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7.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omments3.xml" ContentType="application/vnd.openxmlformats-officedocument.spreadsheetml.comments+xml"/>
  <Override PartName="/xl/drawings/drawing4.xml" ContentType="application/vnd.openxmlformats-officedocument.drawing+xml"/>
  <Override PartName="/xl/ctrlProps/ctrlProp8.xml" ContentType="application/vnd.ms-excel.controlproperties+xml"/>
  <Override PartName="/xl/comments4.xml" ContentType="application/vnd.openxmlformats-officedocument.spreadsheetml.comments+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C:\Users\cdionne\Downloads\for kevin\"/>
    </mc:Choice>
  </mc:AlternateContent>
  <xr:revisionPtr revIDLastSave="0" documentId="8_{80698CFF-C123-4748-8197-E82DDC7D30EF}" xr6:coauthVersionLast="47" xr6:coauthVersionMax="47" xr10:uidLastSave="{00000000-0000-0000-0000-000000000000}"/>
  <workbookProtection workbookAlgorithmName="SHA-512" workbookHashValue="toEE16JPhbPqYz4N5fpnXX+ImrrHY6LsC2F3LQW+Qc0EdJKF/T5DNcIsKgkE/LYio7pYbWsPSi93nTDc2HHUqQ==" workbookSaltValue="lwVB2R/iLYPqmrh7ag7Cjg==" workbookSpinCount="100000" lockStructure="1"/>
  <bookViews>
    <workbookView xWindow="-120" yWindow="-120" windowWidth="29040" windowHeight="15840" tabRatio="868" xr2:uid="{00000000-000D-0000-FFFF-FFFF00000000}"/>
  </bookViews>
  <sheets>
    <sheet name="Cumulative Volumes Imperial" sheetId="3" r:id="rId1"/>
    <sheet name="Cumulative Volumes Metric" sheetId="19" r:id="rId2"/>
    <sheet name="Imperial Calcs" sheetId="41" state="hidden" r:id="rId3"/>
    <sheet name="Imperial Data" sheetId="40" state="hidden" r:id="rId4"/>
    <sheet name="Metric Calcs" sheetId="43" state="hidden" r:id="rId5"/>
    <sheet name="Metric Data" sheetId="42" state="hidden" r:id="rId6"/>
    <sheet name="Pull Downs" sheetId="17" state="hidden" r:id="rId7"/>
  </sheets>
  <definedNames>
    <definedName name="Chambers">'Pull Downs'!$D$6:$D$12</definedName>
    <definedName name="Chambers2">'Pull Downs'!$D$5:$D$12</definedName>
    <definedName name="Imp">#REF!</definedName>
    <definedName name="metseppull">#REF!</definedName>
    <definedName name="Perimeter">#REF!</definedName>
    <definedName name="_xlnm.Print_Area" localSheetId="0">'Cumulative Volumes Imperial'!$C$1:$AD$89</definedName>
    <definedName name="_xlnm.Print_Area" localSheetId="1">OFFSET('Cumulative Volumes Metric'!$C$1,0,0,COUNTA('Cumulative Volumes Metric'!$A$1:$A$202)-COUNTBLANK('Cumulative Volumes Metric'!$A$1:$A$202),26)</definedName>
    <definedName name="seppull">'Pull Downs'!$E$5:$E$8</definedName>
    <definedName name="stonedepth" localSheetId="1">'Cumulative Volumes Metric'!#REF!</definedName>
    <definedName name="stonedepth">'Cumulative Volumes Imperial'!$Y$17:$Y$116</definedName>
    <definedName name="units">'Pull Downs'!$D$3:$D$4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7" i="19" l="1"/>
  <c r="AO9" i="19"/>
  <c r="E10" i="43"/>
  <c r="AO11" i="19" l="1"/>
  <c r="AO6" i="19"/>
  <c r="AO5" i="19"/>
  <c r="AO8" i="19"/>
  <c r="AN6" i="3"/>
  <c r="AN7" i="3"/>
  <c r="AN8" i="3"/>
  <c r="AN9" i="3"/>
  <c r="X24" i="40" l="1"/>
  <c r="X23" i="40"/>
  <c r="X22" i="40"/>
  <c r="AN11" i="3" l="1"/>
  <c r="B2" i="40" a="1"/>
  <c r="B2" i="40" s="1"/>
  <c r="AD3" i="42" l="1"/>
  <c r="AE3" i="42"/>
  <c r="AF3" i="42" s="1"/>
  <c r="AG3" i="42" l="1"/>
  <c r="AE4" i="42"/>
  <c r="AE5" i="42" s="1"/>
  <c r="AE6" i="42" s="1"/>
  <c r="AE7" i="42" s="1"/>
  <c r="AE8" i="42" s="1"/>
  <c r="AE9" i="42" s="1"/>
  <c r="AE10" i="42" s="1"/>
  <c r="AE11" i="42" s="1"/>
  <c r="AE12" i="42" s="1"/>
  <c r="AE13" i="42" s="1"/>
  <c r="AE14" i="42" s="1"/>
  <c r="AE15" i="42" s="1"/>
  <c r="AE16" i="42" s="1"/>
  <c r="AE17" i="42" s="1"/>
  <c r="AE18" i="42" s="1"/>
  <c r="AE19" i="42" s="1"/>
  <c r="AE20" i="42" s="1"/>
  <c r="AE21" i="42" s="1"/>
  <c r="AE22" i="42" s="1"/>
  <c r="AE23" i="42" s="1"/>
  <c r="AE24" i="42" s="1"/>
  <c r="AE25" i="42" s="1"/>
  <c r="AE26" i="42" s="1"/>
  <c r="AE27" i="42" s="1"/>
  <c r="AE28" i="42" s="1"/>
  <c r="AE29" i="42" s="1"/>
  <c r="AE30" i="42" s="1"/>
  <c r="AE31" i="42" s="1"/>
  <c r="AE32" i="42" s="1"/>
  <c r="AE33" i="42" s="1"/>
  <c r="AE34" i="42" s="1"/>
  <c r="AE35" i="42" s="1"/>
  <c r="AE36" i="42" s="1"/>
  <c r="AE37" i="42" s="1"/>
  <c r="AE38" i="42" s="1"/>
  <c r="AE39" i="42" s="1"/>
  <c r="AE40" i="42" s="1"/>
  <c r="AE41" i="42" s="1"/>
  <c r="AE42" i="42" s="1"/>
  <c r="AE43" i="42" s="1"/>
  <c r="AE44" i="42" s="1"/>
  <c r="AE45" i="42" s="1"/>
  <c r="AE46" i="42" s="1"/>
  <c r="AE47" i="42" s="1"/>
  <c r="AE48" i="42" s="1"/>
  <c r="AE49" i="42" s="1"/>
  <c r="AE50" i="42" s="1"/>
  <c r="AE51" i="42" s="1"/>
  <c r="AE52" i="42" s="1"/>
  <c r="AE53" i="42" s="1"/>
  <c r="AE54" i="42" s="1"/>
  <c r="AE55" i="42" s="1"/>
  <c r="AE56" i="42" s="1"/>
  <c r="AE57" i="42" s="1"/>
  <c r="AE58" i="42" s="1"/>
  <c r="AE59" i="42" s="1"/>
  <c r="AE60" i="42" s="1"/>
  <c r="AE61" i="42" s="1"/>
  <c r="AE62" i="42" s="1"/>
  <c r="AE63" i="42" s="1"/>
  <c r="AE64" i="42" s="1"/>
  <c r="AE65" i="42" s="1"/>
  <c r="AE66" i="42" s="1"/>
  <c r="AE67" i="42" s="1"/>
  <c r="AE68" i="42" s="1"/>
  <c r="AE69" i="42" s="1"/>
  <c r="AE70" i="42" s="1"/>
  <c r="AE71" i="42" s="1"/>
  <c r="AE72" i="42" s="1"/>
  <c r="AE73" i="42" s="1"/>
  <c r="AE74" i="42" s="1"/>
  <c r="AE75" i="42" s="1"/>
  <c r="AE76" i="42" s="1"/>
  <c r="AE77" i="42" s="1"/>
  <c r="AE78" i="42" s="1"/>
  <c r="AE79" i="42" s="1"/>
  <c r="AE80" i="42" s="1"/>
  <c r="AE81" i="42" s="1"/>
  <c r="AE82" i="42" s="1"/>
  <c r="AE83" i="42" s="1"/>
  <c r="AE84" i="42" s="1"/>
  <c r="AE85" i="42" s="1"/>
  <c r="AE86" i="42" s="1"/>
  <c r="AE87" i="42" s="1"/>
  <c r="AE88" i="42" s="1"/>
  <c r="AE89" i="42" s="1"/>
  <c r="AE90" i="42" s="1"/>
  <c r="AE91" i="42" s="1"/>
  <c r="AE92" i="42" s="1"/>
  <c r="AE93" i="42" s="1"/>
  <c r="AE94" i="42" s="1"/>
  <c r="AE95" i="42" s="1"/>
  <c r="AE96" i="42" s="1"/>
  <c r="AE97" i="42" s="1"/>
  <c r="AE98" i="42" s="1"/>
  <c r="AE99" i="42" s="1"/>
  <c r="AE100" i="42" s="1"/>
  <c r="AE101" i="42" s="1"/>
  <c r="AE102" i="42" s="1"/>
  <c r="AE103" i="42" s="1"/>
  <c r="AE104" i="42" s="1"/>
  <c r="AE105" i="42" s="1"/>
  <c r="AE106" i="42" s="1"/>
  <c r="AE107" i="42" s="1"/>
  <c r="AE108" i="42" s="1"/>
  <c r="AE109" i="42" s="1"/>
  <c r="AE110" i="42" s="1"/>
  <c r="AE111" i="42" s="1"/>
  <c r="AE112" i="42" s="1"/>
  <c r="AE113" i="42" s="1"/>
  <c r="AE114" i="42" s="1"/>
  <c r="AE115" i="42" s="1"/>
  <c r="AE116" i="42" s="1"/>
  <c r="AE117" i="42" s="1"/>
  <c r="AE118" i="42" s="1"/>
  <c r="AE119" i="42" s="1"/>
  <c r="AE120" i="42" s="1"/>
  <c r="AE121" i="42" s="1"/>
  <c r="AE122" i="42" s="1"/>
  <c r="AE123" i="42" s="1"/>
  <c r="AE124" i="42" s="1"/>
  <c r="AE125" i="42" s="1"/>
  <c r="AE126" i="42" s="1"/>
  <c r="AE127" i="42" s="1"/>
  <c r="AE128" i="42" s="1"/>
  <c r="AE129" i="42" s="1"/>
  <c r="AE130" i="42" s="1"/>
  <c r="AE131" i="42" s="1"/>
  <c r="AE132" i="42" s="1"/>
  <c r="AE133" i="42" s="1"/>
  <c r="AE134" i="42" s="1"/>
  <c r="AE135" i="42" s="1"/>
  <c r="AE136" i="42" s="1"/>
  <c r="AE137" i="42" s="1"/>
  <c r="AE138" i="42" s="1"/>
  <c r="AE139" i="42" s="1"/>
  <c r="AE140" i="42" s="1"/>
  <c r="AE141" i="42" s="1"/>
  <c r="AE142" i="42" s="1"/>
  <c r="AE143" i="42" s="1"/>
  <c r="AE144" i="42" s="1"/>
  <c r="AE145" i="42" s="1"/>
  <c r="AE146" i="42" s="1"/>
  <c r="AE147" i="42" s="1"/>
  <c r="AE148" i="42" s="1"/>
  <c r="AE149" i="42" s="1"/>
  <c r="AE150" i="42" s="1"/>
  <c r="AE151" i="42" s="1"/>
  <c r="AE152" i="42" s="1"/>
  <c r="AE153" i="42" s="1"/>
  <c r="AE154" i="42" s="1"/>
  <c r="AE155" i="42" s="1"/>
  <c r="AE156" i="42" s="1"/>
  <c r="AE157" i="42" s="1"/>
  <c r="AE158" i="42" s="1"/>
  <c r="AE159" i="42" s="1"/>
  <c r="AE160" i="42" s="1"/>
  <c r="AE161" i="42" s="1"/>
  <c r="AE162" i="42" s="1"/>
  <c r="AE163" i="42" s="1"/>
  <c r="AE164" i="42" s="1"/>
  <c r="AE165" i="42" s="1"/>
  <c r="AE166" i="42" s="1"/>
  <c r="AE167" i="42" s="1"/>
  <c r="AE168" i="42" s="1"/>
  <c r="AE169" i="42" s="1"/>
  <c r="AE170" i="42" s="1"/>
  <c r="AE171" i="42" s="1"/>
  <c r="AE172" i="42" s="1"/>
  <c r="AE173" i="42" s="1"/>
  <c r="AE174" i="42" s="1"/>
  <c r="AE175" i="42" s="1"/>
  <c r="AE176" i="42" s="1"/>
  <c r="AE177" i="42" s="1"/>
  <c r="AE178" i="42" s="1"/>
  <c r="AE179" i="42" s="1"/>
  <c r="AE180" i="42" s="1"/>
  <c r="AE181" i="42" s="1"/>
  <c r="AE182" i="42" s="1"/>
  <c r="AE183" i="42" s="1"/>
  <c r="AE184" i="42" s="1"/>
  <c r="AE185" i="42" s="1"/>
  <c r="AE186" i="42" s="1"/>
  <c r="AE187" i="42" s="1"/>
  <c r="AE188" i="42" s="1"/>
  <c r="AE189" i="42" s="1"/>
  <c r="AE190" i="42" s="1"/>
  <c r="AE191" i="42" s="1"/>
  <c r="AE192" i="42" s="1"/>
  <c r="AE193" i="42" s="1"/>
  <c r="AE194" i="42" s="1"/>
  <c r="AE195" i="42" s="1"/>
  <c r="AE196" i="42" s="1"/>
  <c r="AE197" i="42" s="1"/>
  <c r="AE198" i="42" s="1"/>
  <c r="AE199" i="42" s="1"/>
  <c r="AE200" i="42" s="1"/>
  <c r="AE201" i="42" s="1"/>
  <c r="AE202" i="42" s="1"/>
  <c r="AE203" i="42" s="1"/>
  <c r="AE204" i="42" s="1"/>
  <c r="AE205" i="42" s="1"/>
  <c r="AE206" i="42" s="1"/>
  <c r="AE207" i="42" s="1"/>
  <c r="AE208" i="42" s="1"/>
  <c r="AE209" i="42" s="1"/>
  <c r="AE210" i="42" s="1"/>
  <c r="AE211" i="42" s="1"/>
  <c r="AE212" i="42" s="1"/>
  <c r="AE213" i="42" s="1"/>
  <c r="AE214" i="42" s="1"/>
  <c r="AE215" i="42" s="1"/>
  <c r="AE216" i="42" s="1"/>
  <c r="AE217" i="42" s="1"/>
  <c r="AE218" i="42" s="1"/>
  <c r="AE219" i="42" s="1"/>
  <c r="AE220" i="42" s="1"/>
  <c r="AE221" i="42" s="1"/>
  <c r="AE222" i="42" s="1"/>
  <c r="AE223" i="42" s="1"/>
  <c r="AE224" i="42" s="1"/>
  <c r="AE225" i="42" s="1"/>
  <c r="AE226" i="42" s="1"/>
  <c r="AE227" i="42" s="1"/>
  <c r="AE228" i="42" s="1"/>
  <c r="AE229" i="42" s="1"/>
  <c r="AE230" i="42" s="1"/>
  <c r="AE231" i="42" s="1"/>
  <c r="AE232" i="42" s="1"/>
  <c r="AE233" i="42" s="1"/>
  <c r="AE234" i="42" s="1"/>
  <c r="AE235" i="42" s="1"/>
  <c r="AE236" i="42" s="1"/>
  <c r="AE237" i="42" s="1"/>
  <c r="AE238" i="42" s="1"/>
  <c r="AE239" i="42" s="1"/>
  <c r="AE240" i="42" s="1"/>
  <c r="AE241" i="42" s="1"/>
  <c r="AE242" i="42" s="1"/>
  <c r="AE243" i="42" s="1"/>
  <c r="AE244" i="42" s="1"/>
  <c r="AE245" i="42" s="1"/>
  <c r="AE246" i="42" s="1"/>
  <c r="AE247" i="42" s="1"/>
  <c r="AE248" i="42" s="1"/>
  <c r="AE249" i="42" s="1"/>
  <c r="AE250" i="42" s="1"/>
  <c r="AE251" i="42" s="1"/>
  <c r="AE252" i="42" s="1"/>
  <c r="AE253" i="42" s="1"/>
  <c r="AE254" i="42" s="1"/>
  <c r="AE255" i="42" s="1"/>
  <c r="AE256" i="42" s="1"/>
  <c r="AE257" i="42" s="1"/>
  <c r="AE258" i="42" s="1"/>
  <c r="AE259" i="42" s="1"/>
  <c r="AE260" i="42" s="1"/>
  <c r="AE261" i="42" s="1"/>
  <c r="AE262" i="42" s="1"/>
  <c r="AE263" i="42" s="1"/>
  <c r="AE264" i="42" s="1"/>
  <c r="AE265" i="42" s="1"/>
  <c r="AE266" i="42" s="1"/>
  <c r="AE267" i="42" s="1"/>
  <c r="AE268" i="42" s="1"/>
  <c r="AE269" i="42" s="1"/>
  <c r="AE270" i="42" s="1"/>
  <c r="AE271" i="42" s="1"/>
  <c r="AE272" i="42" s="1"/>
  <c r="AE273" i="42" s="1"/>
  <c r="AE274" i="42" s="1"/>
  <c r="AE275" i="42" s="1"/>
  <c r="AE276" i="42" s="1"/>
  <c r="AE277" i="42" s="1"/>
  <c r="AE278" i="42" s="1"/>
  <c r="AE279" i="42" s="1"/>
  <c r="AE280" i="42" s="1"/>
  <c r="AE281" i="42" s="1"/>
  <c r="AE282" i="42" s="1"/>
  <c r="AE283" i="42" s="1"/>
  <c r="AE284" i="42" s="1"/>
  <c r="AE285" i="42" s="1"/>
  <c r="AE286" i="42" s="1"/>
  <c r="AE287" i="42" s="1"/>
  <c r="AE288" i="42" s="1"/>
  <c r="AE289" i="42" s="1"/>
  <c r="AE290" i="42" s="1"/>
  <c r="AE291" i="42" s="1"/>
  <c r="AE292" i="42" s="1"/>
  <c r="AE293" i="42" s="1"/>
  <c r="AE294" i="42" s="1"/>
  <c r="AE295" i="42" s="1"/>
  <c r="AE296" i="42" s="1"/>
  <c r="AE297" i="42" s="1"/>
  <c r="AE298" i="42" s="1"/>
  <c r="AE299" i="42" s="1"/>
  <c r="AE300" i="42" s="1"/>
  <c r="AE301" i="42" s="1"/>
  <c r="AE302" i="42" s="1"/>
  <c r="AE303" i="42" s="1"/>
  <c r="AE304" i="42" s="1"/>
  <c r="AE305" i="42" s="1"/>
  <c r="AE306" i="42" s="1"/>
  <c r="AE307" i="42" s="1"/>
  <c r="AE308" i="42" s="1"/>
  <c r="AE309" i="42" s="1"/>
  <c r="AE310" i="42" s="1"/>
  <c r="AE311" i="42" s="1"/>
  <c r="AE312" i="42" s="1"/>
  <c r="AE313" i="42" s="1"/>
  <c r="AE314" i="42" s="1"/>
  <c r="AE315" i="42" s="1"/>
  <c r="AE316" i="42" s="1"/>
  <c r="AE317" i="42" s="1"/>
  <c r="AE318" i="42" s="1"/>
  <c r="AE319" i="42" s="1"/>
  <c r="AE320" i="42" s="1"/>
  <c r="AE321" i="42" s="1"/>
  <c r="AE322" i="42" s="1"/>
  <c r="AE323" i="42" s="1"/>
  <c r="AE324" i="42" s="1"/>
  <c r="AE325" i="42" s="1"/>
  <c r="AE326" i="42" s="1"/>
  <c r="AE327" i="42" s="1"/>
  <c r="AE328" i="42" s="1"/>
  <c r="AE329" i="42" s="1"/>
  <c r="AE330" i="42" s="1"/>
  <c r="AE331" i="42" s="1"/>
  <c r="AE332" i="42" s="1"/>
  <c r="AE333" i="42" s="1"/>
  <c r="AE334" i="42" s="1"/>
  <c r="AE335" i="42" s="1"/>
  <c r="AE336" i="42" s="1"/>
  <c r="AE337" i="42" s="1"/>
  <c r="AE338" i="42" s="1"/>
  <c r="AE339" i="42" s="1"/>
  <c r="AE340" i="42" s="1"/>
  <c r="AE341" i="42" s="1"/>
  <c r="AE342" i="42" s="1"/>
  <c r="AE343" i="42" s="1"/>
  <c r="AE344" i="42" s="1"/>
  <c r="AE345" i="42" s="1"/>
  <c r="AE346" i="42" s="1"/>
  <c r="AE347" i="42" s="1"/>
  <c r="AE348" i="42" s="1"/>
  <c r="AE349" i="42" s="1"/>
  <c r="AE350" i="42" s="1"/>
  <c r="AE351" i="42" s="1"/>
  <c r="AE352" i="42" s="1"/>
  <c r="AE353" i="42" s="1"/>
  <c r="AE354" i="42" s="1"/>
  <c r="AE355" i="42" s="1"/>
  <c r="AE356" i="42" s="1"/>
  <c r="AE357" i="42" s="1"/>
  <c r="AE358" i="42" s="1"/>
  <c r="AE359" i="42" s="1"/>
  <c r="AE360" i="42" s="1"/>
  <c r="AE361" i="42" s="1"/>
  <c r="AE362" i="42" s="1"/>
  <c r="AE363" i="42" s="1"/>
  <c r="AE364" i="42" s="1"/>
  <c r="AE365" i="42" s="1"/>
  <c r="AE366" i="42" s="1"/>
  <c r="AE367" i="42" s="1"/>
  <c r="AE368" i="42" s="1"/>
  <c r="AE369" i="42" s="1"/>
  <c r="AE370" i="42" s="1"/>
  <c r="AE371" i="42" s="1"/>
  <c r="AE372" i="42" s="1"/>
  <c r="AE373" i="42" s="1"/>
  <c r="AE374" i="42" s="1"/>
  <c r="AE375" i="42" s="1"/>
  <c r="AE376" i="42" s="1"/>
  <c r="AE377" i="42" s="1"/>
  <c r="AE378" i="42" s="1"/>
  <c r="AE379" i="42" s="1"/>
  <c r="AE380" i="42" s="1"/>
  <c r="AE381" i="42" s="1"/>
  <c r="AE382" i="42" s="1"/>
  <c r="AE383" i="42" s="1"/>
  <c r="AE384" i="42" s="1"/>
  <c r="AE385" i="42" s="1"/>
  <c r="AE386" i="42" s="1"/>
  <c r="AE387" i="42" s="1"/>
  <c r="AE388" i="42" s="1"/>
  <c r="AE389" i="42" s="1"/>
  <c r="AE390" i="42" s="1"/>
  <c r="AE391" i="42" s="1"/>
  <c r="AE392" i="42" s="1"/>
  <c r="AE393" i="42" s="1"/>
  <c r="AE394" i="42" s="1"/>
  <c r="AE395" i="42" s="1"/>
  <c r="AE396" i="42" s="1"/>
  <c r="AE397" i="42" s="1"/>
  <c r="AE398" i="42" s="1"/>
  <c r="AE399" i="42" s="1"/>
  <c r="AE400" i="42" s="1"/>
  <c r="AE401" i="42" s="1"/>
  <c r="AE402" i="42" s="1"/>
  <c r="AE403" i="42" s="1"/>
  <c r="AE404" i="42" s="1"/>
  <c r="AE405" i="42" s="1"/>
  <c r="AE406" i="42" s="1"/>
  <c r="AE407" i="42" s="1"/>
  <c r="AE408" i="42" s="1"/>
  <c r="AE409" i="42" s="1"/>
  <c r="AE410" i="42" s="1"/>
  <c r="AE411" i="42" s="1"/>
  <c r="AE412" i="42" s="1"/>
  <c r="AE413" i="42" s="1"/>
  <c r="AE414" i="42" s="1"/>
  <c r="AE415" i="42" s="1"/>
  <c r="AE416" i="42" s="1"/>
  <c r="AE417" i="42" s="1"/>
  <c r="AE418" i="42" s="1"/>
  <c r="AE419" i="42" s="1"/>
  <c r="AE420" i="42" s="1"/>
  <c r="AE421" i="42" s="1"/>
  <c r="AE422" i="42" s="1"/>
  <c r="AE423" i="42" s="1"/>
  <c r="AE424" i="42" s="1"/>
  <c r="AE425" i="42" s="1"/>
  <c r="AE426" i="42" s="1"/>
  <c r="AE427" i="42" s="1"/>
  <c r="AE428" i="42" s="1"/>
  <c r="AE429" i="42" s="1"/>
  <c r="AE430" i="42" s="1"/>
  <c r="AE431" i="42" s="1"/>
  <c r="AE432" i="42" s="1"/>
  <c r="AE433" i="42" s="1"/>
  <c r="AE434" i="42" s="1"/>
  <c r="AE435" i="42" s="1"/>
  <c r="AE436" i="42" s="1"/>
  <c r="AE437" i="42" s="1"/>
  <c r="AE438" i="42" s="1"/>
  <c r="AE439" i="42" s="1"/>
  <c r="AE440" i="42" s="1"/>
  <c r="AE441" i="42" s="1"/>
  <c r="AE442" i="42" s="1"/>
  <c r="AE443" i="42" s="1"/>
  <c r="AE444" i="42" s="1"/>
  <c r="AE445" i="42" s="1"/>
  <c r="AE446" i="42" s="1"/>
  <c r="AE447" i="42" s="1"/>
  <c r="AE448" i="42" s="1"/>
  <c r="AE449" i="42" s="1"/>
  <c r="AE450" i="42" s="1"/>
  <c r="AE451" i="42" s="1"/>
  <c r="AE452" i="42" s="1"/>
  <c r="AE453" i="42" s="1"/>
  <c r="AE454" i="42" s="1"/>
  <c r="AE455" i="42" s="1"/>
  <c r="AE456" i="42" s="1"/>
  <c r="AE457" i="42" s="1"/>
  <c r="AE458" i="42" s="1"/>
  <c r="AE459" i="42" s="1"/>
  <c r="AE460" i="42" s="1"/>
  <c r="AE461" i="42" s="1"/>
  <c r="AE462" i="42" s="1"/>
  <c r="AE463" i="42" s="1"/>
  <c r="AE464" i="42" s="1"/>
  <c r="AE465" i="42" s="1"/>
  <c r="AE466" i="42" s="1"/>
  <c r="AE467" i="42" s="1"/>
  <c r="AE468" i="42" s="1"/>
  <c r="AE469" i="42" s="1"/>
  <c r="AE470" i="42" s="1"/>
  <c r="AE471" i="42" s="1"/>
  <c r="AE472" i="42" s="1"/>
  <c r="AE473" i="42" s="1"/>
  <c r="AE474" i="42" s="1"/>
  <c r="AE475" i="42" s="1"/>
  <c r="AE476" i="42" s="1"/>
  <c r="AE477" i="42" s="1"/>
  <c r="AE478" i="42" s="1"/>
  <c r="AE479" i="42" s="1"/>
  <c r="AE480" i="42" s="1"/>
  <c r="AE481" i="42" s="1"/>
  <c r="AE482" i="42" s="1"/>
  <c r="AE483" i="42" s="1"/>
  <c r="AE484" i="42" s="1"/>
  <c r="AE485" i="42" s="1"/>
  <c r="AE486" i="42" s="1"/>
  <c r="AE487" i="42" s="1"/>
  <c r="AE488" i="42" s="1"/>
  <c r="AE489" i="42" s="1"/>
  <c r="AE490" i="42" s="1"/>
  <c r="AE491" i="42" s="1"/>
  <c r="AE492" i="42" s="1"/>
  <c r="AE493" i="42" s="1"/>
  <c r="AE494" i="42" s="1"/>
  <c r="AE495" i="42" s="1"/>
  <c r="AE496" i="42" s="1"/>
  <c r="AE497" i="42" s="1"/>
  <c r="AE498" i="42" s="1"/>
  <c r="AE499" i="42" s="1"/>
  <c r="AE500" i="42" s="1"/>
  <c r="AE501" i="42" s="1"/>
  <c r="AE502" i="42" s="1"/>
  <c r="AE503" i="42" s="1"/>
  <c r="AE504" i="42" s="1"/>
  <c r="AE505" i="42" s="1"/>
  <c r="AE506" i="42" s="1"/>
  <c r="AE507" i="42" s="1"/>
  <c r="AE508" i="42" s="1"/>
  <c r="AE509" i="42" s="1"/>
  <c r="AE510" i="42" s="1"/>
  <c r="AE511" i="42" s="1"/>
  <c r="AE512" i="42" s="1"/>
  <c r="AE513" i="42" s="1"/>
  <c r="AE514" i="42" s="1"/>
  <c r="AE515" i="42" s="1"/>
  <c r="AE516" i="42" s="1"/>
  <c r="AE517" i="42" s="1"/>
  <c r="AE518" i="42" s="1"/>
  <c r="AE519" i="42" s="1"/>
  <c r="AE520" i="42" s="1"/>
  <c r="AE521" i="42" s="1"/>
  <c r="AE522" i="42" s="1"/>
  <c r="AE523" i="42" s="1"/>
  <c r="AE524" i="42" s="1"/>
  <c r="AE525" i="42" s="1"/>
  <c r="AE526" i="42" s="1"/>
  <c r="AE527" i="42" s="1"/>
  <c r="AE528" i="42" s="1"/>
  <c r="AE529" i="42" s="1"/>
  <c r="AE530" i="42" s="1"/>
  <c r="AE531" i="42" s="1"/>
  <c r="AE532" i="42" s="1"/>
  <c r="AE533" i="42" s="1"/>
  <c r="AE534" i="42" s="1"/>
  <c r="AE535" i="42" s="1"/>
  <c r="AE536" i="42" s="1"/>
  <c r="AE537" i="42" s="1"/>
  <c r="AE538" i="42" s="1"/>
  <c r="AE539" i="42" s="1"/>
  <c r="AE540" i="42" s="1"/>
  <c r="AE541" i="42" s="1"/>
  <c r="AE542" i="42" s="1"/>
  <c r="AE543" i="42" s="1"/>
  <c r="AE544" i="42" s="1"/>
  <c r="AE545" i="42" s="1"/>
  <c r="AE546" i="42" s="1"/>
  <c r="AE547" i="42" s="1"/>
  <c r="AE548" i="42" s="1"/>
  <c r="AE549" i="42" s="1"/>
  <c r="AE550" i="42" s="1"/>
  <c r="AE551" i="42" s="1"/>
  <c r="AE552" i="42" s="1"/>
  <c r="AE553" i="42" s="1"/>
  <c r="AE554" i="42" s="1"/>
  <c r="AE555" i="42" s="1"/>
  <c r="AE556" i="42" s="1"/>
  <c r="AE557" i="42" s="1"/>
  <c r="AE558" i="42" s="1"/>
  <c r="AE559" i="42" s="1"/>
  <c r="AE560" i="42" s="1"/>
  <c r="AE561" i="42" s="1"/>
  <c r="AE562" i="42" s="1"/>
  <c r="AE563" i="42" s="1"/>
  <c r="AE564" i="42" s="1"/>
  <c r="AE565" i="42" s="1"/>
  <c r="AE566" i="42" s="1"/>
  <c r="AE567" i="42" s="1"/>
  <c r="AE568" i="42" s="1"/>
  <c r="AE569" i="42" s="1"/>
  <c r="AE570" i="42" s="1"/>
  <c r="AE571" i="42" s="1"/>
  <c r="AE572" i="42" s="1"/>
  <c r="AE573" i="42" s="1"/>
  <c r="AE574" i="42" s="1"/>
  <c r="AE575" i="42" s="1"/>
  <c r="AE576" i="42" s="1"/>
  <c r="AE577" i="42" s="1"/>
  <c r="AE578" i="42" s="1"/>
  <c r="AE579" i="42" s="1"/>
  <c r="AE580" i="42" s="1"/>
  <c r="AE581" i="42" s="1"/>
  <c r="AE582" i="42" s="1"/>
  <c r="AE583" i="42" s="1"/>
  <c r="AE584" i="42" s="1"/>
  <c r="AE585" i="42" s="1"/>
  <c r="AE586" i="42" s="1"/>
  <c r="AE587" i="42" s="1"/>
  <c r="AE588" i="42" s="1"/>
  <c r="AE589" i="42" s="1"/>
  <c r="AE590" i="42" s="1"/>
  <c r="AE591" i="42" s="1"/>
  <c r="AE592" i="42" s="1"/>
  <c r="AE593" i="42" s="1"/>
  <c r="AE594" i="42" s="1"/>
  <c r="AE595" i="42" s="1"/>
  <c r="AE596" i="42" s="1"/>
  <c r="AE597" i="42" s="1"/>
  <c r="AE598" i="42" s="1"/>
  <c r="AE599" i="42" s="1"/>
  <c r="AE600" i="42" s="1"/>
  <c r="AE601" i="42" s="1"/>
  <c r="AE602" i="42" s="1"/>
  <c r="AE603" i="42" s="1"/>
  <c r="AE604" i="42" s="1"/>
  <c r="AE605" i="42" s="1"/>
  <c r="AE606" i="42" s="1"/>
  <c r="AE607" i="42" s="1"/>
  <c r="AE608" i="42" s="1"/>
  <c r="AE609" i="42" s="1"/>
  <c r="AE610" i="42" s="1"/>
  <c r="AE611" i="42" s="1"/>
  <c r="AE612" i="42" s="1"/>
  <c r="AE613" i="42" s="1"/>
  <c r="AE614" i="42" s="1"/>
  <c r="AE615" i="42" s="1"/>
  <c r="AE616" i="42" s="1"/>
  <c r="AE617" i="42" s="1"/>
  <c r="AE618" i="42" s="1"/>
  <c r="AE619" i="42" s="1"/>
  <c r="AE620" i="42" s="1"/>
  <c r="AE621" i="42" s="1"/>
  <c r="AE622" i="42" s="1"/>
  <c r="AE623" i="42" s="1"/>
  <c r="AE624" i="42" s="1"/>
  <c r="AE625" i="42" s="1"/>
  <c r="AE626" i="42" s="1"/>
  <c r="AE627" i="42" s="1"/>
  <c r="AE628" i="42" s="1"/>
  <c r="AE629" i="42" s="1"/>
  <c r="AE630" i="42" s="1"/>
  <c r="AE631" i="42" s="1"/>
  <c r="AE632" i="42" s="1"/>
  <c r="AE633" i="42" s="1"/>
  <c r="AE634" i="42" s="1"/>
  <c r="AE635" i="42" s="1"/>
  <c r="AE636" i="42" s="1"/>
  <c r="AE637" i="42" s="1"/>
  <c r="AE638" i="42" s="1"/>
  <c r="AE639" i="42" s="1"/>
  <c r="AE640" i="42" s="1"/>
  <c r="AE641" i="42" s="1"/>
  <c r="AE642" i="42" s="1"/>
  <c r="AE643" i="42" s="1"/>
  <c r="AE644" i="42" s="1"/>
  <c r="AE645" i="42" s="1"/>
  <c r="AE646" i="42" s="1"/>
  <c r="AE647" i="42" s="1"/>
  <c r="AE648" i="42" s="1"/>
  <c r="AE649" i="42" s="1"/>
  <c r="AE650" i="42" s="1"/>
  <c r="AE651" i="42" s="1"/>
  <c r="AE652" i="42" s="1"/>
  <c r="AE653" i="42" s="1"/>
  <c r="AE654" i="42" s="1"/>
  <c r="AE655" i="42" s="1"/>
  <c r="AE656" i="42" s="1"/>
  <c r="AE657" i="42" s="1"/>
  <c r="AE658" i="42" s="1"/>
  <c r="AE659" i="42" s="1"/>
  <c r="AE660" i="42" s="1"/>
  <c r="AE661" i="42" s="1"/>
  <c r="AE662" i="42" s="1"/>
  <c r="AE663" i="42" s="1"/>
  <c r="AE664" i="42" s="1"/>
  <c r="AE665" i="42" s="1"/>
  <c r="AE666" i="42" s="1"/>
  <c r="AE667" i="42" s="1"/>
  <c r="AE668" i="42" s="1"/>
  <c r="AE669" i="42" s="1"/>
  <c r="AE670" i="42" s="1"/>
  <c r="AE671" i="42" s="1"/>
  <c r="AE672" i="42" s="1"/>
  <c r="AE673" i="42" s="1"/>
  <c r="AE674" i="42" s="1"/>
  <c r="AE675" i="42" s="1"/>
  <c r="AE676" i="42" s="1"/>
  <c r="AE677" i="42" s="1"/>
  <c r="AE678" i="42" s="1"/>
  <c r="AE679" i="42" s="1"/>
  <c r="AE680" i="42" s="1"/>
  <c r="AE681" i="42" s="1"/>
  <c r="AE682" i="42" s="1"/>
  <c r="AE683" i="42" s="1"/>
  <c r="AE684" i="42" s="1"/>
  <c r="AE685" i="42" s="1"/>
  <c r="AE686" i="42" s="1"/>
  <c r="AE687" i="42" s="1"/>
  <c r="AE688" i="42" s="1"/>
  <c r="AE689" i="42" s="1"/>
  <c r="AE690" i="42" s="1"/>
  <c r="AE691" i="42" s="1"/>
  <c r="AE692" i="42" s="1"/>
  <c r="AE693" i="42" s="1"/>
  <c r="AE694" i="42" s="1"/>
  <c r="AE695" i="42" s="1"/>
  <c r="AE696" i="42" s="1"/>
  <c r="AE697" i="42" s="1"/>
  <c r="AE698" i="42" s="1"/>
  <c r="AE699" i="42" s="1"/>
  <c r="AE700" i="42" s="1"/>
  <c r="AE701" i="42" s="1"/>
  <c r="AE702" i="42" s="1"/>
  <c r="AE703" i="42" s="1"/>
  <c r="AE704" i="42" s="1"/>
  <c r="AE705" i="42" s="1"/>
  <c r="AE706" i="42" s="1"/>
  <c r="AE707" i="42" s="1"/>
  <c r="AE708" i="42" s="1"/>
  <c r="AE709" i="42" s="1"/>
  <c r="AE710" i="42" s="1"/>
  <c r="AE711" i="42" s="1"/>
  <c r="AE712" i="42" s="1"/>
  <c r="AE713" i="42" s="1"/>
  <c r="AE714" i="42" s="1"/>
  <c r="AE715" i="42" s="1"/>
  <c r="AE716" i="42" s="1"/>
  <c r="AE717" i="42" s="1"/>
  <c r="AE718" i="42" s="1"/>
  <c r="AE719" i="42" s="1"/>
  <c r="AE720" i="42" s="1"/>
  <c r="AE721" i="42" s="1"/>
  <c r="AE722" i="42" s="1"/>
  <c r="AE723" i="42" s="1"/>
  <c r="AE724" i="42" s="1"/>
  <c r="AE725" i="42" s="1"/>
  <c r="AE726" i="42" s="1"/>
  <c r="AE727" i="42" s="1"/>
  <c r="AE728" i="42" s="1"/>
  <c r="AE729" i="42" s="1"/>
  <c r="AE730" i="42" s="1"/>
  <c r="AE731" i="42" s="1"/>
  <c r="AE732" i="42" s="1"/>
  <c r="AE733" i="42" s="1"/>
  <c r="AE734" i="42" s="1"/>
  <c r="AE735" i="42" s="1"/>
  <c r="AE736" i="42" s="1"/>
  <c r="AE737" i="42" s="1"/>
  <c r="AE738" i="42" s="1"/>
  <c r="AE739" i="42" s="1"/>
  <c r="AE740" i="42" s="1"/>
  <c r="AE741" i="42" s="1"/>
  <c r="AE742" i="42" s="1"/>
  <c r="AE743" i="42" s="1"/>
  <c r="AE744" i="42" s="1"/>
  <c r="AE745" i="42" s="1"/>
  <c r="AE746" i="42" s="1"/>
  <c r="AE747" i="42" s="1"/>
  <c r="AE748" i="42" s="1"/>
  <c r="AE749" i="42" s="1"/>
  <c r="AE750" i="42" s="1"/>
  <c r="AE751" i="42" s="1"/>
  <c r="AE752" i="42" s="1"/>
  <c r="AE753" i="42" s="1"/>
  <c r="AE754" i="42" s="1"/>
  <c r="AE755" i="42" s="1"/>
  <c r="AE756" i="42" s="1"/>
  <c r="AE757" i="42" s="1"/>
  <c r="AE758" i="42" s="1"/>
  <c r="AE759" i="42" s="1"/>
  <c r="AE760" i="42" s="1"/>
  <c r="AE761" i="42" s="1"/>
  <c r="AE762" i="42" s="1"/>
  <c r="AE763" i="42" s="1"/>
  <c r="AE764" i="42" s="1"/>
  <c r="AE765" i="42" s="1"/>
  <c r="AE766" i="42" s="1"/>
  <c r="AE767" i="42" s="1"/>
  <c r="AE768" i="42" s="1"/>
  <c r="AE769" i="42" s="1"/>
  <c r="AE770" i="42" s="1"/>
  <c r="AE771" i="42" s="1"/>
  <c r="AE772" i="42" s="1"/>
  <c r="AE773" i="42" s="1"/>
  <c r="AE774" i="42" s="1"/>
  <c r="AE775" i="42" s="1"/>
  <c r="AE776" i="42" s="1"/>
  <c r="AE777" i="42" s="1"/>
  <c r="AE778" i="42" s="1"/>
  <c r="AE779" i="42" s="1"/>
  <c r="AE780" i="42" s="1"/>
  <c r="AE781" i="42" s="1"/>
  <c r="AE782" i="42" s="1"/>
  <c r="AE783" i="42" s="1"/>
  <c r="AE784" i="42" s="1"/>
  <c r="AE785" i="42" s="1"/>
  <c r="AE786" i="42" s="1"/>
  <c r="AE787" i="42" s="1"/>
  <c r="AE788" i="42" s="1"/>
  <c r="AE789" i="42" s="1"/>
  <c r="AE790" i="42" s="1"/>
  <c r="AE791" i="42" s="1"/>
  <c r="AE792" i="42" s="1"/>
  <c r="AE793" i="42" s="1"/>
  <c r="AE794" i="42" s="1"/>
  <c r="AE795" i="42" s="1"/>
  <c r="AE796" i="42" s="1"/>
  <c r="AE797" i="42" s="1"/>
  <c r="AE798" i="42" s="1"/>
  <c r="AE799" i="42" s="1"/>
  <c r="AE800" i="42" s="1"/>
  <c r="AE801" i="42" s="1"/>
  <c r="AE802" i="42" s="1"/>
  <c r="AE803" i="42" s="1"/>
  <c r="AE804" i="42" s="1"/>
  <c r="AE805" i="42" s="1"/>
  <c r="AE806" i="42" s="1"/>
  <c r="AE807" i="42" s="1"/>
  <c r="AE808" i="42" s="1"/>
  <c r="AE809" i="42" s="1"/>
  <c r="AE810" i="42" s="1"/>
  <c r="AE811" i="42" s="1"/>
  <c r="AE812" i="42" s="1"/>
  <c r="AE813" i="42" s="1"/>
  <c r="AE814" i="42" s="1"/>
  <c r="AE815" i="42" s="1"/>
  <c r="AE816" i="42" s="1"/>
  <c r="AE817" i="42" s="1"/>
  <c r="AE818" i="42" s="1"/>
  <c r="AE819" i="42" s="1"/>
  <c r="AE820" i="42" s="1"/>
  <c r="AE821" i="42" s="1"/>
  <c r="AE822" i="42" s="1"/>
  <c r="AE823" i="42" s="1"/>
  <c r="AE824" i="42" s="1"/>
  <c r="AE825" i="42" s="1"/>
  <c r="AE826" i="42" s="1"/>
  <c r="AE827" i="42" s="1"/>
  <c r="AE828" i="42" s="1"/>
  <c r="AE829" i="42" s="1"/>
  <c r="AE830" i="42" s="1"/>
  <c r="AE831" i="42" s="1"/>
  <c r="AE832" i="42" s="1"/>
  <c r="AE833" i="42" s="1"/>
  <c r="AE834" i="42" s="1"/>
  <c r="AE835" i="42" s="1"/>
  <c r="AE836" i="42" s="1"/>
  <c r="AE837" i="42" s="1"/>
  <c r="AE838" i="42" s="1"/>
  <c r="AE839" i="42" s="1"/>
  <c r="AE840" i="42" s="1"/>
  <c r="AE841" i="42" s="1"/>
  <c r="AE842" i="42" s="1"/>
  <c r="AE843" i="42" s="1"/>
  <c r="AE844" i="42" s="1"/>
  <c r="AE845" i="42" s="1"/>
  <c r="AE846" i="42" s="1"/>
  <c r="AE847" i="42" s="1"/>
  <c r="AE848" i="42" s="1"/>
  <c r="AE849" i="42" s="1"/>
  <c r="AE850" i="42" s="1"/>
  <c r="AE851" i="42" s="1"/>
  <c r="AE852" i="42" s="1"/>
  <c r="AE853" i="42" s="1"/>
  <c r="AE854" i="42" s="1"/>
  <c r="AE855" i="42" s="1"/>
  <c r="AE856" i="42" s="1"/>
  <c r="AE857" i="42" s="1"/>
  <c r="AE858" i="42" s="1"/>
  <c r="AE859" i="42" s="1"/>
  <c r="AE860" i="42" s="1"/>
  <c r="AE861" i="42" s="1"/>
  <c r="AE862" i="42" s="1"/>
  <c r="AE863" i="42" s="1"/>
  <c r="AE864" i="42" s="1"/>
  <c r="AE865" i="42" s="1"/>
  <c r="AE866" i="42" s="1"/>
  <c r="AE867" i="42" s="1"/>
  <c r="AE868" i="42" s="1"/>
  <c r="AE869" i="42" s="1"/>
  <c r="AE870" i="42" s="1"/>
  <c r="AE871" i="42" s="1"/>
  <c r="AE872" i="42" s="1"/>
  <c r="AE873" i="42" s="1"/>
  <c r="AE874" i="42" s="1"/>
  <c r="AE875" i="42" s="1"/>
  <c r="AE876" i="42" s="1"/>
  <c r="AE877" i="42" s="1"/>
  <c r="AE878" i="42" s="1"/>
  <c r="AE879" i="42" s="1"/>
  <c r="AE880" i="42" s="1"/>
  <c r="AE881" i="42" s="1"/>
  <c r="AE882" i="42" s="1"/>
  <c r="AE883" i="42" s="1"/>
  <c r="AE884" i="42" s="1"/>
  <c r="AE885" i="42" s="1"/>
  <c r="AE886" i="42" s="1"/>
  <c r="AE887" i="42" s="1"/>
  <c r="AE888" i="42" s="1"/>
  <c r="AE889" i="42" s="1"/>
  <c r="AE890" i="42" s="1"/>
  <c r="AE891" i="42" s="1"/>
  <c r="AE892" i="42" s="1"/>
  <c r="AE893" i="42" s="1"/>
  <c r="AE894" i="42" s="1"/>
  <c r="AE895" i="42" s="1"/>
  <c r="AE896" i="42" s="1"/>
  <c r="AE897" i="42" s="1"/>
  <c r="AE898" i="42" s="1"/>
  <c r="AE899" i="42" s="1"/>
  <c r="AE900" i="42" s="1"/>
  <c r="AE901" i="42" s="1"/>
  <c r="AE902" i="42" s="1"/>
  <c r="AE903" i="42" s="1"/>
  <c r="AE904" i="42" s="1"/>
  <c r="AE905" i="42" s="1"/>
  <c r="AE906" i="42" s="1"/>
  <c r="AE907" i="42" s="1"/>
  <c r="AE908" i="42" s="1"/>
  <c r="AE909" i="42" s="1"/>
  <c r="AE910" i="42" s="1"/>
  <c r="AE911" i="42" s="1"/>
  <c r="AE912" i="42" s="1"/>
  <c r="AE913" i="42" s="1"/>
  <c r="AE914" i="42" s="1"/>
  <c r="AE915" i="42" s="1"/>
  <c r="AE916" i="42" s="1"/>
  <c r="AE917" i="42" s="1"/>
  <c r="AE918" i="42" s="1"/>
  <c r="AE919" i="42" s="1"/>
  <c r="AE920" i="42" s="1"/>
  <c r="AE921" i="42" s="1"/>
  <c r="AE922" i="42" s="1"/>
  <c r="AE923" i="42" s="1"/>
  <c r="AE924" i="42" s="1"/>
  <c r="AE925" i="42" s="1"/>
  <c r="AE926" i="42" s="1"/>
  <c r="AE927" i="42" s="1"/>
  <c r="AE928" i="42" s="1"/>
  <c r="AE929" i="42" s="1"/>
  <c r="AE930" i="42" s="1"/>
  <c r="AE931" i="42" s="1"/>
  <c r="AE932" i="42" s="1"/>
  <c r="AE933" i="42" s="1"/>
  <c r="AE934" i="42" s="1"/>
  <c r="AE935" i="42" s="1"/>
  <c r="AE936" i="42" s="1"/>
  <c r="AE937" i="42" s="1"/>
  <c r="AE938" i="42" s="1"/>
  <c r="AE939" i="42" s="1"/>
  <c r="AE940" i="42" s="1"/>
  <c r="AE941" i="42" s="1"/>
  <c r="AE942" i="42" s="1"/>
  <c r="AE943" i="42" s="1"/>
  <c r="AE944" i="42" s="1"/>
  <c r="AE945" i="42" s="1"/>
  <c r="AE946" i="42" s="1"/>
  <c r="AE947" i="42" s="1"/>
  <c r="AE948" i="42" s="1"/>
  <c r="AE949" i="42" s="1"/>
  <c r="AE950" i="42" s="1"/>
  <c r="AE951" i="42" s="1"/>
  <c r="AE952" i="42" s="1"/>
  <c r="AE953" i="42" s="1"/>
  <c r="AE954" i="42" s="1"/>
  <c r="AE955" i="42" s="1"/>
  <c r="AE956" i="42" s="1"/>
  <c r="AE957" i="42" s="1"/>
  <c r="AE958" i="42" s="1"/>
  <c r="AE959" i="42" s="1"/>
  <c r="AE960" i="42" s="1"/>
  <c r="AE961" i="42" s="1"/>
  <c r="AE962" i="42" s="1"/>
  <c r="AE963" i="42" s="1"/>
  <c r="AE964" i="42" s="1"/>
  <c r="AE965" i="42" s="1"/>
  <c r="AE966" i="42" s="1"/>
  <c r="AE967" i="42" s="1"/>
  <c r="AE968" i="42" s="1"/>
  <c r="AE969" i="42" s="1"/>
  <c r="AE970" i="42" s="1"/>
  <c r="AE971" i="42" s="1"/>
  <c r="AE972" i="42" s="1"/>
  <c r="AE973" i="42" s="1"/>
  <c r="AE974" i="42" s="1"/>
  <c r="AE975" i="42" s="1"/>
  <c r="AE976" i="42" s="1"/>
  <c r="AE977" i="42" s="1"/>
  <c r="AE978" i="42" s="1"/>
  <c r="AE979" i="42" s="1"/>
  <c r="AE980" i="42" s="1"/>
  <c r="AE981" i="42" s="1"/>
  <c r="AE982" i="42" s="1"/>
  <c r="AE983" i="42" s="1"/>
  <c r="AE984" i="42" s="1"/>
  <c r="AE985" i="42" s="1"/>
  <c r="AE986" i="42" s="1"/>
  <c r="AE987" i="42" s="1"/>
  <c r="AE988" i="42" s="1"/>
  <c r="AE989" i="42" s="1"/>
  <c r="AE990" i="42" s="1"/>
  <c r="AE991" i="42" s="1"/>
  <c r="AE992" i="42" s="1"/>
  <c r="AE993" i="42" s="1"/>
  <c r="AE994" i="42" s="1"/>
  <c r="AE995" i="42" s="1"/>
  <c r="AE996" i="42" s="1"/>
  <c r="AE997" i="42" s="1"/>
  <c r="AE998" i="42" s="1"/>
  <c r="AE999" i="42" s="1"/>
  <c r="AE1000" i="42" s="1"/>
  <c r="AE1001" i="42" s="1"/>
  <c r="AE1002" i="42" s="1"/>
  <c r="AE1003" i="42" s="1"/>
  <c r="AF4" i="42" l="1"/>
  <c r="AF5" i="42" s="1"/>
  <c r="AF6" i="42" s="1"/>
  <c r="AF7" i="42" s="1"/>
  <c r="AF8" i="42" s="1"/>
  <c r="AF9" i="42" s="1"/>
  <c r="AF10" i="42" s="1"/>
  <c r="AF11" i="42" s="1"/>
  <c r="AF12" i="42" s="1"/>
  <c r="AF13" i="42" s="1"/>
  <c r="AF14" i="42" s="1"/>
  <c r="AF15" i="42" s="1"/>
  <c r="AF16" i="42" s="1"/>
  <c r="AF17" i="42" s="1"/>
  <c r="AF18" i="42" s="1"/>
  <c r="AF19" i="42" s="1"/>
  <c r="AF20" i="42" s="1"/>
  <c r="AF21" i="42" s="1"/>
  <c r="AF22" i="42" s="1"/>
  <c r="AF23" i="42" s="1"/>
  <c r="AF24" i="42" s="1"/>
  <c r="AF25" i="42" s="1"/>
  <c r="AF26" i="42" s="1"/>
  <c r="AF27" i="42" s="1"/>
  <c r="AF28" i="42" s="1"/>
  <c r="AF29" i="42" s="1"/>
  <c r="AF30" i="42" s="1"/>
  <c r="AF31" i="42" s="1"/>
  <c r="AF32" i="42" s="1"/>
  <c r="AF33" i="42" s="1"/>
  <c r="AF34" i="42" s="1"/>
  <c r="AF35" i="42" s="1"/>
  <c r="AF36" i="42" s="1"/>
  <c r="AF37" i="42" s="1"/>
  <c r="AF38" i="42" s="1"/>
  <c r="AF39" i="42" s="1"/>
  <c r="AF40" i="42" s="1"/>
  <c r="AF41" i="42" s="1"/>
  <c r="AF42" i="42" s="1"/>
  <c r="AF43" i="42" s="1"/>
  <c r="AF44" i="42" s="1"/>
  <c r="AF45" i="42" s="1"/>
  <c r="AF46" i="42" s="1"/>
  <c r="AF47" i="42" s="1"/>
  <c r="AF48" i="42" s="1"/>
  <c r="AF49" i="42" s="1"/>
  <c r="AF50" i="42" s="1"/>
  <c r="AF51" i="42" s="1"/>
  <c r="AF52" i="42" s="1"/>
  <c r="AF53" i="42" s="1"/>
  <c r="AF54" i="42" s="1"/>
  <c r="AF55" i="42" s="1"/>
  <c r="AF56" i="42" s="1"/>
  <c r="AF57" i="42" s="1"/>
  <c r="AF58" i="42" s="1"/>
  <c r="AF59" i="42" s="1"/>
  <c r="AF60" i="42" s="1"/>
  <c r="AF61" i="42" s="1"/>
  <c r="AF62" i="42" s="1"/>
  <c r="AF63" i="42" s="1"/>
  <c r="AF64" i="42" s="1"/>
  <c r="AF65" i="42" s="1"/>
  <c r="AF66" i="42" s="1"/>
  <c r="AF67" i="42" s="1"/>
  <c r="AF68" i="42" s="1"/>
  <c r="AF69" i="42" s="1"/>
  <c r="AF70" i="42" s="1"/>
  <c r="AF71" i="42" s="1"/>
  <c r="AF72" i="42" s="1"/>
  <c r="AF73" i="42" s="1"/>
  <c r="AF74" i="42" s="1"/>
  <c r="AF75" i="42" s="1"/>
  <c r="AF76" i="42" s="1"/>
  <c r="AF77" i="42" s="1"/>
  <c r="AF78" i="42" s="1"/>
  <c r="AF79" i="42" s="1"/>
  <c r="AF80" i="42" s="1"/>
  <c r="AF81" i="42" s="1"/>
  <c r="AF82" i="42" s="1"/>
  <c r="AF83" i="42" s="1"/>
  <c r="AF84" i="42" s="1"/>
  <c r="AF85" i="42" s="1"/>
  <c r="AF86" i="42" s="1"/>
  <c r="AF87" i="42" s="1"/>
  <c r="AF88" i="42" s="1"/>
  <c r="AF89" i="42" s="1"/>
  <c r="AF90" i="42" s="1"/>
  <c r="AF91" i="42" s="1"/>
  <c r="AF92" i="42" s="1"/>
  <c r="AF93" i="42" s="1"/>
  <c r="AF94" i="42" s="1"/>
  <c r="AF95" i="42" s="1"/>
  <c r="AF96" i="42" s="1"/>
  <c r="AF97" i="42" s="1"/>
  <c r="AF98" i="42" s="1"/>
  <c r="AF99" i="42" s="1"/>
  <c r="AF100" i="42" s="1"/>
  <c r="AF101" i="42" s="1"/>
  <c r="AF102" i="42" s="1"/>
  <c r="AF103" i="42" s="1"/>
  <c r="AF104" i="42" s="1"/>
  <c r="AF105" i="42" s="1"/>
  <c r="AF106" i="42" s="1"/>
  <c r="AF107" i="42" s="1"/>
  <c r="AF108" i="42" s="1"/>
  <c r="AF109" i="42" s="1"/>
  <c r="AF110" i="42" s="1"/>
  <c r="AF111" i="42" s="1"/>
  <c r="AF112" i="42" s="1"/>
  <c r="AF113" i="42" s="1"/>
  <c r="AF114" i="42" s="1"/>
  <c r="AF115" i="42" s="1"/>
  <c r="AF116" i="42" s="1"/>
  <c r="AF117" i="42" s="1"/>
  <c r="AF118" i="42" s="1"/>
  <c r="AF119" i="42" s="1"/>
  <c r="AF120" i="42" s="1"/>
  <c r="AF121" i="42" s="1"/>
  <c r="AF122" i="42" s="1"/>
  <c r="AF123" i="42" s="1"/>
  <c r="AF124" i="42" s="1"/>
  <c r="AF125" i="42" s="1"/>
  <c r="AF126" i="42" s="1"/>
  <c r="AF127" i="42" s="1"/>
  <c r="AF128" i="42" s="1"/>
  <c r="AF129" i="42" s="1"/>
  <c r="AF130" i="42" s="1"/>
  <c r="AF131" i="42" s="1"/>
  <c r="AF132" i="42" s="1"/>
  <c r="AF133" i="42" s="1"/>
  <c r="AF134" i="42" s="1"/>
  <c r="AF135" i="42" s="1"/>
  <c r="AF136" i="42" s="1"/>
  <c r="AF137" i="42" s="1"/>
  <c r="AF138" i="42" s="1"/>
  <c r="AF139" i="42" s="1"/>
  <c r="AF140" i="42" s="1"/>
  <c r="AF141" i="42" s="1"/>
  <c r="AF142" i="42" s="1"/>
  <c r="AF143" i="42" s="1"/>
  <c r="AF144" i="42" s="1"/>
  <c r="AF145" i="42" s="1"/>
  <c r="AF146" i="42" s="1"/>
  <c r="AF147" i="42" s="1"/>
  <c r="AF148" i="42" s="1"/>
  <c r="AF149" i="42" s="1"/>
  <c r="AF150" i="42" s="1"/>
  <c r="AF151" i="42" s="1"/>
  <c r="AF152" i="42" s="1"/>
  <c r="AF153" i="42" s="1"/>
  <c r="AF154" i="42" s="1"/>
  <c r="AF155" i="42" s="1"/>
  <c r="AF156" i="42" s="1"/>
  <c r="AF157" i="42" s="1"/>
  <c r="AF158" i="42" s="1"/>
  <c r="AF159" i="42" s="1"/>
  <c r="AF160" i="42" s="1"/>
  <c r="AF161" i="42" s="1"/>
  <c r="AF162" i="42" s="1"/>
  <c r="AF163" i="42" s="1"/>
  <c r="AF164" i="42" s="1"/>
  <c r="AF165" i="42" s="1"/>
  <c r="AF166" i="42" s="1"/>
  <c r="AF167" i="42" s="1"/>
  <c r="AF168" i="42" s="1"/>
  <c r="AF169" i="42" s="1"/>
  <c r="AF170" i="42" s="1"/>
  <c r="AF171" i="42" s="1"/>
  <c r="AF172" i="42" s="1"/>
  <c r="AF173" i="42" s="1"/>
  <c r="AF174" i="42" s="1"/>
  <c r="AF175" i="42" s="1"/>
  <c r="AF176" i="42" s="1"/>
  <c r="AF177" i="42" s="1"/>
  <c r="AF178" i="42" s="1"/>
  <c r="AF179" i="42" s="1"/>
  <c r="AF180" i="42" s="1"/>
  <c r="AF181" i="42" s="1"/>
  <c r="AF182" i="42" s="1"/>
  <c r="AF183" i="42" s="1"/>
  <c r="AF184" i="42" s="1"/>
  <c r="AF185" i="42" s="1"/>
  <c r="AF186" i="42" s="1"/>
  <c r="AF187" i="42" s="1"/>
  <c r="AF188" i="42" s="1"/>
  <c r="AF189" i="42" s="1"/>
  <c r="AF190" i="42" s="1"/>
  <c r="AF191" i="42" s="1"/>
  <c r="AF192" i="42" s="1"/>
  <c r="AF193" i="42" s="1"/>
  <c r="AF194" i="42" s="1"/>
  <c r="AF195" i="42" s="1"/>
  <c r="AF196" i="42" s="1"/>
  <c r="AF197" i="42" s="1"/>
  <c r="AF198" i="42" s="1"/>
  <c r="AF199" i="42" s="1"/>
  <c r="AF200" i="42" s="1"/>
  <c r="AF201" i="42" s="1"/>
  <c r="AF202" i="42" s="1"/>
  <c r="AF203" i="42" s="1"/>
  <c r="AF204" i="42" s="1"/>
  <c r="AF205" i="42" s="1"/>
  <c r="AF206" i="42" s="1"/>
  <c r="AF207" i="42" s="1"/>
  <c r="AF208" i="42" s="1"/>
  <c r="AF209" i="42" s="1"/>
  <c r="AF210" i="42" s="1"/>
  <c r="AF211" i="42" s="1"/>
  <c r="AF212" i="42" s="1"/>
  <c r="AF213" i="42" s="1"/>
  <c r="AF214" i="42" s="1"/>
  <c r="AF215" i="42" s="1"/>
  <c r="AF216" i="42" s="1"/>
  <c r="AF217" i="42" s="1"/>
  <c r="AF218" i="42" s="1"/>
  <c r="AF219" i="42" s="1"/>
  <c r="AF220" i="42" s="1"/>
  <c r="AF221" i="42" s="1"/>
  <c r="AF222" i="42" s="1"/>
  <c r="AF223" i="42" s="1"/>
  <c r="AF224" i="42" s="1"/>
  <c r="AF225" i="42" s="1"/>
  <c r="AF226" i="42" s="1"/>
  <c r="AF227" i="42" s="1"/>
  <c r="AF228" i="42" s="1"/>
  <c r="AF229" i="42" s="1"/>
  <c r="AF230" i="42" s="1"/>
  <c r="AF231" i="42" s="1"/>
  <c r="AF232" i="42" s="1"/>
  <c r="AF233" i="42" s="1"/>
  <c r="AF234" i="42" s="1"/>
  <c r="AF235" i="42" s="1"/>
  <c r="AF236" i="42" s="1"/>
  <c r="AF237" i="42" s="1"/>
  <c r="AF238" i="42" s="1"/>
  <c r="AF239" i="42" s="1"/>
  <c r="AF240" i="42" s="1"/>
  <c r="AF241" i="42" s="1"/>
  <c r="AF242" i="42" s="1"/>
  <c r="AF243" i="42" s="1"/>
  <c r="AF244" i="42" s="1"/>
  <c r="AF245" i="42" s="1"/>
  <c r="AF246" i="42" s="1"/>
  <c r="AF247" i="42" s="1"/>
  <c r="AF248" i="42" s="1"/>
  <c r="AF249" i="42" s="1"/>
  <c r="AF250" i="42" s="1"/>
  <c r="AF251" i="42" s="1"/>
  <c r="AF252" i="42" s="1"/>
  <c r="AF253" i="42" s="1"/>
  <c r="AF254" i="42" s="1"/>
  <c r="AF255" i="42" s="1"/>
  <c r="AF256" i="42" s="1"/>
  <c r="AF257" i="42" s="1"/>
  <c r="AF258" i="42" s="1"/>
  <c r="AF259" i="42" s="1"/>
  <c r="AF260" i="42" s="1"/>
  <c r="AF261" i="42" s="1"/>
  <c r="AF262" i="42" s="1"/>
  <c r="AF263" i="42" s="1"/>
  <c r="AF264" i="42" s="1"/>
  <c r="AF265" i="42" s="1"/>
  <c r="AF266" i="42" s="1"/>
  <c r="AF267" i="42" s="1"/>
  <c r="AF268" i="42" s="1"/>
  <c r="AF269" i="42" s="1"/>
  <c r="AF270" i="42" s="1"/>
  <c r="AF271" i="42" s="1"/>
  <c r="AF272" i="42" s="1"/>
  <c r="AF273" i="42" s="1"/>
  <c r="AF274" i="42" s="1"/>
  <c r="AF275" i="42" s="1"/>
  <c r="AF276" i="42" s="1"/>
  <c r="AF277" i="42" s="1"/>
  <c r="AF278" i="42" s="1"/>
  <c r="AF279" i="42" s="1"/>
  <c r="AF280" i="42" s="1"/>
  <c r="AF281" i="42" s="1"/>
  <c r="AF282" i="42" s="1"/>
  <c r="AF283" i="42" s="1"/>
  <c r="AF284" i="42" s="1"/>
  <c r="AF285" i="42" s="1"/>
  <c r="AF286" i="42" s="1"/>
  <c r="AF287" i="42" s="1"/>
  <c r="AF288" i="42" s="1"/>
  <c r="AF289" i="42" s="1"/>
  <c r="AF290" i="42" s="1"/>
  <c r="AF291" i="42" s="1"/>
  <c r="AF292" i="42" s="1"/>
  <c r="AF293" i="42" s="1"/>
  <c r="AF294" i="42" s="1"/>
  <c r="AF295" i="42" s="1"/>
  <c r="AF296" i="42" s="1"/>
  <c r="AF297" i="42" s="1"/>
  <c r="AF298" i="42" s="1"/>
  <c r="AF299" i="42" s="1"/>
  <c r="AF300" i="42" s="1"/>
  <c r="AF301" i="42" s="1"/>
  <c r="AF302" i="42" s="1"/>
  <c r="AF303" i="42" s="1"/>
  <c r="AF304" i="42" s="1"/>
  <c r="AF305" i="42" s="1"/>
  <c r="AF306" i="42" s="1"/>
  <c r="AF307" i="42" s="1"/>
  <c r="AF308" i="42" s="1"/>
  <c r="AF309" i="42" s="1"/>
  <c r="AF310" i="42" s="1"/>
  <c r="AF311" i="42" s="1"/>
  <c r="AF312" i="42" s="1"/>
  <c r="AF313" i="42" s="1"/>
  <c r="AF314" i="42" s="1"/>
  <c r="AF315" i="42" s="1"/>
  <c r="AF316" i="42" s="1"/>
  <c r="AF317" i="42" s="1"/>
  <c r="AF318" i="42" s="1"/>
  <c r="AF319" i="42" s="1"/>
  <c r="AF320" i="42" s="1"/>
  <c r="AF321" i="42" s="1"/>
  <c r="AF322" i="42" s="1"/>
  <c r="AF323" i="42" s="1"/>
  <c r="AF324" i="42" s="1"/>
  <c r="AF325" i="42" s="1"/>
  <c r="AF326" i="42" s="1"/>
  <c r="AF327" i="42" s="1"/>
  <c r="AF328" i="42" s="1"/>
  <c r="AF329" i="42" s="1"/>
  <c r="AF330" i="42" s="1"/>
  <c r="AF331" i="42" s="1"/>
  <c r="AF332" i="42" s="1"/>
  <c r="AF333" i="42" s="1"/>
  <c r="AF334" i="42" s="1"/>
  <c r="AF335" i="42" s="1"/>
  <c r="AF336" i="42" s="1"/>
  <c r="AF337" i="42" s="1"/>
  <c r="AF338" i="42" s="1"/>
  <c r="AF339" i="42" s="1"/>
  <c r="AF340" i="42" s="1"/>
  <c r="AF341" i="42" s="1"/>
  <c r="AF342" i="42" s="1"/>
  <c r="AF343" i="42" s="1"/>
  <c r="AF344" i="42" s="1"/>
  <c r="AF345" i="42" s="1"/>
  <c r="AF346" i="42" s="1"/>
  <c r="AF347" i="42" s="1"/>
  <c r="AF348" i="42" s="1"/>
  <c r="AF349" i="42" s="1"/>
  <c r="AF350" i="42" s="1"/>
  <c r="AF351" i="42" s="1"/>
  <c r="AF352" i="42" s="1"/>
  <c r="AF353" i="42" s="1"/>
  <c r="AF354" i="42" s="1"/>
  <c r="AF355" i="42" s="1"/>
  <c r="AF356" i="42" s="1"/>
  <c r="AF357" i="42" s="1"/>
  <c r="AF358" i="42" s="1"/>
  <c r="AF359" i="42" s="1"/>
  <c r="AF360" i="42" s="1"/>
  <c r="AF361" i="42" s="1"/>
  <c r="AF362" i="42" s="1"/>
  <c r="AF363" i="42" s="1"/>
  <c r="AF364" i="42" s="1"/>
  <c r="AF365" i="42" s="1"/>
  <c r="AF366" i="42" s="1"/>
  <c r="AF367" i="42" s="1"/>
  <c r="AF368" i="42" s="1"/>
  <c r="AF369" i="42" s="1"/>
  <c r="AF370" i="42" s="1"/>
  <c r="AF371" i="42" s="1"/>
  <c r="AF372" i="42" s="1"/>
  <c r="AF373" i="42" s="1"/>
  <c r="AF374" i="42" s="1"/>
  <c r="AF375" i="42" s="1"/>
  <c r="AF376" i="42" s="1"/>
  <c r="AF377" i="42" s="1"/>
  <c r="AF378" i="42" s="1"/>
  <c r="AF379" i="42" s="1"/>
  <c r="AF380" i="42" s="1"/>
  <c r="AF381" i="42" s="1"/>
  <c r="AF382" i="42" s="1"/>
  <c r="AF383" i="42" s="1"/>
  <c r="AF384" i="42" s="1"/>
  <c r="AF385" i="42" s="1"/>
  <c r="AF386" i="42" s="1"/>
  <c r="AF387" i="42" s="1"/>
  <c r="AF388" i="42" s="1"/>
  <c r="AF389" i="42" s="1"/>
  <c r="AF390" i="42" s="1"/>
  <c r="AF391" i="42" s="1"/>
  <c r="AF392" i="42" s="1"/>
  <c r="AF393" i="42" s="1"/>
  <c r="AF394" i="42" s="1"/>
  <c r="AF395" i="42" s="1"/>
  <c r="AF396" i="42" s="1"/>
  <c r="AF397" i="42" s="1"/>
  <c r="AF398" i="42" s="1"/>
  <c r="AF399" i="42" s="1"/>
  <c r="AF400" i="42" s="1"/>
  <c r="AF401" i="42" s="1"/>
  <c r="AF402" i="42" s="1"/>
  <c r="AF403" i="42" s="1"/>
  <c r="AF404" i="42" s="1"/>
  <c r="AF405" i="42" s="1"/>
  <c r="AF406" i="42" s="1"/>
  <c r="AF407" i="42" s="1"/>
  <c r="AF408" i="42" s="1"/>
  <c r="AF409" i="42" s="1"/>
  <c r="AF410" i="42" s="1"/>
  <c r="AF411" i="42" s="1"/>
  <c r="AF412" i="42" s="1"/>
  <c r="AF413" i="42" s="1"/>
  <c r="AF414" i="42" s="1"/>
  <c r="AF415" i="42" s="1"/>
  <c r="AF416" i="42" s="1"/>
  <c r="AF417" i="42" s="1"/>
  <c r="AF418" i="42" s="1"/>
  <c r="AF419" i="42" s="1"/>
  <c r="AF420" i="42" s="1"/>
  <c r="AF421" i="42" s="1"/>
  <c r="AF422" i="42" s="1"/>
  <c r="AF423" i="42" s="1"/>
  <c r="AF424" i="42" s="1"/>
  <c r="AF425" i="42" s="1"/>
  <c r="AF426" i="42" s="1"/>
  <c r="AF427" i="42" s="1"/>
  <c r="AF428" i="42" s="1"/>
  <c r="AF429" i="42" s="1"/>
  <c r="AF430" i="42" s="1"/>
  <c r="AF431" i="42" s="1"/>
  <c r="AF432" i="42" s="1"/>
  <c r="AF433" i="42" s="1"/>
  <c r="AF434" i="42" s="1"/>
  <c r="AF435" i="42" s="1"/>
  <c r="AF436" i="42" s="1"/>
  <c r="AF437" i="42" s="1"/>
  <c r="AF438" i="42" s="1"/>
  <c r="AF439" i="42" s="1"/>
  <c r="AF440" i="42" s="1"/>
  <c r="AF441" i="42" s="1"/>
  <c r="AF442" i="42" s="1"/>
  <c r="AF443" i="42" s="1"/>
  <c r="AF444" i="42" s="1"/>
  <c r="AF445" i="42" s="1"/>
  <c r="AF446" i="42" s="1"/>
  <c r="AF447" i="42" s="1"/>
  <c r="AF448" i="42" s="1"/>
  <c r="AF449" i="42" s="1"/>
  <c r="AF450" i="42" s="1"/>
  <c r="AF451" i="42" s="1"/>
  <c r="AF452" i="42" s="1"/>
  <c r="AF453" i="42" s="1"/>
  <c r="AF454" i="42" s="1"/>
  <c r="AF455" i="42" s="1"/>
  <c r="AF456" i="42" s="1"/>
  <c r="AF457" i="42" s="1"/>
  <c r="AF458" i="42" s="1"/>
  <c r="AF459" i="42" s="1"/>
  <c r="AF460" i="42" s="1"/>
  <c r="AF461" i="42" s="1"/>
  <c r="AF462" i="42" s="1"/>
  <c r="AF463" i="42" s="1"/>
  <c r="AF464" i="42" s="1"/>
  <c r="AF465" i="42" s="1"/>
  <c r="AF466" i="42" s="1"/>
  <c r="AF467" i="42" s="1"/>
  <c r="AF468" i="42" s="1"/>
  <c r="AF469" i="42" s="1"/>
  <c r="AF470" i="42" s="1"/>
  <c r="AF471" i="42" s="1"/>
  <c r="AF472" i="42" s="1"/>
  <c r="AF473" i="42" s="1"/>
  <c r="AF474" i="42" s="1"/>
  <c r="AF475" i="42" s="1"/>
  <c r="AF476" i="42" s="1"/>
  <c r="AF477" i="42" s="1"/>
  <c r="AF478" i="42" s="1"/>
  <c r="AF479" i="42" s="1"/>
  <c r="AF480" i="42" s="1"/>
  <c r="AF481" i="42" s="1"/>
  <c r="AF482" i="42" s="1"/>
  <c r="AF483" i="42" s="1"/>
  <c r="AF484" i="42" s="1"/>
  <c r="AF485" i="42" s="1"/>
  <c r="AF486" i="42" s="1"/>
  <c r="AF487" i="42" s="1"/>
  <c r="AF488" i="42" s="1"/>
  <c r="AF489" i="42" s="1"/>
  <c r="AF490" i="42" s="1"/>
  <c r="AF491" i="42" s="1"/>
  <c r="AF492" i="42" s="1"/>
  <c r="AF493" i="42" s="1"/>
  <c r="AF494" i="42" s="1"/>
  <c r="AF495" i="42" s="1"/>
  <c r="AF496" i="42" s="1"/>
  <c r="AF497" i="42" s="1"/>
  <c r="AF498" i="42" s="1"/>
  <c r="AF499" i="42" s="1"/>
  <c r="AF500" i="42" s="1"/>
  <c r="AF501" i="42" s="1"/>
  <c r="AF502" i="42" s="1"/>
  <c r="AF503" i="42" s="1"/>
  <c r="AF504" i="42" s="1"/>
  <c r="AF505" i="42" s="1"/>
  <c r="AF506" i="42" s="1"/>
  <c r="AF507" i="42" s="1"/>
  <c r="AF508" i="42" s="1"/>
  <c r="AF509" i="42" s="1"/>
  <c r="AF510" i="42" s="1"/>
  <c r="AF511" i="42" s="1"/>
  <c r="AF512" i="42" s="1"/>
  <c r="AF513" i="42" s="1"/>
  <c r="AF514" i="42" s="1"/>
  <c r="AF515" i="42" s="1"/>
  <c r="AF516" i="42" s="1"/>
  <c r="AF517" i="42" s="1"/>
  <c r="AF518" i="42" s="1"/>
  <c r="AF519" i="42" s="1"/>
  <c r="AF520" i="42" s="1"/>
  <c r="AF521" i="42" s="1"/>
  <c r="AF522" i="42" s="1"/>
  <c r="AF523" i="42" s="1"/>
  <c r="AF524" i="42" s="1"/>
  <c r="AF525" i="42" s="1"/>
  <c r="AF526" i="42" s="1"/>
  <c r="AF527" i="42" s="1"/>
  <c r="AF528" i="42" s="1"/>
  <c r="AF529" i="42" s="1"/>
  <c r="AF530" i="42" s="1"/>
  <c r="AF531" i="42" s="1"/>
  <c r="AF532" i="42" s="1"/>
  <c r="AF533" i="42" s="1"/>
  <c r="AF534" i="42" s="1"/>
  <c r="AF535" i="42" s="1"/>
  <c r="AF536" i="42" s="1"/>
  <c r="AF537" i="42" s="1"/>
  <c r="AF538" i="42" s="1"/>
  <c r="AF539" i="42" s="1"/>
  <c r="AF540" i="42" s="1"/>
  <c r="AF541" i="42" s="1"/>
  <c r="AF542" i="42" s="1"/>
  <c r="AF543" i="42" s="1"/>
  <c r="AF544" i="42" s="1"/>
  <c r="AF545" i="42" s="1"/>
  <c r="AF546" i="42" s="1"/>
  <c r="AF547" i="42" s="1"/>
  <c r="AF548" i="42" s="1"/>
  <c r="AF549" i="42" s="1"/>
  <c r="AF550" i="42" s="1"/>
  <c r="AF551" i="42" s="1"/>
  <c r="AF552" i="42" s="1"/>
  <c r="AF553" i="42" s="1"/>
  <c r="AF554" i="42" s="1"/>
  <c r="AF555" i="42" s="1"/>
  <c r="AF556" i="42" s="1"/>
  <c r="AF557" i="42" s="1"/>
  <c r="AF558" i="42" s="1"/>
  <c r="AF559" i="42" s="1"/>
  <c r="AF560" i="42" s="1"/>
  <c r="AF561" i="42" s="1"/>
  <c r="AF562" i="42" s="1"/>
  <c r="AF563" i="42" s="1"/>
  <c r="AF564" i="42" s="1"/>
  <c r="AF565" i="42" s="1"/>
  <c r="AF566" i="42" s="1"/>
  <c r="AF567" i="42" s="1"/>
  <c r="AF568" i="42" s="1"/>
  <c r="AF569" i="42" s="1"/>
  <c r="AF570" i="42" s="1"/>
  <c r="AF571" i="42" s="1"/>
  <c r="AF572" i="42" s="1"/>
  <c r="AF573" i="42" s="1"/>
  <c r="AF574" i="42" s="1"/>
  <c r="AF575" i="42" s="1"/>
  <c r="AF576" i="42" s="1"/>
  <c r="AF577" i="42" s="1"/>
  <c r="AF578" i="42" s="1"/>
  <c r="AF579" i="42" s="1"/>
  <c r="AF580" i="42" s="1"/>
  <c r="AF581" i="42" s="1"/>
  <c r="AF582" i="42" s="1"/>
  <c r="AF583" i="42" s="1"/>
  <c r="AF584" i="42" s="1"/>
  <c r="AF585" i="42" s="1"/>
  <c r="AF586" i="42" s="1"/>
  <c r="AF587" i="42" s="1"/>
  <c r="AF588" i="42" s="1"/>
  <c r="AF589" i="42" s="1"/>
  <c r="AF590" i="42" s="1"/>
  <c r="AF591" i="42" s="1"/>
  <c r="AF592" i="42" s="1"/>
  <c r="AF593" i="42" s="1"/>
  <c r="AF594" i="42" s="1"/>
  <c r="AF595" i="42" s="1"/>
  <c r="AF596" i="42" s="1"/>
  <c r="AF597" i="42" s="1"/>
  <c r="AF598" i="42" s="1"/>
  <c r="AF599" i="42" s="1"/>
  <c r="AF600" i="42" s="1"/>
  <c r="AF601" i="42" s="1"/>
  <c r="AF602" i="42" s="1"/>
  <c r="AF603" i="42" s="1"/>
  <c r="AF604" i="42" s="1"/>
  <c r="AF605" i="42" s="1"/>
  <c r="AF606" i="42" s="1"/>
  <c r="AF607" i="42" s="1"/>
  <c r="AF608" i="42" s="1"/>
  <c r="AF609" i="42" s="1"/>
  <c r="AF610" i="42" s="1"/>
  <c r="AF611" i="42" s="1"/>
  <c r="AF612" i="42" s="1"/>
  <c r="AF613" i="42" s="1"/>
  <c r="AF614" i="42" s="1"/>
  <c r="AF615" i="42" s="1"/>
  <c r="AF616" i="42" s="1"/>
  <c r="AF617" i="42" s="1"/>
  <c r="AF618" i="42" s="1"/>
  <c r="AF619" i="42" s="1"/>
  <c r="AF620" i="42" s="1"/>
  <c r="AF621" i="42" s="1"/>
  <c r="AF622" i="42" s="1"/>
  <c r="AF623" i="42" s="1"/>
  <c r="AF624" i="42" s="1"/>
  <c r="AF625" i="42" s="1"/>
  <c r="AF626" i="42" s="1"/>
  <c r="AF627" i="42" s="1"/>
  <c r="AF628" i="42" s="1"/>
  <c r="AF629" i="42" s="1"/>
  <c r="AF630" i="42" s="1"/>
  <c r="AF631" i="42" s="1"/>
  <c r="AF632" i="42" s="1"/>
  <c r="AF633" i="42" s="1"/>
  <c r="AF634" i="42" s="1"/>
  <c r="AF635" i="42" s="1"/>
  <c r="AF636" i="42" s="1"/>
  <c r="AF637" i="42" s="1"/>
  <c r="AF638" i="42" s="1"/>
  <c r="AF639" i="42" s="1"/>
  <c r="AF640" i="42" s="1"/>
  <c r="AF641" i="42" s="1"/>
  <c r="AF642" i="42" s="1"/>
  <c r="AF643" i="42" s="1"/>
  <c r="AF644" i="42" s="1"/>
  <c r="AF645" i="42" s="1"/>
  <c r="AF646" i="42" s="1"/>
  <c r="AF647" i="42" s="1"/>
  <c r="AF648" i="42" s="1"/>
  <c r="AF649" i="42" s="1"/>
  <c r="AF650" i="42" s="1"/>
  <c r="AF651" i="42" s="1"/>
  <c r="AF652" i="42" s="1"/>
  <c r="AF653" i="42" s="1"/>
  <c r="AF654" i="42" s="1"/>
  <c r="AF655" i="42" s="1"/>
  <c r="AF656" i="42" s="1"/>
  <c r="AF657" i="42" s="1"/>
  <c r="AF658" i="42" s="1"/>
  <c r="AF659" i="42" s="1"/>
  <c r="AF660" i="42" s="1"/>
  <c r="AF661" i="42" s="1"/>
  <c r="AF662" i="42" s="1"/>
  <c r="AF663" i="42" s="1"/>
  <c r="AF664" i="42" s="1"/>
  <c r="AF665" i="42" s="1"/>
  <c r="AF666" i="42" s="1"/>
  <c r="AF667" i="42" s="1"/>
  <c r="AF668" i="42" s="1"/>
  <c r="AF669" i="42" s="1"/>
  <c r="AF670" i="42" s="1"/>
  <c r="AF671" i="42" s="1"/>
  <c r="AF672" i="42" s="1"/>
  <c r="AF673" i="42" s="1"/>
  <c r="AF674" i="42" s="1"/>
  <c r="AF675" i="42" s="1"/>
  <c r="AF676" i="42" s="1"/>
  <c r="AF677" i="42" s="1"/>
  <c r="AF678" i="42" s="1"/>
  <c r="AF679" i="42" s="1"/>
  <c r="AF680" i="42" s="1"/>
  <c r="AF681" i="42" s="1"/>
  <c r="AF682" i="42" s="1"/>
  <c r="AF683" i="42" s="1"/>
  <c r="AF684" i="42" s="1"/>
  <c r="AF685" i="42" s="1"/>
  <c r="AF686" i="42" s="1"/>
  <c r="AF687" i="42" s="1"/>
  <c r="AF688" i="42" s="1"/>
  <c r="AF689" i="42" s="1"/>
  <c r="AF690" i="42" s="1"/>
  <c r="AF691" i="42" s="1"/>
  <c r="AF692" i="42" s="1"/>
  <c r="AF693" i="42" s="1"/>
  <c r="AF694" i="42" s="1"/>
  <c r="AF695" i="42" s="1"/>
  <c r="AF696" i="42" s="1"/>
  <c r="AF697" i="42" s="1"/>
  <c r="AF698" i="42" s="1"/>
  <c r="AF699" i="42" s="1"/>
  <c r="AF700" i="42" s="1"/>
  <c r="AF701" i="42" s="1"/>
  <c r="AF702" i="42" s="1"/>
  <c r="AF703" i="42" s="1"/>
  <c r="AF704" i="42" s="1"/>
  <c r="AF705" i="42" s="1"/>
  <c r="AF706" i="42" s="1"/>
  <c r="AF707" i="42" s="1"/>
  <c r="AF708" i="42" s="1"/>
  <c r="AF709" i="42" s="1"/>
  <c r="AF710" i="42" s="1"/>
  <c r="AF711" i="42" s="1"/>
  <c r="AF712" i="42" s="1"/>
  <c r="AF713" i="42" s="1"/>
  <c r="AF714" i="42" s="1"/>
  <c r="AF715" i="42" s="1"/>
  <c r="AF716" i="42" s="1"/>
  <c r="AF717" i="42" s="1"/>
  <c r="AF718" i="42" s="1"/>
  <c r="AF719" i="42" s="1"/>
  <c r="AF720" i="42" s="1"/>
  <c r="AF721" i="42" s="1"/>
  <c r="AF722" i="42" s="1"/>
  <c r="AF723" i="42" s="1"/>
  <c r="AF724" i="42" s="1"/>
  <c r="AF725" i="42" s="1"/>
  <c r="AF726" i="42" s="1"/>
  <c r="AF727" i="42" s="1"/>
  <c r="AF728" i="42" s="1"/>
  <c r="AF729" i="42" s="1"/>
  <c r="AF730" i="42" s="1"/>
  <c r="AF731" i="42" s="1"/>
  <c r="AF732" i="42" s="1"/>
  <c r="AF733" i="42" s="1"/>
  <c r="AF734" i="42" s="1"/>
  <c r="AF735" i="42" s="1"/>
  <c r="AF736" i="42" s="1"/>
  <c r="AF737" i="42" s="1"/>
  <c r="AF738" i="42" s="1"/>
  <c r="AF739" i="42" s="1"/>
  <c r="AF740" i="42" s="1"/>
  <c r="AF741" i="42" s="1"/>
  <c r="AF742" i="42" s="1"/>
  <c r="AF743" i="42" s="1"/>
  <c r="AF744" i="42" s="1"/>
  <c r="AF745" i="42" s="1"/>
  <c r="AF746" i="42" s="1"/>
  <c r="AF747" i="42" s="1"/>
  <c r="AF748" i="42" s="1"/>
  <c r="AF749" i="42" s="1"/>
  <c r="AF750" i="42" s="1"/>
  <c r="AF751" i="42" s="1"/>
  <c r="AF752" i="42" s="1"/>
  <c r="AF753" i="42" s="1"/>
  <c r="AF754" i="42" s="1"/>
  <c r="AF755" i="42" s="1"/>
  <c r="AF756" i="42" s="1"/>
  <c r="AF757" i="42" s="1"/>
  <c r="AF758" i="42" s="1"/>
  <c r="AF759" i="42" s="1"/>
  <c r="AF760" i="42" s="1"/>
  <c r="AF761" i="42" s="1"/>
  <c r="AF762" i="42" s="1"/>
  <c r="AF763" i="42" s="1"/>
  <c r="AF764" i="42" s="1"/>
  <c r="AF765" i="42" s="1"/>
  <c r="AF766" i="42" s="1"/>
  <c r="AF767" i="42" s="1"/>
  <c r="AF768" i="42" s="1"/>
  <c r="AF769" i="42" s="1"/>
  <c r="AF770" i="42" s="1"/>
  <c r="AF771" i="42" s="1"/>
  <c r="AF772" i="42" s="1"/>
  <c r="AF773" i="42" s="1"/>
  <c r="AF774" i="42" s="1"/>
  <c r="AF775" i="42" s="1"/>
  <c r="AF776" i="42" s="1"/>
  <c r="AF777" i="42" s="1"/>
  <c r="AF778" i="42" s="1"/>
  <c r="AF779" i="42" s="1"/>
  <c r="AF780" i="42" s="1"/>
  <c r="AF781" i="42" s="1"/>
  <c r="AF782" i="42" s="1"/>
  <c r="AF783" i="42" s="1"/>
  <c r="AF784" i="42" s="1"/>
  <c r="AF785" i="42" s="1"/>
  <c r="AF786" i="42" s="1"/>
  <c r="AF787" i="42" s="1"/>
  <c r="AF788" i="42" s="1"/>
  <c r="AF789" i="42" s="1"/>
  <c r="AF790" i="42" s="1"/>
  <c r="AF791" i="42" s="1"/>
  <c r="AF792" i="42" s="1"/>
  <c r="AF793" i="42" s="1"/>
  <c r="AF794" i="42" s="1"/>
  <c r="AF795" i="42" s="1"/>
  <c r="AF796" i="42" s="1"/>
  <c r="AF797" i="42" s="1"/>
  <c r="AF798" i="42" s="1"/>
  <c r="AF799" i="42" s="1"/>
  <c r="AF800" i="42" s="1"/>
  <c r="AF801" i="42" s="1"/>
  <c r="AF802" i="42" s="1"/>
  <c r="AF803" i="42" s="1"/>
  <c r="AF804" i="42" s="1"/>
  <c r="AF805" i="42" s="1"/>
  <c r="AF806" i="42" s="1"/>
  <c r="AF807" i="42" s="1"/>
  <c r="AF808" i="42" s="1"/>
  <c r="AF809" i="42" s="1"/>
  <c r="AF810" i="42" s="1"/>
  <c r="AF811" i="42" s="1"/>
  <c r="AF812" i="42" s="1"/>
  <c r="AF813" i="42" s="1"/>
  <c r="AF814" i="42" s="1"/>
  <c r="AF815" i="42" s="1"/>
  <c r="AF816" i="42" s="1"/>
  <c r="AF817" i="42" s="1"/>
  <c r="AF818" i="42" s="1"/>
  <c r="AF819" i="42" s="1"/>
  <c r="AF820" i="42" s="1"/>
  <c r="AF821" i="42" s="1"/>
  <c r="AF822" i="42" s="1"/>
  <c r="AF823" i="42" s="1"/>
  <c r="AF824" i="42" s="1"/>
  <c r="AF825" i="42" s="1"/>
  <c r="AF826" i="42" s="1"/>
  <c r="AF827" i="42" s="1"/>
  <c r="AF828" i="42" s="1"/>
  <c r="AF829" i="42" s="1"/>
  <c r="AF830" i="42" s="1"/>
  <c r="AF831" i="42" s="1"/>
  <c r="AF832" i="42" s="1"/>
  <c r="AF833" i="42" s="1"/>
  <c r="AF834" i="42" s="1"/>
  <c r="AF835" i="42" s="1"/>
  <c r="AF836" i="42" s="1"/>
  <c r="AF837" i="42" s="1"/>
  <c r="AF838" i="42" s="1"/>
  <c r="AF839" i="42" s="1"/>
  <c r="AF840" i="42" s="1"/>
  <c r="AF841" i="42" s="1"/>
  <c r="AF842" i="42" s="1"/>
  <c r="AF843" i="42" s="1"/>
  <c r="AF844" i="42" s="1"/>
  <c r="AF845" i="42" s="1"/>
  <c r="AF846" i="42" s="1"/>
  <c r="AF847" i="42" s="1"/>
  <c r="AF848" i="42" s="1"/>
  <c r="AF849" i="42" s="1"/>
  <c r="AF850" i="42" s="1"/>
  <c r="AF851" i="42" s="1"/>
  <c r="AF852" i="42" s="1"/>
  <c r="AF853" i="42" s="1"/>
  <c r="AF854" i="42" s="1"/>
  <c r="AF855" i="42" s="1"/>
  <c r="AF856" i="42" s="1"/>
  <c r="AF857" i="42" s="1"/>
  <c r="AF858" i="42" s="1"/>
  <c r="AF859" i="42" s="1"/>
  <c r="AF860" i="42" s="1"/>
  <c r="AF861" i="42" s="1"/>
  <c r="AF862" i="42" s="1"/>
  <c r="AF863" i="42" s="1"/>
  <c r="AF864" i="42" s="1"/>
  <c r="AF865" i="42" s="1"/>
  <c r="AF866" i="42" s="1"/>
  <c r="AF867" i="42" s="1"/>
  <c r="AF868" i="42" s="1"/>
  <c r="AF869" i="42" s="1"/>
  <c r="AF870" i="42" s="1"/>
  <c r="AF871" i="42" s="1"/>
  <c r="AF872" i="42" s="1"/>
  <c r="AF873" i="42" s="1"/>
  <c r="AF874" i="42" s="1"/>
  <c r="AF875" i="42" s="1"/>
  <c r="AF876" i="42" s="1"/>
  <c r="AF877" i="42" s="1"/>
  <c r="AF878" i="42" s="1"/>
  <c r="AF879" i="42" s="1"/>
  <c r="AF880" i="42" s="1"/>
  <c r="AF881" i="42" s="1"/>
  <c r="AF882" i="42" s="1"/>
  <c r="AF883" i="42" s="1"/>
  <c r="AF884" i="42" s="1"/>
  <c r="AF885" i="42" s="1"/>
  <c r="AF886" i="42" s="1"/>
  <c r="AF887" i="42" s="1"/>
  <c r="AF888" i="42" s="1"/>
  <c r="AF889" i="42" s="1"/>
  <c r="AF890" i="42" s="1"/>
  <c r="AF891" i="42" s="1"/>
  <c r="AF892" i="42" s="1"/>
  <c r="AF893" i="42" s="1"/>
  <c r="AF894" i="42" s="1"/>
  <c r="AF895" i="42" s="1"/>
  <c r="AF896" i="42" s="1"/>
  <c r="AF897" i="42" s="1"/>
  <c r="AF898" i="42" s="1"/>
  <c r="AF899" i="42" s="1"/>
  <c r="AF900" i="42" s="1"/>
  <c r="AF901" i="42" s="1"/>
  <c r="AF902" i="42" s="1"/>
  <c r="AF903" i="42" s="1"/>
  <c r="AF904" i="42" s="1"/>
  <c r="AF905" i="42" s="1"/>
  <c r="AF906" i="42" s="1"/>
  <c r="AF907" i="42" s="1"/>
  <c r="AF908" i="42" s="1"/>
  <c r="AF909" i="42" s="1"/>
  <c r="AF910" i="42" s="1"/>
  <c r="AF911" i="42" s="1"/>
  <c r="AF912" i="42" s="1"/>
  <c r="AF913" i="42" s="1"/>
  <c r="AF914" i="42" s="1"/>
  <c r="AF915" i="42" s="1"/>
  <c r="AF916" i="42" s="1"/>
  <c r="AF917" i="42" s="1"/>
  <c r="AF918" i="42" s="1"/>
  <c r="AF919" i="42" s="1"/>
  <c r="AF920" i="42" s="1"/>
  <c r="AF921" i="42" s="1"/>
  <c r="AF922" i="42" s="1"/>
  <c r="AF923" i="42" s="1"/>
  <c r="AF924" i="42" s="1"/>
  <c r="AF925" i="42" s="1"/>
  <c r="AF926" i="42" s="1"/>
  <c r="AF927" i="42" s="1"/>
  <c r="AF928" i="42" s="1"/>
  <c r="AF929" i="42" s="1"/>
  <c r="AF930" i="42" s="1"/>
  <c r="AF931" i="42" s="1"/>
  <c r="AF932" i="42" s="1"/>
  <c r="AF933" i="42" s="1"/>
  <c r="AF934" i="42" s="1"/>
  <c r="AF935" i="42" s="1"/>
  <c r="AF936" i="42" s="1"/>
  <c r="AF937" i="42" s="1"/>
  <c r="AF938" i="42" s="1"/>
  <c r="AF939" i="42" s="1"/>
  <c r="AF940" i="42" s="1"/>
  <c r="AF941" i="42" s="1"/>
  <c r="AF942" i="42" s="1"/>
  <c r="AF943" i="42" s="1"/>
  <c r="AF944" i="42" s="1"/>
  <c r="AF945" i="42" s="1"/>
  <c r="AF946" i="42" s="1"/>
  <c r="AF947" i="42" s="1"/>
  <c r="AF948" i="42" s="1"/>
  <c r="AF949" i="42" s="1"/>
  <c r="AF950" i="42" s="1"/>
  <c r="AF951" i="42" s="1"/>
  <c r="AF952" i="42" s="1"/>
  <c r="AF953" i="42" s="1"/>
  <c r="AF954" i="42" s="1"/>
  <c r="AF955" i="42" s="1"/>
  <c r="AF956" i="42" s="1"/>
  <c r="AF957" i="42" s="1"/>
  <c r="AF958" i="42" s="1"/>
  <c r="AF959" i="42" s="1"/>
  <c r="AF960" i="42" s="1"/>
  <c r="AF961" i="42" s="1"/>
  <c r="AF962" i="42" s="1"/>
  <c r="AF963" i="42" s="1"/>
  <c r="AF964" i="42" s="1"/>
  <c r="AF965" i="42" s="1"/>
  <c r="AF966" i="42" s="1"/>
  <c r="AF967" i="42" s="1"/>
  <c r="AF968" i="42" s="1"/>
  <c r="AF969" i="42" s="1"/>
  <c r="AF970" i="42" s="1"/>
  <c r="AF971" i="42" s="1"/>
  <c r="AF972" i="42" s="1"/>
  <c r="AF973" i="42" s="1"/>
  <c r="AF974" i="42" s="1"/>
  <c r="AF975" i="42" s="1"/>
  <c r="AF976" i="42" s="1"/>
  <c r="AF977" i="42" s="1"/>
  <c r="AF978" i="42" s="1"/>
  <c r="AF979" i="42" s="1"/>
  <c r="AF980" i="42" s="1"/>
  <c r="AF981" i="42" s="1"/>
  <c r="AF982" i="42" s="1"/>
  <c r="AF983" i="42" s="1"/>
  <c r="AF984" i="42" s="1"/>
  <c r="AF985" i="42" s="1"/>
  <c r="AF986" i="42" s="1"/>
  <c r="AF987" i="42" s="1"/>
  <c r="AF988" i="42" s="1"/>
  <c r="AF989" i="42" s="1"/>
  <c r="AF990" i="42" s="1"/>
  <c r="AF991" i="42" s="1"/>
  <c r="AF992" i="42" s="1"/>
  <c r="AF993" i="42" s="1"/>
  <c r="AF994" i="42" s="1"/>
  <c r="AF995" i="42" s="1"/>
  <c r="AF996" i="42" s="1"/>
  <c r="AF997" i="42" s="1"/>
  <c r="AF998" i="42" s="1"/>
  <c r="AF999" i="42" s="1"/>
  <c r="AF1000" i="42" s="1"/>
  <c r="AF1001" i="42" s="1"/>
  <c r="AF1002" i="42" s="1"/>
  <c r="AF1003" i="42" s="1"/>
  <c r="AG4" i="42"/>
  <c r="AG5" i="42" s="1"/>
  <c r="AG6" i="42" s="1"/>
  <c r="AG7" i="42" s="1"/>
  <c r="AG8" i="42" s="1"/>
  <c r="AG9" i="42" s="1"/>
  <c r="AG10" i="42" s="1"/>
  <c r="AG11" i="42" s="1"/>
  <c r="AG12" i="42" s="1"/>
  <c r="AG13" i="42" s="1"/>
  <c r="AG14" i="42" s="1"/>
  <c r="AG15" i="42" s="1"/>
  <c r="AG16" i="42" s="1"/>
  <c r="AG17" i="42" s="1"/>
  <c r="AG18" i="42" s="1"/>
  <c r="AG19" i="42" s="1"/>
  <c r="AG20" i="42" s="1"/>
  <c r="AG21" i="42" s="1"/>
  <c r="AG22" i="42" s="1"/>
  <c r="AG23" i="42" s="1"/>
  <c r="AG24" i="42" s="1"/>
  <c r="AG25" i="42" s="1"/>
  <c r="AG26" i="42" s="1"/>
  <c r="AG27" i="42" s="1"/>
  <c r="AG28" i="42" s="1"/>
  <c r="AG29" i="42" s="1"/>
  <c r="AG30" i="42" s="1"/>
  <c r="AG31" i="42" s="1"/>
  <c r="AG32" i="42" s="1"/>
  <c r="AG33" i="42" s="1"/>
  <c r="AG34" i="42" s="1"/>
  <c r="AG35" i="42" s="1"/>
  <c r="AG36" i="42" s="1"/>
  <c r="AG37" i="42" s="1"/>
  <c r="AG38" i="42" s="1"/>
  <c r="AG39" i="42" s="1"/>
  <c r="AG40" i="42" s="1"/>
  <c r="AG41" i="42" s="1"/>
  <c r="AG42" i="42" s="1"/>
  <c r="AG43" i="42" s="1"/>
  <c r="AG44" i="42" s="1"/>
  <c r="AG45" i="42" s="1"/>
  <c r="AG46" i="42" s="1"/>
  <c r="AG47" i="42" s="1"/>
  <c r="AG48" i="42" s="1"/>
  <c r="AG49" i="42" s="1"/>
  <c r="AG50" i="42" s="1"/>
  <c r="AG51" i="42" s="1"/>
  <c r="AG52" i="42" s="1"/>
  <c r="AG53" i="42" s="1"/>
  <c r="AG54" i="42" s="1"/>
  <c r="AG55" i="42" s="1"/>
  <c r="AG56" i="42" s="1"/>
  <c r="AG57" i="42" s="1"/>
  <c r="AG58" i="42" s="1"/>
  <c r="AG59" i="42" s="1"/>
  <c r="AG60" i="42" s="1"/>
  <c r="AG61" i="42" s="1"/>
  <c r="AG62" i="42" s="1"/>
  <c r="AG63" i="42" s="1"/>
  <c r="AG64" i="42" s="1"/>
  <c r="AG65" i="42" s="1"/>
  <c r="AG66" i="42" s="1"/>
  <c r="AG67" i="42" s="1"/>
  <c r="AG68" i="42" s="1"/>
  <c r="AG69" i="42" s="1"/>
  <c r="AG70" i="42" s="1"/>
  <c r="AG71" i="42" s="1"/>
  <c r="AG72" i="42" s="1"/>
  <c r="AG73" i="42" s="1"/>
  <c r="AG74" i="42" s="1"/>
  <c r="AG75" i="42" s="1"/>
  <c r="AG76" i="42" s="1"/>
  <c r="AG77" i="42" s="1"/>
  <c r="AG78" i="42" s="1"/>
  <c r="AG79" i="42" s="1"/>
  <c r="AG80" i="42" s="1"/>
  <c r="AG81" i="42" s="1"/>
  <c r="AG82" i="42" s="1"/>
  <c r="AG83" i="42" s="1"/>
  <c r="AG84" i="42" s="1"/>
  <c r="AG85" i="42" s="1"/>
  <c r="AG86" i="42" s="1"/>
  <c r="AG87" i="42" s="1"/>
  <c r="AG88" i="42" s="1"/>
  <c r="AG89" i="42" s="1"/>
  <c r="AG90" i="42" s="1"/>
  <c r="AG91" i="42" s="1"/>
  <c r="AG92" i="42" s="1"/>
  <c r="AG93" i="42" s="1"/>
  <c r="AG94" i="42" s="1"/>
  <c r="AG95" i="42" s="1"/>
  <c r="AG96" i="42" s="1"/>
  <c r="AG97" i="42" s="1"/>
  <c r="AG98" i="42" s="1"/>
  <c r="AG99" i="42" s="1"/>
  <c r="AG100" i="42" s="1"/>
  <c r="AG101" i="42" s="1"/>
  <c r="AG102" i="42" s="1"/>
  <c r="AG103" i="42" s="1"/>
  <c r="AG104" i="42" s="1"/>
  <c r="AG105" i="42" s="1"/>
  <c r="AG106" i="42" s="1"/>
  <c r="AG107" i="42" s="1"/>
  <c r="AG108" i="42" s="1"/>
  <c r="AG109" i="42" s="1"/>
  <c r="AG110" i="42" s="1"/>
  <c r="AG111" i="42" s="1"/>
  <c r="AG112" i="42" s="1"/>
  <c r="AG113" i="42" s="1"/>
  <c r="AG114" i="42" s="1"/>
  <c r="AG115" i="42" s="1"/>
  <c r="AG116" i="42" s="1"/>
  <c r="AG117" i="42" s="1"/>
  <c r="AG118" i="42" s="1"/>
  <c r="AG119" i="42" s="1"/>
  <c r="AG120" i="42" s="1"/>
  <c r="AG121" i="42" s="1"/>
  <c r="AG122" i="42" s="1"/>
  <c r="AG123" i="42" s="1"/>
  <c r="AG124" i="42" s="1"/>
  <c r="AG125" i="42" s="1"/>
  <c r="AG126" i="42" s="1"/>
  <c r="AG127" i="42" s="1"/>
  <c r="AG128" i="42" s="1"/>
  <c r="AG129" i="42" s="1"/>
  <c r="AG130" i="42" s="1"/>
  <c r="AG131" i="42" s="1"/>
  <c r="AG132" i="42" s="1"/>
  <c r="AG133" i="42" s="1"/>
  <c r="AG134" i="42" s="1"/>
  <c r="AG135" i="42" s="1"/>
  <c r="AG136" i="42" s="1"/>
  <c r="AG137" i="42" s="1"/>
  <c r="AG138" i="42" s="1"/>
  <c r="AG139" i="42" s="1"/>
  <c r="AG140" i="42" s="1"/>
  <c r="AG141" i="42" s="1"/>
  <c r="AG142" i="42" s="1"/>
  <c r="AG143" i="42" s="1"/>
  <c r="AG144" i="42" s="1"/>
  <c r="AG145" i="42" s="1"/>
  <c r="AG146" i="42" s="1"/>
  <c r="AG147" i="42" s="1"/>
  <c r="AG148" i="42" s="1"/>
  <c r="AG149" i="42" s="1"/>
  <c r="AG150" i="42" s="1"/>
  <c r="AG151" i="42" s="1"/>
  <c r="AG152" i="42" s="1"/>
  <c r="AG153" i="42" s="1"/>
  <c r="AG154" i="42" s="1"/>
  <c r="AG155" i="42" s="1"/>
  <c r="AG156" i="42" s="1"/>
  <c r="AG157" i="42" s="1"/>
  <c r="AG158" i="42" s="1"/>
  <c r="AG159" i="42" s="1"/>
  <c r="AG160" i="42" s="1"/>
  <c r="AG161" i="42" s="1"/>
  <c r="AG162" i="42" s="1"/>
  <c r="AG163" i="42" s="1"/>
  <c r="AG164" i="42" s="1"/>
  <c r="AG165" i="42" s="1"/>
  <c r="AG166" i="42" s="1"/>
  <c r="AG167" i="42" s="1"/>
  <c r="AG168" i="42" s="1"/>
  <c r="AG169" i="42" s="1"/>
  <c r="AG170" i="42" s="1"/>
  <c r="AG171" i="42" s="1"/>
  <c r="AG172" i="42" s="1"/>
  <c r="AG173" i="42" s="1"/>
  <c r="AG174" i="42" s="1"/>
  <c r="AG175" i="42" s="1"/>
  <c r="AG176" i="42" s="1"/>
  <c r="AG177" i="42" s="1"/>
  <c r="AG178" i="42" s="1"/>
  <c r="AG179" i="42" s="1"/>
  <c r="AG180" i="42" s="1"/>
  <c r="AG181" i="42" s="1"/>
  <c r="AG182" i="42" s="1"/>
  <c r="AG183" i="42" s="1"/>
  <c r="AG184" i="42" s="1"/>
  <c r="AG185" i="42" s="1"/>
  <c r="AG186" i="42" s="1"/>
  <c r="AG187" i="42" s="1"/>
  <c r="AG188" i="42" s="1"/>
  <c r="AG189" i="42" s="1"/>
  <c r="AG190" i="42" s="1"/>
  <c r="AG191" i="42" s="1"/>
  <c r="AG192" i="42" s="1"/>
  <c r="AG193" i="42" s="1"/>
  <c r="AG194" i="42" s="1"/>
  <c r="AG195" i="42" s="1"/>
  <c r="AG196" i="42" s="1"/>
  <c r="AG197" i="42" s="1"/>
  <c r="AG198" i="42" s="1"/>
  <c r="AG199" i="42" s="1"/>
  <c r="AG200" i="42" s="1"/>
  <c r="AG201" i="42" s="1"/>
  <c r="AG202" i="42" s="1"/>
  <c r="AG203" i="42" s="1"/>
  <c r="AG204" i="42" s="1"/>
  <c r="AG205" i="42" s="1"/>
  <c r="AG206" i="42" s="1"/>
  <c r="AG207" i="42" s="1"/>
  <c r="AG208" i="42" s="1"/>
  <c r="AG209" i="42" s="1"/>
  <c r="AG210" i="42" s="1"/>
  <c r="AG211" i="42" s="1"/>
  <c r="AG212" i="42" s="1"/>
  <c r="AG213" i="42" s="1"/>
  <c r="AG214" i="42" s="1"/>
  <c r="AG215" i="42" s="1"/>
  <c r="AG216" i="42" s="1"/>
  <c r="AG217" i="42" s="1"/>
  <c r="AG218" i="42" s="1"/>
  <c r="AG219" i="42" s="1"/>
  <c r="AG220" i="42" s="1"/>
  <c r="AG221" i="42" s="1"/>
  <c r="AG222" i="42" s="1"/>
  <c r="AG223" i="42" s="1"/>
  <c r="AG224" i="42" s="1"/>
  <c r="AG225" i="42" s="1"/>
  <c r="AG226" i="42" s="1"/>
  <c r="AG227" i="42" s="1"/>
  <c r="AG228" i="42" s="1"/>
  <c r="AG229" i="42" s="1"/>
  <c r="AG230" i="42" s="1"/>
  <c r="AG231" i="42" s="1"/>
  <c r="AG232" i="42" s="1"/>
  <c r="AG233" i="42" s="1"/>
  <c r="AG234" i="42" s="1"/>
  <c r="AG235" i="42" s="1"/>
  <c r="AG236" i="42" s="1"/>
  <c r="AG237" i="42" s="1"/>
  <c r="AG238" i="42" s="1"/>
  <c r="AG239" i="42" s="1"/>
  <c r="AG240" i="42" s="1"/>
  <c r="AG241" i="42" s="1"/>
  <c r="AG242" i="42" s="1"/>
  <c r="AG243" i="42" s="1"/>
  <c r="AG244" i="42" s="1"/>
  <c r="AG245" i="42" s="1"/>
  <c r="AG246" i="42" s="1"/>
  <c r="AG247" i="42" s="1"/>
  <c r="AG248" i="42" s="1"/>
  <c r="AG249" i="42" s="1"/>
  <c r="AG250" i="42" s="1"/>
  <c r="AG251" i="42" s="1"/>
  <c r="AG252" i="42" s="1"/>
  <c r="AG253" i="42" s="1"/>
  <c r="AG254" i="42" s="1"/>
  <c r="AG255" i="42" s="1"/>
  <c r="AG256" i="42" s="1"/>
  <c r="AG257" i="42" s="1"/>
  <c r="AG258" i="42" s="1"/>
  <c r="AG259" i="42" s="1"/>
  <c r="AG260" i="42" s="1"/>
  <c r="AG261" i="42" s="1"/>
  <c r="AG262" i="42" s="1"/>
  <c r="AG263" i="42" s="1"/>
  <c r="AG264" i="42" s="1"/>
  <c r="AG265" i="42" s="1"/>
  <c r="AG266" i="42" s="1"/>
  <c r="AG267" i="42" s="1"/>
  <c r="AG268" i="42" s="1"/>
  <c r="AG269" i="42" s="1"/>
  <c r="AG270" i="42" s="1"/>
  <c r="AG271" i="42" s="1"/>
  <c r="AG272" i="42" s="1"/>
  <c r="AG273" i="42" s="1"/>
  <c r="AG274" i="42" s="1"/>
  <c r="AG275" i="42" s="1"/>
  <c r="AG276" i="42" s="1"/>
  <c r="AG277" i="42" s="1"/>
  <c r="AG278" i="42" s="1"/>
  <c r="AG279" i="42" s="1"/>
  <c r="AG280" i="42" s="1"/>
  <c r="AG281" i="42" s="1"/>
  <c r="AG282" i="42" s="1"/>
  <c r="AG283" i="42" s="1"/>
  <c r="AG284" i="42" s="1"/>
  <c r="AG285" i="42" s="1"/>
  <c r="AG286" i="42" s="1"/>
  <c r="AG287" i="42" s="1"/>
  <c r="AG288" i="42" s="1"/>
  <c r="AG289" i="42" s="1"/>
  <c r="AG290" i="42" s="1"/>
  <c r="AG291" i="42" s="1"/>
  <c r="AG292" i="42" s="1"/>
  <c r="AG293" i="42" s="1"/>
  <c r="AG294" i="42" s="1"/>
  <c r="AG295" i="42" s="1"/>
  <c r="AG296" i="42" s="1"/>
  <c r="AG297" i="42" s="1"/>
  <c r="AG298" i="42" s="1"/>
  <c r="AG299" i="42" s="1"/>
  <c r="AG300" i="42" s="1"/>
  <c r="AG301" i="42" s="1"/>
  <c r="AG302" i="42" s="1"/>
  <c r="AG303" i="42" s="1"/>
  <c r="AG304" i="42" s="1"/>
  <c r="AG305" i="42" s="1"/>
  <c r="AG306" i="42" s="1"/>
  <c r="AG307" i="42" s="1"/>
  <c r="AG308" i="42" s="1"/>
  <c r="AG309" i="42" s="1"/>
  <c r="AG310" i="42" s="1"/>
  <c r="AG311" i="42" s="1"/>
  <c r="AG312" i="42" s="1"/>
  <c r="AG313" i="42" s="1"/>
  <c r="AG314" i="42" s="1"/>
  <c r="AG315" i="42" s="1"/>
  <c r="AG316" i="42" s="1"/>
  <c r="AG317" i="42" s="1"/>
  <c r="AG318" i="42" s="1"/>
  <c r="AG319" i="42" s="1"/>
  <c r="AG320" i="42" s="1"/>
  <c r="AG321" i="42" s="1"/>
  <c r="AG322" i="42" s="1"/>
  <c r="AG323" i="42" s="1"/>
  <c r="AG324" i="42" s="1"/>
  <c r="AG325" i="42" s="1"/>
  <c r="AG326" i="42" s="1"/>
  <c r="AG327" i="42" s="1"/>
  <c r="AG328" i="42" s="1"/>
  <c r="AG329" i="42" s="1"/>
  <c r="AG330" i="42" s="1"/>
  <c r="AG331" i="42" s="1"/>
  <c r="AG332" i="42" s="1"/>
  <c r="AG333" i="42" s="1"/>
  <c r="AG334" i="42" s="1"/>
  <c r="AG335" i="42" s="1"/>
  <c r="AG336" i="42" s="1"/>
  <c r="AG337" i="42" s="1"/>
  <c r="AG338" i="42" s="1"/>
  <c r="AG339" i="42" s="1"/>
  <c r="AG340" i="42" s="1"/>
  <c r="AG341" i="42" s="1"/>
  <c r="AG342" i="42" s="1"/>
  <c r="AG343" i="42" s="1"/>
  <c r="AG344" i="42" s="1"/>
  <c r="AG345" i="42" s="1"/>
  <c r="AG346" i="42" s="1"/>
  <c r="AG347" i="42" s="1"/>
  <c r="AG348" i="42" s="1"/>
  <c r="AG349" i="42" s="1"/>
  <c r="AG350" i="42" s="1"/>
  <c r="AG351" i="42" s="1"/>
  <c r="AG352" i="42" s="1"/>
  <c r="AG353" i="42" s="1"/>
  <c r="AG354" i="42" s="1"/>
  <c r="AG355" i="42" s="1"/>
  <c r="AG356" i="42" s="1"/>
  <c r="AG357" i="42" s="1"/>
  <c r="AG358" i="42" s="1"/>
  <c r="AG359" i="42" s="1"/>
  <c r="AG360" i="42" s="1"/>
  <c r="AG361" i="42" s="1"/>
  <c r="AG362" i="42" s="1"/>
  <c r="AG363" i="42" s="1"/>
  <c r="AG364" i="42" s="1"/>
  <c r="AG365" i="42" s="1"/>
  <c r="AG366" i="42" s="1"/>
  <c r="AG367" i="42" s="1"/>
  <c r="AG368" i="42" s="1"/>
  <c r="AG369" i="42" s="1"/>
  <c r="AG370" i="42" s="1"/>
  <c r="AG371" i="42" s="1"/>
  <c r="AG372" i="42" s="1"/>
  <c r="AG373" i="42" s="1"/>
  <c r="AG374" i="42" s="1"/>
  <c r="AG375" i="42" s="1"/>
  <c r="AG376" i="42" s="1"/>
  <c r="AG377" i="42" s="1"/>
  <c r="AG378" i="42" s="1"/>
  <c r="AG379" i="42" s="1"/>
  <c r="AG380" i="42" s="1"/>
  <c r="AG381" i="42" s="1"/>
  <c r="AG382" i="42" s="1"/>
  <c r="AG383" i="42" s="1"/>
  <c r="AG384" i="42" s="1"/>
  <c r="AG385" i="42" s="1"/>
  <c r="AG386" i="42" s="1"/>
  <c r="AG387" i="42" s="1"/>
  <c r="AG388" i="42" s="1"/>
  <c r="AG389" i="42" s="1"/>
  <c r="AG390" i="42" s="1"/>
  <c r="AG391" i="42" s="1"/>
  <c r="AG392" i="42" s="1"/>
  <c r="AG393" i="42" s="1"/>
  <c r="AG394" i="42" s="1"/>
  <c r="AG395" i="42" s="1"/>
  <c r="AG396" i="42" s="1"/>
  <c r="AG397" i="42" s="1"/>
  <c r="AG398" i="42" s="1"/>
  <c r="AG399" i="42" s="1"/>
  <c r="AG400" i="42" s="1"/>
  <c r="AG401" i="42" s="1"/>
  <c r="AG402" i="42" s="1"/>
  <c r="AG403" i="42" s="1"/>
  <c r="AG404" i="42" s="1"/>
  <c r="AG405" i="42" s="1"/>
  <c r="AG406" i="42" s="1"/>
  <c r="AG407" i="42" s="1"/>
  <c r="AG408" i="42" s="1"/>
  <c r="AG409" i="42" s="1"/>
  <c r="AG410" i="42" s="1"/>
  <c r="AG411" i="42" s="1"/>
  <c r="AG412" i="42" s="1"/>
  <c r="AG413" i="42" s="1"/>
  <c r="AG414" i="42" s="1"/>
  <c r="AG415" i="42" s="1"/>
  <c r="AG416" i="42" s="1"/>
  <c r="AG417" i="42" s="1"/>
  <c r="AG418" i="42" s="1"/>
  <c r="AG419" i="42" s="1"/>
  <c r="AG420" i="42" s="1"/>
  <c r="AG421" i="42" s="1"/>
  <c r="AG422" i="42" s="1"/>
  <c r="AG423" i="42" s="1"/>
  <c r="AG424" i="42" s="1"/>
  <c r="AG425" i="42" s="1"/>
  <c r="AG426" i="42" s="1"/>
  <c r="AG427" i="42" s="1"/>
  <c r="AG428" i="42" s="1"/>
  <c r="AG429" i="42" s="1"/>
  <c r="AG430" i="42" s="1"/>
  <c r="AG431" i="42" s="1"/>
  <c r="AG432" i="42" s="1"/>
  <c r="AG433" i="42" s="1"/>
  <c r="AG434" i="42" s="1"/>
  <c r="AG435" i="42" s="1"/>
  <c r="AG436" i="42" s="1"/>
  <c r="AG437" i="42" s="1"/>
  <c r="AG438" i="42" s="1"/>
  <c r="AG439" i="42" s="1"/>
  <c r="AG440" i="42" s="1"/>
  <c r="AG441" i="42" s="1"/>
  <c r="AG442" i="42" s="1"/>
  <c r="AG443" i="42" s="1"/>
  <c r="AG444" i="42" s="1"/>
  <c r="AG445" i="42" s="1"/>
  <c r="AG446" i="42" s="1"/>
  <c r="AG447" i="42" s="1"/>
  <c r="AG448" i="42" s="1"/>
  <c r="AG449" i="42" s="1"/>
  <c r="AG450" i="42" s="1"/>
  <c r="AG451" i="42" s="1"/>
  <c r="AG452" i="42" s="1"/>
  <c r="AG453" i="42" s="1"/>
  <c r="AG454" i="42" s="1"/>
  <c r="AG455" i="42" s="1"/>
  <c r="AG456" i="42" s="1"/>
  <c r="AG457" i="42" s="1"/>
  <c r="AG458" i="42" s="1"/>
  <c r="AG459" i="42" s="1"/>
  <c r="AG460" i="42" s="1"/>
  <c r="AG461" i="42" s="1"/>
  <c r="AG462" i="42" s="1"/>
  <c r="AG463" i="42" s="1"/>
  <c r="AG464" i="42" s="1"/>
  <c r="AG465" i="42" s="1"/>
  <c r="AG466" i="42" s="1"/>
  <c r="AG467" i="42" s="1"/>
  <c r="AG468" i="42" s="1"/>
  <c r="AG469" i="42" s="1"/>
  <c r="AG470" i="42" s="1"/>
  <c r="AG471" i="42" s="1"/>
  <c r="AG472" i="42" s="1"/>
  <c r="AG473" i="42" s="1"/>
  <c r="AG474" i="42" s="1"/>
  <c r="AG475" i="42" s="1"/>
  <c r="AG476" i="42" s="1"/>
  <c r="AG477" i="42" s="1"/>
  <c r="AG478" i="42" s="1"/>
  <c r="AG479" i="42" s="1"/>
  <c r="AG480" i="42" s="1"/>
  <c r="AG481" i="42" s="1"/>
  <c r="AG482" i="42" s="1"/>
  <c r="AG483" i="42" s="1"/>
  <c r="AG484" i="42" s="1"/>
  <c r="AG485" i="42" s="1"/>
  <c r="AG486" i="42" s="1"/>
  <c r="AG487" i="42" s="1"/>
  <c r="AG488" i="42" s="1"/>
  <c r="AG489" i="42" s="1"/>
  <c r="AG490" i="42" s="1"/>
  <c r="AG491" i="42" s="1"/>
  <c r="AG492" i="42" s="1"/>
  <c r="AG493" i="42" s="1"/>
  <c r="AG494" i="42" s="1"/>
  <c r="AG495" i="42" s="1"/>
  <c r="AG496" i="42" s="1"/>
  <c r="AG497" i="42" s="1"/>
  <c r="AG498" i="42" s="1"/>
  <c r="AG499" i="42" s="1"/>
  <c r="AG500" i="42" s="1"/>
  <c r="AG501" i="42" s="1"/>
  <c r="AG502" i="42" s="1"/>
  <c r="AG503" i="42" s="1"/>
  <c r="AG504" i="42" s="1"/>
  <c r="AG505" i="42" s="1"/>
  <c r="AG506" i="42" s="1"/>
  <c r="AG507" i="42" s="1"/>
  <c r="AG508" i="42" s="1"/>
  <c r="AG509" i="42" s="1"/>
  <c r="AG510" i="42" s="1"/>
  <c r="AG511" i="42" s="1"/>
  <c r="AG512" i="42" s="1"/>
  <c r="AG513" i="42" s="1"/>
  <c r="AG514" i="42" s="1"/>
  <c r="AG515" i="42" s="1"/>
  <c r="AG516" i="42" s="1"/>
  <c r="AG517" i="42" s="1"/>
  <c r="AG518" i="42" s="1"/>
  <c r="AG519" i="42" s="1"/>
  <c r="AG520" i="42" s="1"/>
  <c r="AG521" i="42" s="1"/>
  <c r="AG522" i="42" s="1"/>
  <c r="AG523" i="42" s="1"/>
  <c r="AG524" i="42" s="1"/>
  <c r="AG525" i="42" s="1"/>
  <c r="AG526" i="42" s="1"/>
  <c r="AG527" i="42" s="1"/>
  <c r="AG528" i="42" s="1"/>
  <c r="AG529" i="42" s="1"/>
  <c r="AG530" i="42" s="1"/>
  <c r="AG531" i="42" s="1"/>
  <c r="AG532" i="42" s="1"/>
  <c r="AG533" i="42" s="1"/>
  <c r="AG534" i="42" s="1"/>
  <c r="AG535" i="42" s="1"/>
  <c r="AG536" i="42" s="1"/>
  <c r="AG537" i="42" s="1"/>
  <c r="AG538" i="42" s="1"/>
  <c r="AG539" i="42" s="1"/>
  <c r="AG540" i="42" s="1"/>
  <c r="AG541" i="42" s="1"/>
  <c r="AG542" i="42" s="1"/>
  <c r="AG543" i="42" s="1"/>
  <c r="AG544" i="42" s="1"/>
  <c r="AG545" i="42" s="1"/>
  <c r="AG546" i="42" s="1"/>
  <c r="AG547" i="42" s="1"/>
  <c r="AG548" i="42" s="1"/>
  <c r="AG549" i="42" s="1"/>
  <c r="AG550" i="42" s="1"/>
  <c r="AG551" i="42" s="1"/>
  <c r="AG552" i="42" s="1"/>
  <c r="AG553" i="42" s="1"/>
  <c r="AG554" i="42" s="1"/>
  <c r="AG555" i="42" s="1"/>
  <c r="AG556" i="42" s="1"/>
  <c r="AG557" i="42" s="1"/>
  <c r="AG558" i="42" s="1"/>
  <c r="AG559" i="42" s="1"/>
  <c r="AG560" i="42" s="1"/>
  <c r="AG561" i="42" s="1"/>
  <c r="AG562" i="42" s="1"/>
  <c r="AG563" i="42" s="1"/>
  <c r="AG564" i="42" s="1"/>
  <c r="AG565" i="42" s="1"/>
  <c r="AG566" i="42" s="1"/>
  <c r="AG567" i="42" s="1"/>
  <c r="AG568" i="42" s="1"/>
  <c r="AG569" i="42" s="1"/>
  <c r="AG570" i="42" s="1"/>
  <c r="AG571" i="42" s="1"/>
  <c r="AG572" i="42" s="1"/>
  <c r="AG573" i="42" s="1"/>
  <c r="AG574" i="42" s="1"/>
  <c r="AG575" i="42" s="1"/>
  <c r="AG576" i="42" s="1"/>
  <c r="AG577" i="42" s="1"/>
  <c r="AG578" i="42" s="1"/>
  <c r="AG579" i="42" s="1"/>
  <c r="AG580" i="42" s="1"/>
  <c r="AG581" i="42" s="1"/>
  <c r="AG582" i="42" s="1"/>
  <c r="AG583" i="42" s="1"/>
  <c r="AG584" i="42" s="1"/>
  <c r="AG585" i="42" s="1"/>
  <c r="AG586" i="42" s="1"/>
  <c r="AG587" i="42" s="1"/>
  <c r="AG588" i="42" s="1"/>
  <c r="AG589" i="42" s="1"/>
  <c r="AG590" i="42" s="1"/>
  <c r="AG591" i="42" s="1"/>
  <c r="AG592" i="42" s="1"/>
  <c r="AG593" i="42" s="1"/>
  <c r="AG594" i="42" s="1"/>
  <c r="AG595" i="42" s="1"/>
  <c r="AG596" i="42" s="1"/>
  <c r="AG597" i="42" s="1"/>
  <c r="AG598" i="42" s="1"/>
  <c r="AG599" i="42" s="1"/>
  <c r="AG600" i="42" s="1"/>
  <c r="AG601" i="42" s="1"/>
  <c r="AG602" i="42" s="1"/>
  <c r="AG603" i="42" s="1"/>
  <c r="AG604" i="42" s="1"/>
  <c r="AG605" i="42" s="1"/>
  <c r="AG606" i="42" s="1"/>
  <c r="AG607" i="42" s="1"/>
  <c r="AG608" i="42" s="1"/>
  <c r="AG609" i="42" s="1"/>
  <c r="AG610" i="42" s="1"/>
  <c r="AG611" i="42" s="1"/>
  <c r="AG612" i="42" s="1"/>
  <c r="AG613" i="42" s="1"/>
  <c r="AG614" i="42" s="1"/>
  <c r="AG615" i="42" s="1"/>
  <c r="AG616" i="42" s="1"/>
  <c r="AG617" i="42" s="1"/>
  <c r="AG618" i="42" s="1"/>
  <c r="AG619" i="42" s="1"/>
  <c r="AG620" i="42" s="1"/>
  <c r="AG621" i="42" s="1"/>
  <c r="AG622" i="42" s="1"/>
  <c r="AG623" i="42" s="1"/>
  <c r="AG624" i="42" s="1"/>
  <c r="AG625" i="42" s="1"/>
  <c r="AG626" i="42" s="1"/>
  <c r="AG627" i="42" s="1"/>
  <c r="AG628" i="42" s="1"/>
  <c r="AG629" i="42" s="1"/>
  <c r="AG630" i="42" s="1"/>
  <c r="AG631" i="42" s="1"/>
  <c r="AG632" i="42" s="1"/>
  <c r="AG633" i="42" s="1"/>
  <c r="AG634" i="42" s="1"/>
  <c r="AG635" i="42" s="1"/>
  <c r="AG636" i="42" s="1"/>
  <c r="AG637" i="42" s="1"/>
  <c r="AG638" i="42" s="1"/>
  <c r="AG639" i="42" s="1"/>
  <c r="AG640" i="42" s="1"/>
  <c r="AG641" i="42" s="1"/>
  <c r="AG642" i="42" s="1"/>
  <c r="AG643" i="42" s="1"/>
  <c r="AG644" i="42" s="1"/>
  <c r="AG645" i="42" s="1"/>
  <c r="AG646" i="42" s="1"/>
  <c r="AG647" i="42" s="1"/>
  <c r="AG648" i="42" s="1"/>
  <c r="AG649" i="42" s="1"/>
  <c r="AG650" i="42" s="1"/>
  <c r="AG651" i="42" s="1"/>
  <c r="AG652" i="42" s="1"/>
  <c r="AG653" i="42" s="1"/>
  <c r="AG654" i="42" s="1"/>
  <c r="AG655" i="42" s="1"/>
  <c r="AG656" i="42" s="1"/>
  <c r="AG657" i="42" s="1"/>
  <c r="AG658" i="42" s="1"/>
  <c r="AG659" i="42" s="1"/>
  <c r="AG660" i="42" s="1"/>
  <c r="AG661" i="42" s="1"/>
  <c r="AG662" i="42" s="1"/>
  <c r="AG663" i="42" s="1"/>
  <c r="AG664" i="42" s="1"/>
  <c r="AG665" i="42" s="1"/>
  <c r="AG666" i="42" s="1"/>
  <c r="AG667" i="42" s="1"/>
  <c r="AG668" i="42" s="1"/>
  <c r="AG669" i="42" s="1"/>
  <c r="AG670" i="42" s="1"/>
  <c r="AG671" i="42" s="1"/>
  <c r="AG672" i="42" s="1"/>
  <c r="AG673" i="42" s="1"/>
  <c r="AG674" i="42" s="1"/>
  <c r="AG675" i="42" s="1"/>
  <c r="AG676" i="42" s="1"/>
  <c r="AG677" i="42" s="1"/>
  <c r="AG678" i="42" s="1"/>
  <c r="AG679" i="42" s="1"/>
  <c r="AG680" i="42" s="1"/>
  <c r="AG681" i="42" s="1"/>
  <c r="AG682" i="42" s="1"/>
  <c r="AG683" i="42" s="1"/>
  <c r="AG684" i="42" s="1"/>
  <c r="AG685" i="42" s="1"/>
  <c r="AG686" i="42" s="1"/>
  <c r="AG687" i="42" s="1"/>
  <c r="AG688" i="42" s="1"/>
  <c r="AG689" i="42" s="1"/>
  <c r="AG690" i="42" s="1"/>
  <c r="AG691" i="42" s="1"/>
  <c r="AG692" i="42" s="1"/>
  <c r="AG693" i="42" s="1"/>
  <c r="AG694" i="42" s="1"/>
  <c r="AG695" i="42" s="1"/>
  <c r="AG696" i="42" s="1"/>
  <c r="AG697" i="42" s="1"/>
  <c r="AG698" i="42" s="1"/>
  <c r="AG699" i="42" s="1"/>
  <c r="AG700" i="42" s="1"/>
  <c r="AG701" i="42" s="1"/>
  <c r="AG702" i="42" s="1"/>
  <c r="AG703" i="42" s="1"/>
  <c r="AG704" i="42" s="1"/>
  <c r="AG705" i="42" s="1"/>
  <c r="AG706" i="42" s="1"/>
  <c r="AG707" i="42" s="1"/>
  <c r="AG708" i="42" s="1"/>
  <c r="AG709" i="42" s="1"/>
  <c r="AG710" i="42" s="1"/>
  <c r="AG711" i="42" s="1"/>
  <c r="AG712" i="42" s="1"/>
  <c r="AG713" i="42" s="1"/>
  <c r="AG714" i="42" s="1"/>
  <c r="AG715" i="42" s="1"/>
  <c r="AG716" i="42" s="1"/>
  <c r="AG717" i="42" s="1"/>
  <c r="AG718" i="42" s="1"/>
  <c r="AG719" i="42" s="1"/>
  <c r="AG720" i="42" s="1"/>
  <c r="AG721" i="42" s="1"/>
  <c r="AG722" i="42" s="1"/>
  <c r="AG723" i="42" s="1"/>
  <c r="AG724" i="42" s="1"/>
  <c r="AG725" i="42" s="1"/>
  <c r="AG726" i="42" s="1"/>
  <c r="AG727" i="42" s="1"/>
  <c r="AG728" i="42" s="1"/>
  <c r="AG729" i="42" s="1"/>
  <c r="AG730" i="42" s="1"/>
  <c r="AG731" i="42" s="1"/>
  <c r="AG732" i="42" s="1"/>
  <c r="AG733" i="42" s="1"/>
  <c r="AG734" i="42" s="1"/>
  <c r="AG735" i="42" s="1"/>
  <c r="AG736" i="42" s="1"/>
  <c r="AG737" i="42" s="1"/>
  <c r="AG738" i="42" s="1"/>
  <c r="AG739" i="42" s="1"/>
  <c r="AG740" i="42" s="1"/>
  <c r="AG741" i="42" s="1"/>
  <c r="AG742" i="42" s="1"/>
  <c r="AG743" i="42" s="1"/>
  <c r="AG744" i="42" s="1"/>
  <c r="AG745" i="42" s="1"/>
  <c r="AG746" i="42" s="1"/>
  <c r="AG747" i="42" s="1"/>
  <c r="AG748" i="42" s="1"/>
  <c r="AG749" i="42" s="1"/>
  <c r="AG750" i="42" s="1"/>
  <c r="AG751" i="42" s="1"/>
  <c r="AG752" i="42" s="1"/>
  <c r="AG753" i="42" s="1"/>
  <c r="AG754" i="42" s="1"/>
  <c r="AG755" i="42" s="1"/>
  <c r="AG756" i="42" s="1"/>
  <c r="AG757" i="42" s="1"/>
  <c r="AG758" i="42" s="1"/>
  <c r="AG759" i="42" s="1"/>
  <c r="AG760" i="42" s="1"/>
  <c r="AG761" i="42" s="1"/>
  <c r="AG762" i="42" s="1"/>
  <c r="AG763" i="42" s="1"/>
  <c r="AG764" i="42" s="1"/>
  <c r="AG765" i="42" s="1"/>
  <c r="AG766" i="42" s="1"/>
  <c r="AG767" i="42" s="1"/>
  <c r="AG768" i="42" s="1"/>
  <c r="AG769" i="42" s="1"/>
  <c r="AG770" i="42" s="1"/>
  <c r="AG771" i="42" s="1"/>
  <c r="AG772" i="42" s="1"/>
  <c r="AG773" i="42" s="1"/>
  <c r="AG774" i="42" s="1"/>
  <c r="AG775" i="42" s="1"/>
  <c r="AG776" i="42" s="1"/>
  <c r="AG777" i="42" s="1"/>
  <c r="AG778" i="42" s="1"/>
  <c r="AG779" i="42" s="1"/>
  <c r="AG780" i="42" s="1"/>
  <c r="AG781" i="42" s="1"/>
  <c r="AG782" i="42" s="1"/>
  <c r="AG783" i="42" s="1"/>
  <c r="AG784" i="42" s="1"/>
  <c r="AG785" i="42" s="1"/>
  <c r="AG786" i="42" s="1"/>
  <c r="AG787" i="42" s="1"/>
  <c r="AG788" i="42" s="1"/>
  <c r="AG789" i="42" s="1"/>
  <c r="AG790" i="42" s="1"/>
  <c r="AG791" i="42" s="1"/>
  <c r="AG792" i="42" s="1"/>
  <c r="AG793" i="42" s="1"/>
  <c r="AG794" i="42" s="1"/>
  <c r="AG795" i="42" s="1"/>
  <c r="AG796" i="42" s="1"/>
  <c r="AG797" i="42" s="1"/>
  <c r="AG798" i="42" s="1"/>
  <c r="AG799" i="42" s="1"/>
  <c r="AG800" i="42" s="1"/>
  <c r="AG801" i="42" s="1"/>
  <c r="AG802" i="42" s="1"/>
  <c r="AG803" i="42" s="1"/>
  <c r="AG804" i="42" s="1"/>
  <c r="AG805" i="42" s="1"/>
  <c r="AG806" i="42" s="1"/>
  <c r="AG807" i="42" s="1"/>
  <c r="AG808" i="42" s="1"/>
  <c r="AG809" i="42" s="1"/>
  <c r="AG810" i="42" s="1"/>
  <c r="AG811" i="42" s="1"/>
  <c r="AG812" i="42" s="1"/>
  <c r="AG813" i="42" s="1"/>
  <c r="AG814" i="42" s="1"/>
  <c r="AG815" i="42" s="1"/>
  <c r="AG816" i="42" s="1"/>
  <c r="AG817" i="42" s="1"/>
  <c r="AG818" i="42" s="1"/>
  <c r="AG819" i="42" s="1"/>
  <c r="AG820" i="42" s="1"/>
  <c r="AG821" i="42" s="1"/>
  <c r="AG822" i="42" s="1"/>
  <c r="AG823" i="42" s="1"/>
  <c r="AG824" i="42" s="1"/>
  <c r="AG825" i="42" s="1"/>
  <c r="AG826" i="42" s="1"/>
  <c r="AG827" i="42" s="1"/>
  <c r="AG828" i="42" s="1"/>
  <c r="AG829" i="42" s="1"/>
  <c r="AG830" i="42" s="1"/>
  <c r="AG831" i="42" s="1"/>
  <c r="AG832" i="42" s="1"/>
  <c r="AG833" i="42" s="1"/>
  <c r="AG834" i="42" s="1"/>
  <c r="AG835" i="42" s="1"/>
  <c r="AG836" i="42" s="1"/>
  <c r="AG837" i="42" s="1"/>
  <c r="AG838" i="42" s="1"/>
  <c r="AG839" i="42" s="1"/>
  <c r="AG840" i="42" s="1"/>
  <c r="AG841" i="42" s="1"/>
  <c r="AG842" i="42" s="1"/>
  <c r="AG843" i="42" s="1"/>
  <c r="AG844" i="42" s="1"/>
  <c r="AG845" i="42" s="1"/>
  <c r="AG846" i="42" s="1"/>
  <c r="AG847" i="42" s="1"/>
  <c r="AG848" i="42" s="1"/>
  <c r="AG849" i="42" s="1"/>
  <c r="AG850" i="42" s="1"/>
  <c r="AG851" i="42" s="1"/>
  <c r="AG852" i="42" s="1"/>
  <c r="AG853" i="42" s="1"/>
  <c r="AG854" i="42" s="1"/>
  <c r="AG855" i="42" s="1"/>
  <c r="AG856" i="42" s="1"/>
  <c r="AG857" i="42" s="1"/>
  <c r="AG858" i="42" s="1"/>
  <c r="AG859" i="42" s="1"/>
  <c r="AG860" i="42" s="1"/>
  <c r="AG861" i="42" s="1"/>
  <c r="AG862" i="42" s="1"/>
  <c r="AG863" i="42" s="1"/>
  <c r="AG864" i="42" s="1"/>
  <c r="AG865" i="42" s="1"/>
  <c r="AG866" i="42" s="1"/>
  <c r="AG867" i="42" s="1"/>
  <c r="AG868" i="42" s="1"/>
  <c r="AG869" i="42" s="1"/>
  <c r="AG870" i="42" s="1"/>
  <c r="AG871" i="42" s="1"/>
  <c r="AG872" i="42" s="1"/>
  <c r="AG873" i="42" s="1"/>
  <c r="AG874" i="42" s="1"/>
  <c r="AG875" i="42" s="1"/>
  <c r="AG876" i="42" s="1"/>
  <c r="AG877" i="42" s="1"/>
  <c r="AG878" i="42" s="1"/>
  <c r="AG879" i="42" s="1"/>
  <c r="AG880" i="42" s="1"/>
  <c r="AG881" i="42" s="1"/>
  <c r="AG882" i="42" s="1"/>
  <c r="AG883" i="42" s="1"/>
  <c r="AG884" i="42" s="1"/>
  <c r="AG885" i="42" s="1"/>
  <c r="AG886" i="42" s="1"/>
  <c r="AG887" i="42" s="1"/>
  <c r="AG888" i="42" s="1"/>
  <c r="AG889" i="42" s="1"/>
  <c r="AG890" i="42" s="1"/>
  <c r="AG891" i="42" s="1"/>
  <c r="AG892" i="42" s="1"/>
  <c r="AG893" i="42" s="1"/>
  <c r="AG894" i="42" s="1"/>
  <c r="AG895" i="42" s="1"/>
  <c r="AG896" i="42" s="1"/>
  <c r="AG897" i="42" s="1"/>
  <c r="AG898" i="42" s="1"/>
  <c r="AG899" i="42" s="1"/>
  <c r="AG900" i="42" s="1"/>
  <c r="AG901" i="42" s="1"/>
  <c r="AG902" i="42" s="1"/>
  <c r="AG903" i="42" s="1"/>
  <c r="AG904" i="42" s="1"/>
  <c r="AG905" i="42" s="1"/>
  <c r="AG906" i="42" s="1"/>
  <c r="AG907" i="42" s="1"/>
  <c r="AG908" i="42" s="1"/>
  <c r="AG909" i="42" s="1"/>
  <c r="AG910" i="42" s="1"/>
  <c r="AG911" i="42" s="1"/>
  <c r="AG912" i="42" s="1"/>
  <c r="AG913" i="42" s="1"/>
  <c r="AG914" i="42" s="1"/>
  <c r="AG915" i="42" s="1"/>
  <c r="AG916" i="42" s="1"/>
  <c r="AG917" i="42" s="1"/>
  <c r="AG918" i="42" s="1"/>
  <c r="AG919" i="42" s="1"/>
  <c r="AG920" i="42" s="1"/>
  <c r="AG921" i="42" s="1"/>
  <c r="AG922" i="42" s="1"/>
  <c r="AG923" i="42" s="1"/>
  <c r="AG924" i="42" s="1"/>
  <c r="AG925" i="42" s="1"/>
  <c r="AG926" i="42" s="1"/>
  <c r="AG927" i="42" s="1"/>
  <c r="AG928" i="42" s="1"/>
  <c r="AG929" i="42" s="1"/>
  <c r="AG930" i="42" s="1"/>
  <c r="AG931" i="42" s="1"/>
  <c r="AG932" i="42" s="1"/>
  <c r="AG933" i="42" s="1"/>
  <c r="AG934" i="42" s="1"/>
  <c r="AG935" i="42" s="1"/>
  <c r="AG936" i="42" s="1"/>
  <c r="AG937" i="42" s="1"/>
  <c r="AG938" i="42" s="1"/>
  <c r="AG939" i="42" s="1"/>
  <c r="AG940" i="42" s="1"/>
  <c r="AG941" i="42" s="1"/>
  <c r="AG942" i="42" s="1"/>
  <c r="AG943" i="42" s="1"/>
  <c r="AG944" i="42" s="1"/>
  <c r="AG945" i="42" s="1"/>
  <c r="AG946" i="42" s="1"/>
  <c r="AG947" i="42" s="1"/>
  <c r="AG948" i="42" s="1"/>
  <c r="AG949" i="42" s="1"/>
  <c r="AG950" i="42" s="1"/>
  <c r="AG951" i="42" s="1"/>
  <c r="AG952" i="42" s="1"/>
  <c r="AG953" i="42" s="1"/>
  <c r="AG954" i="42" s="1"/>
  <c r="AG955" i="42" s="1"/>
  <c r="AG956" i="42" s="1"/>
  <c r="AG957" i="42" s="1"/>
  <c r="AG958" i="42" s="1"/>
  <c r="AG959" i="42" s="1"/>
  <c r="AG960" i="42" s="1"/>
  <c r="AG961" i="42" s="1"/>
  <c r="AG962" i="42" s="1"/>
  <c r="AG963" i="42" s="1"/>
  <c r="AG964" i="42" s="1"/>
  <c r="AG965" i="42" s="1"/>
  <c r="AG966" i="42" s="1"/>
  <c r="AG967" i="42" s="1"/>
  <c r="AG968" i="42" s="1"/>
  <c r="AG969" i="42" s="1"/>
  <c r="AG970" i="42" s="1"/>
  <c r="AG971" i="42" s="1"/>
  <c r="AG972" i="42" s="1"/>
  <c r="AG973" i="42" s="1"/>
  <c r="AG974" i="42" s="1"/>
  <c r="AG975" i="42" s="1"/>
  <c r="AG976" i="42" s="1"/>
  <c r="AG977" i="42" s="1"/>
  <c r="AG978" i="42" s="1"/>
  <c r="AG979" i="42" s="1"/>
  <c r="AG980" i="42" s="1"/>
  <c r="AG981" i="42" s="1"/>
  <c r="AG982" i="42" s="1"/>
  <c r="AG983" i="42" s="1"/>
  <c r="AG984" i="42" s="1"/>
  <c r="AG985" i="42" s="1"/>
  <c r="AG986" i="42" s="1"/>
  <c r="AG987" i="42" s="1"/>
  <c r="AG988" i="42" s="1"/>
  <c r="AG989" i="42" s="1"/>
  <c r="AG990" i="42" s="1"/>
  <c r="AG991" i="42" s="1"/>
  <c r="AG992" i="42" s="1"/>
  <c r="AG993" i="42" s="1"/>
  <c r="AG994" i="42" s="1"/>
  <c r="AG995" i="42" s="1"/>
  <c r="AG996" i="42" s="1"/>
  <c r="AG997" i="42" s="1"/>
  <c r="AG998" i="42" s="1"/>
  <c r="AG999" i="42" s="1"/>
  <c r="AG1000" i="42" s="1"/>
  <c r="AG1001" i="42" s="1"/>
  <c r="AG1002" i="42" s="1"/>
  <c r="AG1003" i="42" s="1"/>
  <c r="A17" i="19" l="1"/>
  <c r="A17" i="3"/>
  <c r="X43" i="42" l="1"/>
  <c r="X44" i="42"/>
  <c r="X45" i="42"/>
  <c r="X46" i="42"/>
  <c r="X47" i="42"/>
  <c r="X48" i="42"/>
  <c r="X49" i="42"/>
  <c r="X50" i="42"/>
  <c r="G14" i="19" s="1"/>
  <c r="X30" i="42"/>
  <c r="X31" i="42"/>
  <c r="X32" i="42"/>
  <c r="X33" i="42"/>
  <c r="X34" i="42"/>
  <c r="X35" i="42"/>
  <c r="X36" i="42"/>
  <c r="X37" i="42"/>
  <c r="C14" i="19" s="1"/>
  <c r="C9" i="19"/>
  <c r="G14" i="3"/>
  <c r="X45" i="40"/>
  <c r="X46" i="40"/>
  <c r="X47" i="40"/>
  <c r="X48" i="40"/>
  <c r="X49" i="40"/>
  <c r="X50" i="40"/>
  <c r="X51" i="40"/>
  <c r="X52" i="40"/>
  <c r="X32" i="40"/>
  <c r="X33" i="40"/>
  <c r="X34" i="40"/>
  <c r="X35" i="40"/>
  <c r="X36" i="40"/>
  <c r="X37" i="40"/>
  <c r="X38" i="40"/>
  <c r="X31" i="40"/>
  <c r="C9" i="3" s="1"/>
  <c r="C15" i="19"/>
  <c r="AB5" i="40"/>
  <c r="C14" i="3" l="1"/>
  <c r="Z30" i="42"/>
  <c r="AB11" i="42" l="1"/>
  <c r="AC11" i="42" s="1"/>
  <c r="AB10" i="42"/>
  <c r="AC10" i="42" s="1"/>
  <c r="F10" i="43"/>
  <c r="C10" i="43"/>
  <c r="E9" i="43"/>
  <c r="E8" i="43"/>
  <c r="E7" i="43"/>
  <c r="E6" i="43"/>
  <c r="AB3" i="42"/>
  <c r="AB12" i="42" s="1"/>
  <c r="AC12" i="42" s="1"/>
  <c r="F6" i="43" l="1"/>
  <c r="A11" i="43"/>
  <c r="AC13" i="42"/>
  <c r="A14" i="43" s="1"/>
  <c r="AB6" i="42"/>
  <c r="D14" i="43" l="1" a="1"/>
  <c r="D14" i="43" s="1"/>
  <c r="C14" i="43"/>
  <c r="E14" i="43" a="1"/>
  <c r="E14" i="43" s="1"/>
  <c r="W14" i="43" l="1"/>
  <c r="C18" i="19"/>
  <c r="A18" i="19" s="1"/>
  <c r="D18" i="19" l="1"/>
  <c r="X18" i="42" l="1"/>
  <c r="AB7" i="42" s="1"/>
  <c r="AC7" i="42" s="1"/>
  <c r="X19" i="42"/>
  <c r="Y19" i="42" s="1"/>
  <c r="X20" i="42"/>
  <c r="Y20" i="42" s="1"/>
  <c r="X21" i="42"/>
  <c r="Y21" i="42" s="1"/>
  <c r="X22" i="42"/>
  <c r="Y22" i="42" s="1"/>
  <c r="X23" i="42"/>
  <c r="Y23" i="42" s="1"/>
  <c r="X24" i="42"/>
  <c r="Y24" i="42" s="1"/>
  <c r="X17" i="42"/>
  <c r="Y17" i="42" s="1"/>
  <c r="Y3" i="42"/>
  <c r="Y4" i="42"/>
  <c r="Y5" i="42"/>
  <c r="Y6" i="42"/>
  <c r="Y7" i="42"/>
  <c r="Y8" i="42"/>
  <c r="Y9" i="42"/>
  <c r="Y10" i="42"/>
  <c r="AB4" i="42" s="1"/>
  <c r="AC4" i="42" s="1"/>
  <c r="X3" i="42"/>
  <c r="X4" i="42"/>
  <c r="X5" i="42"/>
  <c r="X6" i="42"/>
  <c r="X7" i="42"/>
  <c r="X8" i="42"/>
  <c r="X9" i="42"/>
  <c r="X10" i="42"/>
  <c r="AB5" i="42" s="1"/>
  <c r="AC5" i="42" s="1"/>
  <c r="W3" i="42"/>
  <c r="W4" i="42"/>
  <c r="W5" i="42"/>
  <c r="W6" i="42"/>
  <c r="W7" i="42"/>
  <c r="W8" i="42"/>
  <c r="W9" i="42"/>
  <c r="W10" i="42"/>
  <c r="AC6" i="42"/>
  <c r="B2" i="42" a="1"/>
  <c r="B2" i="42" s="1"/>
  <c r="E5" i="43" l="1"/>
  <c r="G14" i="43" s="1"/>
  <c r="E4" i="43"/>
  <c r="F14" i="43" s="1"/>
  <c r="S14" i="43"/>
  <c r="Y18" i="42"/>
  <c r="C7" i="19"/>
  <c r="AQ21" i="19" s="1"/>
  <c r="C6" i="19"/>
  <c r="K17" i="19"/>
  <c r="F16" i="19"/>
  <c r="G16" i="19"/>
  <c r="K16" i="19"/>
  <c r="E16" i="19"/>
  <c r="J17" i="19"/>
  <c r="K18" i="19"/>
  <c r="J16" i="19"/>
  <c r="I17" i="19"/>
  <c r="I16" i="19"/>
  <c r="H16" i="19"/>
  <c r="Q14" i="43"/>
  <c r="AC3" i="42"/>
  <c r="R220" i="41"/>
  <c r="R221" i="41"/>
  <c r="R222" i="41"/>
  <c r="R223" i="41"/>
  <c r="R224" i="41"/>
  <c r="R225" i="41"/>
  <c r="R226" i="41"/>
  <c r="R227" i="41"/>
  <c r="R228" i="41"/>
  <c r="R229" i="41"/>
  <c r="R230" i="41"/>
  <c r="R231" i="41"/>
  <c r="R232" i="41"/>
  <c r="R233" i="41"/>
  <c r="R234" i="41"/>
  <c r="R235" i="41"/>
  <c r="R236" i="41"/>
  <c r="R237" i="41"/>
  <c r="R238" i="41"/>
  <c r="R239" i="41"/>
  <c r="R240" i="41"/>
  <c r="R241" i="41"/>
  <c r="R242" i="41"/>
  <c r="R243" i="41"/>
  <c r="R244" i="41"/>
  <c r="R245" i="41"/>
  <c r="R246" i="41"/>
  <c r="R247" i="41"/>
  <c r="R248" i="41"/>
  <c r="R249" i="41"/>
  <c r="R250" i="41"/>
  <c r="R251" i="41"/>
  <c r="R252" i="41"/>
  <c r="R253" i="41"/>
  <c r="R254" i="41"/>
  <c r="R255" i="41"/>
  <c r="R256" i="41"/>
  <c r="R257" i="41"/>
  <c r="R258" i="41"/>
  <c r="R259" i="41"/>
  <c r="R260" i="41"/>
  <c r="R261" i="41"/>
  <c r="R262" i="41"/>
  <c r="R263" i="41"/>
  <c r="R264" i="41"/>
  <c r="R265" i="41"/>
  <c r="R266" i="41"/>
  <c r="R267" i="41"/>
  <c r="R268" i="41"/>
  <c r="R269" i="41"/>
  <c r="R270" i="41"/>
  <c r="R271" i="41"/>
  <c r="R272" i="41"/>
  <c r="R273" i="41"/>
  <c r="R274" i="41"/>
  <c r="R275" i="41"/>
  <c r="R276" i="41"/>
  <c r="R277" i="41"/>
  <c r="R278" i="41"/>
  <c r="R279" i="41"/>
  <c r="R280" i="41"/>
  <c r="R281" i="41"/>
  <c r="R282" i="41"/>
  <c r="R283" i="41"/>
  <c r="R284" i="41"/>
  <c r="R285" i="41"/>
  <c r="R286" i="41"/>
  <c r="R287" i="41"/>
  <c r="R288" i="41"/>
  <c r="R289" i="41"/>
  <c r="R290" i="41"/>
  <c r="R291" i="41"/>
  <c r="R292" i="41"/>
  <c r="R293" i="41"/>
  <c r="R294" i="41"/>
  <c r="R295" i="41"/>
  <c r="R296" i="41"/>
  <c r="R297" i="41"/>
  <c r="R298" i="41"/>
  <c r="R299" i="41"/>
  <c r="R300" i="41"/>
  <c r="R301" i="41"/>
  <c r="R302" i="41"/>
  <c r="R303" i="41"/>
  <c r="R304" i="41"/>
  <c r="R305" i="41"/>
  <c r="R306" i="41"/>
  <c r="R307" i="41"/>
  <c r="R308" i="41"/>
  <c r="R309" i="41"/>
  <c r="R310" i="41"/>
  <c r="R311" i="41"/>
  <c r="R312" i="41"/>
  <c r="R313" i="41"/>
  <c r="R314" i="41"/>
  <c r="R315" i="41"/>
  <c r="R316" i="41"/>
  <c r="R317" i="41"/>
  <c r="R318" i="41"/>
  <c r="R319" i="41"/>
  <c r="R320" i="41"/>
  <c r="R321" i="41"/>
  <c r="R322" i="41"/>
  <c r="R323" i="41"/>
  <c r="R324" i="41"/>
  <c r="R325" i="41"/>
  <c r="R326" i="41"/>
  <c r="R327" i="41"/>
  <c r="R328" i="41"/>
  <c r="R329" i="41"/>
  <c r="R330" i="41"/>
  <c r="R331" i="41"/>
  <c r="R332" i="41"/>
  <c r="R333" i="41"/>
  <c r="R334" i="41"/>
  <c r="R335" i="41"/>
  <c r="R336" i="41"/>
  <c r="R337" i="41"/>
  <c r="R338" i="41"/>
  <c r="R339" i="41"/>
  <c r="R340" i="41"/>
  <c r="R341" i="41"/>
  <c r="R342" i="41"/>
  <c r="R343" i="41"/>
  <c r="R344" i="41"/>
  <c r="R345" i="41"/>
  <c r="R346" i="41"/>
  <c r="R347" i="41"/>
  <c r="R348" i="41"/>
  <c r="R349" i="41"/>
  <c r="R350" i="41"/>
  <c r="R351" i="41"/>
  <c r="R352" i="41"/>
  <c r="R353" i="41"/>
  <c r="R354" i="41"/>
  <c r="R355" i="41"/>
  <c r="R356" i="41"/>
  <c r="R357" i="41"/>
  <c r="R358" i="41"/>
  <c r="R359" i="41"/>
  <c r="R360" i="41"/>
  <c r="R361" i="41"/>
  <c r="R362" i="41"/>
  <c r="R363" i="41"/>
  <c r="R364" i="41"/>
  <c r="R365" i="41"/>
  <c r="R366" i="41"/>
  <c r="R367" i="41"/>
  <c r="R368" i="41"/>
  <c r="R369" i="41"/>
  <c r="R370" i="41"/>
  <c r="R371" i="41"/>
  <c r="R372" i="41"/>
  <c r="R373" i="41"/>
  <c r="R374" i="41"/>
  <c r="R375" i="41"/>
  <c r="R376" i="41"/>
  <c r="R377" i="41"/>
  <c r="R378" i="41"/>
  <c r="R379" i="41"/>
  <c r="R380" i="41"/>
  <c r="R381" i="41"/>
  <c r="R382" i="41"/>
  <c r="R383" i="41"/>
  <c r="R384" i="41"/>
  <c r="R385" i="41"/>
  <c r="R386" i="41"/>
  <c r="R387" i="41"/>
  <c r="R388" i="41"/>
  <c r="R389" i="41"/>
  <c r="R390" i="41"/>
  <c r="R391" i="41"/>
  <c r="R392" i="41"/>
  <c r="R393" i="41"/>
  <c r="R394" i="41"/>
  <c r="R395" i="41"/>
  <c r="R396" i="41"/>
  <c r="R397" i="41"/>
  <c r="R398" i="41"/>
  <c r="R399" i="41"/>
  <c r="R400" i="41"/>
  <c r="R401" i="41"/>
  <c r="R402" i="41"/>
  <c r="R403" i="41"/>
  <c r="R404" i="41"/>
  <c r="R405" i="41"/>
  <c r="R406" i="41"/>
  <c r="R407" i="41"/>
  <c r="R408" i="41"/>
  <c r="R409" i="41"/>
  <c r="R410" i="41"/>
  <c r="R411" i="41"/>
  <c r="R412" i="41"/>
  <c r="R413" i="41"/>
  <c r="R414" i="41"/>
  <c r="R415" i="41"/>
  <c r="R416" i="41"/>
  <c r="R417" i="41"/>
  <c r="R418" i="41"/>
  <c r="R419" i="41"/>
  <c r="R420" i="41"/>
  <c r="R421" i="41"/>
  <c r="R422" i="41"/>
  <c r="R423" i="41"/>
  <c r="R424" i="41"/>
  <c r="R425" i="41"/>
  <c r="R426" i="41"/>
  <c r="R427" i="41"/>
  <c r="R428" i="41"/>
  <c r="R429" i="41"/>
  <c r="R430" i="41"/>
  <c r="R431" i="41"/>
  <c r="R432" i="41"/>
  <c r="R433" i="41"/>
  <c r="R434" i="41"/>
  <c r="R435" i="41"/>
  <c r="R436" i="41"/>
  <c r="R437" i="41"/>
  <c r="R438" i="41"/>
  <c r="R439" i="41"/>
  <c r="R440" i="41"/>
  <c r="R441" i="41"/>
  <c r="R442" i="41"/>
  <c r="R443" i="41"/>
  <c r="R444" i="41"/>
  <c r="R445" i="41"/>
  <c r="R446" i="41"/>
  <c r="R447" i="41"/>
  <c r="R448" i="41"/>
  <c r="R449" i="41"/>
  <c r="R450" i="41"/>
  <c r="R451" i="41"/>
  <c r="R452" i="41"/>
  <c r="R453" i="41"/>
  <c r="R454" i="41"/>
  <c r="R455" i="41"/>
  <c r="R456" i="41"/>
  <c r="R457" i="41"/>
  <c r="R458" i="41"/>
  <c r="R459" i="41"/>
  <c r="R460" i="41"/>
  <c r="R461" i="41"/>
  <c r="R462" i="41"/>
  <c r="R463" i="41"/>
  <c r="R464" i="41"/>
  <c r="R465" i="41"/>
  <c r="R466" i="41"/>
  <c r="R467" i="41"/>
  <c r="R468" i="41"/>
  <c r="R469" i="41"/>
  <c r="R470" i="41"/>
  <c r="R471" i="41"/>
  <c r="R472" i="41"/>
  <c r="R473" i="41"/>
  <c r="R474" i="41"/>
  <c r="R475" i="41"/>
  <c r="R476" i="41"/>
  <c r="R477" i="41"/>
  <c r="R478" i="41"/>
  <c r="R479" i="41"/>
  <c r="R480" i="41"/>
  <c r="R481" i="41"/>
  <c r="R482" i="41"/>
  <c r="R483" i="41"/>
  <c r="R484" i="41"/>
  <c r="R485" i="41"/>
  <c r="R486" i="41"/>
  <c r="R487" i="41"/>
  <c r="R488" i="41"/>
  <c r="R489" i="41"/>
  <c r="R490" i="41"/>
  <c r="R491" i="41"/>
  <c r="R492" i="41"/>
  <c r="R493" i="41"/>
  <c r="R494" i="41"/>
  <c r="R495" i="41"/>
  <c r="R496" i="41"/>
  <c r="R497" i="41"/>
  <c r="R498" i="41"/>
  <c r="R499" i="41"/>
  <c r="R500" i="41"/>
  <c r="R501" i="41"/>
  <c r="R502" i="41"/>
  <c r="R503" i="41"/>
  <c r="R504" i="41"/>
  <c r="R505" i="41"/>
  <c r="R506" i="41"/>
  <c r="R507" i="41"/>
  <c r="R508" i="41"/>
  <c r="R509" i="41"/>
  <c r="R510" i="41"/>
  <c r="R511" i="41"/>
  <c r="R512" i="41"/>
  <c r="R513" i="41"/>
  <c r="R514" i="41"/>
  <c r="R515" i="41"/>
  <c r="R516" i="41"/>
  <c r="R517" i="41"/>
  <c r="R518" i="41"/>
  <c r="R519" i="41"/>
  <c r="R520" i="41"/>
  <c r="R521" i="41"/>
  <c r="R522" i="41"/>
  <c r="R523" i="41"/>
  <c r="R524" i="41"/>
  <c r="R525" i="41"/>
  <c r="R526" i="41"/>
  <c r="R527" i="41"/>
  <c r="R528" i="41"/>
  <c r="R529" i="41"/>
  <c r="R530" i="41"/>
  <c r="R531" i="41"/>
  <c r="R532" i="41"/>
  <c r="R533" i="41"/>
  <c r="R534" i="41"/>
  <c r="R535" i="41"/>
  <c r="R536" i="41"/>
  <c r="R537" i="41"/>
  <c r="R538" i="41"/>
  <c r="R539" i="41"/>
  <c r="R540" i="41"/>
  <c r="R541" i="41"/>
  <c r="R542" i="41"/>
  <c r="R543" i="41"/>
  <c r="R544" i="41"/>
  <c r="R545" i="41"/>
  <c r="R546" i="41"/>
  <c r="R547" i="41"/>
  <c r="R548" i="41"/>
  <c r="R549" i="41"/>
  <c r="R550" i="41"/>
  <c r="R551" i="41"/>
  <c r="R552" i="41"/>
  <c r="R553" i="41"/>
  <c r="R554" i="41"/>
  <c r="R555" i="41"/>
  <c r="R556" i="41"/>
  <c r="R557" i="41"/>
  <c r="R558" i="41"/>
  <c r="R559" i="41"/>
  <c r="R560" i="41"/>
  <c r="R561" i="41"/>
  <c r="R562" i="41"/>
  <c r="R563" i="41"/>
  <c r="R564" i="41"/>
  <c r="R565" i="41"/>
  <c r="R566" i="41"/>
  <c r="R567" i="41"/>
  <c r="R568" i="41"/>
  <c r="R569" i="41"/>
  <c r="R570" i="41"/>
  <c r="R571" i="41"/>
  <c r="R572" i="41"/>
  <c r="R573" i="41"/>
  <c r="R574" i="41"/>
  <c r="R575" i="41"/>
  <c r="R576" i="41"/>
  <c r="R577" i="41"/>
  <c r="R578" i="41"/>
  <c r="R579" i="41"/>
  <c r="R580" i="41"/>
  <c r="R581" i="41"/>
  <c r="R582" i="41"/>
  <c r="R583" i="41"/>
  <c r="R584" i="41"/>
  <c r="R585" i="41"/>
  <c r="R586" i="41"/>
  <c r="R587" i="41"/>
  <c r="R588" i="41"/>
  <c r="R589" i="41"/>
  <c r="R590" i="41"/>
  <c r="R591" i="41"/>
  <c r="AB7" i="40"/>
  <c r="Y18" i="40"/>
  <c r="Y19" i="40"/>
  <c r="Y20" i="40"/>
  <c r="Y21" i="40"/>
  <c r="Y22" i="40"/>
  <c r="Y23" i="40"/>
  <c r="Y24" i="40"/>
  <c r="AC7" i="40" s="1"/>
  <c r="Y17" i="40"/>
  <c r="C220" i="41" a="1"/>
  <c r="C220" i="41" s="1"/>
  <c r="C221" i="41" a="1"/>
  <c r="C221" i="41" s="1"/>
  <c r="C222" i="41" a="1"/>
  <c r="C222" i="41" s="1"/>
  <c r="C223" i="41" a="1"/>
  <c r="C223" i="41" s="1"/>
  <c r="C224" i="41" a="1"/>
  <c r="C224" i="41" s="1"/>
  <c r="C225" i="41" a="1"/>
  <c r="C225" i="41" s="1"/>
  <c r="C226" i="41" a="1"/>
  <c r="C226" i="41" s="1"/>
  <c r="C227" i="41" a="1"/>
  <c r="C227" i="41" s="1"/>
  <c r="C228" i="41" a="1"/>
  <c r="C228" i="41" s="1"/>
  <c r="C229" i="41" a="1"/>
  <c r="C229" i="41" s="1"/>
  <c r="C230" i="41" a="1"/>
  <c r="C230" i="41" s="1"/>
  <c r="C231" i="41" a="1"/>
  <c r="C231" i="41" s="1"/>
  <c r="C232" i="41" a="1"/>
  <c r="C232" i="41" s="1"/>
  <c r="C233" i="41" a="1"/>
  <c r="C233" i="41" s="1"/>
  <c r="C234" i="41" a="1"/>
  <c r="C234" i="41" s="1"/>
  <c r="C235" i="41" a="1"/>
  <c r="C235" i="41" s="1"/>
  <c r="C236" i="41" a="1"/>
  <c r="C236" i="41" s="1"/>
  <c r="C237" i="41" a="1"/>
  <c r="C237" i="41" s="1"/>
  <c r="C238" i="41" a="1"/>
  <c r="C238" i="41" s="1"/>
  <c r="C239" i="41" a="1"/>
  <c r="C239" i="41" s="1"/>
  <c r="C240" i="41" a="1"/>
  <c r="C240" i="41" s="1"/>
  <c r="C241" i="41" a="1"/>
  <c r="C241" i="41" s="1"/>
  <c r="C242" i="41" a="1"/>
  <c r="C242" i="41" s="1"/>
  <c r="C243" i="41" a="1"/>
  <c r="C243" i="41" s="1"/>
  <c r="C244" i="41" a="1"/>
  <c r="C244" i="41" s="1"/>
  <c r="C245" i="41" a="1"/>
  <c r="C245" i="41" s="1"/>
  <c r="C246" i="41" a="1"/>
  <c r="C246" i="41" s="1"/>
  <c r="C247" i="41" a="1"/>
  <c r="C247" i="41" s="1"/>
  <c r="C248" i="41" a="1"/>
  <c r="C248" i="41" s="1"/>
  <c r="C249" i="41" a="1"/>
  <c r="C249" i="41" s="1"/>
  <c r="C250" i="41" a="1"/>
  <c r="C250" i="41" s="1"/>
  <c r="C251" i="41" a="1"/>
  <c r="C251" i="41" s="1"/>
  <c r="C252" i="41" a="1"/>
  <c r="C252" i="41" s="1"/>
  <c r="C253" i="41" a="1"/>
  <c r="C253" i="41" s="1"/>
  <c r="C254" i="41" a="1"/>
  <c r="C254" i="41" s="1"/>
  <c r="C255" i="41" a="1"/>
  <c r="C255" i="41" s="1"/>
  <c r="C256" i="41" a="1"/>
  <c r="C256" i="41" s="1"/>
  <c r="C257" i="41" a="1"/>
  <c r="C257" i="41" s="1"/>
  <c r="C258" i="41" a="1"/>
  <c r="C258" i="41" s="1"/>
  <c r="C259" i="41" a="1"/>
  <c r="C259" i="41" s="1"/>
  <c r="C260" i="41" a="1"/>
  <c r="C260" i="41" s="1"/>
  <c r="C261" i="41" a="1"/>
  <c r="C261" i="41" s="1"/>
  <c r="C262" i="41" a="1"/>
  <c r="C262" i="41" s="1"/>
  <c r="C263" i="41" a="1"/>
  <c r="C263" i="41" s="1"/>
  <c r="C264" i="41" a="1"/>
  <c r="C264" i="41" s="1"/>
  <c r="C265" i="41" a="1"/>
  <c r="C265" i="41" s="1"/>
  <c r="C266" i="41" a="1"/>
  <c r="C266" i="41" s="1"/>
  <c r="C267" i="41" a="1"/>
  <c r="C267" i="41" s="1"/>
  <c r="C268" i="41" a="1"/>
  <c r="C268" i="41" s="1"/>
  <c r="C269" i="41" a="1"/>
  <c r="C269" i="41" s="1"/>
  <c r="C270" i="41" a="1"/>
  <c r="C270" i="41" s="1"/>
  <c r="C271" i="41" a="1"/>
  <c r="C271" i="41" s="1"/>
  <c r="C272" i="41" a="1"/>
  <c r="C272" i="41" s="1"/>
  <c r="C273" i="41" a="1"/>
  <c r="C273" i="41" s="1"/>
  <c r="C274" i="41" a="1"/>
  <c r="C274" i="41" s="1"/>
  <c r="C275" i="41" a="1"/>
  <c r="C275" i="41" s="1"/>
  <c r="C276" i="41" a="1"/>
  <c r="C276" i="41" s="1"/>
  <c r="C277" i="41" a="1"/>
  <c r="C277" i="41" s="1"/>
  <c r="C278" i="41" a="1"/>
  <c r="C278" i="41" s="1"/>
  <c r="C279" i="41" a="1"/>
  <c r="C279" i="41" s="1"/>
  <c r="C280" i="41" a="1"/>
  <c r="C280" i="41" s="1"/>
  <c r="C281" i="41" a="1"/>
  <c r="C281" i="41" s="1"/>
  <c r="C282" i="41" a="1"/>
  <c r="C282" i="41" s="1"/>
  <c r="C283" i="41" a="1"/>
  <c r="C283" i="41" s="1"/>
  <c r="C284" i="41" a="1"/>
  <c r="C284" i="41" s="1"/>
  <c r="C285" i="41" a="1"/>
  <c r="C285" i="41" s="1"/>
  <c r="C286" i="41" a="1"/>
  <c r="C286" i="41" s="1"/>
  <c r="C287" i="41" a="1"/>
  <c r="C287" i="41" s="1"/>
  <c r="C288" i="41" a="1"/>
  <c r="C288" i="41" s="1"/>
  <c r="C289" i="41" a="1"/>
  <c r="C289" i="41" s="1"/>
  <c r="C290" i="41" a="1"/>
  <c r="C290" i="41" s="1"/>
  <c r="C291" i="41" a="1"/>
  <c r="C291" i="41" s="1"/>
  <c r="C292" i="41" a="1"/>
  <c r="C292" i="41" s="1"/>
  <c r="C293" i="41" a="1"/>
  <c r="C293" i="41" s="1"/>
  <c r="C294" i="41" a="1"/>
  <c r="C294" i="41" s="1"/>
  <c r="C295" i="41" a="1"/>
  <c r="C295" i="41" s="1"/>
  <c r="C296" i="41" a="1"/>
  <c r="C296" i="41" s="1"/>
  <c r="C297" i="41" a="1"/>
  <c r="C297" i="41" s="1"/>
  <c r="C298" i="41" a="1"/>
  <c r="C298" i="41" s="1"/>
  <c r="C299" i="41" a="1"/>
  <c r="C299" i="41" s="1"/>
  <c r="C300" i="41" a="1"/>
  <c r="C300" i="41" s="1"/>
  <c r="C301" i="41" a="1"/>
  <c r="C301" i="41" s="1"/>
  <c r="C302" i="41" a="1"/>
  <c r="C302" i="41" s="1"/>
  <c r="C303" i="41" a="1"/>
  <c r="C303" i="41" s="1"/>
  <c r="C304" i="41" a="1"/>
  <c r="C304" i="41" s="1"/>
  <c r="C305" i="41" a="1"/>
  <c r="C305" i="41" s="1"/>
  <c r="C306" i="41" a="1"/>
  <c r="C306" i="41" s="1"/>
  <c r="C307" i="41" a="1"/>
  <c r="C307" i="41" s="1"/>
  <c r="C308" i="41" a="1"/>
  <c r="C308" i="41" s="1"/>
  <c r="C309" i="41" a="1"/>
  <c r="C309" i="41" s="1"/>
  <c r="C310" i="41" a="1"/>
  <c r="C310" i="41" s="1"/>
  <c r="C311" i="41" a="1"/>
  <c r="C311" i="41" s="1"/>
  <c r="C312" i="41" a="1"/>
  <c r="C312" i="41" s="1"/>
  <c r="C313" i="41" a="1"/>
  <c r="C313" i="41" s="1"/>
  <c r="C314" i="41" a="1"/>
  <c r="C314" i="41" s="1"/>
  <c r="C315" i="41" a="1"/>
  <c r="C315" i="41" s="1"/>
  <c r="C316" i="41" a="1"/>
  <c r="C316" i="41" s="1"/>
  <c r="C317" i="41" a="1"/>
  <c r="C317" i="41" s="1"/>
  <c r="C318" i="41" a="1"/>
  <c r="C318" i="41" s="1"/>
  <c r="C319" i="41" a="1"/>
  <c r="C319" i="41" s="1"/>
  <c r="C320" i="41" a="1"/>
  <c r="C320" i="41" s="1"/>
  <c r="C321" i="41" a="1"/>
  <c r="C321" i="41" s="1"/>
  <c r="C322" i="41" a="1"/>
  <c r="C322" i="41" s="1"/>
  <c r="C323" i="41" a="1"/>
  <c r="C323" i="41" s="1"/>
  <c r="C324" i="41" a="1"/>
  <c r="C324" i="41" s="1"/>
  <c r="C325" i="41" a="1"/>
  <c r="C325" i="41" s="1"/>
  <c r="C326" i="41" a="1"/>
  <c r="C326" i="41" s="1"/>
  <c r="C327" i="41" a="1"/>
  <c r="C327" i="41" s="1"/>
  <c r="C328" i="41" a="1"/>
  <c r="C328" i="41" s="1"/>
  <c r="C329" i="41" a="1"/>
  <c r="C329" i="41" s="1"/>
  <c r="C330" i="41" a="1"/>
  <c r="C330" i="41" s="1"/>
  <c r="C331" i="41" a="1"/>
  <c r="C331" i="41" s="1"/>
  <c r="C332" i="41" a="1"/>
  <c r="C332" i="41" s="1"/>
  <c r="C333" i="41" a="1"/>
  <c r="C333" i="41" s="1"/>
  <c r="C334" i="41" a="1"/>
  <c r="C334" i="41" s="1"/>
  <c r="C335" i="41" a="1"/>
  <c r="C335" i="41" s="1"/>
  <c r="C336" i="41" a="1"/>
  <c r="C336" i="41" s="1"/>
  <c r="C337" i="41" a="1"/>
  <c r="C337" i="41" s="1"/>
  <c r="C338" i="41" a="1"/>
  <c r="C338" i="41" s="1"/>
  <c r="C339" i="41" a="1"/>
  <c r="C339" i="41" s="1"/>
  <c r="C340" i="41" a="1"/>
  <c r="C340" i="41" s="1"/>
  <c r="C341" i="41" a="1"/>
  <c r="C341" i="41" s="1"/>
  <c r="C342" i="41" a="1"/>
  <c r="C342" i="41" s="1"/>
  <c r="C343" i="41" a="1"/>
  <c r="C343" i="41" s="1"/>
  <c r="C344" i="41" a="1"/>
  <c r="C344" i="41" s="1"/>
  <c r="C345" i="41" a="1"/>
  <c r="C345" i="41" s="1"/>
  <c r="C346" i="41" a="1"/>
  <c r="C346" i="41" s="1"/>
  <c r="C347" i="41" a="1"/>
  <c r="C347" i="41" s="1"/>
  <c r="C348" i="41" a="1"/>
  <c r="C348" i="41" s="1"/>
  <c r="C349" i="41" a="1"/>
  <c r="C349" i="41" s="1"/>
  <c r="C350" i="41" a="1"/>
  <c r="C350" i="41" s="1"/>
  <c r="C351" i="41" a="1"/>
  <c r="C351" i="41" s="1"/>
  <c r="C352" i="41" a="1"/>
  <c r="C352" i="41" s="1"/>
  <c r="C353" i="41" a="1"/>
  <c r="C353" i="41" s="1"/>
  <c r="C354" i="41" a="1"/>
  <c r="C354" i="41" s="1"/>
  <c r="C355" i="41" a="1"/>
  <c r="C355" i="41" s="1"/>
  <c r="C356" i="41" a="1"/>
  <c r="C356" i="41" s="1"/>
  <c r="C357" i="41" a="1"/>
  <c r="C357" i="41" s="1"/>
  <c r="C358" i="41" a="1"/>
  <c r="C358" i="41" s="1"/>
  <c r="C359" i="41" a="1"/>
  <c r="C359" i="41" s="1"/>
  <c r="C360" i="41" a="1"/>
  <c r="C360" i="41" s="1"/>
  <c r="C361" i="41" a="1"/>
  <c r="C361" i="41" s="1"/>
  <c r="C362" i="41" a="1"/>
  <c r="C362" i="41" s="1"/>
  <c r="C363" i="41" a="1"/>
  <c r="C363" i="41" s="1"/>
  <c r="C364" i="41" a="1"/>
  <c r="C364" i="41" s="1"/>
  <c r="C365" i="41" a="1"/>
  <c r="C365" i="41" s="1"/>
  <c r="C366" i="41" a="1"/>
  <c r="C366" i="41" s="1"/>
  <c r="C367" i="41" a="1"/>
  <c r="C367" i="41" s="1"/>
  <c r="C368" i="41" a="1"/>
  <c r="C368" i="41" s="1"/>
  <c r="C369" i="41" a="1"/>
  <c r="C369" i="41" s="1"/>
  <c r="C370" i="41" a="1"/>
  <c r="C370" i="41" s="1"/>
  <c r="C371" i="41" a="1"/>
  <c r="C371" i="41" s="1"/>
  <c r="C372" i="41" a="1"/>
  <c r="C372" i="41" s="1"/>
  <c r="C373" i="41" a="1"/>
  <c r="C373" i="41" s="1"/>
  <c r="C374" i="41" a="1"/>
  <c r="C374" i="41" s="1"/>
  <c r="C375" i="41" a="1"/>
  <c r="C375" i="41" s="1"/>
  <c r="C376" i="41" a="1"/>
  <c r="C376" i="41" s="1"/>
  <c r="C377" i="41" a="1"/>
  <c r="C377" i="41" s="1"/>
  <c r="C378" i="41" a="1"/>
  <c r="C378" i="41" s="1"/>
  <c r="C379" i="41" a="1"/>
  <c r="C379" i="41" s="1"/>
  <c r="C380" i="41" a="1"/>
  <c r="C380" i="41" s="1"/>
  <c r="C381" i="41" a="1"/>
  <c r="C381" i="41" s="1"/>
  <c r="C382" i="41" a="1"/>
  <c r="C382" i="41" s="1"/>
  <c r="C383" i="41" a="1"/>
  <c r="C383" i="41" s="1"/>
  <c r="C384" i="41" a="1"/>
  <c r="C384" i="41" s="1"/>
  <c r="C385" i="41" a="1"/>
  <c r="C385" i="41" s="1"/>
  <c r="C386" i="41" a="1"/>
  <c r="C386" i="41" s="1"/>
  <c r="C387" i="41" a="1"/>
  <c r="C387" i="41" s="1"/>
  <c r="C388" i="41" a="1"/>
  <c r="C388" i="41" s="1"/>
  <c r="C389" i="41" a="1"/>
  <c r="C389" i="41" s="1"/>
  <c r="C390" i="41" a="1"/>
  <c r="C390" i="41" s="1"/>
  <c r="C391" i="41" a="1"/>
  <c r="C391" i="41" s="1"/>
  <c r="C392" i="41" a="1"/>
  <c r="C392" i="41" s="1"/>
  <c r="C393" i="41" a="1"/>
  <c r="C393" i="41" s="1"/>
  <c r="C394" i="41" a="1"/>
  <c r="C394" i="41" s="1"/>
  <c r="C395" i="41" a="1"/>
  <c r="C395" i="41" s="1"/>
  <c r="C396" i="41" a="1"/>
  <c r="C396" i="41" s="1"/>
  <c r="C397" i="41" a="1"/>
  <c r="C397" i="41" s="1"/>
  <c r="C398" i="41" a="1"/>
  <c r="C398" i="41" s="1"/>
  <c r="C399" i="41" a="1"/>
  <c r="C399" i="41" s="1"/>
  <c r="C400" i="41" a="1"/>
  <c r="C400" i="41" s="1"/>
  <c r="C401" i="41" a="1"/>
  <c r="C401" i="41" s="1"/>
  <c r="C402" i="41" a="1"/>
  <c r="C402" i="41" s="1"/>
  <c r="C403" i="41" a="1"/>
  <c r="C403" i="41" s="1"/>
  <c r="C404" i="41" a="1"/>
  <c r="C404" i="41" s="1"/>
  <c r="C405" i="41" a="1"/>
  <c r="C405" i="41" s="1"/>
  <c r="C406" i="41" a="1"/>
  <c r="C406" i="41" s="1"/>
  <c r="C407" i="41" a="1"/>
  <c r="C407" i="41" s="1"/>
  <c r="C408" i="41" a="1"/>
  <c r="C408" i="41" s="1"/>
  <c r="C409" i="41" a="1"/>
  <c r="C409" i="41" s="1"/>
  <c r="C410" i="41" a="1"/>
  <c r="C410" i="41" s="1"/>
  <c r="C411" i="41" a="1"/>
  <c r="C411" i="41" s="1"/>
  <c r="C412" i="41" a="1"/>
  <c r="C412" i="41" s="1"/>
  <c r="C413" i="41" a="1"/>
  <c r="C413" i="41" s="1"/>
  <c r="C414" i="41" a="1"/>
  <c r="C414" i="41" s="1"/>
  <c r="C415" i="41" a="1"/>
  <c r="C415" i="41" s="1"/>
  <c r="C416" i="41" a="1"/>
  <c r="C416" i="41" s="1"/>
  <c r="C417" i="41" a="1"/>
  <c r="C417" i="41" s="1"/>
  <c r="C418" i="41" a="1"/>
  <c r="C418" i="41" s="1"/>
  <c r="C419" i="41" a="1"/>
  <c r="C419" i="41" s="1"/>
  <c r="C420" i="41" a="1"/>
  <c r="C420" i="41" s="1"/>
  <c r="C421" i="41" a="1"/>
  <c r="C421" i="41" s="1"/>
  <c r="C422" i="41" a="1"/>
  <c r="C422" i="41" s="1"/>
  <c r="C423" i="41" a="1"/>
  <c r="C423" i="41" s="1"/>
  <c r="C424" i="41" a="1"/>
  <c r="C424" i="41" s="1"/>
  <c r="C425" i="41" a="1"/>
  <c r="C425" i="41" s="1"/>
  <c r="C426" i="41" a="1"/>
  <c r="C426" i="41" s="1"/>
  <c r="C427" i="41" a="1"/>
  <c r="C427" i="41" s="1"/>
  <c r="C428" i="41" a="1"/>
  <c r="C428" i="41" s="1"/>
  <c r="C429" i="41" a="1"/>
  <c r="C429" i="41" s="1"/>
  <c r="C430" i="41" a="1"/>
  <c r="C430" i="41" s="1"/>
  <c r="C431" i="41" a="1"/>
  <c r="C431" i="41" s="1"/>
  <c r="C432" i="41" a="1"/>
  <c r="C432" i="41" s="1"/>
  <c r="C433" i="41" a="1"/>
  <c r="C433" i="41" s="1"/>
  <c r="C434" i="41" a="1"/>
  <c r="C434" i="41" s="1"/>
  <c r="C435" i="41" a="1"/>
  <c r="C435" i="41" s="1"/>
  <c r="C436" i="41" a="1"/>
  <c r="C436" i="41" s="1"/>
  <c r="C437" i="41" a="1"/>
  <c r="C437" i="41" s="1"/>
  <c r="C438" i="41" a="1"/>
  <c r="C438" i="41" s="1"/>
  <c r="C439" i="41" a="1"/>
  <c r="C439" i="41" s="1"/>
  <c r="C440" i="41" a="1"/>
  <c r="C440" i="41" s="1"/>
  <c r="C441" i="41" a="1"/>
  <c r="C441" i="41" s="1"/>
  <c r="C442" i="41" a="1"/>
  <c r="C442" i="41" s="1"/>
  <c r="C443" i="41" a="1"/>
  <c r="C443" i="41" s="1"/>
  <c r="C444" i="41" a="1"/>
  <c r="C444" i="41" s="1"/>
  <c r="C445" i="41" a="1"/>
  <c r="C445" i="41" s="1"/>
  <c r="C446" i="41" a="1"/>
  <c r="C446" i="41" s="1"/>
  <c r="C447" i="41" a="1"/>
  <c r="C447" i="41" s="1"/>
  <c r="C448" i="41" a="1"/>
  <c r="C448" i="41" s="1"/>
  <c r="C449" i="41" a="1"/>
  <c r="C449" i="41" s="1"/>
  <c r="C450" i="41" a="1"/>
  <c r="C450" i="41" s="1"/>
  <c r="C451" i="41" a="1"/>
  <c r="C451" i="41" s="1"/>
  <c r="C452" i="41" a="1"/>
  <c r="C452" i="41" s="1"/>
  <c r="C453" i="41" a="1"/>
  <c r="C453" i="41" s="1"/>
  <c r="C454" i="41" a="1"/>
  <c r="C454" i="41" s="1"/>
  <c r="C455" i="41" a="1"/>
  <c r="C455" i="41" s="1"/>
  <c r="C456" i="41" a="1"/>
  <c r="C456" i="41" s="1"/>
  <c r="C457" i="41" a="1"/>
  <c r="C457" i="41" s="1"/>
  <c r="C458" i="41" a="1"/>
  <c r="C458" i="41" s="1"/>
  <c r="C459" i="41" a="1"/>
  <c r="C459" i="41" s="1"/>
  <c r="C460" i="41" a="1"/>
  <c r="C460" i="41" s="1"/>
  <c r="C461" i="41" a="1"/>
  <c r="C461" i="41" s="1"/>
  <c r="C462" i="41" a="1"/>
  <c r="C462" i="41" s="1"/>
  <c r="C463" i="41" a="1"/>
  <c r="C463" i="41" s="1"/>
  <c r="C464" i="41" a="1"/>
  <c r="C464" i="41" s="1"/>
  <c r="C465" i="41" a="1"/>
  <c r="C465" i="41" s="1"/>
  <c r="C466" i="41" a="1"/>
  <c r="C466" i="41" s="1"/>
  <c r="C467" i="41" a="1"/>
  <c r="C467" i="41" s="1"/>
  <c r="C468" i="41" a="1"/>
  <c r="C468" i="41" s="1"/>
  <c r="C469" i="41" a="1"/>
  <c r="C469" i="41" s="1"/>
  <c r="C470" i="41" a="1"/>
  <c r="C470" i="41" s="1"/>
  <c r="C471" i="41" a="1"/>
  <c r="C471" i="41" s="1"/>
  <c r="C472" i="41" a="1"/>
  <c r="C472" i="41" s="1"/>
  <c r="C473" i="41" a="1"/>
  <c r="C473" i="41" s="1"/>
  <c r="C474" i="41" a="1"/>
  <c r="C474" i="41" s="1"/>
  <c r="C475" i="41" a="1"/>
  <c r="C475" i="41" s="1"/>
  <c r="C476" i="41" a="1"/>
  <c r="C476" i="41" s="1"/>
  <c r="C477" i="41" a="1"/>
  <c r="C477" i="41" s="1"/>
  <c r="C478" i="41" a="1"/>
  <c r="C478" i="41" s="1"/>
  <c r="C479" i="41" a="1"/>
  <c r="C479" i="41" s="1"/>
  <c r="C480" i="41" a="1"/>
  <c r="C480" i="41" s="1"/>
  <c r="C481" i="41" a="1"/>
  <c r="C481" i="41" s="1"/>
  <c r="C482" i="41" a="1"/>
  <c r="C482" i="41" s="1"/>
  <c r="C483" i="41" a="1"/>
  <c r="C483" i="41" s="1"/>
  <c r="C484" i="41" a="1"/>
  <c r="C484" i="41" s="1"/>
  <c r="C485" i="41" a="1"/>
  <c r="C485" i="41" s="1"/>
  <c r="C486" i="41" a="1"/>
  <c r="C486" i="41" s="1"/>
  <c r="C487" i="41" a="1"/>
  <c r="C487" i="41" s="1"/>
  <c r="C488" i="41" a="1"/>
  <c r="C488" i="41" s="1"/>
  <c r="C489" i="41" a="1"/>
  <c r="C489" i="41" s="1"/>
  <c r="C490" i="41" a="1"/>
  <c r="C490" i="41" s="1"/>
  <c r="C491" i="41" a="1"/>
  <c r="C491" i="41" s="1"/>
  <c r="C492" i="41" a="1"/>
  <c r="C492" i="41" s="1"/>
  <c r="C493" i="41" a="1"/>
  <c r="C493" i="41" s="1"/>
  <c r="C494" i="41" a="1"/>
  <c r="C494" i="41" s="1"/>
  <c r="C495" i="41" a="1"/>
  <c r="C495" i="41" s="1"/>
  <c r="C496" i="41" a="1"/>
  <c r="C496" i="41" s="1"/>
  <c r="C497" i="41" a="1"/>
  <c r="C497" i="41" s="1"/>
  <c r="C498" i="41" a="1"/>
  <c r="C498" i="41" s="1"/>
  <c r="C499" i="41" a="1"/>
  <c r="C499" i="41" s="1"/>
  <c r="C500" i="41" a="1"/>
  <c r="C500" i="41" s="1"/>
  <c r="C501" i="41" a="1"/>
  <c r="C501" i="41" s="1"/>
  <c r="C502" i="41" a="1"/>
  <c r="C502" i="41" s="1"/>
  <c r="C503" i="41" a="1"/>
  <c r="C503" i="41" s="1"/>
  <c r="C504" i="41" a="1"/>
  <c r="C504" i="41" s="1"/>
  <c r="C505" i="41" a="1"/>
  <c r="C505" i="41" s="1"/>
  <c r="C506" i="41" a="1"/>
  <c r="C506" i="41" s="1"/>
  <c r="C507" i="41" a="1"/>
  <c r="C507" i="41" s="1"/>
  <c r="C508" i="41" a="1"/>
  <c r="C508" i="41" s="1"/>
  <c r="C509" i="41" a="1"/>
  <c r="C509" i="41" s="1"/>
  <c r="C510" i="41" a="1"/>
  <c r="C510" i="41" s="1"/>
  <c r="C511" i="41" a="1"/>
  <c r="C511" i="41" s="1"/>
  <c r="C512" i="41" a="1"/>
  <c r="C512" i="41" s="1"/>
  <c r="C513" i="41" a="1"/>
  <c r="C513" i="41" s="1"/>
  <c r="C514" i="41" a="1"/>
  <c r="C514" i="41" s="1"/>
  <c r="C515" i="41" a="1"/>
  <c r="C515" i="41" s="1"/>
  <c r="C516" i="41" a="1"/>
  <c r="C516" i="41" s="1"/>
  <c r="C517" i="41" a="1"/>
  <c r="C517" i="41" s="1"/>
  <c r="C518" i="41" a="1"/>
  <c r="C518" i="41" s="1"/>
  <c r="C519" i="41" a="1"/>
  <c r="C519" i="41" s="1"/>
  <c r="C520" i="41" a="1"/>
  <c r="C520" i="41" s="1"/>
  <c r="C521" i="41" a="1"/>
  <c r="C521" i="41" s="1"/>
  <c r="C522" i="41" a="1"/>
  <c r="C522" i="41" s="1"/>
  <c r="C523" i="41" a="1"/>
  <c r="C523" i="41" s="1"/>
  <c r="C524" i="41" a="1"/>
  <c r="C524" i="41" s="1"/>
  <c r="C525" i="41" a="1"/>
  <c r="C525" i="41" s="1"/>
  <c r="C526" i="41" a="1"/>
  <c r="C526" i="41" s="1"/>
  <c r="C527" i="41" a="1"/>
  <c r="C527" i="41" s="1"/>
  <c r="C528" i="41" a="1"/>
  <c r="C528" i="41" s="1"/>
  <c r="C529" i="41" a="1"/>
  <c r="C529" i="41" s="1"/>
  <c r="C530" i="41" a="1"/>
  <c r="C530" i="41" s="1"/>
  <c r="C531" i="41" a="1"/>
  <c r="C531" i="41" s="1"/>
  <c r="C532" i="41" a="1"/>
  <c r="C532" i="41" s="1"/>
  <c r="C533" i="41" a="1"/>
  <c r="C533" i="41" s="1"/>
  <c r="C534" i="41" a="1"/>
  <c r="C534" i="41" s="1"/>
  <c r="C535" i="41" a="1"/>
  <c r="C535" i="41" s="1"/>
  <c r="C536" i="41" a="1"/>
  <c r="C536" i="41" s="1"/>
  <c r="C537" i="41" a="1"/>
  <c r="C537" i="41" s="1"/>
  <c r="C538" i="41" a="1"/>
  <c r="C538" i="41" s="1"/>
  <c r="C539" i="41" a="1"/>
  <c r="C539" i="41" s="1"/>
  <c r="C540" i="41" a="1"/>
  <c r="C540" i="41" s="1"/>
  <c r="C541" i="41" a="1"/>
  <c r="C541" i="41" s="1"/>
  <c r="C542" i="41" a="1"/>
  <c r="C542" i="41" s="1"/>
  <c r="C543" i="41" a="1"/>
  <c r="C543" i="41" s="1"/>
  <c r="C544" i="41" a="1"/>
  <c r="C544" i="41" s="1"/>
  <c r="C545" i="41" a="1"/>
  <c r="C545" i="41" s="1"/>
  <c r="C546" i="41" a="1"/>
  <c r="C546" i="41" s="1"/>
  <c r="C547" i="41" a="1"/>
  <c r="C547" i="41" s="1"/>
  <c r="C548" i="41" a="1"/>
  <c r="C548" i="41" s="1"/>
  <c r="C549" i="41" a="1"/>
  <c r="C549" i="41" s="1"/>
  <c r="C550" i="41" a="1"/>
  <c r="C550" i="41" s="1"/>
  <c r="C551" i="41" a="1"/>
  <c r="C551" i="41" s="1"/>
  <c r="C552" i="41" a="1"/>
  <c r="C552" i="41" s="1"/>
  <c r="C553" i="41" a="1"/>
  <c r="C553" i="41" s="1"/>
  <c r="C554" i="41" a="1"/>
  <c r="C554" i="41" s="1"/>
  <c r="C555" i="41" a="1"/>
  <c r="C555" i="41" s="1"/>
  <c r="C556" i="41" a="1"/>
  <c r="C556" i="41" s="1"/>
  <c r="C557" i="41" a="1"/>
  <c r="C557" i="41" s="1"/>
  <c r="C558" i="41" a="1"/>
  <c r="C558" i="41" s="1"/>
  <c r="C559" i="41" a="1"/>
  <c r="C559" i="41" s="1"/>
  <c r="C560" i="41" a="1"/>
  <c r="C560" i="41" s="1"/>
  <c r="C561" i="41" a="1"/>
  <c r="C561" i="41" s="1"/>
  <c r="C562" i="41" a="1"/>
  <c r="C562" i="41" s="1"/>
  <c r="C563" i="41" a="1"/>
  <c r="C563" i="41" s="1"/>
  <c r="C564" i="41" a="1"/>
  <c r="C564" i="41" s="1"/>
  <c r="C565" i="41" a="1"/>
  <c r="C565" i="41" s="1"/>
  <c r="C566" i="41" a="1"/>
  <c r="C566" i="41" s="1"/>
  <c r="C567" i="41" a="1"/>
  <c r="C567" i="41" s="1"/>
  <c r="C568" i="41" a="1"/>
  <c r="C568" i="41" s="1"/>
  <c r="C569" i="41" a="1"/>
  <c r="C569" i="41" s="1"/>
  <c r="C570" i="41" a="1"/>
  <c r="C570" i="41" s="1"/>
  <c r="C571" i="41" a="1"/>
  <c r="C571" i="41" s="1"/>
  <c r="C572" i="41" a="1"/>
  <c r="C572" i="41" s="1"/>
  <c r="C573" i="41" a="1"/>
  <c r="C573" i="41" s="1"/>
  <c r="C574" i="41" a="1"/>
  <c r="C574" i="41" s="1"/>
  <c r="C575" i="41" a="1"/>
  <c r="C575" i="41" s="1"/>
  <c r="C576" i="41" a="1"/>
  <c r="C576" i="41" s="1"/>
  <c r="C577" i="41" a="1"/>
  <c r="C577" i="41" s="1"/>
  <c r="C578" i="41" a="1"/>
  <c r="C578" i="41" s="1"/>
  <c r="C579" i="41" a="1"/>
  <c r="C579" i="41" s="1"/>
  <c r="C580" i="41" a="1"/>
  <c r="C580" i="41" s="1"/>
  <c r="C581" i="41" a="1"/>
  <c r="C581" i="41" s="1"/>
  <c r="C582" i="41" a="1"/>
  <c r="C582" i="41" s="1"/>
  <c r="C583" i="41" a="1"/>
  <c r="C583" i="41" s="1"/>
  <c r="C584" i="41" a="1"/>
  <c r="C584" i="41" s="1"/>
  <c r="C585" i="41" a="1"/>
  <c r="C585" i="41" s="1"/>
  <c r="C586" i="41" a="1"/>
  <c r="C586" i="41" s="1"/>
  <c r="C587" i="41" a="1"/>
  <c r="C587" i="41" s="1"/>
  <c r="C588" i="41" a="1"/>
  <c r="C588" i="41" s="1"/>
  <c r="C589" i="41" a="1"/>
  <c r="C589" i="41" s="1"/>
  <c r="C590" i="41" a="1"/>
  <c r="C590" i="41" s="1"/>
  <c r="C591" i="41" a="1"/>
  <c r="C591" i="41" s="1"/>
  <c r="C592" i="41" a="1"/>
  <c r="C592" i="41" s="1"/>
  <c r="C593" i="41" a="1"/>
  <c r="C593" i="41" s="1"/>
  <c r="C594" i="41" a="1"/>
  <c r="C594" i="41" s="1"/>
  <c r="C595" i="41" a="1"/>
  <c r="C595" i="41" s="1"/>
  <c r="C596" i="41" a="1"/>
  <c r="C596" i="41" s="1"/>
  <c r="C597" i="41" a="1"/>
  <c r="C597" i="41" s="1"/>
  <c r="C598" i="41" a="1"/>
  <c r="C598" i="41" s="1"/>
  <c r="C599" i="41" a="1"/>
  <c r="C599" i="41" s="1"/>
  <c r="C600" i="41" a="1"/>
  <c r="C600" i="41" s="1"/>
  <c r="C601" i="41" a="1"/>
  <c r="C601" i="41" s="1"/>
  <c r="C602" i="41" a="1"/>
  <c r="C602" i="41" s="1"/>
  <c r="C603" i="41" a="1"/>
  <c r="C603" i="41" s="1"/>
  <c r="C604" i="41" a="1"/>
  <c r="C604" i="41" s="1"/>
  <c r="C605" i="41" a="1"/>
  <c r="C605" i="41" s="1"/>
  <c r="C606" i="41" a="1"/>
  <c r="C606" i="41" s="1"/>
  <c r="C607" i="41" a="1"/>
  <c r="C607" i="41" s="1"/>
  <c r="C608" i="41" a="1"/>
  <c r="C608" i="41" s="1"/>
  <c r="C609" i="41" a="1"/>
  <c r="C609" i="41" s="1"/>
  <c r="C610" i="41" a="1"/>
  <c r="C610" i="41" s="1"/>
  <c r="C611" i="41" a="1"/>
  <c r="C611" i="41" s="1"/>
  <c r="C612" i="41" a="1"/>
  <c r="C612" i="41" s="1"/>
  <c r="C613" i="41" a="1"/>
  <c r="C613" i="41" s="1"/>
  <c r="C614" i="41" a="1"/>
  <c r="C614" i="41" s="1"/>
  <c r="C615" i="41" a="1"/>
  <c r="C615" i="41" s="1"/>
  <c r="C616" i="41" a="1"/>
  <c r="C616" i="41" s="1"/>
  <c r="C617" i="41" a="1"/>
  <c r="C617" i="41" s="1"/>
  <c r="C618" i="41" a="1"/>
  <c r="C618" i="41" s="1"/>
  <c r="C619" i="41" a="1"/>
  <c r="C619" i="41" s="1"/>
  <c r="C620" i="41" a="1"/>
  <c r="C620" i="41" s="1"/>
  <c r="C621" i="41" a="1"/>
  <c r="C621" i="41" s="1"/>
  <c r="C622" i="41" a="1"/>
  <c r="C622" i="41" s="1"/>
  <c r="C623" i="41" a="1"/>
  <c r="C623" i="41" s="1"/>
  <c r="C624" i="41" a="1"/>
  <c r="C624" i="41" s="1"/>
  <c r="C625" i="41" a="1"/>
  <c r="C625" i="41" s="1"/>
  <c r="C626" i="41" a="1"/>
  <c r="C626" i="41" s="1"/>
  <c r="C627" i="41" a="1"/>
  <c r="C627" i="41" s="1"/>
  <c r="C628" i="41" a="1"/>
  <c r="C628" i="41" s="1"/>
  <c r="C629" i="41" a="1"/>
  <c r="C629" i="41" s="1"/>
  <c r="C630" i="41" a="1"/>
  <c r="C630" i="41" s="1"/>
  <c r="C631" i="41" a="1"/>
  <c r="C631" i="41" s="1"/>
  <c r="C632" i="41" a="1"/>
  <c r="C632" i="41" s="1"/>
  <c r="C633" i="41" a="1"/>
  <c r="C633" i="41" s="1"/>
  <c r="C634" i="41" a="1"/>
  <c r="C634" i="41" s="1"/>
  <c r="C635" i="41" a="1"/>
  <c r="C635" i="41" s="1"/>
  <c r="C636" i="41" a="1"/>
  <c r="C636" i="41" s="1"/>
  <c r="C637" i="41" a="1"/>
  <c r="C637" i="41" s="1"/>
  <c r="C638" i="41" a="1"/>
  <c r="C638" i="41" s="1"/>
  <c r="C639" i="41" a="1"/>
  <c r="C639" i="41" s="1"/>
  <c r="C640" i="41" a="1"/>
  <c r="C640" i="41" s="1"/>
  <c r="C641" i="41" a="1"/>
  <c r="C641" i="41" s="1"/>
  <c r="C642" i="41" a="1"/>
  <c r="C642" i="41" s="1"/>
  <c r="C643" i="41" a="1"/>
  <c r="C643" i="41" s="1"/>
  <c r="C644" i="41" a="1"/>
  <c r="C644" i="41" s="1"/>
  <c r="C645" i="41" a="1"/>
  <c r="C645" i="41" s="1"/>
  <c r="C646" i="41" a="1"/>
  <c r="C646" i="41" s="1"/>
  <c r="C647" i="41" a="1"/>
  <c r="C647" i="41" s="1"/>
  <c r="C648" i="41" a="1"/>
  <c r="C648" i="41" s="1"/>
  <c r="C649" i="41" a="1"/>
  <c r="C649" i="41" s="1"/>
  <c r="C650" i="41" a="1"/>
  <c r="C650" i="41" s="1"/>
  <c r="C651" i="41" a="1"/>
  <c r="C651" i="41" s="1"/>
  <c r="C652" i="41" a="1"/>
  <c r="C652" i="41" s="1"/>
  <c r="C653" i="41" a="1"/>
  <c r="C653" i="41" s="1"/>
  <c r="C654" i="41" a="1"/>
  <c r="C654" i="41" s="1"/>
  <c r="C655" i="41" a="1"/>
  <c r="C655" i="41" s="1"/>
  <c r="C656" i="41" a="1"/>
  <c r="C656" i="41" s="1"/>
  <c r="C657" i="41" a="1"/>
  <c r="C657" i="41" s="1"/>
  <c r="C658" i="41" a="1"/>
  <c r="C658" i="41" s="1"/>
  <c r="C659" i="41" a="1"/>
  <c r="C659" i="41" s="1"/>
  <c r="C660" i="41" a="1"/>
  <c r="C660" i="41" s="1"/>
  <c r="C661" i="41" a="1"/>
  <c r="C661" i="41" s="1"/>
  <c r="C662" i="41" a="1"/>
  <c r="C662" i="41" s="1"/>
  <c r="C663" i="41" a="1"/>
  <c r="C663" i="41" s="1"/>
  <c r="C664" i="41" a="1"/>
  <c r="C664" i="41" s="1"/>
  <c r="C665" i="41" a="1"/>
  <c r="C665" i="41" s="1"/>
  <c r="C666" i="41" a="1"/>
  <c r="C666" i="41" s="1"/>
  <c r="C667" i="41" a="1"/>
  <c r="C667" i="41" s="1"/>
  <c r="C668" i="41" a="1"/>
  <c r="C668" i="41" s="1"/>
  <c r="C669" i="41" a="1"/>
  <c r="C669" i="41" s="1"/>
  <c r="C670" i="41" a="1"/>
  <c r="C670" i="41" s="1"/>
  <c r="C671" i="41" a="1"/>
  <c r="C671" i="41" s="1"/>
  <c r="C672" i="41" a="1"/>
  <c r="C672" i="41" s="1"/>
  <c r="C673" i="41" a="1"/>
  <c r="C673" i="41" s="1"/>
  <c r="C674" i="41" a="1"/>
  <c r="C674" i="41" s="1"/>
  <c r="C675" i="41" a="1"/>
  <c r="C675" i="41" s="1"/>
  <c r="C676" i="41" a="1"/>
  <c r="C676" i="41" s="1"/>
  <c r="C677" i="41" a="1"/>
  <c r="C677" i="41" s="1"/>
  <c r="C678" i="41" a="1"/>
  <c r="C678" i="41" s="1"/>
  <c r="C679" i="41" a="1"/>
  <c r="C679" i="41" s="1"/>
  <c r="C680" i="41" a="1"/>
  <c r="C680" i="41" s="1"/>
  <c r="C681" i="41" a="1"/>
  <c r="C681" i="41" s="1"/>
  <c r="C682" i="41" a="1"/>
  <c r="C682" i="41" s="1"/>
  <c r="C683" i="41" a="1"/>
  <c r="C683" i="41" s="1"/>
  <c r="C684" i="41" a="1"/>
  <c r="C684" i="41" s="1"/>
  <c r="C685" i="41" a="1"/>
  <c r="C685" i="41" s="1"/>
  <c r="C686" i="41" a="1"/>
  <c r="C686" i="41" s="1"/>
  <c r="C687" i="41" a="1"/>
  <c r="C687" i="41" s="1"/>
  <c r="C688" i="41" a="1"/>
  <c r="C688" i="41" s="1"/>
  <c r="C689" i="41" a="1"/>
  <c r="C689" i="41" s="1"/>
  <c r="C690" i="41" a="1"/>
  <c r="C690" i="41" s="1"/>
  <c r="C691" i="41" a="1"/>
  <c r="C691" i="41" s="1"/>
  <c r="C692" i="41" a="1"/>
  <c r="C692" i="41" s="1"/>
  <c r="C693" i="41" a="1"/>
  <c r="C693" i="41" s="1"/>
  <c r="C694" i="41" a="1"/>
  <c r="C694" i="41" s="1"/>
  <c r="C695" i="41" a="1"/>
  <c r="C695" i="41" s="1"/>
  <c r="C696" i="41" a="1"/>
  <c r="C696" i="41" s="1"/>
  <c r="C697" i="41" a="1"/>
  <c r="C697" i="41" s="1"/>
  <c r="C698" i="41" a="1"/>
  <c r="C698" i="41" s="1"/>
  <c r="C699" i="41" a="1"/>
  <c r="C699" i="41" s="1"/>
  <c r="C700" i="41" a="1"/>
  <c r="C700" i="41" s="1"/>
  <c r="C701" i="41" a="1"/>
  <c r="C701" i="41" s="1"/>
  <c r="C702" i="41" a="1"/>
  <c r="C702" i="41" s="1"/>
  <c r="C703" i="41" a="1"/>
  <c r="C703" i="41" s="1"/>
  <c r="C704" i="41" a="1"/>
  <c r="C704" i="41" s="1"/>
  <c r="C705" i="41" a="1"/>
  <c r="C705" i="41" s="1"/>
  <c r="C706" i="41" a="1"/>
  <c r="C706" i="41" s="1"/>
  <c r="C707" i="41" a="1"/>
  <c r="C707" i="41" s="1"/>
  <c r="C708" i="41" a="1"/>
  <c r="C708" i="41" s="1"/>
  <c r="C709" i="41" a="1"/>
  <c r="C709" i="41" s="1"/>
  <c r="C710" i="41" a="1"/>
  <c r="C710" i="41" s="1"/>
  <c r="C711" i="41" a="1"/>
  <c r="C711" i="41" s="1"/>
  <c r="C712" i="41" a="1"/>
  <c r="C712" i="41" s="1"/>
  <c r="C713" i="41" a="1"/>
  <c r="C713" i="41" s="1"/>
  <c r="C714" i="41" a="1"/>
  <c r="C714" i="41" s="1"/>
  <c r="C715" i="41" a="1"/>
  <c r="C715" i="41" s="1"/>
  <c r="C716" i="41" a="1"/>
  <c r="C716" i="41" s="1"/>
  <c r="C717" i="41" a="1"/>
  <c r="C717" i="41" s="1"/>
  <c r="C718" i="41" a="1"/>
  <c r="C718" i="41" s="1"/>
  <c r="C719" i="41" a="1"/>
  <c r="C719" i="41" s="1"/>
  <c r="C720" i="41" a="1"/>
  <c r="C720" i="41" s="1"/>
  <c r="C721" i="41" a="1"/>
  <c r="C721" i="41" s="1"/>
  <c r="C722" i="41" a="1"/>
  <c r="C722" i="41" s="1"/>
  <c r="C723" i="41" a="1"/>
  <c r="C723" i="41" s="1"/>
  <c r="C724" i="41" a="1"/>
  <c r="C724" i="41" s="1"/>
  <c r="C725" i="41" a="1"/>
  <c r="C725" i="41" s="1"/>
  <c r="C726" i="41" a="1"/>
  <c r="C726" i="41" s="1"/>
  <c r="C727" i="41" a="1"/>
  <c r="C727" i="41" s="1"/>
  <c r="C728" i="41" a="1"/>
  <c r="C728" i="41" s="1"/>
  <c r="C729" i="41" a="1"/>
  <c r="C729" i="41" s="1"/>
  <c r="C730" i="41" a="1"/>
  <c r="C730" i="41" s="1"/>
  <c r="C731" i="41" a="1"/>
  <c r="C731" i="41" s="1"/>
  <c r="C732" i="41" a="1"/>
  <c r="C732" i="41" s="1"/>
  <c r="C733" i="41" a="1"/>
  <c r="C733" i="41" s="1"/>
  <c r="C734" i="41" a="1"/>
  <c r="C734" i="41" s="1"/>
  <c r="C735" i="41" a="1"/>
  <c r="C735" i="41" s="1"/>
  <c r="C736" i="41" a="1"/>
  <c r="C736" i="41" s="1"/>
  <c r="C737" i="41" a="1"/>
  <c r="C737" i="41" s="1"/>
  <c r="C738" i="41" a="1"/>
  <c r="C738" i="41" s="1"/>
  <c r="C739" i="41" a="1"/>
  <c r="C739" i="41" s="1"/>
  <c r="C740" i="41" a="1"/>
  <c r="C740" i="41" s="1"/>
  <c r="C741" i="41" a="1"/>
  <c r="C741" i="41" s="1"/>
  <c r="C742" i="41" a="1"/>
  <c r="C742" i="41" s="1"/>
  <c r="C743" i="41" a="1"/>
  <c r="C743" i="41" s="1"/>
  <c r="C744" i="41" a="1"/>
  <c r="C744" i="41" s="1"/>
  <c r="C745" i="41" a="1"/>
  <c r="C745" i="41" s="1"/>
  <c r="C746" i="41" a="1"/>
  <c r="C746" i="41" s="1"/>
  <c r="C747" i="41" a="1"/>
  <c r="C747" i="41" s="1"/>
  <c r="C748" i="41" a="1"/>
  <c r="C748" i="41" s="1"/>
  <c r="C749" i="41" a="1"/>
  <c r="C749" i="41" s="1"/>
  <c r="C750" i="41" a="1"/>
  <c r="C750" i="41" s="1"/>
  <c r="C751" i="41" a="1"/>
  <c r="C751" i="41" s="1"/>
  <c r="C752" i="41" a="1"/>
  <c r="C752" i="41" s="1"/>
  <c r="P220" i="41"/>
  <c r="P221" i="41"/>
  <c r="P222" i="41"/>
  <c r="P223" i="41"/>
  <c r="P224" i="41"/>
  <c r="P225" i="41"/>
  <c r="P226" i="41"/>
  <c r="P227" i="41"/>
  <c r="P228" i="41"/>
  <c r="P229" i="41"/>
  <c r="P230" i="41"/>
  <c r="P231" i="41"/>
  <c r="P232" i="41"/>
  <c r="P233" i="41"/>
  <c r="P234" i="41"/>
  <c r="P235" i="41"/>
  <c r="P236" i="41"/>
  <c r="P237" i="41"/>
  <c r="P238" i="41"/>
  <c r="P239" i="41"/>
  <c r="P240" i="41"/>
  <c r="P241" i="41"/>
  <c r="P242" i="41"/>
  <c r="P243" i="41"/>
  <c r="P244" i="41"/>
  <c r="P245" i="41"/>
  <c r="P246" i="41"/>
  <c r="P247" i="41"/>
  <c r="P248" i="41"/>
  <c r="P249" i="41"/>
  <c r="P250" i="41"/>
  <c r="P251" i="41"/>
  <c r="P252" i="41"/>
  <c r="P253" i="41"/>
  <c r="P254" i="41"/>
  <c r="P255" i="41"/>
  <c r="P256" i="41"/>
  <c r="P257" i="41"/>
  <c r="P258" i="41"/>
  <c r="P259" i="41"/>
  <c r="P260" i="41"/>
  <c r="P261" i="41"/>
  <c r="P262" i="41"/>
  <c r="P263" i="41"/>
  <c r="P264" i="41"/>
  <c r="P265" i="41"/>
  <c r="P266" i="41"/>
  <c r="P267" i="41"/>
  <c r="P268" i="41"/>
  <c r="P269" i="41"/>
  <c r="P270" i="41"/>
  <c r="P271" i="41"/>
  <c r="P272" i="41"/>
  <c r="P273" i="41"/>
  <c r="P274" i="41"/>
  <c r="P275" i="41"/>
  <c r="P276" i="41"/>
  <c r="P277" i="41"/>
  <c r="P278" i="41"/>
  <c r="P279" i="41"/>
  <c r="P280" i="41"/>
  <c r="P281" i="41"/>
  <c r="P282" i="41"/>
  <c r="P283" i="41"/>
  <c r="P284" i="41"/>
  <c r="P285" i="41"/>
  <c r="P286" i="41"/>
  <c r="P287" i="41"/>
  <c r="P288" i="41"/>
  <c r="P289" i="41"/>
  <c r="P290" i="41"/>
  <c r="P291" i="41"/>
  <c r="P292" i="41"/>
  <c r="P293" i="41"/>
  <c r="P294" i="41"/>
  <c r="P295" i="41"/>
  <c r="P296" i="41"/>
  <c r="P297" i="41"/>
  <c r="P298" i="41"/>
  <c r="P299" i="41"/>
  <c r="P300" i="41"/>
  <c r="P301" i="41"/>
  <c r="P302" i="41"/>
  <c r="P303" i="41"/>
  <c r="P304" i="41"/>
  <c r="P305" i="41"/>
  <c r="P306" i="41"/>
  <c r="P307" i="41"/>
  <c r="P308" i="41"/>
  <c r="P309" i="41"/>
  <c r="P310" i="41"/>
  <c r="P311" i="41"/>
  <c r="P312" i="41"/>
  <c r="P313" i="41"/>
  <c r="P314" i="41"/>
  <c r="P315" i="41"/>
  <c r="P316" i="41"/>
  <c r="P317" i="41"/>
  <c r="P318" i="41"/>
  <c r="P319" i="41"/>
  <c r="P320" i="41"/>
  <c r="P321" i="41"/>
  <c r="P322" i="41"/>
  <c r="P323" i="41"/>
  <c r="P324" i="41"/>
  <c r="P325" i="41"/>
  <c r="P326" i="41"/>
  <c r="P327" i="41"/>
  <c r="P328" i="41"/>
  <c r="P329" i="41"/>
  <c r="P330" i="41"/>
  <c r="P331" i="41"/>
  <c r="P332" i="41"/>
  <c r="P333" i="41"/>
  <c r="P334" i="41"/>
  <c r="P335" i="41"/>
  <c r="P336" i="41"/>
  <c r="P337" i="41"/>
  <c r="P338" i="41"/>
  <c r="P339" i="41"/>
  <c r="P340" i="41"/>
  <c r="P341" i="41"/>
  <c r="P342" i="41"/>
  <c r="P343" i="41"/>
  <c r="P344" i="41"/>
  <c r="P345" i="41"/>
  <c r="P346" i="41"/>
  <c r="P347" i="41"/>
  <c r="P348" i="41"/>
  <c r="P349" i="41"/>
  <c r="P350" i="41"/>
  <c r="P351" i="41"/>
  <c r="P352" i="41"/>
  <c r="P353" i="41"/>
  <c r="P354" i="41"/>
  <c r="P355" i="41"/>
  <c r="P356" i="41"/>
  <c r="P357" i="41"/>
  <c r="P358" i="41"/>
  <c r="P359" i="41"/>
  <c r="P360" i="41"/>
  <c r="P361" i="41"/>
  <c r="P362" i="41"/>
  <c r="P363" i="41"/>
  <c r="P364" i="41"/>
  <c r="P365" i="41"/>
  <c r="P366" i="41"/>
  <c r="P367" i="41"/>
  <c r="P368" i="41"/>
  <c r="P369" i="41"/>
  <c r="P370" i="41"/>
  <c r="P371" i="41"/>
  <c r="P372" i="41"/>
  <c r="P373" i="41"/>
  <c r="P374" i="41"/>
  <c r="P375" i="41"/>
  <c r="P376" i="41"/>
  <c r="P377" i="41"/>
  <c r="P378" i="41"/>
  <c r="P379" i="41"/>
  <c r="P380" i="41"/>
  <c r="P381" i="41"/>
  <c r="P382" i="41"/>
  <c r="P383" i="41"/>
  <c r="P384" i="41"/>
  <c r="P385" i="41"/>
  <c r="P386" i="41"/>
  <c r="P387" i="41"/>
  <c r="P388" i="41"/>
  <c r="P389" i="41"/>
  <c r="P390" i="41"/>
  <c r="P391" i="41"/>
  <c r="P392" i="41"/>
  <c r="P393" i="41"/>
  <c r="P394" i="41"/>
  <c r="P395" i="41"/>
  <c r="P396" i="41"/>
  <c r="P397" i="41"/>
  <c r="P398" i="41"/>
  <c r="P399" i="41"/>
  <c r="P400" i="41"/>
  <c r="P401" i="41"/>
  <c r="P402" i="41"/>
  <c r="P403" i="41"/>
  <c r="P404" i="41"/>
  <c r="P405" i="41"/>
  <c r="P406" i="41"/>
  <c r="P407" i="41"/>
  <c r="P408" i="41"/>
  <c r="P409" i="41"/>
  <c r="P410" i="41"/>
  <c r="P411" i="41"/>
  <c r="P412" i="41"/>
  <c r="P413" i="41"/>
  <c r="P414" i="41"/>
  <c r="P415" i="41"/>
  <c r="P416" i="41"/>
  <c r="P417" i="41"/>
  <c r="P418" i="41"/>
  <c r="P419" i="41"/>
  <c r="P420" i="41"/>
  <c r="P421" i="41"/>
  <c r="P422" i="41"/>
  <c r="P423" i="41"/>
  <c r="P424" i="41"/>
  <c r="P425" i="41"/>
  <c r="P426" i="41"/>
  <c r="P427" i="41"/>
  <c r="P428" i="41"/>
  <c r="P429" i="41"/>
  <c r="P430" i="41"/>
  <c r="P431" i="41"/>
  <c r="P432" i="41"/>
  <c r="P433" i="41"/>
  <c r="P434" i="41"/>
  <c r="P435" i="41"/>
  <c r="P436" i="41"/>
  <c r="P437" i="41"/>
  <c r="P438" i="41"/>
  <c r="P439" i="41"/>
  <c r="P440" i="41"/>
  <c r="P441" i="41"/>
  <c r="P442" i="41"/>
  <c r="P443" i="41"/>
  <c r="P444" i="41"/>
  <c r="P445" i="41"/>
  <c r="P446" i="41"/>
  <c r="P447" i="41"/>
  <c r="P448" i="41"/>
  <c r="P449" i="41"/>
  <c r="P450" i="41"/>
  <c r="P451" i="41"/>
  <c r="P452" i="41"/>
  <c r="P453" i="41"/>
  <c r="P454" i="41"/>
  <c r="P455" i="41"/>
  <c r="P456" i="41"/>
  <c r="P457" i="41"/>
  <c r="P458" i="41"/>
  <c r="P459" i="41"/>
  <c r="P460" i="41"/>
  <c r="P461" i="41"/>
  <c r="P462" i="41"/>
  <c r="P463" i="41"/>
  <c r="P464" i="41"/>
  <c r="P465" i="41"/>
  <c r="P466" i="41"/>
  <c r="P467" i="41"/>
  <c r="P468" i="41"/>
  <c r="P469" i="41"/>
  <c r="P470" i="41"/>
  <c r="P471" i="41"/>
  <c r="P472" i="41"/>
  <c r="P473" i="41"/>
  <c r="P474" i="41"/>
  <c r="P475" i="41"/>
  <c r="P476" i="41"/>
  <c r="P477" i="41"/>
  <c r="P478" i="41"/>
  <c r="P479" i="41"/>
  <c r="P480" i="41"/>
  <c r="P481" i="41"/>
  <c r="P482" i="41"/>
  <c r="P483" i="41"/>
  <c r="P484" i="41"/>
  <c r="P485" i="41"/>
  <c r="P486" i="41"/>
  <c r="P487" i="41"/>
  <c r="P488" i="41"/>
  <c r="P489" i="41"/>
  <c r="P490" i="41"/>
  <c r="P491" i="41"/>
  <c r="P492" i="41"/>
  <c r="P493" i="41"/>
  <c r="P494" i="41"/>
  <c r="P495" i="41"/>
  <c r="P496" i="41"/>
  <c r="P497" i="41"/>
  <c r="P498" i="41"/>
  <c r="P499" i="41"/>
  <c r="P500" i="41"/>
  <c r="P501" i="41"/>
  <c r="P502" i="41"/>
  <c r="P503" i="41"/>
  <c r="P504" i="41"/>
  <c r="P505" i="41"/>
  <c r="P506" i="41"/>
  <c r="P507" i="41"/>
  <c r="P508" i="41"/>
  <c r="P509" i="41"/>
  <c r="P510" i="41"/>
  <c r="P511" i="41"/>
  <c r="P512" i="41"/>
  <c r="P513" i="41"/>
  <c r="P514" i="41"/>
  <c r="P515" i="41"/>
  <c r="P516" i="41"/>
  <c r="P517" i="41"/>
  <c r="P518" i="41"/>
  <c r="P519" i="41"/>
  <c r="P520" i="41"/>
  <c r="P521" i="41"/>
  <c r="P522" i="41"/>
  <c r="P523" i="41"/>
  <c r="P524" i="41"/>
  <c r="P525" i="41"/>
  <c r="P526" i="41"/>
  <c r="P527" i="41"/>
  <c r="P528" i="41"/>
  <c r="P529" i="41"/>
  <c r="P530" i="41"/>
  <c r="P531" i="41"/>
  <c r="P532" i="41"/>
  <c r="P533" i="41"/>
  <c r="P534" i="41"/>
  <c r="P535" i="41"/>
  <c r="P536" i="41"/>
  <c r="P537" i="41"/>
  <c r="P538" i="41"/>
  <c r="P539" i="41"/>
  <c r="P540" i="41"/>
  <c r="P541" i="41"/>
  <c r="P542" i="41"/>
  <c r="P543" i="41"/>
  <c r="P544" i="41"/>
  <c r="P545" i="41"/>
  <c r="P546" i="41"/>
  <c r="P547" i="41"/>
  <c r="P548" i="41"/>
  <c r="P549" i="41"/>
  <c r="P550" i="41"/>
  <c r="P551" i="41"/>
  <c r="P552" i="41"/>
  <c r="P553" i="41"/>
  <c r="P554" i="41"/>
  <c r="P555" i="41"/>
  <c r="P556" i="41"/>
  <c r="P557" i="41"/>
  <c r="P558" i="41"/>
  <c r="P559" i="41"/>
  <c r="P560" i="41"/>
  <c r="P561" i="41"/>
  <c r="P562" i="41"/>
  <c r="P563" i="41"/>
  <c r="P564" i="41"/>
  <c r="P565" i="41"/>
  <c r="P566" i="41"/>
  <c r="P567" i="41"/>
  <c r="P568" i="41"/>
  <c r="P569" i="41"/>
  <c r="P570" i="41"/>
  <c r="P571" i="41"/>
  <c r="P572" i="41"/>
  <c r="P573" i="41"/>
  <c r="P574" i="41"/>
  <c r="P575" i="41"/>
  <c r="P576" i="41"/>
  <c r="P577" i="41"/>
  <c r="P578" i="41"/>
  <c r="P579" i="41"/>
  <c r="P580" i="41"/>
  <c r="P581" i="41"/>
  <c r="P582" i="41"/>
  <c r="P583" i="41"/>
  <c r="P584" i="41"/>
  <c r="P585" i="41"/>
  <c r="P586" i="41"/>
  <c r="P587" i="41"/>
  <c r="P588" i="41"/>
  <c r="P589" i="41"/>
  <c r="P590" i="41"/>
  <c r="P591" i="41"/>
  <c r="P592" i="41"/>
  <c r="P593" i="41"/>
  <c r="P594" i="41"/>
  <c r="P595" i="41"/>
  <c r="P596" i="41"/>
  <c r="P597" i="41"/>
  <c r="P598" i="41"/>
  <c r="P599" i="41"/>
  <c r="P600" i="41"/>
  <c r="P601" i="41"/>
  <c r="P602" i="41"/>
  <c r="P603" i="41"/>
  <c r="P604" i="41"/>
  <c r="P605" i="41"/>
  <c r="P606" i="41"/>
  <c r="P607" i="41"/>
  <c r="P608" i="41"/>
  <c r="P609" i="41"/>
  <c r="P610" i="41"/>
  <c r="P611" i="41"/>
  <c r="P612" i="41"/>
  <c r="P613" i="41"/>
  <c r="P614" i="41"/>
  <c r="P615" i="41"/>
  <c r="P616" i="41"/>
  <c r="P617" i="41"/>
  <c r="P618" i="41"/>
  <c r="P619" i="41"/>
  <c r="P620" i="41"/>
  <c r="P621" i="41"/>
  <c r="P622" i="41"/>
  <c r="P623" i="41"/>
  <c r="P624" i="41"/>
  <c r="P625" i="41"/>
  <c r="P626" i="41"/>
  <c r="P627" i="41"/>
  <c r="P628" i="41"/>
  <c r="P629" i="41"/>
  <c r="P630" i="41"/>
  <c r="P631" i="41"/>
  <c r="P632" i="41"/>
  <c r="P633" i="41"/>
  <c r="P634" i="41"/>
  <c r="P635" i="41"/>
  <c r="P636" i="41"/>
  <c r="P637" i="41"/>
  <c r="P638" i="41"/>
  <c r="P639" i="41"/>
  <c r="P640" i="41"/>
  <c r="P641" i="41"/>
  <c r="P642" i="41"/>
  <c r="P643" i="41"/>
  <c r="P644" i="41"/>
  <c r="P645" i="41"/>
  <c r="P646" i="41"/>
  <c r="P647" i="41"/>
  <c r="P648" i="41"/>
  <c r="P649" i="41"/>
  <c r="P650" i="41"/>
  <c r="P651" i="41"/>
  <c r="P652" i="41"/>
  <c r="P653" i="41"/>
  <c r="P654" i="41"/>
  <c r="P655" i="41"/>
  <c r="P656" i="41"/>
  <c r="P657" i="41"/>
  <c r="P658" i="41"/>
  <c r="P659" i="41"/>
  <c r="P660" i="41"/>
  <c r="P661" i="41"/>
  <c r="P662" i="41"/>
  <c r="P663" i="41"/>
  <c r="P664" i="41"/>
  <c r="P665" i="41"/>
  <c r="P666" i="41"/>
  <c r="P667" i="41"/>
  <c r="P668" i="41"/>
  <c r="P669" i="41"/>
  <c r="P670" i="41"/>
  <c r="P671" i="41"/>
  <c r="P672" i="41"/>
  <c r="P673" i="41"/>
  <c r="P674" i="41"/>
  <c r="P675" i="41"/>
  <c r="P676" i="41"/>
  <c r="P677" i="41"/>
  <c r="P678" i="41"/>
  <c r="P679" i="41"/>
  <c r="P680" i="41"/>
  <c r="P681" i="41"/>
  <c r="P682" i="41"/>
  <c r="P683" i="41"/>
  <c r="P684" i="41"/>
  <c r="P685" i="41"/>
  <c r="P686" i="41"/>
  <c r="P687" i="41"/>
  <c r="P688" i="41"/>
  <c r="P689" i="41"/>
  <c r="P690" i="41"/>
  <c r="P691" i="41"/>
  <c r="P692" i="41"/>
  <c r="P693" i="41"/>
  <c r="P694" i="41"/>
  <c r="P695" i="41"/>
  <c r="P696" i="41"/>
  <c r="P697" i="41"/>
  <c r="P698" i="41"/>
  <c r="P699" i="41"/>
  <c r="P700" i="41"/>
  <c r="P701" i="41"/>
  <c r="P702" i="41"/>
  <c r="P703" i="41"/>
  <c r="P704" i="41"/>
  <c r="P705" i="41"/>
  <c r="P706" i="41"/>
  <c r="P707" i="41"/>
  <c r="P708" i="41"/>
  <c r="P709" i="41"/>
  <c r="P710" i="41"/>
  <c r="P711" i="41"/>
  <c r="P712" i="41"/>
  <c r="P713" i="41"/>
  <c r="P714" i="41"/>
  <c r="P715" i="41"/>
  <c r="P716" i="41"/>
  <c r="P717" i="41"/>
  <c r="P718" i="41"/>
  <c r="P719" i="41"/>
  <c r="P720" i="41"/>
  <c r="P721" i="41"/>
  <c r="P722" i="41"/>
  <c r="P723" i="41"/>
  <c r="P724" i="41"/>
  <c r="P725" i="41"/>
  <c r="P726" i="41"/>
  <c r="P727" i="41"/>
  <c r="P728" i="41"/>
  <c r="P729" i="41"/>
  <c r="P730" i="41"/>
  <c r="P731" i="41"/>
  <c r="P732" i="41"/>
  <c r="P733" i="41"/>
  <c r="P734" i="41"/>
  <c r="P735" i="41"/>
  <c r="P736" i="41"/>
  <c r="P737" i="41"/>
  <c r="P738" i="41"/>
  <c r="P739" i="41"/>
  <c r="P740" i="41"/>
  <c r="P741" i="41"/>
  <c r="P742" i="41"/>
  <c r="P743" i="41"/>
  <c r="P744" i="41"/>
  <c r="P745" i="41"/>
  <c r="P746" i="41"/>
  <c r="P747" i="41"/>
  <c r="P748" i="41"/>
  <c r="P749" i="41"/>
  <c r="P750" i="41"/>
  <c r="P751" i="41"/>
  <c r="P752" i="41"/>
  <c r="P753" i="41"/>
  <c r="P754" i="41"/>
  <c r="P755" i="41"/>
  <c r="P756" i="41"/>
  <c r="P757" i="41"/>
  <c r="P758" i="41"/>
  <c r="P759" i="41"/>
  <c r="P760" i="41"/>
  <c r="I14" i="43" l="1"/>
  <c r="L14" i="43" s="1"/>
  <c r="T14" i="43"/>
  <c r="R14" i="43"/>
  <c r="AM17" i="3"/>
  <c r="C15" i="3"/>
  <c r="J14" i="43" l="1"/>
  <c r="H14" i="43" s="1"/>
  <c r="I355" i="3"/>
  <c r="I356" i="3"/>
  <c r="I357" i="3"/>
  <c r="I359" i="3"/>
  <c r="I360" i="3"/>
  <c r="I361" i="3"/>
  <c r="I362" i="3"/>
  <c r="I363" i="3"/>
  <c r="I364" i="3"/>
  <c r="I365" i="3"/>
  <c r="H356" i="3"/>
  <c r="H357" i="3"/>
  <c r="H358" i="3"/>
  <c r="H360" i="3"/>
  <c r="H361" i="3"/>
  <c r="H362" i="3"/>
  <c r="H363" i="3"/>
  <c r="H364" i="3"/>
  <c r="H365" i="3"/>
  <c r="C7" i="3" l="1"/>
  <c r="AP21" i="3" s="1"/>
  <c r="C6" i="3" l="1"/>
  <c r="K17" i="3"/>
  <c r="K16" i="3"/>
  <c r="J17" i="3"/>
  <c r="J16" i="3"/>
  <c r="I17" i="3"/>
  <c r="I16" i="3"/>
  <c r="H16" i="3"/>
  <c r="F16" i="3"/>
  <c r="G16" i="3"/>
  <c r="E16" i="3"/>
  <c r="G356" i="3"/>
  <c r="G357" i="3"/>
  <c r="G358" i="3"/>
  <c r="G360" i="3"/>
  <c r="G361" i="3"/>
  <c r="G362" i="3"/>
  <c r="G363" i="3"/>
  <c r="G364" i="3"/>
  <c r="G365" i="3"/>
  <c r="F356" i="3"/>
  <c r="F357" i="3"/>
  <c r="F358" i="3"/>
  <c r="F360" i="3"/>
  <c r="F361" i="3"/>
  <c r="F362" i="3"/>
  <c r="F363" i="3"/>
  <c r="F364" i="3"/>
  <c r="F365" i="3"/>
  <c r="E356" i="3"/>
  <c r="E357" i="3"/>
  <c r="D355" i="3"/>
  <c r="D356" i="3"/>
  <c r="D357" i="3"/>
  <c r="D359" i="3"/>
  <c r="D360" i="3"/>
  <c r="D361" i="3"/>
  <c r="D362" i="3"/>
  <c r="D363" i="3"/>
  <c r="D364" i="3"/>
  <c r="D365" i="3"/>
  <c r="D220" i="41" a="1"/>
  <c r="D220" i="41" s="1"/>
  <c r="D221" i="41" a="1"/>
  <c r="D221" i="41" s="1"/>
  <c r="D222" i="41" a="1"/>
  <c r="D222" i="41" s="1"/>
  <c r="D223" i="41" a="1"/>
  <c r="D223" i="41" s="1"/>
  <c r="D224" i="41" a="1"/>
  <c r="D224" i="41" s="1"/>
  <c r="D225" i="41" a="1"/>
  <c r="D225" i="41" s="1"/>
  <c r="D226" i="41" a="1"/>
  <c r="D226" i="41" s="1"/>
  <c r="D227" i="41" a="1"/>
  <c r="D227" i="41" s="1"/>
  <c r="D228" i="41" a="1"/>
  <c r="D228" i="41" s="1"/>
  <c r="D229" i="41" a="1"/>
  <c r="D229" i="41" s="1"/>
  <c r="D230" i="41" a="1"/>
  <c r="D230" i="41" s="1"/>
  <c r="D231" i="41" a="1"/>
  <c r="D231" i="41" s="1"/>
  <c r="D232" i="41" a="1"/>
  <c r="D232" i="41" s="1"/>
  <c r="D233" i="41" a="1"/>
  <c r="D233" i="41" s="1"/>
  <c r="D234" i="41" a="1"/>
  <c r="D234" i="41" s="1"/>
  <c r="D235" i="41" a="1"/>
  <c r="D235" i="41" s="1"/>
  <c r="D236" i="41" a="1"/>
  <c r="D236" i="41" s="1"/>
  <c r="D237" i="41" a="1"/>
  <c r="D237" i="41" s="1"/>
  <c r="D238" i="41" a="1"/>
  <c r="D238" i="41" s="1"/>
  <c r="D239" i="41" a="1"/>
  <c r="D239" i="41" s="1"/>
  <c r="D240" i="41" a="1"/>
  <c r="D240" i="41" s="1"/>
  <c r="D241" i="41" a="1"/>
  <c r="D241" i="41" s="1"/>
  <c r="D242" i="41" a="1"/>
  <c r="D242" i="41" s="1"/>
  <c r="D243" i="41" a="1"/>
  <c r="D243" i="41" s="1"/>
  <c r="D244" i="41" a="1"/>
  <c r="D244" i="41" s="1"/>
  <c r="D245" i="41" a="1"/>
  <c r="D245" i="41" s="1"/>
  <c r="D246" i="41" a="1"/>
  <c r="D246" i="41" s="1"/>
  <c r="D247" i="41" a="1"/>
  <c r="D247" i="41" s="1"/>
  <c r="D248" i="41" a="1"/>
  <c r="D248" i="41" s="1"/>
  <c r="D249" i="41" a="1"/>
  <c r="D249" i="41" s="1"/>
  <c r="D250" i="41" a="1"/>
  <c r="D250" i="41" s="1"/>
  <c r="D251" i="41" a="1"/>
  <c r="D251" i="41" s="1"/>
  <c r="D252" i="41" a="1"/>
  <c r="D252" i="41" s="1"/>
  <c r="D253" i="41" a="1"/>
  <c r="D253" i="41" s="1"/>
  <c r="D254" i="41" a="1"/>
  <c r="D254" i="41" s="1"/>
  <c r="D255" i="41" a="1"/>
  <c r="D255" i="41" s="1"/>
  <c r="D256" i="41" a="1"/>
  <c r="D256" i="41" s="1"/>
  <c r="D257" i="41" a="1"/>
  <c r="D257" i="41" s="1"/>
  <c r="D258" i="41" a="1"/>
  <c r="D258" i="41" s="1"/>
  <c r="D259" i="41" a="1"/>
  <c r="D259" i="41" s="1"/>
  <c r="D260" i="41" a="1"/>
  <c r="D260" i="41" s="1"/>
  <c r="D261" i="41" a="1"/>
  <c r="D261" i="41" s="1"/>
  <c r="D262" i="41" a="1"/>
  <c r="D262" i="41" s="1"/>
  <c r="D263" i="41" a="1"/>
  <c r="D263" i="41" s="1"/>
  <c r="D264" i="41" a="1"/>
  <c r="D264" i="41" s="1"/>
  <c r="D265" i="41" a="1"/>
  <c r="D265" i="41" s="1"/>
  <c r="D266" i="41" a="1"/>
  <c r="D266" i="41" s="1"/>
  <c r="D267" i="41" a="1"/>
  <c r="D267" i="41" s="1"/>
  <c r="D268" i="41" a="1"/>
  <c r="D268" i="41" s="1"/>
  <c r="D269" i="41" a="1"/>
  <c r="D269" i="41" s="1"/>
  <c r="D270" i="41" a="1"/>
  <c r="D270" i="41" s="1"/>
  <c r="D271" i="41" a="1"/>
  <c r="D271" i="41" s="1"/>
  <c r="D272" i="41" a="1"/>
  <c r="D272" i="41" s="1"/>
  <c r="D273" i="41" a="1"/>
  <c r="D273" i="41" s="1"/>
  <c r="D274" i="41" a="1"/>
  <c r="D274" i="41" s="1"/>
  <c r="D275" i="41" a="1"/>
  <c r="D275" i="41" s="1"/>
  <c r="D276" i="41" a="1"/>
  <c r="D276" i="41" s="1"/>
  <c r="D277" i="41" a="1"/>
  <c r="D277" i="41" s="1"/>
  <c r="D278" i="41" a="1"/>
  <c r="D278" i="41" s="1"/>
  <c r="D279" i="41" a="1"/>
  <c r="D279" i="41" s="1"/>
  <c r="D280" i="41" a="1"/>
  <c r="D280" i="41" s="1"/>
  <c r="D281" i="41" a="1"/>
  <c r="D281" i="41" s="1"/>
  <c r="D282" i="41" a="1"/>
  <c r="D282" i="41" s="1"/>
  <c r="D283" i="41" a="1"/>
  <c r="D283" i="41" s="1"/>
  <c r="D284" i="41" a="1"/>
  <c r="D284" i="41" s="1"/>
  <c r="D285" i="41" a="1"/>
  <c r="D285" i="41" s="1"/>
  <c r="D286" i="41" a="1"/>
  <c r="D286" i="41" s="1"/>
  <c r="D287" i="41" a="1"/>
  <c r="D287" i="41" s="1"/>
  <c r="D288" i="41" a="1"/>
  <c r="D288" i="41" s="1"/>
  <c r="D289" i="41" a="1"/>
  <c r="D289" i="41" s="1"/>
  <c r="D290" i="41" a="1"/>
  <c r="D290" i="41" s="1"/>
  <c r="D291" i="41" a="1"/>
  <c r="D291" i="41" s="1"/>
  <c r="D292" i="41" a="1"/>
  <c r="D292" i="41" s="1"/>
  <c r="D293" i="41" a="1"/>
  <c r="D293" i="41" s="1"/>
  <c r="D294" i="41" a="1"/>
  <c r="D294" i="41" s="1"/>
  <c r="D295" i="41" a="1"/>
  <c r="D295" i="41" s="1"/>
  <c r="D296" i="41" a="1"/>
  <c r="D296" i="41" s="1"/>
  <c r="D297" i="41" a="1"/>
  <c r="D297" i="41" s="1"/>
  <c r="D298" i="41" a="1"/>
  <c r="D298" i="41" s="1"/>
  <c r="D299" i="41" a="1"/>
  <c r="D299" i="41" s="1"/>
  <c r="D300" i="41" a="1"/>
  <c r="D300" i="41" s="1"/>
  <c r="D301" i="41" a="1"/>
  <c r="D301" i="41" s="1"/>
  <c r="D302" i="41" a="1"/>
  <c r="D302" i="41" s="1"/>
  <c r="D303" i="41" a="1"/>
  <c r="D303" i="41" s="1"/>
  <c r="D304" i="41" a="1"/>
  <c r="D304" i="41" s="1"/>
  <c r="D305" i="41" a="1"/>
  <c r="D305" i="41" s="1"/>
  <c r="D306" i="41" a="1"/>
  <c r="D306" i="41" s="1"/>
  <c r="D307" i="41" a="1"/>
  <c r="D307" i="41" s="1"/>
  <c r="D308" i="41" a="1"/>
  <c r="D308" i="41" s="1"/>
  <c r="D309" i="41" a="1"/>
  <c r="D309" i="41" s="1"/>
  <c r="D310" i="41" a="1"/>
  <c r="D310" i="41" s="1"/>
  <c r="D311" i="41" a="1"/>
  <c r="D311" i="41" s="1"/>
  <c r="D312" i="41" a="1"/>
  <c r="D312" i="41" s="1"/>
  <c r="D313" i="41" a="1"/>
  <c r="D313" i="41" s="1"/>
  <c r="D314" i="41" a="1"/>
  <c r="D314" i="41" s="1"/>
  <c r="D315" i="41" a="1"/>
  <c r="D315" i="41" s="1"/>
  <c r="D316" i="41" a="1"/>
  <c r="D316" i="41" s="1"/>
  <c r="D317" i="41" a="1"/>
  <c r="D317" i="41" s="1"/>
  <c r="D318" i="41" a="1"/>
  <c r="D318" i="41" s="1"/>
  <c r="D319" i="41" a="1"/>
  <c r="D319" i="41" s="1"/>
  <c r="D320" i="41" a="1"/>
  <c r="D320" i="41" s="1"/>
  <c r="D321" i="41" a="1"/>
  <c r="D321" i="41" s="1"/>
  <c r="D322" i="41" a="1"/>
  <c r="D322" i="41" s="1"/>
  <c r="D323" i="41" a="1"/>
  <c r="D323" i="41" s="1"/>
  <c r="D324" i="41" a="1"/>
  <c r="D324" i="41" s="1"/>
  <c r="D325" i="41" a="1"/>
  <c r="D325" i="41" s="1"/>
  <c r="D326" i="41" a="1"/>
  <c r="D326" i="41" s="1"/>
  <c r="D327" i="41" a="1"/>
  <c r="D327" i="41" s="1"/>
  <c r="D328" i="41" a="1"/>
  <c r="D328" i="41" s="1"/>
  <c r="D329" i="41" a="1"/>
  <c r="D329" i="41" s="1"/>
  <c r="D330" i="41" a="1"/>
  <c r="D330" i="41" s="1"/>
  <c r="D331" i="41" a="1"/>
  <c r="D331" i="41" s="1"/>
  <c r="D332" i="41" a="1"/>
  <c r="D332" i="41" s="1"/>
  <c r="D333" i="41" a="1"/>
  <c r="D333" i="41" s="1"/>
  <c r="D334" i="41" a="1"/>
  <c r="D334" i="41" s="1"/>
  <c r="D335" i="41" a="1"/>
  <c r="D335" i="41" s="1"/>
  <c r="D336" i="41" a="1"/>
  <c r="D336" i="41" s="1"/>
  <c r="D337" i="41" a="1"/>
  <c r="D337" i="41" s="1"/>
  <c r="D338" i="41" a="1"/>
  <c r="D338" i="41" s="1"/>
  <c r="D339" i="41" a="1"/>
  <c r="D339" i="41" s="1"/>
  <c r="D340" i="41" a="1"/>
  <c r="D340" i="41" s="1"/>
  <c r="D341" i="41" a="1"/>
  <c r="D341" i="41" s="1"/>
  <c r="D342" i="41" a="1"/>
  <c r="D342" i="41" s="1"/>
  <c r="D343" i="41" a="1"/>
  <c r="D343" i="41" s="1"/>
  <c r="D344" i="41" a="1"/>
  <c r="D344" i="41" s="1"/>
  <c r="D345" i="41" a="1"/>
  <c r="D345" i="41" s="1"/>
  <c r="D346" i="41" a="1"/>
  <c r="D346" i="41" s="1"/>
  <c r="D347" i="41" a="1"/>
  <c r="D347" i="41" s="1"/>
  <c r="D348" i="41" a="1"/>
  <c r="D348" i="41" s="1"/>
  <c r="D349" i="41" a="1"/>
  <c r="D349" i="41" s="1"/>
  <c r="D350" i="41" a="1"/>
  <c r="D350" i="41" s="1"/>
  <c r="D351" i="41" a="1"/>
  <c r="D351" i="41" s="1"/>
  <c r="D352" i="41" a="1"/>
  <c r="D352" i="41" s="1"/>
  <c r="D353" i="41" a="1"/>
  <c r="D353" i="41" s="1"/>
  <c r="D354" i="41" a="1"/>
  <c r="D354" i="41" s="1"/>
  <c r="D355" i="41" a="1"/>
  <c r="D355" i="41" s="1"/>
  <c r="D356" i="41" a="1"/>
  <c r="D356" i="41" s="1"/>
  <c r="D357" i="41" a="1"/>
  <c r="D357" i="41" s="1"/>
  <c r="D358" i="41" a="1"/>
  <c r="D358" i="41" s="1"/>
  <c r="D359" i="41" a="1"/>
  <c r="D359" i="41" s="1"/>
  <c r="D360" i="41" a="1"/>
  <c r="D360" i="41" s="1"/>
  <c r="D361" i="41" a="1"/>
  <c r="D361" i="41" s="1"/>
  <c r="D362" i="41" a="1"/>
  <c r="D362" i="41" s="1"/>
  <c r="D363" i="41" a="1"/>
  <c r="D363" i="41" s="1"/>
  <c r="D364" i="41" a="1"/>
  <c r="D364" i="41" s="1"/>
  <c r="D365" i="41" a="1"/>
  <c r="D365" i="41" s="1"/>
  <c r="D366" i="41" a="1"/>
  <c r="D366" i="41" s="1"/>
  <c r="D367" i="41" a="1"/>
  <c r="D367" i="41" s="1"/>
  <c r="D368" i="41" a="1"/>
  <c r="D368" i="41" s="1"/>
  <c r="D369" i="41" a="1"/>
  <c r="D369" i="41" s="1"/>
  <c r="D370" i="41" a="1"/>
  <c r="D370" i="41" s="1"/>
  <c r="D371" i="41" a="1"/>
  <c r="D371" i="41" s="1"/>
  <c r="D372" i="41" a="1"/>
  <c r="D372" i="41" s="1"/>
  <c r="D373" i="41" a="1"/>
  <c r="D373" i="41" s="1"/>
  <c r="D374" i="41" a="1"/>
  <c r="D374" i="41" s="1"/>
  <c r="D375" i="41" a="1"/>
  <c r="D375" i="41" s="1"/>
  <c r="D376" i="41" a="1"/>
  <c r="D376" i="41" s="1"/>
  <c r="D377" i="41" a="1"/>
  <c r="D377" i="41" s="1"/>
  <c r="D378" i="41" a="1"/>
  <c r="D378" i="41" s="1"/>
  <c r="D379" i="41" a="1"/>
  <c r="D379" i="41" s="1"/>
  <c r="D380" i="41" a="1"/>
  <c r="D380" i="41" s="1"/>
  <c r="D381" i="41" a="1"/>
  <c r="D381" i="41" s="1"/>
  <c r="D382" i="41" a="1"/>
  <c r="D382" i="41" s="1"/>
  <c r="D383" i="41" a="1"/>
  <c r="D383" i="41" s="1"/>
  <c r="D384" i="41" a="1"/>
  <c r="D384" i="41" s="1"/>
  <c r="D385" i="41" a="1"/>
  <c r="D385" i="41" s="1"/>
  <c r="D386" i="41" a="1"/>
  <c r="D386" i="41" s="1"/>
  <c r="D387" i="41" a="1"/>
  <c r="D387" i="41" s="1"/>
  <c r="D388" i="41" a="1"/>
  <c r="D388" i="41" s="1"/>
  <c r="D389" i="41" a="1"/>
  <c r="D389" i="41" s="1"/>
  <c r="D390" i="41" a="1"/>
  <c r="D390" i="41" s="1"/>
  <c r="D391" i="41" a="1"/>
  <c r="D391" i="41" s="1"/>
  <c r="D392" i="41" a="1"/>
  <c r="D392" i="41" s="1"/>
  <c r="D393" i="41" a="1"/>
  <c r="D393" i="41" s="1"/>
  <c r="D394" i="41" a="1"/>
  <c r="D394" i="41" s="1"/>
  <c r="D395" i="41" a="1"/>
  <c r="D395" i="41" s="1"/>
  <c r="D396" i="41" a="1"/>
  <c r="D396" i="41" s="1"/>
  <c r="D397" i="41" a="1"/>
  <c r="D397" i="41" s="1"/>
  <c r="D398" i="41" a="1"/>
  <c r="D398" i="41" s="1"/>
  <c r="D399" i="41" a="1"/>
  <c r="D399" i="41" s="1"/>
  <c r="D400" i="41" a="1"/>
  <c r="D400" i="41" s="1"/>
  <c r="D401" i="41" a="1"/>
  <c r="D401" i="41" s="1"/>
  <c r="D402" i="41" a="1"/>
  <c r="D402" i="41" s="1"/>
  <c r="D403" i="41" a="1"/>
  <c r="D403" i="41" s="1"/>
  <c r="D404" i="41" a="1"/>
  <c r="D404" i="41" s="1"/>
  <c r="D405" i="41" a="1"/>
  <c r="D405" i="41" s="1"/>
  <c r="D406" i="41" a="1"/>
  <c r="D406" i="41" s="1"/>
  <c r="D407" i="41" a="1"/>
  <c r="D407" i="41" s="1"/>
  <c r="D408" i="41" a="1"/>
  <c r="D408" i="41" s="1"/>
  <c r="D409" i="41" a="1"/>
  <c r="D409" i="41" s="1"/>
  <c r="D410" i="41" a="1"/>
  <c r="D410" i="41" s="1"/>
  <c r="D411" i="41" a="1"/>
  <c r="D411" i="41" s="1"/>
  <c r="D412" i="41" a="1"/>
  <c r="D412" i="41" s="1"/>
  <c r="D413" i="41" a="1"/>
  <c r="D413" i="41" s="1"/>
  <c r="D414" i="41" a="1"/>
  <c r="D414" i="41" s="1"/>
  <c r="D415" i="41" a="1"/>
  <c r="D415" i="41" s="1"/>
  <c r="D416" i="41" a="1"/>
  <c r="D416" i="41" s="1"/>
  <c r="D417" i="41" a="1"/>
  <c r="D417" i="41" s="1"/>
  <c r="D418" i="41" a="1"/>
  <c r="D418" i="41" s="1"/>
  <c r="D419" i="41" a="1"/>
  <c r="D419" i="41" s="1"/>
  <c r="D420" i="41" a="1"/>
  <c r="D420" i="41" s="1"/>
  <c r="D421" i="41" a="1"/>
  <c r="D421" i="41" s="1"/>
  <c r="D422" i="41" a="1"/>
  <c r="D422" i="41" s="1"/>
  <c r="D423" i="41" a="1"/>
  <c r="D423" i="41" s="1"/>
  <c r="D424" i="41" a="1"/>
  <c r="D424" i="41" s="1"/>
  <c r="D425" i="41" a="1"/>
  <c r="D425" i="41" s="1"/>
  <c r="D426" i="41" a="1"/>
  <c r="D426" i="41" s="1"/>
  <c r="D427" i="41" a="1"/>
  <c r="D427" i="41" s="1"/>
  <c r="D428" i="41" a="1"/>
  <c r="D428" i="41" s="1"/>
  <c r="D429" i="41" a="1"/>
  <c r="D429" i="41" s="1"/>
  <c r="D430" i="41" a="1"/>
  <c r="D430" i="41" s="1"/>
  <c r="D431" i="41" a="1"/>
  <c r="D431" i="41" s="1"/>
  <c r="D432" i="41" a="1"/>
  <c r="D432" i="41" s="1"/>
  <c r="D433" i="41" a="1"/>
  <c r="D433" i="41" s="1"/>
  <c r="D434" i="41" a="1"/>
  <c r="D434" i="41" s="1"/>
  <c r="D435" i="41" a="1"/>
  <c r="D435" i="41" s="1"/>
  <c r="D436" i="41" a="1"/>
  <c r="D436" i="41" s="1"/>
  <c r="D437" i="41" a="1"/>
  <c r="D437" i="41" s="1"/>
  <c r="D438" i="41" a="1"/>
  <c r="D438" i="41" s="1"/>
  <c r="D439" i="41" a="1"/>
  <c r="D439" i="41" s="1"/>
  <c r="D440" i="41" a="1"/>
  <c r="D440" i="41" s="1"/>
  <c r="D441" i="41" a="1"/>
  <c r="D441" i="41" s="1"/>
  <c r="D442" i="41" a="1"/>
  <c r="D442" i="41" s="1"/>
  <c r="D443" i="41" a="1"/>
  <c r="D443" i="41" s="1"/>
  <c r="D444" i="41" a="1"/>
  <c r="D444" i="41" s="1"/>
  <c r="D445" i="41" a="1"/>
  <c r="D445" i="41" s="1"/>
  <c r="D446" i="41" a="1"/>
  <c r="D446" i="41" s="1"/>
  <c r="D447" i="41" a="1"/>
  <c r="D447" i="41" s="1"/>
  <c r="D448" i="41" a="1"/>
  <c r="D448" i="41" s="1"/>
  <c r="D449" i="41" a="1"/>
  <c r="D449" i="41" s="1"/>
  <c r="D450" i="41" a="1"/>
  <c r="D450" i="41" s="1"/>
  <c r="D451" i="41" a="1"/>
  <c r="D451" i="41" s="1"/>
  <c r="D452" i="41" a="1"/>
  <c r="D452" i="41" s="1"/>
  <c r="D453" i="41" a="1"/>
  <c r="D453" i="41" s="1"/>
  <c r="D454" i="41" a="1"/>
  <c r="D454" i="41" s="1"/>
  <c r="D455" i="41" a="1"/>
  <c r="D455" i="41" s="1"/>
  <c r="D456" i="41" a="1"/>
  <c r="D456" i="41" s="1"/>
  <c r="D457" i="41" a="1"/>
  <c r="D457" i="41" s="1"/>
  <c r="D458" i="41" a="1"/>
  <c r="D458" i="41" s="1"/>
  <c r="D459" i="41" a="1"/>
  <c r="D459" i="41" s="1"/>
  <c r="D460" i="41" a="1"/>
  <c r="D460" i="41" s="1"/>
  <c r="D461" i="41" a="1"/>
  <c r="D461" i="41" s="1"/>
  <c r="D462" i="41" a="1"/>
  <c r="D462" i="41" s="1"/>
  <c r="D463" i="41" a="1"/>
  <c r="D463" i="41" s="1"/>
  <c r="D464" i="41" a="1"/>
  <c r="D464" i="41" s="1"/>
  <c r="D465" i="41" a="1"/>
  <c r="D465" i="41" s="1"/>
  <c r="D466" i="41" a="1"/>
  <c r="D466" i="41" s="1"/>
  <c r="D467" i="41" a="1"/>
  <c r="D467" i="41" s="1"/>
  <c r="D468" i="41" a="1"/>
  <c r="D468" i="41" s="1"/>
  <c r="D469" i="41" a="1"/>
  <c r="D469" i="41" s="1"/>
  <c r="D470" i="41" a="1"/>
  <c r="D470" i="41" s="1"/>
  <c r="D471" i="41" a="1"/>
  <c r="D471" i="41" s="1"/>
  <c r="D472" i="41" a="1"/>
  <c r="D472" i="41" s="1"/>
  <c r="D473" i="41" a="1"/>
  <c r="D473" i="41" s="1"/>
  <c r="D474" i="41" a="1"/>
  <c r="D474" i="41" s="1"/>
  <c r="D475" i="41" a="1"/>
  <c r="D475" i="41" s="1"/>
  <c r="D476" i="41" a="1"/>
  <c r="D476" i="41" s="1"/>
  <c r="D477" i="41" a="1"/>
  <c r="D477" i="41" s="1"/>
  <c r="D478" i="41" a="1"/>
  <c r="D478" i="41" s="1"/>
  <c r="D479" i="41" a="1"/>
  <c r="D479" i="41" s="1"/>
  <c r="D480" i="41" a="1"/>
  <c r="D480" i="41" s="1"/>
  <c r="D481" i="41" a="1"/>
  <c r="D481" i="41" s="1"/>
  <c r="D482" i="41" a="1"/>
  <c r="D482" i="41" s="1"/>
  <c r="D483" i="41" a="1"/>
  <c r="D483" i="41" s="1"/>
  <c r="D484" i="41" a="1"/>
  <c r="D484" i="41" s="1"/>
  <c r="D485" i="41" a="1"/>
  <c r="D485" i="41" s="1"/>
  <c r="D486" i="41" a="1"/>
  <c r="D486" i="41" s="1"/>
  <c r="D487" i="41" a="1"/>
  <c r="D487" i="41" s="1"/>
  <c r="D488" i="41" a="1"/>
  <c r="D488" i="41" s="1"/>
  <c r="D489" i="41" a="1"/>
  <c r="D489" i="41" s="1"/>
  <c r="D490" i="41" a="1"/>
  <c r="D490" i="41" s="1"/>
  <c r="D491" i="41" a="1"/>
  <c r="D491" i="41" s="1"/>
  <c r="D492" i="41" a="1"/>
  <c r="D492" i="41" s="1"/>
  <c r="D493" i="41" a="1"/>
  <c r="D493" i="41" s="1"/>
  <c r="D494" i="41" a="1"/>
  <c r="D494" i="41" s="1"/>
  <c r="D495" i="41" a="1"/>
  <c r="D495" i="41" s="1"/>
  <c r="D496" i="41" a="1"/>
  <c r="D496" i="41" s="1"/>
  <c r="D497" i="41" a="1"/>
  <c r="D497" i="41" s="1"/>
  <c r="D498" i="41" a="1"/>
  <c r="D498" i="41" s="1"/>
  <c r="D499" i="41" a="1"/>
  <c r="D499" i="41" s="1"/>
  <c r="D500" i="41" a="1"/>
  <c r="D500" i="41" s="1"/>
  <c r="D501" i="41" a="1"/>
  <c r="D501" i="41" s="1"/>
  <c r="D502" i="41" a="1"/>
  <c r="D502" i="41" s="1"/>
  <c r="D503" i="41" a="1"/>
  <c r="D503" i="41" s="1"/>
  <c r="D504" i="41" a="1"/>
  <c r="D504" i="41" s="1"/>
  <c r="D505" i="41" a="1"/>
  <c r="D505" i="41" s="1"/>
  <c r="D506" i="41" a="1"/>
  <c r="D506" i="41" s="1"/>
  <c r="D507" i="41" a="1"/>
  <c r="D507" i="41" s="1"/>
  <c r="D508" i="41" a="1"/>
  <c r="D508" i="41" s="1"/>
  <c r="D509" i="41" a="1"/>
  <c r="D509" i="41" s="1"/>
  <c r="D510" i="41" a="1"/>
  <c r="D510" i="41" s="1"/>
  <c r="D511" i="41" a="1"/>
  <c r="D511" i="41" s="1"/>
  <c r="D512" i="41" a="1"/>
  <c r="D512" i="41" s="1"/>
  <c r="D513" i="41" a="1"/>
  <c r="D513" i="41" s="1"/>
  <c r="D514" i="41" a="1"/>
  <c r="D514" i="41" s="1"/>
  <c r="D515" i="41" a="1"/>
  <c r="D515" i="41" s="1"/>
  <c r="D516" i="41" a="1"/>
  <c r="D516" i="41" s="1"/>
  <c r="D517" i="41" a="1"/>
  <c r="D517" i="41" s="1"/>
  <c r="D518" i="41" a="1"/>
  <c r="D518" i="41" s="1"/>
  <c r="D519" i="41" a="1"/>
  <c r="D519" i="41" s="1"/>
  <c r="D520" i="41" a="1"/>
  <c r="D520" i="41" s="1"/>
  <c r="D521" i="41" a="1"/>
  <c r="D521" i="41" s="1"/>
  <c r="D522" i="41" a="1"/>
  <c r="D522" i="41" s="1"/>
  <c r="D523" i="41" a="1"/>
  <c r="D523" i="41" s="1"/>
  <c r="D524" i="41" a="1"/>
  <c r="D524" i="41" s="1"/>
  <c r="D525" i="41" a="1"/>
  <c r="D525" i="41" s="1"/>
  <c r="D526" i="41" a="1"/>
  <c r="D526" i="41" s="1"/>
  <c r="D527" i="41" a="1"/>
  <c r="D527" i="41" s="1"/>
  <c r="D528" i="41" a="1"/>
  <c r="D528" i="41" s="1"/>
  <c r="D529" i="41" a="1"/>
  <c r="D529" i="41" s="1"/>
  <c r="D530" i="41" a="1"/>
  <c r="D530" i="41" s="1"/>
  <c r="D531" i="41" a="1"/>
  <c r="D531" i="41" s="1"/>
  <c r="D532" i="41" a="1"/>
  <c r="D532" i="41" s="1"/>
  <c r="D533" i="41" a="1"/>
  <c r="D533" i="41" s="1"/>
  <c r="D534" i="41" a="1"/>
  <c r="D534" i="41" s="1"/>
  <c r="D535" i="41" a="1"/>
  <c r="D535" i="41" s="1"/>
  <c r="D536" i="41" a="1"/>
  <c r="D536" i="41" s="1"/>
  <c r="D537" i="41" a="1"/>
  <c r="D537" i="41" s="1"/>
  <c r="D538" i="41" a="1"/>
  <c r="D538" i="41" s="1"/>
  <c r="D539" i="41" a="1"/>
  <c r="D539" i="41" s="1"/>
  <c r="D540" i="41" a="1"/>
  <c r="D540" i="41" s="1"/>
  <c r="D541" i="41" a="1"/>
  <c r="D541" i="41" s="1"/>
  <c r="D542" i="41" a="1"/>
  <c r="D542" i="41" s="1"/>
  <c r="D543" i="41" a="1"/>
  <c r="D543" i="41" s="1"/>
  <c r="D544" i="41" a="1"/>
  <c r="D544" i="41" s="1"/>
  <c r="D545" i="41" a="1"/>
  <c r="D545" i="41" s="1"/>
  <c r="D546" i="41" a="1"/>
  <c r="D546" i="41" s="1"/>
  <c r="D547" i="41" a="1"/>
  <c r="D547" i="41" s="1"/>
  <c r="D548" i="41" a="1"/>
  <c r="D548" i="41" s="1"/>
  <c r="D549" i="41" a="1"/>
  <c r="D549" i="41" s="1"/>
  <c r="D550" i="41" a="1"/>
  <c r="D550" i="41" s="1"/>
  <c r="D551" i="41" a="1"/>
  <c r="D551" i="41" s="1"/>
  <c r="D552" i="41" a="1"/>
  <c r="D552" i="41" s="1"/>
  <c r="D553" i="41" a="1"/>
  <c r="D553" i="41" s="1"/>
  <c r="D554" i="41" a="1"/>
  <c r="D554" i="41" s="1"/>
  <c r="D555" i="41" a="1"/>
  <c r="D555" i="41" s="1"/>
  <c r="D556" i="41" a="1"/>
  <c r="D556" i="41" s="1"/>
  <c r="D557" i="41" a="1"/>
  <c r="D557" i="41" s="1"/>
  <c r="D558" i="41" a="1"/>
  <c r="D558" i="41" s="1"/>
  <c r="D559" i="41" a="1"/>
  <c r="D559" i="41" s="1"/>
  <c r="D560" i="41" a="1"/>
  <c r="D560" i="41" s="1"/>
  <c r="D561" i="41" a="1"/>
  <c r="D561" i="41" s="1"/>
  <c r="D562" i="41" a="1"/>
  <c r="D562" i="41" s="1"/>
  <c r="D563" i="41" a="1"/>
  <c r="D563" i="41" s="1"/>
  <c r="D564" i="41" a="1"/>
  <c r="D564" i="41" s="1"/>
  <c r="D565" i="41" a="1"/>
  <c r="D565" i="41" s="1"/>
  <c r="D566" i="41" a="1"/>
  <c r="D566" i="41" s="1"/>
  <c r="D567" i="41" a="1"/>
  <c r="D567" i="41" s="1"/>
  <c r="D568" i="41" a="1"/>
  <c r="D568" i="41" s="1"/>
  <c r="D569" i="41" a="1"/>
  <c r="D569" i="41" s="1"/>
  <c r="D570" i="41" a="1"/>
  <c r="D570" i="41" s="1"/>
  <c r="D571" i="41" a="1"/>
  <c r="D571" i="41" s="1"/>
  <c r="D572" i="41" a="1"/>
  <c r="D572" i="41" s="1"/>
  <c r="D573" i="41" a="1"/>
  <c r="D573" i="41" s="1"/>
  <c r="D574" i="41" a="1"/>
  <c r="D574" i="41" s="1"/>
  <c r="D575" i="41" a="1"/>
  <c r="D575" i="41" s="1"/>
  <c r="D576" i="41" a="1"/>
  <c r="D576" i="41" s="1"/>
  <c r="D577" i="41" a="1"/>
  <c r="D577" i="41" s="1"/>
  <c r="D578" i="41" a="1"/>
  <c r="D578" i="41" s="1"/>
  <c r="D579" i="41" a="1"/>
  <c r="D579" i="41" s="1"/>
  <c r="D580" i="41" a="1"/>
  <c r="D580" i="41" s="1"/>
  <c r="D581" i="41" a="1"/>
  <c r="D581" i="41" s="1"/>
  <c r="D582" i="41" a="1"/>
  <c r="D582" i="41" s="1"/>
  <c r="D583" i="41" a="1"/>
  <c r="D583" i="41" s="1"/>
  <c r="D584" i="41" a="1"/>
  <c r="D584" i="41" s="1"/>
  <c r="D585" i="41" a="1"/>
  <c r="D585" i="41" s="1"/>
  <c r="D586" i="41" a="1"/>
  <c r="D586" i="41" s="1"/>
  <c r="D587" i="41" a="1"/>
  <c r="D587" i="41" s="1"/>
  <c r="D588" i="41" a="1"/>
  <c r="D588" i="41" s="1"/>
  <c r="D589" i="41" a="1"/>
  <c r="D589" i="41" s="1"/>
  <c r="D590" i="41" a="1"/>
  <c r="D590" i="41" s="1"/>
  <c r="D591" i="41" a="1"/>
  <c r="D591" i="41" s="1"/>
  <c r="D592" i="41" a="1"/>
  <c r="D592" i="41" s="1"/>
  <c r="D593" i="41" a="1"/>
  <c r="D593" i="41" s="1"/>
  <c r="D594" i="41" a="1"/>
  <c r="D594" i="41" s="1"/>
  <c r="D595" i="41" a="1"/>
  <c r="D595" i="41" s="1"/>
  <c r="D596" i="41" a="1"/>
  <c r="D596" i="41" s="1"/>
  <c r="D597" i="41" a="1"/>
  <c r="D597" i="41" s="1"/>
  <c r="D598" i="41" a="1"/>
  <c r="D598" i="41" s="1"/>
  <c r="D599" i="41" a="1"/>
  <c r="D599" i="41" s="1"/>
  <c r="D600" i="41" a="1"/>
  <c r="D600" i="41" s="1"/>
  <c r="D601" i="41" a="1"/>
  <c r="D601" i="41" s="1"/>
  <c r="D602" i="41" a="1"/>
  <c r="D602" i="41" s="1"/>
  <c r="D603" i="41" a="1"/>
  <c r="D603" i="41" s="1"/>
  <c r="D604" i="41" a="1"/>
  <c r="D604" i="41" s="1"/>
  <c r="D605" i="41" a="1"/>
  <c r="D605" i="41" s="1"/>
  <c r="D606" i="41" a="1"/>
  <c r="D606" i="41" s="1"/>
  <c r="D607" i="41" a="1"/>
  <c r="D607" i="41" s="1"/>
  <c r="D608" i="41" a="1"/>
  <c r="D608" i="41" s="1"/>
  <c r="D609" i="41" a="1"/>
  <c r="D609" i="41" s="1"/>
  <c r="D610" i="41" a="1"/>
  <c r="D610" i="41" s="1"/>
  <c r="D611" i="41" a="1"/>
  <c r="D611" i="41" s="1"/>
  <c r="D612" i="41" a="1"/>
  <c r="D612" i="41" s="1"/>
  <c r="D613" i="41" a="1"/>
  <c r="D613" i="41" s="1"/>
  <c r="D614" i="41" a="1"/>
  <c r="D614" i="41" s="1"/>
  <c r="D615" i="41" a="1"/>
  <c r="D615" i="41" s="1"/>
  <c r="D616" i="41" a="1"/>
  <c r="D616" i="41" s="1"/>
  <c r="D617" i="41" a="1"/>
  <c r="D617" i="41" s="1"/>
  <c r="D618" i="41" a="1"/>
  <c r="D618" i="41" s="1"/>
  <c r="D619" i="41" a="1"/>
  <c r="D619" i="41" s="1"/>
  <c r="D620" i="41" a="1"/>
  <c r="D620" i="41" s="1"/>
  <c r="D621" i="41" a="1"/>
  <c r="D621" i="41" s="1"/>
  <c r="D622" i="41" a="1"/>
  <c r="D622" i="41" s="1"/>
  <c r="D623" i="41" a="1"/>
  <c r="D623" i="41" s="1"/>
  <c r="D624" i="41" a="1"/>
  <c r="D624" i="41" s="1"/>
  <c r="D625" i="41" a="1"/>
  <c r="D625" i="41" s="1"/>
  <c r="D626" i="41" a="1"/>
  <c r="D626" i="41" s="1"/>
  <c r="D627" i="41" a="1"/>
  <c r="D627" i="41" s="1"/>
  <c r="D628" i="41" a="1"/>
  <c r="D628" i="41" s="1"/>
  <c r="D629" i="41" a="1"/>
  <c r="D629" i="41" s="1"/>
  <c r="D630" i="41" a="1"/>
  <c r="D630" i="41" s="1"/>
  <c r="D631" i="41" a="1"/>
  <c r="D631" i="41" s="1"/>
  <c r="D632" i="41" a="1"/>
  <c r="D632" i="41" s="1"/>
  <c r="D633" i="41" a="1"/>
  <c r="D633" i="41" s="1"/>
  <c r="D634" i="41" a="1"/>
  <c r="D634" i="41" s="1"/>
  <c r="D635" i="41" a="1"/>
  <c r="D635" i="41" s="1"/>
  <c r="D636" i="41" a="1"/>
  <c r="D636" i="41" s="1"/>
  <c r="D637" i="41" a="1"/>
  <c r="D637" i="41" s="1"/>
  <c r="D638" i="41" a="1"/>
  <c r="D638" i="41" s="1"/>
  <c r="D639" i="41" a="1"/>
  <c r="D639" i="41" s="1"/>
  <c r="D640" i="41" a="1"/>
  <c r="D640" i="41" s="1"/>
  <c r="D641" i="41" a="1"/>
  <c r="D641" i="41" s="1"/>
  <c r="D642" i="41" a="1"/>
  <c r="D642" i="41" s="1"/>
  <c r="D643" i="41" a="1"/>
  <c r="D643" i="41" s="1"/>
  <c r="D644" i="41" a="1"/>
  <c r="D644" i="41" s="1"/>
  <c r="D645" i="41" a="1"/>
  <c r="D645" i="41" s="1"/>
  <c r="D646" i="41" a="1"/>
  <c r="D646" i="41" s="1"/>
  <c r="D647" i="41" a="1"/>
  <c r="D647" i="41" s="1"/>
  <c r="D648" i="41" a="1"/>
  <c r="D648" i="41" s="1"/>
  <c r="D649" i="41" a="1"/>
  <c r="D649" i="41" s="1"/>
  <c r="D650" i="41" a="1"/>
  <c r="D650" i="41" s="1"/>
  <c r="D651" i="41" a="1"/>
  <c r="D651" i="41" s="1"/>
  <c r="D652" i="41" a="1"/>
  <c r="D652" i="41" s="1"/>
  <c r="D653" i="41" a="1"/>
  <c r="D653" i="41" s="1"/>
  <c r="D654" i="41" a="1"/>
  <c r="D654" i="41" s="1"/>
  <c r="D655" i="41" a="1"/>
  <c r="D655" i="41" s="1"/>
  <c r="D656" i="41" a="1"/>
  <c r="D656" i="41" s="1"/>
  <c r="D657" i="41" a="1"/>
  <c r="D657" i="41" s="1"/>
  <c r="D658" i="41" a="1"/>
  <c r="D658" i="41" s="1"/>
  <c r="D659" i="41" a="1"/>
  <c r="D659" i="41" s="1"/>
  <c r="D660" i="41" a="1"/>
  <c r="D660" i="41" s="1"/>
  <c r="D661" i="41" a="1"/>
  <c r="D661" i="41" s="1"/>
  <c r="D662" i="41" a="1"/>
  <c r="D662" i="41" s="1"/>
  <c r="D663" i="41" a="1"/>
  <c r="D663" i="41" s="1"/>
  <c r="D664" i="41" a="1"/>
  <c r="D664" i="41" s="1"/>
  <c r="D665" i="41" a="1"/>
  <c r="D665" i="41" s="1"/>
  <c r="D666" i="41" a="1"/>
  <c r="D666" i="41" s="1"/>
  <c r="D667" i="41" a="1"/>
  <c r="D667" i="41" s="1"/>
  <c r="D668" i="41" a="1"/>
  <c r="D668" i="41" s="1"/>
  <c r="D669" i="41" a="1"/>
  <c r="D669" i="41" s="1"/>
  <c r="D670" i="41" a="1"/>
  <c r="D670" i="41" s="1"/>
  <c r="D671" i="41" a="1"/>
  <c r="D671" i="41" s="1"/>
  <c r="D672" i="41" a="1"/>
  <c r="D672" i="41" s="1"/>
  <c r="D673" i="41" a="1"/>
  <c r="D673" i="41" s="1"/>
  <c r="D674" i="41" a="1"/>
  <c r="D674" i="41" s="1"/>
  <c r="D675" i="41" a="1"/>
  <c r="D675" i="41" s="1"/>
  <c r="D676" i="41" a="1"/>
  <c r="D676" i="41" s="1"/>
  <c r="D677" i="41" a="1"/>
  <c r="D677" i="41" s="1"/>
  <c r="D678" i="41" a="1"/>
  <c r="D678" i="41" s="1"/>
  <c r="D679" i="41" a="1"/>
  <c r="D679" i="41" s="1"/>
  <c r="D680" i="41" a="1"/>
  <c r="D680" i="41" s="1"/>
  <c r="D681" i="41" a="1"/>
  <c r="D681" i="41" s="1"/>
  <c r="D682" i="41" a="1"/>
  <c r="D682" i="41" s="1"/>
  <c r="D683" i="41" a="1"/>
  <c r="D683" i="41" s="1"/>
  <c r="D684" i="41" a="1"/>
  <c r="D684" i="41" s="1"/>
  <c r="D685" i="41" a="1"/>
  <c r="D685" i="41" s="1"/>
  <c r="D686" i="41" a="1"/>
  <c r="D686" i="41" s="1"/>
  <c r="D687" i="41" a="1"/>
  <c r="D687" i="41" s="1"/>
  <c r="D688" i="41" a="1"/>
  <c r="D688" i="41" s="1"/>
  <c r="D689" i="41" a="1"/>
  <c r="D689" i="41" s="1"/>
  <c r="D690" i="41" a="1"/>
  <c r="D690" i="41" s="1"/>
  <c r="D691" i="41" a="1"/>
  <c r="D691" i="41" s="1"/>
  <c r="D692" i="41" a="1"/>
  <c r="D692" i="41" s="1"/>
  <c r="D693" i="41" a="1"/>
  <c r="D693" i="41" s="1"/>
  <c r="D694" i="41" a="1"/>
  <c r="D694" i="41" s="1"/>
  <c r="D695" i="41" a="1"/>
  <c r="D695" i="41" s="1"/>
  <c r="D696" i="41" a="1"/>
  <c r="D696" i="41" s="1"/>
  <c r="D697" i="41" a="1"/>
  <c r="D697" i="41" s="1"/>
  <c r="D698" i="41" a="1"/>
  <c r="D698" i="41" s="1"/>
  <c r="D699" i="41" a="1"/>
  <c r="D699" i="41" s="1"/>
  <c r="D700" i="41" a="1"/>
  <c r="D700" i="41" s="1"/>
  <c r="D701" i="41" a="1"/>
  <c r="D701" i="41" s="1"/>
  <c r="D702" i="41" a="1"/>
  <c r="D702" i="41" s="1"/>
  <c r="D703" i="41" a="1"/>
  <c r="D703" i="41" s="1"/>
  <c r="D704" i="41" a="1"/>
  <c r="D704" i="41" s="1"/>
  <c r="D705" i="41" a="1"/>
  <c r="D705" i="41" s="1"/>
  <c r="D706" i="41" a="1"/>
  <c r="D706" i="41" s="1"/>
  <c r="D707" i="41" a="1"/>
  <c r="D707" i="41" s="1"/>
  <c r="D708" i="41" a="1"/>
  <c r="D708" i="41" s="1"/>
  <c r="D709" i="41" a="1"/>
  <c r="D709" i="41" s="1"/>
  <c r="D710" i="41" a="1"/>
  <c r="D710" i="41" s="1"/>
  <c r="D711" i="41" a="1"/>
  <c r="D711" i="41" s="1"/>
  <c r="D712" i="41" a="1"/>
  <c r="D712" i="41" s="1"/>
  <c r="D713" i="41" a="1"/>
  <c r="D713" i="41" s="1"/>
  <c r="D714" i="41" a="1"/>
  <c r="D714" i="41" s="1"/>
  <c r="D715" i="41" a="1"/>
  <c r="D715" i="41" s="1"/>
  <c r="D716" i="41" a="1"/>
  <c r="D716" i="41" s="1"/>
  <c r="D717" i="41" a="1"/>
  <c r="D717" i="41" s="1"/>
  <c r="D718" i="41" a="1"/>
  <c r="D718" i="41" s="1"/>
  <c r="D719" i="41" a="1"/>
  <c r="D719" i="41" s="1"/>
  <c r="D720" i="41" a="1"/>
  <c r="D720" i="41" s="1"/>
  <c r="D721" i="41" a="1"/>
  <c r="D721" i="41" s="1"/>
  <c r="D722" i="41" a="1"/>
  <c r="D722" i="41" s="1"/>
  <c r="D723" i="41" a="1"/>
  <c r="D723" i="41" s="1"/>
  <c r="D724" i="41" a="1"/>
  <c r="D724" i="41" s="1"/>
  <c r="D725" i="41" a="1"/>
  <c r="D725" i="41" s="1"/>
  <c r="D726" i="41" a="1"/>
  <c r="D726" i="41" s="1"/>
  <c r="D727" i="41" a="1"/>
  <c r="D727" i="41" s="1"/>
  <c r="D728" i="41" a="1"/>
  <c r="D728" i="41" s="1"/>
  <c r="D729" i="41" a="1"/>
  <c r="D729" i="41" s="1"/>
  <c r="D730" i="41" a="1"/>
  <c r="D730" i="41" s="1"/>
  <c r="D731" i="41" a="1"/>
  <c r="D731" i="41" s="1"/>
  <c r="D732" i="41" a="1"/>
  <c r="D732" i="41" s="1"/>
  <c r="D733" i="41" a="1"/>
  <c r="D733" i="41" s="1"/>
  <c r="D734" i="41" a="1"/>
  <c r="D734" i="41" s="1"/>
  <c r="D735" i="41" a="1"/>
  <c r="D735" i="41" s="1"/>
  <c r="D736" i="41" a="1"/>
  <c r="D736" i="41" s="1"/>
  <c r="D737" i="41" a="1"/>
  <c r="D737" i="41" s="1"/>
  <c r="D738" i="41" a="1"/>
  <c r="D738" i="41" s="1"/>
  <c r="D739" i="41" a="1"/>
  <c r="D739" i="41" s="1"/>
  <c r="D740" i="41" a="1"/>
  <c r="D740" i="41" s="1"/>
  <c r="D741" i="41" a="1"/>
  <c r="D741" i="41" s="1"/>
  <c r="D742" i="41" a="1"/>
  <c r="D742" i="41" s="1"/>
  <c r="D743" i="41" a="1"/>
  <c r="D743" i="41" s="1"/>
  <c r="D744" i="41" a="1"/>
  <c r="D744" i="41" s="1"/>
  <c r="D745" i="41" a="1"/>
  <c r="D745" i="41" s="1"/>
  <c r="D746" i="41" a="1"/>
  <c r="D746" i="41" s="1"/>
  <c r="D747" i="41" a="1"/>
  <c r="D747" i="41" s="1"/>
  <c r="D748" i="41" a="1"/>
  <c r="D748" i="41" s="1"/>
  <c r="D749" i="41" a="1"/>
  <c r="D749" i="41" s="1"/>
  <c r="D750" i="41" a="1"/>
  <c r="D750" i="41" s="1"/>
  <c r="D751" i="41" a="1"/>
  <c r="D751" i="41" s="1"/>
  <c r="D752" i="41" a="1"/>
  <c r="D752" i="41" s="1"/>
  <c r="E5" i="41" l="1"/>
  <c r="E4" i="41"/>
  <c r="W770" i="41"/>
  <c r="W769" i="41"/>
  <c r="W768" i="41"/>
  <c r="W767" i="41"/>
  <c r="Y766" i="41"/>
  <c r="W766" i="41"/>
  <c r="Y765" i="41"/>
  <c r="W765" i="41"/>
  <c r="Y764" i="41"/>
  <c r="W764" i="41"/>
  <c r="Y763" i="41"/>
  <c r="W763" i="41"/>
  <c r="Y762" i="41"/>
  <c r="W762" i="41"/>
  <c r="Y761" i="41"/>
  <c r="W761" i="41"/>
  <c r="Y760" i="41"/>
  <c r="W760" i="41"/>
  <c r="Y759" i="41"/>
  <c r="W759" i="41"/>
  <c r="Y758" i="41"/>
  <c r="W758" i="41"/>
  <c r="Y757" i="41"/>
  <c r="W757" i="41"/>
  <c r="Y756" i="41"/>
  <c r="W756" i="41"/>
  <c r="Y755" i="41"/>
  <c r="W755" i="41"/>
  <c r="Y754" i="41"/>
  <c r="W754" i="41"/>
  <c r="Y753" i="41"/>
  <c r="W753" i="41"/>
  <c r="Y752" i="41"/>
  <c r="W752" i="41"/>
  <c r="Y751" i="41"/>
  <c r="W751" i="41"/>
  <c r="Y750" i="41"/>
  <c r="W750" i="41"/>
  <c r="J750" i="41"/>
  <c r="Y749" i="41"/>
  <c r="W749" i="41"/>
  <c r="J749" i="41"/>
  <c r="Y748" i="41"/>
  <c r="W748" i="41"/>
  <c r="J748" i="41"/>
  <c r="Y747" i="41"/>
  <c r="W747" i="41"/>
  <c r="J747" i="41"/>
  <c r="Y746" i="41"/>
  <c r="W746" i="41"/>
  <c r="J746" i="41"/>
  <c r="Y745" i="41"/>
  <c r="W745" i="41"/>
  <c r="J745" i="41"/>
  <c r="Y744" i="41"/>
  <c r="W744" i="41"/>
  <c r="J744" i="41"/>
  <c r="Y743" i="41"/>
  <c r="W743" i="41"/>
  <c r="J743" i="41"/>
  <c r="Y742" i="41"/>
  <c r="W742" i="41"/>
  <c r="J742" i="41"/>
  <c r="Y741" i="41"/>
  <c r="W741" i="41"/>
  <c r="J741" i="41"/>
  <c r="Y740" i="41"/>
  <c r="W740" i="41"/>
  <c r="J740" i="41"/>
  <c r="Y739" i="41"/>
  <c r="W739" i="41"/>
  <c r="J739" i="41"/>
  <c r="Y738" i="41"/>
  <c r="W738" i="41"/>
  <c r="J738" i="41"/>
  <c r="Y737" i="41"/>
  <c r="W737" i="41"/>
  <c r="J737" i="41"/>
  <c r="Y736" i="41"/>
  <c r="W736" i="41"/>
  <c r="J736" i="41"/>
  <c r="Y735" i="41"/>
  <c r="W735" i="41"/>
  <c r="J735" i="41"/>
  <c r="Y734" i="41"/>
  <c r="W734" i="41"/>
  <c r="J734" i="41"/>
  <c r="Y733" i="41"/>
  <c r="W733" i="41"/>
  <c r="J733" i="41"/>
  <c r="Y732" i="41"/>
  <c r="W732" i="41"/>
  <c r="J732" i="41"/>
  <c r="Y731" i="41"/>
  <c r="W731" i="41"/>
  <c r="J731" i="41"/>
  <c r="Y730" i="41"/>
  <c r="W730" i="41"/>
  <c r="J730" i="41"/>
  <c r="Y729" i="41"/>
  <c r="W729" i="41"/>
  <c r="J729" i="41"/>
  <c r="Y728" i="41"/>
  <c r="W728" i="41"/>
  <c r="J728" i="41"/>
  <c r="Y727" i="41"/>
  <c r="W727" i="41"/>
  <c r="J727" i="41"/>
  <c r="Y726" i="41"/>
  <c r="W726" i="41"/>
  <c r="J726" i="41"/>
  <c r="Y725" i="41"/>
  <c r="W725" i="41"/>
  <c r="J725" i="41"/>
  <c r="Y724" i="41"/>
  <c r="W724" i="41"/>
  <c r="J724" i="41"/>
  <c r="Y723" i="41"/>
  <c r="W723" i="41"/>
  <c r="J723" i="41"/>
  <c r="Y722" i="41"/>
  <c r="W722" i="41"/>
  <c r="J722" i="41"/>
  <c r="Y721" i="41"/>
  <c r="W721" i="41"/>
  <c r="J721" i="41"/>
  <c r="Y720" i="41"/>
  <c r="W720" i="41"/>
  <c r="J720" i="41"/>
  <c r="Y719" i="41"/>
  <c r="W719" i="41"/>
  <c r="J719" i="41"/>
  <c r="Y718" i="41"/>
  <c r="W718" i="41"/>
  <c r="J718" i="41"/>
  <c r="Y717" i="41"/>
  <c r="W717" i="41"/>
  <c r="J717" i="41"/>
  <c r="Y716" i="41"/>
  <c r="W716" i="41"/>
  <c r="J716" i="41"/>
  <c r="Y715" i="41"/>
  <c r="W715" i="41"/>
  <c r="J715" i="41"/>
  <c r="Y714" i="41"/>
  <c r="W714" i="41"/>
  <c r="J714" i="41"/>
  <c r="Y713" i="41"/>
  <c r="W713" i="41"/>
  <c r="J713" i="41"/>
  <c r="Y712" i="41"/>
  <c r="W712" i="41"/>
  <c r="J712" i="41"/>
  <c r="Y711" i="41"/>
  <c r="W711" i="41"/>
  <c r="J711" i="41"/>
  <c r="Y710" i="41"/>
  <c r="W710" i="41"/>
  <c r="J710" i="41"/>
  <c r="Y709" i="41"/>
  <c r="W709" i="41"/>
  <c r="J709" i="41"/>
  <c r="Y708" i="41"/>
  <c r="W708" i="41"/>
  <c r="J708" i="41"/>
  <c r="Y707" i="41"/>
  <c r="W707" i="41"/>
  <c r="J707" i="41"/>
  <c r="Y706" i="41"/>
  <c r="W706" i="41"/>
  <c r="J706" i="41"/>
  <c r="Y705" i="41"/>
  <c r="W705" i="41"/>
  <c r="J705" i="41"/>
  <c r="Y704" i="41"/>
  <c r="W704" i="41"/>
  <c r="J704" i="41"/>
  <c r="Y703" i="41"/>
  <c r="W703" i="41"/>
  <c r="J703" i="41"/>
  <c r="Y702" i="41"/>
  <c r="W702" i="41"/>
  <c r="J702" i="41"/>
  <c r="Y701" i="41"/>
  <c r="W701" i="41"/>
  <c r="J701" i="41"/>
  <c r="Y700" i="41"/>
  <c r="W700" i="41"/>
  <c r="J700" i="41"/>
  <c r="Y699" i="41"/>
  <c r="W699" i="41"/>
  <c r="J699" i="41"/>
  <c r="Y698" i="41"/>
  <c r="W698" i="41"/>
  <c r="J698" i="41"/>
  <c r="Y697" i="41"/>
  <c r="W697" i="41"/>
  <c r="J697" i="41"/>
  <c r="Y696" i="41"/>
  <c r="W696" i="41"/>
  <c r="J696" i="41"/>
  <c r="Y695" i="41"/>
  <c r="W695" i="41"/>
  <c r="J695" i="41"/>
  <c r="Y694" i="41"/>
  <c r="W694" i="41"/>
  <c r="J694" i="41"/>
  <c r="Y693" i="41"/>
  <c r="W693" i="41"/>
  <c r="J693" i="41"/>
  <c r="Y692" i="41"/>
  <c r="W692" i="41"/>
  <c r="J692" i="41"/>
  <c r="Y691" i="41"/>
  <c r="W691" i="41"/>
  <c r="J691" i="41"/>
  <c r="Y690" i="41"/>
  <c r="W690" i="41"/>
  <c r="J690" i="41"/>
  <c r="Y689" i="41"/>
  <c r="W689" i="41"/>
  <c r="J689" i="41"/>
  <c r="Y688" i="41"/>
  <c r="W688" i="41"/>
  <c r="J688" i="41"/>
  <c r="Y687" i="41"/>
  <c r="W687" i="41"/>
  <c r="J687" i="41"/>
  <c r="Y686" i="41"/>
  <c r="W686" i="41"/>
  <c r="J686" i="41"/>
  <c r="Y685" i="41"/>
  <c r="W685" i="41"/>
  <c r="J685" i="41"/>
  <c r="Y684" i="41"/>
  <c r="W684" i="41"/>
  <c r="J684" i="41"/>
  <c r="Y683" i="41"/>
  <c r="W683" i="41"/>
  <c r="J683" i="41"/>
  <c r="Y682" i="41"/>
  <c r="W682" i="41"/>
  <c r="J682" i="41"/>
  <c r="Y681" i="41"/>
  <c r="W681" i="41"/>
  <c r="J681" i="41"/>
  <c r="Y680" i="41"/>
  <c r="W680" i="41"/>
  <c r="J680" i="41"/>
  <c r="Y679" i="41"/>
  <c r="W679" i="41"/>
  <c r="J679" i="41"/>
  <c r="Y678" i="41"/>
  <c r="W678" i="41"/>
  <c r="J678" i="41"/>
  <c r="Y677" i="41"/>
  <c r="W677" i="41"/>
  <c r="J677" i="41"/>
  <c r="Y676" i="41"/>
  <c r="W676" i="41"/>
  <c r="J676" i="41"/>
  <c r="Y675" i="41"/>
  <c r="W675" i="41"/>
  <c r="J675" i="41"/>
  <c r="Y674" i="41"/>
  <c r="W674" i="41"/>
  <c r="J674" i="41"/>
  <c r="Y673" i="41"/>
  <c r="W673" i="41"/>
  <c r="J673" i="41"/>
  <c r="Y672" i="41"/>
  <c r="W672" i="41"/>
  <c r="J672" i="41"/>
  <c r="Y671" i="41"/>
  <c r="W671" i="41"/>
  <c r="J671" i="41"/>
  <c r="Y670" i="41"/>
  <c r="W670" i="41"/>
  <c r="J670" i="41"/>
  <c r="Y669" i="41"/>
  <c r="W669" i="41"/>
  <c r="J669" i="41"/>
  <c r="Y668" i="41"/>
  <c r="W668" i="41"/>
  <c r="J668" i="41"/>
  <c r="Y667" i="41"/>
  <c r="W667" i="41"/>
  <c r="J667" i="41"/>
  <c r="Y666" i="41"/>
  <c r="W666" i="41"/>
  <c r="J666" i="41"/>
  <c r="Y665" i="41"/>
  <c r="W665" i="41"/>
  <c r="J665" i="41"/>
  <c r="Y664" i="41"/>
  <c r="W664" i="41"/>
  <c r="J664" i="41"/>
  <c r="Y663" i="41"/>
  <c r="W663" i="41"/>
  <c r="J663" i="41"/>
  <c r="Y662" i="41"/>
  <c r="W662" i="41"/>
  <c r="J662" i="41"/>
  <c r="Y661" i="41"/>
  <c r="W661" i="41"/>
  <c r="J661" i="41"/>
  <c r="Y660" i="41"/>
  <c r="W660" i="41"/>
  <c r="J660" i="41"/>
  <c r="Y659" i="41"/>
  <c r="W659" i="41"/>
  <c r="J659" i="41"/>
  <c r="Y658" i="41"/>
  <c r="W658" i="41"/>
  <c r="J658" i="41"/>
  <c r="Y657" i="41"/>
  <c r="W657" i="41"/>
  <c r="J657" i="41"/>
  <c r="Y656" i="41"/>
  <c r="W656" i="41"/>
  <c r="J656" i="41"/>
  <c r="Y655" i="41"/>
  <c r="W655" i="41"/>
  <c r="J655" i="41"/>
  <c r="Y654" i="41"/>
  <c r="W654" i="41"/>
  <c r="J654" i="41"/>
  <c r="Y653" i="41"/>
  <c r="W653" i="41"/>
  <c r="J653" i="41"/>
  <c r="Y652" i="41"/>
  <c r="W652" i="41"/>
  <c r="J652" i="41"/>
  <c r="Y651" i="41"/>
  <c r="W651" i="41"/>
  <c r="J651" i="41"/>
  <c r="Y650" i="41"/>
  <c r="W650" i="41"/>
  <c r="J650" i="41"/>
  <c r="Y649" i="41"/>
  <c r="W649" i="41"/>
  <c r="J649" i="41"/>
  <c r="Y648" i="41"/>
  <c r="W648" i="41"/>
  <c r="J648" i="41"/>
  <c r="Y647" i="41"/>
  <c r="W647" i="41"/>
  <c r="J647" i="41"/>
  <c r="Y646" i="41"/>
  <c r="W646" i="41"/>
  <c r="J646" i="41"/>
  <c r="Y645" i="41"/>
  <c r="W645" i="41"/>
  <c r="J645" i="41"/>
  <c r="Y644" i="41"/>
  <c r="W644" i="41"/>
  <c r="J644" i="41"/>
  <c r="Y643" i="41"/>
  <c r="W643" i="41"/>
  <c r="J643" i="41"/>
  <c r="Y642" i="41"/>
  <c r="W642" i="41"/>
  <c r="J642" i="41"/>
  <c r="Y641" i="41"/>
  <c r="W641" i="41"/>
  <c r="J641" i="41"/>
  <c r="Y640" i="41"/>
  <c r="W640" i="41"/>
  <c r="J640" i="41"/>
  <c r="Y639" i="41"/>
  <c r="W639" i="41"/>
  <c r="J639" i="41"/>
  <c r="Y638" i="41"/>
  <c r="W638" i="41"/>
  <c r="J638" i="41"/>
  <c r="Y637" i="41"/>
  <c r="W637" i="41"/>
  <c r="J637" i="41"/>
  <c r="Y636" i="41"/>
  <c r="W636" i="41"/>
  <c r="J636" i="41"/>
  <c r="Y635" i="41"/>
  <c r="W635" i="41"/>
  <c r="J635" i="41"/>
  <c r="Y634" i="41"/>
  <c r="W634" i="41"/>
  <c r="J634" i="41"/>
  <c r="Y633" i="41"/>
  <c r="W633" i="41"/>
  <c r="J633" i="41"/>
  <c r="Y632" i="41"/>
  <c r="W632" i="41"/>
  <c r="J632" i="41"/>
  <c r="Y631" i="41"/>
  <c r="W631" i="41"/>
  <c r="J631" i="41"/>
  <c r="Y630" i="41"/>
  <c r="W630" i="41"/>
  <c r="J630" i="41"/>
  <c r="Y629" i="41"/>
  <c r="W629" i="41"/>
  <c r="J629" i="41"/>
  <c r="Y628" i="41"/>
  <c r="W628" i="41"/>
  <c r="J628" i="41"/>
  <c r="Y627" i="41"/>
  <c r="W627" i="41"/>
  <c r="J627" i="41"/>
  <c r="Y626" i="41"/>
  <c r="W626" i="41"/>
  <c r="J626" i="41"/>
  <c r="Y625" i="41"/>
  <c r="W625" i="41"/>
  <c r="J625" i="41"/>
  <c r="Y624" i="41"/>
  <c r="W624" i="41"/>
  <c r="J624" i="41"/>
  <c r="Y623" i="41"/>
  <c r="W623" i="41"/>
  <c r="J623" i="41"/>
  <c r="Y622" i="41"/>
  <c r="W622" i="41"/>
  <c r="J622" i="41"/>
  <c r="Y621" i="41"/>
  <c r="W621" i="41"/>
  <c r="J621" i="41"/>
  <c r="Y620" i="41"/>
  <c r="W620" i="41"/>
  <c r="J620" i="41"/>
  <c r="Y619" i="41"/>
  <c r="W619" i="41"/>
  <c r="J619" i="41"/>
  <c r="Y618" i="41"/>
  <c r="W618" i="41"/>
  <c r="J618" i="41"/>
  <c r="Y617" i="41"/>
  <c r="W617" i="41"/>
  <c r="J617" i="41"/>
  <c r="Y616" i="41"/>
  <c r="W616" i="41"/>
  <c r="J616" i="41"/>
  <c r="Y615" i="41"/>
  <c r="W615" i="41"/>
  <c r="J615" i="41"/>
  <c r="Y614" i="41"/>
  <c r="W614" i="41"/>
  <c r="J614" i="41"/>
  <c r="Y613" i="41"/>
  <c r="W613" i="41"/>
  <c r="J613" i="41"/>
  <c r="Y612" i="41"/>
  <c r="W612" i="41"/>
  <c r="J612" i="41"/>
  <c r="Y611" i="41"/>
  <c r="W611" i="41"/>
  <c r="J611" i="41"/>
  <c r="Y610" i="41"/>
  <c r="W610" i="41"/>
  <c r="J610" i="41"/>
  <c r="Y609" i="41"/>
  <c r="W609" i="41"/>
  <c r="J609" i="41"/>
  <c r="Y608" i="41"/>
  <c r="W608" i="41"/>
  <c r="J608" i="41"/>
  <c r="Y607" i="41"/>
  <c r="W607" i="41"/>
  <c r="J607" i="41"/>
  <c r="Y606" i="41"/>
  <c r="W606" i="41"/>
  <c r="J606" i="41"/>
  <c r="Y605" i="41"/>
  <c r="W605" i="41"/>
  <c r="J605" i="41"/>
  <c r="Y604" i="41"/>
  <c r="W604" i="41"/>
  <c r="J604" i="41"/>
  <c r="Y603" i="41"/>
  <c r="W603" i="41"/>
  <c r="J603" i="41"/>
  <c r="Y602" i="41"/>
  <c r="W602" i="41"/>
  <c r="J602" i="41"/>
  <c r="Y601" i="41"/>
  <c r="W601" i="41"/>
  <c r="J601" i="41"/>
  <c r="Y600" i="41"/>
  <c r="W600" i="41"/>
  <c r="J600" i="41"/>
  <c r="Y599" i="41"/>
  <c r="W599" i="41"/>
  <c r="J599" i="41"/>
  <c r="Y598" i="41"/>
  <c r="W598" i="41"/>
  <c r="J598" i="41"/>
  <c r="Y597" i="41"/>
  <c r="W597" i="41"/>
  <c r="J597" i="41"/>
  <c r="Y596" i="41"/>
  <c r="W596" i="41"/>
  <c r="J596" i="41"/>
  <c r="Y595" i="41"/>
  <c r="W595" i="41"/>
  <c r="J595" i="41"/>
  <c r="Y594" i="41"/>
  <c r="W594" i="41"/>
  <c r="J594" i="41"/>
  <c r="Y593" i="41"/>
  <c r="W593" i="41"/>
  <c r="J593" i="41"/>
  <c r="Y592" i="41"/>
  <c r="W592" i="41"/>
  <c r="J592" i="41"/>
  <c r="Y591" i="41"/>
  <c r="W591" i="41"/>
  <c r="J591" i="41"/>
  <c r="Y590" i="41"/>
  <c r="W590" i="41"/>
  <c r="J590" i="41"/>
  <c r="Y589" i="41"/>
  <c r="W589" i="41"/>
  <c r="J589" i="41"/>
  <c r="Y588" i="41"/>
  <c r="W588" i="41"/>
  <c r="J588" i="41"/>
  <c r="Y587" i="41"/>
  <c r="W587" i="41"/>
  <c r="J587" i="41"/>
  <c r="Y586" i="41"/>
  <c r="W586" i="41"/>
  <c r="J586" i="41"/>
  <c r="Y585" i="41"/>
  <c r="W585" i="41"/>
  <c r="J585" i="41"/>
  <c r="Y584" i="41"/>
  <c r="W584" i="41"/>
  <c r="J584" i="41"/>
  <c r="Y583" i="41"/>
  <c r="W583" i="41"/>
  <c r="J583" i="41"/>
  <c r="Y582" i="41"/>
  <c r="W582" i="41"/>
  <c r="J582" i="41"/>
  <c r="Y581" i="41"/>
  <c r="W581" i="41"/>
  <c r="J581" i="41"/>
  <c r="Y580" i="41"/>
  <c r="W580" i="41"/>
  <c r="J580" i="41"/>
  <c r="Y579" i="41"/>
  <c r="W579" i="41"/>
  <c r="J579" i="41"/>
  <c r="Y578" i="41"/>
  <c r="W578" i="41"/>
  <c r="J578" i="41"/>
  <c r="Y577" i="41"/>
  <c r="W577" i="41"/>
  <c r="J577" i="41"/>
  <c r="Y576" i="41"/>
  <c r="W576" i="41"/>
  <c r="J576" i="41"/>
  <c r="Y575" i="41"/>
  <c r="W575" i="41"/>
  <c r="J575" i="41"/>
  <c r="Y574" i="41"/>
  <c r="W574" i="41"/>
  <c r="J574" i="41"/>
  <c r="Y573" i="41"/>
  <c r="W573" i="41"/>
  <c r="J573" i="41"/>
  <c r="Y572" i="41"/>
  <c r="W572" i="41"/>
  <c r="J572" i="41"/>
  <c r="Y571" i="41"/>
  <c r="W571" i="41"/>
  <c r="J571" i="41"/>
  <c r="Y570" i="41"/>
  <c r="W570" i="41"/>
  <c r="J570" i="41"/>
  <c r="Y569" i="41"/>
  <c r="W569" i="41"/>
  <c r="J569" i="41"/>
  <c r="Y568" i="41"/>
  <c r="W568" i="41"/>
  <c r="J568" i="41"/>
  <c r="Y567" i="41"/>
  <c r="W567" i="41"/>
  <c r="J567" i="41"/>
  <c r="Y566" i="41"/>
  <c r="W566" i="41"/>
  <c r="J566" i="41"/>
  <c r="Y565" i="41"/>
  <c r="W565" i="41"/>
  <c r="J565" i="41"/>
  <c r="Y564" i="41"/>
  <c r="W564" i="41"/>
  <c r="J564" i="41"/>
  <c r="Y563" i="41"/>
  <c r="W563" i="41"/>
  <c r="J563" i="41"/>
  <c r="Y562" i="41"/>
  <c r="W562" i="41"/>
  <c r="J562" i="41"/>
  <c r="Y561" i="41"/>
  <c r="W561" i="41"/>
  <c r="J561" i="41"/>
  <c r="Y560" i="41"/>
  <c r="W560" i="41"/>
  <c r="J560" i="41"/>
  <c r="Y559" i="41"/>
  <c r="W559" i="41"/>
  <c r="J559" i="41"/>
  <c r="Y558" i="41"/>
  <c r="W558" i="41"/>
  <c r="J558" i="41"/>
  <c r="Y557" i="41"/>
  <c r="W557" i="41"/>
  <c r="J557" i="41"/>
  <c r="Y556" i="41"/>
  <c r="W556" i="41"/>
  <c r="J556" i="41"/>
  <c r="Y555" i="41"/>
  <c r="W555" i="41"/>
  <c r="J555" i="41"/>
  <c r="Y554" i="41"/>
  <c r="W554" i="41"/>
  <c r="J554" i="41"/>
  <c r="Y553" i="41"/>
  <c r="W553" i="41"/>
  <c r="J553" i="41"/>
  <c r="Y552" i="41"/>
  <c r="W552" i="41"/>
  <c r="J552" i="41"/>
  <c r="Y551" i="41"/>
  <c r="W551" i="41"/>
  <c r="J551" i="41"/>
  <c r="Y550" i="41"/>
  <c r="W550" i="41"/>
  <c r="J550" i="41"/>
  <c r="Y549" i="41"/>
  <c r="W549" i="41"/>
  <c r="J549" i="41"/>
  <c r="Y548" i="41"/>
  <c r="W548" i="41"/>
  <c r="J548" i="41"/>
  <c r="Y547" i="41"/>
  <c r="W547" i="41"/>
  <c r="J547" i="41"/>
  <c r="Y546" i="41"/>
  <c r="W546" i="41"/>
  <c r="J546" i="41"/>
  <c r="Y545" i="41"/>
  <c r="W545" i="41"/>
  <c r="J545" i="41"/>
  <c r="Y544" i="41"/>
  <c r="W544" i="41"/>
  <c r="J544" i="41"/>
  <c r="Y543" i="41"/>
  <c r="W543" i="41"/>
  <c r="J543" i="41"/>
  <c r="Y542" i="41"/>
  <c r="W542" i="41"/>
  <c r="J542" i="41"/>
  <c r="Y541" i="41"/>
  <c r="W541" i="41"/>
  <c r="J541" i="41"/>
  <c r="Y540" i="41"/>
  <c r="W540" i="41"/>
  <c r="J540" i="41"/>
  <c r="Y539" i="41"/>
  <c r="W539" i="41"/>
  <c r="J539" i="41"/>
  <c r="Y538" i="41"/>
  <c r="W538" i="41"/>
  <c r="J538" i="41"/>
  <c r="Y537" i="41"/>
  <c r="W537" i="41"/>
  <c r="J537" i="41"/>
  <c r="Y536" i="41"/>
  <c r="W536" i="41"/>
  <c r="J536" i="41"/>
  <c r="Y535" i="41"/>
  <c r="W535" i="41"/>
  <c r="J535" i="41"/>
  <c r="Y534" i="41"/>
  <c r="W534" i="41"/>
  <c r="J534" i="41"/>
  <c r="Y533" i="41"/>
  <c r="W533" i="41"/>
  <c r="J533" i="41"/>
  <c r="Y532" i="41"/>
  <c r="W532" i="41"/>
  <c r="J532" i="41"/>
  <c r="Y531" i="41"/>
  <c r="W531" i="41"/>
  <c r="J531" i="41"/>
  <c r="Y530" i="41"/>
  <c r="W530" i="41"/>
  <c r="J530" i="41"/>
  <c r="Y529" i="41"/>
  <c r="W529" i="41"/>
  <c r="J529" i="41"/>
  <c r="Y528" i="41"/>
  <c r="W528" i="41"/>
  <c r="J528" i="41"/>
  <c r="Y527" i="41"/>
  <c r="W527" i="41"/>
  <c r="J527" i="41"/>
  <c r="Y526" i="41"/>
  <c r="W526" i="41"/>
  <c r="J526" i="41"/>
  <c r="Y525" i="41"/>
  <c r="W525" i="41"/>
  <c r="J525" i="41"/>
  <c r="Y524" i="41"/>
  <c r="W524" i="41"/>
  <c r="J524" i="41"/>
  <c r="Y523" i="41"/>
  <c r="W523" i="41"/>
  <c r="J523" i="41"/>
  <c r="Y522" i="41"/>
  <c r="W522" i="41"/>
  <c r="J522" i="41"/>
  <c r="Y521" i="41"/>
  <c r="W521" i="41"/>
  <c r="J521" i="41"/>
  <c r="Y520" i="41"/>
  <c r="W520" i="41"/>
  <c r="J520" i="41"/>
  <c r="Y519" i="41"/>
  <c r="W519" i="41"/>
  <c r="J519" i="41"/>
  <c r="Y518" i="41"/>
  <c r="W518" i="41"/>
  <c r="J518" i="41"/>
  <c r="Y517" i="41"/>
  <c r="W517" i="41"/>
  <c r="J517" i="41"/>
  <c r="Y516" i="41"/>
  <c r="W516" i="41"/>
  <c r="J516" i="41"/>
  <c r="Y515" i="41"/>
  <c r="W515" i="41"/>
  <c r="J515" i="41"/>
  <c r="Y514" i="41"/>
  <c r="W514" i="41"/>
  <c r="J514" i="41"/>
  <c r="Y513" i="41"/>
  <c r="W513" i="41"/>
  <c r="J513" i="41"/>
  <c r="Y512" i="41"/>
  <c r="W512" i="41"/>
  <c r="J512" i="41"/>
  <c r="Y511" i="41"/>
  <c r="W511" i="41"/>
  <c r="J511" i="41"/>
  <c r="Y510" i="41"/>
  <c r="W510" i="41"/>
  <c r="J510" i="41"/>
  <c r="Y509" i="41"/>
  <c r="W509" i="41"/>
  <c r="J509" i="41"/>
  <c r="Y508" i="41"/>
  <c r="W508" i="41"/>
  <c r="J508" i="41"/>
  <c r="Y507" i="41"/>
  <c r="W507" i="41"/>
  <c r="J507" i="41"/>
  <c r="Y506" i="41"/>
  <c r="W506" i="41"/>
  <c r="J506" i="41"/>
  <c r="Y505" i="41"/>
  <c r="W505" i="41"/>
  <c r="J505" i="41"/>
  <c r="Y504" i="41"/>
  <c r="W504" i="41"/>
  <c r="J504" i="41"/>
  <c r="Y503" i="41"/>
  <c r="W503" i="41"/>
  <c r="J503" i="41"/>
  <c r="Y502" i="41"/>
  <c r="W502" i="41"/>
  <c r="J502" i="41"/>
  <c r="Y501" i="41"/>
  <c r="W501" i="41"/>
  <c r="J501" i="41"/>
  <c r="Y500" i="41"/>
  <c r="W500" i="41"/>
  <c r="J500" i="41"/>
  <c r="Y499" i="41"/>
  <c r="W499" i="41"/>
  <c r="J499" i="41"/>
  <c r="G499" i="41"/>
  <c r="Y498" i="41"/>
  <c r="W498" i="41"/>
  <c r="J498" i="41"/>
  <c r="G498" i="41"/>
  <c r="Y497" i="41"/>
  <c r="W497" i="41"/>
  <c r="J497" i="41"/>
  <c r="G497" i="41"/>
  <c r="Y496" i="41"/>
  <c r="W496" i="41"/>
  <c r="J496" i="41"/>
  <c r="G496" i="41"/>
  <c r="Y495" i="41"/>
  <c r="W495" i="41"/>
  <c r="J495" i="41"/>
  <c r="G495" i="41"/>
  <c r="Y494" i="41"/>
  <c r="W494" i="41"/>
  <c r="J494" i="41"/>
  <c r="G494" i="41"/>
  <c r="Y493" i="41"/>
  <c r="W493" i="41"/>
  <c r="J493" i="41"/>
  <c r="G493" i="41"/>
  <c r="Y492" i="41"/>
  <c r="W492" i="41"/>
  <c r="J492" i="41"/>
  <c r="G492" i="41"/>
  <c r="Y491" i="41"/>
  <c r="W491" i="41"/>
  <c r="J491" i="41"/>
  <c r="G491" i="41"/>
  <c r="Y490" i="41"/>
  <c r="W490" i="41"/>
  <c r="J490" i="41"/>
  <c r="G490" i="41"/>
  <c r="Y489" i="41"/>
  <c r="W489" i="41"/>
  <c r="J489" i="41"/>
  <c r="G489" i="41"/>
  <c r="Y488" i="41"/>
  <c r="W488" i="41"/>
  <c r="J488" i="41"/>
  <c r="G488" i="41"/>
  <c r="Y487" i="41"/>
  <c r="W487" i="41"/>
  <c r="J487" i="41"/>
  <c r="G487" i="41"/>
  <c r="Y486" i="41"/>
  <c r="W486" i="41"/>
  <c r="J486" i="41"/>
  <c r="G486" i="41"/>
  <c r="Y485" i="41"/>
  <c r="W485" i="41"/>
  <c r="J485" i="41"/>
  <c r="G485" i="41"/>
  <c r="Y484" i="41"/>
  <c r="W484" i="41"/>
  <c r="J484" i="41"/>
  <c r="G484" i="41"/>
  <c r="Y483" i="41"/>
  <c r="W483" i="41"/>
  <c r="J483" i="41"/>
  <c r="G483" i="41"/>
  <c r="Y482" i="41"/>
  <c r="W482" i="41"/>
  <c r="J482" i="41"/>
  <c r="G482" i="41"/>
  <c r="Y481" i="41"/>
  <c r="W481" i="41"/>
  <c r="J481" i="41"/>
  <c r="G481" i="41"/>
  <c r="Y480" i="41"/>
  <c r="W480" i="41"/>
  <c r="J480" i="41"/>
  <c r="G480" i="41"/>
  <c r="Y479" i="41"/>
  <c r="W479" i="41"/>
  <c r="J479" i="41"/>
  <c r="G479" i="41"/>
  <c r="Y478" i="41"/>
  <c r="W478" i="41"/>
  <c r="J478" i="41"/>
  <c r="G478" i="41"/>
  <c r="Y477" i="41"/>
  <c r="W477" i="41"/>
  <c r="J477" i="41"/>
  <c r="G477" i="41"/>
  <c r="Y476" i="41"/>
  <c r="W476" i="41"/>
  <c r="J476" i="41"/>
  <c r="G476" i="41"/>
  <c r="Y475" i="41"/>
  <c r="W475" i="41"/>
  <c r="J475" i="41"/>
  <c r="G475" i="41"/>
  <c r="Y474" i="41"/>
  <c r="W474" i="41"/>
  <c r="J474" i="41"/>
  <c r="G474" i="41"/>
  <c r="Y473" i="41"/>
  <c r="W473" i="41"/>
  <c r="J473" i="41"/>
  <c r="G473" i="41"/>
  <c r="Y472" i="41"/>
  <c r="W472" i="41"/>
  <c r="J472" i="41"/>
  <c r="G472" i="41"/>
  <c r="Y471" i="41"/>
  <c r="W471" i="41"/>
  <c r="J471" i="41"/>
  <c r="G471" i="41"/>
  <c r="Y470" i="41"/>
  <c r="W470" i="41"/>
  <c r="J470" i="41"/>
  <c r="G470" i="41"/>
  <c r="Y469" i="41"/>
  <c r="W469" i="41"/>
  <c r="J469" i="41"/>
  <c r="G469" i="41"/>
  <c r="Y468" i="41"/>
  <c r="W468" i="41"/>
  <c r="J468" i="41"/>
  <c r="G468" i="41"/>
  <c r="Y467" i="41"/>
  <c r="W467" i="41"/>
  <c r="J467" i="41"/>
  <c r="G467" i="41"/>
  <c r="Y466" i="41"/>
  <c r="W466" i="41"/>
  <c r="J466" i="41"/>
  <c r="G466" i="41"/>
  <c r="Y465" i="41"/>
  <c r="W465" i="41"/>
  <c r="J465" i="41"/>
  <c r="G465" i="41"/>
  <c r="Y464" i="41"/>
  <c r="W464" i="41"/>
  <c r="J464" i="41"/>
  <c r="G464" i="41"/>
  <c r="Y463" i="41"/>
  <c r="W463" i="41"/>
  <c r="J463" i="41"/>
  <c r="G463" i="41"/>
  <c r="Y462" i="41"/>
  <c r="W462" i="41"/>
  <c r="J462" i="41"/>
  <c r="G462" i="41"/>
  <c r="Y461" i="41"/>
  <c r="W461" i="41"/>
  <c r="J461" i="41"/>
  <c r="G461" i="41"/>
  <c r="Y460" i="41"/>
  <c r="W460" i="41"/>
  <c r="J460" i="41"/>
  <c r="G460" i="41"/>
  <c r="Y459" i="41"/>
  <c r="W459" i="41"/>
  <c r="J459" i="41"/>
  <c r="G459" i="41"/>
  <c r="Y458" i="41"/>
  <c r="W458" i="41"/>
  <c r="J458" i="41"/>
  <c r="G458" i="41"/>
  <c r="Y457" i="41"/>
  <c r="W457" i="41"/>
  <c r="J457" i="41"/>
  <c r="G457" i="41"/>
  <c r="Y456" i="41"/>
  <c r="W456" i="41"/>
  <c r="J456" i="41"/>
  <c r="G456" i="41"/>
  <c r="Y455" i="41"/>
  <c r="W455" i="41"/>
  <c r="J455" i="41"/>
  <c r="G455" i="41"/>
  <c r="Y454" i="41"/>
  <c r="W454" i="41"/>
  <c r="J454" i="41"/>
  <c r="G454" i="41"/>
  <c r="Y453" i="41"/>
  <c r="W453" i="41"/>
  <c r="J453" i="41"/>
  <c r="G453" i="41"/>
  <c r="Y452" i="41"/>
  <c r="W452" i="41"/>
  <c r="J452" i="41"/>
  <c r="G452" i="41"/>
  <c r="Y451" i="41"/>
  <c r="W451" i="41"/>
  <c r="J451" i="41"/>
  <c r="G451" i="41"/>
  <c r="Y450" i="41"/>
  <c r="W450" i="41"/>
  <c r="J450" i="41"/>
  <c r="G450" i="41"/>
  <c r="Y449" i="41"/>
  <c r="W449" i="41"/>
  <c r="J449" i="41"/>
  <c r="G449" i="41"/>
  <c r="Y448" i="41"/>
  <c r="W448" i="41"/>
  <c r="J448" i="41"/>
  <c r="G448" i="41"/>
  <c r="Y447" i="41"/>
  <c r="W447" i="41"/>
  <c r="J447" i="41"/>
  <c r="G447" i="41"/>
  <c r="Y446" i="41"/>
  <c r="W446" i="41"/>
  <c r="J446" i="41"/>
  <c r="G446" i="41"/>
  <c r="Y445" i="41"/>
  <c r="W445" i="41"/>
  <c r="J445" i="41"/>
  <c r="G445" i="41"/>
  <c r="Y444" i="41"/>
  <c r="W444" i="41"/>
  <c r="J444" i="41"/>
  <c r="G444" i="41"/>
  <c r="Y443" i="41"/>
  <c r="W443" i="41"/>
  <c r="J443" i="41"/>
  <c r="G443" i="41"/>
  <c r="Y442" i="41"/>
  <c r="W442" i="41"/>
  <c r="J442" i="41"/>
  <c r="G442" i="41"/>
  <c r="Y441" i="41"/>
  <c r="W441" i="41"/>
  <c r="J441" i="41"/>
  <c r="G441" i="41"/>
  <c r="Y440" i="41"/>
  <c r="W440" i="41"/>
  <c r="J440" i="41"/>
  <c r="G440" i="41"/>
  <c r="Y439" i="41"/>
  <c r="W439" i="41"/>
  <c r="J439" i="41"/>
  <c r="G439" i="41"/>
  <c r="Y438" i="41"/>
  <c r="W438" i="41"/>
  <c r="J438" i="41"/>
  <c r="G438" i="41"/>
  <c r="Y437" i="41"/>
  <c r="W437" i="41"/>
  <c r="J437" i="41"/>
  <c r="G437" i="41"/>
  <c r="Y436" i="41"/>
  <c r="W436" i="41"/>
  <c r="J436" i="41"/>
  <c r="G436" i="41"/>
  <c r="Y435" i="41"/>
  <c r="W435" i="41"/>
  <c r="J435" i="41"/>
  <c r="G435" i="41"/>
  <c r="Y434" i="41"/>
  <c r="W434" i="41"/>
  <c r="J434" i="41"/>
  <c r="G434" i="41"/>
  <c r="Y433" i="41"/>
  <c r="W433" i="41"/>
  <c r="J433" i="41"/>
  <c r="G433" i="41"/>
  <c r="Y432" i="41"/>
  <c r="W432" i="41"/>
  <c r="J432" i="41"/>
  <c r="G432" i="41"/>
  <c r="Y431" i="41"/>
  <c r="W431" i="41"/>
  <c r="J431" i="41"/>
  <c r="G431" i="41"/>
  <c r="Y430" i="41"/>
  <c r="W430" i="41"/>
  <c r="J430" i="41"/>
  <c r="G430" i="41"/>
  <c r="Y429" i="41"/>
  <c r="W429" i="41"/>
  <c r="J429" i="41"/>
  <c r="G429" i="41"/>
  <c r="Y428" i="41"/>
  <c r="W428" i="41"/>
  <c r="J428" i="41"/>
  <c r="G428" i="41"/>
  <c r="Y427" i="41"/>
  <c r="W427" i="41"/>
  <c r="J427" i="41"/>
  <c r="G427" i="41"/>
  <c r="Y426" i="41"/>
  <c r="W426" i="41"/>
  <c r="J426" i="41"/>
  <c r="G426" i="41"/>
  <c r="Y425" i="41"/>
  <c r="W425" i="41"/>
  <c r="J425" i="41"/>
  <c r="G425" i="41"/>
  <c r="Y424" i="41"/>
  <c r="W424" i="41"/>
  <c r="J424" i="41"/>
  <c r="G424" i="41"/>
  <c r="Y423" i="41"/>
  <c r="W423" i="41"/>
  <c r="J423" i="41"/>
  <c r="G423" i="41"/>
  <c r="Y422" i="41"/>
  <c r="W422" i="41"/>
  <c r="J422" i="41"/>
  <c r="G422" i="41"/>
  <c r="Y421" i="41"/>
  <c r="W421" i="41"/>
  <c r="J421" i="41"/>
  <c r="G421" i="41"/>
  <c r="Y420" i="41"/>
  <c r="W420" i="41"/>
  <c r="J420" i="41"/>
  <c r="G420" i="41"/>
  <c r="Y419" i="41"/>
  <c r="W419" i="41"/>
  <c r="J419" i="41"/>
  <c r="G419" i="41"/>
  <c r="Y418" i="41"/>
  <c r="W418" i="41"/>
  <c r="J418" i="41"/>
  <c r="G418" i="41"/>
  <c r="Y417" i="41"/>
  <c r="W417" i="41"/>
  <c r="J417" i="41"/>
  <c r="G417" i="41"/>
  <c r="Y416" i="41"/>
  <c r="W416" i="41"/>
  <c r="J416" i="41"/>
  <c r="G416" i="41"/>
  <c r="Y415" i="41"/>
  <c r="W415" i="41"/>
  <c r="J415" i="41"/>
  <c r="G415" i="41"/>
  <c r="Y414" i="41"/>
  <c r="W414" i="41"/>
  <c r="J414" i="41"/>
  <c r="G414" i="41"/>
  <c r="Y413" i="41"/>
  <c r="W413" i="41"/>
  <c r="J413" i="41"/>
  <c r="G413" i="41"/>
  <c r="Y412" i="41"/>
  <c r="W412" i="41"/>
  <c r="J412" i="41"/>
  <c r="G412" i="41"/>
  <c r="Y411" i="41"/>
  <c r="W411" i="41"/>
  <c r="J411" i="41"/>
  <c r="G411" i="41"/>
  <c r="Y410" i="41"/>
  <c r="W410" i="41"/>
  <c r="J410" i="41"/>
  <c r="G410" i="41"/>
  <c r="Y409" i="41"/>
  <c r="W409" i="41"/>
  <c r="J409" i="41"/>
  <c r="G409" i="41"/>
  <c r="Y408" i="41"/>
  <c r="W408" i="41"/>
  <c r="J408" i="41"/>
  <c r="G408" i="41"/>
  <c r="Y407" i="41"/>
  <c r="W407" i="41"/>
  <c r="J407" i="41"/>
  <c r="G407" i="41"/>
  <c r="Y406" i="41"/>
  <c r="W406" i="41"/>
  <c r="J406" i="41"/>
  <c r="G406" i="41"/>
  <c r="Y405" i="41"/>
  <c r="W405" i="41"/>
  <c r="J405" i="41"/>
  <c r="G405" i="41"/>
  <c r="Y404" i="41"/>
  <c r="W404" i="41"/>
  <c r="J404" i="41"/>
  <c r="G404" i="41"/>
  <c r="Y403" i="41"/>
  <c r="W403" i="41"/>
  <c r="J403" i="41"/>
  <c r="G403" i="41"/>
  <c r="Y402" i="41"/>
  <c r="W402" i="41"/>
  <c r="J402" i="41"/>
  <c r="G402" i="41"/>
  <c r="Y401" i="41"/>
  <c r="W401" i="41"/>
  <c r="J401" i="41"/>
  <c r="G401" i="41"/>
  <c r="Y400" i="41"/>
  <c r="W400" i="41"/>
  <c r="J400" i="41"/>
  <c r="G400" i="41"/>
  <c r="Y399" i="41"/>
  <c r="W399" i="41"/>
  <c r="J399" i="41"/>
  <c r="G399" i="41"/>
  <c r="Y398" i="41"/>
  <c r="W398" i="41"/>
  <c r="J398" i="41"/>
  <c r="G398" i="41"/>
  <c r="Y397" i="41"/>
  <c r="W397" i="41"/>
  <c r="J397" i="41"/>
  <c r="G397" i="41"/>
  <c r="Y396" i="41"/>
  <c r="W396" i="41"/>
  <c r="J396" i="41"/>
  <c r="G396" i="41"/>
  <c r="Y395" i="41"/>
  <c r="W395" i="41"/>
  <c r="J395" i="41"/>
  <c r="G395" i="41"/>
  <c r="Y394" i="41"/>
  <c r="W394" i="41"/>
  <c r="J394" i="41"/>
  <c r="G394" i="41"/>
  <c r="Y393" i="41"/>
  <c r="W393" i="41"/>
  <c r="J393" i="41"/>
  <c r="G393" i="41"/>
  <c r="Y392" i="41"/>
  <c r="W392" i="41"/>
  <c r="J392" i="41"/>
  <c r="G392" i="41"/>
  <c r="Y391" i="41"/>
  <c r="W391" i="41"/>
  <c r="J391" i="41"/>
  <c r="G391" i="41"/>
  <c r="Y390" i="41"/>
  <c r="W390" i="41"/>
  <c r="J390" i="41"/>
  <c r="G390" i="41"/>
  <c r="Y389" i="41"/>
  <c r="W389" i="41"/>
  <c r="J389" i="41"/>
  <c r="G389" i="41"/>
  <c r="Y388" i="41"/>
  <c r="W388" i="41"/>
  <c r="J388" i="41"/>
  <c r="G388" i="41"/>
  <c r="Y387" i="41"/>
  <c r="W387" i="41"/>
  <c r="J387" i="41"/>
  <c r="G387" i="41"/>
  <c r="Y386" i="41"/>
  <c r="W386" i="41"/>
  <c r="J386" i="41"/>
  <c r="G386" i="41"/>
  <c r="Y385" i="41"/>
  <c r="W385" i="41"/>
  <c r="J385" i="41"/>
  <c r="G385" i="41"/>
  <c r="Y384" i="41"/>
  <c r="W384" i="41"/>
  <c r="J384" i="41"/>
  <c r="G384" i="41"/>
  <c r="Y383" i="41"/>
  <c r="W383" i="41"/>
  <c r="J383" i="41"/>
  <c r="G383" i="41"/>
  <c r="Y382" i="41"/>
  <c r="W382" i="41"/>
  <c r="J382" i="41"/>
  <c r="G382" i="41"/>
  <c r="Y381" i="41"/>
  <c r="W381" i="41"/>
  <c r="J381" i="41"/>
  <c r="G381" i="41"/>
  <c r="Y380" i="41"/>
  <c r="W380" i="41"/>
  <c r="J380" i="41"/>
  <c r="G380" i="41"/>
  <c r="Y379" i="41"/>
  <c r="W379" i="41"/>
  <c r="J379" i="41"/>
  <c r="G379" i="41"/>
  <c r="Y378" i="41"/>
  <c r="W378" i="41"/>
  <c r="J378" i="41"/>
  <c r="G378" i="41"/>
  <c r="Y377" i="41"/>
  <c r="W377" i="41"/>
  <c r="J377" i="41"/>
  <c r="G377" i="41"/>
  <c r="Y376" i="41"/>
  <c r="W376" i="41"/>
  <c r="J376" i="41"/>
  <c r="G376" i="41"/>
  <c r="Y375" i="41"/>
  <c r="W375" i="41"/>
  <c r="J375" i="41"/>
  <c r="G375" i="41"/>
  <c r="Y374" i="41"/>
  <c r="W374" i="41"/>
  <c r="O374" i="41"/>
  <c r="J374" i="41"/>
  <c r="G374" i="41"/>
  <c r="Y373" i="41"/>
  <c r="W373" i="41"/>
  <c r="O373" i="41"/>
  <c r="J373" i="41"/>
  <c r="G373" i="41"/>
  <c r="Y372" i="41"/>
  <c r="W372" i="41"/>
  <c r="O372" i="41"/>
  <c r="J372" i="41"/>
  <c r="G372" i="41"/>
  <c r="Y371" i="41"/>
  <c r="W371" i="41"/>
  <c r="O371" i="41"/>
  <c r="J371" i="41"/>
  <c r="G371" i="41"/>
  <c r="Y370" i="41"/>
  <c r="W370" i="41"/>
  <c r="O370" i="41"/>
  <c r="J370" i="41"/>
  <c r="G370" i="41"/>
  <c r="Y369" i="41"/>
  <c r="W369" i="41"/>
  <c r="O369" i="41"/>
  <c r="J369" i="41"/>
  <c r="G369" i="41"/>
  <c r="Y368" i="41"/>
  <c r="W368" i="41"/>
  <c r="O368" i="41"/>
  <c r="J368" i="41"/>
  <c r="G368" i="41"/>
  <c r="Y367" i="41"/>
  <c r="W367" i="41"/>
  <c r="O367" i="41"/>
  <c r="J367" i="41"/>
  <c r="G367" i="41"/>
  <c r="Y366" i="41"/>
  <c r="W366" i="41"/>
  <c r="O366" i="41"/>
  <c r="J366" i="41"/>
  <c r="G366" i="41"/>
  <c r="Y365" i="41"/>
  <c r="W365" i="41"/>
  <c r="O365" i="41"/>
  <c r="J365" i="41"/>
  <c r="G365" i="41"/>
  <c r="Y364" i="41"/>
  <c r="W364" i="41"/>
  <c r="O364" i="41"/>
  <c r="J364" i="41"/>
  <c r="G364" i="41"/>
  <c r="Y363" i="41"/>
  <c r="W363" i="41"/>
  <c r="O363" i="41"/>
  <c r="J363" i="41"/>
  <c r="G363" i="41"/>
  <c r="Y362" i="41"/>
  <c r="W362" i="41"/>
  <c r="O362" i="41"/>
  <c r="J362" i="41"/>
  <c r="G362" i="41"/>
  <c r="Y361" i="41"/>
  <c r="W361" i="41"/>
  <c r="O361" i="41"/>
  <c r="J361" i="41"/>
  <c r="G361" i="41"/>
  <c r="Y360" i="41"/>
  <c r="W360" i="41"/>
  <c r="O360" i="41"/>
  <c r="J360" i="41"/>
  <c r="G360" i="41"/>
  <c r="Y359" i="41"/>
  <c r="W359" i="41"/>
  <c r="O359" i="41"/>
  <c r="J359" i="41"/>
  <c r="G359" i="41"/>
  <c r="Y358" i="41"/>
  <c r="W358" i="41"/>
  <c r="O358" i="41"/>
  <c r="J358" i="41"/>
  <c r="G358" i="41"/>
  <c r="Y357" i="41"/>
  <c r="W357" i="41"/>
  <c r="O357" i="41"/>
  <c r="J357" i="41"/>
  <c r="G357" i="41"/>
  <c r="Y356" i="41"/>
  <c r="W356" i="41"/>
  <c r="O356" i="41"/>
  <c r="J356" i="41"/>
  <c r="G356" i="41"/>
  <c r="Y355" i="41"/>
  <c r="W355" i="41"/>
  <c r="O355" i="41"/>
  <c r="J355" i="41"/>
  <c r="G355" i="41"/>
  <c r="Y354" i="41"/>
  <c r="W354" i="41"/>
  <c r="O354" i="41"/>
  <c r="J354" i="41"/>
  <c r="G354" i="41"/>
  <c r="Y353" i="41"/>
  <c r="W353" i="41"/>
  <c r="O353" i="41"/>
  <c r="J353" i="41"/>
  <c r="G353" i="41"/>
  <c r="Y352" i="41"/>
  <c r="W352" i="41"/>
  <c r="O352" i="41"/>
  <c r="J352" i="41"/>
  <c r="G352" i="41"/>
  <c r="Y351" i="41"/>
  <c r="W351" i="41"/>
  <c r="O351" i="41"/>
  <c r="J351" i="41"/>
  <c r="G351" i="41"/>
  <c r="Y350" i="41"/>
  <c r="W350" i="41"/>
  <c r="O350" i="41"/>
  <c r="J350" i="41"/>
  <c r="G350" i="41"/>
  <c r="Y349" i="41"/>
  <c r="W349" i="41"/>
  <c r="O349" i="41"/>
  <c r="J349" i="41"/>
  <c r="G349" i="41"/>
  <c r="Y348" i="41"/>
  <c r="W348" i="41"/>
  <c r="O348" i="41"/>
  <c r="J348" i="41"/>
  <c r="G348" i="41"/>
  <c r="Y347" i="41"/>
  <c r="W347" i="41"/>
  <c r="O347" i="41"/>
  <c r="J347" i="41"/>
  <c r="G347" i="41"/>
  <c r="Y346" i="41"/>
  <c r="W346" i="41"/>
  <c r="O346" i="41"/>
  <c r="J346" i="41"/>
  <c r="G346" i="41"/>
  <c r="Y345" i="41"/>
  <c r="W345" i="41"/>
  <c r="O345" i="41"/>
  <c r="J345" i="41"/>
  <c r="G345" i="41"/>
  <c r="Y344" i="41"/>
  <c r="W344" i="41"/>
  <c r="O344" i="41"/>
  <c r="J344" i="41"/>
  <c r="G344" i="41"/>
  <c r="Y343" i="41"/>
  <c r="W343" i="41"/>
  <c r="O343" i="41"/>
  <c r="J343" i="41"/>
  <c r="G343" i="41"/>
  <c r="Y342" i="41"/>
  <c r="W342" i="41"/>
  <c r="O342" i="41"/>
  <c r="J342" i="41"/>
  <c r="G342" i="41"/>
  <c r="Y341" i="41"/>
  <c r="W341" i="41"/>
  <c r="O341" i="41"/>
  <c r="J341" i="41"/>
  <c r="G341" i="41"/>
  <c r="Y340" i="41"/>
  <c r="W340" i="41"/>
  <c r="O340" i="41"/>
  <c r="J340" i="41"/>
  <c r="G340" i="41"/>
  <c r="Y339" i="41"/>
  <c r="W339" i="41"/>
  <c r="O339" i="41"/>
  <c r="J339" i="41"/>
  <c r="G339" i="41"/>
  <c r="Y338" i="41"/>
  <c r="W338" i="41"/>
  <c r="O338" i="41"/>
  <c r="J338" i="41"/>
  <c r="G338" i="41"/>
  <c r="Y337" i="41"/>
  <c r="W337" i="41"/>
  <c r="O337" i="41"/>
  <c r="J337" i="41"/>
  <c r="G337" i="41"/>
  <c r="Y336" i="41"/>
  <c r="W336" i="41"/>
  <c r="O336" i="41"/>
  <c r="J336" i="41"/>
  <c r="G336" i="41"/>
  <c r="Y335" i="41"/>
  <c r="W335" i="41"/>
  <c r="O335" i="41"/>
  <c r="J335" i="41"/>
  <c r="G335" i="41"/>
  <c r="Y334" i="41"/>
  <c r="W334" i="41"/>
  <c r="O334" i="41"/>
  <c r="J334" i="41"/>
  <c r="G334" i="41"/>
  <c r="Y333" i="41"/>
  <c r="W333" i="41"/>
  <c r="O333" i="41"/>
  <c r="J333" i="41"/>
  <c r="G333" i="41"/>
  <c r="Y332" i="41"/>
  <c r="W332" i="41"/>
  <c r="O332" i="41"/>
  <c r="J332" i="41"/>
  <c r="G332" i="41"/>
  <c r="Y331" i="41"/>
  <c r="W331" i="41"/>
  <c r="O331" i="41"/>
  <c r="J331" i="41"/>
  <c r="G331" i="41"/>
  <c r="Y330" i="41"/>
  <c r="W330" i="41"/>
  <c r="O330" i="41"/>
  <c r="J330" i="41"/>
  <c r="G330" i="41"/>
  <c r="Y329" i="41"/>
  <c r="W329" i="41"/>
  <c r="O329" i="41"/>
  <c r="J329" i="41"/>
  <c r="G329" i="41"/>
  <c r="Y328" i="41"/>
  <c r="W328" i="41"/>
  <c r="O328" i="41"/>
  <c r="J328" i="41"/>
  <c r="G328" i="41"/>
  <c r="Y327" i="41"/>
  <c r="W327" i="41"/>
  <c r="O327" i="41"/>
  <c r="J327" i="41"/>
  <c r="G327" i="41"/>
  <c r="Y326" i="41"/>
  <c r="W326" i="41"/>
  <c r="O326" i="41"/>
  <c r="J326" i="41"/>
  <c r="G326" i="41"/>
  <c r="Y325" i="41"/>
  <c r="W325" i="41"/>
  <c r="O325" i="41"/>
  <c r="J325" i="41"/>
  <c r="G325" i="41"/>
  <c r="Y324" i="41"/>
  <c r="W324" i="41"/>
  <c r="O324" i="41"/>
  <c r="J324" i="41"/>
  <c r="G324" i="41"/>
  <c r="Y323" i="41"/>
  <c r="W323" i="41"/>
  <c r="O323" i="41"/>
  <c r="J323" i="41"/>
  <c r="G323" i="41"/>
  <c r="Y322" i="41"/>
  <c r="W322" i="41"/>
  <c r="O322" i="41"/>
  <c r="J322" i="41"/>
  <c r="G322" i="41"/>
  <c r="Y321" i="41"/>
  <c r="W321" i="41"/>
  <c r="O321" i="41"/>
  <c r="J321" i="41"/>
  <c r="G321" i="41"/>
  <c r="Y320" i="41"/>
  <c r="W320" i="41"/>
  <c r="O320" i="41"/>
  <c r="J320" i="41"/>
  <c r="G320" i="41"/>
  <c r="Y319" i="41"/>
  <c r="W319" i="41"/>
  <c r="O319" i="41"/>
  <c r="J319" i="41"/>
  <c r="G319" i="41"/>
  <c r="Y318" i="41"/>
  <c r="W318" i="41"/>
  <c r="O318" i="41"/>
  <c r="J318" i="41"/>
  <c r="G318" i="41"/>
  <c r="Y317" i="41"/>
  <c r="W317" i="41"/>
  <c r="O317" i="41"/>
  <c r="J317" i="41"/>
  <c r="G317" i="41"/>
  <c r="Y316" i="41"/>
  <c r="W316" i="41"/>
  <c r="O316" i="41"/>
  <c r="J316" i="41"/>
  <c r="G316" i="41"/>
  <c r="Y315" i="41"/>
  <c r="W315" i="41"/>
  <c r="O315" i="41"/>
  <c r="J315" i="41"/>
  <c r="G315" i="41"/>
  <c r="Y314" i="41"/>
  <c r="W314" i="41"/>
  <c r="O314" i="41"/>
  <c r="J314" i="41"/>
  <c r="G314" i="41"/>
  <c r="Y313" i="41"/>
  <c r="W313" i="41"/>
  <c r="O313" i="41"/>
  <c r="J313" i="41"/>
  <c r="G313" i="41"/>
  <c r="Y312" i="41"/>
  <c r="W312" i="41"/>
  <c r="O312" i="41"/>
  <c r="J312" i="41"/>
  <c r="G312" i="41"/>
  <c r="Y311" i="41"/>
  <c r="W311" i="41"/>
  <c r="O311" i="41"/>
  <c r="J311" i="41"/>
  <c r="G311" i="41"/>
  <c r="Y310" i="41"/>
  <c r="W310" i="41"/>
  <c r="O310" i="41"/>
  <c r="J310" i="41"/>
  <c r="G310" i="41"/>
  <c r="Y309" i="41"/>
  <c r="W309" i="41"/>
  <c r="O309" i="41"/>
  <c r="J309" i="41"/>
  <c r="G309" i="41"/>
  <c r="Y308" i="41"/>
  <c r="W308" i="41"/>
  <c r="O308" i="41"/>
  <c r="J308" i="41"/>
  <c r="G308" i="41"/>
  <c r="Y307" i="41"/>
  <c r="W307" i="41"/>
  <c r="O307" i="41"/>
  <c r="J307" i="41"/>
  <c r="G307" i="41"/>
  <c r="Y306" i="41"/>
  <c r="W306" i="41"/>
  <c r="O306" i="41"/>
  <c r="J306" i="41"/>
  <c r="G306" i="41"/>
  <c r="Y305" i="41"/>
  <c r="W305" i="41"/>
  <c r="O305" i="41"/>
  <c r="J305" i="41"/>
  <c r="G305" i="41"/>
  <c r="Y304" i="41"/>
  <c r="W304" i="41"/>
  <c r="O304" i="41"/>
  <c r="J304" i="41"/>
  <c r="G304" i="41"/>
  <c r="Y303" i="41"/>
  <c r="W303" i="41"/>
  <c r="O303" i="41"/>
  <c r="J303" i="41"/>
  <c r="G303" i="41"/>
  <c r="Y302" i="41"/>
  <c r="W302" i="41"/>
  <c r="O302" i="41"/>
  <c r="J302" i="41"/>
  <c r="G302" i="41"/>
  <c r="Y301" i="41"/>
  <c r="W301" i="41"/>
  <c r="O301" i="41"/>
  <c r="J301" i="41"/>
  <c r="G301" i="41"/>
  <c r="Y300" i="41"/>
  <c r="W300" i="41"/>
  <c r="O300" i="41"/>
  <c r="J300" i="41"/>
  <c r="G300" i="41"/>
  <c r="Y299" i="41"/>
  <c r="W299" i="41"/>
  <c r="O299" i="41"/>
  <c r="J299" i="41"/>
  <c r="G299" i="41"/>
  <c r="Y298" i="41"/>
  <c r="W298" i="41"/>
  <c r="O298" i="41"/>
  <c r="J298" i="41"/>
  <c r="G298" i="41"/>
  <c r="Y297" i="41"/>
  <c r="W297" i="41"/>
  <c r="O297" i="41"/>
  <c r="J297" i="41"/>
  <c r="G297" i="41"/>
  <c r="Y296" i="41"/>
  <c r="W296" i="41"/>
  <c r="O296" i="41"/>
  <c r="J296" i="41"/>
  <c r="G296" i="41"/>
  <c r="Y295" i="41"/>
  <c r="W295" i="41"/>
  <c r="O295" i="41"/>
  <c r="J295" i="41"/>
  <c r="G295" i="41"/>
  <c r="Y294" i="41"/>
  <c r="W294" i="41"/>
  <c r="O294" i="41"/>
  <c r="J294" i="41"/>
  <c r="G294" i="41"/>
  <c r="Y293" i="41"/>
  <c r="W293" i="41"/>
  <c r="O293" i="41"/>
  <c r="J293" i="41"/>
  <c r="G293" i="41"/>
  <c r="Y292" i="41"/>
  <c r="W292" i="41"/>
  <c r="O292" i="41"/>
  <c r="J292" i="41"/>
  <c r="G292" i="41"/>
  <c r="Y291" i="41"/>
  <c r="W291" i="41"/>
  <c r="O291" i="41"/>
  <c r="J291" i="41"/>
  <c r="G291" i="41"/>
  <c r="Y290" i="41"/>
  <c r="W290" i="41"/>
  <c r="O290" i="41"/>
  <c r="J290" i="41"/>
  <c r="G290" i="41"/>
  <c r="Y289" i="41"/>
  <c r="W289" i="41"/>
  <c r="O289" i="41"/>
  <c r="J289" i="41"/>
  <c r="G289" i="41"/>
  <c r="Y288" i="41"/>
  <c r="W288" i="41"/>
  <c r="O288" i="41"/>
  <c r="J288" i="41"/>
  <c r="G288" i="41"/>
  <c r="Y287" i="41"/>
  <c r="W287" i="41"/>
  <c r="O287" i="41"/>
  <c r="J287" i="41"/>
  <c r="G287" i="41"/>
  <c r="Y286" i="41"/>
  <c r="W286" i="41"/>
  <c r="O286" i="41"/>
  <c r="J286" i="41"/>
  <c r="G286" i="41"/>
  <c r="Y285" i="41"/>
  <c r="W285" i="41"/>
  <c r="O285" i="41"/>
  <c r="J285" i="41"/>
  <c r="G285" i="41"/>
  <c r="Y284" i="41"/>
  <c r="W284" i="41"/>
  <c r="O284" i="41"/>
  <c r="J284" i="41"/>
  <c r="G284" i="41"/>
  <c r="Y283" i="41"/>
  <c r="W283" i="41"/>
  <c r="O283" i="41"/>
  <c r="J283" i="41"/>
  <c r="G283" i="41"/>
  <c r="Y282" i="41"/>
  <c r="W282" i="41"/>
  <c r="O282" i="41"/>
  <c r="J282" i="41"/>
  <c r="G282" i="41"/>
  <c r="Y281" i="41"/>
  <c r="W281" i="41"/>
  <c r="O281" i="41"/>
  <c r="J281" i="41"/>
  <c r="G281" i="41"/>
  <c r="Y280" i="41"/>
  <c r="W280" i="41"/>
  <c r="O280" i="41"/>
  <c r="J280" i="41"/>
  <c r="G280" i="41"/>
  <c r="Y279" i="41"/>
  <c r="W279" i="41"/>
  <c r="O279" i="41"/>
  <c r="J279" i="41"/>
  <c r="G279" i="41"/>
  <c r="Y278" i="41"/>
  <c r="W278" i="41"/>
  <c r="O278" i="41"/>
  <c r="J278" i="41"/>
  <c r="G278" i="41"/>
  <c r="Y277" i="41"/>
  <c r="W277" i="41"/>
  <c r="O277" i="41"/>
  <c r="J277" i="41"/>
  <c r="G277" i="41"/>
  <c r="Y276" i="41"/>
  <c r="W276" i="41"/>
  <c r="O276" i="41"/>
  <c r="J276" i="41"/>
  <c r="G276" i="41"/>
  <c r="Y275" i="41"/>
  <c r="W275" i="41"/>
  <c r="O275" i="41"/>
  <c r="J275" i="41"/>
  <c r="G275" i="41"/>
  <c r="Y274" i="41"/>
  <c r="W274" i="41"/>
  <c r="O274" i="41"/>
  <c r="J274" i="41"/>
  <c r="G274" i="41"/>
  <c r="Y273" i="41"/>
  <c r="W273" i="41"/>
  <c r="O273" i="41"/>
  <c r="J273" i="41"/>
  <c r="G273" i="41"/>
  <c r="Y272" i="41"/>
  <c r="W272" i="41"/>
  <c r="O272" i="41"/>
  <c r="J272" i="41"/>
  <c r="G272" i="41"/>
  <c r="Y271" i="41"/>
  <c r="W271" i="41"/>
  <c r="O271" i="41"/>
  <c r="J271" i="41"/>
  <c r="G271" i="41"/>
  <c r="Y270" i="41"/>
  <c r="W270" i="41"/>
  <c r="O270" i="41"/>
  <c r="J270" i="41"/>
  <c r="G270" i="41"/>
  <c r="Y269" i="41"/>
  <c r="W269" i="41"/>
  <c r="O269" i="41"/>
  <c r="J269" i="41"/>
  <c r="G269" i="41"/>
  <c r="Y268" i="41"/>
  <c r="W268" i="41"/>
  <c r="O268" i="41"/>
  <c r="J268" i="41"/>
  <c r="G268" i="41"/>
  <c r="Y267" i="41"/>
  <c r="W267" i="41"/>
  <c r="O267" i="41"/>
  <c r="J267" i="41"/>
  <c r="G267" i="41"/>
  <c r="Y266" i="41"/>
  <c r="W266" i="41"/>
  <c r="O266" i="41"/>
  <c r="J266" i="41"/>
  <c r="G266" i="41"/>
  <c r="Y265" i="41"/>
  <c r="W265" i="41"/>
  <c r="O265" i="41"/>
  <c r="J265" i="41"/>
  <c r="G265" i="41"/>
  <c r="Y264" i="41"/>
  <c r="W264" i="41"/>
  <c r="O264" i="41"/>
  <c r="J264" i="41"/>
  <c r="G264" i="41"/>
  <c r="Y263" i="41"/>
  <c r="W263" i="41"/>
  <c r="O263" i="41"/>
  <c r="J263" i="41"/>
  <c r="G263" i="41"/>
  <c r="Y262" i="41"/>
  <c r="W262" i="41"/>
  <c r="O262" i="41"/>
  <c r="J262" i="41"/>
  <c r="G262" i="41"/>
  <c r="Y261" i="41"/>
  <c r="W261" i="41"/>
  <c r="O261" i="41"/>
  <c r="J261" i="41"/>
  <c r="G261" i="41"/>
  <c r="Y260" i="41"/>
  <c r="W260" i="41"/>
  <c r="O260" i="41"/>
  <c r="J260" i="41"/>
  <c r="G260" i="41"/>
  <c r="Y259" i="41"/>
  <c r="W259" i="41"/>
  <c r="O259" i="41"/>
  <c r="J259" i="41"/>
  <c r="G259" i="41"/>
  <c r="Y258" i="41"/>
  <c r="W258" i="41"/>
  <c r="O258" i="41"/>
  <c r="J258" i="41"/>
  <c r="G258" i="41"/>
  <c r="Y257" i="41"/>
  <c r="W257" i="41"/>
  <c r="O257" i="41"/>
  <c r="J257" i="41"/>
  <c r="G257" i="41"/>
  <c r="Y256" i="41"/>
  <c r="W256" i="41"/>
  <c r="O256" i="41"/>
  <c r="J256" i="41"/>
  <c r="G256" i="41"/>
  <c r="Y255" i="41"/>
  <c r="W255" i="41"/>
  <c r="O255" i="41"/>
  <c r="J255" i="41"/>
  <c r="G255" i="41"/>
  <c r="Y254" i="41"/>
  <c r="W254" i="41"/>
  <c r="O254" i="41"/>
  <c r="J254" i="41"/>
  <c r="G254" i="41"/>
  <c r="Y253" i="41"/>
  <c r="W253" i="41"/>
  <c r="O253" i="41"/>
  <c r="J253" i="41"/>
  <c r="G253" i="41"/>
  <c r="Y252" i="41"/>
  <c r="W252" i="41"/>
  <c r="O252" i="41"/>
  <c r="J252" i="41"/>
  <c r="G252" i="41"/>
  <c r="Y251" i="41"/>
  <c r="W251" i="41"/>
  <c r="O251" i="41"/>
  <c r="J251" i="41"/>
  <c r="G251" i="41"/>
  <c r="Y250" i="41"/>
  <c r="W250" i="41"/>
  <c r="O250" i="41"/>
  <c r="J250" i="41"/>
  <c r="G250" i="41"/>
  <c r="Y249" i="41"/>
  <c r="W249" i="41"/>
  <c r="O249" i="41"/>
  <c r="J249" i="41"/>
  <c r="G249" i="41"/>
  <c r="Y248" i="41"/>
  <c r="W248" i="41"/>
  <c r="O248" i="41"/>
  <c r="J248" i="41"/>
  <c r="G248" i="41"/>
  <c r="Y247" i="41"/>
  <c r="W247" i="41"/>
  <c r="O247" i="41"/>
  <c r="J247" i="41"/>
  <c r="G247" i="41"/>
  <c r="Y246" i="41"/>
  <c r="W246" i="41"/>
  <c r="O246" i="41"/>
  <c r="J246" i="41"/>
  <c r="G246" i="41"/>
  <c r="Y245" i="41"/>
  <c r="W245" i="41"/>
  <c r="O245" i="41"/>
  <c r="J245" i="41"/>
  <c r="G245" i="41"/>
  <c r="Y244" i="41"/>
  <c r="W244" i="41"/>
  <c r="O244" i="41"/>
  <c r="J244" i="41"/>
  <c r="G244" i="41"/>
  <c r="Y243" i="41"/>
  <c r="W243" i="41"/>
  <c r="O243" i="41"/>
  <c r="J243" i="41"/>
  <c r="G243" i="41"/>
  <c r="Y242" i="41"/>
  <c r="W242" i="41"/>
  <c r="O242" i="41"/>
  <c r="J242" i="41"/>
  <c r="G242" i="41"/>
  <c r="Y241" i="41"/>
  <c r="W241" i="41"/>
  <c r="O241" i="41"/>
  <c r="J241" i="41"/>
  <c r="G241" i="41"/>
  <c r="Y240" i="41"/>
  <c r="W240" i="41"/>
  <c r="O240" i="41"/>
  <c r="J240" i="41"/>
  <c r="G240" i="41"/>
  <c r="Y239" i="41"/>
  <c r="W239" i="41"/>
  <c r="O239" i="41"/>
  <c r="J239" i="41"/>
  <c r="G239" i="41"/>
  <c r="Y238" i="41"/>
  <c r="W238" i="41"/>
  <c r="O238" i="41"/>
  <c r="J238" i="41"/>
  <c r="G238" i="41"/>
  <c r="Y237" i="41"/>
  <c r="W237" i="41"/>
  <c r="O237" i="41"/>
  <c r="J237" i="41"/>
  <c r="G237" i="41"/>
  <c r="Y236" i="41"/>
  <c r="W236" i="41"/>
  <c r="O236" i="41"/>
  <c r="J236" i="41"/>
  <c r="G236" i="41"/>
  <c r="Y235" i="41"/>
  <c r="W235" i="41"/>
  <c r="O235" i="41"/>
  <c r="J235" i="41"/>
  <c r="G235" i="41"/>
  <c r="Y234" i="41"/>
  <c r="W234" i="41"/>
  <c r="O234" i="41"/>
  <c r="J234" i="41"/>
  <c r="G234" i="41"/>
  <c r="Y233" i="41"/>
  <c r="W233" i="41"/>
  <c r="O233" i="41"/>
  <c r="J233" i="41"/>
  <c r="G233" i="41"/>
  <c r="Y232" i="41"/>
  <c r="W232" i="41"/>
  <c r="O232" i="41"/>
  <c r="J232" i="41"/>
  <c r="G232" i="41"/>
  <c r="Y231" i="41"/>
  <c r="W231" i="41"/>
  <c r="O231" i="41"/>
  <c r="J231" i="41"/>
  <c r="G231" i="41"/>
  <c r="Y230" i="41"/>
  <c r="W230" i="41"/>
  <c r="O230" i="41"/>
  <c r="J230" i="41"/>
  <c r="G230" i="41"/>
  <c r="Y229" i="41"/>
  <c r="W229" i="41"/>
  <c r="O229" i="41"/>
  <c r="J229" i="41"/>
  <c r="G229" i="41"/>
  <c r="Y228" i="41"/>
  <c r="W228" i="41"/>
  <c r="O228" i="41"/>
  <c r="J228" i="41"/>
  <c r="G228" i="41"/>
  <c r="Y227" i="41"/>
  <c r="W227" i="41"/>
  <c r="O227" i="41"/>
  <c r="J227" i="41"/>
  <c r="G227" i="41"/>
  <c r="Y226" i="41"/>
  <c r="W226" i="41"/>
  <c r="O226" i="41"/>
  <c r="J226" i="41"/>
  <c r="G226" i="41"/>
  <c r="Y225" i="41"/>
  <c r="W225" i="41"/>
  <c r="O225" i="41"/>
  <c r="J225" i="41"/>
  <c r="G225" i="41"/>
  <c r="Y224" i="41"/>
  <c r="W224" i="41"/>
  <c r="O224" i="41"/>
  <c r="J224" i="41"/>
  <c r="G224" i="41"/>
  <c r="Y223" i="41"/>
  <c r="W223" i="41"/>
  <c r="O223" i="41"/>
  <c r="J223" i="41"/>
  <c r="G223" i="41"/>
  <c r="Y222" i="41"/>
  <c r="W222" i="41"/>
  <c r="O222" i="41"/>
  <c r="J222" i="41"/>
  <c r="G222" i="41"/>
  <c r="Y221" i="41"/>
  <c r="W221" i="41"/>
  <c r="O221" i="41"/>
  <c r="J221" i="41"/>
  <c r="G221" i="41"/>
  <c r="Y220" i="41"/>
  <c r="W220" i="41"/>
  <c r="O220" i="41"/>
  <c r="J220" i="41"/>
  <c r="G220" i="41"/>
  <c r="E10" i="41"/>
  <c r="E9" i="41"/>
  <c r="B11" i="41" s="1"/>
  <c r="E8" i="41"/>
  <c r="E7" i="41"/>
  <c r="E6" i="41"/>
  <c r="H6" i="41" s="1"/>
  <c r="AF5" i="41"/>
  <c r="AE4" i="41"/>
  <c r="AF4" i="41" s="1"/>
  <c r="AC5" i="40"/>
  <c r="AB4" i="40"/>
  <c r="AC4" i="40" s="1"/>
  <c r="AB3" i="40"/>
  <c r="AE3" i="40"/>
  <c r="AF3" i="40" s="1"/>
  <c r="AG3" i="40" l="1"/>
  <c r="AE4" i="40"/>
  <c r="AB6" i="40"/>
  <c r="AC3" i="40"/>
  <c r="M452" i="41"/>
  <c r="AF6" i="41"/>
  <c r="AF7" i="41" s="1"/>
  <c r="AF8" i="41" s="1"/>
  <c r="AF9" i="41" s="1"/>
  <c r="M743" i="41"/>
  <c r="M735" i="41"/>
  <c r="M727" i="41"/>
  <c r="M719" i="41"/>
  <c r="M711" i="41"/>
  <c r="M703" i="41"/>
  <c r="M695" i="41"/>
  <c r="M687" i="41"/>
  <c r="M679" i="41"/>
  <c r="M671" i="41"/>
  <c r="M663" i="41"/>
  <c r="M655" i="41"/>
  <c r="M647" i="41"/>
  <c r="M639" i="41"/>
  <c r="M631" i="41"/>
  <c r="M623" i="41"/>
  <c r="M615" i="41"/>
  <c r="M607" i="41"/>
  <c r="M599" i="41"/>
  <c r="M751" i="41"/>
  <c r="M744" i="41"/>
  <c r="M736" i="41"/>
  <c r="M728" i="41"/>
  <c r="M720" i="41"/>
  <c r="M712" i="41"/>
  <c r="M704" i="41"/>
  <c r="M696" i="41"/>
  <c r="M688" i="41"/>
  <c r="M680" i="41"/>
  <c r="M672" i="41"/>
  <c r="M664" i="41"/>
  <c r="M656" i="41"/>
  <c r="M648" i="41"/>
  <c r="M640" i="41"/>
  <c r="M632" i="41"/>
  <c r="M624" i="41"/>
  <c r="M616" i="41"/>
  <c r="M608" i="41"/>
  <c r="M600" i="41"/>
  <c r="M592" i="41"/>
  <c r="M591" i="41"/>
  <c r="M590" i="41"/>
  <c r="M589" i="41"/>
  <c r="M588" i="41"/>
  <c r="M587" i="41"/>
  <c r="M586" i="41"/>
  <c r="M585" i="41"/>
  <c r="M584" i="41"/>
  <c r="M583" i="41"/>
  <c r="M582" i="41"/>
  <c r="M581" i="41"/>
  <c r="M580" i="41"/>
  <c r="M579" i="41"/>
  <c r="M578" i="41"/>
  <c r="M577" i="41"/>
  <c r="M576" i="41"/>
  <c r="M575" i="41"/>
  <c r="M574" i="41"/>
  <c r="M573" i="41"/>
  <c r="M572" i="41"/>
  <c r="M571" i="41"/>
  <c r="M570" i="41"/>
  <c r="M569" i="41"/>
  <c r="M568" i="41"/>
  <c r="M567" i="41"/>
  <c r="M566" i="41"/>
  <c r="M565" i="41"/>
  <c r="M564" i="41"/>
  <c r="M563" i="41"/>
  <c r="M562" i="41"/>
  <c r="M561" i="41"/>
  <c r="M560" i="41"/>
  <c r="M559" i="41"/>
  <c r="M558" i="41"/>
  <c r="M557" i="41"/>
  <c r="M556" i="41"/>
  <c r="M555" i="41"/>
  <c r="M554" i="41"/>
  <c r="M553" i="41"/>
  <c r="M552" i="41"/>
  <c r="M551" i="41"/>
  <c r="M550" i="41"/>
  <c r="M549" i="41"/>
  <c r="M548" i="41"/>
  <c r="M547" i="41"/>
  <c r="M546" i="41"/>
  <c r="M545" i="41"/>
  <c r="M544" i="41"/>
  <c r="M543" i="41"/>
  <c r="M542" i="41"/>
  <c r="M541" i="41"/>
  <c r="M540" i="41"/>
  <c r="M539" i="41"/>
  <c r="M538" i="41"/>
  <c r="M537" i="41"/>
  <c r="M536" i="41"/>
  <c r="M535" i="41"/>
  <c r="M534" i="41"/>
  <c r="M533" i="41"/>
  <c r="M532" i="41"/>
  <c r="M531" i="41"/>
  <c r="M530" i="41"/>
  <c r="M529" i="41"/>
  <c r="M528" i="41"/>
  <c r="M745" i="41"/>
  <c r="M737" i="41"/>
  <c r="M729" i="41"/>
  <c r="M721" i="41"/>
  <c r="M713" i="41"/>
  <c r="M705" i="41"/>
  <c r="M697" i="41"/>
  <c r="M689" i="41"/>
  <c r="M681" i="41"/>
  <c r="M673" i="41"/>
  <c r="M665" i="41"/>
  <c r="M657" i="41"/>
  <c r="M649" i="41"/>
  <c r="M641" i="41"/>
  <c r="M633" i="41"/>
  <c r="M625" i="41"/>
  <c r="M617" i="41"/>
  <c r="M609" i="41"/>
  <c r="M601" i="41"/>
  <c r="M593" i="41"/>
  <c r="M748" i="41"/>
  <c r="M740" i="41"/>
  <c r="M732" i="41"/>
  <c r="M724" i="41"/>
  <c r="M716" i="41"/>
  <c r="M708" i="41"/>
  <c r="M700" i="41"/>
  <c r="M692" i="41"/>
  <c r="M684" i="41"/>
  <c r="M676" i="41"/>
  <c r="M668" i="41"/>
  <c r="M660" i="41"/>
  <c r="M652" i="41"/>
  <c r="M644" i="41"/>
  <c r="M636" i="41"/>
  <c r="M628" i="41"/>
  <c r="M620" i="41"/>
  <c r="M612" i="41"/>
  <c r="M604" i="41"/>
  <c r="M596" i="41"/>
  <c r="M749" i="41"/>
  <c r="M741" i="41"/>
  <c r="M733" i="41"/>
  <c r="M725" i="41"/>
  <c r="M717" i="41"/>
  <c r="M709" i="41"/>
  <c r="M701" i="41"/>
  <c r="M693" i="41"/>
  <c r="M685" i="41"/>
  <c r="M677" i="41"/>
  <c r="M669" i="41"/>
  <c r="M661" i="41"/>
  <c r="M653" i="41"/>
  <c r="M645" i="41"/>
  <c r="M637" i="41"/>
  <c r="M629" i="41"/>
  <c r="M621" i="41"/>
  <c r="M613" i="41"/>
  <c r="M605" i="41"/>
  <c r="M597" i="41"/>
  <c r="M746" i="41"/>
  <c r="M707" i="41"/>
  <c r="M702" i="41"/>
  <c r="M682" i="41"/>
  <c r="M643" i="41"/>
  <c r="M638" i="41"/>
  <c r="M618" i="41"/>
  <c r="M496" i="41"/>
  <c r="M488" i="41"/>
  <c r="M480" i="41"/>
  <c r="M472" i="41"/>
  <c r="M464" i="41"/>
  <c r="M456" i="41"/>
  <c r="M448" i="41"/>
  <c r="M440" i="41"/>
  <c r="M432" i="41"/>
  <c r="M424" i="41"/>
  <c r="M416" i="41"/>
  <c r="M408" i="41"/>
  <c r="M400" i="41"/>
  <c r="M392" i="41"/>
  <c r="M384" i="41"/>
  <c r="M376" i="41"/>
  <c r="M747" i="41"/>
  <c r="M742" i="41"/>
  <c r="M722" i="41"/>
  <c r="M683" i="41"/>
  <c r="M678" i="41"/>
  <c r="M658" i="41"/>
  <c r="M619" i="41"/>
  <c r="M614" i="41"/>
  <c r="M594" i="41"/>
  <c r="M495" i="41"/>
  <c r="M487" i="41"/>
  <c r="M479" i="41"/>
  <c r="M471" i="41"/>
  <c r="M463" i="41"/>
  <c r="M455" i="41"/>
  <c r="M447" i="41"/>
  <c r="M439" i="41"/>
  <c r="M431" i="41"/>
  <c r="M423" i="41"/>
  <c r="M415" i="41"/>
  <c r="M407" i="41"/>
  <c r="M399" i="41"/>
  <c r="M391" i="41"/>
  <c r="M383" i="41"/>
  <c r="M375" i="41"/>
  <c r="M371" i="41"/>
  <c r="M367" i="41"/>
  <c r="M363" i="41"/>
  <c r="M359" i="41"/>
  <c r="J363" i="3" s="1"/>
  <c r="M355" i="41"/>
  <c r="J359" i="3" s="1"/>
  <c r="M351" i="41"/>
  <c r="J355" i="3" s="1"/>
  <c r="M347" i="41"/>
  <c r="J351" i="3" s="1"/>
  <c r="M343" i="41"/>
  <c r="J347" i="3" s="1"/>
  <c r="M339" i="41"/>
  <c r="J343" i="3" s="1"/>
  <c r="M335" i="41"/>
  <c r="J339" i="3" s="1"/>
  <c r="M331" i="41"/>
  <c r="J335" i="3" s="1"/>
  <c r="M327" i="41"/>
  <c r="J331" i="3" s="1"/>
  <c r="M323" i="41"/>
  <c r="J327" i="3" s="1"/>
  <c r="M319" i="41"/>
  <c r="J323" i="3" s="1"/>
  <c r="M315" i="41"/>
  <c r="J319" i="3" s="1"/>
  <c r="M311" i="41"/>
  <c r="J315" i="3" s="1"/>
  <c r="M307" i="41"/>
  <c r="J311" i="3" s="1"/>
  <c r="M303" i="41"/>
  <c r="J307" i="3" s="1"/>
  <c r="M299" i="41"/>
  <c r="J303" i="3" s="1"/>
  <c r="M295" i="41"/>
  <c r="J299" i="3" s="1"/>
  <c r="M291" i="41"/>
  <c r="J295" i="3" s="1"/>
  <c r="M287" i="41"/>
  <c r="J291" i="3" s="1"/>
  <c r="M283" i="41"/>
  <c r="J287" i="3" s="1"/>
  <c r="M279" i="41"/>
  <c r="J283" i="3" s="1"/>
  <c r="M275" i="41"/>
  <c r="J279" i="3" s="1"/>
  <c r="M271" i="41"/>
  <c r="J275" i="3" s="1"/>
  <c r="M267" i="41"/>
  <c r="J271" i="3" s="1"/>
  <c r="M263" i="41"/>
  <c r="J267" i="3" s="1"/>
  <c r="M259" i="41"/>
  <c r="J263" i="3" s="1"/>
  <c r="M255" i="41"/>
  <c r="J259" i="3" s="1"/>
  <c r="M251" i="41"/>
  <c r="J255" i="3" s="1"/>
  <c r="M247" i="41"/>
  <c r="J251" i="3" s="1"/>
  <c r="M243" i="41"/>
  <c r="J247" i="3" s="1"/>
  <c r="M239" i="41"/>
  <c r="J243" i="3" s="1"/>
  <c r="M235" i="41"/>
  <c r="J239" i="3" s="1"/>
  <c r="M231" i="41"/>
  <c r="J235" i="3" s="1"/>
  <c r="M227" i="41"/>
  <c r="J231" i="3" s="1"/>
  <c r="M223" i="41"/>
  <c r="J227" i="3" s="1"/>
  <c r="M723" i="41"/>
  <c r="M718" i="41"/>
  <c r="M698" i="41"/>
  <c r="M659" i="41"/>
  <c r="M654" i="41"/>
  <c r="M634" i="41"/>
  <c r="M595" i="41"/>
  <c r="M494" i="41"/>
  <c r="M486" i="41"/>
  <c r="M478" i="41"/>
  <c r="M470" i="41"/>
  <c r="M462" i="41"/>
  <c r="M454" i="41"/>
  <c r="M446" i="41"/>
  <c r="M438" i="41"/>
  <c r="M430" i="41"/>
  <c r="M422" i="41"/>
  <c r="M414" i="41"/>
  <c r="M406" i="41"/>
  <c r="M398" i="41"/>
  <c r="M390" i="41"/>
  <c r="M382" i="41"/>
  <c r="M760" i="41"/>
  <c r="M758" i="41"/>
  <c r="M756" i="41"/>
  <c r="M754" i="41"/>
  <c r="M752" i="41"/>
  <c r="M738" i="41"/>
  <c r="M699" i="41"/>
  <c r="M694" i="41"/>
  <c r="M674" i="41"/>
  <c r="M635" i="41"/>
  <c r="M630" i="41"/>
  <c r="M610" i="41"/>
  <c r="M493" i="41"/>
  <c r="M485" i="41"/>
  <c r="M477" i="41"/>
  <c r="M469" i="41"/>
  <c r="M461" i="41"/>
  <c r="M453" i="41"/>
  <c r="M445" i="41"/>
  <c r="M437" i="41"/>
  <c r="M429" i="41"/>
  <c r="M421" i="41"/>
  <c r="M413" i="41"/>
  <c r="M405" i="41"/>
  <c r="M397" i="41"/>
  <c r="M389" i="41"/>
  <c r="M381" i="41"/>
  <c r="M374" i="41"/>
  <c r="M370" i="41"/>
  <c r="M366" i="41"/>
  <c r="M362" i="41"/>
  <c r="M358" i="41"/>
  <c r="J362" i="3" s="1"/>
  <c r="M354" i="41"/>
  <c r="J358" i="3" s="1"/>
  <c r="M350" i="41"/>
  <c r="J354" i="3" s="1"/>
  <c r="M346" i="41"/>
  <c r="J350" i="3" s="1"/>
  <c r="M342" i="41"/>
  <c r="J346" i="3" s="1"/>
  <c r="M338" i="41"/>
  <c r="J342" i="3" s="1"/>
  <c r="M334" i="41"/>
  <c r="J338" i="3" s="1"/>
  <c r="M330" i="41"/>
  <c r="J334" i="3" s="1"/>
  <c r="M326" i="41"/>
  <c r="J330" i="3" s="1"/>
  <c r="M322" i="41"/>
  <c r="J326" i="3" s="1"/>
  <c r="M318" i="41"/>
  <c r="J322" i="3" s="1"/>
  <c r="M314" i="41"/>
  <c r="J318" i="3" s="1"/>
  <c r="M310" i="41"/>
  <c r="J314" i="3" s="1"/>
  <c r="M306" i="41"/>
  <c r="J310" i="3" s="1"/>
  <c r="M302" i="41"/>
  <c r="J306" i="3" s="1"/>
  <c r="M298" i="41"/>
  <c r="J302" i="3" s="1"/>
  <c r="M294" i="41"/>
  <c r="J298" i="3" s="1"/>
  <c r="M290" i="41"/>
  <c r="J294" i="3" s="1"/>
  <c r="M286" i="41"/>
  <c r="J290" i="3" s="1"/>
  <c r="M715" i="41"/>
  <c r="M710" i="41"/>
  <c r="M690" i="41"/>
  <c r="M651" i="41"/>
  <c r="M646" i="41"/>
  <c r="M626" i="41"/>
  <c r="M527" i="41"/>
  <c r="M526" i="41"/>
  <c r="M525" i="41"/>
  <c r="M524" i="41"/>
  <c r="M523" i="41"/>
  <c r="M522" i="41"/>
  <c r="M521" i="41"/>
  <c r="M520" i="41"/>
  <c r="M519" i="41"/>
  <c r="M518" i="41"/>
  <c r="M517" i="41"/>
  <c r="M516" i="41"/>
  <c r="M515" i="41"/>
  <c r="M514" i="41"/>
  <c r="M513" i="41"/>
  <c r="M512" i="41"/>
  <c r="M511" i="41"/>
  <c r="M510" i="41"/>
  <c r="M509" i="41"/>
  <c r="M508" i="41"/>
  <c r="M507" i="41"/>
  <c r="M506" i="41"/>
  <c r="M505" i="41"/>
  <c r="M504" i="41"/>
  <c r="M503" i="41"/>
  <c r="M502" i="41"/>
  <c r="M501" i="41"/>
  <c r="M500" i="41"/>
  <c r="M499" i="41"/>
  <c r="M491" i="41"/>
  <c r="M483" i="41"/>
  <c r="M475" i="41"/>
  <c r="M467" i="41"/>
  <c r="M459" i="41"/>
  <c r="M451" i="41"/>
  <c r="M443" i="41"/>
  <c r="M435" i="41"/>
  <c r="M427" i="41"/>
  <c r="M419" i="41"/>
  <c r="M411" i="41"/>
  <c r="M403" i="41"/>
  <c r="M395" i="41"/>
  <c r="M387" i="41"/>
  <c r="M379" i="41"/>
  <c r="M373" i="41"/>
  <c r="M369" i="41"/>
  <c r="M365" i="41"/>
  <c r="M361" i="41"/>
  <c r="M357" i="41"/>
  <c r="J361" i="3" s="1"/>
  <c r="M353" i="41"/>
  <c r="J357" i="3" s="1"/>
  <c r="L357" i="3" s="1"/>
  <c r="M349" i="41"/>
  <c r="J353" i="3" s="1"/>
  <c r="M345" i="41"/>
  <c r="J349" i="3" s="1"/>
  <c r="M341" i="41"/>
  <c r="J345" i="3" s="1"/>
  <c r="M337" i="41"/>
  <c r="J341" i="3" s="1"/>
  <c r="M333" i="41"/>
  <c r="J337" i="3" s="1"/>
  <c r="M329" i="41"/>
  <c r="J333" i="3" s="1"/>
  <c r="M325" i="41"/>
  <c r="J329" i="3" s="1"/>
  <c r="M321" i="41"/>
  <c r="J325" i="3" s="1"/>
  <c r="M317" i="41"/>
  <c r="J321" i="3" s="1"/>
  <c r="M750" i="41"/>
  <c r="M730" i="41"/>
  <c r="M691" i="41"/>
  <c r="M686" i="41"/>
  <c r="M666" i="41"/>
  <c r="M627" i="41"/>
  <c r="M622" i="41"/>
  <c r="M602" i="41"/>
  <c r="M498" i="41"/>
  <c r="M490" i="41"/>
  <c r="M482" i="41"/>
  <c r="M474" i="41"/>
  <c r="M466" i="41"/>
  <c r="M458" i="41"/>
  <c r="M450" i="41"/>
  <c r="M442" i="41"/>
  <c r="M434" i="41"/>
  <c r="M426" i="41"/>
  <c r="M418" i="41"/>
  <c r="M410" i="41"/>
  <c r="M402" i="41"/>
  <c r="M394" i="41"/>
  <c r="M386" i="41"/>
  <c r="M378" i="41"/>
  <c r="M670" i="41"/>
  <c r="M598" i="41"/>
  <c r="M497" i="41"/>
  <c r="M465" i="41"/>
  <c r="M433" i="41"/>
  <c r="M401" i="41"/>
  <c r="M348" i="41"/>
  <c r="J352" i="3" s="1"/>
  <c r="M316" i="41"/>
  <c r="J320" i="3" s="1"/>
  <c r="M305" i="41"/>
  <c r="J309" i="3" s="1"/>
  <c r="M300" i="41"/>
  <c r="J304" i="3" s="1"/>
  <c r="M289" i="41"/>
  <c r="J293" i="3" s="1"/>
  <c r="M284" i="41"/>
  <c r="J288" i="3" s="1"/>
  <c r="M270" i="41"/>
  <c r="J274" i="3" s="1"/>
  <c r="M261" i="41"/>
  <c r="J265" i="3" s="1"/>
  <c r="M252" i="41"/>
  <c r="J256" i="3" s="1"/>
  <c r="M238" i="41"/>
  <c r="J242" i="3" s="1"/>
  <c r="M229" i="41"/>
  <c r="J233" i="3" s="1"/>
  <c r="M220" i="41"/>
  <c r="J224" i="3" s="1"/>
  <c r="M675" i="41"/>
  <c r="M603" i="41"/>
  <c r="M492" i="41"/>
  <c r="M460" i="41"/>
  <c r="M428" i="41"/>
  <c r="M396" i="41"/>
  <c r="M360" i="41"/>
  <c r="M328" i="41"/>
  <c r="J332" i="3" s="1"/>
  <c r="M274" i="41"/>
  <c r="J278" i="3" s="1"/>
  <c r="M265" i="41"/>
  <c r="J269" i="3" s="1"/>
  <c r="M256" i="41"/>
  <c r="J260" i="3" s="1"/>
  <c r="M242" i="41"/>
  <c r="J246" i="3" s="1"/>
  <c r="M233" i="41"/>
  <c r="J237" i="3" s="1"/>
  <c r="M224" i="41"/>
  <c r="J228" i="3" s="1"/>
  <c r="M734" i="41"/>
  <c r="M662" i="41"/>
  <c r="M489" i="41"/>
  <c r="M457" i="41"/>
  <c r="M425" i="41"/>
  <c r="M393" i="41"/>
  <c r="M372" i="41"/>
  <c r="M340" i="41"/>
  <c r="J344" i="3" s="1"/>
  <c r="M309" i="41"/>
  <c r="J313" i="3" s="1"/>
  <c r="M304" i="41"/>
  <c r="J308" i="3" s="1"/>
  <c r="M293" i="41"/>
  <c r="J297" i="3" s="1"/>
  <c r="M288" i="41"/>
  <c r="J292" i="3" s="1"/>
  <c r="M278" i="41"/>
  <c r="J282" i="3" s="1"/>
  <c r="M269" i="41"/>
  <c r="J273" i="3" s="1"/>
  <c r="M260" i="41"/>
  <c r="J264" i="3" s="1"/>
  <c r="M246" i="41"/>
  <c r="J250" i="3" s="1"/>
  <c r="M237" i="41"/>
  <c r="J241" i="3" s="1"/>
  <c r="M228" i="41"/>
  <c r="J232" i="3" s="1"/>
  <c r="M757" i="41"/>
  <c r="M731" i="41"/>
  <c r="M714" i="41"/>
  <c r="M476" i="41"/>
  <c r="M444" i="41"/>
  <c r="M412" i="41"/>
  <c r="M380" i="41"/>
  <c r="M344" i="41"/>
  <c r="J348" i="3" s="1"/>
  <c r="M281" i="41"/>
  <c r="J285" i="3" s="1"/>
  <c r="M272" i="41"/>
  <c r="J276" i="3" s="1"/>
  <c r="M258" i="41"/>
  <c r="J262" i="3" s="1"/>
  <c r="M249" i="41"/>
  <c r="J253" i="3" s="1"/>
  <c r="M240" i="41"/>
  <c r="J244" i="3" s="1"/>
  <c r="M226" i="41"/>
  <c r="J230" i="3" s="1"/>
  <c r="M759" i="41"/>
  <c r="M706" i="41"/>
  <c r="M606" i="41"/>
  <c r="M473" i="41"/>
  <c r="M441" i="41"/>
  <c r="M409" i="41"/>
  <c r="M377" i="41"/>
  <c r="M356" i="41"/>
  <c r="J360" i="3" s="1"/>
  <c r="M324" i="41"/>
  <c r="J328" i="3" s="1"/>
  <c r="M312" i="41"/>
  <c r="J316" i="3" s="1"/>
  <c r="M301" i="41"/>
  <c r="J305" i="3" s="1"/>
  <c r="M296" i="41"/>
  <c r="J300" i="3" s="1"/>
  <c r="M285" i="41"/>
  <c r="J289" i="3" s="1"/>
  <c r="M276" i="41"/>
  <c r="J280" i="3" s="1"/>
  <c r="M262" i="41"/>
  <c r="J266" i="3" s="1"/>
  <c r="M253" i="41"/>
  <c r="J257" i="3" s="1"/>
  <c r="M244" i="41"/>
  <c r="J248" i="3" s="1"/>
  <c r="M230" i="41"/>
  <c r="J234" i="3" s="1"/>
  <c r="M726" i="41"/>
  <c r="M449" i="41"/>
  <c r="M352" i="41"/>
  <c r="J356" i="3" s="1"/>
  <c r="L356" i="3" s="1"/>
  <c r="M268" i="41"/>
  <c r="J272" i="3" s="1"/>
  <c r="M753" i="41"/>
  <c r="M739" i="41"/>
  <c r="M436" i="41"/>
  <c r="M336" i="41"/>
  <c r="J340" i="3" s="1"/>
  <c r="M308" i="41"/>
  <c r="J312" i="3" s="1"/>
  <c r="M280" i="41"/>
  <c r="J284" i="3" s="1"/>
  <c r="M236" i="41"/>
  <c r="J240" i="3" s="1"/>
  <c r="M755" i="41"/>
  <c r="M650" i="41"/>
  <c r="M420" i="41"/>
  <c r="M273" i="41"/>
  <c r="J277" i="3" s="1"/>
  <c r="M254" i="41"/>
  <c r="J258" i="3" s="1"/>
  <c r="M248" i="41"/>
  <c r="J252" i="3" s="1"/>
  <c r="M667" i="41"/>
  <c r="M642" i="41"/>
  <c r="M417" i="41"/>
  <c r="M364" i="41"/>
  <c r="M320" i="41"/>
  <c r="J324" i="3" s="1"/>
  <c r="M313" i="41"/>
  <c r="J317" i="3" s="1"/>
  <c r="M292" i="41"/>
  <c r="J296" i="3" s="1"/>
  <c r="M266" i="41"/>
  <c r="J270" i="3" s="1"/>
  <c r="M241" i="41"/>
  <c r="J245" i="3" s="1"/>
  <c r="M222" i="41"/>
  <c r="J226" i="3" s="1"/>
  <c r="M484" i="41"/>
  <c r="M404" i="41"/>
  <c r="M234" i="41"/>
  <c r="J238" i="3" s="1"/>
  <c r="M481" i="41"/>
  <c r="M388" i="41"/>
  <c r="M297" i="41"/>
  <c r="J301" i="3" s="1"/>
  <c r="M277" i="41"/>
  <c r="J281" i="3" s="1"/>
  <c r="M221" i="41"/>
  <c r="J225" i="3" s="1"/>
  <c r="M611" i="41"/>
  <c r="M468" i="41"/>
  <c r="M385" i="41"/>
  <c r="M368" i="41"/>
  <c r="M332" i="41"/>
  <c r="J336" i="3" s="1"/>
  <c r="M282" i="41"/>
  <c r="J286" i="3" s="1"/>
  <c r="M264" i="41"/>
  <c r="J268" i="3" s="1"/>
  <c r="M257" i="41"/>
  <c r="J261" i="3" s="1"/>
  <c r="M245" i="41"/>
  <c r="J249" i="3" s="1"/>
  <c r="M250" i="41"/>
  <c r="J254" i="3" s="1"/>
  <c r="M232" i="41"/>
  <c r="J236" i="3" s="1"/>
  <c r="M225" i="41"/>
  <c r="J229" i="3" s="1"/>
  <c r="AC6" i="40" l="1"/>
  <c r="B14" i="41"/>
  <c r="H359" i="3"/>
  <c r="I358" i="3"/>
  <c r="F359" i="3"/>
  <c r="G359" i="3"/>
  <c r="D358" i="3"/>
  <c r="AG4" i="40"/>
  <c r="AF4" i="40"/>
  <c r="AE5" i="40"/>
  <c r="AE6" i="40" s="1"/>
  <c r="AE7" i="40" s="1"/>
  <c r="AE8" i="40" s="1"/>
  <c r="AE9" i="40" s="1"/>
  <c r="AE10" i="40" s="1"/>
  <c r="AE11" i="40" s="1"/>
  <c r="AE12" i="40" s="1"/>
  <c r="AE13" i="40" s="1"/>
  <c r="AE14" i="40" s="1"/>
  <c r="AE15" i="40" s="1"/>
  <c r="AE16" i="40" s="1"/>
  <c r="AE17" i="40" s="1"/>
  <c r="AE18" i="40" s="1"/>
  <c r="AE19" i="40" s="1"/>
  <c r="AE20" i="40" s="1"/>
  <c r="AE21" i="40" s="1"/>
  <c r="AE22" i="40" s="1"/>
  <c r="AE23" i="40" s="1"/>
  <c r="AE24" i="40" s="1"/>
  <c r="AE25" i="40" s="1"/>
  <c r="AE26" i="40" s="1"/>
  <c r="AE27" i="40" s="1"/>
  <c r="AE28" i="40" s="1"/>
  <c r="AE29" i="40" s="1"/>
  <c r="AE30" i="40" s="1"/>
  <c r="AE31" i="40" s="1"/>
  <c r="AE32" i="40" s="1"/>
  <c r="AE33" i="40" s="1"/>
  <c r="AE34" i="40" s="1"/>
  <c r="AE35" i="40" s="1"/>
  <c r="AE36" i="40" s="1"/>
  <c r="AE37" i="40" s="1"/>
  <c r="AE38" i="40" s="1"/>
  <c r="AE39" i="40" s="1"/>
  <c r="AE40" i="40" s="1"/>
  <c r="AE41" i="40" s="1"/>
  <c r="AE42" i="40" s="1"/>
  <c r="AE43" i="40" s="1"/>
  <c r="AE44" i="40" s="1"/>
  <c r="AE45" i="40" s="1"/>
  <c r="AE46" i="40" s="1"/>
  <c r="AE47" i="40" s="1"/>
  <c r="AE48" i="40" s="1"/>
  <c r="AE49" i="40" s="1"/>
  <c r="AE50" i="40" s="1"/>
  <c r="AE51" i="40" s="1"/>
  <c r="AE52" i="40" s="1"/>
  <c r="AE53" i="40" s="1"/>
  <c r="AE54" i="40" s="1"/>
  <c r="AE55" i="40" s="1"/>
  <c r="AE56" i="40" s="1"/>
  <c r="AE57" i="40" s="1"/>
  <c r="AE58" i="40" s="1"/>
  <c r="AE59" i="40" s="1"/>
  <c r="AE60" i="40" s="1"/>
  <c r="AE61" i="40" s="1"/>
  <c r="AE62" i="40" s="1"/>
  <c r="AE63" i="40" s="1"/>
  <c r="AE64" i="40" s="1"/>
  <c r="AE65" i="40" s="1"/>
  <c r="AE66" i="40" s="1"/>
  <c r="AE67" i="40" s="1"/>
  <c r="AE68" i="40" s="1"/>
  <c r="AE69" i="40" s="1"/>
  <c r="AE70" i="40" s="1"/>
  <c r="AE71" i="40" s="1"/>
  <c r="AE72" i="40" s="1"/>
  <c r="AE73" i="40" s="1"/>
  <c r="AE74" i="40" s="1"/>
  <c r="AE75" i="40" s="1"/>
  <c r="AE76" i="40" s="1"/>
  <c r="AE77" i="40" s="1"/>
  <c r="AE78" i="40" s="1"/>
  <c r="AE79" i="40" s="1"/>
  <c r="AE80" i="40" s="1"/>
  <c r="AE81" i="40" s="1"/>
  <c r="AE82" i="40" s="1"/>
  <c r="AE83" i="40" s="1"/>
  <c r="AE84" i="40" s="1"/>
  <c r="AE85" i="40" s="1"/>
  <c r="AE86" i="40" s="1"/>
  <c r="AE87" i="40" s="1"/>
  <c r="AE88" i="40" s="1"/>
  <c r="AE89" i="40" s="1"/>
  <c r="AE90" i="40" s="1"/>
  <c r="AE91" i="40" s="1"/>
  <c r="AE92" i="40" s="1"/>
  <c r="AE93" i="40" s="1"/>
  <c r="AE94" i="40" s="1"/>
  <c r="AE95" i="40" s="1"/>
  <c r="AE96" i="40" s="1"/>
  <c r="AE97" i="40" s="1"/>
  <c r="AE98" i="40" s="1"/>
  <c r="AE99" i="40" s="1"/>
  <c r="AE100" i="40" s="1"/>
  <c r="AE101" i="40" s="1"/>
  <c r="AE102" i="40" s="1"/>
  <c r="AE103" i="40" s="1"/>
  <c r="AE104" i="40" s="1"/>
  <c r="AE105" i="40" s="1"/>
  <c r="AE106" i="40" s="1"/>
  <c r="AE107" i="40" s="1"/>
  <c r="AE108" i="40" s="1"/>
  <c r="AE109" i="40" s="1"/>
  <c r="AE110" i="40" s="1"/>
  <c r="AE111" i="40" s="1"/>
  <c r="AE112" i="40" s="1"/>
  <c r="AE113" i="40" s="1"/>
  <c r="AE114" i="40" s="1"/>
  <c r="AE115" i="40" s="1"/>
  <c r="AE116" i="40" s="1"/>
  <c r="AE117" i="40" s="1"/>
  <c r="AE118" i="40" s="1"/>
  <c r="AE119" i="40" s="1"/>
  <c r="AE120" i="40" s="1"/>
  <c r="AE121" i="40" s="1"/>
  <c r="AE122" i="40" s="1"/>
  <c r="AE123" i="40" s="1"/>
  <c r="AE124" i="40" s="1"/>
  <c r="AE125" i="40" s="1"/>
  <c r="AE126" i="40" s="1"/>
  <c r="AE127" i="40" s="1"/>
  <c r="AE128" i="40" s="1"/>
  <c r="AE129" i="40" s="1"/>
  <c r="AE130" i="40" s="1"/>
  <c r="AE131" i="40" s="1"/>
  <c r="AE132" i="40" s="1"/>
  <c r="AE133" i="40" s="1"/>
  <c r="AE134" i="40" s="1"/>
  <c r="AE135" i="40" s="1"/>
  <c r="AE136" i="40" s="1"/>
  <c r="AE137" i="40" s="1"/>
  <c r="AE138" i="40" s="1"/>
  <c r="AE139" i="40" s="1"/>
  <c r="AE140" i="40" s="1"/>
  <c r="AE141" i="40" s="1"/>
  <c r="AE142" i="40" s="1"/>
  <c r="AE143" i="40" s="1"/>
  <c r="AE144" i="40" s="1"/>
  <c r="AE145" i="40" s="1"/>
  <c r="AE146" i="40" s="1"/>
  <c r="AE147" i="40" s="1"/>
  <c r="AE148" i="40" s="1"/>
  <c r="AE149" i="40" s="1"/>
  <c r="AE150" i="40" s="1"/>
  <c r="AE151" i="40" s="1"/>
  <c r="AE152" i="40" s="1"/>
  <c r="AE153" i="40" s="1"/>
  <c r="AE154" i="40" s="1"/>
  <c r="AE155" i="40" s="1"/>
  <c r="AE156" i="40" s="1"/>
  <c r="AE157" i="40" s="1"/>
  <c r="AE158" i="40" s="1"/>
  <c r="AE159" i="40" s="1"/>
  <c r="AE160" i="40" s="1"/>
  <c r="AE161" i="40" s="1"/>
  <c r="AE162" i="40" s="1"/>
  <c r="AE163" i="40" s="1"/>
  <c r="AE164" i="40" s="1"/>
  <c r="AE165" i="40" s="1"/>
  <c r="AE166" i="40" s="1"/>
  <c r="AE167" i="40" s="1"/>
  <c r="AE168" i="40" s="1"/>
  <c r="AE169" i="40" s="1"/>
  <c r="AE170" i="40" s="1"/>
  <c r="AE171" i="40" s="1"/>
  <c r="AE172" i="40" s="1"/>
  <c r="AE173" i="40" s="1"/>
  <c r="AE174" i="40" s="1"/>
  <c r="AE175" i="40" s="1"/>
  <c r="AE176" i="40" s="1"/>
  <c r="AE177" i="40" s="1"/>
  <c r="AE178" i="40" s="1"/>
  <c r="AE179" i="40" s="1"/>
  <c r="AE180" i="40" s="1"/>
  <c r="AE181" i="40" s="1"/>
  <c r="AE182" i="40" s="1"/>
  <c r="AE183" i="40" s="1"/>
  <c r="AE184" i="40" s="1"/>
  <c r="AE185" i="40" s="1"/>
  <c r="AE186" i="40" s="1"/>
  <c r="AE187" i="40" s="1"/>
  <c r="AE188" i="40" s="1"/>
  <c r="AE189" i="40" s="1"/>
  <c r="AE190" i="40" s="1"/>
  <c r="AE191" i="40" s="1"/>
  <c r="AE192" i="40" s="1"/>
  <c r="AE193" i="40" s="1"/>
  <c r="AE194" i="40" s="1"/>
  <c r="AE195" i="40" s="1"/>
  <c r="AE196" i="40" s="1"/>
  <c r="AE197" i="40" s="1"/>
  <c r="AE198" i="40" s="1"/>
  <c r="AE199" i="40" s="1"/>
  <c r="AE200" i="40" s="1"/>
  <c r="AE201" i="40" s="1"/>
  <c r="AE202" i="40" s="1"/>
  <c r="AE203" i="40" s="1"/>
  <c r="AE204" i="40" s="1"/>
  <c r="AE205" i="40" s="1"/>
  <c r="AE206" i="40" s="1"/>
  <c r="AE207" i="40" s="1"/>
  <c r="AE208" i="40" s="1"/>
  <c r="AE209" i="40" s="1"/>
  <c r="AE210" i="40" s="1"/>
  <c r="AE211" i="40" s="1"/>
  <c r="AE212" i="40" s="1"/>
  <c r="AE213" i="40" s="1"/>
  <c r="AE214" i="40" s="1"/>
  <c r="AE215" i="40" s="1"/>
  <c r="AE216" i="40" s="1"/>
  <c r="AE217" i="40" s="1"/>
  <c r="AE218" i="40" s="1"/>
  <c r="AE219" i="40" s="1"/>
  <c r="AE220" i="40" s="1"/>
  <c r="AE221" i="40" s="1"/>
  <c r="AE222" i="40" s="1"/>
  <c r="AE223" i="40" s="1"/>
  <c r="AE224" i="40" s="1"/>
  <c r="AE225" i="40" s="1"/>
  <c r="AE226" i="40" s="1"/>
  <c r="AE227" i="40" s="1"/>
  <c r="AE228" i="40" s="1"/>
  <c r="AE229" i="40" s="1"/>
  <c r="AE230" i="40" s="1"/>
  <c r="AE231" i="40" s="1"/>
  <c r="AE232" i="40" s="1"/>
  <c r="AE233" i="40" s="1"/>
  <c r="AE234" i="40" s="1"/>
  <c r="AE235" i="40" s="1"/>
  <c r="AE236" i="40" s="1"/>
  <c r="AE237" i="40" s="1"/>
  <c r="AE238" i="40" s="1"/>
  <c r="AE239" i="40" s="1"/>
  <c r="AE240" i="40" s="1"/>
  <c r="AE241" i="40" s="1"/>
  <c r="AE242" i="40" s="1"/>
  <c r="AE243" i="40" s="1"/>
  <c r="AE244" i="40" s="1"/>
  <c r="AE245" i="40" s="1"/>
  <c r="AE246" i="40" s="1"/>
  <c r="AE247" i="40" s="1"/>
  <c r="AE248" i="40" s="1"/>
  <c r="AE249" i="40" s="1"/>
  <c r="AE250" i="40" s="1"/>
  <c r="AE251" i="40" s="1"/>
  <c r="AE252" i="40" s="1"/>
  <c r="AE253" i="40" s="1"/>
  <c r="AE254" i="40" s="1"/>
  <c r="AE255" i="40" s="1"/>
  <c r="AE256" i="40" s="1"/>
  <c r="AE257" i="40" s="1"/>
  <c r="AE258" i="40" s="1"/>
  <c r="AE259" i="40" s="1"/>
  <c r="AE260" i="40" s="1"/>
  <c r="AE261" i="40" s="1"/>
  <c r="AE262" i="40" s="1"/>
  <c r="AE263" i="40" s="1"/>
  <c r="AE264" i="40" s="1"/>
  <c r="AE265" i="40" s="1"/>
  <c r="AE266" i="40" s="1"/>
  <c r="AE267" i="40" s="1"/>
  <c r="AE268" i="40" s="1"/>
  <c r="AE269" i="40" s="1"/>
  <c r="AE270" i="40" s="1"/>
  <c r="AE271" i="40" s="1"/>
  <c r="AE272" i="40" s="1"/>
  <c r="AE273" i="40" s="1"/>
  <c r="AE274" i="40" s="1"/>
  <c r="AE275" i="40" s="1"/>
  <c r="AE276" i="40" s="1"/>
  <c r="AE277" i="40" s="1"/>
  <c r="AE278" i="40" s="1"/>
  <c r="AE279" i="40" s="1"/>
  <c r="AE280" i="40" s="1"/>
  <c r="AE281" i="40" s="1"/>
  <c r="AE282" i="40" s="1"/>
  <c r="AE283" i="40" s="1"/>
  <c r="AE284" i="40" s="1"/>
  <c r="AE285" i="40" s="1"/>
  <c r="AE286" i="40" s="1"/>
  <c r="AE287" i="40" s="1"/>
  <c r="AE288" i="40" s="1"/>
  <c r="AE289" i="40" s="1"/>
  <c r="AE290" i="40" s="1"/>
  <c r="AE291" i="40" s="1"/>
  <c r="AE292" i="40" s="1"/>
  <c r="AE293" i="40" s="1"/>
  <c r="AE294" i="40" s="1"/>
  <c r="AE295" i="40" s="1"/>
  <c r="AE296" i="40" s="1"/>
  <c r="AE297" i="40" s="1"/>
  <c r="AE298" i="40" s="1"/>
  <c r="AE299" i="40" s="1"/>
  <c r="AE300" i="40" s="1"/>
  <c r="AE301" i="40" s="1"/>
  <c r="AE302" i="40" s="1"/>
  <c r="AE303" i="40" s="1"/>
  <c r="AE304" i="40" s="1"/>
  <c r="AE305" i="40" s="1"/>
  <c r="AE306" i="40" s="1"/>
  <c r="AE307" i="40" s="1"/>
  <c r="AE308" i="40" s="1"/>
  <c r="AE309" i="40" s="1"/>
  <c r="AE310" i="40" s="1"/>
  <c r="AE311" i="40" s="1"/>
  <c r="AE312" i="40" s="1"/>
  <c r="AE313" i="40" s="1"/>
  <c r="AE314" i="40" s="1"/>
  <c r="AE315" i="40" s="1"/>
  <c r="AE316" i="40" s="1"/>
  <c r="AE317" i="40" s="1"/>
  <c r="AE318" i="40" s="1"/>
  <c r="AE319" i="40" s="1"/>
  <c r="AE320" i="40" s="1"/>
  <c r="AE321" i="40" s="1"/>
  <c r="AE322" i="40" s="1"/>
  <c r="AE323" i="40" s="1"/>
  <c r="AE324" i="40" s="1"/>
  <c r="AE325" i="40" s="1"/>
  <c r="AE326" i="40" s="1"/>
  <c r="AE327" i="40" s="1"/>
  <c r="AE328" i="40" s="1"/>
  <c r="AE329" i="40" s="1"/>
  <c r="AE330" i="40" s="1"/>
  <c r="AE331" i="40" s="1"/>
  <c r="AE332" i="40" s="1"/>
  <c r="AE333" i="40" s="1"/>
  <c r="AE334" i="40" s="1"/>
  <c r="AE335" i="40" s="1"/>
  <c r="AE336" i="40" s="1"/>
  <c r="AE337" i="40" s="1"/>
  <c r="AE338" i="40" s="1"/>
  <c r="AE339" i="40" s="1"/>
  <c r="AE340" i="40" s="1"/>
  <c r="AE341" i="40" s="1"/>
  <c r="AE342" i="40" s="1"/>
  <c r="AE343" i="40" s="1"/>
  <c r="AE344" i="40" s="1"/>
  <c r="AE345" i="40" s="1"/>
  <c r="AE346" i="40" s="1"/>
  <c r="AE347" i="40" s="1"/>
  <c r="AE348" i="40" s="1"/>
  <c r="AE349" i="40" s="1"/>
  <c r="AE350" i="40" s="1"/>
  <c r="AE351" i="40" s="1"/>
  <c r="AE352" i="40" s="1"/>
  <c r="AE353" i="40" s="1"/>
  <c r="AE354" i="40" s="1"/>
  <c r="AE355" i="40" s="1"/>
  <c r="AE356" i="40" s="1"/>
  <c r="AE357" i="40" s="1"/>
  <c r="AE358" i="40" s="1"/>
  <c r="AE359" i="40" s="1"/>
  <c r="AE360" i="40" s="1"/>
  <c r="AE361" i="40" s="1"/>
  <c r="AE362" i="40" s="1"/>
  <c r="AE363" i="40" s="1"/>
  <c r="AE364" i="40" s="1"/>
  <c r="AE365" i="40" s="1"/>
  <c r="AE366" i="40" s="1"/>
  <c r="AE367" i="40" s="1"/>
  <c r="AE368" i="40" s="1"/>
  <c r="AE369" i="40" s="1"/>
  <c r="AE370" i="40" s="1"/>
  <c r="AE371" i="40" s="1"/>
  <c r="AE372" i="40" s="1"/>
  <c r="AE373" i="40" s="1"/>
  <c r="AE374" i="40" s="1"/>
  <c r="AE375" i="40" s="1"/>
  <c r="AE376" i="40" s="1"/>
  <c r="AE377" i="40" s="1"/>
  <c r="AE378" i="40" s="1"/>
  <c r="AE379" i="40" s="1"/>
  <c r="AE380" i="40" s="1"/>
  <c r="AE381" i="40" s="1"/>
  <c r="AE382" i="40" s="1"/>
  <c r="AE383" i="40" s="1"/>
  <c r="AE384" i="40" s="1"/>
  <c r="AE385" i="40" s="1"/>
  <c r="AE386" i="40" s="1"/>
  <c r="AE387" i="40" s="1"/>
  <c r="AE388" i="40" s="1"/>
  <c r="AE389" i="40" s="1"/>
  <c r="AE390" i="40" s="1"/>
  <c r="AE391" i="40" s="1"/>
  <c r="AE392" i="40" s="1"/>
  <c r="AE393" i="40" s="1"/>
  <c r="AE394" i="40" s="1"/>
  <c r="AE395" i="40" s="1"/>
  <c r="AE396" i="40" s="1"/>
  <c r="AE397" i="40" s="1"/>
  <c r="AE398" i="40" s="1"/>
  <c r="AE399" i="40" s="1"/>
  <c r="AE400" i="40" s="1"/>
  <c r="AE401" i="40" s="1"/>
  <c r="AE402" i="40" s="1"/>
  <c r="AE403" i="40" s="1"/>
  <c r="AE404" i="40" s="1"/>
  <c r="AE405" i="40" s="1"/>
  <c r="AE406" i="40" s="1"/>
  <c r="AE407" i="40" s="1"/>
  <c r="AE408" i="40" s="1"/>
  <c r="AE409" i="40" s="1"/>
  <c r="AE410" i="40" s="1"/>
  <c r="AE411" i="40" s="1"/>
  <c r="AE412" i="40" s="1"/>
  <c r="AE413" i="40" s="1"/>
  <c r="AE414" i="40" s="1"/>
  <c r="AE415" i="40" s="1"/>
  <c r="AE416" i="40" s="1"/>
  <c r="AE417" i="40" s="1"/>
  <c r="AE418" i="40" s="1"/>
  <c r="AE419" i="40" s="1"/>
  <c r="AE420" i="40" s="1"/>
  <c r="AE421" i="40" s="1"/>
  <c r="AE422" i="40" s="1"/>
  <c r="AE423" i="40" s="1"/>
  <c r="AE424" i="40" s="1"/>
  <c r="AE425" i="40" s="1"/>
  <c r="AE426" i="40" s="1"/>
  <c r="AE427" i="40" s="1"/>
  <c r="AE428" i="40" s="1"/>
  <c r="AE429" i="40" s="1"/>
  <c r="AE430" i="40" s="1"/>
  <c r="AE431" i="40" s="1"/>
  <c r="AE432" i="40" s="1"/>
  <c r="AE433" i="40" s="1"/>
  <c r="AE434" i="40" s="1"/>
  <c r="AE435" i="40" s="1"/>
  <c r="AE436" i="40" s="1"/>
  <c r="AE437" i="40" s="1"/>
  <c r="AE438" i="40" s="1"/>
  <c r="AE439" i="40" s="1"/>
  <c r="AE440" i="40" s="1"/>
  <c r="AE441" i="40" s="1"/>
  <c r="AE442" i="40" s="1"/>
  <c r="AE443" i="40" s="1"/>
  <c r="AE444" i="40" s="1"/>
  <c r="AE445" i="40" s="1"/>
  <c r="AE446" i="40" s="1"/>
  <c r="AE447" i="40" s="1"/>
  <c r="AE448" i="40" s="1"/>
  <c r="AE449" i="40" s="1"/>
  <c r="AE450" i="40" s="1"/>
  <c r="AE451" i="40" s="1"/>
  <c r="AE452" i="40" s="1"/>
  <c r="AE453" i="40" s="1"/>
  <c r="AE454" i="40" s="1"/>
  <c r="AE455" i="40" s="1"/>
  <c r="AE456" i="40" s="1"/>
  <c r="AE457" i="40" s="1"/>
  <c r="AE458" i="40" s="1"/>
  <c r="AE459" i="40" s="1"/>
  <c r="AE460" i="40" s="1"/>
  <c r="AE461" i="40" s="1"/>
  <c r="AE462" i="40" s="1"/>
  <c r="AE463" i="40" s="1"/>
  <c r="AE464" i="40" s="1"/>
  <c r="AE465" i="40" s="1"/>
  <c r="AE466" i="40" s="1"/>
  <c r="AE467" i="40" s="1"/>
  <c r="AE468" i="40" s="1"/>
  <c r="AE469" i="40" s="1"/>
  <c r="AE470" i="40" s="1"/>
  <c r="AE471" i="40" s="1"/>
  <c r="AE472" i="40" s="1"/>
  <c r="AE473" i="40" s="1"/>
  <c r="AE474" i="40" s="1"/>
  <c r="AE475" i="40" s="1"/>
  <c r="AE476" i="40" s="1"/>
  <c r="AE477" i="40" s="1"/>
  <c r="AE478" i="40" s="1"/>
  <c r="AE479" i="40" s="1"/>
  <c r="AE480" i="40" s="1"/>
  <c r="AE481" i="40" s="1"/>
  <c r="AE482" i="40" s="1"/>
  <c r="AE483" i="40" s="1"/>
  <c r="AE484" i="40" s="1"/>
  <c r="AE485" i="40" s="1"/>
  <c r="AE486" i="40" s="1"/>
  <c r="AE487" i="40" s="1"/>
  <c r="AE488" i="40" s="1"/>
  <c r="AE489" i="40" s="1"/>
  <c r="AE490" i="40" s="1"/>
  <c r="AE491" i="40" s="1"/>
  <c r="AE492" i="40" s="1"/>
  <c r="AE493" i="40" s="1"/>
  <c r="AE494" i="40" s="1"/>
  <c r="AE495" i="40" s="1"/>
  <c r="AE496" i="40" s="1"/>
  <c r="AE497" i="40" s="1"/>
  <c r="AE498" i="40" s="1"/>
  <c r="AE499" i="40" s="1"/>
  <c r="AE500" i="40" s="1"/>
  <c r="AE501" i="40" s="1"/>
  <c r="AE502" i="40" s="1"/>
  <c r="AE503" i="40" s="1"/>
  <c r="AE504" i="40" s="1"/>
  <c r="AE505" i="40" s="1"/>
  <c r="AE506" i="40" s="1"/>
  <c r="AE507" i="40" s="1"/>
  <c r="AE508" i="40" s="1"/>
  <c r="AE509" i="40" s="1"/>
  <c r="AE510" i="40" s="1"/>
  <c r="AE511" i="40" s="1"/>
  <c r="AE512" i="40" s="1"/>
  <c r="AE513" i="40" s="1"/>
  <c r="AE514" i="40" s="1"/>
  <c r="AE515" i="40" s="1"/>
  <c r="AE516" i="40" s="1"/>
  <c r="AE517" i="40" s="1"/>
  <c r="AE518" i="40" s="1"/>
  <c r="AE519" i="40" s="1"/>
  <c r="AE520" i="40" s="1"/>
  <c r="AE521" i="40" s="1"/>
  <c r="AE522" i="40" s="1"/>
  <c r="AE523" i="40" s="1"/>
  <c r="AE524" i="40" s="1"/>
  <c r="AE525" i="40" s="1"/>
  <c r="AE526" i="40" s="1"/>
  <c r="AE527" i="40" s="1"/>
  <c r="AE528" i="40" s="1"/>
  <c r="AE529" i="40" s="1"/>
  <c r="AE530" i="40" s="1"/>
  <c r="AE531" i="40" s="1"/>
  <c r="AE532" i="40" s="1"/>
  <c r="AE533" i="40" s="1"/>
  <c r="AE534" i="40" s="1"/>
  <c r="AE535" i="40" s="1"/>
  <c r="AE536" i="40" s="1"/>
  <c r="AE537" i="40" s="1"/>
  <c r="AE538" i="40" s="1"/>
  <c r="AE539" i="40" s="1"/>
  <c r="AE540" i="40" s="1"/>
  <c r="AE541" i="40" s="1"/>
  <c r="AE542" i="40" s="1"/>
  <c r="AE543" i="40" s="1"/>
  <c r="AE544" i="40" s="1"/>
  <c r="AE545" i="40" s="1"/>
  <c r="AE546" i="40" s="1"/>
  <c r="AE547" i="40" s="1"/>
  <c r="AE548" i="40" s="1"/>
  <c r="AE549" i="40" s="1"/>
  <c r="AE550" i="40" s="1"/>
  <c r="AE551" i="40" s="1"/>
  <c r="AE552" i="40" s="1"/>
  <c r="AE553" i="40" s="1"/>
  <c r="AE554" i="40" s="1"/>
  <c r="AE555" i="40" s="1"/>
  <c r="AE556" i="40" s="1"/>
  <c r="AE557" i="40" s="1"/>
  <c r="AE558" i="40" s="1"/>
  <c r="AE559" i="40" s="1"/>
  <c r="AE560" i="40" s="1"/>
  <c r="AE561" i="40" s="1"/>
  <c r="AE562" i="40" s="1"/>
  <c r="AE563" i="40" s="1"/>
  <c r="AE564" i="40" s="1"/>
  <c r="AE565" i="40" s="1"/>
  <c r="AE566" i="40" s="1"/>
  <c r="AE567" i="40" s="1"/>
  <c r="AE568" i="40" s="1"/>
  <c r="AE569" i="40" s="1"/>
  <c r="AE570" i="40" s="1"/>
  <c r="AE571" i="40" s="1"/>
  <c r="AE572" i="40" s="1"/>
  <c r="AE573" i="40" s="1"/>
  <c r="AE574" i="40" s="1"/>
  <c r="AE575" i="40" s="1"/>
  <c r="AE576" i="40" s="1"/>
  <c r="AE577" i="40" s="1"/>
  <c r="AE578" i="40" s="1"/>
  <c r="AE579" i="40" s="1"/>
  <c r="AE580" i="40" s="1"/>
  <c r="AE581" i="40" s="1"/>
  <c r="AE582" i="40" s="1"/>
  <c r="AE583" i="40" s="1"/>
  <c r="AE584" i="40" s="1"/>
  <c r="AE585" i="40" s="1"/>
  <c r="AE586" i="40" s="1"/>
  <c r="AE587" i="40" s="1"/>
  <c r="AE588" i="40" s="1"/>
  <c r="AE589" i="40" s="1"/>
  <c r="AE590" i="40" s="1"/>
  <c r="AE591" i="40" s="1"/>
  <c r="AE592" i="40" s="1"/>
  <c r="AE593" i="40" s="1"/>
  <c r="AE594" i="40" s="1"/>
  <c r="AE595" i="40" s="1"/>
  <c r="AE596" i="40" s="1"/>
  <c r="AE597" i="40" s="1"/>
  <c r="AE598" i="40" s="1"/>
  <c r="AE599" i="40" s="1"/>
  <c r="AE600" i="40" s="1"/>
  <c r="AE601" i="40" s="1"/>
  <c r="AE602" i="40" s="1"/>
  <c r="AE603" i="40" s="1"/>
  <c r="AE604" i="40" s="1"/>
  <c r="AE605" i="40" s="1"/>
  <c r="AE606" i="40" s="1"/>
  <c r="AE607" i="40" s="1"/>
  <c r="AE608" i="40" s="1"/>
  <c r="AE609" i="40" s="1"/>
  <c r="AE610" i="40" s="1"/>
  <c r="AE611" i="40" s="1"/>
  <c r="AE612" i="40" s="1"/>
  <c r="AE613" i="40" s="1"/>
  <c r="AE614" i="40" s="1"/>
  <c r="AE615" i="40" s="1"/>
  <c r="AE616" i="40" s="1"/>
  <c r="AE617" i="40" s="1"/>
  <c r="AE618" i="40" s="1"/>
  <c r="AE619" i="40" s="1"/>
  <c r="AE620" i="40" s="1"/>
  <c r="AE621" i="40" s="1"/>
  <c r="AE622" i="40" s="1"/>
  <c r="AE623" i="40" s="1"/>
  <c r="AE624" i="40" s="1"/>
  <c r="AE625" i="40" s="1"/>
  <c r="AE626" i="40" s="1"/>
  <c r="AE627" i="40" s="1"/>
  <c r="AE628" i="40" s="1"/>
  <c r="AE629" i="40" s="1"/>
  <c r="AE630" i="40" s="1"/>
  <c r="AE631" i="40" s="1"/>
  <c r="AE632" i="40" s="1"/>
  <c r="AE633" i="40" s="1"/>
  <c r="AE634" i="40" s="1"/>
  <c r="AE635" i="40" s="1"/>
  <c r="AE636" i="40" s="1"/>
  <c r="AE637" i="40" s="1"/>
  <c r="AE638" i="40" s="1"/>
  <c r="AE639" i="40" s="1"/>
  <c r="AE640" i="40" s="1"/>
  <c r="AE641" i="40" s="1"/>
  <c r="AE642" i="40" s="1"/>
  <c r="AE643" i="40" s="1"/>
  <c r="AE644" i="40" s="1"/>
  <c r="AE645" i="40" s="1"/>
  <c r="AE646" i="40" s="1"/>
  <c r="AE647" i="40" s="1"/>
  <c r="AE648" i="40" s="1"/>
  <c r="AE649" i="40" s="1"/>
  <c r="AE650" i="40" s="1"/>
  <c r="AE651" i="40" s="1"/>
  <c r="AE652" i="40" s="1"/>
  <c r="AE653" i="40" s="1"/>
  <c r="AE654" i="40" s="1"/>
  <c r="AE655" i="40" s="1"/>
  <c r="AE656" i="40" s="1"/>
  <c r="AE657" i="40" s="1"/>
  <c r="AE658" i="40" s="1"/>
  <c r="AE659" i="40" s="1"/>
  <c r="AE660" i="40" s="1"/>
  <c r="AE661" i="40" s="1"/>
  <c r="AE662" i="40" s="1"/>
  <c r="AE663" i="40" s="1"/>
  <c r="AE664" i="40" s="1"/>
  <c r="AE665" i="40" s="1"/>
  <c r="AE666" i="40" s="1"/>
  <c r="AE667" i="40" s="1"/>
  <c r="AE668" i="40" s="1"/>
  <c r="AE669" i="40" s="1"/>
  <c r="AE670" i="40" s="1"/>
  <c r="AE671" i="40" s="1"/>
  <c r="AE672" i="40" s="1"/>
  <c r="AE673" i="40" s="1"/>
  <c r="AE674" i="40" s="1"/>
  <c r="AE675" i="40" s="1"/>
  <c r="AE676" i="40" s="1"/>
  <c r="AE677" i="40" s="1"/>
  <c r="AE678" i="40" s="1"/>
  <c r="AE679" i="40" s="1"/>
  <c r="AE680" i="40" s="1"/>
  <c r="AE681" i="40" s="1"/>
  <c r="AE682" i="40" s="1"/>
  <c r="AE683" i="40" s="1"/>
  <c r="AE684" i="40" s="1"/>
  <c r="AE685" i="40" s="1"/>
  <c r="AE686" i="40" s="1"/>
  <c r="AE687" i="40" s="1"/>
  <c r="AE688" i="40" s="1"/>
  <c r="AE689" i="40" s="1"/>
  <c r="AE690" i="40" s="1"/>
  <c r="AE691" i="40" s="1"/>
  <c r="AE692" i="40" s="1"/>
  <c r="AE693" i="40" s="1"/>
  <c r="AE694" i="40" s="1"/>
  <c r="AE695" i="40" s="1"/>
  <c r="AE696" i="40" s="1"/>
  <c r="AE697" i="40" s="1"/>
  <c r="AE698" i="40" s="1"/>
  <c r="AE699" i="40" s="1"/>
  <c r="AE700" i="40" s="1"/>
  <c r="AE701" i="40" s="1"/>
  <c r="AE702" i="40" s="1"/>
  <c r="AE703" i="40" s="1"/>
  <c r="AE704" i="40" s="1"/>
  <c r="AE705" i="40" s="1"/>
  <c r="AE706" i="40" s="1"/>
  <c r="AE707" i="40" s="1"/>
  <c r="AE708" i="40" s="1"/>
  <c r="AE709" i="40" s="1"/>
  <c r="AE710" i="40" s="1"/>
  <c r="AE711" i="40" s="1"/>
  <c r="AE712" i="40" s="1"/>
  <c r="AE713" i="40" s="1"/>
  <c r="AE714" i="40" s="1"/>
  <c r="AE715" i="40" s="1"/>
  <c r="AE716" i="40" s="1"/>
  <c r="AE717" i="40" s="1"/>
  <c r="AE718" i="40" s="1"/>
  <c r="AE719" i="40" s="1"/>
  <c r="AE720" i="40" s="1"/>
  <c r="AE721" i="40" s="1"/>
  <c r="AE722" i="40" s="1"/>
  <c r="AE723" i="40" s="1"/>
  <c r="AE724" i="40" s="1"/>
  <c r="AE725" i="40" s="1"/>
  <c r="AE726" i="40" s="1"/>
  <c r="AE727" i="40" s="1"/>
  <c r="AE728" i="40" s="1"/>
  <c r="AE729" i="40" s="1"/>
  <c r="AE730" i="40" s="1"/>
  <c r="AE731" i="40" s="1"/>
  <c r="AE732" i="40" s="1"/>
  <c r="AE733" i="40" s="1"/>
  <c r="AE734" i="40" s="1"/>
  <c r="AE735" i="40" s="1"/>
  <c r="AE736" i="40" s="1"/>
  <c r="AE737" i="40" s="1"/>
  <c r="AE738" i="40" s="1"/>
  <c r="AE739" i="40" s="1"/>
  <c r="AE740" i="40" s="1"/>
  <c r="AE741" i="40" s="1"/>
  <c r="AE742" i="40" s="1"/>
  <c r="AE743" i="40" s="1"/>
  <c r="AE744" i="40" s="1"/>
  <c r="AE745" i="40" s="1"/>
  <c r="AE746" i="40" s="1"/>
  <c r="AE747" i="40" s="1"/>
  <c r="AE748" i="40" s="1"/>
  <c r="AE749" i="40" s="1"/>
  <c r="AE750" i="40" s="1"/>
  <c r="AE751" i="40" s="1"/>
  <c r="AE752" i="40" s="1"/>
  <c r="AE753" i="40" s="1"/>
  <c r="AE754" i="40" s="1"/>
  <c r="AE755" i="40" s="1"/>
  <c r="AE756" i="40" s="1"/>
  <c r="AE757" i="40" s="1"/>
  <c r="AE758" i="40" s="1"/>
  <c r="AE759" i="40" s="1"/>
  <c r="AE760" i="40" s="1"/>
  <c r="AE761" i="40" s="1"/>
  <c r="AE762" i="40" s="1"/>
  <c r="AE763" i="40" s="1"/>
  <c r="AE764" i="40" s="1"/>
  <c r="AE765" i="40" s="1"/>
  <c r="AE766" i="40" s="1"/>
  <c r="AE767" i="40" s="1"/>
  <c r="AE768" i="40" s="1"/>
  <c r="AE769" i="40" s="1"/>
  <c r="AE770" i="40" s="1"/>
  <c r="AE771" i="40" s="1"/>
  <c r="AE772" i="40" s="1"/>
  <c r="AE773" i="40" s="1"/>
  <c r="AE774" i="40" s="1"/>
  <c r="AE775" i="40" s="1"/>
  <c r="AE776" i="40" s="1"/>
  <c r="AE777" i="40" s="1"/>
  <c r="AE778" i="40" s="1"/>
  <c r="AE779" i="40" s="1"/>
  <c r="AE780" i="40" s="1"/>
  <c r="AE781" i="40" s="1"/>
  <c r="AE782" i="40" s="1"/>
  <c r="AE783" i="40" s="1"/>
  <c r="AE784" i="40" s="1"/>
  <c r="AE785" i="40" s="1"/>
  <c r="AE786" i="40" s="1"/>
  <c r="AE787" i="40" s="1"/>
  <c r="AE788" i="40" s="1"/>
  <c r="AE789" i="40" s="1"/>
  <c r="AE790" i="40" s="1"/>
  <c r="AE791" i="40" s="1"/>
  <c r="AE792" i="40" s="1"/>
  <c r="AE793" i="40" s="1"/>
  <c r="AE794" i="40" s="1"/>
  <c r="AE795" i="40" s="1"/>
  <c r="AE796" i="40" s="1"/>
  <c r="AE797" i="40" s="1"/>
  <c r="AE798" i="40" s="1"/>
  <c r="AE799" i="40" s="1"/>
  <c r="AE800" i="40" s="1"/>
  <c r="AE801" i="40" s="1"/>
  <c r="AE802" i="40" s="1"/>
  <c r="AE803" i="40" s="1"/>
  <c r="AE804" i="40" s="1"/>
  <c r="AE805" i="40" s="1"/>
  <c r="AE806" i="40" s="1"/>
  <c r="AE807" i="40" s="1"/>
  <c r="AE808" i="40" s="1"/>
  <c r="AE809" i="40" s="1"/>
  <c r="AE810" i="40" s="1"/>
  <c r="AE811" i="40" s="1"/>
  <c r="AE812" i="40" s="1"/>
  <c r="AE813" i="40" s="1"/>
  <c r="AE814" i="40" s="1"/>
  <c r="AE815" i="40" s="1"/>
  <c r="AE816" i="40" s="1"/>
  <c r="AE817" i="40" s="1"/>
  <c r="AE818" i="40" s="1"/>
  <c r="AE819" i="40" s="1"/>
  <c r="AE820" i="40" s="1"/>
  <c r="AE821" i="40" s="1"/>
  <c r="AE822" i="40" s="1"/>
  <c r="AE823" i="40" s="1"/>
  <c r="AE824" i="40" s="1"/>
  <c r="AE825" i="40" s="1"/>
  <c r="AE826" i="40" s="1"/>
  <c r="AE827" i="40" s="1"/>
  <c r="AE828" i="40" s="1"/>
  <c r="AE829" i="40" s="1"/>
  <c r="AE830" i="40" s="1"/>
  <c r="AE831" i="40" s="1"/>
  <c r="AE832" i="40" s="1"/>
  <c r="AE833" i="40" s="1"/>
  <c r="AE834" i="40" s="1"/>
  <c r="AE835" i="40" s="1"/>
  <c r="AE836" i="40" s="1"/>
  <c r="AE837" i="40" s="1"/>
  <c r="AE838" i="40" s="1"/>
  <c r="AE839" i="40" s="1"/>
  <c r="AE840" i="40" s="1"/>
  <c r="AE841" i="40" s="1"/>
  <c r="AE842" i="40" s="1"/>
  <c r="AE843" i="40" s="1"/>
  <c r="AE844" i="40" s="1"/>
  <c r="AE845" i="40" s="1"/>
  <c r="AE846" i="40" s="1"/>
  <c r="AE847" i="40" s="1"/>
  <c r="AE848" i="40" s="1"/>
  <c r="AE849" i="40" s="1"/>
  <c r="AE850" i="40" s="1"/>
  <c r="AE851" i="40" s="1"/>
  <c r="AE852" i="40" s="1"/>
  <c r="AE853" i="40" s="1"/>
  <c r="AE854" i="40" s="1"/>
  <c r="AE855" i="40" s="1"/>
  <c r="AE856" i="40" s="1"/>
  <c r="AE857" i="40" s="1"/>
  <c r="AE858" i="40" s="1"/>
  <c r="AE859" i="40" s="1"/>
  <c r="AE860" i="40" s="1"/>
  <c r="AE861" i="40" s="1"/>
  <c r="AE862" i="40" s="1"/>
  <c r="AE863" i="40" s="1"/>
  <c r="AE864" i="40" s="1"/>
  <c r="AE865" i="40" s="1"/>
  <c r="AE866" i="40" s="1"/>
  <c r="AE867" i="40" s="1"/>
  <c r="AE868" i="40" s="1"/>
  <c r="AE869" i="40" s="1"/>
  <c r="AE870" i="40" s="1"/>
  <c r="AE871" i="40" s="1"/>
  <c r="AE872" i="40" s="1"/>
  <c r="AE873" i="40" s="1"/>
  <c r="AE874" i="40" s="1"/>
  <c r="AE875" i="40" s="1"/>
  <c r="AE876" i="40" s="1"/>
  <c r="AE877" i="40" s="1"/>
  <c r="AE878" i="40" s="1"/>
  <c r="AE879" i="40" s="1"/>
  <c r="AE880" i="40" s="1"/>
  <c r="AE881" i="40" s="1"/>
  <c r="AE882" i="40" s="1"/>
  <c r="AE883" i="40" s="1"/>
  <c r="AE884" i="40" s="1"/>
  <c r="AE885" i="40" s="1"/>
  <c r="AE886" i="40" s="1"/>
  <c r="AE887" i="40" s="1"/>
  <c r="AE888" i="40" s="1"/>
  <c r="AE889" i="40" s="1"/>
  <c r="AE890" i="40" s="1"/>
  <c r="AE891" i="40" s="1"/>
  <c r="AE892" i="40" s="1"/>
  <c r="AE893" i="40" s="1"/>
  <c r="AE894" i="40" s="1"/>
  <c r="AE895" i="40" s="1"/>
  <c r="AE896" i="40" s="1"/>
  <c r="AE897" i="40" s="1"/>
  <c r="AE898" i="40" s="1"/>
  <c r="AE899" i="40" s="1"/>
  <c r="AE900" i="40" s="1"/>
  <c r="AE901" i="40" s="1"/>
  <c r="AE902" i="40" s="1"/>
  <c r="AE903" i="40" s="1"/>
  <c r="AE904" i="40" s="1"/>
  <c r="AE905" i="40" s="1"/>
  <c r="AE906" i="40" s="1"/>
  <c r="AE907" i="40" s="1"/>
  <c r="AE908" i="40" s="1"/>
  <c r="AE909" i="40" s="1"/>
  <c r="AE910" i="40" s="1"/>
  <c r="AE911" i="40" s="1"/>
  <c r="AE912" i="40" s="1"/>
  <c r="AE913" i="40" s="1"/>
  <c r="AE914" i="40" s="1"/>
  <c r="AE915" i="40" s="1"/>
  <c r="AE916" i="40" s="1"/>
  <c r="AE917" i="40" s="1"/>
  <c r="AE918" i="40" s="1"/>
  <c r="AE919" i="40" s="1"/>
  <c r="AE920" i="40" s="1"/>
  <c r="AE921" i="40" s="1"/>
  <c r="AE922" i="40" s="1"/>
  <c r="AE923" i="40" s="1"/>
  <c r="AE924" i="40" s="1"/>
  <c r="AE925" i="40" s="1"/>
  <c r="AE926" i="40" s="1"/>
  <c r="AE927" i="40" s="1"/>
  <c r="AE928" i="40" s="1"/>
  <c r="AE929" i="40" s="1"/>
  <c r="AE930" i="40" s="1"/>
  <c r="AE931" i="40" s="1"/>
  <c r="AE932" i="40" s="1"/>
  <c r="AE933" i="40" s="1"/>
  <c r="AE934" i="40" s="1"/>
  <c r="AE935" i="40" s="1"/>
  <c r="AE936" i="40" s="1"/>
  <c r="AE937" i="40" s="1"/>
  <c r="AE938" i="40" s="1"/>
  <c r="AE939" i="40" s="1"/>
  <c r="AE940" i="40" s="1"/>
  <c r="AE941" i="40" s="1"/>
  <c r="AE942" i="40" s="1"/>
  <c r="AE943" i="40" s="1"/>
  <c r="AE944" i="40" s="1"/>
  <c r="AE945" i="40" s="1"/>
  <c r="AE946" i="40" s="1"/>
  <c r="AE947" i="40" s="1"/>
  <c r="AE948" i="40" s="1"/>
  <c r="AE949" i="40" s="1"/>
  <c r="AE950" i="40" s="1"/>
  <c r="AE951" i="40" s="1"/>
  <c r="AE952" i="40" s="1"/>
  <c r="AE953" i="40" s="1"/>
  <c r="AE954" i="40" s="1"/>
  <c r="AE955" i="40" s="1"/>
  <c r="AE956" i="40" s="1"/>
  <c r="AE957" i="40" s="1"/>
  <c r="AE958" i="40" s="1"/>
  <c r="AE959" i="40" s="1"/>
  <c r="AE960" i="40" s="1"/>
  <c r="AE961" i="40" s="1"/>
  <c r="AE962" i="40" s="1"/>
  <c r="AE963" i="40" s="1"/>
  <c r="AE964" i="40" s="1"/>
  <c r="AE965" i="40" s="1"/>
  <c r="AE966" i="40" s="1"/>
  <c r="AE967" i="40" s="1"/>
  <c r="AE968" i="40" s="1"/>
  <c r="AE969" i="40" s="1"/>
  <c r="AE970" i="40" s="1"/>
  <c r="AE971" i="40" s="1"/>
  <c r="AE972" i="40" s="1"/>
  <c r="AE973" i="40" s="1"/>
  <c r="AE974" i="40" s="1"/>
  <c r="AE975" i="40" s="1"/>
  <c r="AE976" i="40" s="1"/>
  <c r="AE977" i="40" s="1"/>
  <c r="AE978" i="40" s="1"/>
  <c r="AE979" i="40" s="1"/>
  <c r="AE980" i="40" s="1"/>
  <c r="AE981" i="40" s="1"/>
  <c r="AE982" i="40" s="1"/>
  <c r="AE983" i="40" s="1"/>
  <c r="AE984" i="40" s="1"/>
  <c r="AE985" i="40" s="1"/>
  <c r="AE986" i="40" s="1"/>
  <c r="AE987" i="40" s="1"/>
  <c r="AE988" i="40" s="1"/>
  <c r="AE989" i="40" s="1"/>
  <c r="AE990" i="40" s="1"/>
  <c r="AE991" i="40" s="1"/>
  <c r="AE992" i="40" s="1"/>
  <c r="AE993" i="40" s="1"/>
  <c r="AE994" i="40" s="1"/>
  <c r="AE995" i="40" s="1"/>
  <c r="AE996" i="40" s="1"/>
  <c r="AE997" i="40" s="1"/>
  <c r="AE998" i="40" s="1"/>
  <c r="AE999" i="40" s="1"/>
  <c r="AE1000" i="40" s="1"/>
  <c r="AE1001" i="40" s="1"/>
  <c r="AE1002" i="40" s="1"/>
  <c r="AE1003" i="40" s="1"/>
  <c r="D14" i="41" l="1" a="1"/>
  <c r="D14" i="41" s="1"/>
  <c r="R14" i="41" s="1"/>
  <c r="C14" i="41" a="1"/>
  <c r="C14" i="41" s="1"/>
  <c r="P14" i="41" s="1"/>
  <c r="C18" i="3"/>
  <c r="A18" i="3" s="1"/>
  <c r="B15" i="41"/>
  <c r="Y14" i="41"/>
  <c r="K18" i="3" s="1"/>
  <c r="AF5" i="40"/>
  <c r="AF6" i="40" s="1"/>
  <c r="AF7" i="40" s="1"/>
  <c r="AF8" i="40" s="1"/>
  <c r="AF9" i="40" s="1"/>
  <c r="AF10" i="40" s="1"/>
  <c r="AF11" i="40" s="1"/>
  <c r="AF12" i="40" s="1"/>
  <c r="AF13" i="40" s="1"/>
  <c r="AF14" i="40" s="1"/>
  <c r="AF15" i="40" s="1"/>
  <c r="AF16" i="40" s="1"/>
  <c r="AF17" i="40" s="1"/>
  <c r="AF18" i="40" s="1"/>
  <c r="AF19" i="40" s="1"/>
  <c r="AF20" i="40" s="1"/>
  <c r="AF21" i="40" s="1"/>
  <c r="AF22" i="40" s="1"/>
  <c r="AF23" i="40" s="1"/>
  <c r="AF24" i="40" s="1"/>
  <c r="AF25" i="40" s="1"/>
  <c r="AF26" i="40" s="1"/>
  <c r="AF27" i="40" s="1"/>
  <c r="AF28" i="40" s="1"/>
  <c r="AF29" i="40" s="1"/>
  <c r="AF30" i="40" s="1"/>
  <c r="AF31" i="40" s="1"/>
  <c r="AF32" i="40" s="1"/>
  <c r="AF33" i="40" s="1"/>
  <c r="AF34" i="40" s="1"/>
  <c r="AF35" i="40" s="1"/>
  <c r="AF36" i="40" s="1"/>
  <c r="AF37" i="40" s="1"/>
  <c r="AF38" i="40" s="1"/>
  <c r="AF39" i="40" s="1"/>
  <c r="AF40" i="40" s="1"/>
  <c r="AF41" i="40" s="1"/>
  <c r="AF42" i="40" s="1"/>
  <c r="AF43" i="40" s="1"/>
  <c r="AF44" i="40" s="1"/>
  <c r="AF45" i="40" s="1"/>
  <c r="AF46" i="40" s="1"/>
  <c r="AF47" i="40" s="1"/>
  <c r="AF48" i="40" s="1"/>
  <c r="AF49" i="40" s="1"/>
  <c r="AF50" i="40" s="1"/>
  <c r="AF51" i="40" s="1"/>
  <c r="AF52" i="40" s="1"/>
  <c r="AF53" i="40" s="1"/>
  <c r="AF54" i="40" s="1"/>
  <c r="AF55" i="40" s="1"/>
  <c r="AF56" i="40" s="1"/>
  <c r="AF57" i="40" s="1"/>
  <c r="AF58" i="40" s="1"/>
  <c r="AF59" i="40" s="1"/>
  <c r="AF60" i="40" s="1"/>
  <c r="AF61" i="40" s="1"/>
  <c r="AF62" i="40" s="1"/>
  <c r="AF63" i="40" s="1"/>
  <c r="AF64" i="40" s="1"/>
  <c r="AF65" i="40" s="1"/>
  <c r="AF66" i="40" s="1"/>
  <c r="AF67" i="40" s="1"/>
  <c r="AF68" i="40" s="1"/>
  <c r="AF69" i="40" s="1"/>
  <c r="AF70" i="40" s="1"/>
  <c r="AF71" i="40" s="1"/>
  <c r="AF72" i="40" s="1"/>
  <c r="AF73" i="40" s="1"/>
  <c r="AF74" i="40" s="1"/>
  <c r="AF75" i="40" s="1"/>
  <c r="AF76" i="40" s="1"/>
  <c r="AF77" i="40" s="1"/>
  <c r="AF78" i="40" s="1"/>
  <c r="AF79" i="40" s="1"/>
  <c r="AF80" i="40" s="1"/>
  <c r="AF81" i="40" s="1"/>
  <c r="AF82" i="40" s="1"/>
  <c r="AF83" i="40" s="1"/>
  <c r="AF84" i="40" s="1"/>
  <c r="AF85" i="40" s="1"/>
  <c r="AF86" i="40" s="1"/>
  <c r="AF87" i="40" s="1"/>
  <c r="AF88" i="40" s="1"/>
  <c r="AF89" i="40" s="1"/>
  <c r="AF90" i="40" s="1"/>
  <c r="AF91" i="40" s="1"/>
  <c r="AF92" i="40" s="1"/>
  <c r="AF93" i="40" s="1"/>
  <c r="AF94" i="40" s="1"/>
  <c r="AF95" i="40" s="1"/>
  <c r="AF96" i="40" s="1"/>
  <c r="AF97" i="40" s="1"/>
  <c r="AF98" i="40" s="1"/>
  <c r="AF99" i="40" s="1"/>
  <c r="AF100" i="40" s="1"/>
  <c r="AF101" i="40" s="1"/>
  <c r="AF102" i="40" s="1"/>
  <c r="AF103" i="40" s="1"/>
  <c r="AF104" i="40" s="1"/>
  <c r="AF105" i="40" s="1"/>
  <c r="AF106" i="40" s="1"/>
  <c r="AF107" i="40" s="1"/>
  <c r="AF108" i="40" s="1"/>
  <c r="AF109" i="40" s="1"/>
  <c r="AF110" i="40" s="1"/>
  <c r="AF111" i="40" s="1"/>
  <c r="AF112" i="40" s="1"/>
  <c r="AF113" i="40" s="1"/>
  <c r="AF114" i="40" s="1"/>
  <c r="AF115" i="40" s="1"/>
  <c r="AF116" i="40" s="1"/>
  <c r="AF117" i="40" s="1"/>
  <c r="AF118" i="40" s="1"/>
  <c r="AF119" i="40" s="1"/>
  <c r="AF120" i="40" s="1"/>
  <c r="AF121" i="40" s="1"/>
  <c r="AF122" i="40" s="1"/>
  <c r="AF123" i="40" s="1"/>
  <c r="AF124" i="40" s="1"/>
  <c r="AF125" i="40" s="1"/>
  <c r="AF126" i="40" s="1"/>
  <c r="AF127" i="40" s="1"/>
  <c r="AF128" i="40" s="1"/>
  <c r="AF129" i="40" s="1"/>
  <c r="AF130" i="40" s="1"/>
  <c r="AF131" i="40" s="1"/>
  <c r="AF132" i="40" s="1"/>
  <c r="AF133" i="40" s="1"/>
  <c r="AF134" i="40" s="1"/>
  <c r="AF135" i="40" s="1"/>
  <c r="AF136" i="40" s="1"/>
  <c r="AF137" i="40" s="1"/>
  <c r="AF138" i="40" s="1"/>
  <c r="AF139" i="40" s="1"/>
  <c r="AF140" i="40" s="1"/>
  <c r="AF141" i="40" s="1"/>
  <c r="AF142" i="40" s="1"/>
  <c r="AF143" i="40" s="1"/>
  <c r="AF144" i="40" s="1"/>
  <c r="AF145" i="40" s="1"/>
  <c r="AF146" i="40" s="1"/>
  <c r="AF147" i="40" s="1"/>
  <c r="AF148" i="40" s="1"/>
  <c r="AF149" i="40" s="1"/>
  <c r="AF150" i="40" s="1"/>
  <c r="AF151" i="40" s="1"/>
  <c r="AF152" i="40" s="1"/>
  <c r="AF153" i="40" s="1"/>
  <c r="AF154" i="40" s="1"/>
  <c r="AF155" i="40" s="1"/>
  <c r="AF156" i="40" s="1"/>
  <c r="AF157" i="40" s="1"/>
  <c r="AF158" i="40" s="1"/>
  <c r="AF159" i="40" s="1"/>
  <c r="AF160" i="40" s="1"/>
  <c r="AF161" i="40" s="1"/>
  <c r="AF162" i="40" s="1"/>
  <c r="AF163" i="40" s="1"/>
  <c r="AF164" i="40" s="1"/>
  <c r="AF165" i="40" s="1"/>
  <c r="AF166" i="40" s="1"/>
  <c r="AF167" i="40" s="1"/>
  <c r="AF168" i="40" s="1"/>
  <c r="AF169" i="40" s="1"/>
  <c r="AF170" i="40" s="1"/>
  <c r="AF171" i="40" s="1"/>
  <c r="AF172" i="40" s="1"/>
  <c r="AF173" i="40" s="1"/>
  <c r="AF174" i="40" s="1"/>
  <c r="AF175" i="40" s="1"/>
  <c r="AF176" i="40" s="1"/>
  <c r="AF177" i="40" s="1"/>
  <c r="AF178" i="40" s="1"/>
  <c r="AF179" i="40" s="1"/>
  <c r="AF180" i="40" s="1"/>
  <c r="AF181" i="40" s="1"/>
  <c r="AF182" i="40" s="1"/>
  <c r="AF183" i="40" s="1"/>
  <c r="AF184" i="40" s="1"/>
  <c r="AF185" i="40" s="1"/>
  <c r="AF186" i="40" s="1"/>
  <c r="AF187" i="40" s="1"/>
  <c r="AF188" i="40" s="1"/>
  <c r="AF189" i="40" s="1"/>
  <c r="AF190" i="40" s="1"/>
  <c r="AF191" i="40" s="1"/>
  <c r="AF192" i="40" s="1"/>
  <c r="AF193" i="40" s="1"/>
  <c r="AF194" i="40" s="1"/>
  <c r="AF195" i="40" s="1"/>
  <c r="AF196" i="40" s="1"/>
  <c r="AF197" i="40" s="1"/>
  <c r="AF198" i="40" s="1"/>
  <c r="AF199" i="40" s="1"/>
  <c r="AF200" i="40" s="1"/>
  <c r="AF201" i="40" s="1"/>
  <c r="AF202" i="40" s="1"/>
  <c r="AF203" i="40" s="1"/>
  <c r="AF204" i="40" s="1"/>
  <c r="AF205" i="40" s="1"/>
  <c r="AF206" i="40" s="1"/>
  <c r="AF207" i="40" s="1"/>
  <c r="AF208" i="40" s="1"/>
  <c r="AF209" i="40" s="1"/>
  <c r="AF210" i="40" s="1"/>
  <c r="AF211" i="40" s="1"/>
  <c r="AF212" i="40" s="1"/>
  <c r="AF213" i="40" s="1"/>
  <c r="AF214" i="40" s="1"/>
  <c r="AF215" i="40" s="1"/>
  <c r="AF216" i="40" s="1"/>
  <c r="AF217" i="40" s="1"/>
  <c r="AF218" i="40" s="1"/>
  <c r="AF219" i="40" s="1"/>
  <c r="AF220" i="40" s="1"/>
  <c r="AF221" i="40" s="1"/>
  <c r="AF222" i="40" s="1"/>
  <c r="AF223" i="40" s="1"/>
  <c r="AF224" i="40" s="1"/>
  <c r="AF225" i="40" s="1"/>
  <c r="AF226" i="40" s="1"/>
  <c r="AF227" i="40" s="1"/>
  <c r="AF228" i="40" s="1"/>
  <c r="AF229" i="40" s="1"/>
  <c r="AF230" i="40" s="1"/>
  <c r="AF231" i="40" s="1"/>
  <c r="AF232" i="40" s="1"/>
  <c r="AF233" i="40" s="1"/>
  <c r="AF234" i="40" s="1"/>
  <c r="AF235" i="40" s="1"/>
  <c r="AF236" i="40" s="1"/>
  <c r="AF237" i="40" s="1"/>
  <c r="AF238" i="40" s="1"/>
  <c r="AF239" i="40" s="1"/>
  <c r="AF240" i="40" s="1"/>
  <c r="AF241" i="40" s="1"/>
  <c r="AF242" i="40" s="1"/>
  <c r="AF243" i="40" s="1"/>
  <c r="AF244" i="40" s="1"/>
  <c r="AF245" i="40" s="1"/>
  <c r="AF246" i="40" s="1"/>
  <c r="AF247" i="40" s="1"/>
  <c r="AF248" i="40" s="1"/>
  <c r="AF249" i="40" s="1"/>
  <c r="AF250" i="40" s="1"/>
  <c r="AF251" i="40" s="1"/>
  <c r="AF252" i="40" s="1"/>
  <c r="AF253" i="40" s="1"/>
  <c r="AF254" i="40" s="1"/>
  <c r="AF255" i="40" s="1"/>
  <c r="AF256" i="40" s="1"/>
  <c r="AF257" i="40" s="1"/>
  <c r="AF258" i="40" s="1"/>
  <c r="AF259" i="40" s="1"/>
  <c r="AF260" i="40" s="1"/>
  <c r="AF261" i="40" s="1"/>
  <c r="AF262" i="40" s="1"/>
  <c r="AF263" i="40" s="1"/>
  <c r="AF264" i="40" s="1"/>
  <c r="AF265" i="40" s="1"/>
  <c r="AF266" i="40" s="1"/>
  <c r="AF267" i="40" s="1"/>
  <c r="AF268" i="40" s="1"/>
  <c r="AF269" i="40" s="1"/>
  <c r="AF270" i="40" s="1"/>
  <c r="AF271" i="40" s="1"/>
  <c r="AF272" i="40" s="1"/>
  <c r="AF273" i="40" s="1"/>
  <c r="AF274" i="40" s="1"/>
  <c r="AF275" i="40" s="1"/>
  <c r="AF276" i="40" s="1"/>
  <c r="AF277" i="40" s="1"/>
  <c r="AF278" i="40" s="1"/>
  <c r="AF279" i="40" s="1"/>
  <c r="AF280" i="40" s="1"/>
  <c r="AF281" i="40" s="1"/>
  <c r="AF282" i="40" s="1"/>
  <c r="AF283" i="40" s="1"/>
  <c r="AF284" i="40" s="1"/>
  <c r="AF285" i="40" s="1"/>
  <c r="AF286" i="40" s="1"/>
  <c r="AF287" i="40" s="1"/>
  <c r="AF288" i="40" s="1"/>
  <c r="AF289" i="40" s="1"/>
  <c r="AF290" i="40" s="1"/>
  <c r="AF291" i="40" s="1"/>
  <c r="AF292" i="40" s="1"/>
  <c r="AF293" i="40" s="1"/>
  <c r="AF294" i="40" s="1"/>
  <c r="AF295" i="40" s="1"/>
  <c r="AF296" i="40" s="1"/>
  <c r="AF297" i="40" s="1"/>
  <c r="AF298" i="40" s="1"/>
  <c r="AF299" i="40" s="1"/>
  <c r="AF300" i="40" s="1"/>
  <c r="AF301" i="40" s="1"/>
  <c r="AF302" i="40" s="1"/>
  <c r="AF303" i="40" s="1"/>
  <c r="AF304" i="40" s="1"/>
  <c r="AF305" i="40" s="1"/>
  <c r="AF306" i="40" s="1"/>
  <c r="AF307" i="40" s="1"/>
  <c r="AF308" i="40" s="1"/>
  <c r="AF309" i="40" s="1"/>
  <c r="AF310" i="40" s="1"/>
  <c r="AF311" i="40" s="1"/>
  <c r="AF312" i="40" s="1"/>
  <c r="AF313" i="40" s="1"/>
  <c r="AF314" i="40" s="1"/>
  <c r="AF315" i="40" s="1"/>
  <c r="AF316" i="40" s="1"/>
  <c r="AF317" i="40" s="1"/>
  <c r="AF318" i="40" s="1"/>
  <c r="AF319" i="40" s="1"/>
  <c r="AF320" i="40" s="1"/>
  <c r="AF321" i="40" s="1"/>
  <c r="AF322" i="40" s="1"/>
  <c r="AF323" i="40" s="1"/>
  <c r="AF324" i="40" s="1"/>
  <c r="AF325" i="40" s="1"/>
  <c r="AF326" i="40" s="1"/>
  <c r="AF327" i="40" s="1"/>
  <c r="AF328" i="40" s="1"/>
  <c r="AF329" i="40" s="1"/>
  <c r="AF330" i="40" s="1"/>
  <c r="AF331" i="40" s="1"/>
  <c r="AF332" i="40" s="1"/>
  <c r="AF333" i="40" s="1"/>
  <c r="AF334" i="40" s="1"/>
  <c r="AF335" i="40" s="1"/>
  <c r="AF336" i="40" s="1"/>
  <c r="AF337" i="40" s="1"/>
  <c r="AF338" i="40" s="1"/>
  <c r="AF339" i="40" s="1"/>
  <c r="AF340" i="40" s="1"/>
  <c r="AF341" i="40" s="1"/>
  <c r="AF342" i="40" s="1"/>
  <c r="AF343" i="40" s="1"/>
  <c r="AF344" i="40" s="1"/>
  <c r="AF345" i="40" s="1"/>
  <c r="AF346" i="40" s="1"/>
  <c r="AF347" i="40" s="1"/>
  <c r="AF348" i="40" s="1"/>
  <c r="AF349" i="40" s="1"/>
  <c r="AF350" i="40" s="1"/>
  <c r="AF351" i="40" s="1"/>
  <c r="AF352" i="40" s="1"/>
  <c r="AF353" i="40" s="1"/>
  <c r="AF354" i="40" s="1"/>
  <c r="AF355" i="40" s="1"/>
  <c r="AF356" i="40" s="1"/>
  <c r="AF357" i="40" s="1"/>
  <c r="AF358" i="40" s="1"/>
  <c r="AF359" i="40" s="1"/>
  <c r="AF360" i="40" s="1"/>
  <c r="AF361" i="40" s="1"/>
  <c r="AF362" i="40" s="1"/>
  <c r="AF363" i="40" s="1"/>
  <c r="AF364" i="40" s="1"/>
  <c r="AF365" i="40" s="1"/>
  <c r="AF366" i="40" s="1"/>
  <c r="AF367" i="40" s="1"/>
  <c r="AF368" i="40" s="1"/>
  <c r="AF369" i="40" s="1"/>
  <c r="AF370" i="40" s="1"/>
  <c r="AF371" i="40" s="1"/>
  <c r="AF372" i="40" s="1"/>
  <c r="AF373" i="40" s="1"/>
  <c r="AF374" i="40" s="1"/>
  <c r="AF375" i="40" s="1"/>
  <c r="AF376" i="40" s="1"/>
  <c r="AF377" i="40" s="1"/>
  <c r="AF378" i="40" s="1"/>
  <c r="AF379" i="40" s="1"/>
  <c r="AF380" i="40" s="1"/>
  <c r="AF381" i="40" s="1"/>
  <c r="AF382" i="40" s="1"/>
  <c r="AF383" i="40" s="1"/>
  <c r="AF384" i="40" s="1"/>
  <c r="AF385" i="40" s="1"/>
  <c r="AF386" i="40" s="1"/>
  <c r="AF387" i="40" s="1"/>
  <c r="AF388" i="40" s="1"/>
  <c r="AF389" i="40" s="1"/>
  <c r="AF390" i="40" s="1"/>
  <c r="AF391" i="40" s="1"/>
  <c r="AF392" i="40" s="1"/>
  <c r="AF393" i="40" s="1"/>
  <c r="AF394" i="40" s="1"/>
  <c r="AF395" i="40" s="1"/>
  <c r="AF396" i="40" s="1"/>
  <c r="AF397" i="40" s="1"/>
  <c r="AF398" i="40" s="1"/>
  <c r="AF399" i="40" s="1"/>
  <c r="AF400" i="40" s="1"/>
  <c r="AF401" i="40" s="1"/>
  <c r="AF402" i="40" s="1"/>
  <c r="AF403" i="40" s="1"/>
  <c r="AF404" i="40" s="1"/>
  <c r="AF405" i="40" s="1"/>
  <c r="AF406" i="40" s="1"/>
  <c r="AF407" i="40" s="1"/>
  <c r="AF408" i="40" s="1"/>
  <c r="AF409" i="40" s="1"/>
  <c r="AF410" i="40" s="1"/>
  <c r="AF411" i="40" s="1"/>
  <c r="AF412" i="40" s="1"/>
  <c r="AF413" i="40" s="1"/>
  <c r="AF414" i="40" s="1"/>
  <c r="AF415" i="40" s="1"/>
  <c r="AF416" i="40" s="1"/>
  <c r="AF417" i="40" s="1"/>
  <c r="AF418" i="40" s="1"/>
  <c r="AF419" i="40" s="1"/>
  <c r="AF420" i="40" s="1"/>
  <c r="AF421" i="40" s="1"/>
  <c r="AF422" i="40" s="1"/>
  <c r="AF423" i="40" s="1"/>
  <c r="AF424" i="40" s="1"/>
  <c r="AF425" i="40" s="1"/>
  <c r="AF426" i="40" s="1"/>
  <c r="AF427" i="40" s="1"/>
  <c r="AF428" i="40" s="1"/>
  <c r="AF429" i="40" s="1"/>
  <c r="AF430" i="40" s="1"/>
  <c r="AF431" i="40" s="1"/>
  <c r="AF432" i="40" s="1"/>
  <c r="AF433" i="40" s="1"/>
  <c r="AF434" i="40" s="1"/>
  <c r="AF435" i="40" s="1"/>
  <c r="AF436" i="40" s="1"/>
  <c r="AF437" i="40" s="1"/>
  <c r="AF438" i="40" s="1"/>
  <c r="AF439" i="40" s="1"/>
  <c r="AF440" i="40" s="1"/>
  <c r="AF441" i="40" s="1"/>
  <c r="AF442" i="40" s="1"/>
  <c r="AF443" i="40" s="1"/>
  <c r="AF444" i="40" s="1"/>
  <c r="AF445" i="40" s="1"/>
  <c r="AF446" i="40" s="1"/>
  <c r="AF447" i="40" s="1"/>
  <c r="AF448" i="40" s="1"/>
  <c r="AF449" i="40" s="1"/>
  <c r="AF450" i="40" s="1"/>
  <c r="AF451" i="40" s="1"/>
  <c r="AF452" i="40" s="1"/>
  <c r="AF453" i="40" s="1"/>
  <c r="AF454" i="40" s="1"/>
  <c r="AF455" i="40" s="1"/>
  <c r="AF456" i="40" s="1"/>
  <c r="AF457" i="40" s="1"/>
  <c r="AF458" i="40" s="1"/>
  <c r="AF459" i="40" s="1"/>
  <c r="AF460" i="40" s="1"/>
  <c r="AF461" i="40" s="1"/>
  <c r="AF462" i="40" s="1"/>
  <c r="AF463" i="40" s="1"/>
  <c r="AF464" i="40" s="1"/>
  <c r="AF465" i="40" s="1"/>
  <c r="AF466" i="40" s="1"/>
  <c r="AF467" i="40" s="1"/>
  <c r="AF468" i="40" s="1"/>
  <c r="AF469" i="40" s="1"/>
  <c r="AF470" i="40" s="1"/>
  <c r="AF471" i="40" s="1"/>
  <c r="AF472" i="40" s="1"/>
  <c r="AF473" i="40" s="1"/>
  <c r="AF474" i="40" s="1"/>
  <c r="AF475" i="40" s="1"/>
  <c r="AF476" i="40" s="1"/>
  <c r="AF477" i="40" s="1"/>
  <c r="AF478" i="40" s="1"/>
  <c r="AF479" i="40" s="1"/>
  <c r="AF480" i="40" s="1"/>
  <c r="AF481" i="40" s="1"/>
  <c r="AF482" i="40" s="1"/>
  <c r="AF483" i="40" s="1"/>
  <c r="AF484" i="40" s="1"/>
  <c r="AF485" i="40" s="1"/>
  <c r="AF486" i="40" s="1"/>
  <c r="AF487" i="40" s="1"/>
  <c r="AF488" i="40" s="1"/>
  <c r="AF489" i="40" s="1"/>
  <c r="AF490" i="40" s="1"/>
  <c r="AF491" i="40" s="1"/>
  <c r="AF492" i="40" s="1"/>
  <c r="AF493" i="40" s="1"/>
  <c r="AF494" i="40" s="1"/>
  <c r="AF495" i="40" s="1"/>
  <c r="AF496" i="40" s="1"/>
  <c r="AF497" i="40" s="1"/>
  <c r="AF498" i="40" s="1"/>
  <c r="AF499" i="40" s="1"/>
  <c r="AF500" i="40" s="1"/>
  <c r="AF501" i="40" s="1"/>
  <c r="AF502" i="40" s="1"/>
  <c r="AF503" i="40" s="1"/>
  <c r="AF504" i="40" s="1"/>
  <c r="AF505" i="40" s="1"/>
  <c r="AF506" i="40" s="1"/>
  <c r="AF507" i="40" s="1"/>
  <c r="AF508" i="40" s="1"/>
  <c r="AF509" i="40" s="1"/>
  <c r="AF510" i="40" s="1"/>
  <c r="AF511" i="40" s="1"/>
  <c r="AF512" i="40" s="1"/>
  <c r="AF513" i="40" s="1"/>
  <c r="AF514" i="40" s="1"/>
  <c r="AF515" i="40" s="1"/>
  <c r="AF516" i="40" s="1"/>
  <c r="AF517" i="40" s="1"/>
  <c r="AF518" i="40" s="1"/>
  <c r="AF519" i="40" s="1"/>
  <c r="AF520" i="40" s="1"/>
  <c r="AF521" i="40" s="1"/>
  <c r="AF522" i="40" s="1"/>
  <c r="AF523" i="40" s="1"/>
  <c r="AF524" i="40" s="1"/>
  <c r="AF525" i="40" s="1"/>
  <c r="AF526" i="40" s="1"/>
  <c r="AF527" i="40" s="1"/>
  <c r="AF528" i="40" s="1"/>
  <c r="AF529" i="40" s="1"/>
  <c r="AF530" i="40" s="1"/>
  <c r="AF531" i="40" s="1"/>
  <c r="AF532" i="40" s="1"/>
  <c r="AF533" i="40" s="1"/>
  <c r="AF534" i="40" s="1"/>
  <c r="AF535" i="40" s="1"/>
  <c r="AF536" i="40" s="1"/>
  <c r="AF537" i="40" s="1"/>
  <c r="AF538" i="40" s="1"/>
  <c r="AF539" i="40" s="1"/>
  <c r="AF540" i="40" s="1"/>
  <c r="AF541" i="40" s="1"/>
  <c r="AF542" i="40" s="1"/>
  <c r="AF543" i="40" s="1"/>
  <c r="AF544" i="40" s="1"/>
  <c r="AF545" i="40" s="1"/>
  <c r="AF546" i="40" s="1"/>
  <c r="AF547" i="40" s="1"/>
  <c r="AF548" i="40" s="1"/>
  <c r="AF549" i="40" s="1"/>
  <c r="AF550" i="40" s="1"/>
  <c r="AF551" i="40" s="1"/>
  <c r="AF552" i="40" s="1"/>
  <c r="AF553" i="40" s="1"/>
  <c r="AF554" i="40" s="1"/>
  <c r="AF555" i="40" s="1"/>
  <c r="AF556" i="40" s="1"/>
  <c r="AF557" i="40" s="1"/>
  <c r="AF558" i="40" s="1"/>
  <c r="AF559" i="40" s="1"/>
  <c r="AF560" i="40" s="1"/>
  <c r="AF561" i="40" s="1"/>
  <c r="AF562" i="40" s="1"/>
  <c r="AF563" i="40" s="1"/>
  <c r="AF564" i="40" s="1"/>
  <c r="AF565" i="40" s="1"/>
  <c r="AF566" i="40" s="1"/>
  <c r="AF567" i="40" s="1"/>
  <c r="AF568" i="40" s="1"/>
  <c r="AF569" i="40" s="1"/>
  <c r="AF570" i="40" s="1"/>
  <c r="AF571" i="40" s="1"/>
  <c r="AF572" i="40" s="1"/>
  <c r="AF573" i="40" s="1"/>
  <c r="AF574" i="40" s="1"/>
  <c r="AF575" i="40" s="1"/>
  <c r="AF576" i="40" s="1"/>
  <c r="AF577" i="40" s="1"/>
  <c r="AF578" i="40" s="1"/>
  <c r="AF579" i="40" s="1"/>
  <c r="AF580" i="40" s="1"/>
  <c r="AF581" i="40" s="1"/>
  <c r="AF582" i="40" s="1"/>
  <c r="AF583" i="40" s="1"/>
  <c r="AF584" i="40" s="1"/>
  <c r="AF585" i="40" s="1"/>
  <c r="AF586" i="40" s="1"/>
  <c r="AF587" i="40" s="1"/>
  <c r="AF588" i="40" s="1"/>
  <c r="AF589" i="40" s="1"/>
  <c r="AF590" i="40" s="1"/>
  <c r="AF591" i="40" s="1"/>
  <c r="AF592" i="40" s="1"/>
  <c r="AF593" i="40" s="1"/>
  <c r="AF594" i="40" s="1"/>
  <c r="AF595" i="40" s="1"/>
  <c r="AF596" i="40" s="1"/>
  <c r="AF597" i="40" s="1"/>
  <c r="AF598" i="40" s="1"/>
  <c r="AF599" i="40" s="1"/>
  <c r="AF600" i="40" s="1"/>
  <c r="AF601" i="40" s="1"/>
  <c r="AF602" i="40" s="1"/>
  <c r="AF603" i="40" s="1"/>
  <c r="AF604" i="40" s="1"/>
  <c r="AF605" i="40" s="1"/>
  <c r="AF606" i="40" s="1"/>
  <c r="AF607" i="40" s="1"/>
  <c r="AF608" i="40" s="1"/>
  <c r="AF609" i="40" s="1"/>
  <c r="AF610" i="40" s="1"/>
  <c r="AF611" i="40" s="1"/>
  <c r="AF612" i="40" s="1"/>
  <c r="AF613" i="40" s="1"/>
  <c r="AF614" i="40" s="1"/>
  <c r="AF615" i="40" s="1"/>
  <c r="AF616" i="40" s="1"/>
  <c r="AF617" i="40" s="1"/>
  <c r="AF618" i="40" s="1"/>
  <c r="AF619" i="40" s="1"/>
  <c r="AF620" i="40" s="1"/>
  <c r="AF621" i="40" s="1"/>
  <c r="AF622" i="40" s="1"/>
  <c r="AF623" i="40" s="1"/>
  <c r="AF624" i="40" s="1"/>
  <c r="AF625" i="40" s="1"/>
  <c r="AF626" i="40" s="1"/>
  <c r="AF627" i="40" s="1"/>
  <c r="AF628" i="40" s="1"/>
  <c r="AF629" i="40" s="1"/>
  <c r="AF630" i="40" s="1"/>
  <c r="AF631" i="40" s="1"/>
  <c r="AF632" i="40" s="1"/>
  <c r="AF633" i="40" s="1"/>
  <c r="AF634" i="40" s="1"/>
  <c r="AF635" i="40" s="1"/>
  <c r="AF636" i="40" s="1"/>
  <c r="AF637" i="40" s="1"/>
  <c r="AF638" i="40" s="1"/>
  <c r="AF639" i="40" s="1"/>
  <c r="AF640" i="40" s="1"/>
  <c r="AF641" i="40" s="1"/>
  <c r="AF642" i="40" s="1"/>
  <c r="AF643" i="40" s="1"/>
  <c r="AF644" i="40" s="1"/>
  <c r="AF645" i="40" s="1"/>
  <c r="AF646" i="40" s="1"/>
  <c r="AF647" i="40" s="1"/>
  <c r="AF648" i="40" s="1"/>
  <c r="AF649" i="40" s="1"/>
  <c r="AF650" i="40" s="1"/>
  <c r="AF651" i="40" s="1"/>
  <c r="AF652" i="40" s="1"/>
  <c r="AF653" i="40" s="1"/>
  <c r="AF654" i="40" s="1"/>
  <c r="AF655" i="40" s="1"/>
  <c r="AF656" i="40" s="1"/>
  <c r="AF657" i="40" s="1"/>
  <c r="AF658" i="40" s="1"/>
  <c r="AF659" i="40" s="1"/>
  <c r="AF660" i="40" s="1"/>
  <c r="AF661" i="40" s="1"/>
  <c r="AF662" i="40" s="1"/>
  <c r="AF663" i="40" s="1"/>
  <c r="AF664" i="40" s="1"/>
  <c r="AF665" i="40" s="1"/>
  <c r="AF666" i="40" s="1"/>
  <c r="AF667" i="40" s="1"/>
  <c r="AF668" i="40" s="1"/>
  <c r="AF669" i="40" s="1"/>
  <c r="AF670" i="40" s="1"/>
  <c r="AF671" i="40" s="1"/>
  <c r="AF672" i="40" s="1"/>
  <c r="AF673" i="40" s="1"/>
  <c r="AF674" i="40" s="1"/>
  <c r="AF675" i="40" s="1"/>
  <c r="AF676" i="40" s="1"/>
  <c r="AF677" i="40" s="1"/>
  <c r="AF678" i="40" s="1"/>
  <c r="AF679" i="40" s="1"/>
  <c r="AF680" i="40" s="1"/>
  <c r="AF681" i="40" s="1"/>
  <c r="AF682" i="40" s="1"/>
  <c r="AF683" i="40" s="1"/>
  <c r="AF684" i="40" s="1"/>
  <c r="AF685" i="40" s="1"/>
  <c r="AF686" i="40" s="1"/>
  <c r="AF687" i="40" s="1"/>
  <c r="AF688" i="40" s="1"/>
  <c r="AF689" i="40" s="1"/>
  <c r="AF690" i="40" s="1"/>
  <c r="AF691" i="40" s="1"/>
  <c r="AF692" i="40" s="1"/>
  <c r="AF693" i="40" s="1"/>
  <c r="AF694" i="40" s="1"/>
  <c r="AF695" i="40" s="1"/>
  <c r="AF696" i="40" s="1"/>
  <c r="AF697" i="40" s="1"/>
  <c r="AF698" i="40" s="1"/>
  <c r="AF699" i="40" s="1"/>
  <c r="AF700" i="40" s="1"/>
  <c r="AF701" i="40" s="1"/>
  <c r="AF702" i="40" s="1"/>
  <c r="AF703" i="40" s="1"/>
  <c r="AF704" i="40" s="1"/>
  <c r="AF705" i="40" s="1"/>
  <c r="AF706" i="40" s="1"/>
  <c r="AF707" i="40" s="1"/>
  <c r="AF708" i="40" s="1"/>
  <c r="AF709" i="40" s="1"/>
  <c r="AF710" i="40" s="1"/>
  <c r="AF711" i="40" s="1"/>
  <c r="AF712" i="40" s="1"/>
  <c r="AF713" i="40" s="1"/>
  <c r="AF714" i="40" s="1"/>
  <c r="AF715" i="40" s="1"/>
  <c r="AF716" i="40" s="1"/>
  <c r="AF717" i="40" s="1"/>
  <c r="AF718" i="40" s="1"/>
  <c r="AF719" i="40" s="1"/>
  <c r="AF720" i="40" s="1"/>
  <c r="AF721" i="40" s="1"/>
  <c r="AF722" i="40" s="1"/>
  <c r="AF723" i="40" s="1"/>
  <c r="AF724" i="40" s="1"/>
  <c r="AF725" i="40" s="1"/>
  <c r="AF726" i="40" s="1"/>
  <c r="AF727" i="40" s="1"/>
  <c r="AF728" i="40" s="1"/>
  <c r="AF729" i="40" s="1"/>
  <c r="AF730" i="40" s="1"/>
  <c r="AF731" i="40" s="1"/>
  <c r="AF732" i="40" s="1"/>
  <c r="AF733" i="40" s="1"/>
  <c r="AF734" i="40" s="1"/>
  <c r="AF735" i="40" s="1"/>
  <c r="AF736" i="40" s="1"/>
  <c r="AF737" i="40" s="1"/>
  <c r="AF738" i="40" s="1"/>
  <c r="AF739" i="40" s="1"/>
  <c r="AF740" i="40" s="1"/>
  <c r="AF741" i="40" s="1"/>
  <c r="AF742" i="40" s="1"/>
  <c r="AF743" i="40" s="1"/>
  <c r="AF744" i="40" s="1"/>
  <c r="AF745" i="40" s="1"/>
  <c r="AF746" i="40" s="1"/>
  <c r="AF747" i="40" s="1"/>
  <c r="AF748" i="40" s="1"/>
  <c r="AF749" i="40" s="1"/>
  <c r="AF750" i="40" s="1"/>
  <c r="AF751" i="40" s="1"/>
  <c r="AF752" i="40" s="1"/>
  <c r="AF753" i="40" s="1"/>
  <c r="AF754" i="40" s="1"/>
  <c r="AF755" i="40" s="1"/>
  <c r="AF756" i="40" s="1"/>
  <c r="AF757" i="40" s="1"/>
  <c r="AF758" i="40" s="1"/>
  <c r="AF759" i="40" s="1"/>
  <c r="AF760" i="40" s="1"/>
  <c r="AF761" i="40" s="1"/>
  <c r="AF762" i="40" s="1"/>
  <c r="AF763" i="40" s="1"/>
  <c r="AF764" i="40" s="1"/>
  <c r="AF765" i="40" s="1"/>
  <c r="AF766" i="40" s="1"/>
  <c r="AF767" i="40" s="1"/>
  <c r="AF768" i="40" s="1"/>
  <c r="AF769" i="40" s="1"/>
  <c r="AF770" i="40" s="1"/>
  <c r="AF771" i="40" s="1"/>
  <c r="AF772" i="40" s="1"/>
  <c r="AF773" i="40" s="1"/>
  <c r="AF774" i="40" s="1"/>
  <c r="AF775" i="40" s="1"/>
  <c r="AF776" i="40" s="1"/>
  <c r="AF777" i="40" s="1"/>
  <c r="AF778" i="40" s="1"/>
  <c r="AF779" i="40" s="1"/>
  <c r="AF780" i="40" s="1"/>
  <c r="AF781" i="40" s="1"/>
  <c r="AF782" i="40" s="1"/>
  <c r="AF783" i="40" s="1"/>
  <c r="AF784" i="40" s="1"/>
  <c r="AF785" i="40" s="1"/>
  <c r="AF786" i="40" s="1"/>
  <c r="AF787" i="40" s="1"/>
  <c r="AF788" i="40" s="1"/>
  <c r="AF789" i="40" s="1"/>
  <c r="AF790" i="40" s="1"/>
  <c r="AF791" i="40" s="1"/>
  <c r="AF792" i="40" s="1"/>
  <c r="AF793" i="40" s="1"/>
  <c r="AF794" i="40" s="1"/>
  <c r="AF795" i="40" s="1"/>
  <c r="AF796" i="40" s="1"/>
  <c r="AF797" i="40" s="1"/>
  <c r="AF798" i="40" s="1"/>
  <c r="AF799" i="40" s="1"/>
  <c r="AF800" i="40" s="1"/>
  <c r="AF801" i="40" s="1"/>
  <c r="AF802" i="40" s="1"/>
  <c r="AF803" i="40" s="1"/>
  <c r="AF804" i="40" s="1"/>
  <c r="AF805" i="40" s="1"/>
  <c r="AF806" i="40" s="1"/>
  <c r="AF807" i="40" s="1"/>
  <c r="AF808" i="40" s="1"/>
  <c r="AF809" i="40" s="1"/>
  <c r="AF810" i="40" s="1"/>
  <c r="AF811" i="40" s="1"/>
  <c r="AF812" i="40" s="1"/>
  <c r="AF813" i="40" s="1"/>
  <c r="AF814" i="40" s="1"/>
  <c r="AF815" i="40" s="1"/>
  <c r="AF816" i="40" s="1"/>
  <c r="AF817" i="40" s="1"/>
  <c r="AF818" i="40" s="1"/>
  <c r="AF819" i="40" s="1"/>
  <c r="AF820" i="40" s="1"/>
  <c r="AF821" i="40" s="1"/>
  <c r="AF822" i="40" s="1"/>
  <c r="AF823" i="40" s="1"/>
  <c r="AF824" i="40" s="1"/>
  <c r="AF825" i="40" s="1"/>
  <c r="AF826" i="40" s="1"/>
  <c r="AF827" i="40" s="1"/>
  <c r="AF828" i="40" s="1"/>
  <c r="AF829" i="40" s="1"/>
  <c r="AF830" i="40" s="1"/>
  <c r="AF831" i="40" s="1"/>
  <c r="AF832" i="40" s="1"/>
  <c r="AF833" i="40" s="1"/>
  <c r="AF834" i="40" s="1"/>
  <c r="AF835" i="40" s="1"/>
  <c r="AF836" i="40" s="1"/>
  <c r="AF837" i="40" s="1"/>
  <c r="AF838" i="40" s="1"/>
  <c r="AF839" i="40" s="1"/>
  <c r="AF840" i="40" s="1"/>
  <c r="AF841" i="40" s="1"/>
  <c r="AF842" i="40" s="1"/>
  <c r="AF843" i="40" s="1"/>
  <c r="AF844" i="40" s="1"/>
  <c r="AF845" i="40" s="1"/>
  <c r="AF846" i="40" s="1"/>
  <c r="AF847" i="40" s="1"/>
  <c r="AF848" i="40" s="1"/>
  <c r="AF849" i="40" s="1"/>
  <c r="AF850" i="40" s="1"/>
  <c r="AF851" i="40" s="1"/>
  <c r="AF852" i="40" s="1"/>
  <c r="AF853" i="40" s="1"/>
  <c r="AF854" i="40" s="1"/>
  <c r="AF855" i="40" s="1"/>
  <c r="AF856" i="40" s="1"/>
  <c r="AF857" i="40" s="1"/>
  <c r="AF858" i="40" s="1"/>
  <c r="AF859" i="40" s="1"/>
  <c r="AF860" i="40" s="1"/>
  <c r="AF861" i="40" s="1"/>
  <c r="AF862" i="40" s="1"/>
  <c r="AF863" i="40" s="1"/>
  <c r="AF864" i="40" s="1"/>
  <c r="AF865" i="40" s="1"/>
  <c r="AF866" i="40" s="1"/>
  <c r="AF867" i="40" s="1"/>
  <c r="AF868" i="40" s="1"/>
  <c r="AF869" i="40" s="1"/>
  <c r="AF870" i="40" s="1"/>
  <c r="AF871" i="40" s="1"/>
  <c r="AF872" i="40" s="1"/>
  <c r="AF873" i="40" s="1"/>
  <c r="AF874" i="40" s="1"/>
  <c r="AF875" i="40" s="1"/>
  <c r="AF876" i="40" s="1"/>
  <c r="AF877" i="40" s="1"/>
  <c r="AF878" i="40" s="1"/>
  <c r="AF879" i="40" s="1"/>
  <c r="AF880" i="40" s="1"/>
  <c r="AF881" i="40" s="1"/>
  <c r="AF882" i="40" s="1"/>
  <c r="AF883" i="40" s="1"/>
  <c r="AF884" i="40" s="1"/>
  <c r="AF885" i="40" s="1"/>
  <c r="AF886" i="40" s="1"/>
  <c r="AF887" i="40" s="1"/>
  <c r="AF888" i="40" s="1"/>
  <c r="AF889" i="40" s="1"/>
  <c r="AF890" i="40" s="1"/>
  <c r="AF891" i="40" s="1"/>
  <c r="AF892" i="40" s="1"/>
  <c r="AF893" i="40" s="1"/>
  <c r="AF894" i="40" s="1"/>
  <c r="AF895" i="40" s="1"/>
  <c r="AF896" i="40" s="1"/>
  <c r="AF897" i="40" s="1"/>
  <c r="AF898" i="40" s="1"/>
  <c r="AF899" i="40" s="1"/>
  <c r="AF900" i="40" s="1"/>
  <c r="AF901" i="40" s="1"/>
  <c r="AF902" i="40" s="1"/>
  <c r="AF903" i="40" s="1"/>
  <c r="AF904" i="40" s="1"/>
  <c r="AF905" i="40" s="1"/>
  <c r="AF906" i="40" s="1"/>
  <c r="AF907" i="40" s="1"/>
  <c r="AF908" i="40" s="1"/>
  <c r="AF909" i="40" s="1"/>
  <c r="AF910" i="40" s="1"/>
  <c r="AF911" i="40" s="1"/>
  <c r="AF912" i="40" s="1"/>
  <c r="AF913" i="40" s="1"/>
  <c r="AF914" i="40" s="1"/>
  <c r="AF915" i="40" s="1"/>
  <c r="AF916" i="40" s="1"/>
  <c r="AF917" i="40" s="1"/>
  <c r="AF918" i="40" s="1"/>
  <c r="AF919" i="40" s="1"/>
  <c r="AF920" i="40" s="1"/>
  <c r="AF921" i="40" s="1"/>
  <c r="AF922" i="40" s="1"/>
  <c r="AF923" i="40" s="1"/>
  <c r="AF924" i="40" s="1"/>
  <c r="AF925" i="40" s="1"/>
  <c r="AF926" i="40" s="1"/>
  <c r="AF927" i="40" s="1"/>
  <c r="AF928" i="40" s="1"/>
  <c r="AF929" i="40" s="1"/>
  <c r="AF930" i="40" s="1"/>
  <c r="AF931" i="40" s="1"/>
  <c r="AF932" i="40" s="1"/>
  <c r="AF933" i="40" s="1"/>
  <c r="AF934" i="40" s="1"/>
  <c r="AF935" i="40" s="1"/>
  <c r="AF936" i="40" s="1"/>
  <c r="AF937" i="40" s="1"/>
  <c r="AF938" i="40" s="1"/>
  <c r="AF939" i="40" s="1"/>
  <c r="AF940" i="40" s="1"/>
  <c r="AF941" i="40" s="1"/>
  <c r="AF942" i="40" s="1"/>
  <c r="AF943" i="40" s="1"/>
  <c r="AF944" i="40" s="1"/>
  <c r="AF945" i="40" s="1"/>
  <c r="AF946" i="40" s="1"/>
  <c r="AF947" i="40" s="1"/>
  <c r="AF948" i="40" s="1"/>
  <c r="AF949" i="40" s="1"/>
  <c r="AF950" i="40" s="1"/>
  <c r="AF951" i="40" s="1"/>
  <c r="AF952" i="40" s="1"/>
  <c r="AF953" i="40" s="1"/>
  <c r="AF954" i="40" s="1"/>
  <c r="AF955" i="40" s="1"/>
  <c r="AF956" i="40" s="1"/>
  <c r="AF957" i="40" s="1"/>
  <c r="AF958" i="40" s="1"/>
  <c r="AF959" i="40" s="1"/>
  <c r="AF960" i="40" s="1"/>
  <c r="AF961" i="40" s="1"/>
  <c r="AF962" i="40" s="1"/>
  <c r="AF963" i="40" s="1"/>
  <c r="AF964" i="40" s="1"/>
  <c r="AF965" i="40" s="1"/>
  <c r="AF966" i="40" s="1"/>
  <c r="AF967" i="40" s="1"/>
  <c r="AF968" i="40" s="1"/>
  <c r="AF969" i="40" s="1"/>
  <c r="AF970" i="40" s="1"/>
  <c r="AF971" i="40" s="1"/>
  <c r="AF972" i="40" s="1"/>
  <c r="AF973" i="40" s="1"/>
  <c r="AF974" i="40" s="1"/>
  <c r="AF975" i="40" s="1"/>
  <c r="AF976" i="40" s="1"/>
  <c r="AF977" i="40" s="1"/>
  <c r="AF978" i="40" s="1"/>
  <c r="AF979" i="40" s="1"/>
  <c r="AF980" i="40" s="1"/>
  <c r="AF981" i="40" s="1"/>
  <c r="AF982" i="40" s="1"/>
  <c r="AF983" i="40" s="1"/>
  <c r="AF984" i="40" s="1"/>
  <c r="AF985" i="40" s="1"/>
  <c r="AF986" i="40" s="1"/>
  <c r="AF987" i="40" s="1"/>
  <c r="AF988" i="40" s="1"/>
  <c r="AF989" i="40" s="1"/>
  <c r="AF990" i="40" s="1"/>
  <c r="AF991" i="40" s="1"/>
  <c r="AF992" i="40" s="1"/>
  <c r="AF993" i="40" s="1"/>
  <c r="AF994" i="40" s="1"/>
  <c r="AF995" i="40" s="1"/>
  <c r="AF996" i="40" s="1"/>
  <c r="AF997" i="40" s="1"/>
  <c r="AF998" i="40" s="1"/>
  <c r="AF999" i="40" s="1"/>
  <c r="AF1000" i="40" s="1"/>
  <c r="AF1001" i="40" s="1"/>
  <c r="AF1002" i="40" s="1"/>
  <c r="AF1003" i="40" s="1"/>
  <c r="AG5" i="40"/>
  <c r="AG6" i="40" s="1"/>
  <c r="AG7" i="40" s="1"/>
  <c r="AG8" i="40" s="1"/>
  <c r="AG9" i="40" s="1"/>
  <c r="AG10" i="40" s="1"/>
  <c r="AG11" i="40" s="1"/>
  <c r="AG12" i="40" s="1"/>
  <c r="AG13" i="40" s="1"/>
  <c r="AG14" i="40" s="1"/>
  <c r="AG15" i="40" s="1"/>
  <c r="AG16" i="40" s="1"/>
  <c r="AG17" i="40" s="1"/>
  <c r="AG18" i="40" s="1"/>
  <c r="AG19" i="40" s="1"/>
  <c r="AG20" i="40" s="1"/>
  <c r="AG21" i="40" s="1"/>
  <c r="AG22" i="40" s="1"/>
  <c r="AG23" i="40" s="1"/>
  <c r="AG24" i="40" s="1"/>
  <c r="AG25" i="40" s="1"/>
  <c r="AG26" i="40" s="1"/>
  <c r="AG27" i="40" s="1"/>
  <c r="AG28" i="40" s="1"/>
  <c r="AG29" i="40" s="1"/>
  <c r="AG30" i="40" s="1"/>
  <c r="AG31" i="40" s="1"/>
  <c r="AG32" i="40" s="1"/>
  <c r="AG33" i="40" s="1"/>
  <c r="AG34" i="40" s="1"/>
  <c r="AG35" i="40" s="1"/>
  <c r="AG36" i="40" s="1"/>
  <c r="AG37" i="40" s="1"/>
  <c r="AG38" i="40" s="1"/>
  <c r="AG39" i="40" s="1"/>
  <c r="AG40" i="40" s="1"/>
  <c r="AG41" i="40" s="1"/>
  <c r="AG42" i="40" s="1"/>
  <c r="AG43" i="40" s="1"/>
  <c r="AG44" i="40" s="1"/>
  <c r="AG45" i="40" s="1"/>
  <c r="AG46" i="40" s="1"/>
  <c r="AG47" i="40" s="1"/>
  <c r="AG48" i="40" s="1"/>
  <c r="AG49" i="40" s="1"/>
  <c r="AG50" i="40" s="1"/>
  <c r="AG51" i="40" s="1"/>
  <c r="AG52" i="40" s="1"/>
  <c r="AG53" i="40" s="1"/>
  <c r="AG54" i="40" s="1"/>
  <c r="AG55" i="40" s="1"/>
  <c r="AG56" i="40" s="1"/>
  <c r="AG57" i="40" s="1"/>
  <c r="AG58" i="40" s="1"/>
  <c r="AG59" i="40" s="1"/>
  <c r="AG60" i="40" s="1"/>
  <c r="AG61" i="40" s="1"/>
  <c r="AG62" i="40" s="1"/>
  <c r="AG63" i="40" s="1"/>
  <c r="AG64" i="40" s="1"/>
  <c r="AG65" i="40" s="1"/>
  <c r="AG66" i="40" s="1"/>
  <c r="AG67" i="40" s="1"/>
  <c r="AG68" i="40" s="1"/>
  <c r="AG69" i="40" s="1"/>
  <c r="AG70" i="40" s="1"/>
  <c r="AG71" i="40" s="1"/>
  <c r="AG72" i="40" s="1"/>
  <c r="AG73" i="40" s="1"/>
  <c r="AG74" i="40" s="1"/>
  <c r="AG75" i="40" s="1"/>
  <c r="AG76" i="40" s="1"/>
  <c r="AG77" i="40" s="1"/>
  <c r="AG78" i="40" s="1"/>
  <c r="AG79" i="40" s="1"/>
  <c r="AG80" i="40" s="1"/>
  <c r="AG81" i="40" s="1"/>
  <c r="AG82" i="40" s="1"/>
  <c r="AG83" i="40" s="1"/>
  <c r="AG84" i="40" s="1"/>
  <c r="AG85" i="40" s="1"/>
  <c r="AG86" i="40" s="1"/>
  <c r="AG87" i="40" s="1"/>
  <c r="AG88" i="40" s="1"/>
  <c r="AG89" i="40" s="1"/>
  <c r="AG90" i="40" s="1"/>
  <c r="AG91" i="40" s="1"/>
  <c r="AG92" i="40" s="1"/>
  <c r="AG93" i="40" s="1"/>
  <c r="AG94" i="40" s="1"/>
  <c r="AG95" i="40" s="1"/>
  <c r="AG96" i="40" s="1"/>
  <c r="AG97" i="40" s="1"/>
  <c r="AG98" i="40" s="1"/>
  <c r="AG99" i="40" s="1"/>
  <c r="AG100" i="40" s="1"/>
  <c r="AG101" i="40" s="1"/>
  <c r="AG102" i="40" s="1"/>
  <c r="AG103" i="40" s="1"/>
  <c r="AG104" i="40" s="1"/>
  <c r="AG105" i="40" s="1"/>
  <c r="AG106" i="40" s="1"/>
  <c r="AG107" i="40" s="1"/>
  <c r="AG108" i="40" s="1"/>
  <c r="AG109" i="40" s="1"/>
  <c r="AG110" i="40" s="1"/>
  <c r="AG111" i="40" s="1"/>
  <c r="AG112" i="40" s="1"/>
  <c r="AG113" i="40" s="1"/>
  <c r="AG114" i="40" s="1"/>
  <c r="AG115" i="40" s="1"/>
  <c r="AG116" i="40" s="1"/>
  <c r="AG117" i="40" s="1"/>
  <c r="AG118" i="40" s="1"/>
  <c r="AG119" i="40" s="1"/>
  <c r="AG120" i="40" s="1"/>
  <c r="AG121" i="40" s="1"/>
  <c r="AG122" i="40" s="1"/>
  <c r="AG123" i="40" s="1"/>
  <c r="AG124" i="40" s="1"/>
  <c r="AG125" i="40" s="1"/>
  <c r="AG126" i="40" s="1"/>
  <c r="AG127" i="40" s="1"/>
  <c r="AG128" i="40" s="1"/>
  <c r="AG129" i="40" s="1"/>
  <c r="AG130" i="40" s="1"/>
  <c r="AG131" i="40" s="1"/>
  <c r="AG132" i="40" s="1"/>
  <c r="AG133" i="40" s="1"/>
  <c r="AG134" i="40" s="1"/>
  <c r="AG135" i="40" s="1"/>
  <c r="AG136" i="40" s="1"/>
  <c r="AG137" i="40" s="1"/>
  <c r="AG138" i="40" s="1"/>
  <c r="AG139" i="40" s="1"/>
  <c r="AG140" i="40" s="1"/>
  <c r="AG141" i="40" s="1"/>
  <c r="AG142" i="40" s="1"/>
  <c r="AG143" i="40" s="1"/>
  <c r="AG144" i="40" s="1"/>
  <c r="AG145" i="40" s="1"/>
  <c r="AG146" i="40" s="1"/>
  <c r="AG147" i="40" s="1"/>
  <c r="AG148" i="40" s="1"/>
  <c r="AG149" i="40" s="1"/>
  <c r="AG150" i="40" s="1"/>
  <c r="AG151" i="40" s="1"/>
  <c r="AG152" i="40" s="1"/>
  <c r="AG153" i="40" s="1"/>
  <c r="AG154" i="40" s="1"/>
  <c r="AG155" i="40" s="1"/>
  <c r="AG156" i="40" s="1"/>
  <c r="AG157" i="40" s="1"/>
  <c r="AG158" i="40" s="1"/>
  <c r="AG159" i="40" s="1"/>
  <c r="AG160" i="40" s="1"/>
  <c r="AG161" i="40" s="1"/>
  <c r="AG162" i="40" s="1"/>
  <c r="AG163" i="40" s="1"/>
  <c r="AG164" i="40" s="1"/>
  <c r="AG165" i="40" s="1"/>
  <c r="AG166" i="40" s="1"/>
  <c r="AG167" i="40" s="1"/>
  <c r="AG168" i="40" s="1"/>
  <c r="AG169" i="40" s="1"/>
  <c r="AG170" i="40" s="1"/>
  <c r="AG171" i="40" s="1"/>
  <c r="AG172" i="40" s="1"/>
  <c r="AG173" i="40" s="1"/>
  <c r="AG174" i="40" s="1"/>
  <c r="AG175" i="40" s="1"/>
  <c r="AG176" i="40" s="1"/>
  <c r="AG177" i="40" s="1"/>
  <c r="AG178" i="40" s="1"/>
  <c r="AG179" i="40" s="1"/>
  <c r="AG180" i="40" s="1"/>
  <c r="AG181" i="40" s="1"/>
  <c r="AG182" i="40" s="1"/>
  <c r="AG183" i="40" s="1"/>
  <c r="AG184" i="40" s="1"/>
  <c r="AG185" i="40" s="1"/>
  <c r="AG186" i="40" s="1"/>
  <c r="AG187" i="40" s="1"/>
  <c r="AG188" i="40" s="1"/>
  <c r="AG189" i="40" s="1"/>
  <c r="AG190" i="40" s="1"/>
  <c r="AG191" i="40" s="1"/>
  <c r="AG192" i="40" s="1"/>
  <c r="AG193" i="40" s="1"/>
  <c r="AG194" i="40" s="1"/>
  <c r="AG195" i="40" s="1"/>
  <c r="AG196" i="40" s="1"/>
  <c r="AG197" i="40" s="1"/>
  <c r="AG198" i="40" s="1"/>
  <c r="AG199" i="40" s="1"/>
  <c r="AG200" i="40" s="1"/>
  <c r="AG201" i="40" s="1"/>
  <c r="AG202" i="40" s="1"/>
  <c r="AG203" i="40" s="1"/>
  <c r="AG204" i="40" s="1"/>
  <c r="AG205" i="40" s="1"/>
  <c r="AG206" i="40" s="1"/>
  <c r="AG207" i="40" s="1"/>
  <c r="AG208" i="40" s="1"/>
  <c r="AG209" i="40" s="1"/>
  <c r="AG210" i="40" s="1"/>
  <c r="AG211" i="40" s="1"/>
  <c r="AG212" i="40" s="1"/>
  <c r="AG213" i="40" s="1"/>
  <c r="AG214" i="40" s="1"/>
  <c r="AG215" i="40" s="1"/>
  <c r="AG216" i="40" s="1"/>
  <c r="AG217" i="40" s="1"/>
  <c r="AG218" i="40" s="1"/>
  <c r="AG219" i="40" s="1"/>
  <c r="AG220" i="40" s="1"/>
  <c r="AG221" i="40" s="1"/>
  <c r="AG222" i="40" s="1"/>
  <c r="AG223" i="40" s="1"/>
  <c r="AG224" i="40" s="1"/>
  <c r="AG225" i="40" s="1"/>
  <c r="AG226" i="40" s="1"/>
  <c r="AG227" i="40" s="1"/>
  <c r="AG228" i="40" s="1"/>
  <c r="AG229" i="40" s="1"/>
  <c r="AG230" i="40" s="1"/>
  <c r="AG231" i="40" s="1"/>
  <c r="AG232" i="40" s="1"/>
  <c r="AG233" i="40" s="1"/>
  <c r="AG234" i="40" s="1"/>
  <c r="AG235" i="40" s="1"/>
  <c r="AG236" i="40" s="1"/>
  <c r="AG237" i="40" s="1"/>
  <c r="AG238" i="40" s="1"/>
  <c r="AG239" i="40" s="1"/>
  <c r="AG240" i="40" s="1"/>
  <c r="AG241" i="40" s="1"/>
  <c r="AG242" i="40" s="1"/>
  <c r="AG243" i="40" s="1"/>
  <c r="AG244" i="40" s="1"/>
  <c r="AG245" i="40" s="1"/>
  <c r="AG246" i="40" s="1"/>
  <c r="AG247" i="40" s="1"/>
  <c r="AG248" i="40" s="1"/>
  <c r="AG249" i="40" s="1"/>
  <c r="AG250" i="40" s="1"/>
  <c r="AG251" i="40" s="1"/>
  <c r="AG252" i="40" s="1"/>
  <c r="AG253" i="40" s="1"/>
  <c r="AG254" i="40" s="1"/>
  <c r="AG255" i="40" s="1"/>
  <c r="AG256" i="40" s="1"/>
  <c r="AG257" i="40" s="1"/>
  <c r="AG258" i="40" s="1"/>
  <c r="AG259" i="40" s="1"/>
  <c r="AG260" i="40" s="1"/>
  <c r="AG261" i="40" s="1"/>
  <c r="AG262" i="40" s="1"/>
  <c r="AG263" i="40" s="1"/>
  <c r="AG264" i="40" s="1"/>
  <c r="AG265" i="40" s="1"/>
  <c r="AG266" i="40" s="1"/>
  <c r="AG267" i="40" s="1"/>
  <c r="AG268" i="40" s="1"/>
  <c r="AG269" i="40" s="1"/>
  <c r="AG270" i="40" s="1"/>
  <c r="AG271" i="40" s="1"/>
  <c r="AG272" i="40" s="1"/>
  <c r="AG273" i="40" s="1"/>
  <c r="AG274" i="40" s="1"/>
  <c r="AG275" i="40" s="1"/>
  <c r="AG276" i="40" s="1"/>
  <c r="AG277" i="40" s="1"/>
  <c r="AG278" i="40" s="1"/>
  <c r="AG279" i="40" s="1"/>
  <c r="AG280" i="40" s="1"/>
  <c r="AG281" i="40" s="1"/>
  <c r="AG282" i="40" s="1"/>
  <c r="AG283" i="40" s="1"/>
  <c r="AG284" i="40" s="1"/>
  <c r="AG285" i="40" s="1"/>
  <c r="AG286" i="40" s="1"/>
  <c r="AG287" i="40" s="1"/>
  <c r="AG288" i="40" s="1"/>
  <c r="AG289" i="40" s="1"/>
  <c r="AG290" i="40" s="1"/>
  <c r="AG291" i="40" s="1"/>
  <c r="AG292" i="40" s="1"/>
  <c r="AG293" i="40" s="1"/>
  <c r="AG294" i="40" s="1"/>
  <c r="AG295" i="40" s="1"/>
  <c r="AG296" i="40" s="1"/>
  <c r="AG297" i="40" s="1"/>
  <c r="AG298" i="40" s="1"/>
  <c r="AG299" i="40" s="1"/>
  <c r="AG300" i="40" s="1"/>
  <c r="AG301" i="40" s="1"/>
  <c r="AG302" i="40" s="1"/>
  <c r="AG303" i="40" s="1"/>
  <c r="AG304" i="40" s="1"/>
  <c r="AG305" i="40" s="1"/>
  <c r="AG306" i="40" s="1"/>
  <c r="AG307" i="40" s="1"/>
  <c r="AG308" i="40" s="1"/>
  <c r="AG309" i="40" s="1"/>
  <c r="AG310" i="40" s="1"/>
  <c r="AG311" i="40" s="1"/>
  <c r="AG312" i="40" s="1"/>
  <c r="AG313" i="40" s="1"/>
  <c r="AG314" i="40" s="1"/>
  <c r="AG315" i="40" s="1"/>
  <c r="AG316" i="40" s="1"/>
  <c r="AG317" i="40" s="1"/>
  <c r="AG318" i="40" s="1"/>
  <c r="AG319" i="40" s="1"/>
  <c r="AG320" i="40" s="1"/>
  <c r="AG321" i="40" s="1"/>
  <c r="AG322" i="40" s="1"/>
  <c r="AG323" i="40" s="1"/>
  <c r="AG324" i="40" s="1"/>
  <c r="AG325" i="40" s="1"/>
  <c r="AG326" i="40" s="1"/>
  <c r="AG327" i="40" s="1"/>
  <c r="AG328" i="40" s="1"/>
  <c r="AG329" i="40" s="1"/>
  <c r="AG330" i="40" s="1"/>
  <c r="AG331" i="40" s="1"/>
  <c r="AG332" i="40" s="1"/>
  <c r="AG333" i="40" s="1"/>
  <c r="AG334" i="40" s="1"/>
  <c r="AG335" i="40" s="1"/>
  <c r="AG336" i="40" s="1"/>
  <c r="AG337" i="40" s="1"/>
  <c r="AG338" i="40" s="1"/>
  <c r="AG339" i="40" s="1"/>
  <c r="AG340" i="40" s="1"/>
  <c r="AG341" i="40" s="1"/>
  <c r="AG342" i="40" s="1"/>
  <c r="AG343" i="40" s="1"/>
  <c r="AG344" i="40" s="1"/>
  <c r="AG345" i="40" s="1"/>
  <c r="AG346" i="40" s="1"/>
  <c r="AG347" i="40" s="1"/>
  <c r="AG348" i="40" s="1"/>
  <c r="AG349" i="40" s="1"/>
  <c r="AG350" i="40" s="1"/>
  <c r="AG351" i="40" s="1"/>
  <c r="AG352" i="40" s="1"/>
  <c r="AG353" i="40" s="1"/>
  <c r="AG354" i="40" s="1"/>
  <c r="AG355" i="40" s="1"/>
  <c r="AG356" i="40" s="1"/>
  <c r="AG357" i="40" s="1"/>
  <c r="AG358" i="40" s="1"/>
  <c r="AG359" i="40" s="1"/>
  <c r="AG360" i="40" s="1"/>
  <c r="AG361" i="40" s="1"/>
  <c r="AG362" i="40" s="1"/>
  <c r="AG363" i="40" s="1"/>
  <c r="AG364" i="40" s="1"/>
  <c r="AG365" i="40" s="1"/>
  <c r="AG366" i="40" s="1"/>
  <c r="AG367" i="40" s="1"/>
  <c r="AG368" i="40" s="1"/>
  <c r="AG369" i="40" s="1"/>
  <c r="AG370" i="40" s="1"/>
  <c r="AG371" i="40" s="1"/>
  <c r="AG372" i="40" s="1"/>
  <c r="AG373" i="40" s="1"/>
  <c r="AG374" i="40" s="1"/>
  <c r="AG375" i="40" s="1"/>
  <c r="AG376" i="40" s="1"/>
  <c r="AG377" i="40" s="1"/>
  <c r="AG378" i="40" s="1"/>
  <c r="AG379" i="40" s="1"/>
  <c r="AG380" i="40" s="1"/>
  <c r="AG381" i="40" s="1"/>
  <c r="AG382" i="40" s="1"/>
  <c r="AG383" i="40" s="1"/>
  <c r="AG384" i="40" s="1"/>
  <c r="AG385" i="40" s="1"/>
  <c r="AG386" i="40" s="1"/>
  <c r="AG387" i="40" s="1"/>
  <c r="AG388" i="40" s="1"/>
  <c r="AG389" i="40" s="1"/>
  <c r="AG390" i="40" s="1"/>
  <c r="AG391" i="40" s="1"/>
  <c r="AG392" i="40" s="1"/>
  <c r="AG393" i="40" s="1"/>
  <c r="AG394" i="40" s="1"/>
  <c r="AG395" i="40" s="1"/>
  <c r="AG396" i="40" s="1"/>
  <c r="AG397" i="40" s="1"/>
  <c r="AG398" i="40" s="1"/>
  <c r="AG399" i="40" s="1"/>
  <c r="AG400" i="40" s="1"/>
  <c r="AG401" i="40" s="1"/>
  <c r="AG402" i="40" s="1"/>
  <c r="AG403" i="40" s="1"/>
  <c r="AG404" i="40" s="1"/>
  <c r="AG405" i="40" s="1"/>
  <c r="AG406" i="40" s="1"/>
  <c r="AG407" i="40" s="1"/>
  <c r="AG408" i="40" s="1"/>
  <c r="AG409" i="40" s="1"/>
  <c r="AG410" i="40" s="1"/>
  <c r="AG411" i="40" s="1"/>
  <c r="AG412" i="40" s="1"/>
  <c r="AG413" i="40" s="1"/>
  <c r="AG414" i="40" s="1"/>
  <c r="AG415" i="40" s="1"/>
  <c r="AG416" i="40" s="1"/>
  <c r="AG417" i="40" s="1"/>
  <c r="AG418" i="40" s="1"/>
  <c r="AG419" i="40" s="1"/>
  <c r="AG420" i="40" s="1"/>
  <c r="AG421" i="40" s="1"/>
  <c r="AG422" i="40" s="1"/>
  <c r="AG423" i="40" s="1"/>
  <c r="AG424" i="40" s="1"/>
  <c r="AG425" i="40" s="1"/>
  <c r="AG426" i="40" s="1"/>
  <c r="AG427" i="40" s="1"/>
  <c r="AG428" i="40" s="1"/>
  <c r="AG429" i="40" s="1"/>
  <c r="AG430" i="40" s="1"/>
  <c r="AG431" i="40" s="1"/>
  <c r="AG432" i="40" s="1"/>
  <c r="AG433" i="40" s="1"/>
  <c r="AG434" i="40" s="1"/>
  <c r="AG435" i="40" s="1"/>
  <c r="AG436" i="40" s="1"/>
  <c r="AG437" i="40" s="1"/>
  <c r="AG438" i="40" s="1"/>
  <c r="AG439" i="40" s="1"/>
  <c r="AG440" i="40" s="1"/>
  <c r="AG441" i="40" s="1"/>
  <c r="AG442" i="40" s="1"/>
  <c r="AG443" i="40" s="1"/>
  <c r="AG444" i="40" s="1"/>
  <c r="AG445" i="40" s="1"/>
  <c r="AG446" i="40" s="1"/>
  <c r="AG447" i="40" s="1"/>
  <c r="AG448" i="40" s="1"/>
  <c r="AG449" i="40" s="1"/>
  <c r="AG450" i="40" s="1"/>
  <c r="AG451" i="40" s="1"/>
  <c r="AG452" i="40" s="1"/>
  <c r="AG453" i="40" s="1"/>
  <c r="AG454" i="40" s="1"/>
  <c r="AG455" i="40" s="1"/>
  <c r="AG456" i="40" s="1"/>
  <c r="AG457" i="40" s="1"/>
  <c r="AG458" i="40" s="1"/>
  <c r="AG459" i="40" s="1"/>
  <c r="AG460" i="40" s="1"/>
  <c r="AG461" i="40" s="1"/>
  <c r="AG462" i="40" s="1"/>
  <c r="AG463" i="40" s="1"/>
  <c r="AG464" i="40" s="1"/>
  <c r="AG465" i="40" s="1"/>
  <c r="AG466" i="40" s="1"/>
  <c r="AG467" i="40" s="1"/>
  <c r="AG468" i="40" s="1"/>
  <c r="AG469" i="40" s="1"/>
  <c r="AG470" i="40" s="1"/>
  <c r="AG471" i="40" s="1"/>
  <c r="AG472" i="40" s="1"/>
  <c r="AG473" i="40" s="1"/>
  <c r="AG474" i="40" s="1"/>
  <c r="AG475" i="40" s="1"/>
  <c r="AG476" i="40" s="1"/>
  <c r="AG477" i="40" s="1"/>
  <c r="AG478" i="40" s="1"/>
  <c r="AG479" i="40" s="1"/>
  <c r="AG480" i="40" s="1"/>
  <c r="AG481" i="40" s="1"/>
  <c r="AG482" i="40" s="1"/>
  <c r="AG483" i="40" s="1"/>
  <c r="AG484" i="40" s="1"/>
  <c r="AG485" i="40" s="1"/>
  <c r="AG486" i="40" s="1"/>
  <c r="AG487" i="40" s="1"/>
  <c r="AG488" i="40" s="1"/>
  <c r="AG489" i="40" s="1"/>
  <c r="AG490" i="40" s="1"/>
  <c r="AG491" i="40" s="1"/>
  <c r="AG492" i="40" s="1"/>
  <c r="AG493" i="40" s="1"/>
  <c r="AG494" i="40" s="1"/>
  <c r="AG495" i="40" s="1"/>
  <c r="AG496" i="40" s="1"/>
  <c r="AG497" i="40" s="1"/>
  <c r="AG498" i="40" s="1"/>
  <c r="AG499" i="40" s="1"/>
  <c r="AG500" i="40" s="1"/>
  <c r="AG501" i="40" s="1"/>
  <c r="AG502" i="40" s="1"/>
  <c r="AG503" i="40" s="1"/>
  <c r="AG504" i="40" s="1"/>
  <c r="AG505" i="40" s="1"/>
  <c r="AG506" i="40" s="1"/>
  <c r="AG507" i="40" s="1"/>
  <c r="AG508" i="40" s="1"/>
  <c r="AG509" i="40" s="1"/>
  <c r="AG510" i="40" s="1"/>
  <c r="AG511" i="40" s="1"/>
  <c r="AG512" i="40" s="1"/>
  <c r="AG513" i="40" s="1"/>
  <c r="AG514" i="40" s="1"/>
  <c r="AG515" i="40" s="1"/>
  <c r="AG516" i="40" s="1"/>
  <c r="AG517" i="40" s="1"/>
  <c r="AG518" i="40" s="1"/>
  <c r="AG519" i="40" s="1"/>
  <c r="AG520" i="40" s="1"/>
  <c r="AG521" i="40" s="1"/>
  <c r="AG522" i="40" s="1"/>
  <c r="AG523" i="40" s="1"/>
  <c r="AG524" i="40" s="1"/>
  <c r="AG525" i="40" s="1"/>
  <c r="AG526" i="40" s="1"/>
  <c r="AG527" i="40" s="1"/>
  <c r="AG528" i="40" s="1"/>
  <c r="AG529" i="40" s="1"/>
  <c r="AG530" i="40" s="1"/>
  <c r="AG531" i="40" s="1"/>
  <c r="AG532" i="40" s="1"/>
  <c r="AG533" i="40" s="1"/>
  <c r="AG534" i="40" s="1"/>
  <c r="AG535" i="40" s="1"/>
  <c r="AG536" i="40" s="1"/>
  <c r="AG537" i="40" s="1"/>
  <c r="AG538" i="40" s="1"/>
  <c r="AG539" i="40" s="1"/>
  <c r="AG540" i="40" s="1"/>
  <c r="AG541" i="40" s="1"/>
  <c r="AG542" i="40" s="1"/>
  <c r="AG543" i="40" s="1"/>
  <c r="AG544" i="40" s="1"/>
  <c r="AG545" i="40" s="1"/>
  <c r="AG546" i="40" s="1"/>
  <c r="AG547" i="40" s="1"/>
  <c r="AG548" i="40" s="1"/>
  <c r="AG549" i="40" s="1"/>
  <c r="AG550" i="40" s="1"/>
  <c r="AG551" i="40" s="1"/>
  <c r="AG552" i="40" s="1"/>
  <c r="AG553" i="40" s="1"/>
  <c r="AG554" i="40" s="1"/>
  <c r="AG555" i="40" s="1"/>
  <c r="AG556" i="40" s="1"/>
  <c r="AG557" i="40" s="1"/>
  <c r="AG558" i="40" s="1"/>
  <c r="AG559" i="40" s="1"/>
  <c r="AG560" i="40" s="1"/>
  <c r="AG561" i="40" s="1"/>
  <c r="AG562" i="40" s="1"/>
  <c r="AG563" i="40" s="1"/>
  <c r="AG564" i="40" s="1"/>
  <c r="AG565" i="40" s="1"/>
  <c r="AG566" i="40" s="1"/>
  <c r="AG567" i="40" s="1"/>
  <c r="AG568" i="40" s="1"/>
  <c r="AG569" i="40" s="1"/>
  <c r="AG570" i="40" s="1"/>
  <c r="AG571" i="40" s="1"/>
  <c r="AG572" i="40" s="1"/>
  <c r="AG573" i="40" s="1"/>
  <c r="AG574" i="40" s="1"/>
  <c r="AG575" i="40" s="1"/>
  <c r="AG576" i="40" s="1"/>
  <c r="AG577" i="40" s="1"/>
  <c r="AG578" i="40" s="1"/>
  <c r="AG579" i="40" s="1"/>
  <c r="AG580" i="40" s="1"/>
  <c r="AG581" i="40" s="1"/>
  <c r="AG582" i="40" s="1"/>
  <c r="AG583" i="40" s="1"/>
  <c r="AG584" i="40" s="1"/>
  <c r="AG585" i="40" s="1"/>
  <c r="AG586" i="40" s="1"/>
  <c r="AG587" i="40" s="1"/>
  <c r="AG588" i="40" s="1"/>
  <c r="AG589" i="40" s="1"/>
  <c r="AG590" i="40" s="1"/>
  <c r="AG591" i="40" s="1"/>
  <c r="AG592" i="40" s="1"/>
  <c r="AG593" i="40" s="1"/>
  <c r="AG594" i="40" s="1"/>
  <c r="AG595" i="40" s="1"/>
  <c r="AG596" i="40" s="1"/>
  <c r="AG597" i="40" s="1"/>
  <c r="AG598" i="40" s="1"/>
  <c r="AG599" i="40" s="1"/>
  <c r="AG600" i="40" s="1"/>
  <c r="AG601" i="40" s="1"/>
  <c r="AG602" i="40" s="1"/>
  <c r="AG603" i="40" s="1"/>
  <c r="AG604" i="40" s="1"/>
  <c r="AG605" i="40" s="1"/>
  <c r="AG606" i="40" s="1"/>
  <c r="AG607" i="40" s="1"/>
  <c r="AG608" i="40" s="1"/>
  <c r="AG609" i="40" s="1"/>
  <c r="AG610" i="40" s="1"/>
  <c r="AG611" i="40" s="1"/>
  <c r="AG612" i="40" s="1"/>
  <c r="AG613" i="40" s="1"/>
  <c r="AG614" i="40" s="1"/>
  <c r="AG615" i="40" s="1"/>
  <c r="AG616" i="40" s="1"/>
  <c r="AG617" i="40" s="1"/>
  <c r="AG618" i="40" s="1"/>
  <c r="AG619" i="40" s="1"/>
  <c r="AG620" i="40" s="1"/>
  <c r="AG621" i="40" s="1"/>
  <c r="AG622" i="40" s="1"/>
  <c r="AG623" i="40" s="1"/>
  <c r="AG624" i="40" s="1"/>
  <c r="AG625" i="40" s="1"/>
  <c r="AG626" i="40" s="1"/>
  <c r="AG627" i="40" s="1"/>
  <c r="AG628" i="40" s="1"/>
  <c r="AG629" i="40" s="1"/>
  <c r="AG630" i="40" s="1"/>
  <c r="AG631" i="40" s="1"/>
  <c r="AG632" i="40" s="1"/>
  <c r="AG633" i="40" s="1"/>
  <c r="AG634" i="40" s="1"/>
  <c r="AG635" i="40" s="1"/>
  <c r="AG636" i="40" s="1"/>
  <c r="AG637" i="40" s="1"/>
  <c r="AG638" i="40" s="1"/>
  <c r="AG639" i="40" s="1"/>
  <c r="AG640" i="40" s="1"/>
  <c r="AG641" i="40" s="1"/>
  <c r="AG642" i="40" s="1"/>
  <c r="AG643" i="40" s="1"/>
  <c r="AG644" i="40" s="1"/>
  <c r="AG645" i="40" s="1"/>
  <c r="AG646" i="40" s="1"/>
  <c r="AG647" i="40" s="1"/>
  <c r="AG648" i="40" s="1"/>
  <c r="AG649" i="40" s="1"/>
  <c r="AG650" i="40" s="1"/>
  <c r="AG651" i="40" s="1"/>
  <c r="AG652" i="40" s="1"/>
  <c r="AG653" i="40" s="1"/>
  <c r="AG654" i="40" s="1"/>
  <c r="AG655" i="40" s="1"/>
  <c r="AG656" i="40" s="1"/>
  <c r="AG657" i="40" s="1"/>
  <c r="AG658" i="40" s="1"/>
  <c r="AG659" i="40" s="1"/>
  <c r="AG660" i="40" s="1"/>
  <c r="AG661" i="40" s="1"/>
  <c r="AG662" i="40" s="1"/>
  <c r="AG663" i="40" s="1"/>
  <c r="AG664" i="40" s="1"/>
  <c r="AG665" i="40" s="1"/>
  <c r="AG666" i="40" s="1"/>
  <c r="AG667" i="40" s="1"/>
  <c r="AG668" i="40" s="1"/>
  <c r="AG669" i="40" s="1"/>
  <c r="AG670" i="40" s="1"/>
  <c r="AG671" i="40" s="1"/>
  <c r="AG672" i="40" s="1"/>
  <c r="AG673" i="40" s="1"/>
  <c r="AG674" i="40" s="1"/>
  <c r="AG675" i="40" s="1"/>
  <c r="AG676" i="40" s="1"/>
  <c r="AG677" i="40" s="1"/>
  <c r="AG678" i="40" s="1"/>
  <c r="AG679" i="40" s="1"/>
  <c r="AG680" i="40" s="1"/>
  <c r="AG681" i="40" s="1"/>
  <c r="AG682" i="40" s="1"/>
  <c r="AG683" i="40" s="1"/>
  <c r="AG684" i="40" s="1"/>
  <c r="AG685" i="40" s="1"/>
  <c r="AG686" i="40" s="1"/>
  <c r="AG687" i="40" s="1"/>
  <c r="AG688" i="40" s="1"/>
  <c r="AG689" i="40" s="1"/>
  <c r="AG690" i="40" s="1"/>
  <c r="AG691" i="40" s="1"/>
  <c r="AG692" i="40" s="1"/>
  <c r="AG693" i="40" s="1"/>
  <c r="AG694" i="40" s="1"/>
  <c r="AG695" i="40" s="1"/>
  <c r="AG696" i="40" s="1"/>
  <c r="AG697" i="40" s="1"/>
  <c r="AG698" i="40" s="1"/>
  <c r="AG699" i="40" s="1"/>
  <c r="AG700" i="40" s="1"/>
  <c r="AG701" i="40" s="1"/>
  <c r="AG702" i="40" s="1"/>
  <c r="AG703" i="40" s="1"/>
  <c r="AG704" i="40" s="1"/>
  <c r="AG705" i="40" s="1"/>
  <c r="AG706" i="40" s="1"/>
  <c r="AG707" i="40" s="1"/>
  <c r="AG708" i="40" s="1"/>
  <c r="AG709" i="40" s="1"/>
  <c r="AG710" i="40" s="1"/>
  <c r="AG711" i="40" s="1"/>
  <c r="AG712" i="40" s="1"/>
  <c r="AG713" i="40" s="1"/>
  <c r="AG714" i="40" s="1"/>
  <c r="AG715" i="40" s="1"/>
  <c r="AG716" i="40" s="1"/>
  <c r="AG717" i="40" s="1"/>
  <c r="AG718" i="40" s="1"/>
  <c r="AG719" i="40" s="1"/>
  <c r="AG720" i="40" s="1"/>
  <c r="AG721" i="40" s="1"/>
  <c r="AG722" i="40" s="1"/>
  <c r="AG723" i="40" s="1"/>
  <c r="AG724" i="40" s="1"/>
  <c r="AG725" i="40" s="1"/>
  <c r="AG726" i="40" s="1"/>
  <c r="AG727" i="40" s="1"/>
  <c r="AG728" i="40" s="1"/>
  <c r="AG729" i="40" s="1"/>
  <c r="AG730" i="40" s="1"/>
  <c r="AG731" i="40" s="1"/>
  <c r="AG732" i="40" s="1"/>
  <c r="AG733" i="40" s="1"/>
  <c r="AG734" i="40" s="1"/>
  <c r="AG735" i="40" s="1"/>
  <c r="AG736" i="40" s="1"/>
  <c r="AG737" i="40" s="1"/>
  <c r="AG738" i="40" s="1"/>
  <c r="AG739" i="40" s="1"/>
  <c r="AG740" i="40" s="1"/>
  <c r="AG741" i="40" s="1"/>
  <c r="AG742" i="40" s="1"/>
  <c r="AG743" i="40" s="1"/>
  <c r="AG744" i="40" s="1"/>
  <c r="AG745" i="40" s="1"/>
  <c r="AG746" i="40" s="1"/>
  <c r="AG747" i="40" s="1"/>
  <c r="AG748" i="40" s="1"/>
  <c r="AG749" i="40" s="1"/>
  <c r="AG750" i="40" s="1"/>
  <c r="AG751" i="40" s="1"/>
  <c r="AG752" i="40" s="1"/>
  <c r="AG753" i="40" s="1"/>
  <c r="AG754" i="40" s="1"/>
  <c r="AG755" i="40" s="1"/>
  <c r="AG756" i="40" s="1"/>
  <c r="AG757" i="40" s="1"/>
  <c r="AG758" i="40" s="1"/>
  <c r="AG759" i="40" s="1"/>
  <c r="AG760" i="40" s="1"/>
  <c r="AG761" i="40" s="1"/>
  <c r="AG762" i="40" s="1"/>
  <c r="AG763" i="40" s="1"/>
  <c r="AG764" i="40" s="1"/>
  <c r="AG765" i="40" s="1"/>
  <c r="AG766" i="40" s="1"/>
  <c r="AG767" i="40" s="1"/>
  <c r="AG768" i="40" s="1"/>
  <c r="AG769" i="40" s="1"/>
  <c r="AG770" i="40" s="1"/>
  <c r="AG771" i="40" s="1"/>
  <c r="AG772" i="40" s="1"/>
  <c r="AG773" i="40" s="1"/>
  <c r="AG774" i="40" s="1"/>
  <c r="AG775" i="40" s="1"/>
  <c r="AG776" i="40" s="1"/>
  <c r="AG777" i="40" s="1"/>
  <c r="AG778" i="40" s="1"/>
  <c r="AG779" i="40" s="1"/>
  <c r="AG780" i="40" s="1"/>
  <c r="AG781" i="40" s="1"/>
  <c r="AG782" i="40" s="1"/>
  <c r="AG783" i="40" s="1"/>
  <c r="AG784" i="40" s="1"/>
  <c r="AG785" i="40" s="1"/>
  <c r="AG786" i="40" s="1"/>
  <c r="AG787" i="40" s="1"/>
  <c r="AG788" i="40" s="1"/>
  <c r="AG789" i="40" s="1"/>
  <c r="AG790" i="40" s="1"/>
  <c r="AG791" i="40" s="1"/>
  <c r="AG792" i="40" s="1"/>
  <c r="AG793" i="40" s="1"/>
  <c r="AG794" i="40" s="1"/>
  <c r="AG795" i="40" s="1"/>
  <c r="AG796" i="40" s="1"/>
  <c r="AG797" i="40" s="1"/>
  <c r="AG798" i="40" s="1"/>
  <c r="AG799" i="40" s="1"/>
  <c r="AG800" i="40" s="1"/>
  <c r="AG801" i="40" s="1"/>
  <c r="AG802" i="40" s="1"/>
  <c r="AG803" i="40" s="1"/>
  <c r="AG804" i="40" s="1"/>
  <c r="AG805" i="40" s="1"/>
  <c r="AG806" i="40" s="1"/>
  <c r="AG807" i="40" s="1"/>
  <c r="AG808" i="40" s="1"/>
  <c r="AG809" i="40" s="1"/>
  <c r="AG810" i="40" s="1"/>
  <c r="AG811" i="40" s="1"/>
  <c r="AG812" i="40" s="1"/>
  <c r="AG813" i="40" s="1"/>
  <c r="AG814" i="40" s="1"/>
  <c r="AG815" i="40" s="1"/>
  <c r="AG816" i="40" s="1"/>
  <c r="AG817" i="40" s="1"/>
  <c r="AG818" i="40" s="1"/>
  <c r="AG819" i="40" s="1"/>
  <c r="AG820" i="40" s="1"/>
  <c r="AG821" i="40" s="1"/>
  <c r="AG822" i="40" s="1"/>
  <c r="AG823" i="40" s="1"/>
  <c r="AG824" i="40" s="1"/>
  <c r="AG825" i="40" s="1"/>
  <c r="AG826" i="40" s="1"/>
  <c r="AG827" i="40" s="1"/>
  <c r="AG828" i="40" s="1"/>
  <c r="AG829" i="40" s="1"/>
  <c r="AG830" i="40" s="1"/>
  <c r="AG831" i="40" s="1"/>
  <c r="AG832" i="40" s="1"/>
  <c r="AG833" i="40" s="1"/>
  <c r="AG834" i="40" s="1"/>
  <c r="AG835" i="40" s="1"/>
  <c r="AG836" i="40" s="1"/>
  <c r="AG837" i="40" s="1"/>
  <c r="AG838" i="40" s="1"/>
  <c r="AG839" i="40" s="1"/>
  <c r="AG840" i="40" s="1"/>
  <c r="AG841" i="40" s="1"/>
  <c r="AG842" i="40" s="1"/>
  <c r="AG843" i="40" s="1"/>
  <c r="AG844" i="40" s="1"/>
  <c r="AG845" i="40" s="1"/>
  <c r="AG846" i="40" s="1"/>
  <c r="AG847" i="40" s="1"/>
  <c r="AG848" i="40" s="1"/>
  <c r="AG849" i="40" s="1"/>
  <c r="AG850" i="40" s="1"/>
  <c r="AG851" i="40" s="1"/>
  <c r="AG852" i="40" s="1"/>
  <c r="AG853" i="40" s="1"/>
  <c r="AG854" i="40" s="1"/>
  <c r="AG855" i="40" s="1"/>
  <c r="AG856" i="40" s="1"/>
  <c r="AG857" i="40" s="1"/>
  <c r="AG858" i="40" s="1"/>
  <c r="AG859" i="40" s="1"/>
  <c r="AG860" i="40" s="1"/>
  <c r="AG861" i="40" s="1"/>
  <c r="AG862" i="40" s="1"/>
  <c r="AG863" i="40" s="1"/>
  <c r="AG864" i="40" s="1"/>
  <c r="AG865" i="40" s="1"/>
  <c r="AG866" i="40" s="1"/>
  <c r="AG867" i="40" s="1"/>
  <c r="AG868" i="40" s="1"/>
  <c r="AG869" i="40" s="1"/>
  <c r="AG870" i="40" s="1"/>
  <c r="AG871" i="40" s="1"/>
  <c r="AG872" i="40" s="1"/>
  <c r="AG873" i="40" s="1"/>
  <c r="AG874" i="40" s="1"/>
  <c r="AG875" i="40" s="1"/>
  <c r="AG876" i="40" s="1"/>
  <c r="AG877" i="40" s="1"/>
  <c r="AG878" i="40" s="1"/>
  <c r="AG879" i="40" s="1"/>
  <c r="AG880" i="40" s="1"/>
  <c r="AG881" i="40" s="1"/>
  <c r="AG882" i="40" s="1"/>
  <c r="AG883" i="40" s="1"/>
  <c r="AG884" i="40" s="1"/>
  <c r="AG885" i="40" s="1"/>
  <c r="AG886" i="40" s="1"/>
  <c r="AG887" i="40" s="1"/>
  <c r="AG888" i="40" s="1"/>
  <c r="AG889" i="40" s="1"/>
  <c r="AG890" i="40" s="1"/>
  <c r="AG891" i="40" s="1"/>
  <c r="AG892" i="40" s="1"/>
  <c r="AG893" i="40" s="1"/>
  <c r="AG894" i="40" s="1"/>
  <c r="AG895" i="40" s="1"/>
  <c r="AG896" i="40" s="1"/>
  <c r="AG897" i="40" s="1"/>
  <c r="AG898" i="40" s="1"/>
  <c r="AG899" i="40" s="1"/>
  <c r="AG900" i="40" s="1"/>
  <c r="AG901" i="40" s="1"/>
  <c r="AG902" i="40" s="1"/>
  <c r="AG903" i="40" s="1"/>
  <c r="AG904" i="40" s="1"/>
  <c r="AG905" i="40" s="1"/>
  <c r="AG906" i="40" s="1"/>
  <c r="AG907" i="40" s="1"/>
  <c r="AG908" i="40" s="1"/>
  <c r="AG909" i="40" s="1"/>
  <c r="AG910" i="40" s="1"/>
  <c r="AG911" i="40" s="1"/>
  <c r="AG912" i="40" s="1"/>
  <c r="AG913" i="40" s="1"/>
  <c r="AG914" i="40" s="1"/>
  <c r="AG915" i="40" s="1"/>
  <c r="AG916" i="40" s="1"/>
  <c r="AG917" i="40" s="1"/>
  <c r="AG918" i="40" s="1"/>
  <c r="AG919" i="40" s="1"/>
  <c r="AG920" i="40" s="1"/>
  <c r="AG921" i="40" s="1"/>
  <c r="AG922" i="40" s="1"/>
  <c r="AG923" i="40" s="1"/>
  <c r="AG924" i="40" s="1"/>
  <c r="AG925" i="40" s="1"/>
  <c r="AG926" i="40" s="1"/>
  <c r="AG927" i="40" s="1"/>
  <c r="AG928" i="40" s="1"/>
  <c r="AG929" i="40" s="1"/>
  <c r="AG930" i="40" s="1"/>
  <c r="AG931" i="40" s="1"/>
  <c r="AG932" i="40" s="1"/>
  <c r="AG933" i="40" s="1"/>
  <c r="AG934" i="40" s="1"/>
  <c r="AG935" i="40" s="1"/>
  <c r="AG936" i="40" s="1"/>
  <c r="AG937" i="40" s="1"/>
  <c r="AG938" i="40" s="1"/>
  <c r="AG939" i="40" s="1"/>
  <c r="AG940" i="40" s="1"/>
  <c r="AG941" i="40" s="1"/>
  <c r="AG942" i="40" s="1"/>
  <c r="AG943" i="40" s="1"/>
  <c r="AG944" i="40" s="1"/>
  <c r="AG945" i="40" s="1"/>
  <c r="AG946" i="40" s="1"/>
  <c r="AG947" i="40" s="1"/>
  <c r="AG948" i="40" s="1"/>
  <c r="AG949" i="40" s="1"/>
  <c r="AG950" i="40" s="1"/>
  <c r="AG951" i="40" s="1"/>
  <c r="AG952" i="40" s="1"/>
  <c r="AG953" i="40" s="1"/>
  <c r="AG954" i="40" s="1"/>
  <c r="AG955" i="40" s="1"/>
  <c r="AG956" i="40" s="1"/>
  <c r="AG957" i="40" s="1"/>
  <c r="AG958" i="40" s="1"/>
  <c r="AG959" i="40" s="1"/>
  <c r="AG960" i="40" s="1"/>
  <c r="AG961" i="40" s="1"/>
  <c r="AG962" i="40" s="1"/>
  <c r="AG963" i="40" s="1"/>
  <c r="AG964" i="40" s="1"/>
  <c r="AG965" i="40" s="1"/>
  <c r="AG966" i="40" s="1"/>
  <c r="AG967" i="40" s="1"/>
  <c r="AG968" i="40" s="1"/>
  <c r="AG969" i="40" s="1"/>
  <c r="AG970" i="40" s="1"/>
  <c r="AG971" i="40" s="1"/>
  <c r="AG972" i="40" s="1"/>
  <c r="AG973" i="40" s="1"/>
  <c r="AG974" i="40" s="1"/>
  <c r="AG975" i="40" s="1"/>
  <c r="AG976" i="40" s="1"/>
  <c r="AG977" i="40" s="1"/>
  <c r="AG978" i="40" s="1"/>
  <c r="AG979" i="40" s="1"/>
  <c r="AG980" i="40" s="1"/>
  <c r="AG981" i="40" s="1"/>
  <c r="AG982" i="40" s="1"/>
  <c r="AG983" i="40" s="1"/>
  <c r="AG984" i="40" s="1"/>
  <c r="AG985" i="40" s="1"/>
  <c r="AG986" i="40" s="1"/>
  <c r="AG987" i="40" s="1"/>
  <c r="AG988" i="40" s="1"/>
  <c r="AG989" i="40" s="1"/>
  <c r="AG990" i="40" s="1"/>
  <c r="AG991" i="40" s="1"/>
  <c r="AG992" i="40" s="1"/>
  <c r="AG993" i="40" s="1"/>
  <c r="AG994" i="40" s="1"/>
  <c r="AG995" i="40" s="1"/>
  <c r="AG996" i="40" s="1"/>
  <c r="AG997" i="40" s="1"/>
  <c r="AG998" i="40" s="1"/>
  <c r="AG999" i="40" s="1"/>
  <c r="AG1000" i="40" s="1"/>
  <c r="AG1001" i="40" s="1"/>
  <c r="AG1002" i="40" s="1"/>
  <c r="AG1003" i="40" s="1"/>
  <c r="E14" i="41" l="1"/>
  <c r="E18" i="3" s="1"/>
  <c r="C15" i="41" a="1"/>
  <c r="C15" i="41" s="1"/>
  <c r="E15" i="41" s="1"/>
  <c r="F14" i="41"/>
  <c r="S14" i="41"/>
  <c r="B16" i="41"/>
  <c r="D16" i="41" s="1" a="1"/>
  <c r="D16" i="41" s="1"/>
  <c r="F16" i="41" s="1"/>
  <c r="Q14" i="41"/>
  <c r="C19" i="3"/>
  <c r="A19" i="3" s="1"/>
  <c r="D15" i="41" a="1"/>
  <c r="D15" i="41" s="1"/>
  <c r="F15" i="41" s="1"/>
  <c r="Y15" i="41"/>
  <c r="K19" i="3" s="1"/>
  <c r="AC15" i="19"/>
  <c r="AA17" i="19"/>
  <c r="AA16" i="19"/>
  <c r="Z17" i="19"/>
  <c r="Z16" i="19"/>
  <c r="Y17" i="19"/>
  <c r="Y16" i="19"/>
  <c r="X17" i="19"/>
  <c r="X16" i="19"/>
  <c r="X15" i="19"/>
  <c r="C20" i="3" l="1"/>
  <c r="A20" i="3" s="1"/>
  <c r="H14" i="41"/>
  <c r="K14" i="41" s="1"/>
  <c r="Y16" i="41"/>
  <c r="K20" i="3" s="1"/>
  <c r="B17" i="41"/>
  <c r="R16" i="41"/>
  <c r="C16" i="41" a="1"/>
  <c r="C16" i="41" s="1"/>
  <c r="P16" i="41" s="1"/>
  <c r="R15" i="41"/>
  <c r="I14" i="41"/>
  <c r="L14" i="41" s="1"/>
  <c r="P15" i="41"/>
  <c r="H15" i="41"/>
  <c r="X17" i="3"/>
  <c r="AO21" i="19"/>
  <c r="X18" i="19" s="1"/>
  <c r="J14" i="41" l="1"/>
  <c r="G14" i="41"/>
  <c r="F18" i="3" s="1"/>
  <c r="C21" i="3"/>
  <c r="A21" i="3" s="1"/>
  <c r="Y17" i="41"/>
  <c r="K21" i="3" s="1"/>
  <c r="D17" i="41" a="1"/>
  <c r="D17" i="41" s="1"/>
  <c r="F17" i="41" s="1"/>
  <c r="B18" i="41"/>
  <c r="E16" i="41"/>
  <c r="H16" i="41" s="1"/>
  <c r="C17" i="41" a="1"/>
  <c r="C17" i="41" s="1"/>
  <c r="E17" i="41" s="1"/>
  <c r="K15" i="41"/>
  <c r="Z17" i="3"/>
  <c r="Y17" i="3"/>
  <c r="W17" i="3"/>
  <c r="AN21" i="3"/>
  <c r="W18" i="3" s="1"/>
  <c r="X18" i="3" s="1"/>
  <c r="C22" i="3" l="1"/>
  <c r="A22" i="3" s="1"/>
  <c r="R17" i="41"/>
  <c r="H17" i="41"/>
  <c r="K17" i="41" s="1"/>
  <c r="D18" i="41" a="1"/>
  <c r="D18" i="41" s="1"/>
  <c r="R18" i="41" s="1"/>
  <c r="C18" i="41" a="1"/>
  <c r="C18" i="41" s="1"/>
  <c r="E18" i="41" s="1"/>
  <c r="B19" i="41"/>
  <c r="D19" i="41" s="1" a="1"/>
  <c r="D19" i="41" s="1"/>
  <c r="R19" i="41" s="1"/>
  <c r="Y18" i="41"/>
  <c r="K22" i="3" s="1"/>
  <c r="K16" i="41"/>
  <c r="P17" i="41"/>
  <c r="C23" i="3" l="1"/>
  <c r="A23" i="3" s="1"/>
  <c r="F18" i="41"/>
  <c r="H18" i="41" s="1"/>
  <c r="K18" i="41" s="1"/>
  <c r="P18" i="41"/>
  <c r="C19" i="41" a="1"/>
  <c r="C19" i="41" s="1"/>
  <c r="E19" i="41" s="1"/>
  <c r="B20" i="41"/>
  <c r="Y20" i="41" s="1"/>
  <c r="K24" i="3" s="1"/>
  <c r="Y19" i="41"/>
  <c r="K23" i="3" s="1"/>
  <c r="F19" i="41"/>
  <c r="C24" i="3" l="1"/>
  <c r="A24" i="3" s="1"/>
  <c r="P19" i="41"/>
  <c r="C20" i="41" a="1"/>
  <c r="C20" i="41" s="1"/>
  <c r="E20" i="41" s="1"/>
  <c r="D20" i="41" a="1"/>
  <c r="D20" i="41" s="1"/>
  <c r="R20" i="41" s="1"/>
  <c r="B21" i="41"/>
  <c r="C21" i="41" s="1" a="1"/>
  <c r="C21" i="41" s="1"/>
  <c r="E21" i="41" s="1"/>
  <c r="H19" i="41"/>
  <c r="K19" i="41" s="1"/>
  <c r="AN17" i="19"/>
  <c r="G13" i="19"/>
  <c r="Y21" i="41" l="1"/>
  <c r="K25" i="3" s="1"/>
  <c r="C25" i="3"/>
  <c r="A25" i="3" s="1"/>
  <c r="F20" i="41"/>
  <c r="H20" i="41" s="1"/>
  <c r="K20" i="41" s="1"/>
  <c r="B22" i="41"/>
  <c r="D21" i="41" a="1"/>
  <c r="D21" i="41" s="1"/>
  <c r="R21" i="41" s="1"/>
  <c r="P20" i="41"/>
  <c r="P21" i="41"/>
  <c r="E18" i="19"/>
  <c r="F18" i="19"/>
  <c r="C26" i="3" l="1"/>
  <c r="A26" i="3" s="1"/>
  <c r="C22" i="41" a="1"/>
  <c r="C22" i="41" s="1"/>
  <c r="E22" i="41" s="1"/>
  <c r="Y22" i="41"/>
  <c r="K26" i="3" s="1"/>
  <c r="D22" i="41" a="1"/>
  <c r="D22" i="41" s="1"/>
  <c r="F22" i="41" s="1"/>
  <c r="B23" i="41"/>
  <c r="D23" i="41" s="1" a="1"/>
  <c r="D23" i="41" s="1"/>
  <c r="F23" i="41" s="1"/>
  <c r="F21" i="41"/>
  <c r="H21" i="41" s="1"/>
  <c r="K21" i="41" s="1"/>
  <c r="P22" i="41" l="1"/>
  <c r="H22" i="41"/>
  <c r="K22" i="41" s="1"/>
  <c r="C27" i="3"/>
  <c r="A27" i="3" s="1"/>
  <c r="Y23" i="41"/>
  <c r="K27" i="3" s="1"/>
  <c r="R22" i="41"/>
  <c r="C23" i="41" a="1"/>
  <c r="C23" i="41" s="1"/>
  <c r="E23" i="41" s="1"/>
  <c r="H23" i="41" s="1"/>
  <c r="B24" i="41"/>
  <c r="D24" i="41" s="1" a="1"/>
  <c r="D24" i="41" s="1"/>
  <c r="R24" i="41" s="1"/>
  <c r="R23" i="41"/>
  <c r="C28" i="3" l="1"/>
  <c r="A28" i="3" s="1"/>
  <c r="P23" i="41"/>
  <c r="Y24" i="41"/>
  <c r="K28" i="3" s="1"/>
  <c r="C24" i="41" a="1"/>
  <c r="C24" i="41" s="1"/>
  <c r="E24" i="41" s="1"/>
  <c r="B25" i="41"/>
  <c r="B26" i="41" s="1"/>
  <c r="A15" i="43"/>
  <c r="D15" i="43" s="1" a="1"/>
  <c r="D15" i="43" s="1"/>
  <c r="F24" i="41"/>
  <c r="K23" i="41"/>
  <c r="C29" i="3" l="1"/>
  <c r="C30" i="3" s="1"/>
  <c r="H24" i="41"/>
  <c r="Y25" i="41"/>
  <c r="K29" i="3" s="1"/>
  <c r="D25" i="41" a="1"/>
  <c r="D25" i="41" s="1"/>
  <c r="F25" i="41" s="1"/>
  <c r="C25" i="41" a="1"/>
  <c r="C25" i="41" s="1"/>
  <c r="E25" i="41" s="1"/>
  <c r="P24" i="41"/>
  <c r="C15" i="43"/>
  <c r="C19" i="19" s="1"/>
  <c r="A19" i="19" s="1"/>
  <c r="E15" i="43" a="1"/>
  <c r="E15" i="43" s="1"/>
  <c r="F15" i="43"/>
  <c r="A16" i="43"/>
  <c r="D16" i="43" s="1" a="1"/>
  <c r="D16" i="43" s="1"/>
  <c r="C26" i="41" a="1"/>
  <c r="C26" i="41" s="1"/>
  <c r="E26" i="41" s="1"/>
  <c r="Y26" i="41"/>
  <c r="K30" i="3" s="1"/>
  <c r="D26" i="41" a="1"/>
  <c r="D26" i="41" s="1"/>
  <c r="F26" i="41" s="1"/>
  <c r="B27" i="41"/>
  <c r="A29" i="3" l="1"/>
  <c r="A30" i="3" s="1"/>
  <c r="H25" i="41"/>
  <c r="K25" i="41" s="1"/>
  <c r="R25" i="41"/>
  <c r="K24" i="41"/>
  <c r="P25" i="41"/>
  <c r="W15" i="43"/>
  <c r="K19" i="19" s="1"/>
  <c r="G15" i="43"/>
  <c r="I15" i="43" s="1"/>
  <c r="E19" i="19"/>
  <c r="D19" i="19"/>
  <c r="C16" i="43"/>
  <c r="C20" i="19" s="1"/>
  <c r="A20" i="19" s="1"/>
  <c r="S15" i="43"/>
  <c r="T15" i="43" s="1"/>
  <c r="Q15" i="43"/>
  <c r="R15" i="43" s="1"/>
  <c r="E16" i="43" a="1"/>
  <c r="E16" i="43" s="1"/>
  <c r="F16" i="43"/>
  <c r="A17" i="43"/>
  <c r="D17" i="43" s="1" a="1"/>
  <c r="D17" i="43" s="1"/>
  <c r="M14" i="43"/>
  <c r="K14" i="43" s="1"/>
  <c r="R26" i="41"/>
  <c r="C27" i="41" a="1"/>
  <c r="C27" i="41" s="1"/>
  <c r="E27" i="41" s="1"/>
  <c r="P26" i="41"/>
  <c r="D27" i="41" a="1"/>
  <c r="D27" i="41" s="1"/>
  <c r="F27" i="41" s="1"/>
  <c r="Y27" i="41"/>
  <c r="K31" i="3" s="1"/>
  <c r="C31" i="3"/>
  <c r="B28" i="41"/>
  <c r="H26" i="41"/>
  <c r="A31" i="3" l="1"/>
  <c r="G18" i="19"/>
  <c r="I18" i="19"/>
  <c r="G16" i="43"/>
  <c r="I16" i="43" s="1"/>
  <c r="E20" i="19"/>
  <c r="D20" i="19"/>
  <c r="W16" i="43"/>
  <c r="K20" i="19" s="1"/>
  <c r="C17" i="43"/>
  <c r="C21" i="19" s="1"/>
  <c r="A21" i="19" s="1"/>
  <c r="S16" i="43"/>
  <c r="T16" i="43" s="1"/>
  <c r="Q16" i="43"/>
  <c r="R16" i="43" s="1"/>
  <c r="J15" i="43"/>
  <c r="M15" i="43" s="1"/>
  <c r="E17" i="43" a="1"/>
  <c r="E17" i="43" s="1"/>
  <c r="G17" i="43" s="1"/>
  <c r="F17" i="43"/>
  <c r="L15" i="43"/>
  <c r="A18" i="43"/>
  <c r="D18" i="43" s="1" a="1"/>
  <c r="D18" i="43" s="1"/>
  <c r="C28" i="41" a="1"/>
  <c r="C28" i="41" s="1"/>
  <c r="E28" i="41" s="1"/>
  <c r="R27" i="41"/>
  <c r="D28" i="41" a="1"/>
  <c r="D28" i="41" s="1"/>
  <c r="R28" i="41" s="1"/>
  <c r="P27" i="41"/>
  <c r="H27" i="41"/>
  <c r="K27" i="41" s="1"/>
  <c r="C32" i="3"/>
  <c r="Y28" i="41"/>
  <c r="K32" i="3" s="1"/>
  <c r="B29" i="41"/>
  <c r="K26" i="41"/>
  <c r="M18" i="19" l="1"/>
  <c r="A32" i="3"/>
  <c r="K15" i="43"/>
  <c r="W17" i="43"/>
  <c r="K21" i="19" s="1"/>
  <c r="E21" i="19"/>
  <c r="D21" i="19"/>
  <c r="H15" i="43"/>
  <c r="C18" i="43"/>
  <c r="C22" i="19" s="1"/>
  <c r="A22" i="19" s="1"/>
  <c r="J16" i="43"/>
  <c r="M16" i="43" s="1"/>
  <c r="S17" i="43"/>
  <c r="T17" i="43" s="1"/>
  <c r="Q17" i="43"/>
  <c r="R17" i="43" s="1"/>
  <c r="I17" i="43"/>
  <c r="L17" i="43" s="1"/>
  <c r="L16" i="43"/>
  <c r="E18" i="43" a="1"/>
  <c r="E18" i="43" s="1"/>
  <c r="G18" i="43" s="1"/>
  <c r="F18" i="43"/>
  <c r="A19" i="43"/>
  <c r="D19" i="43" s="1" a="1"/>
  <c r="D19" i="43" s="1"/>
  <c r="B30" i="41"/>
  <c r="C29" i="41" a="1"/>
  <c r="C29" i="41" s="1"/>
  <c r="E29" i="41" s="1"/>
  <c r="F28" i="41"/>
  <c r="H28" i="41" s="1"/>
  <c r="P28" i="41"/>
  <c r="D29" i="41" a="1"/>
  <c r="D29" i="41" s="1"/>
  <c r="F29" i="41" s="1"/>
  <c r="Y29" i="41"/>
  <c r="K33" i="3" s="1"/>
  <c r="C33" i="3"/>
  <c r="D30" i="41" l="1" a="1"/>
  <c r="D30" i="41" s="1"/>
  <c r="R30" i="41" s="1"/>
  <c r="A33" i="3"/>
  <c r="G19" i="19"/>
  <c r="I19" i="19"/>
  <c r="F19" i="19"/>
  <c r="K16" i="43"/>
  <c r="W18" i="43"/>
  <c r="K22" i="19" s="1"/>
  <c r="E22" i="19"/>
  <c r="D22" i="19"/>
  <c r="H16" i="43"/>
  <c r="F20" i="19" s="1"/>
  <c r="J17" i="43"/>
  <c r="M17" i="43" s="1"/>
  <c r="K17" i="43" s="1"/>
  <c r="C19" i="43"/>
  <c r="C23" i="19" s="1"/>
  <c r="A23" i="19" s="1"/>
  <c r="Q18" i="43"/>
  <c r="R18" i="43" s="1"/>
  <c r="S18" i="43"/>
  <c r="T18" i="43" s="1"/>
  <c r="B31" i="41"/>
  <c r="Y31" i="41" s="1"/>
  <c r="K35" i="3" s="1"/>
  <c r="C34" i="3"/>
  <c r="Y30" i="41"/>
  <c r="K34" i="3" s="1"/>
  <c r="I18" i="43"/>
  <c r="E19" i="43" a="1"/>
  <c r="E19" i="43" s="1"/>
  <c r="G19" i="43" s="1"/>
  <c r="F19" i="43"/>
  <c r="A20" i="43"/>
  <c r="D20" i="43" s="1" a="1"/>
  <c r="D20" i="43" s="1"/>
  <c r="R29" i="41"/>
  <c r="C30" i="41" a="1"/>
  <c r="C30" i="41" s="1"/>
  <c r="E30" i="41" s="1"/>
  <c r="K28" i="41"/>
  <c r="P29" i="41"/>
  <c r="H29" i="41"/>
  <c r="F30" i="41" l="1"/>
  <c r="H30" i="41" s="1"/>
  <c r="K30" i="41" s="1"/>
  <c r="M19" i="19"/>
  <c r="A34" i="3"/>
  <c r="G21" i="19"/>
  <c r="C35" i="3"/>
  <c r="D31" i="41" a="1"/>
  <c r="D31" i="41" s="1"/>
  <c r="R31" i="41" s="1"/>
  <c r="B32" i="41"/>
  <c r="D32" i="41" s="1" a="1"/>
  <c r="D32" i="41" s="1"/>
  <c r="R32" i="41" s="1"/>
  <c r="C31" i="41" a="1"/>
  <c r="C31" i="41" s="1"/>
  <c r="E31" i="41" s="1"/>
  <c r="I21" i="19"/>
  <c r="M21" i="19" s="1"/>
  <c r="G20" i="19"/>
  <c r="I20" i="19"/>
  <c r="M20" i="19" s="1"/>
  <c r="H17" i="43"/>
  <c r="F21" i="19" s="1"/>
  <c r="E23" i="19"/>
  <c r="D23" i="19"/>
  <c r="W19" i="43"/>
  <c r="K23" i="19" s="1"/>
  <c r="C20" i="43"/>
  <c r="C24" i="19" s="1"/>
  <c r="A24" i="19" s="1"/>
  <c r="I19" i="43"/>
  <c r="L19" i="43" s="1"/>
  <c r="Q19" i="43"/>
  <c r="R19" i="43" s="1"/>
  <c r="S19" i="43"/>
  <c r="T19" i="43" s="1"/>
  <c r="J18" i="43"/>
  <c r="M18" i="43" s="1"/>
  <c r="E20" i="43" a="1"/>
  <c r="E20" i="43" s="1"/>
  <c r="G20" i="43" s="1"/>
  <c r="F20" i="43"/>
  <c r="L18" i="43"/>
  <c r="A21" i="43"/>
  <c r="D21" i="43" s="1" a="1"/>
  <c r="D21" i="43" s="1"/>
  <c r="P30" i="41"/>
  <c r="K29" i="41"/>
  <c r="A35" i="3" l="1"/>
  <c r="C36" i="3"/>
  <c r="B33" i="41"/>
  <c r="Y33" i="41" s="1"/>
  <c r="K37" i="3" s="1"/>
  <c r="Y32" i="41"/>
  <c r="K36" i="3" s="1"/>
  <c r="C32" i="41" a="1"/>
  <c r="C32" i="41" s="1"/>
  <c r="E32" i="41" s="1"/>
  <c r="F31" i="41"/>
  <c r="H31" i="41" s="1"/>
  <c r="K31" i="41" s="1"/>
  <c r="P31" i="41"/>
  <c r="W20" i="43"/>
  <c r="K24" i="19" s="1"/>
  <c r="E24" i="19"/>
  <c r="J19" i="43"/>
  <c r="M19" i="43" s="1"/>
  <c r="K19" i="43" s="1"/>
  <c r="D24" i="19"/>
  <c r="H18" i="43"/>
  <c r="F22" i="19" s="1"/>
  <c r="K18" i="43"/>
  <c r="G22" i="19" s="1"/>
  <c r="C21" i="43"/>
  <c r="W21" i="43" s="1"/>
  <c r="K25" i="19" s="1"/>
  <c r="Q20" i="43"/>
  <c r="R20" i="43" s="1"/>
  <c r="S20" i="43"/>
  <c r="T20" i="43" s="1"/>
  <c r="I20" i="43"/>
  <c r="E21" i="43" a="1"/>
  <c r="E21" i="43" s="1"/>
  <c r="G21" i="43" s="1"/>
  <c r="F21" i="43"/>
  <c r="A22" i="43"/>
  <c r="D22" i="43" s="1" a="1"/>
  <c r="D22" i="43" s="1"/>
  <c r="F32" i="41"/>
  <c r="A36" i="3" l="1"/>
  <c r="B34" i="41"/>
  <c r="D34" i="41" s="1" a="1"/>
  <c r="D34" i="41" s="1"/>
  <c r="C37" i="3"/>
  <c r="D33" i="41" a="1"/>
  <c r="D33" i="41" s="1"/>
  <c r="R33" i="41" s="1"/>
  <c r="S33" i="41" s="1"/>
  <c r="C33" i="41" a="1"/>
  <c r="C33" i="41" s="1"/>
  <c r="E33" i="41" s="1"/>
  <c r="H32" i="41"/>
  <c r="P32" i="41"/>
  <c r="Q32" i="41" s="1"/>
  <c r="H19" i="43"/>
  <c r="F23" i="19" s="1"/>
  <c r="G23" i="19"/>
  <c r="I23" i="19"/>
  <c r="M23" i="19" s="1"/>
  <c r="I22" i="19"/>
  <c r="E25" i="19"/>
  <c r="C25" i="19"/>
  <c r="J20" i="43"/>
  <c r="M20" i="43" s="1"/>
  <c r="C22" i="43"/>
  <c r="W22" i="43" s="1"/>
  <c r="K26" i="19" s="1"/>
  <c r="S21" i="43"/>
  <c r="T21" i="43" s="1"/>
  <c r="Q21" i="43"/>
  <c r="R21" i="43" s="1"/>
  <c r="I21" i="43"/>
  <c r="L20" i="43"/>
  <c r="E22" i="43" a="1"/>
  <c r="E22" i="43" s="1"/>
  <c r="G22" i="43" s="1"/>
  <c r="F22" i="43"/>
  <c r="A23" i="43"/>
  <c r="D23" i="43" s="1" a="1"/>
  <c r="D23" i="43" s="1"/>
  <c r="Q15" i="41"/>
  <c r="Q16" i="41"/>
  <c r="Q17" i="41"/>
  <c r="Q18" i="41"/>
  <c r="Q19" i="41"/>
  <c r="Q20" i="41"/>
  <c r="Q21" i="41"/>
  <c r="Q23" i="41"/>
  <c r="Q22" i="41"/>
  <c r="Q24" i="41"/>
  <c r="Q26" i="41"/>
  <c r="Q25" i="41"/>
  <c r="Q27" i="41"/>
  <c r="Q28" i="41"/>
  <c r="Q29" i="41"/>
  <c r="Q30" i="41"/>
  <c r="Q31" i="41"/>
  <c r="S15" i="41"/>
  <c r="S16" i="41"/>
  <c r="S18" i="41"/>
  <c r="S17" i="41"/>
  <c r="S19" i="41"/>
  <c r="S20" i="41"/>
  <c r="S21" i="41"/>
  <c r="S22" i="41"/>
  <c r="S23" i="41"/>
  <c r="S24" i="41"/>
  <c r="S25" i="41"/>
  <c r="S26" i="41"/>
  <c r="S28" i="41"/>
  <c r="S27" i="41"/>
  <c r="S30" i="41"/>
  <c r="S29" i="41"/>
  <c r="S31" i="41"/>
  <c r="S32" i="41"/>
  <c r="M22" i="19" l="1"/>
  <c r="D25" i="19"/>
  <c r="A25" i="19"/>
  <c r="A37" i="3"/>
  <c r="Y34" i="41"/>
  <c r="K38" i="3" s="1"/>
  <c r="C34" i="41" a="1"/>
  <c r="C34" i="41" s="1"/>
  <c r="E34" i="41" s="1"/>
  <c r="B35" i="41"/>
  <c r="C35" i="41" s="1" a="1"/>
  <c r="C35" i="41" s="1"/>
  <c r="E35" i="41" s="1"/>
  <c r="C38" i="3"/>
  <c r="A38" i="3" s="1"/>
  <c r="K32" i="41"/>
  <c r="P33" i="41"/>
  <c r="Q33" i="41" s="1"/>
  <c r="I33" i="41" s="1"/>
  <c r="F33" i="41"/>
  <c r="H33" i="41" s="1"/>
  <c r="K33" i="41" s="1"/>
  <c r="K20" i="43"/>
  <c r="G24" i="19" s="1"/>
  <c r="H20" i="43"/>
  <c r="F24" i="19" s="1"/>
  <c r="E26" i="19"/>
  <c r="C26" i="19"/>
  <c r="C23" i="43"/>
  <c r="W23" i="43" s="1"/>
  <c r="K27" i="19" s="1"/>
  <c r="J21" i="43"/>
  <c r="M21" i="43" s="1"/>
  <c r="S22" i="43"/>
  <c r="T22" i="43" s="1"/>
  <c r="Q22" i="43"/>
  <c r="R22" i="43" s="1"/>
  <c r="I22" i="43"/>
  <c r="E23" i="43" a="1"/>
  <c r="E23" i="43" s="1"/>
  <c r="G23" i="43" s="1"/>
  <c r="F23" i="43"/>
  <c r="L21" i="43"/>
  <c r="A24" i="43"/>
  <c r="D24" i="43" s="1" a="1"/>
  <c r="D24" i="43" s="1"/>
  <c r="R34" i="41"/>
  <c r="S34" i="41" s="1"/>
  <c r="I26" i="41"/>
  <c r="I23" i="41"/>
  <c r="I15" i="41"/>
  <c r="I21" i="41"/>
  <c r="I28" i="41"/>
  <c r="I20" i="41"/>
  <c r="I19" i="41"/>
  <c r="I29" i="41"/>
  <c r="I27" i="41"/>
  <c r="I25" i="41"/>
  <c r="I18" i="41"/>
  <c r="I17" i="41"/>
  <c r="I32" i="41"/>
  <c r="L32" i="41" s="1"/>
  <c r="I24" i="41"/>
  <c r="I16" i="41"/>
  <c r="I31" i="41"/>
  <c r="I22" i="41"/>
  <c r="G18" i="3"/>
  <c r="I30" i="41"/>
  <c r="F34" i="41"/>
  <c r="A26" i="19" l="1"/>
  <c r="B36" i="41"/>
  <c r="Y36" i="41" s="1"/>
  <c r="K40" i="3" s="1"/>
  <c r="J32" i="41"/>
  <c r="D35" i="41" a="1"/>
  <c r="D35" i="41" s="1"/>
  <c r="R35" i="41" s="1"/>
  <c r="S35" i="41" s="1"/>
  <c r="Y35" i="41"/>
  <c r="K39" i="3" s="1"/>
  <c r="L22" i="41"/>
  <c r="J22" i="41" s="1"/>
  <c r="G22" i="41"/>
  <c r="L31" i="41"/>
  <c r="J31" i="41" s="1"/>
  <c r="G31" i="41"/>
  <c r="L29" i="41"/>
  <c r="J29" i="41" s="1"/>
  <c r="G29" i="41"/>
  <c r="L27" i="41"/>
  <c r="J27" i="41" s="1"/>
  <c r="G27" i="41"/>
  <c r="L26" i="41"/>
  <c r="J26" i="41" s="1"/>
  <c r="G26" i="41"/>
  <c r="L19" i="41"/>
  <c r="J19" i="41" s="1"/>
  <c r="G19" i="41"/>
  <c r="L24" i="41"/>
  <c r="J24" i="41" s="1"/>
  <c r="G24" i="41"/>
  <c r="L20" i="41"/>
  <c r="J20" i="41" s="1"/>
  <c r="G20" i="41"/>
  <c r="L28" i="41"/>
  <c r="J28" i="41" s="1"/>
  <c r="G28" i="41"/>
  <c r="L17" i="41"/>
  <c r="J17" i="41" s="1"/>
  <c r="G17" i="41"/>
  <c r="L30" i="41"/>
  <c r="J30" i="41" s="1"/>
  <c r="G30" i="41"/>
  <c r="L18" i="41"/>
  <c r="J18" i="41" s="1"/>
  <c r="G18" i="41"/>
  <c r="L15" i="41"/>
  <c r="J15" i="41" s="1"/>
  <c r="G15" i="41"/>
  <c r="L16" i="41"/>
  <c r="J16" i="41" s="1"/>
  <c r="G16" i="41"/>
  <c r="L21" i="41"/>
  <c r="J21" i="41" s="1"/>
  <c r="G21" i="41"/>
  <c r="L25" i="41"/>
  <c r="J25" i="41" s="1"/>
  <c r="G25" i="41"/>
  <c r="L23" i="41"/>
  <c r="J23" i="41" s="1"/>
  <c r="G23" i="41"/>
  <c r="G32" i="41"/>
  <c r="C39" i="3"/>
  <c r="H34" i="41"/>
  <c r="P34" i="41"/>
  <c r="Q34" i="41" s="1"/>
  <c r="I34" i="41" s="1"/>
  <c r="L34" i="41" s="1"/>
  <c r="L33" i="41"/>
  <c r="J33" i="41" s="1"/>
  <c r="G33" i="41"/>
  <c r="I24" i="19"/>
  <c r="H21" i="43"/>
  <c r="E27" i="19"/>
  <c r="C27" i="19"/>
  <c r="D27" i="19" s="1"/>
  <c r="D26" i="19"/>
  <c r="K21" i="43"/>
  <c r="C24" i="43"/>
  <c r="L22" i="43"/>
  <c r="S23" i="43"/>
  <c r="T23" i="43" s="1"/>
  <c r="Q23" i="43"/>
  <c r="R23" i="43" s="1"/>
  <c r="J22" i="43"/>
  <c r="M22" i="43" s="1"/>
  <c r="I23" i="43"/>
  <c r="E24" i="43" a="1"/>
  <c r="E24" i="43" s="1"/>
  <c r="G24" i="43" s="1"/>
  <c r="F24" i="43"/>
  <c r="A25" i="43"/>
  <c r="D25" i="43" s="1" a="1"/>
  <c r="D25" i="43" s="1"/>
  <c r="P35" i="41"/>
  <c r="Q35" i="41" s="1"/>
  <c r="B37" i="41" l="1"/>
  <c r="C37" i="41" s="1" a="1"/>
  <c r="C37" i="41" s="1"/>
  <c r="E37" i="41" s="1"/>
  <c r="M24" i="19"/>
  <c r="A27" i="19"/>
  <c r="F35" i="41"/>
  <c r="H35" i="41" s="1"/>
  <c r="K35" i="41" s="1"/>
  <c r="C40" i="3"/>
  <c r="D36" i="41" a="1"/>
  <c r="D36" i="41" s="1"/>
  <c r="R36" i="41" s="1"/>
  <c r="S36" i="41" s="1"/>
  <c r="C36" i="41" a="1"/>
  <c r="C36" i="41" s="1"/>
  <c r="E36" i="41" s="1"/>
  <c r="A39" i="3"/>
  <c r="G34" i="41"/>
  <c r="K34" i="41"/>
  <c r="J34" i="41" s="1"/>
  <c r="G25" i="19"/>
  <c r="I25" i="19"/>
  <c r="M25" i="19" s="1"/>
  <c r="F25" i="19"/>
  <c r="C28" i="19"/>
  <c r="D28" i="19" s="1"/>
  <c r="W24" i="43"/>
  <c r="K28" i="19" s="1"/>
  <c r="E28" i="19"/>
  <c r="K22" i="43"/>
  <c r="G26" i="19" s="1"/>
  <c r="H22" i="43"/>
  <c r="F26" i="19" s="1"/>
  <c r="C25" i="43"/>
  <c r="S24" i="43"/>
  <c r="T24" i="43" s="1"/>
  <c r="Q24" i="43"/>
  <c r="R24" i="43" s="1"/>
  <c r="I24" i="43"/>
  <c r="E25" i="43" a="1"/>
  <c r="E25" i="43" s="1"/>
  <c r="G25" i="43" s="1"/>
  <c r="F25" i="43"/>
  <c r="L23" i="43"/>
  <c r="J23" i="43"/>
  <c r="M23" i="43" s="1"/>
  <c r="A26" i="43"/>
  <c r="D26" i="43" s="1" a="1"/>
  <c r="D26" i="43" s="1"/>
  <c r="I35" i="41"/>
  <c r="AO10" i="19"/>
  <c r="AB15" i="3"/>
  <c r="AV14" i="19"/>
  <c r="Y37" i="41" l="1"/>
  <c r="K41" i="3" s="1"/>
  <c r="B38" i="41"/>
  <c r="D38" i="41" s="1" a="1"/>
  <c r="D38" i="41" s="1"/>
  <c r="C41" i="3"/>
  <c r="D37" i="41" a="1"/>
  <c r="D37" i="41" s="1"/>
  <c r="R37" i="41" s="1"/>
  <c r="S37" i="41" s="1"/>
  <c r="L35" i="41"/>
  <c r="J35" i="41" s="1"/>
  <c r="A28" i="19"/>
  <c r="F36" i="41"/>
  <c r="H36" i="41" s="1"/>
  <c r="K36" i="41" s="1"/>
  <c r="P36" i="41"/>
  <c r="Q36" i="41" s="1"/>
  <c r="I36" i="41" s="1"/>
  <c r="A40" i="3"/>
  <c r="G35" i="41"/>
  <c r="C29" i="19"/>
  <c r="D29" i="19" s="1"/>
  <c r="I26" i="19"/>
  <c r="M26" i="19" s="1"/>
  <c r="W25" i="43"/>
  <c r="K29" i="19" s="1"/>
  <c r="E29" i="19"/>
  <c r="K23" i="43"/>
  <c r="G27" i="19" s="1"/>
  <c r="H23" i="43"/>
  <c r="F27" i="19" s="1"/>
  <c r="C26" i="43"/>
  <c r="W26" i="43" s="1"/>
  <c r="K30" i="19" s="1"/>
  <c r="L24" i="43"/>
  <c r="J24" i="43"/>
  <c r="M24" i="43" s="1"/>
  <c r="S25" i="43"/>
  <c r="T25" i="43" s="1"/>
  <c r="Q25" i="43"/>
  <c r="R25" i="43" s="1"/>
  <c r="I25" i="43"/>
  <c r="L25" i="43" s="1"/>
  <c r="E26" i="43" a="1"/>
  <c r="E26" i="43" s="1"/>
  <c r="G26" i="43" s="1"/>
  <c r="F26" i="43"/>
  <c r="A27" i="43"/>
  <c r="D27" i="43" s="1" a="1"/>
  <c r="D27" i="43" s="1"/>
  <c r="C38" i="41" a="1"/>
  <c r="C38" i="41" s="1"/>
  <c r="E38" i="41" s="1"/>
  <c r="P37" i="41"/>
  <c r="Q37" i="41" s="1"/>
  <c r="I18" i="3"/>
  <c r="B39" i="41"/>
  <c r="Y38" i="41"/>
  <c r="K42" i="3" s="1"/>
  <c r="C42" i="3" l="1"/>
  <c r="A41" i="3"/>
  <c r="F37" i="41"/>
  <c r="H37" i="41" s="1"/>
  <c r="K37" i="41" s="1"/>
  <c r="L36" i="41"/>
  <c r="J36" i="41" s="1"/>
  <c r="M18" i="3"/>
  <c r="A29" i="19"/>
  <c r="G36" i="41"/>
  <c r="I37" i="41"/>
  <c r="I27" i="19"/>
  <c r="M27" i="19" s="1"/>
  <c r="E30" i="19"/>
  <c r="C30" i="19"/>
  <c r="D30" i="19" s="1"/>
  <c r="K24" i="43"/>
  <c r="G28" i="19" s="1"/>
  <c r="H24" i="43"/>
  <c r="F28" i="19" s="1"/>
  <c r="C27" i="43"/>
  <c r="W27" i="43" s="1"/>
  <c r="K31" i="19" s="1"/>
  <c r="Q26" i="43"/>
  <c r="R26" i="43" s="1"/>
  <c r="S26" i="43"/>
  <c r="T26" i="43" s="1"/>
  <c r="I26" i="43"/>
  <c r="E27" i="43" a="1"/>
  <c r="E27" i="43" s="1"/>
  <c r="G27" i="43" s="1"/>
  <c r="F27" i="43"/>
  <c r="J25" i="43"/>
  <c r="M25" i="43" s="1"/>
  <c r="K25" i="43" s="1"/>
  <c r="G29" i="19" s="1"/>
  <c r="A28" i="43"/>
  <c r="D28" i="43" s="1" a="1"/>
  <c r="D28" i="43" s="1"/>
  <c r="C39" i="41" a="1"/>
  <c r="C39" i="41" s="1"/>
  <c r="E39" i="41" s="1"/>
  <c r="R38" i="41"/>
  <c r="S38" i="41" s="1"/>
  <c r="D39" i="41" a="1"/>
  <c r="D39" i="41" s="1"/>
  <c r="P38" i="41"/>
  <c r="Q38" i="41" s="1"/>
  <c r="C43" i="3"/>
  <c r="F19" i="3"/>
  <c r="G19" i="3"/>
  <c r="D18" i="3"/>
  <c r="E19" i="3"/>
  <c r="F38" i="41"/>
  <c r="H38" i="41" s="1"/>
  <c r="B40" i="41"/>
  <c r="Y39" i="41"/>
  <c r="K43" i="3" s="1"/>
  <c r="H7" i="3"/>
  <c r="W15" i="3"/>
  <c r="A42" i="3" l="1"/>
  <c r="L37" i="41"/>
  <c r="A30" i="19"/>
  <c r="A43" i="3"/>
  <c r="J37" i="41"/>
  <c r="G37" i="41"/>
  <c r="I28" i="19"/>
  <c r="M28" i="19" s="1"/>
  <c r="I29" i="19"/>
  <c r="M29" i="19" s="1"/>
  <c r="E31" i="19"/>
  <c r="C31" i="19"/>
  <c r="D31" i="19" s="1"/>
  <c r="H25" i="43"/>
  <c r="F29" i="19" s="1"/>
  <c r="C28" i="43"/>
  <c r="W28" i="43" s="1"/>
  <c r="K32" i="19" s="1"/>
  <c r="J26" i="43"/>
  <c r="M26" i="43" s="1"/>
  <c r="Q27" i="43"/>
  <c r="R27" i="43" s="1"/>
  <c r="S27" i="43"/>
  <c r="T27" i="43" s="1"/>
  <c r="I27" i="43"/>
  <c r="E28" i="43" a="1"/>
  <c r="E28" i="43" s="1"/>
  <c r="G28" i="43" s="1"/>
  <c r="F28" i="43"/>
  <c r="L26" i="43"/>
  <c r="A29" i="43"/>
  <c r="D29" i="43" s="1" a="1"/>
  <c r="D29" i="43" s="1"/>
  <c r="I38" i="41"/>
  <c r="L38" i="41" s="1"/>
  <c r="C40" i="41" a="1"/>
  <c r="C40" i="41" s="1"/>
  <c r="E40" i="41" s="1"/>
  <c r="R39" i="41"/>
  <c r="S39" i="41" s="1"/>
  <c r="P39" i="41"/>
  <c r="Q39" i="41" s="1"/>
  <c r="D40" i="41" a="1"/>
  <c r="D40" i="41" s="1"/>
  <c r="C44" i="3"/>
  <c r="F39" i="41"/>
  <c r="H39" i="41" s="1"/>
  <c r="K38" i="41"/>
  <c r="B41" i="41"/>
  <c r="Y40" i="41"/>
  <c r="K44" i="3" s="1"/>
  <c r="T11" i="19"/>
  <c r="U11" i="19" s="1"/>
  <c r="AO4" i="19"/>
  <c r="AU9" i="19"/>
  <c r="AN4" i="3"/>
  <c r="AM13" i="3" s="1"/>
  <c r="H13" i="3" s="1"/>
  <c r="AN5" i="3"/>
  <c r="AN10" i="3"/>
  <c r="T11" i="3"/>
  <c r="U11" i="3" s="1"/>
  <c r="G13" i="3"/>
  <c r="W16" i="3"/>
  <c r="X16" i="3"/>
  <c r="Y16" i="3"/>
  <c r="Z16" i="3"/>
  <c r="A31" i="19" l="1"/>
  <c r="A44" i="3"/>
  <c r="J38" i="41"/>
  <c r="G38" i="41"/>
  <c r="C13" i="3"/>
  <c r="E32" i="19"/>
  <c r="C32" i="19"/>
  <c r="D32" i="19" s="1"/>
  <c r="K26" i="43"/>
  <c r="G30" i="19" s="1"/>
  <c r="H26" i="43"/>
  <c r="F30" i="19" s="1"/>
  <c r="C29" i="43"/>
  <c r="W29" i="43" s="1"/>
  <c r="K33" i="19" s="1"/>
  <c r="Q28" i="43"/>
  <c r="R28" i="43" s="1"/>
  <c r="S28" i="43"/>
  <c r="T28" i="43" s="1"/>
  <c r="I28" i="43"/>
  <c r="J27" i="43"/>
  <c r="M27" i="43" s="1"/>
  <c r="E29" i="43" a="1"/>
  <c r="E29" i="43" s="1"/>
  <c r="F29" i="43"/>
  <c r="L27" i="43"/>
  <c r="A30" i="43"/>
  <c r="D30" i="43" s="1" a="1"/>
  <c r="D30" i="43" s="1"/>
  <c r="C41" i="41" a="1"/>
  <c r="C41" i="41" s="1"/>
  <c r="E41" i="41" s="1"/>
  <c r="I39" i="41"/>
  <c r="L39" i="41" s="1"/>
  <c r="R40" i="41"/>
  <c r="S40" i="41" s="1"/>
  <c r="D41" i="41" a="1"/>
  <c r="D41" i="41" s="1"/>
  <c r="P40" i="41"/>
  <c r="Q40" i="41" s="1"/>
  <c r="F10" i="41"/>
  <c r="B10" i="41"/>
  <c r="J9" i="41"/>
  <c r="G11" i="41" s="1"/>
  <c r="C45" i="3"/>
  <c r="F40" i="41"/>
  <c r="H40" i="41" s="1"/>
  <c r="K39" i="41"/>
  <c r="B42" i="41"/>
  <c r="Y41" i="41"/>
  <c r="K45" i="3" s="1"/>
  <c r="AN13" i="19"/>
  <c r="J39" i="41" l="1"/>
  <c r="A32" i="19"/>
  <c r="G39" i="41"/>
  <c r="A45" i="3"/>
  <c r="H11" i="3"/>
  <c r="I30" i="19"/>
  <c r="M30" i="19" s="1"/>
  <c r="G29" i="43"/>
  <c r="E33" i="19"/>
  <c r="C33" i="19"/>
  <c r="D33" i="19" s="1"/>
  <c r="K27" i="43"/>
  <c r="H27" i="43"/>
  <c r="F31" i="19" s="1"/>
  <c r="C30" i="43"/>
  <c r="W30" i="43" s="1"/>
  <c r="K34" i="19" s="1"/>
  <c r="S29" i="43"/>
  <c r="T29" i="43" s="1"/>
  <c r="Q29" i="43"/>
  <c r="R29" i="43" s="1"/>
  <c r="I40" i="41"/>
  <c r="L40" i="41" s="1"/>
  <c r="J28" i="43"/>
  <c r="M28" i="43" s="1"/>
  <c r="L28" i="43"/>
  <c r="E30" i="43" a="1"/>
  <c r="E30" i="43" s="1"/>
  <c r="G30" i="43" s="1"/>
  <c r="F30" i="43"/>
  <c r="A31" i="43"/>
  <c r="D31" i="43" s="1" a="1"/>
  <c r="D31" i="43" s="1"/>
  <c r="C42" i="41" a="1"/>
  <c r="C42" i="41" s="1"/>
  <c r="E42" i="41" s="1"/>
  <c r="R41" i="41"/>
  <c r="S41" i="41" s="1"/>
  <c r="P41" i="41"/>
  <c r="Q41" i="41" s="1"/>
  <c r="D42" i="41" a="1"/>
  <c r="D42" i="41" s="1"/>
  <c r="R42" i="41" s="1"/>
  <c r="C46" i="3"/>
  <c r="F41" i="41"/>
  <c r="H41" i="41" s="1"/>
  <c r="K40" i="41"/>
  <c r="B43" i="41"/>
  <c r="Y42" i="41"/>
  <c r="K46" i="3" s="1"/>
  <c r="I13" i="19"/>
  <c r="C13" i="19" s="1"/>
  <c r="A33" i="19" l="1"/>
  <c r="J40" i="41"/>
  <c r="G40" i="41"/>
  <c r="A46" i="3"/>
  <c r="G31" i="19"/>
  <c r="I31" i="19"/>
  <c r="M31" i="19" s="1"/>
  <c r="I29" i="43"/>
  <c r="L29" i="43" s="1"/>
  <c r="E34" i="19"/>
  <c r="C34" i="19"/>
  <c r="D34" i="19" s="1"/>
  <c r="K28" i="43"/>
  <c r="G32" i="19" s="1"/>
  <c r="H28" i="43"/>
  <c r="F32" i="19" s="1"/>
  <c r="C31" i="43"/>
  <c r="W31" i="43" s="1"/>
  <c r="K35" i="19" s="1"/>
  <c r="S30" i="43"/>
  <c r="T30" i="43" s="1"/>
  <c r="Q30" i="43"/>
  <c r="R30" i="43" s="1"/>
  <c r="I30" i="43"/>
  <c r="E31" i="43" a="1"/>
  <c r="E31" i="43" s="1"/>
  <c r="G31" i="43" s="1"/>
  <c r="F31" i="43"/>
  <c r="J29" i="43"/>
  <c r="M29" i="43" s="1"/>
  <c r="A32" i="43"/>
  <c r="D32" i="43" s="1" a="1"/>
  <c r="D32" i="43" s="1"/>
  <c r="I41" i="41"/>
  <c r="L41" i="41" s="1"/>
  <c r="C43" i="41" a="1"/>
  <c r="C43" i="41" s="1"/>
  <c r="P43" i="41" s="1"/>
  <c r="D43" i="41" a="1"/>
  <c r="D43" i="41" s="1"/>
  <c r="R43" i="41" s="1"/>
  <c r="F42" i="41"/>
  <c r="H42" i="41" s="1"/>
  <c r="P42" i="41"/>
  <c r="Q42" i="41" s="1"/>
  <c r="C47" i="3"/>
  <c r="S42" i="41"/>
  <c r="K41" i="41"/>
  <c r="B44" i="41"/>
  <c r="Y43" i="41"/>
  <c r="K47" i="3" s="1"/>
  <c r="H11" i="19"/>
  <c r="S12" i="3"/>
  <c r="A34" i="19" l="1"/>
  <c r="A47" i="3"/>
  <c r="J41" i="41"/>
  <c r="G41" i="41"/>
  <c r="I32" i="19"/>
  <c r="M32" i="19" s="1"/>
  <c r="E35" i="19"/>
  <c r="C35" i="19"/>
  <c r="D35" i="19" s="1"/>
  <c r="K29" i="43"/>
  <c r="G33" i="19" s="1"/>
  <c r="H29" i="43"/>
  <c r="F33" i="19" s="1"/>
  <c r="C32" i="43"/>
  <c r="W32" i="43" s="1"/>
  <c r="K36" i="19" s="1"/>
  <c r="J30" i="43"/>
  <c r="M30" i="43" s="1"/>
  <c r="S31" i="43"/>
  <c r="T31" i="43" s="1"/>
  <c r="Q31" i="43"/>
  <c r="R31" i="43" s="1"/>
  <c r="L30" i="43"/>
  <c r="E32" i="43" a="1"/>
  <c r="E32" i="43" s="1"/>
  <c r="G32" i="43" s="1"/>
  <c r="F32" i="43"/>
  <c r="I31" i="43"/>
  <c r="A33" i="43"/>
  <c r="D33" i="43" s="1" a="1"/>
  <c r="D33" i="43" s="1"/>
  <c r="C44" i="41" a="1"/>
  <c r="C44" i="41" s="1"/>
  <c r="P44" i="41" s="1"/>
  <c r="E43" i="41"/>
  <c r="D44" i="41" a="1"/>
  <c r="D44" i="41" s="1"/>
  <c r="F43" i="41"/>
  <c r="C48" i="3"/>
  <c r="I42" i="41"/>
  <c r="L42" i="41" s="1"/>
  <c r="Q43" i="41"/>
  <c r="S43" i="41"/>
  <c r="K42" i="41"/>
  <c r="B45" i="41"/>
  <c r="Y44" i="41"/>
  <c r="K48" i="3" s="1"/>
  <c r="I19" i="3"/>
  <c r="Q18" i="3"/>
  <c r="M19" i="3" l="1"/>
  <c r="O18" i="3" s="1"/>
  <c r="A35" i="19"/>
  <c r="A48" i="3"/>
  <c r="G42" i="41"/>
  <c r="J42" i="41"/>
  <c r="I33" i="19"/>
  <c r="M33" i="19" s="1"/>
  <c r="K30" i="43"/>
  <c r="G34" i="19" s="1"/>
  <c r="E36" i="19"/>
  <c r="C36" i="19"/>
  <c r="D36" i="19" s="1"/>
  <c r="H30" i="43"/>
  <c r="F34" i="19" s="1"/>
  <c r="C33" i="43"/>
  <c r="W33" i="43" s="1"/>
  <c r="K37" i="19" s="1"/>
  <c r="S32" i="43"/>
  <c r="T32" i="43" s="1"/>
  <c r="Q32" i="43"/>
  <c r="R32" i="43" s="1"/>
  <c r="I32" i="43"/>
  <c r="E33" i="43" a="1"/>
  <c r="E33" i="43" s="1"/>
  <c r="G33" i="43" s="1"/>
  <c r="F33" i="43"/>
  <c r="L31" i="43"/>
  <c r="J31" i="43"/>
  <c r="M31" i="43" s="1"/>
  <c r="A34" i="43"/>
  <c r="D34" i="43" s="1" a="1"/>
  <c r="D34" i="43" s="1"/>
  <c r="C45" i="41" a="1"/>
  <c r="C45" i="41" s="1"/>
  <c r="E45" i="41" s="1"/>
  <c r="R44" i="41"/>
  <c r="S44" i="41" s="1"/>
  <c r="H43" i="41"/>
  <c r="E44" i="41"/>
  <c r="D45" i="41" a="1"/>
  <c r="D45" i="41" s="1"/>
  <c r="C49" i="3"/>
  <c r="F20" i="3"/>
  <c r="G20" i="3"/>
  <c r="D19" i="3"/>
  <c r="E20" i="3"/>
  <c r="I43" i="41"/>
  <c r="L43" i="41" s="1"/>
  <c r="Q44" i="41"/>
  <c r="F44" i="41"/>
  <c r="B46" i="41"/>
  <c r="Y45" i="41"/>
  <c r="K49" i="3" s="1"/>
  <c r="I20" i="3"/>
  <c r="M20" i="3" s="1"/>
  <c r="S12" i="19"/>
  <c r="Q18" i="19" s="1"/>
  <c r="H7" i="19"/>
  <c r="Q19" i="3"/>
  <c r="R18" i="3"/>
  <c r="A36" i="19" l="1"/>
  <c r="A49" i="3"/>
  <c r="H44" i="41"/>
  <c r="K44" i="41" s="1"/>
  <c r="G43" i="41"/>
  <c r="Q19" i="19"/>
  <c r="R19" i="19" s="1"/>
  <c r="R18" i="19"/>
  <c r="I34" i="19"/>
  <c r="M34" i="19" s="1"/>
  <c r="K31" i="43"/>
  <c r="G35" i="19" s="1"/>
  <c r="E37" i="19"/>
  <c r="C37" i="19"/>
  <c r="D37" i="19" s="1"/>
  <c r="H31" i="43"/>
  <c r="F35" i="19" s="1"/>
  <c r="J32" i="43"/>
  <c r="M32" i="43" s="1"/>
  <c r="C34" i="43"/>
  <c r="W34" i="43" s="1"/>
  <c r="K38" i="19" s="1"/>
  <c r="S33" i="43"/>
  <c r="T33" i="43" s="1"/>
  <c r="Q33" i="43"/>
  <c r="R33" i="43" s="1"/>
  <c r="L32" i="43"/>
  <c r="I33" i="43"/>
  <c r="E34" i="43" a="1"/>
  <c r="E34" i="43" s="1"/>
  <c r="G34" i="43" s="1"/>
  <c r="F34" i="43"/>
  <c r="A35" i="43"/>
  <c r="D35" i="43" s="1" a="1"/>
  <c r="D35" i="43" s="1"/>
  <c r="K43" i="41"/>
  <c r="J43" i="41" s="1"/>
  <c r="I44" i="41"/>
  <c r="L44" i="41" s="1"/>
  <c r="C46" i="41" a="1"/>
  <c r="C46" i="41" s="1"/>
  <c r="E46" i="41" s="1"/>
  <c r="R45" i="41"/>
  <c r="S45" i="41" s="1"/>
  <c r="D46" i="41" a="1"/>
  <c r="D46" i="41" s="1"/>
  <c r="P45" i="41"/>
  <c r="Q45" i="41" s="1"/>
  <c r="C50" i="3"/>
  <c r="F21" i="3"/>
  <c r="G21" i="3"/>
  <c r="D20" i="3"/>
  <c r="E21" i="3"/>
  <c r="F45" i="41"/>
  <c r="H45" i="41" s="1"/>
  <c r="B47" i="41"/>
  <c r="Y46" i="41"/>
  <c r="K50" i="3" s="1"/>
  <c r="I21" i="3"/>
  <c r="M21" i="3" s="1"/>
  <c r="Y18" i="19"/>
  <c r="U18" i="3"/>
  <c r="Q20" i="3"/>
  <c r="R19" i="3"/>
  <c r="Q20" i="19" l="1"/>
  <c r="R20" i="19" s="1"/>
  <c r="A37" i="19"/>
  <c r="A50" i="3"/>
  <c r="G44" i="41"/>
  <c r="J44" i="41"/>
  <c r="I35" i="19"/>
  <c r="M35" i="19" s="1"/>
  <c r="K32" i="43"/>
  <c r="G36" i="19" s="1"/>
  <c r="E38" i="19"/>
  <c r="C38" i="19"/>
  <c r="D38" i="19" s="1"/>
  <c r="H32" i="43"/>
  <c r="F36" i="19" s="1"/>
  <c r="C35" i="43"/>
  <c r="W35" i="43" s="1"/>
  <c r="K39" i="19" s="1"/>
  <c r="J33" i="43"/>
  <c r="M33" i="43" s="1"/>
  <c r="Q34" i="43"/>
  <c r="R34" i="43" s="1"/>
  <c r="S34" i="43"/>
  <c r="T34" i="43" s="1"/>
  <c r="I34" i="43"/>
  <c r="E35" i="43" a="1"/>
  <c r="E35" i="43" s="1"/>
  <c r="G35" i="43" s="1"/>
  <c r="F35" i="43"/>
  <c r="L33" i="43"/>
  <c r="A36" i="43"/>
  <c r="I45" i="41"/>
  <c r="L45" i="41" s="1"/>
  <c r="R46" i="41"/>
  <c r="S46" i="41" s="1"/>
  <c r="C47" i="41" a="1"/>
  <c r="C47" i="41" s="1"/>
  <c r="E47" i="41" s="1"/>
  <c r="P46" i="41"/>
  <c r="Q46" i="41" s="1"/>
  <c r="D47" i="41" a="1"/>
  <c r="D47" i="41" s="1"/>
  <c r="C51" i="3"/>
  <c r="F22" i="3"/>
  <c r="G22" i="3"/>
  <c r="D21" i="3"/>
  <c r="E22" i="3"/>
  <c r="F46" i="41"/>
  <c r="H46" i="41" s="1"/>
  <c r="K45" i="41"/>
  <c r="B48" i="41"/>
  <c r="Y47" i="41"/>
  <c r="K51" i="3" s="1"/>
  <c r="U18" i="19"/>
  <c r="I22" i="3"/>
  <c r="M22" i="3" s="1"/>
  <c r="U19" i="19"/>
  <c r="U19" i="3"/>
  <c r="Q21" i="3"/>
  <c r="R20" i="3"/>
  <c r="Q21" i="19" l="1"/>
  <c r="Q22" i="19" s="1"/>
  <c r="C36" i="43"/>
  <c r="W36" i="43" s="1"/>
  <c r="K40" i="19" s="1"/>
  <c r="D36" i="43" a="1"/>
  <c r="D36" i="43" s="1"/>
  <c r="F36" i="43" s="1"/>
  <c r="A38" i="19"/>
  <c r="A51" i="3"/>
  <c r="J45" i="41"/>
  <c r="G45" i="41"/>
  <c r="I36" i="19"/>
  <c r="M36" i="19" s="1"/>
  <c r="E39" i="19"/>
  <c r="C39" i="19"/>
  <c r="D39" i="19" s="1"/>
  <c r="H33" i="43"/>
  <c r="F37" i="19" s="1"/>
  <c r="K33" i="43"/>
  <c r="J34" i="43"/>
  <c r="M34" i="43" s="1"/>
  <c r="Q35" i="43"/>
  <c r="R35" i="43" s="1"/>
  <c r="S35" i="43"/>
  <c r="T35" i="43" s="1"/>
  <c r="I35" i="43"/>
  <c r="L35" i="43" s="1"/>
  <c r="L34" i="43"/>
  <c r="E36" i="43" a="1"/>
  <c r="E36" i="43" s="1"/>
  <c r="G36" i="43" s="1"/>
  <c r="A37" i="43"/>
  <c r="D37" i="43" s="1" a="1"/>
  <c r="D37" i="43" s="1"/>
  <c r="I46" i="41"/>
  <c r="L46" i="41" s="1"/>
  <c r="R47" i="41"/>
  <c r="S47" i="41" s="1"/>
  <c r="C48" i="41" a="1"/>
  <c r="C48" i="41" s="1"/>
  <c r="E48" i="41" s="1"/>
  <c r="P47" i="41"/>
  <c r="Q47" i="41" s="1"/>
  <c r="D48" i="41" a="1"/>
  <c r="D48" i="41" s="1"/>
  <c r="C52" i="3"/>
  <c r="F23" i="3"/>
  <c r="G23" i="3"/>
  <c r="D22" i="3"/>
  <c r="E23" i="3"/>
  <c r="F47" i="41"/>
  <c r="K46" i="41"/>
  <c r="B49" i="41"/>
  <c r="Y48" i="41"/>
  <c r="K52" i="3" s="1"/>
  <c r="I23" i="3"/>
  <c r="M23" i="3" s="1"/>
  <c r="U20" i="19"/>
  <c r="U20" i="3"/>
  <c r="Q22" i="3"/>
  <c r="R21" i="3"/>
  <c r="R21" i="19" l="1"/>
  <c r="J46" i="41"/>
  <c r="A39" i="19"/>
  <c r="A52" i="3"/>
  <c r="G46" i="41"/>
  <c r="G37" i="19"/>
  <c r="I37" i="19"/>
  <c r="M37" i="19" s="1"/>
  <c r="K34" i="43"/>
  <c r="G38" i="19" s="1"/>
  <c r="E40" i="19"/>
  <c r="C40" i="19"/>
  <c r="D40" i="19" s="1"/>
  <c r="H34" i="43"/>
  <c r="F38" i="19" s="1"/>
  <c r="C37" i="43"/>
  <c r="W37" i="43" s="1"/>
  <c r="K41" i="19" s="1"/>
  <c r="Q36" i="43"/>
  <c r="R36" i="43" s="1"/>
  <c r="S36" i="43"/>
  <c r="T36" i="43" s="1"/>
  <c r="I36" i="43"/>
  <c r="L36" i="43" s="1"/>
  <c r="E37" i="43" a="1"/>
  <c r="E37" i="43" s="1"/>
  <c r="G37" i="43" s="1"/>
  <c r="F37" i="43"/>
  <c r="J35" i="43"/>
  <c r="M35" i="43" s="1"/>
  <c r="K35" i="43" s="1"/>
  <c r="A38" i="43"/>
  <c r="D38" i="43" s="1" a="1"/>
  <c r="D38" i="43" s="1"/>
  <c r="I47" i="41"/>
  <c r="L47" i="41" s="1"/>
  <c r="R48" i="41"/>
  <c r="S48" i="41" s="1"/>
  <c r="C49" i="41" a="1"/>
  <c r="C49" i="41" s="1"/>
  <c r="E49" i="41" s="1"/>
  <c r="P48" i="41"/>
  <c r="Q48" i="41" s="1"/>
  <c r="D49" i="41" a="1"/>
  <c r="D49" i="41" s="1"/>
  <c r="R49" i="41" s="1"/>
  <c r="C53" i="3"/>
  <c r="F24" i="3"/>
  <c r="G24" i="3"/>
  <c r="D23" i="3"/>
  <c r="E24" i="3"/>
  <c r="F48" i="41"/>
  <c r="H48" i="41" s="1"/>
  <c r="H47" i="41"/>
  <c r="B50" i="41"/>
  <c r="Y49" i="41"/>
  <c r="K53" i="3" s="1"/>
  <c r="I24" i="3"/>
  <c r="M24" i="3" s="1"/>
  <c r="U21" i="19"/>
  <c r="Q23" i="19"/>
  <c r="R22" i="19"/>
  <c r="U21" i="3"/>
  <c r="Q23" i="3"/>
  <c r="R22" i="3"/>
  <c r="A40" i="19" l="1"/>
  <c r="A53" i="3"/>
  <c r="G39" i="19"/>
  <c r="I38" i="19"/>
  <c r="M38" i="19" s="1"/>
  <c r="I39" i="19"/>
  <c r="M39" i="19" s="1"/>
  <c r="E41" i="19"/>
  <c r="C41" i="19"/>
  <c r="D41" i="19" s="1"/>
  <c r="J36" i="43"/>
  <c r="M36" i="43" s="1"/>
  <c r="K36" i="43" s="1"/>
  <c r="G40" i="19" s="1"/>
  <c r="H35" i="43"/>
  <c r="F39" i="19" s="1"/>
  <c r="C38" i="43"/>
  <c r="W38" i="43" s="1"/>
  <c r="K42" i="19" s="1"/>
  <c r="S37" i="43"/>
  <c r="T37" i="43" s="1"/>
  <c r="Q37" i="43"/>
  <c r="R37" i="43" s="1"/>
  <c r="I37" i="43"/>
  <c r="E38" i="43" a="1"/>
  <c r="E38" i="43" s="1"/>
  <c r="G38" i="43" s="1"/>
  <c r="F38" i="43"/>
  <c r="A39" i="43"/>
  <c r="D39" i="43" s="1" a="1"/>
  <c r="D39" i="43" s="1"/>
  <c r="I48" i="41"/>
  <c r="L48" i="41" s="1"/>
  <c r="C50" i="41" a="1"/>
  <c r="C50" i="41" s="1"/>
  <c r="P50" i="41" s="1"/>
  <c r="F49" i="41"/>
  <c r="H49" i="41" s="1"/>
  <c r="P49" i="41"/>
  <c r="Q49" i="41" s="1"/>
  <c r="D50" i="41" a="1"/>
  <c r="D50" i="41" s="1"/>
  <c r="C54" i="3"/>
  <c r="F25" i="3"/>
  <c r="G25" i="3"/>
  <c r="D24" i="3"/>
  <c r="E25" i="3"/>
  <c r="S49" i="41"/>
  <c r="G47" i="41"/>
  <c r="K47" i="41"/>
  <c r="J47" i="41" s="1"/>
  <c r="K48" i="41"/>
  <c r="B51" i="41"/>
  <c r="Y50" i="41"/>
  <c r="K54" i="3" s="1"/>
  <c r="I25" i="3"/>
  <c r="M25" i="3" s="1"/>
  <c r="U22" i="19"/>
  <c r="Q24" i="19"/>
  <c r="R23" i="19"/>
  <c r="U22" i="3"/>
  <c r="Q24" i="3"/>
  <c r="R23" i="3"/>
  <c r="A41" i="19" l="1"/>
  <c r="A54" i="3"/>
  <c r="G48" i="41"/>
  <c r="J48" i="41"/>
  <c r="I40" i="19"/>
  <c r="M40" i="19" s="1"/>
  <c r="H36" i="43"/>
  <c r="F40" i="19" s="1"/>
  <c r="E42" i="19"/>
  <c r="C42" i="19"/>
  <c r="C39" i="43"/>
  <c r="W39" i="43" s="1"/>
  <c r="K43" i="19" s="1"/>
  <c r="L37" i="43"/>
  <c r="S38" i="43"/>
  <c r="T38" i="43" s="1"/>
  <c r="Q38" i="43"/>
  <c r="R38" i="43" s="1"/>
  <c r="I38" i="43"/>
  <c r="E39" i="43" a="1"/>
  <c r="E39" i="43" s="1"/>
  <c r="G39" i="43" s="1"/>
  <c r="F39" i="43"/>
  <c r="J37" i="43"/>
  <c r="M37" i="43" s="1"/>
  <c r="A40" i="43"/>
  <c r="D40" i="43" s="1" a="1"/>
  <c r="D40" i="43" s="1"/>
  <c r="C51" i="41" a="1"/>
  <c r="C51" i="41" s="1"/>
  <c r="E51" i="41" s="1"/>
  <c r="R50" i="41"/>
  <c r="S50" i="41" s="1"/>
  <c r="D51" i="41" a="1"/>
  <c r="D51" i="41" s="1"/>
  <c r="Q50" i="41"/>
  <c r="C55" i="3"/>
  <c r="A55" i="3" s="1"/>
  <c r="F26" i="3"/>
  <c r="G26" i="3"/>
  <c r="D25" i="3"/>
  <c r="E26" i="3"/>
  <c r="I49" i="41"/>
  <c r="L49" i="41" s="1"/>
  <c r="F50" i="41"/>
  <c r="E50" i="41"/>
  <c r="K49" i="41"/>
  <c r="B52" i="41"/>
  <c r="Y51" i="41"/>
  <c r="K55" i="3" s="1"/>
  <c r="I26" i="3"/>
  <c r="M26" i="3" s="1"/>
  <c r="O19" i="3"/>
  <c r="U23" i="19"/>
  <c r="Q25" i="19"/>
  <c r="R24" i="19"/>
  <c r="U23" i="3"/>
  <c r="Q25" i="3"/>
  <c r="R24" i="3"/>
  <c r="A42" i="19" l="1"/>
  <c r="J49" i="41"/>
  <c r="G49" i="41"/>
  <c r="E43" i="19"/>
  <c r="C43" i="19"/>
  <c r="D43" i="19" s="1"/>
  <c r="D42" i="19"/>
  <c r="K37" i="43"/>
  <c r="H37" i="43"/>
  <c r="F41" i="19" s="1"/>
  <c r="C40" i="43"/>
  <c r="S39" i="43"/>
  <c r="T39" i="43" s="1"/>
  <c r="Q39" i="43"/>
  <c r="R39" i="43" s="1"/>
  <c r="I39" i="43"/>
  <c r="E40" i="43" a="1"/>
  <c r="E40" i="43" s="1"/>
  <c r="G40" i="43" s="1"/>
  <c r="F40" i="43"/>
  <c r="L38" i="43"/>
  <c r="J38" i="43"/>
  <c r="M38" i="43" s="1"/>
  <c r="A41" i="43"/>
  <c r="D41" i="43" s="1" a="1"/>
  <c r="D41" i="43" s="1"/>
  <c r="I50" i="41"/>
  <c r="L50" i="41" s="1"/>
  <c r="C52" i="41" a="1"/>
  <c r="C52" i="41" s="1"/>
  <c r="E52" i="41" s="1"/>
  <c r="R51" i="41"/>
  <c r="S51" i="41" s="1"/>
  <c r="P51" i="41"/>
  <c r="Q51" i="41" s="1"/>
  <c r="D52" i="41" a="1"/>
  <c r="D52" i="41" s="1"/>
  <c r="C56" i="3"/>
  <c r="A56" i="3" s="1"/>
  <c r="F27" i="3"/>
  <c r="G27" i="3"/>
  <c r="D26" i="3"/>
  <c r="E27" i="3"/>
  <c r="F51" i="41"/>
  <c r="H51" i="41" s="1"/>
  <c r="H50" i="41"/>
  <c r="B53" i="41"/>
  <c r="Y52" i="41"/>
  <c r="K56" i="3" s="1"/>
  <c r="I27" i="3"/>
  <c r="M27" i="3" s="1"/>
  <c r="O20" i="3"/>
  <c r="U24" i="19"/>
  <c r="Q26" i="19"/>
  <c r="R25" i="19"/>
  <c r="U24" i="3"/>
  <c r="Q26" i="3"/>
  <c r="R25" i="3"/>
  <c r="A43" i="19" l="1"/>
  <c r="C44" i="19"/>
  <c r="D44" i="19" s="1"/>
  <c r="G41" i="19"/>
  <c r="I41" i="19"/>
  <c r="M41" i="19" s="1"/>
  <c r="E44" i="19"/>
  <c r="W40" i="43"/>
  <c r="K44" i="19" s="1"/>
  <c r="K38" i="43"/>
  <c r="H38" i="43"/>
  <c r="F42" i="19" s="1"/>
  <c r="C41" i="43"/>
  <c r="J39" i="43"/>
  <c r="M39" i="43" s="1"/>
  <c r="S40" i="43"/>
  <c r="T40" i="43" s="1"/>
  <c r="Q40" i="43"/>
  <c r="R40" i="43" s="1"/>
  <c r="I40" i="43"/>
  <c r="L40" i="43" s="1"/>
  <c r="F41" i="43"/>
  <c r="E41" i="43" a="1"/>
  <c r="E41" i="43" s="1"/>
  <c r="G41" i="43" s="1"/>
  <c r="L39" i="43"/>
  <c r="A42" i="43"/>
  <c r="D42" i="43" s="1" a="1"/>
  <c r="D42" i="43" s="1"/>
  <c r="I51" i="41"/>
  <c r="L51" i="41" s="1"/>
  <c r="R52" i="41"/>
  <c r="S52" i="41" s="1"/>
  <c r="C53" i="41" a="1"/>
  <c r="C53" i="41" s="1"/>
  <c r="E53" i="41" s="1"/>
  <c r="D53" i="41" a="1"/>
  <c r="D53" i="41" s="1"/>
  <c r="P52" i="41"/>
  <c r="Q52" i="41" s="1"/>
  <c r="C57" i="3"/>
  <c r="A57" i="3" s="1"/>
  <c r="F28" i="3"/>
  <c r="G28" i="3"/>
  <c r="D27" i="3"/>
  <c r="E28" i="3"/>
  <c r="F52" i="41"/>
  <c r="H52" i="41" s="1"/>
  <c r="K50" i="41"/>
  <c r="J50" i="41" s="1"/>
  <c r="G50" i="41"/>
  <c r="K51" i="41"/>
  <c r="B54" i="41"/>
  <c r="Y53" i="41"/>
  <c r="K57" i="3" s="1"/>
  <c r="I28" i="3"/>
  <c r="M28" i="3" s="1"/>
  <c r="O21" i="3"/>
  <c r="U25" i="19"/>
  <c r="Q27" i="19"/>
  <c r="R26" i="19"/>
  <c r="U25" i="3"/>
  <c r="Q27" i="3"/>
  <c r="R26" i="3"/>
  <c r="H39" i="43" l="1"/>
  <c r="F43" i="19" s="1"/>
  <c r="G51" i="41"/>
  <c r="J51" i="41"/>
  <c r="A44" i="19"/>
  <c r="C45" i="19"/>
  <c r="D45" i="19" s="1"/>
  <c r="G42" i="19"/>
  <c r="I42" i="19"/>
  <c r="M42" i="19" s="1"/>
  <c r="E45" i="19"/>
  <c r="W41" i="43"/>
  <c r="K45" i="19" s="1"/>
  <c r="J40" i="43"/>
  <c r="M40" i="43" s="1"/>
  <c r="K40" i="43" s="1"/>
  <c r="K39" i="43"/>
  <c r="G43" i="19" s="1"/>
  <c r="C42" i="43"/>
  <c r="W42" i="43" s="1"/>
  <c r="K46" i="19" s="1"/>
  <c r="S41" i="43"/>
  <c r="T41" i="43" s="1"/>
  <c r="Q41" i="43"/>
  <c r="R41" i="43" s="1"/>
  <c r="I41" i="43"/>
  <c r="E42" i="43" a="1"/>
  <c r="E42" i="43" s="1"/>
  <c r="G42" i="43" s="1"/>
  <c r="F42" i="43"/>
  <c r="A43" i="43"/>
  <c r="D43" i="43" s="1" a="1"/>
  <c r="D43" i="43" s="1"/>
  <c r="I52" i="41"/>
  <c r="L52" i="41" s="1"/>
  <c r="R53" i="41"/>
  <c r="S53" i="41" s="1"/>
  <c r="C54" i="41" a="1"/>
  <c r="C54" i="41" s="1"/>
  <c r="E54" i="41" s="1"/>
  <c r="D54" i="41" a="1"/>
  <c r="D54" i="41" s="1"/>
  <c r="P53" i="41"/>
  <c r="Q53" i="41" s="1"/>
  <c r="C58" i="3"/>
  <c r="A58" i="3" s="1"/>
  <c r="F29" i="3"/>
  <c r="G29" i="3"/>
  <c r="D28" i="3"/>
  <c r="E29" i="3"/>
  <c r="F53" i="41"/>
  <c r="H53" i="41" s="1"/>
  <c r="K52" i="41"/>
  <c r="B55" i="41"/>
  <c r="Y54" i="41"/>
  <c r="K58" i="3" s="1"/>
  <c r="I29" i="3"/>
  <c r="M29" i="3" s="1"/>
  <c r="O22" i="3"/>
  <c r="U26" i="19"/>
  <c r="Q28" i="19"/>
  <c r="R27" i="19"/>
  <c r="U26" i="3"/>
  <c r="Q28" i="3"/>
  <c r="R27" i="3"/>
  <c r="A45" i="19" l="1"/>
  <c r="G52" i="41"/>
  <c r="J52" i="41"/>
  <c r="G44" i="19"/>
  <c r="I43" i="19"/>
  <c r="M43" i="19" s="1"/>
  <c r="I44" i="19"/>
  <c r="M44" i="19" s="1"/>
  <c r="H40" i="43"/>
  <c r="F44" i="19" s="1"/>
  <c r="E46" i="19"/>
  <c r="C46" i="19"/>
  <c r="D46" i="19" s="1"/>
  <c r="C43" i="43"/>
  <c r="W43" i="43" s="1"/>
  <c r="K47" i="19" s="1"/>
  <c r="Q42" i="43"/>
  <c r="R42" i="43" s="1"/>
  <c r="S42" i="43"/>
  <c r="T42" i="43" s="1"/>
  <c r="J41" i="43"/>
  <c r="M41" i="43" s="1"/>
  <c r="E43" i="43" a="1"/>
  <c r="E43" i="43" s="1"/>
  <c r="G43" i="43" s="1"/>
  <c r="F43" i="43"/>
  <c r="I42" i="43"/>
  <c r="L41" i="43"/>
  <c r="A44" i="43"/>
  <c r="D44" i="43" s="1" a="1"/>
  <c r="D44" i="43" s="1"/>
  <c r="I53" i="41"/>
  <c r="L53" i="41" s="1"/>
  <c r="R54" i="41"/>
  <c r="S54" i="41" s="1"/>
  <c r="C55" i="41" a="1"/>
  <c r="C55" i="41" s="1"/>
  <c r="E55" i="41" s="1"/>
  <c r="F54" i="41"/>
  <c r="H54" i="41" s="1"/>
  <c r="D55" i="41" a="1"/>
  <c r="D55" i="41" s="1"/>
  <c r="P54" i="41"/>
  <c r="Q54" i="41" s="1"/>
  <c r="C59" i="3"/>
  <c r="A59" i="3" s="1"/>
  <c r="F30" i="3"/>
  <c r="G30" i="3"/>
  <c r="D29" i="3"/>
  <c r="E30" i="3"/>
  <c r="K53" i="41"/>
  <c r="J53" i="41" s="1"/>
  <c r="B56" i="41"/>
  <c r="Y55" i="41"/>
  <c r="K59" i="3" s="1"/>
  <c r="I30" i="3"/>
  <c r="M30" i="3" s="1"/>
  <c r="O23" i="3"/>
  <c r="U27" i="19"/>
  <c r="Q29" i="19"/>
  <c r="R28" i="19"/>
  <c r="Q29" i="3"/>
  <c r="R28" i="3"/>
  <c r="U27" i="3"/>
  <c r="G53" i="41" l="1"/>
  <c r="A46" i="19"/>
  <c r="I54" i="41"/>
  <c r="L54" i="41" s="1"/>
  <c r="H41" i="43"/>
  <c r="E47" i="19"/>
  <c r="C47" i="19"/>
  <c r="D47" i="19" s="1"/>
  <c r="K41" i="43"/>
  <c r="G45" i="19" s="1"/>
  <c r="C44" i="43"/>
  <c r="W44" i="43" s="1"/>
  <c r="K48" i="19" s="1"/>
  <c r="Q43" i="43"/>
  <c r="R43" i="43" s="1"/>
  <c r="S43" i="43"/>
  <c r="T43" i="43" s="1"/>
  <c r="J42" i="43"/>
  <c r="M42" i="43" s="1"/>
  <c r="E44" i="43" a="1"/>
  <c r="E44" i="43" s="1"/>
  <c r="G44" i="43" s="1"/>
  <c r="F44" i="43"/>
  <c r="I43" i="43"/>
  <c r="L42" i="43"/>
  <c r="A45" i="43"/>
  <c r="D45" i="43" s="1" a="1"/>
  <c r="D45" i="43" s="1"/>
  <c r="C56" i="41" a="1"/>
  <c r="C56" i="41" s="1"/>
  <c r="E56" i="41" s="1"/>
  <c r="R55" i="41"/>
  <c r="S55" i="41" s="1"/>
  <c r="P55" i="41"/>
  <c r="Q55" i="41" s="1"/>
  <c r="D56" i="41" a="1"/>
  <c r="D56" i="41" s="1"/>
  <c r="C60" i="3"/>
  <c r="A60" i="3" s="1"/>
  <c r="F31" i="3"/>
  <c r="G31" i="3"/>
  <c r="D30" i="3"/>
  <c r="E31" i="3"/>
  <c r="F55" i="41"/>
  <c r="H55" i="41" s="1"/>
  <c r="K54" i="41"/>
  <c r="B57" i="41"/>
  <c r="Y56" i="41"/>
  <c r="K60" i="3" s="1"/>
  <c r="I31" i="3"/>
  <c r="M31" i="3" s="1"/>
  <c r="O24" i="3"/>
  <c r="U28" i="19"/>
  <c r="Q30" i="19"/>
  <c r="R29" i="19"/>
  <c r="U28" i="3"/>
  <c r="Q30" i="3"/>
  <c r="R29" i="3"/>
  <c r="G54" i="41" l="1"/>
  <c r="A47" i="19"/>
  <c r="J54" i="41"/>
  <c r="I45" i="19"/>
  <c r="M45" i="19" s="1"/>
  <c r="F45" i="19"/>
  <c r="E48" i="19"/>
  <c r="C48" i="19"/>
  <c r="D48" i="19" s="1"/>
  <c r="K42" i="43"/>
  <c r="H42" i="43"/>
  <c r="F46" i="19" s="1"/>
  <c r="C45" i="43"/>
  <c r="W45" i="43" s="1"/>
  <c r="K49" i="19" s="1"/>
  <c r="J43" i="43"/>
  <c r="M43" i="43" s="1"/>
  <c r="Q44" i="43"/>
  <c r="R44" i="43" s="1"/>
  <c r="S44" i="43"/>
  <c r="T44" i="43" s="1"/>
  <c r="I44" i="43"/>
  <c r="L43" i="43"/>
  <c r="E45" i="43" a="1"/>
  <c r="E45" i="43" s="1"/>
  <c r="G45" i="43" s="1"/>
  <c r="F45" i="43"/>
  <c r="A46" i="43"/>
  <c r="D46" i="43" s="1" a="1"/>
  <c r="D46" i="43" s="1"/>
  <c r="I55" i="41"/>
  <c r="L55" i="41" s="1"/>
  <c r="R56" i="41"/>
  <c r="S56" i="41" s="1"/>
  <c r="C57" i="41" a="1"/>
  <c r="C57" i="41" s="1"/>
  <c r="P57" i="41" s="1"/>
  <c r="D57" i="41" a="1"/>
  <c r="D57" i="41" s="1"/>
  <c r="P56" i="41"/>
  <c r="Q56" i="41" s="1"/>
  <c r="C61" i="3"/>
  <c r="A61" i="3" s="1"/>
  <c r="F32" i="3"/>
  <c r="G32" i="3"/>
  <c r="D31" i="3"/>
  <c r="E32" i="3"/>
  <c r="F56" i="41"/>
  <c r="H56" i="41" s="1"/>
  <c r="K55" i="41"/>
  <c r="B58" i="41"/>
  <c r="Y57" i="41"/>
  <c r="K61" i="3" s="1"/>
  <c r="I32" i="3"/>
  <c r="M32" i="3" s="1"/>
  <c r="O25" i="3"/>
  <c r="U29" i="19"/>
  <c r="Q31" i="19"/>
  <c r="R30" i="19"/>
  <c r="Q31" i="3"/>
  <c r="R30" i="3"/>
  <c r="U29" i="3"/>
  <c r="A48" i="19" l="1"/>
  <c r="J55" i="41"/>
  <c r="G55" i="41"/>
  <c r="G46" i="19"/>
  <c r="I46" i="19"/>
  <c r="M46" i="19" s="1"/>
  <c r="E49" i="19"/>
  <c r="C49" i="19"/>
  <c r="D49" i="19" s="1"/>
  <c r="H43" i="43"/>
  <c r="F47" i="19" s="1"/>
  <c r="K43" i="43"/>
  <c r="G47" i="19" s="1"/>
  <c r="C46" i="43"/>
  <c r="W46" i="43" s="1"/>
  <c r="K50" i="19" s="1"/>
  <c r="J44" i="43"/>
  <c r="M44" i="43" s="1"/>
  <c r="S45" i="43"/>
  <c r="T45" i="43" s="1"/>
  <c r="Q45" i="43"/>
  <c r="R45" i="43" s="1"/>
  <c r="I45" i="43"/>
  <c r="E46" i="43" a="1"/>
  <c r="E46" i="43" s="1"/>
  <c r="G46" i="43" s="1"/>
  <c r="F46" i="43"/>
  <c r="L44" i="43"/>
  <c r="A47" i="43"/>
  <c r="D47" i="43" s="1" a="1"/>
  <c r="D47" i="43" s="1"/>
  <c r="I56" i="41"/>
  <c r="L56" i="41" s="1"/>
  <c r="R57" i="41"/>
  <c r="S57" i="41" s="1"/>
  <c r="C58" i="41" a="1"/>
  <c r="C58" i="41" s="1"/>
  <c r="E58" i="41" s="1"/>
  <c r="Q57" i="41"/>
  <c r="D58" i="41" a="1"/>
  <c r="D58" i="41" s="1"/>
  <c r="C62" i="3"/>
  <c r="A62" i="3" s="1"/>
  <c r="F33" i="3"/>
  <c r="G33" i="3"/>
  <c r="D32" i="3"/>
  <c r="E33" i="3"/>
  <c r="E57" i="41"/>
  <c r="F57" i="41"/>
  <c r="K56" i="41"/>
  <c r="J56" i="41" s="1"/>
  <c r="B59" i="41"/>
  <c r="Y58" i="41"/>
  <c r="K62" i="3" s="1"/>
  <c r="I33" i="3"/>
  <c r="M33" i="3" s="1"/>
  <c r="O26" i="3"/>
  <c r="U30" i="19"/>
  <c r="Q32" i="19"/>
  <c r="R31" i="19"/>
  <c r="U30" i="3"/>
  <c r="Q32" i="3"/>
  <c r="R31" i="3"/>
  <c r="G56" i="41" l="1"/>
  <c r="A49" i="19"/>
  <c r="I47" i="19"/>
  <c r="M47" i="19" s="1"/>
  <c r="E50" i="19"/>
  <c r="C50" i="19"/>
  <c r="D50" i="19" s="1"/>
  <c r="H44" i="43"/>
  <c r="F48" i="19" s="1"/>
  <c r="K44" i="43"/>
  <c r="G48" i="19" s="1"/>
  <c r="C47" i="43"/>
  <c r="W47" i="43" s="1"/>
  <c r="K51" i="19" s="1"/>
  <c r="S46" i="43"/>
  <c r="T46" i="43" s="1"/>
  <c r="Q46" i="43"/>
  <c r="R46" i="43" s="1"/>
  <c r="I46" i="43"/>
  <c r="L45" i="43"/>
  <c r="E47" i="43" a="1"/>
  <c r="E47" i="43" s="1"/>
  <c r="G47" i="43" s="1"/>
  <c r="F47" i="43"/>
  <c r="J45" i="43"/>
  <c r="M45" i="43" s="1"/>
  <c r="A48" i="43"/>
  <c r="D48" i="43" s="1" a="1"/>
  <c r="D48" i="43" s="1"/>
  <c r="I57" i="41"/>
  <c r="L57" i="41" s="1"/>
  <c r="R58" i="41"/>
  <c r="S58" i="41" s="1"/>
  <c r="C59" i="41" a="1"/>
  <c r="C59" i="41" s="1"/>
  <c r="E59" i="41" s="1"/>
  <c r="P58" i="41"/>
  <c r="Q58" i="41" s="1"/>
  <c r="D59" i="41" a="1"/>
  <c r="D59" i="41" s="1"/>
  <c r="F59" i="41" s="1"/>
  <c r="C63" i="3"/>
  <c r="A63" i="3" s="1"/>
  <c r="F34" i="3"/>
  <c r="G34" i="3"/>
  <c r="H57" i="41"/>
  <c r="D33" i="3"/>
  <c r="E34" i="3"/>
  <c r="F58" i="41"/>
  <c r="H58" i="41" s="1"/>
  <c r="B60" i="41"/>
  <c r="Y59" i="41"/>
  <c r="K63" i="3" s="1"/>
  <c r="I34" i="3"/>
  <c r="M34" i="3" s="1"/>
  <c r="O29" i="3"/>
  <c r="O27" i="3"/>
  <c r="U31" i="19"/>
  <c r="Q33" i="19"/>
  <c r="R32" i="19"/>
  <c r="U31" i="3"/>
  <c r="Q33" i="3"/>
  <c r="R32" i="3"/>
  <c r="G57" i="41" l="1"/>
  <c r="A50" i="19"/>
  <c r="I48" i="19"/>
  <c r="M48" i="19" s="1"/>
  <c r="K45" i="43"/>
  <c r="G49" i="19" s="1"/>
  <c r="H45" i="43"/>
  <c r="F49" i="19" s="1"/>
  <c r="E51" i="19"/>
  <c r="C51" i="19"/>
  <c r="D51" i="19" s="1"/>
  <c r="J46" i="43"/>
  <c r="M46" i="43" s="1"/>
  <c r="C48" i="43"/>
  <c r="W48" i="43" s="1"/>
  <c r="K52" i="19" s="1"/>
  <c r="S47" i="43"/>
  <c r="T47" i="43" s="1"/>
  <c r="Q47" i="43"/>
  <c r="R47" i="43" s="1"/>
  <c r="L46" i="43"/>
  <c r="I47" i="43"/>
  <c r="E48" i="43" a="1"/>
  <c r="E48" i="43" s="1"/>
  <c r="G48" i="43" s="1"/>
  <c r="F48" i="43"/>
  <c r="A49" i="43"/>
  <c r="D49" i="43" s="1" a="1"/>
  <c r="D49" i="43" s="1"/>
  <c r="I58" i="41"/>
  <c r="L58" i="41" s="1"/>
  <c r="R59" i="41"/>
  <c r="S59" i="41" s="1"/>
  <c r="C60" i="41" a="1"/>
  <c r="C60" i="41" s="1"/>
  <c r="E60" i="41" s="1"/>
  <c r="D60" i="41" a="1"/>
  <c r="D60" i="41" s="1"/>
  <c r="R60" i="41" s="1"/>
  <c r="P59" i="41"/>
  <c r="Q59" i="41" s="1"/>
  <c r="C64" i="3"/>
  <c r="A64" i="3" s="1"/>
  <c r="K57" i="41"/>
  <c r="J57" i="41" s="1"/>
  <c r="F35" i="3"/>
  <c r="G35" i="3"/>
  <c r="D34" i="3"/>
  <c r="E35" i="3"/>
  <c r="H59" i="41"/>
  <c r="K58" i="41"/>
  <c r="B61" i="41"/>
  <c r="Y60" i="41"/>
  <c r="K64" i="3" s="1"/>
  <c r="I35" i="3"/>
  <c r="M35" i="3" s="1"/>
  <c r="O28" i="3"/>
  <c r="U32" i="19"/>
  <c r="Q34" i="19"/>
  <c r="R33" i="19"/>
  <c r="U32" i="3"/>
  <c r="Q34" i="3"/>
  <c r="R33" i="3"/>
  <c r="A51" i="19" l="1"/>
  <c r="J58" i="41"/>
  <c r="G58" i="41"/>
  <c r="I49" i="19"/>
  <c r="M49" i="19" s="1"/>
  <c r="K46" i="43"/>
  <c r="G50" i="19" s="1"/>
  <c r="E52" i="19"/>
  <c r="C52" i="19"/>
  <c r="D52" i="19" s="1"/>
  <c r="J47" i="43"/>
  <c r="M47" i="43" s="1"/>
  <c r="H46" i="43"/>
  <c r="F50" i="19" s="1"/>
  <c r="C49" i="43"/>
  <c r="W49" i="43" s="1"/>
  <c r="K53" i="19" s="1"/>
  <c r="L47" i="43"/>
  <c r="S48" i="43"/>
  <c r="T48" i="43" s="1"/>
  <c r="Q48" i="43"/>
  <c r="R48" i="43" s="1"/>
  <c r="I48" i="43"/>
  <c r="E49" i="43" a="1"/>
  <c r="E49" i="43" s="1"/>
  <c r="G49" i="43" s="1"/>
  <c r="F49" i="43"/>
  <c r="A50" i="43"/>
  <c r="D50" i="43" s="1" a="1"/>
  <c r="D50" i="43" s="1"/>
  <c r="C61" i="41" a="1"/>
  <c r="C61" i="41" s="1"/>
  <c r="P61" i="41" s="1"/>
  <c r="F60" i="41"/>
  <c r="H60" i="41" s="1"/>
  <c r="D61" i="41" a="1"/>
  <c r="D61" i="41" s="1"/>
  <c r="R61" i="41" s="1"/>
  <c r="P60" i="41"/>
  <c r="Q60" i="41" s="1"/>
  <c r="C65" i="3"/>
  <c r="A65" i="3" s="1"/>
  <c r="F36" i="3"/>
  <c r="G36" i="3"/>
  <c r="D35" i="3"/>
  <c r="E36" i="3"/>
  <c r="I59" i="41"/>
  <c r="L59" i="41" s="1"/>
  <c r="S60" i="41"/>
  <c r="K59" i="41"/>
  <c r="B62" i="41"/>
  <c r="Y61" i="41"/>
  <c r="K65" i="3" s="1"/>
  <c r="I36" i="3"/>
  <c r="M36" i="3" s="1"/>
  <c r="U33" i="19"/>
  <c r="Q35" i="19"/>
  <c r="R34" i="19"/>
  <c r="U33" i="3"/>
  <c r="Q35" i="3"/>
  <c r="R34" i="3"/>
  <c r="A52" i="19" l="1"/>
  <c r="J59" i="41"/>
  <c r="G59" i="41"/>
  <c r="I50" i="19"/>
  <c r="M50" i="19" s="1"/>
  <c r="K47" i="43"/>
  <c r="G51" i="19" s="1"/>
  <c r="H47" i="43"/>
  <c r="E53" i="19"/>
  <c r="C53" i="19"/>
  <c r="D53" i="19" s="1"/>
  <c r="C50" i="43"/>
  <c r="W50" i="43" s="1"/>
  <c r="K54" i="19" s="1"/>
  <c r="J48" i="43"/>
  <c r="M48" i="43" s="1"/>
  <c r="S49" i="43"/>
  <c r="T49" i="43" s="1"/>
  <c r="Q49" i="43"/>
  <c r="R49" i="43" s="1"/>
  <c r="I49" i="43"/>
  <c r="L49" i="43" s="1"/>
  <c r="L48" i="43"/>
  <c r="E50" i="43" a="1"/>
  <c r="E50" i="43" s="1"/>
  <c r="G50" i="43" s="1"/>
  <c r="F50" i="43"/>
  <c r="A51" i="43"/>
  <c r="D51" i="43" s="1" a="1"/>
  <c r="D51" i="43" s="1"/>
  <c r="C62" i="41" a="1"/>
  <c r="C62" i="41" s="1"/>
  <c r="P62" i="41" s="1"/>
  <c r="D62" i="41" a="1"/>
  <c r="D62" i="41" s="1"/>
  <c r="F62" i="41" s="1"/>
  <c r="C66" i="3"/>
  <c r="A66" i="3" s="1"/>
  <c r="F37" i="3"/>
  <c r="G37" i="3"/>
  <c r="D36" i="3"/>
  <c r="E37" i="3"/>
  <c r="I60" i="41"/>
  <c r="L60" i="41" s="1"/>
  <c r="F61" i="41"/>
  <c r="E61" i="41"/>
  <c r="S61" i="41"/>
  <c r="K60" i="41"/>
  <c r="B63" i="41"/>
  <c r="Y62" i="41"/>
  <c r="K66" i="3" s="1"/>
  <c r="I37" i="3"/>
  <c r="M37" i="3" s="1"/>
  <c r="O30" i="3"/>
  <c r="U34" i="19"/>
  <c r="Q36" i="19"/>
  <c r="R35" i="19"/>
  <c r="U34" i="3"/>
  <c r="Q36" i="3"/>
  <c r="R35" i="3"/>
  <c r="A53" i="19" l="1"/>
  <c r="J60" i="41"/>
  <c r="G60" i="41"/>
  <c r="I51" i="19"/>
  <c r="M51" i="19" s="1"/>
  <c r="K48" i="43"/>
  <c r="G52" i="19" s="1"/>
  <c r="F51" i="19"/>
  <c r="H48" i="43"/>
  <c r="F52" i="19" s="1"/>
  <c r="E54" i="19"/>
  <c r="J49" i="43"/>
  <c r="M49" i="43" s="1"/>
  <c r="K49" i="43" s="1"/>
  <c r="G53" i="19" s="1"/>
  <c r="C54" i="19"/>
  <c r="D54" i="19" s="1"/>
  <c r="C51" i="43"/>
  <c r="W51" i="43" s="1"/>
  <c r="K55" i="19" s="1"/>
  <c r="Q50" i="43"/>
  <c r="R50" i="43" s="1"/>
  <c r="S50" i="43"/>
  <c r="T50" i="43" s="1"/>
  <c r="I50" i="43"/>
  <c r="L50" i="43" s="1"/>
  <c r="E51" i="43" a="1"/>
  <c r="E51" i="43" s="1"/>
  <c r="G51" i="43" s="1"/>
  <c r="F51" i="43"/>
  <c r="A52" i="43"/>
  <c r="D52" i="43" s="1" a="1"/>
  <c r="D52" i="43" s="1"/>
  <c r="C63" i="41" a="1"/>
  <c r="C63" i="41" s="1"/>
  <c r="R62" i="41"/>
  <c r="S62" i="41" s="1"/>
  <c r="D63" i="41" a="1"/>
  <c r="D63" i="41" s="1"/>
  <c r="Q62" i="41"/>
  <c r="C67" i="3"/>
  <c r="A67" i="3" s="1"/>
  <c r="F38" i="3"/>
  <c r="G38" i="3"/>
  <c r="D37" i="3"/>
  <c r="E38" i="3"/>
  <c r="E62" i="41"/>
  <c r="H61" i="41"/>
  <c r="Q61" i="41"/>
  <c r="I61" i="41" s="1"/>
  <c r="L61" i="41" s="1"/>
  <c r="B64" i="41"/>
  <c r="Y63" i="41"/>
  <c r="K67" i="3" s="1"/>
  <c r="I38" i="3"/>
  <c r="M38" i="3" s="1"/>
  <c r="O31" i="3"/>
  <c r="Q37" i="19"/>
  <c r="R36" i="19"/>
  <c r="U35" i="19"/>
  <c r="U35" i="3"/>
  <c r="Q37" i="3"/>
  <c r="R36" i="3"/>
  <c r="A54" i="19" l="1"/>
  <c r="I52" i="19"/>
  <c r="M52" i="19" s="1"/>
  <c r="I53" i="19"/>
  <c r="M53" i="19" s="1"/>
  <c r="H49" i="43"/>
  <c r="F53" i="19" s="1"/>
  <c r="E55" i="19"/>
  <c r="C55" i="19"/>
  <c r="C52" i="43"/>
  <c r="W52" i="43" s="1"/>
  <c r="K56" i="19" s="1"/>
  <c r="S51" i="43"/>
  <c r="T51" i="43" s="1"/>
  <c r="Q51" i="43"/>
  <c r="R51" i="43" s="1"/>
  <c r="I51" i="43"/>
  <c r="E52" i="43" a="1"/>
  <c r="E52" i="43" s="1"/>
  <c r="G52" i="43" s="1"/>
  <c r="F52" i="43"/>
  <c r="J50" i="43"/>
  <c r="M50" i="43" s="1"/>
  <c r="K50" i="43" s="1"/>
  <c r="G54" i="19" s="1"/>
  <c r="A53" i="43"/>
  <c r="D53" i="43" s="1" a="1"/>
  <c r="D53" i="43" s="1"/>
  <c r="I62" i="41"/>
  <c r="L62" i="41" s="1"/>
  <c r="C64" i="41" a="1"/>
  <c r="C64" i="41" s="1"/>
  <c r="E64" i="41" s="1"/>
  <c r="R63" i="41"/>
  <c r="S63" i="41" s="1"/>
  <c r="P63" i="41"/>
  <c r="Q63" i="41" s="1"/>
  <c r="D64" i="41" a="1"/>
  <c r="D64" i="41" s="1"/>
  <c r="C68" i="3"/>
  <c r="A68" i="3" s="1"/>
  <c r="F39" i="3"/>
  <c r="G39" i="3"/>
  <c r="D38" i="3"/>
  <c r="E39" i="3"/>
  <c r="E63" i="41"/>
  <c r="F63" i="41"/>
  <c r="H62" i="41"/>
  <c r="G61" i="41"/>
  <c r="K61" i="41"/>
  <c r="Y64" i="41"/>
  <c r="K68" i="3" s="1"/>
  <c r="B65" i="41"/>
  <c r="I39" i="3"/>
  <c r="M39" i="3" s="1"/>
  <c r="O32" i="3"/>
  <c r="U36" i="19"/>
  <c r="Q38" i="19"/>
  <c r="R37" i="19"/>
  <c r="U36" i="3"/>
  <c r="Q38" i="3"/>
  <c r="R37" i="3"/>
  <c r="A55" i="19" l="1"/>
  <c r="I54" i="19"/>
  <c r="M54" i="19" s="1"/>
  <c r="E56" i="19"/>
  <c r="C56" i="19"/>
  <c r="D56" i="19" s="1"/>
  <c r="D55" i="19"/>
  <c r="H50" i="43"/>
  <c r="F54" i="19" s="1"/>
  <c r="C53" i="43"/>
  <c r="W53" i="43" s="1"/>
  <c r="K57" i="19" s="1"/>
  <c r="J51" i="43"/>
  <c r="M51" i="43" s="1"/>
  <c r="Q52" i="43"/>
  <c r="R52" i="43" s="1"/>
  <c r="S52" i="43"/>
  <c r="T52" i="43" s="1"/>
  <c r="I52" i="43"/>
  <c r="E53" i="43" a="1"/>
  <c r="E53" i="43" s="1"/>
  <c r="G53" i="43" s="1"/>
  <c r="F53" i="43"/>
  <c r="L51" i="43"/>
  <c r="A54" i="43"/>
  <c r="D54" i="43" s="1" a="1"/>
  <c r="D54" i="43" s="1"/>
  <c r="I63" i="41"/>
  <c r="L63" i="41" s="1"/>
  <c r="C65" i="41" a="1"/>
  <c r="C65" i="41" s="1"/>
  <c r="P65" i="41" s="1"/>
  <c r="R64" i="41"/>
  <c r="S64" i="41" s="1"/>
  <c r="D65" i="41" a="1"/>
  <c r="D65" i="41" s="1"/>
  <c r="R65" i="41" s="1"/>
  <c r="F64" i="41"/>
  <c r="H64" i="41" s="1"/>
  <c r="P64" i="41"/>
  <c r="Q64" i="41" s="1"/>
  <c r="C69" i="3"/>
  <c r="A69" i="3" s="1"/>
  <c r="F40" i="3"/>
  <c r="G40" i="3"/>
  <c r="D39" i="3"/>
  <c r="E40" i="3"/>
  <c r="G62" i="41"/>
  <c r="K62" i="41"/>
  <c r="J62" i="41" s="1"/>
  <c r="H63" i="41"/>
  <c r="J61" i="41"/>
  <c r="Y65" i="41"/>
  <c r="K69" i="3" s="1"/>
  <c r="B66" i="41"/>
  <c r="I40" i="3"/>
  <c r="M40" i="3" s="1"/>
  <c r="O33" i="3"/>
  <c r="U37" i="19"/>
  <c r="Q39" i="19"/>
  <c r="R38" i="19"/>
  <c r="U37" i="3"/>
  <c r="Q39" i="3"/>
  <c r="R38" i="3"/>
  <c r="A56" i="19" l="1"/>
  <c r="I64" i="41"/>
  <c r="G64" i="41" s="1"/>
  <c r="C57" i="19"/>
  <c r="D57" i="19" s="1"/>
  <c r="E57" i="19"/>
  <c r="K51" i="43"/>
  <c r="H51" i="43"/>
  <c r="J52" i="43"/>
  <c r="M52" i="43" s="1"/>
  <c r="C54" i="43"/>
  <c r="S53" i="43"/>
  <c r="T53" i="43" s="1"/>
  <c r="L52" i="43"/>
  <c r="Q53" i="43"/>
  <c r="R53" i="43" s="1"/>
  <c r="I53" i="43"/>
  <c r="E54" i="43" a="1"/>
  <c r="E54" i="43" s="1"/>
  <c r="G54" i="43" s="1"/>
  <c r="F54" i="43"/>
  <c r="A55" i="43"/>
  <c r="D55" i="43" s="1" a="1"/>
  <c r="D55" i="43" s="1"/>
  <c r="C66" i="41" a="1"/>
  <c r="C66" i="41" s="1"/>
  <c r="E66" i="41" s="1"/>
  <c r="D66" i="41" a="1"/>
  <c r="D66" i="41" s="1"/>
  <c r="F66" i="41" s="1"/>
  <c r="F65" i="41"/>
  <c r="Q65" i="41"/>
  <c r="C70" i="3"/>
  <c r="A70" i="3" s="1"/>
  <c r="F41" i="3"/>
  <c r="G41" i="3"/>
  <c r="D40" i="3"/>
  <c r="E41" i="3"/>
  <c r="E65" i="41"/>
  <c r="S65" i="41"/>
  <c r="K63" i="41"/>
  <c r="J63" i="41" s="1"/>
  <c r="G63" i="41"/>
  <c r="K64" i="41"/>
  <c r="Y66" i="41"/>
  <c r="K70" i="3" s="1"/>
  <c r="B67" i="41"/>
  <c r="I41" i="3"/>
  <c r="M41" i="3" s="1"/>
  <c r="O34" i="3"/>
  <c r="U38" i="19"/>
  <c r="Q40" i="19"/>
  <c r="R39" i="19"/>
  <c r="Q40" i="3"/>
  <c r="R39" i="3"/>
  <c r="U38" i="3"/>
  <c r="L64" i="41" l="1"/>
  <c r="J64" i="41" s="1"/>
  <c r="A57" i="19"/>
  <c r="G55" i="19"/>
  <c r="I55" i="19"/>
  <c r="M55" i="19" s="1"/>
  <c r="C58" i="19"/>
  <c r="D58" i="19" s="1"/>
  <c r="F55" i="19"/>
  <c r="K52" i="43"/>
  <c r="W54" i="43"/>
  <c r="K58" i="19" s="1"/>
  <c r="E58" i="19"/>
  <c r="J53" i="43"/>
  <c r="M53" i="43" s="1"/>
  <c r="H52" i="43"/>
  <c r="F56" i="19" s="1"/>
  <c r="C55" i="43"/>
  <c r="W55" i="43" s="1"/>
  <c r="K59" i="19" s="1"/>
  <c r="S54" i="43"/>
  <c r="T54" i="43" s="1"/>
  <c r="Q54" i="43"/>
  <c r="R54" i="43" s="1"/>
  <c r="E55" i="43" a="1"/>
  <c r="E55" i="43" s="1"/>
  <c r="G55" i="43" s="1"/>
  <c r="F55" i="43"/>
  <c r="I54" i="43"/>
  <c r="L53" i="43"/>
  <c r="A56" i="43"/>
  <c r="D56" i="43" s="1" a="1"/>
  <c r="D56" i="43" s="1"/>
  <c r="I65" i="41"/>
  <c r="L65" i="41" s="1"/>
  <c r="R66" i="41"/>
  <c r="S66" i="41" s="1"/>
  <c r="C67" i="41" a="1"/>
  <c r="C67" i="41" s="1"/>
  <c r="E67" i="41" s="1"/>
  <c r="D67" i="41" a="1"/>
  <c r="D67" i="41" s="1"/>
  <c r="P66" i="41"/>
  <c r="Q66" i="41" s="1"/>
  <c r="C71" i="3"/>
  <c r="A71" i="3" s="1"/>
  <c r="F42" i="3"/>
  <c r="G42" i="3"/>
  <c r="D41" i="3"/>
  <c r="E42" i="3"/>
  <c r="H66" i="41"/>
  <c r="H65" i="41"/>
  <c r="Y67" i="41"/>
  <c r="K71" i="3" s="1"/>
  <c r="B68" i="41"/>
  <c r="I42" i="3"/>
  <c r="M42" i="3" s="1"/>
  <c r="O35" i="3"/>
  <c r="Q41" i="19"/>
  <c r="R40" i="19"/>
  <c r="U39" i="19"/>
  <c r="Q41" i="3"/>
  <c r="R40" i="3"/>
  <c r="U39" i="3"/>
  <c r="A58" i="19" l="1"/>
  <c r="H53" i="43"/>
  <c r="F57" i="19" s="1"/>
  <c r="G56" i="19"/>
  <c r="I56" i="19"/>
  <c r="M56" i="19" s="1"/>
  <c r="K53" i="43"/>
  <c r="I57" i="19" s="1"/>
  <c r="M57" i="19" s="1"/>
  <c r="E59" i="19"/>
  <c r="C59" i="19"/>
  <c r="D59" i="19" s="1"/>
  <c r="J54" i="43"/>
  <c r="M54" i="43" s="1"/>
  <c r="C56" i="43"/>
  <c r="W56" i="43" s="1"/>
  <c r="K60" i="19" s="1"/>
  <c r="S55" i="43"/>
  <c r="T55" i="43" s="1"/>
  <c r="Q55" i="43"/>
  <c r="R55" i="43" s="1"/>
  <c r="I55" i="43"/>
  <c r="E56" i="43" a="1"/>
  <c r="E56" i="43" s="1"/>
  <c r="G56" i="43" s="1"/>
  <c r="F56" i="43"/>
  <c r="L54" i="43"/>
  <c r="A57" i="43"/>
  <c r="D57" i="43" s="1" a="1"/>
  <c r="D57" i="43" s="1"/>
  <c r="I66" i="41"/>
  <c r="L66" i="41" s="1"/>
  <c r="R67" i="41"/>
  <c r="S67" i="41" s="1"/>
  <c r="F67" i="41"/>
  <c r="H67" i="41" s="1"/>
  <c r="C68" i="41" a="1"/>
  <c r="C68" i="41" s="1"/>
  <c r="E68" i="41" s="1"/>
  <c r="P67" i="41"/>
  <c r="Q67" i="41" s="1"/>
  <c r="D68" i="41" a="1"/>
  <c r="D68" i="41" s="1"/>
  <c r="C72" i="3"/>
  <c r="A72" i="3" s="1"/>
  <c r="F43" i="3"/>
  <c r="G43" i="3"/>
  <c r="D42" i="3"/>
  <c r="E43" i="3"/>
  <c r="G65" i="41"/>
  <c r="K65" i="41"/>
  <c r="J65" i="41" s="1"/>
  <c r="K66" i="41"/>
  <c r="B69" i="41"/>
  <c r="Y68" i="41"/>
  <c r="K72" i="3" s="1"/>
  <c r="I43" i="3"/>
  <c r="M43" i="3" s="1"/>
  <c r="O36" i="3"/>
  <c r="U40" i="19"/>
  <c r="Q42" i="19"/>
  <c r="R41" i="19"/>
  <c r="U40" i="3"/>
  <c r="Q42" i="3"/>
  <c r="R41" i="3"/>
  <c r="G57" i="19" l="1"/>
  <c r="G66" i="41"/>
  <c r="J66" i="41"/>
  <c r="A59" i="19"/>
  <c r="I67" i="41"/>
  <c r="L67" i="41" s="1"/>
  <c r="K54" i="43"/>
  <c r="I58" i="19" s="1"/>
  <c r="M58" i="19" s="1"/>
  <c r="H54" i="43"/>
  <c r="F58" i="19" s="1"/>
  <c r="E60" i="19"/>
  <c r="C60" i="19"/>
  <c r="D60" i="19" s="1"/>
  <c r="J55" i="43"/>
  <c r="M55" i="43" s="1"/>
  <c r="C57" i="43"/>
  <c r="W57" i="43" s="1"/>
  <c r="K61" i="19" s="1"/>
  <c r="S56" i="43"/>
  <c r="T56" i="43" s="1"/>
  <c r="Q56" i="43"/>
  <c r="R56" i="43" s="1"/>
  <c r="E57" i="43" a="1"/>
  <c r="E57" i="43" s="1"/>
  <c r="G57" i="43" s="1"/>
  <c r="F57" i="43"/>
  <c r="I56" i="43"/>
  <c r="L55" i="43"/>
  <c r="A58" i="43"/>
  <c r="D58" i="43" s="1" a="1"/>
  <c r="D58" i="43" s="1"/>
  <c r="R68" i="41"/>
  <c r="S68" i="41" s="1"/>
  <c r="C69" i="41" a="1"/>
  <c r="C69" i="41" s="1"/>
  <c r="E69" i="41" s="1"/>
  <c r="P68" i="41"/>
  <c r="Q68" i="41" s="1"/>
  <c r="D69" i="41" a="1"/>
  <c r="D69" i="41" s="1"/>
  <c r="C73" i="3"/>
  <c r="A73" i="3" s="1"/>
  <c r="F44" i="3"/>
  <c r="G44" i="3"/>
  <c r="D43" i="3"/>
  <c r="E44" i="3"/>
  <c r="F68" i="41"/>
  <c r="H68" i="41" s="1"/>
  <c r="G67" i="41"/>
  <c r="K67" i="41"/>
  <c r="Y69" i="41"/>
  <c r="K73" i="3" s="1"/>
  <c r="B70" i="41"/>
  <c r="I44" i="3"/>
  <c r="M44" i="3" s="1"/>
  <c r="O37" i="3"/>
  <c r="U41" i="19"/>
  <c r="Q43" i="19"/>
  <c r="R42" i="19"/>
  <c r="U41" i="3"/>
  <c r="Q43" i="3"/>
  <c r="R42" i="3"/>
  <c r="G58" i="19" l="1"/>
  <c r="H55" i="43"/>
  <c r="F59" i="19" s="1"/>
  <c r="J67" i="41"/>
  <c r="A60" i="19"/>
  <c r="K55" i="43"/>
  <c r="I59" i="19" s="1"/>
  <c r="M59" i="19" s="1"/>
  <c r="E61" i="19"/>
  <c r="C61" i="19"/>
  <c r="C58" i="43"/>
  <c r="W58" i="43" s="1"/>
  <c r="K62" i="19" s="1"/>
  <c r="S57" i="43"/>
  <c r="T57" i="43" s="1"/>
  <c r="Q57" i="43"/>
  <c r="R57" i="43" s="1"/>
  <c r="E58" i="43" a="1"/>
  <c r="E58" i="43" s="1"/>
  <c r="G58" i="43" s="1"/>
  <c r="F58" i="43"/>
  <c r="I57" i="43"/>
  <c r="L56" i="43"/>
  <c r="J56" i="43"/>
  <c r="M56" i="43" s="1"/>
  <c r="A59" i="43"/>
  <c r="D59" i="43" s="1" a="1"/>
  <c r="D59" i="43" s="1"/>
  <c r="I68" i="41"/>
  <c r="L68" i="41" s="1"/>
  <c r="R69" i="41"/>
  <c r="S69" i="41" s="1"/>
  <c r="F69" i="41"/>
  <c r="H69" i="41" s="1"/>
  <c r="C70" i="41" a="1"/>
  <c r="C70" i="41" s="1"/>
  <c r="P69" i="41"/>
  <c r="Q69" i="41" s="1"/>
  <c r="D70" i="41" a="1"/>
  <c r="D70" i="41" s="1"/>
  <c r="C74" i="3"/>
  <c r="A74" i="3" s="1"/>
  <c r="F45" i="3"/>
  <c r="G45" i="3"/>
  <c r="D44" i="3"/>
  <c r="E45" i="3"/>
  <c r="K68" i="41"/>
  <c r="Y70" i="41"/>
  <c r="K74" i="3" s="1"/>
  <c r="B71" i="41"/>
  <c r="O38" i="3"/>
  <c r="U42" i="19"/>
  <c r="Q44" i="19"/>
  <c r="R43" i="19"/>
  <c r="U42" i="3"/>
  <c r="Q44" i="3"/>
  <c r="R43" i="3"/>
  <c r="G59" i="19" l="1"/>
  <c r="G68" i="41"/>
  <c r="A61" i="19"/>
  <c r="J68" i="41"/>
  <c r="H56" i="43"/>
  <c r="F60" i="19" s="1"/>
  <c r="K56" i="43"/>
  <c r="E62" i="19"/>
  <c r="J57" i="43"/>
  <c r="M57" i="43" s="1"/>
  <c r="C62" i="19"/>
  <c r="D62" i="19" s="1"/>
  <c r="D61" i="19"/>
  <c r="C59" i="43"/>
  <c r="W59" i="43" s="1"/>
  <c r="K63" i="19" s="1"/>
  <c r="Q58" i="43"/>
  <c r="R58" i="43" s="1"/>
  <c r="S58" i="43"/>
  <c r="T58" i="43" s="1"/>
  <c r="I58" i="43"/>
  <c r="E59" i="43" a="1"/>
  <c r="E59" i="43" s="1"/>
  <c r="G59" i="43" s="1"/>
  <c r="F59" i="43"/>
  <c r="L57" i="43"/>
  <c r="A60" i="43"/>
  <c r="D60" i="43" s="1" a="1"/>
  <c r="D60" i="43" s="1"/>
  <c r="I69" i="41"/>
  <c r="L69" i="41" s="1"/>
  <c r="R70" i="41"/>
  <c r="S70" i="41" s="1"/>
  <c r="F70" i="41"/>
  <c r="C71" i="41" a="1"/>
  <c r="C71" i="41" s="1"/>
  <c r="E71" i="41" s="1"/>
  <c r="P70" i="41"/>
  <c r="Q70" i="41" s="1"/>
  <c r="D71" i="41" a="1"/>
  <c r="D71" i="41" s="1"/>
  <c r="F71" i="41" s="1"/>
  <c r="C75" i="3"/>
  <c r="A75" i="3" s="1"/>
  <c r="I45" i="3"/>
  <c r="M45" i="3" s="1"/>
  <c r="F46" i="3"/>
  <c r="G46" i="3"/>
  <c r="D45" i="3"/>
  <c r="E46" i="3"/>
  <c r="E70" i="41"/>
  <c r="K69" i="41"/>
  <c r="Y71" i="41"/>
  <c r="K75" i="3" s="1"/>
  <c r="B72" i="41"/>
  <c r="O39" i="3"/>
  <c r="U43" i="19"/>
  <c r="Q45" i="19"/>
  <c r="R44" i="19"/>
  <c r="Q45" i="3"/>
  <c r="R44" i="3"/>
  <c r="U43" i="3"/>
  <c r="I60" i="19" l="1"/>
  <c r="M60" i="19" s="1"/>
  <c r="G60" i="19"/>
  <c r="H70" i="41"/>
  <c r="A62" i="19"/>
  <c r="J69" i="41"/>
  <c r="G69" i="41"/>
  <c r="K57" i="43"/>
  <c r="I61" i="19" s="1"/>
  <c r="M61" i="19" s="1"/>
  <c r="H57" i="43"/>
  <c r="F61" i="19" s="1"/>
  <c r="E63" i="19"/>
  <c r="C63" i="19"/>
  <c r="D63" i="19" s="1"/>
  <c r="J58" i="43"/>
  <c r="M58" i="43" s="1"/>
  <c r="C60" i="43"/>
  <c r="W60" i="43" s="1"/>
  <c r="K64" i="19" s="1"/>
  <c r="Q59" i="43"/>
  <c r="R59" i="43" s="1"/>
  <c r="S59" i="43"/>
  <c r="T59" i="43" s="1"/>
  <c r="I59" i="43"/>
  <c r="E60" i="43" a="1"/>
  <c r="E60" i="43" s="1"/>
  <c r="G60" i="43" s="1"/>
  <c r="F60" i="43"/>
  <c r="L58" i="43"/>
  <c r="A61" i="43"/>
  <c r="D61" i="43" s="1" a="1"/>
  <c r="D61" i="43" s="1"/>
  <c r="I70" i="41"/>
  <c r="L70" i="41" s="1"/>
  <c r="R71" i="41"/>
  <c r="S71" i="41" s="1"/>
  <c r="C72" i="41" a="1"/>
  <c r="C72" i="41" s="1"/>
  <c r="E72" i="41" s="1"/>
  <c r="P71" i="41"/>
  <c r="Q71" i="41" s="1"/>
  <c r="D72" i="41" a="1"/>
  <c r="D72" i="41" s="1"/>
  <c r="C76" i="3"/>
  <c r="A76" i="3" s="1"/>
  <c r="I46" i="3"/>
  <c r="M46" i="3" s="1"/>
  <c r="F47" i="3"/>
  <c r="G47" i="3"/>
  <c r="D46" i="3"/>
  <c r="E47" i="3"/>
  <c r="H71" i="41"/>
  <c r="K70" i="41"/>
  <c r="Y72" i="41"/>
  <c r="K76" i="3" s="1"/>
  <c r="B73" i="41"/>
  <c r="O40" i="3"/>
  <c r="U44" i="19"/>
  <c r="Q46" i="19"/>
  <c r="R45" i="19"/>
  <c r="U44" i="3"/>
  <c r="Q46" i="3"/>
  <c r="R45" i="3"/>
  <c r="G61" i="19" l="1"/>
  <c r="A63" i="19"/>
  <c r="G70" i="41"/>
  <c r="J70" i="41"/>
  <c r="K58" i="43"/>
  <c r="I62" i="19" s="1"/>
  <c r="M62" i="19" s="1"/>
  <c r="H58" i="43"/>
  <c r="F62" i="19" s="1"/>
  <c r="C64" i="19"/>
  <c r="D64" i="19" s="1"/>
  <c r="E64" i="19"/>
  <c r="C61" i="43"/>
  <c r="Q60" i="43"/>
  <c r="R60" i="43" s="1"/>
  <c r="L59" i="43"/>
  <c r="S60" i="43"/>
  <c r="T60" i="43" s="1"/>
  <c r="I60" i="43"/>
  <c r="E61" i="43" a="1"/>
  <c r="E61" i="43" s="1"/>
  <c r="G61" i="43" s="1"/>
  <c r="F61" i="43"/>
  <c r="J59" i="43"/>
  <c r="M59" i="43" s="1"/>
  <c r="A62" i="43"/>
  <c r="D62" i="43" s="1" a="1"/>
  <c r="D62" i="43" s="1"/>
  <c r="R72" i="41"/>
  <c r="S72" i="41" s="1"/>
  <c r="C73" i="41" a="1"/>
  <c r="C73" i="41" s="1"/>
  <c r="E73" i="41" s="1"/>
  <c r="D73" i="41" a="1"/>
  <c r="D73" i="41" s="1"/>
  <c r="P72" i="41"/>
  <c r="Q72" i="41" s="1"/>
  <c r="F72" i="41"/>
  <c r="H72" i="41" s="1"/>
  <c r="C77" i="3"/>
  <c r="A77" i="3" s="1"/>
  <c r="I71" i="41"/>
  <c r="L71" i="41" s="1"/>
  <c r="I47" i="3"/>
  <c r="M47" i="3" s="1"/>
  <c r="F48" i="3"/>
  <c r="G48" i="3"/>
  <c r="D47" i="3"/>
  <c r="E48" i="3"/>
  <c r="K71" i="41"/>
  <c r="Y73" i="41"/>
  <c r="K77" i="3" s="1"/>
  <c r="B74" i="41"/>
  <c r="O41" i="3"/>
  <c r="U45" i="19"/>
  <c r="Q47" i="19"/>
  <c r="R46" i="19"/>
  <c r="U45" i="3"/>
  <c r="Q47" i="3"/>
  <c r="R46" i="3"/>
  <c r="G62" i="19" l="1"/>
  <c r="A64" i="19"/>
  <c r="G71" i="41"/>
  <c r="J71" i="41"/>
  <c r="C65" i="19"/>
  <c r="D65" i="19" s="1"/>
  <c r="W61" i="43"/>
  <c r="K65" i="19" s="1"/>
  <c r="E65" i="19"/>
  <c r="K59" i="43"/>
  <c r="I63" i="19" s="1"/>
  <c r="M63" i="19" s="1"/>
  <c r="H59" i="43"/>
  <c r="F63" i="19" s="1"/>
  <c r="C62" i="43"/>
  <c r="S61" i="43"/>
  <c r="T61" i="43" s="1"/>
  <c r="Q61" i="43"/>
  <c r="R61" i="43" s="1"/>
  <c r="I61" i="43"/>
  <c r="E62" i="43" a="1"/>
  <c r="E62" i="43" s="1"/>
  <c r="G62" i="43" s="1"/>
  <c r="F62" i="43"/>
  <c r="L60" i="43"/>
  <c r="A63" i="43"/>
  <c r="D63" i="43" s="1" a="1"/>
  <c r="D63" i="43" s="1"/>
  <c r="J60" i="43"/>
  <c r="M60" i="43" s="1"/>
  <c r="I72" i="41"/>
  <c r="L72" i="41" s="1"/>
  <c r="R73" i="41"/>
  <c r="S73" i="41" s="1"/>
  <c r="F73" i="41"/>
  <c r="C74" i="41" a="1"/>
  <c r="C74" i="41" s="1"/>
  <c r="D74" i="41" a="1"/>
  <c r="D74" i="41" s="1"/>
  <c r="F74" i="41" s="1"/>
  <c r="P73" i="41"/>
  <c r="Q73" i="41" s="1"/>
  <c r="C78" i="3"/>
  <c r="A78" i="3" s="1"/>
  <c r="I48" i="3"/>
  <c r="M48" i="3" s="1"/>
  <c r="F49" i="3"/>
  <c r="G49" i="3"/>
  <c r="D48" i="3"/>
  <c r="E49" i="3"/>
  <c r="H73" i="41"/>
  <c r="K72" i="41"/>
  <c r="B75" i="41"/>
  <c r="Y74" i="41"/>
  <c r="K78" i="3" s="1"/>
  <c r="O42" i="3"/>
  <c r="U46" i="19"/>
  <c r="Q48" i="19"/>
  <c r="R47" i="19"/>
  <c r="U46" i="3"/>
  <c r="Q48" i="3"/>
  <c r="R47" i="3"/>
  <c r="G63" i="19" l="1"/>
  <c r="A65" i="19"/>
  <c r="G72" i="41"/>
  <c r="J72" i="41"/>
  <c r="C66" i="19"/>
  <c r="D66" i="19" s="1"/>
  <c r="K60" i="43"/>
  <c r="I64" i="19" s="1"/>
  <c r="M64" i="19" s="1"/>
  <c r="H60" i="43"/>
  <c r="F64" i="19" s="1"/>
  <c r="W62" i="43"/>
  <c r="K66" i="19" s="1"/>
  <c r="E66" i="19"/>
  <c r="J61" i="43"/>
  <c r="M61" i="43" s="1"/>
  <c r="C63" i="43"/>
  <c r="W63" i="43" s="1"/>
  <c r="K67" i="19" s="1"/>
  <c r="S62" i="43"/>
  <c r="T62" i="43" s="1"/>
  <c r="Q62" i="43"/>
  <c r="R62" i="43" s="1"/>
  <c r="I62" i="43"/>
  <c r="E63" i="43" a="1"/>
  <c r="E63" i="43" s="1"/>
  <c r="G63" i="43" s="1"/>
  <c r="F63" i="43"/>
  <c r="L61" i="43"/>
  <c r="A64" i="43"/>
  <c r="D64" i="43" s="1" a="1"/>
  <c r="D64" i="43" s="1"/>
  <c r="R74" i="41"/>
  <c r="S74" i="41" s="1"/>
  <c r="I73" i="41"/>
  <c r="L73" i="41" s="1"/>
  <c r="C75" i="41" a="1"/>
  <c r="C75" i="41" s="1"/>
  <c r="P74" i="41"/>
  <c r="Q74" i="41" s="1"/>
  <c r="D75" i="41" a="1"/>
  <c r="D75" i="41" s="1"/>
  <c r="F75" i="41" s="1"/>
  <c r="C79" i="3"/>
  <c r="A79" i="3" s="1"/>
  <c r="I49" i="3"/>
  <c r="M49" i="3" s="1"/>
  <c r="F50" i="3"/>
  <c r="G50" i="3"/>
  <c r="D49" i="3"/>
  <c r="E50" i="3"/>
  <c r="E74" i="41"/>
  <c r="K73" i="41"/>
  <c r="G73" i="41"/>
  <c r="B76" i="41"/>
  <c r="Y75" i="41"/>
  <c r="K79" i="3" s="1"/>
  <c r="O43" i="3"/>
  <c r="U47" i="19"/>
  <c r="Q49" i="19"/>
  <c r="R48" i="19"/>
  <c r="U47" i="3"/>
  <c r="Q49" i="3"/>
  <c r="R48" i="3"/>
  <c r="G64" i="19" l="1"/>
  <c r="A66" i="19"/>
  <c r="J73" i="41"/>
  <c r="H61" i="43"/>
  <c r="F65" i="19" s="1"/>
  <c r="K61" i="43"/>
  <c r="I65" i="19" s="1"/>
  <c r="M65" i="19" s="1"/>
  <c r="E67" i="19"/>
  <c r="C67" i="19"/>
  <c r="D67" i="19" s="1"/>
  <c r="C64" i="43"/>
  <c r="W64" i="43" s="1"/>
  <c r="K68" i="19" s="1"/>
  <c r="S63" i="43"/>
  <c r="T63" i="43" s="1"/>
  <c r="L62" i="43"/>
  <c r="Q63" i="43"/>
  <c r="R63" i="43" s="1"/>
  <c r="J62" i="43"/>
  <c r="M62" i="43" s="1"/>
  <c r="I63" i="43"/>
  <c r="E64" i="43" a="1"/>
  <c r="E64" i="43" s="1"/>
  <c r="G64" i="43" s="1"/>
  <c r="F64" i="43"/>
  <c r="A65" i="43"/>
  <c r="D65" i="43" s="1" a="1"/>
  <c r="D65" i="43" s="1"/>
  <c r="I74" i="41"/>
  <c r="L74" i="41" s="1"/>
  <c r="R75" i="41"/>
  <c r="S75" i="41" s="1"/>
  <c r="C76" i="41" a="1"/>
  <c r="C76" i="41" s="1"/>
  <c r="P76" i="41" s="1"/>
  <c r="P75" i="41"/>
  <c r="Q75" i="41" s="1"/>
  <c r="D76" i="41" a="1"/>
  <c r="D76" i="41" s="1"/>
  <c r="F76" i="41" s="1"/>
  <c r="C80" i="3"/>
  <c r="A80" i="3" s="1"/>
  <c r="I50" i="3"/>
  <c r="M50" i="3" s="1"/>
  <c r="F51" i="3"/>
  <c r="G51" i="3"/>
  <c r="D50" i="3"/>
  <c r="E51" i="3"/>
  <c r="H74" i="41"/>
  <c r="K74" i="41" s="1"/>
  <c r="E75" i="41"/>
  <c r="Y76" i="41"/>
  <c r="K80" i="3" s="1"/>
  <c r="B77" i="41"/>
  <c r="O44" i="3"/>
  <c r="Q50" i="19"/>
  <c r="R49" i="19"/>
  <c r="U48" i="19"/>
  <c r="Q50" i="3"/>
  <c r="R49" i="3"/>
  <c r="U48" i="3"/>
  <c r="G65" i="19" l="1"/>
  <c r="A67" i="19"/>
  <c r="J74" i="41"/>
  <c r="K62" i="43"/>
  <c r="E68" i="19"/>
  <c r="C68" i="19"/>
  <c r="D68" i="19" s="1"/>
  <c r="H62" i="43"/>
  <c r="F66" i="19" s="1"/>
  <c r="J63" i="43"/>
  <c r="M63" i="43" s="1"/>
  <c r="C65" i="43"/>
  <c r="W65" i="43" s="1"/>
  <c r="K69" i="19" s="1"/>
  <c r="S64" i="43"/>
  <c r="T64" i="43" s="1"/>
  <c r="Q64" i="43"/>
  <c r="R64" i="43" s="1"/>
  <c r="I64" i="43"/>
  <c r="L63" i="43"/>
  <c r="E65" i="43" a="1"/>
  <c r="E65" i="43" s="1"/>
  <c r="G65" i="43" s="1"/>
  <c r="F65" i="43"/>
  <c r="A66" i="43"/>
  <c r="D66" i="43" s="1" a="1"/>
  <c r="D66" i="43" s="1"/>
  <c r="I75" i="41"/>
  <c r="L75" i="41" s="1"/>
  <c r="R76" i="41"/>
  <c r="S76" i="41" s="1"/>
  <c r="C77" i="41" a="1"/>
  <c r="C77" i="41" s="1"/>
  <c r="P77" i="41" s="1"/>
  <c r="Q76" i="41"/>
  <c r="D77" i="41" a="1"/>
  <c r="D77" i="41" s="1"/>
  <c r="F77" i="41" s="1"/>
  <c r="C81" i="3"/>
  <c r="A81" i="3" s="1"/>
  <c r="I51" i="3"/>
  <c r="M51" i="3" s="1"/>
  <c r="F52" i="3"/>
  <c r="G52" i="3"/>
  <c r="G74" i="41"/>
  <c r="D51" i="3"/>
  <c r="E52" i="3"/>
  <c r="H75" i="41"/>
  <c r="K75" i="41" s="1"/>
  <c r="E76" i="41"/>
  <c r="Y77" i="41"/>
  <c r="K81" i="3" s="1"/>
  <c r="B78" i="41"/>
  <c r="O45" i="3"/>
  <c r="U49" i="19"/>
  <c r="Q51" i="19"/>
  <c r="R50" i="19"/>
  <c r="U49" i="3"/>
  <c r="Q51" i="3"/>
  <c r="R50" i="3"/>
  <c r="I66" i="19" l="1"/>
  <c r="M66" i="19" s="1"/>
  <c r="G66" i="19"/>
  <c r="A68" i="19"/>
  <c r="J75" i="41"/>
  <c r="H63" i="43"/>
  <c r="F67" i="19" s="1"/>
  <c r="K63" i="43"/>
  <c r="E69" i="19"/>
  <c r="C69" i="19"/>
  <c r="D69" i="19" s="1"/>
  <c r="C66" i="43"/>
  <c r="W66" i="43" s="1"/>
  <c r="K70" i="19" s="1"/>
  <c r="J64" i="43"/>
  <c r="M64" i="43" s="1"/>
  <c r="S65" i="43"/>
  <c r="T65" i="43" s="1"/>
  <c r="L64" i="43"/>
  <c r="Q65" i="43"/>
  <c r="R65" i="43" s="1"/>
  <c r="E66" i="43" a="1"/>
  <c r="E66" i="43" s="1"/>
  <c r="G66" i="43" s="1"/>
  <c r="F66" i="43"/>
  <c r="I65" i="43"/>
  <c r="A67" i="43"/>
  <c r="D67" i="43" s="1" a="1"/>
  <c r="D67" i="43" s="1"/>
  <c r="I76" i="41"/>
  <c r="L76" i="41" s="1"/>
  <c r="R77" i="41"/>
  <c r="S77" i="41" s="1"/>
  <c r="C78" i="41" a="1"/>
  <c r="C78" i="41" s="1"/>
  <c r="P78" i="41" s="1"/>
  <c r="D78" i="41" a="1"/>
  <c r="D78" i="41" s="1"/>
  <c r="Q77" i="41"/>
  <c r="C82" i="3"/>
  <c r="A82" i="3" s="1"/>
  <c r="I52" i="3"/>
  <c r="M52" i="3" s="1"/>
  <c r="F53" i="3"/>
  <c r="G53" i="3"/>
  <c r="G75" i="41"/>
  <c r="D52" i="3"/>
  <c r="E53" i="3"/>
  <c r="H76" i="41"/>
  <c r="K76" i="41" s="1"/>
  <c r="E77" i="41"/>
  <c r="B79" i="41"/>
  <c r="Y78" i="41"/>
  <c r="K82" i="3" s="1"/>
  <c r="O46" i="3"/>
  <c r="U50" i="19"/>
  <c r="Q52" i="19"/>
  <c r="R51" i="19"/>
  <c r="U50" i="3"/>
  <c r="Q52" i="3"/>
  <c r="R51" i="3"/>
  <c r="I67" i="19" l="1"/>
  <c r="M67" i="19" s="1"/>
  <c r="G67" i="19"/>
  <c r="A69" i="19"/>
  <c r="J76" i="41"/>
  <c r="E70" i="19"/>
  <c r="C70" i="19"/>
  <c r="D70" i="19" s="1"/>
  <c r="K64" i="43"/>
  <c r="I68" i="19" s="1"/>
  <c r="M68" i="19" s="1"/>
  <c r="H64" i="43"/>
  <c r="F68" i="19" s="1"/>
  <c r="C67" i="43"/>
  <c r="W67" i="43" s="1"/>
  <c r="K71" i="19" s="1"/>
  <c r="J65" i="43"/>
  <c r="M65" i="43" s="1"/>
  <c r="Q66" i="43"/>
  <c r="R66" i="43" s="1"/>
  <c r="S66" i="43"/>
  <c r="T66" i="43" s="1"/>
  <c r="E67" i="43" a="1"/>
  <c r="E67" i="43" s="1"/>
  <c r="G67" i="43" s="1"/>
  <c r="F67" i="43"/>
  <c r="I66" i="43"/>
  <c r="L65" i="43"/>
  <c r="A68" i="43"/>
  <c r="D68" i="43" s="1" a="1"/>
  <c r="D68" i="43" s="1"/>
  <c r="I77" i="41"/>
  <c r="L77" i="41" s="1"/>
  <c r="F78" i="41"/>
  <c r="R78" i="41"/>
  <c r="S78" i="41" s="1"/>
  <c r="C79" i="41" a="1"/>
  <c r="C79" i="41" s="1"/>
  <c r="P79" i="41" s="1"/>
  <c r="D79" i="41" a="1"/>
  <c r="D79" i="41" s="1"/>
  <c r="Q78" i="41"/>
  <c r="C83" i="3"/>
  <c r="A83" i="3" s="1"/>
  <c r="I53" i="3"/>
  <c r="M53" i="3" s="1"/>
  <c r="F55" i="3"/>
  <c r="F54" i="3"/>
  <c r="G54" i="3"/>
  <c r="G76" i="41"/>
  <c r="E54" i="3"/>
  <c r="D53" i="3"/>
  <c r="H77" i="41"/>
  <c r="K77" i="41" s="1"/>
  <c r="E78" i="41"/>
  <c r="Y79" i="41"/>
  <c r="K83" i="3" s="1"/>
  <c r="B80" i="41"/>
  <c r="O47" i="3"/>
  <c r="U51" i="19"/>
  <c r="Q53" i="19"/>
  <c r="R52" i="19"/>
  <c r="U51" i="3"/>
  <c r="Q53" i="3"/>
  <c r="R52" i="3"/>
  <c r="G68" i="19" l="1"/>
  <c r="A70" i="19"/>
  <c r="J77" i="41"/>
  <c r="K65" i="43"/>
  <c r="I69" i="19" s="1"/>
  <c r="M69" i="19" s="1"/>
  <c r="H65" i="43"/>
  <c r="F69" i="19" s="1"/>
  <c r="E71" i="19"/>
  <c r="C71" i="19"/>
  <c r="D71" i="19" s="1"/>
  <c r="J66" i="43"/>
  <c r="M66" i="43" s="1"/>
  <c r="C68" i="43"/>
  <c r="W68" i="43" s="1"/>
  <c r="K72" i="19" s="1"/>
  <c r="S67" i="43"/>
  <c r="T67" i="43" s="1"/>
  <c r="Q67" i="43"/>
  <c r="R67" i="43" s="1"/>
  <c r="I67" i="43"/>
  <c r="L66" i="43"/>
  <c r="E68" i="43" a="1"/>
  <c r="E68" i="43" s="1"/>
  <c r="G68" i="43" s="1"/>
  <c r="F68" i="43"/>
  <c r="A69" i="43"/>
  <c r="D69" i="43" s="1" a="1"/>
  <c r="D69" i="43" s="1"/>
  <c r="I78" i="41"/>
  <c r="L78" i="41" s="1"/>
  <c r="R79" i="41"/>
  <c r="S79" i="41" s="1"/>
  <c r="C80" i="41" a="1"/>
  <c r="C80" i="41" s="1"/>
  <c r="D80" i="41" a="1"/>
  <c r="D80" i="41" s="1"/>
  <c r="F79" i="41"/>
  <c r="Q79" i="41"/>
  <c r="C84" i="3"/>
  <c r="A84" i="3" s="1"/>
  <c r="G55" i="3"/>
  <c r="D54" i="3"/>
  <c r="E55" i="3"/>
  <c r="I55" i="3"/>
  <c r="M55" i="3" s="1"/>
  <c r="I54" i="3"/>
  <c r="M54" i="3" s="1"/>
  <c r="F56" i="3"/>
  <c r="G56" i="3"/>
  <c r="G77" i="41"/>
  <c r="D55" i="3"/>
  <c r="E56" i="3"/>
  <c r="H78" i="41"/>
  <c r="E79" i="41"/>
  <c r="B81" i="41"/>
  <c r="Y80" i="41"/>
  <c r="K84" i="3" s="1"/>
  <c r="O48" i="3"/>
  <c r="U52" i="19"/>
  <c r="Q54" i="19"/>
  <c r="R53" i="19"/>
  <c r="U52" i="3"/>
  <c r="Q54" i="3"/>
  <c r="R53" i="3"/>
  <c r="G69" i="19" l="1"/>
  <c r="A71" i="19"/>
  <c r="G78" i="41"/>
  <c r="I79" i="41"/>
  <c r="L79" i="41" s="1"/>
  <c r="K66" i="43"/>
  <c r="I70" i="19" s="1"/>
  <c r="M70" i="19" s="1"/>
  <c r="H66" i="43"/>
  <c r="F70" i="19" s="1"/>
  <c r="E72" i="19"/>
  <c r="C72" i="19"/>
  <c r="D72" i="19" s="1"/>
  <c r="J67" i="43"/>
  <c r="M67" i="43" s="1"/>
  <c r="C69" i="43"/>
  <c r="W69" i="43" s="1"/>
  <c r="K73" i="19" s="1"/>
  <c r="Q68" i="43"/>
  <c r="R68" i="43" s="1"/>
  <c r="S68" i="43"/>
  <c r="T68" i="43" s="1"/>
  <c r="H79" i="41"/>
  <c r="K79" i="41" s="1"/>
  <c r="I68" i="43"/>
  <c r="E69" i="43" a="1"/>
  <c r="E69" i="43" s="1"/>
  <c r="G69" i="43" s="1"/>
  <c r="F69" i="43"/>
  <c r="L67" i="43"/>
  <c r="A70" i="43"/>
  <c r="D70" i="43" s="1" a="1"/>
  <c r="D70" i="43" s="1"/>
  <c r="F80" i="41"/>
  <c r="R80" i="41"/>
  <c r="S80" i="41" s="1"/>
  <c r="C81" i="41" a="1"/>
  <c r="C81" i="41" s="1"/>
  <c r="P81" i="41" s="1"/>
  <c r="P80" i="41"/>
  <c r="Q80" i="41" s="1"/>
  <c r="D81" i="41" a="1"/>
  <c r="D81" i="41" s="1"/>
  <c r="C85" i="3"/>
  <c r="A85" i="3" s="1"/>
  <c r="I56" i="3"/>
  <c r="M56" i="3" s="1"/>
  <c r="F57" i="3"/>
  <c r="G57" i="3"/>
  <c r="K78" i="41"/>
  <c r="J78" i="41" s="1"/>
  <c r="D56" i="3"/>
  <c r="E57" i="3"/>
  <c r="E80" i="41"/>
  <c r="B82" i="41"/>
  <c r="Y81" i="41"/>
  <c r="K85" i="3" s="1"/>
  <c r="O49" i="3"/>
  <c r="U53" i="19"/>
  <c r="Q55" i="19"/>
  <c r="R54" i="19"/>
  <c r="U53" i="3"/>
  <c r="Q55" i="3"/>
  <c r="R54" i="3"/>
  <c r="G70" i="19" l="1"/>
  <c r="G79" i="41"/>
  <c r="A72" i="19"/>
  <c r="J79" i="41"/>
  <c r="H67" i="43"/>
  <c r="F71" i="19" s="1"/>
  <c r="K67" i="43"/>
  <c r="I71" i="19" s="1"/>
  <c r="M71" i="19" s="1"/>
  <c r="E73" i="19"/>
  <c r="C73" i="19"/>
  <c r="D73" i="19" s="1"/>
  <c r="J68" i="43"/>
  <c r="M68" i="43" s="1"/>
  <c r="C70" i="43"/>
  <c r="W70" i="43" s="1"/>
  <c r="K74" i="19" s="1"/>
  <c r="L68" i="43"/>
  <c r="S69" i="43"/>
  <c r="T69" i="43" s="1"/>
  <c r="Q69" i="43"/>
  <c r="R69" i="43" s="1"/>
  <c r="I69" i="43"/>
  <c r="L69" i="43" s="1"/>
  <c r="E70" i="43" a="1"/>
  <c r="E70" i="43" s="1"/>
  <c r="G70" i="43" s="1"/>
  <c r="F70" i="43"/>
  <c r="A71" i="43"/>
  <c r="D71" i="43" s="1" a="1"/>
  <c r="D71" i="43" s="1"/>
  <c r="I80" i="41"/>
  <c r="L80" i="41" s="1"/>
  <c r="R81" i="41"/>
  <c r="S81" i="41" s="1"/>
  <c r="F81" i="41"/>
  <c r="C82" i="41" a="1"/>
  <c r="C82" i="41" s="1"/>
  <c r="E82" i="41" s="1"/>
  <c r="D82" i="41" a="1"/>
  <c r="D82" i="41" s="1"/>
  <c r="Q81" i="41"/>
  <c r="C86" i="3"/>
  <c r="A86" i="3" s="1"/>
  <c r="I57" i="3"/>
  <c r="M57" i="3" s="1"/>
  <c r="F58" i="3"/>
  <c r="G58" i="3"/>
  <c r="D57" i="3"/>
  <c r="E58" i="3"/>
  <c r="H80" i="41"/>
  <c r="E81" i="41"/>
  <c r="B83" i="41"/>
  <c r="Y82" i="41"/>
  <c r="K86" i="3" s="1"/>
  <c r="O50" i="3"/>
  <c r="U54" i="19"/>
  <c r="Q56" i="19"/>
  <c r="R55" i="19"/>
  <c r="U54" i="3"/>
  <c r="Q56" i="3"/>
  <c r="R55" i="3"/>
  <c r="G71" i="19" l="1"/>
  <c r="A73" i="19"/>
  <c r="G80" i="41"/>
  <c r="K68" i="43"/>
  <c r="H68" i="43"/>
  <c r="F72" i="19" s="1"/>
  <c r="E74" i="19"/>
  <c r="C74" i="19"/>
  <c r="C71" i="43"/>
  <c r="W71" i="43" s="1"/>
  <c r="K75" i="19" s="1"/>
  <c r="S70" i="43"/>
  <c r="T70" i="43" s="1"/>
  <c r="Q70" i="43"/>
  <c r="R70" i="43" s="1"/>
  <c r="I81" i="41"/>
  <c r="L81" i="41" s="1"/>
  <c r="I70" i="43"/>
  <c r="E71" i="43" a="1"/>
  <c r="E71" i="43" s="1"/>
  <c r="G71" i="43" s="1"/>
  <c r="F71" i="43"/>
  <c r="J69" i="43"/>
  <c r="M69" i="43" s="1"/>
  <c r="K69" i="43" s="1"/>
  <c r="I73" i="19" s="1"/>
  <c r="M73" i="19" s="1"/>
  <c r="A72" i="43"/>
  <c r="D72" i="43" s="1" a="1"/>
  <c r="D72" i="43" s="1"/>
  <c r="R82" i="41"/>
  <c r="S82" i="41" s="1"/>
  <c r="C83" i="41" a="1"/>
  <c r="C83" i="41" s="1"/>
  <c r="E83" i="41" s="1"/>
  <c r="F82" i="41"/>
  <c r="H82" i="41" s="1"/>
  <c r="P82" i="41"/>
  <c r="Q82" i="41" s="1"/>
  <c r="D83" i="41" a="1"/>
  <c r="D83" i="41" s="1"/>
  <c r="C87" i="3"/>
  <c r="A87" i="3" s="1"/>
  <c r="I58" i="3"/>
  <c r="M58" i="3" s="1"/>
  <c r="F59" i="3"/>
  <c r="G59" i="3"/>
  <c r="K80" i="41"/>
  <c r="J80" i="41" s="1"/>
  <c r="D58" i="3"/>
  <c r="E59" i="3"/>
  <c r="H81" i="41"/>
  <c r="B84" i="41"/>
  <c r="Y83" i="41"/>
  <c r="K87" i="3" s="1"/>
  <c r="O51" i="3"/>
  <c r="U55" i="19"/>
  <c r="Q57" i="19"/>
  <c r="R56" i="19"/>
  <c r="Q57" i="3"/>
  <c r="R56" i="3"/>
  <c r="U55" i="3"/>
  <c r="I72" i="19" l="1"/>
  <c r="M72" i="19" s="1"/>
  <c r="G72" i="19"/>
  <c r="G73" i="19"/>
  <c r="A74" i="19"/>
  <c r="H69" i="43"/>
  <c r="F73" i="19" s="1"/>
  <c r="E75" i="19"/>
  <c r="C75" i="19"/>
  <c r="D75" i="19" s="1"/>
  <c r="D74" i="19"/>
  <c r="J70" i="43"/>
  <c r="M70" i="43" s="1"/>
  <c r="C72" i="43"/>
  <c r="W72" i="43" s="1"/>
  <c r="K76" i="19" s="1"/>
  <c r="L70" i="43"/>
  <c r="S71" i="43"/>
  <c r="T71" i="43" s="1"/>
  <c r="Q71" i="43"/>
  <c r="R71" i="43" s="1"/>
  <c r="I71" i="43"/>
  <c r="E72" i="43" a="1"/>
  <c r="E72" i="43" s="1"/>
  <c r="G72" i="43" s="1"/>
  <c r="F72" i="43"/>
  <c r="A73" i="43"/>
  <c r="D73" i="43" s="1" a="1"/>
  <c r="D73" i="43" s="1"/>
  <c r="I82" i="41"/>
  <c r="L82" i="41" s="1"/>
  <c r="R83" i="41"/>
  <c r="S83" i="41" s="1"/>
  <c r="C84" i="41" a="1"/>
  <c r="C84" i="41" s="1"/>
  <c r="P84" i="41" s="1"/>
  <c r="F83" i="41"/>
  <c r="H83" i="41" s="1"/>
  <c r="K83" i="41" s="1"/>
  <c r="P83" i="41"/>
  <c r="Q83" i="41" s="1"/>
  <c r="D84" i="41" a="1"/>
  <c r="D84" i="41" s="1"/>
  <c r="C88" i="3"/>
  <c r="A88" i="3" s="1"/>
  <c r="I59" i="3"/>
  <c r="M59" i="3" s="1"/>
  <c r="F60" i="3"/>
  <c r="G60" i="3"/>
  <c r="D59" i="3"/>
  <c r="E60" i="3"/>
  <c r="K82" i="41"/>
  <c r="K81" i="41"/>
  <c r="J81" i="41" s="1"/>
  <c r="G81" i="41"/>
  <c r="B85" i="41"/>
  <c r="Y84" i="41"/>
  <c r="K88" i="3" s="1"/>
  <c r="O52" i="3"/>
  <c r="U56" i="19"/>
  <c r="Q58" i="19"/>
  <c r="R57" i="19"/>
  <c r="Q58" i="3"/>
  <c r="R57" i="3"/>
  <c r="U56" i="3"/>
  <c r="A75" i="19" l="1"/>
  <c r="G82" i="41"/>
  <c r="J82" i="41"/>
  <c r="K70" i="43"/>
  <c r="I74" i="19" s="1"/>
  <c r="M74" i="19" s="1"/>
  <c r="E76" i="19"/>
  <c r="C76" i="19"/>
  <c r="D76" i="19" s="1"/>
  <c r="H70" i="43"/>
  <c r="F74" i="19" s="1"/>
  <c r="C73" i="43"/>
  <c r="W73" i="43" s="1"/>
  <c r="K77" i="19" s="1"/>
  <c r="J71" i="43"/>
  <c r="M71" i="43" s="1"/>
  <c r="S72" i="43"/>
  <c r="T72" i="43" s="1"/>
  <c r="Q72" i="43"/>
  <c r="R72" i="43" s="1"/>
  <c r="I72" i="43"/>
  <c r="L71" i="43"/>
  <c r="E73" i="43" a="1"/>
  <c r="E73" i="43" s="1"/>
  <c r="G73" i="43" s="1"/>
  <c r="F73" i="43"/>
  <c r="A74" i="43"/>
  <c r="D74" i="43" s="1" a="1"/>
  <c r="D74" i="43" s="1"/>
  <c r="I83" i="41"/>
  <c r="L83" i="41" s="1"/>
  <c r="J83" i="41" s="1"/>
  <c r="R84" i="41"/>
  <c r="S84" i="41" s="1"/>
  <c r="F84" i="41"/>
  <c r="E84" i="41"/>
  <c r="C85" i="41" a="1"/>
  <c r="C85" i="41" s="1"/>
  <c r="P85" i="41" s="1"/>
  <c r="D85" i="41" a="1"/>
  <c r="D85" i="41" s="1"/>
  <c r="F85" i="41" s="1"/>
  <c r="C89" i="3"/>
  <c r="A89" i="3" s="1"/>
  <c r="H61" i="3"/>
  <c r="I60" i="3"/>
  <c r="M60" i="3" s="1"/>
  <c r="F61" i="3"/>
  <c r="G61" i="3"/>
  <c r="D60" i="3"/>
  <c r="E61" i="3"/>
  <c r="Q84" i="41"/>
  <c r="B86" i="41"/>
  <c r="Y85" i="41"/>
  <c r="K89" i="3" s="1"/>
  <c r="O53" i="3"/>
  <c r="U57" i="19"/>
  <c r="Q59" i="19"/>
  <c r="R58" i="19"/>
  <c r="U57" i="3"/>
  <c r="Q59" i="3"/>
  <c r="R58" i="3"/>
  <c r="G74" i="19" l="1"/>
  <c r="A76" i="19"/>
  <c r="G83" i="41"/>
  <c r="H84" i="41"/>
  <c r="K84" i="41" s="1"/>
  <c r="K71" i="43"/>
  <c r="H71" i="43"/>
  <c r="F75" i="19" s="1"/>
  <c r="E77" i="19"/>
  <c r="C77" i="19"/>
  <c r="J72" i="43"/>
  <c r="M72" i="43" s="1"/>
  <c r="C74" i="43"/>
  <c r="W74" i="43" s="1"/>
  <c r="K78" i="19" s="1"/>
  <c r="S73" i="43"/>
  <c r="T73" i="43" s="1"/>
  <c r="Q73" i="43"/>
  <c r="R73" i="43" s="1"/>
  <c r="I73" i="43"/>
  <c r="L72" i="43"/>
  <c r="E74" i="43" a="1"/>
  <c r="E74" i="43" s="1"/>
  <c r="G74" i="43" s="1"/>
  <c r="F74" i="43"/>
  <c r="A75" i="43"/>
  <c r="D75" i="43" s="1" a="1"/>
  <c r="D75" i="43" s="1"/>
  <c r="R85" i="41"/>
  <c r="S85" i="41" s="1"/>
  <c r="I84" i="41"/>
  <c r="L84" i="41" s="1"/>
  <c r="C86" i="41" a="1"/>
  <c r="C86" i="41" s="1"/>
  <c r="E86" i="41" s="1"/>
  <c r="D86" i="41" a="1"/>
  <c r="D86" i="41" s="1"/>
  <c r="R86" i="41" s="1"/>
  <c r="S86" i="41" s="1"/>
  <c r="C90" i="3"/>
  <c r="A90" i="3" s="1"/>
  <c r="H62" i="3"/>
  <c r="I61" i="3"/>
  <c r="M61" i="3" s="1"/>
  <c r="F62" i="3"/>
  <c r="G62" i="3"/>
  <c r="D61" i="3"/>
  <c r="E62" i="3"/>
  <c r="E85" i="41"/>
  <c r="H85" i="41" s="1"/>
  <c r="Q85" i="41"/>
  <c r="B87" i="41"/>
  <c r="Y86" i="41"/>
  <c r="K90" i="3" s="1"/>
  <c r="O54" i="3"/>
  <c r="U58" i="19"/>
  <c r="Q60" i="19"/>
  <c r="R59" i="19"/>
  <c r="U58" i="3"/>
  <c r="Q60" i="3"/>
  <c r="R59" i="3"/>
  <c r="I75" i="19" l="1"/>
  <c r="M75" i="19" s="1"/>
  <c r="G75" i="19"/>
  <c r="A77" i="19"/>
  <c r="J84" i="41"/>
  <c r="G84" i="41"/>
  <c r="I85" i="41"/>
  <c r="L85" i="41" s="1"/>
  <c r="H72" i="43"/>
  <c r="F76" i="19" s="1"/>
  <c r="K72" i="43"/>
  <c r="E78" i="19"/>
  <c r="C78" i="19"/>
  <c r="D78" i="19" s="1"/>
  <c r="D77" i="19"/>
  <c r="J73" i="43"/>
  <c r="M73" i="43" s="1"/>
  <c r="C75" i="43"/>
  <c r="Q74" i="43"/>
  <c r="R74" i="43" s="1"/>
  <c r="S74" i="43"/>
  <c r="T74" i="43" s="1"/>
  <c r="F86" i="41"/>
  <c r="H86" i="41" s="1"/>
  <c r="I74" i="43"/>
  <c r="E75" i="43" a="1"/>
  <c r="E75" i="43" s="1"/>
  <c r="G75" i="43" s="1"/>
  <c r="F75" i="43"/>
  <c r="L73" i="43"/>
  <c r="A76" i="43"/>
  <c r="D76" i="43" s="1" a="1"/>
  <c r="D76" i="43" s="1"/>
  <c r="C87" i="41" a="1"/>
  <c r="C87" i="41" s="1"/>
  <c r="E87" i="41" s="1"/>
  <c r="P86" i="41"/>
  <c r="Q86" i="41" s="1"/>
  <c r="I86" i="41" s="1"/>
  <c r="D87" i="41" a="1"/>
  <c r="D87" i="41" s="1"/>
  <c r="F87" i="41" s="1"/>
  <c r="C91" i="3"/>
  <c r="A91" i="3" s="1"/>
  <c r="H63" i="3"/>
  <c r="I62" i="3"/>
  <c r="M62" i="3" s="1"/>
  <c r="F63" i="3"/>
  <c r="G63" i="3"/>
  <c r="D62" i="3"/>
  <c r="E63" i="3"/>
  <c r="K85" i="41"/>
  <c r="B88" i="41"/>
  <c r="Y87" i="41"/>
  <c r="K91" i="3" s="1"/>
  <c r="O55" i="3"/>
  <c r="U59" i="19"/>
  <c r="Q61" i="19"/>
  <c r="R60" i="19"/>
  <c r="U59" i="3"/>
  <c r="Q61" i="3"/>
  <c r="R60" i="3"/>
  <c r="G85" i="41" l="1"/>
  <c r="I76" i="19"/>
  <c r="M76" i="19" s="1"/>
  <c r="G76" i="19"/>
  <c r="A78" i="19"/>
  <c r="L86" i="41"/>
  <c r="H73" i="43"/>
  <c r="F77" i="19" s="1"/>
  <c r="K73" i="43"/>
  <c r="I77" i="19" s="1"/>
  <c r="M77" i="19" s="1"/>
  <c r="C79" i="19"/>
  <c r="D79" i="19" s="1"/>
  <c r="W75" i="43"/>
  <c r="K79" i="19" s="1"/>
  <c r="E79" i="19"/>
  <c r="J74" i="43"/>
  <c r="M74" i="43" s="1"/>
  <c r="C76" i="43"/>
  <c r="W76" i="43" s="1"/>
  <c r="K80" i="19" s="1"/>
  <c r="L74" i="43"/>
  <c r="Q75" i="43"/>
  <c r="R75" i="43" s="1"/>
  <c r="S75" i="43"/>
  <c r="T75" i="43" s="1"/>
  <c r="I75" i="43"/>
  <c r="E76" i="43" a="1"/>
  <c r="E76" i="43" s="1"/>
  <c r="G76" i="43" s="1"/>
  <c r="F76" i="43"/>
  <c r="A77" i="43"/>
  <c r="D77" i="43" s="1" a="1"/>
  <c r="D77" i="43" s="1"/>
  <c r="R87" i="41"/>
  <c r="S87" i="41" s="1"/>
  <c r="C88" i="41" a="1"/>
  <c r="C88" i="41" s="1"/>
  <c r="P88" i="41" s="1"/>
  <c r="D88" i="41" a="1"/>
  <c r="D88" i="41" s="1"/>
  <c r="R88" i="41" s="1"/>
  <c r="S88" i="41" s="1"/>
  <c r="P87" i="41"/>
  <c r="Q87" i="41" s="1"/>
  <c r="H87" i="41"/>
  <c r="C92" i="3"/>
  <c r="A92" i="3" s="1"/>
  <c r="K86" i="41"/>
  <c r="G86" i="41"/>
  <c r="H64" i="3"/>
  <c r="I63" i="3"/>
  <c r="M63" i="3" s="1"/>
  <c r="F64" i="3"/>
  <c r="G64" i="3"/>
  <c r="D63" i="3"/>
  <c r="E64" i="3"/>
  <c r="J85" i="41"/>
  <c r="B89" i="41"/>
  <c r="Y88" i="41"/>
  <c r="K92" i="3" s="1"/>
  <c r="O56" i="3"/>
  <c r="U60" i="19"/>
  <c r="Q62" i="19"/>
  <c r="R61" i="19"/>
  <c r="U60" i="3"/>
  <c r="Q62" i="3"/>
  <c r="R61" i="3"/>
  <c r="G77" i="19" l="1"/>
  <c r="F88" i="41"/>
  <c r="A79" i="19"/>
  <c r="J86" i="41"/>
  <c r="I87" i="41"/>
  <c r="L87" i="41" s="1"/>
  <c r="K74" i="43"/>
  <c r="I78" i="19" s="1"/>
  <c r="M78" i="19" s="1"/>
  <c r="H74" i="43"/>
  <c r="F78" i="19" s="1"/>
  <c r="E80" i="19"/>
  <c r="C80" i="19"/>
  <c r="D80" i="19" s="1"/>
  <c r="J75" i="43"/>
  <c r="M75" i="43" s="1"/>
  <c r="C77" i="43"/>
  <c r="W77" i="43" s="1"/>
  <c r="K81" i="19" s="1"/>
  <c r="Q76" i="43"/>
  <c r="R76" i="43" s="1"/>
  <c r="L75" i="43"/>
  <c r="S76" i="43"/>
  <c r="T76" i="43" s="1"/>
  <c r="I76" i="43"/>
  <c r="E77" i="43" a="1"/>
  <c r="E77" i="43" s="1"/>
  <c r="G77" i="43" s="1"/>
  <c r="F77" i="43"/>
  <c r="A78" i="43"/>
  <c r="D78" i="43" s="1" a="1"/>
  <c r="D78" i="43" s="1"/>
  <c r="C89" i="41" a="1"/>
  <c r="C89" i="41" s="1"/>
  <c r="E89" i="41" s="1"/>
  <c r="D89" i="41" a="1"/>
  <c r="D89" i="41" s="1"/>
  <c r="R89" i="41" s="1"/>
  <c r="S89" i="41" s="1"/>
  <c r="Q88" i="41"/>
  <c r="I88" i="41" s="1"/>
  <c r="E88" i="41"/>
  <c r="H88" i="41" s="1"/>
  <c r="C93" i="3"/>
  <c r="A93" i="3" s="1"/>
  <c r="K87" i="41"/>
  <c r="H65" i="3"/>
  <c r="I64" i="3"/>
  <c r="M64" i="3" s="1"/>
  <c r="F65" i="3"/>
  <c r="G65" i="3"/>
  <c r="D64" i="3"/>
  <c r="E65" i="3"/>
  <c r="B90" i="41"/>
  <c r="Y89" i="41"/>
  <c r="K93" i="3" s="1"/>
  <c r="O57" i="3"/>
  <c r="U61" i="19"/>
  <c r="Q63" i="19"/>
  <c r="R62" i="19"/>
  <c r="U61" i="3"/>
  <c r="Q63" i="3"/>
  <c r="R62" i="3"/>
  <c r="J87" i="41" l="1"/>
  <c r="G87" i="41"/>
  <c r="G78" i="19"/>
  <c r="A80" i="19"/>
  <c r="F89" i="41"/>
  <c r="H89" i="41" s="1"/>
  <c r="L88" i="41"/>
  <c r="K75" i="43"/>
  <c r="I79" i="19" s="1"/>
  <c r="M79" i="19" s="1"/>
  <c r="E81" i="19"/>
  <c r="C81" i="19"/>
  <c r="D81" i="19" s="1"/>
  <c r="H75" i="43"/>
  <c r="F79" i="19" s="1"/>
  <c r="C78" i="43"/>
  <c r="W78" i="43" s="1"/>
  <c r="K82" i="19" s="1"/>
  <c r="J76" i="43"/>
  <c r="M76" i="43" s="1"/>
  <c r="S77" i="43"/>
  <c r="T77" i="43" s="1"/>
  <c r="Q77" i="43"/>
  <c r="R77" i="43" s="1"/>
  <c r="I77" i="43"/>
  <c r="E78" i="43" a="1"/>
  <c r="E78" i="43" s="1"/>
  <c r="G78" i="43" s="1"/>
  <c r="F78" i="43"/>
  <c r="L76" i="43"/>
  <c r="A79" i="43"/>
  <c r="D79" i="43" s="1" a="1"/>
  <c r="D79" i="43" s="1"/>
  <c r="C90" i="41" a="1"/>
  <c r="C90" i="41" s="1"/>
  <c r="E90" i="41" s="1"/>
  <c r="D90" i="41" a="1"/>
  <c r="D90" i="41" s="1"/>
  <c r="R90" i="41" s="1"/>
  <c r="S90" i="41" s="1"/>
  <c r="P89" i="41"/>
  <c r="Q89" i="41" s="1"/>
  <c r="I89" i="41" s="1"/>
  <c r="K88" i="41"/>
  <c r="G88" i="41"/>
  <c r="C94" i="3"/>
  <c r="A94" i="3" s="1"/>
  <c r="H66" i="3"/>
  <c r="I65" i="3"/>
  <c r="M65" i="3" s="1"/>
  <c r="F66" i="3"/>
  <c r="G66" i="3"/>
  <c r="D65" i="3"/>
  <c r="E66" i="3"/>
  <c r="B91" i="41"/>
  <c r="Y90" i="41"/>
  <c r="K94" i="3" s="1"/>
  <c r="O58" i="3"/>
  <c r="U62" i="19"/>
  <c r="Q64" i="19"/>
  <c r="R63" i="19"/>
  <c r="U62" i="3"/>
  <c r="Q64" i="3"/>
  <c r="R63" i="3"/>
  <c r="G79" i="19" l="1"/>
  <c r="J88" i="41"/>
  <c r="A81" i="19"/>
  <c r="L89" i="41"/>
  <c r="F90" i="41"/>
  <c r="H90" i="41" s="1"/>
  <c r="P90" i="41"/>
  <c r="Q90" i="41" s="1"/>
  <c r="I90" i="41" s="1"/>
  <c r="E82" i="19"/>
  <c r="C82" i="19"/>
  <c r="D82" i="19" s="1"/>
  <c r="H76" i="43"/>
  <c r="F80" i="19" s="1"/>
  <c r="K76" i="43"/>
  <c r="I80" i="19" s="1"/>
  <c r="M80" i="19" s="1"/>
  <c r="J77" i="43"/>
  <c r="M77" i="43" s="1"/>
  <c r="C79" i="43"/>
  <c r="W79" i="43" s="1"/>
  <c r="K83" i="19" s="1"/>
  <c r="S78" i="43"/>
  <c r="T78" i="43" s="1"/>
  <c r="Q78" i="43"/>
  <c r="R78" i="43" s="1"/>
  <c r="E79" i="43" a="1"/>
  <c r="E79" i="43" s="1"/>
  <c r="G79" i="43" s="1"/>
  <c r="F79" i="43"/>
  <c r="I78" i="43"/>
  <c r="L77" i="43"/>
  <c r="A80" i="43"/>
  <c r="D80" i="43" s="1" a="1"/>
  <c r="D80" i="43" s="1"/>
  <c r="C91" i="41" a="1"/>
  <c r="C91" i="41" s="1"/>
  <c r="P91" i="41" s="1"/>
  <c r="D91" i="41" a="1"/>
  <c r="D91" i="41" s="1"/>
  <c r="R91" i="41" s="1"/>
  <c r="S91" i="41" s="1"/>
  <c r="C95" i="3"/>
  <c r="A95" i="3" s="1"/>
  <c r="K89" i="41"/>
  <c r="J89" i="41" s="1"/>
  <c r="G89" i="41"/>
  <c r="H67" i="3"/>
  <c r="I66" i="3"/>
  <c r="M66" i="3" s="1"/>
  <c r="D67" i="3"/>
  <c r="F67" i="3"/>
  <c r="G67" i="3"/>
  <c r="E67" i="3"/>
  <c r="D66" i="3"/>
  <c r="B92" i="41"/>
  <c r="Y91" i="41"/>
  <c r="K95" i="3" s="1"/>
  <c r="O59" i="3"/>
  <c r="U63" i="19"/>
  <c r="Q65" i="19"/>
  <c r="R64" i="19"/>
  <c r="U63" i="3"/>
  <c r="Q65" i="3"/>
  <c r="R64" i="3"/>
  <c r="G80" i="19" l="1"/>
  <c r="L90" i="41"/>
  <c r="A82" i="19"/>
  <c r="E83" i="19"/>
  <c r="C83" i="19"/>
  <c r="D83" i="19" s="1"/>
  <c r="H77" i="43"/>
  <c r="F81" i="19" s="1"/>
  <c r="F83" i="19" s="1"/>
  <c r="K77" i="43"/>
  <c r="I81" i="19" s="1"/>
  <c r="M81" i="19" s="1"/>
  <c r="C80" i="43"/>
  <c r="W80" i="43" s="1"/>
  <c r="K84" i="19" s="1"/>
  <c r="S79" i="43"/>
  <c r="T79" i="43" s="1"/>
  <c r="Q79" i="43"/>
  <c r="R79" i="43" s="1"/>
  <c r="E80" i="43" a="1"/>
  <c r="E80" i="43" s="1"/>
  <c r="G80" i="43" s="1"/>
  <c r="F80" i="43"/>
  <c r="I79" i="43"/>
  <c r="L78" i="43"/>
  <c r="J78" i="43"/>
  <c r="M78" i="43" s="1"/>
  <c r="A81" i="43"/>
  <c r="D81" i="43" s="1" a="1"/>
  <c r="D81" i="43" s="1"/>
  <c r="F91" i="41"/>
  <c r="C92" i="41" a="1"/>
  <c r="C92" i="41" s="1"/>
  <c r="P92" i="41" s="1"/>
  <c r="Q92" i="41" s="1"/>
  <c r="D92" i="41" a="1"/>
  <c r="D92" i="41" s="1"/>
  <c r="R92" i="41" s="1"/>
  <c r="S92" i="41" s="1"/>
  <c r="C96" i="3"/>
  <c r="A96" i="3" s="1"/>
  <c r="Q91" i="41"/>
  <c r="I91" i="41" s="1"/>
  <c r="E91" i="41"/>
  <c r="K90" i="41"/>
  <c r="J90" i="41" s="1"/>
  <c r="G90" i="41"/>
  <c r="H69" i="3"/>
  <c r="I68" i="3"/>
  <c r="M68" i="3" s="1"/>
  <c r="H68" i="3"/>
  <c r="I67" i="3"/>
  <c r="M67" i="3" s="1"/>
  <c r="E68" i="3"/>
  <c r="F68" i="3"/>
  <c r="G68" i="3"/>
  <c r="F69" i="3"/>
  <c r="G69" i="3"/>
  <c r="D68" i="3"/>
  <c r="E69" i="3"/>
  <c r="B93" i="41"/>
  <c r="Y92" i="41"/>
  <c r="K96" i="3" s="1"/>
  <c r="O60" i="3"/>
  <c r="U64" i="19"/>
  <c r="Q66" i="19"/>
  <c r="R65" i="19"/>
  <c r="Q66" i="3"/>
  <c r="R65" i="3"/>
  <c r="U64" i="3"/>
  <c r="G81" i="19" l="1"/>
  <c r="G83" i="19" s="1"/>
  <c r="A83" i="19"/>
  <c r="E92" i="41"/>
  <c r="J79" i="43"/>
  <c r="M79" i="43" s="1"/>
  <c r="E84" i="19"/>
  <c r="C84" i="19"/>
  <c r="D84" i="19" s="1"/>
  <c r="K78" i="43"/>
  <c r="I82" i="19" s="1"/>
  <c r="M82" i="19" s="1"/>
  <c r="H78" i="43"/>
  <c r="F82" i="19" s="1"/>
  <c r="F84" i="19" s="1"/>
  <c r="C81" i="43"/>
  <c r="W81" i="43" s="1"/>
  <c r="K85" i="19" s="1"/>
  <c r="S80" i="43"/>
  <c r="T80" i="43" s="1"/>
  <c r="Q80" i="43"/>
  <c r="R80" i="43" s="1"/>
  <c r="F92" i="41"/>
  <c r="I80" i="43"/>
  <c r="L80" i="43" s="1"/>
  <c r="E81" i="43" a="1"/>
  <c r="E81" i="43" s="1"/>
  <c r="G81" i="43" s="1"/>
  <c r="F81" i="43"/>
  <c r="F85" i="19" s="1"/>
  <c r="L79" i="43"/>
  <c r="K79" i="43" s="1"/>
  <c r="I83" i="19" s="1"/>
  <c r="M83" i="19" s="1"/>
  <c r="H79" i="43"/>
  <c r="A82" i="43"/>
  <c r="D82" i="43" s="1" a="1"/>
  <c r="D82" i="43" s="1"/>
  <c r="C93" i="41" a="1"/>
  <c r="C93" i="41" s="1"/>
  <c r="P93" i="41" s="1"/>
  <c r="Q93" i="41" s="1"/>
  <c r="D93" i="41" a="1"/>
  <c r="D93" i="41" s="1"/>
  <c r="R93" i="41" s="1"/>
  <c r="S93" i="41" s="1"/>
  <c r="I92" i="41"/>
  <c r="C97" i="3"/>
  <c r="A97" i="3" s="1"/>
  <c r="H91" i="41"/>
  <c r="L91" i="41"/>
  <c r="H70" i="3"/>
  <c r="I69" i="3"/>
  <c r="M69" i="3" s="1"/>
  <c r="F70" i="3"/>
  <c r="G70" i="3"/>
  <c r="D69" i="3"/>
  <c r="E70" i="3"/>
  <c r="B94" i="41"/>
  <c r="Y93" i="41"/>
  <c r="K97" i="3" s="1"/>
  <c r="O61" i="3"/>
  <c r="U65" i="19"/>
  <c r="Q67" i="19"/>
  <c r="R66" i="19"/>
  <c r="U65" i="3"/>
  <c r="Q67" i="3"/>
  <c r="R66" i="3"/>
  <c r="G85" i="19" l="1"/>
  <c r="G82" i="19"/>
  <c r="G84" i="19" s="1"/>
  <c r="A84" i="19"/>
  <c r="H92" i="41"/>
  <c r="K92" i="41" s="1"/>
  <c r="L92" i="41"/>
  <c r="E85" i="19"/>
  <c r="J80" i="43"/>
  <c r="M80" i="43" s="1"/>
  <c r="K80" i="43" s="1"/>
  <c r="I84" i="19" s="1"/>
  <c r="M84" i="19" s="1"/>
  <c r="C85" i="19"/>
  <c r="D85" i="19" s="1"/>
  <c r="C82" i="43"/>
  <c r="W82" i="43" s="1"/>
  <c r="K86" i="19" s="1"/>
  <c r="H80" i="43"/>
  <c r="S81" i="43"/>
  <c r="T81" i="43" s="1"/>
  <c r="Q81" i="43"/>
  <c r="R81" i="43" s="1"/>
  <c r="E93" i="41"/>
  <c r="F93" i="41"/>
  <c r="I81" i="43"/>
  <c r="L81" i="43" s="1"/>
  <c r="E82" i="43" a="1"/>
  <c r="E82" i="43" s="1"/>
  <c r="G82" i="43" s="1"/>
  <c r="F82" i="43"/>
  <c r="F86" i="19" s="1"/>
  <c r="A83" i="43"/>
  <c r="D83" i="43" s="1" a="1"/>
  <c r="D83" i="43" s="1"/>
  <c r="C94" i="41" a="1"/>
  <c r="C94" i="41" s="1"/>
  <c r="P94" i="41" s="1"/>
  <c r="D94" i="41" a="1"/>
  <c r="D94" i="41" s="1"/>
  <c r="R94" i="41" s="1"/>
  <c r="I93" i="41"/>
  <c r="C98" i="3"/>
  <c r="G92" i="41"/>
  <c r="K91" i="41"/>
  <c r="G91" i="41"/>
  <c r="H71" i="3"/>
  <c r="I70" i="3"/>
  <c r="M70" i="3" s="1"/>
  <c r="F71" i="3"/>
  <c r="G71" i="3"/>
  <c r="D70" i="3"/>
  <c r="E71" i="3"/>
  <c r="B95" i="41"/>
  <c r="Y94" i="41"/>
  <c r="K98" i="3" s="1"/>
  <c r="O62" i="3"/>
  <c r="U66" i="19"/>
  <c r="Q68" i="19"/>
  <c r="R67" i="19"/>
  <c r="U66" i="3"/>
  <c r="Q68" i="3"/>
  <c r="R67" i="3"/>
  <c r="G86" i="19" l="1"/>
  <c r="A85" i="19"/>
  <c r="J92" i="41"/>
  <c r="C99" i="3"/>
  <c r="A98" i="3"/>
  <c r="L93" i="41"/>
  <c r="H93" i="41"/>
  <c r="K93" i="41" s="1"/>
  <c r="F94" i="41"/>
  <c r="E86" i="19"/>
  <c r="J81" i="43"/>
  <c r="M81" i="43" s="1"/>
  <c r="K81" i="43" s="1"/>
  <c r="I85" i="19" s="1"/>
  <c r="M85" i="19" s="1"/>
  <c r="C86" i="19"/>
  <c r="C83" i="43"/>
  <c r="W83" i="43" s="1"/>
  <c r="K87" i="19" s="1"/>
  <c r="Q82" i="43"/>
  <c r="R82" i="43" s="1"/>
  <c r="S82" i="43"/>
  <c r="T82" i="43" s="1"/>
  <c r="I82" i="43"/>
  <c r="L82" i="43" s="1"/>
  <c r="E83" i="43" a="1"/>
  <c r="E83" i="43" s="1"/>
  <c r="G83" i="43" s="1"/>
  <c r="G87" i="19" s="1"/>
  <c r="F83" i="43"/>
  <c r="F87" i="19" s="1"/>
  <c r="A84" i="43"/>
  <c r="D84" i="43" s="1" a="1"/>
  <c r="D84" i="43" s="1"/>
  <c r="C95" i="41" a="1"/>
  <c r="C95" i="41" s="1"/>
  <c r="P95" i="41" s="1"/>
  <c r="Q95" i="41" s="1"/>
  <c r="D95" i="41" a="1"/>
  <c r="D95" i="41" s="1"/>
  <c r="R95" i="41" s="1"/>
  <c r="S95" i="41" s="1"/>
  <c r="S94" i="41"/>
  <c r="E94" i="41"/>
  <c r="Q94" i="41"/>
  <c r="J91" i="41"/>
  <c r="H72" i="3"/>
  <c r="I71" i="3"/>
  <c r="M71" i="3" s="1"/>
  <c r="F72" i="3"/>
  <c r="G72" i="3"/>
  <c r="D71" i="3"/>
  <c r="E72" i="3"/>
  <c r="B96" i="41"/>
  <c r="Y95" i="41"/>
  <c r="K99" i="3" s="1"/>
  <c r="O63" i="3"/>
  <c r="U67" i="19"/>
  <c r="Q69" i="19"/>
  <c r="R68" i="19"/>
  <c r="Q69" i="3"/>
  <c r="R68" i="3"/>
  <c r="U67" i="3"/>
  <c r="G93" i="41" l="1"/>
  <c r="E95" i="41"/>
  <c r="I95" i="41"/>
  <c r="F95" i="41"/>
  <c r="H95" i="41" s="1"/>
  <c r="K95" i="41" s="1"/>
  <c r="J93" i="41"/>
  <c r="A86" i="19"/>
  <c r="C100" i="3"/>
  <c r="A99" i="3"/>
  <c r="H81" i="43"/>
  <c r="H94" i="41"/>
  <c r="K94" i="41" s="1"/>
  <c r="E87" i="19"/>
  <c r="C87" i="19"/>
  <c r="D87" i="19" s="1"/>
  <c r="D86" i="19"/>
  <c r="J82" i="43"/>
  <c r="M82" i="43" s="1"/>
  <c r="K82" i="43" s="1"/>
  <c r="I86" i="19" s="1"/>
  <c r="M86" i="19" s="1"/>
  <c r="C84" i="43"/>
  <c r="W84" i="43" s="1"/>
  <c r="K88" i="19" s="1"/>
  <c r="I83" i="43"/>
  <c r="Q83" i="43"/>
  <c r="R83" i="43" s="1"/>
  <c r="S83" i="43"/>
  <c r="T83" i="43" s="1"/>
  <c r="I94" i="41"/>
  <c r="L94" i="41" s="1"/>
  <c r="E84" i="43" a="1"/>
  <c r="E84" i="43" s="1"/>
  <c r="G84" i="43" s="1"/>
  <c r="G88" i="19" s="1"/>
  <c r="F84" i="43"/>
  <c r="F88" i="19" s="1"/>
  <c r="A85" i="43"/>
  <c r="D85" i="43" s="1" a="1"/>
  <c r="D85" i="43" s="1"/>
  <c r="C96" i="41" a="1"/>
  <c r="C96" i="41" s="1"/>
  <c r="P96" i="41" s="1"/>
  <c r="Q96" i="41" s="1"/>
  <c r="D96" i="41" a="1"/>
  <c r="D96" i="41" s="1"/>
  <c r="F96" i="41" s="1"/>
  <c r="H73" i="3"/>
  <c r="I72" i="3"/>
  <c r="M72" i="3" s="1"/>
  <c r="F73" i="3"/>
  <c r="G73" i="3"/>
  <c r="D72" i="3"/>
  <c r="E73" i="3"/>
  <c r="B97" i="41"/>
  <c r="Y96" i="41"/>
  <c r="K100" i="3" s="1"/>
  <c r="O64" i="3"/>
  <c r="U68" i="19"/>
  <c r="Q70" i="19"/>
  <c r="R69" i="19"/>
  <c r="U68" i="3"/>
  <c r="Q70" i="3"/>
  <c r="R69" i="3"/>
  <c r="G95" i="41" l="1"/>
  <c r="L95" i="41"/>
  <c r="J95" i="41" s="1"/>
  <c r="E96" i="41"/>
  <c r="H96" i="41" s="1"/>
  <c r="K96" i="41" s="1"/>
  <c r="A87" i="19"/>
  <c r="R96" i="41"/>
  <c r="S96" i="41" s="1"/>
  <c r="I96" i="41" s="1"/>
  <c r="C101" i="3"/>
  <c r="A100" i="3"/>
  <c r="G94" i="41"/>
  <c r="J94" i="41"/>
  <c r="H82" i="43"/>
  <c r="E88" i="19"/>
  <c r="C88" i="19"/>
  <c r="D88" i="19" s="1"/>
  <c r="J83" i="43"/>
  <c r="M83" i="43" s="1"/>
  <c r="L83" i="43"/>
  <c r="C85" i="43"/>
  <c r="W85" i="43" s="1"/>
  <c r="K89" i="19" s="1"/>
  <c r="Q84" i="43"/>
  <c r="R84" i="43" s="1"/>
  <c r="S84" i="43"/>
  <c r="T84" i="43" s="1"/>
  <c r="I84" i="43"/>
  <c r="E85" i="43" a="1"/>
  <c r="E85" i="43" s="1"/>
  <c r="G85" i="43" s="1"/>
  <c r="G89" i="19" s="1"/>
  <c r="F85" i="43"/>
  <c r="F89" i="19" s="1"/>
  <c r="A86" i="43"/>
  <c r="D86" i="43" s="1" a="1"/>
  <c r="D86" i="43" s="1"/>
  <c r="C97" i="41" a="1"/>
  <c r="C97" i="41" s="1"/>
  <c r="P97" i="41" s="1"/>
  <c r="Q97" i="41" s="1"/>
  <c r="D97" i="41" a="1"/>
  <c r="D97" i="41" s="1"/>
  <c r="F97" i="41" s="1"/>
  <c r="H74" i="3"/>
  <c r="I73" i="3"/>
  <c r="M73" i="3" s="1"/>
  <c r="F74" i="3"/>
  <c r="G74" i="3"/>
  <c r="D73" i="3"/>
  <c r="E74" i="3"/>
  <c r="B98" i="41"/>
  <c r="Y97" i="41"/>
  <c r="K101" i="3" s="1"/>
  <c r="O65" i="3"/>
  <c r="U69" i="19"/>
  <c r="Q71" i="19"/>
  <c r="R70" i="19"/>
  <c r="U69" i="3"/>
  <c r="Q71" i="3"/>
  <c r="R70" i="3"/>
  <c r="A88" i="19" l="1"/>
  <c r="G96" i="41"/>
  <c r="L96" i="41"/>
  <c r="J96" i="41" s="1"/>
  <c r="R97" i="41"/>
  <c r="S97" i="41" s="1"/>
  <c r="I97" i="41" s="1"/>
  <c r="E97" i="41"/>
  <c r="C102" i="3"/>
  <c r="A101" i="3"/>
  <c r="K83" i="43"/>
  <c r="I87" i="19" s="1"/>
  <c r="M87" i="19" s="1"/>
  <c r="E89" i="19"/>
  <c r="J84" i="43"/>
  <c r="M84" i="43" s="1"/>
  <c r="C89" i="19"/>
  <c r="H83" i="43"/>
  <c r="C86" i="43"/>
  <c r="W86" i="43" s="1"/>
  <c r="K90" i="19" s="1"/>
  <c r="S85" i="43"/>
  <c r="T85" i="43" s="1"/>
  <c r="Q85" i="43"/>
  <c r="R85" i="43" s="1"/>
  <c r="I85" i="43"/>
  <c r="E86" i="43" a="1"/>
  <c r="E86" i="43" s="1"/>
  <c r="G86" i="43" s="1"/>
  <c r="G90" i="19" s="1"/>
  <c r="F86" i="43"/>
  <c r="F90" i="19" s="1"/>
  <c r="L84" i="43"/>
  <c r="A87" i="43"/>
  <c r="D87" i="43" s="1" a="1"/>
  <c r="D87" i="43" s="1"/>
  <c r="C98" i="41" a="1"/>
  <c r="C98" i="41" s="1"/>
  <c r="P98" i="41" s="1"/>
  <c r="Q98" i="41" s="1"/>
  <c r="D98" i="41" a="1"/>
  <c r="D98" i="41" s="1"/>
  <c r="R98" i="41" s="1"/>
  <c r="S98" i="41" s="1"/>
  <c r="H75" i="3"/>
  <c r="I74" i="3"/>
  <c r="M74" i="3" s="1"/>
  <c r="F75" i="3"/>
  <c r="G75" i="3"/>
  <c r="D74" i="3"/>
  <c r="E75" i="3"/>
  <c r="B99" i="41"/>
  <c r="Y98" i="41"/>
  <c r="K102" i="3" s="1"/>
  <c r="O66" i="3"/>
  <c r="U70" i="19"/>
  <c r="Q72" i="19"/>
  <c r="R71" i="19"/>
  <c r="U70" i="3"/>
  <c r="Q72" i="3"/>
  <c r="R71" i="3"/>
  <c r="F98" i="41" l="1"/>
  <c r="H84" i="43"/>
  <c r="A89" i="19"/>
  <c r="I98" i="41"/>
  <c r="E98" i="41"/>
  <c r="L97" i="41"/>
  <c r="H97" i="41"/>
  <c r="K97" i="41" s="1"/>
  <c r="C103" i="3"/>
  <c r="A102" i="3"/>
  <c r="K84" i="43"/>
  <c r="I88" i="19" s="1"/>
  <c r="M88" i="19" s="1"/>
  <c r="E90" i="19"/>
  <c r="J85" i="43"/>
  <c r="M85" i="43" s="1"/>
  <c r="C90" i="19"/>
  <c r="D90" i="19" s="1"/>
  <c r="D89" i="19"/>
  <c r="C87" i="43"/>
  <c r="W87" i="43" s="1"/>
  <c r="K91" i="19" s="1"/>
  <c r="Q86" i="43"/>
  <c r="R86" i="43" s="1"/>
  <c r="S86" i="43"/>
  <c r="T86" i="43" s="1"/>
  <c r="I86" i="43"/>
  <c r="E87" i="43" a="1"/>
  <c r="E87" i="43" s="1"/>
  <c r="F87" i="43"/>
  <c r="F91" i="19" s="1"/>
  <c r="H85" i="43"/>
  <c r="L85" i="43"/>
  <c r="A88" i="43"/>
  <c r="D88" i="43" s="1" a="1"/>
  <c r="D88" i="43" s="1"/>
  <c r="C99" i="41" a="1"/>
  <c r="C99" i="41" s="1"/>
  <c r="P99" i="41" s="1"/>
  <c r="Q99" i="41" s="1"/>
  <c r="D99" i="41" a="1"/>
  <c r="D99" i="41" s="1"/>
  <c r="F99" i="41" s="1"/>
  <c r="H76" i="3"/>
  <c r="I75" i="3"/>
  <c r="M75" i="3" s="1"/>
  <c r="F76" i="3"/>
  <c r="G76" i="3"/>
  <c r="D75" i="3"/>
  <c r="E76" i="3"/>
  <c r="B100" i="41"/>
  <c r="Y99" i="41"/>
  <c r="K103" i="3" s="1"/>
  <c r="O67" i="3"/>
  <c r="U71" i="19"/>
  <c r="Q73" i="19"/>
  <c r="R72" i="19"/>
  <c r="U71" i="3"/>
  <c r="Q73" i="3"/>
  <c r="R72" i="3"/>
  <c r="G97" i="41" l="1"/>
  <c r="J97" i="41"/>
  <c r="A90" i="19"/>
  <c r="R99" i="41"/>
  <c r="S99" i="41" s="1"/>
  <c r="I99" i="41" s="1"/>
  <c r="E99" i="41"/>
  <c r="H98" i="41"/>
  <c r="K98" i="41" s="1"/>
  <c r="L98" i="41"/>
  <c r="C104" i="3"/>
  <c r="A103" i="3"/>
  <c r="C91" i="19"/>
  <c r="D91" i="19" s="1"/>
  <c r="G87" i="43"/>
  <c r="E91" i="19"/>
  <c r="J86" i="43"/>
  <c r="M86" i="43" s="1"/>
  <c r="C88" i="43"/>
  <c r="Q87" i="43"/>
  <c r="R87" i="43" s="1"/>
  <c r="S87" i="43"/>
  <c r="T87" i="43" s="1"/>
  <c r="L86" i="43"/>
  <c r="K85" i="43"/>
  <c r="I89" i="19" s="1"/>
  <c r="M89" i="19" s="1"/>
  <c r="E88" i="43" a="1"/>
  <c r="E88" i="43" s="1"/>
  <c r="G88" i="43" s="1"/>
  <c r="G92" i="19" s="1"/>
  <c r="F88" i="43"/>
  <c r="F92" i="19" s="1"/>
  <c r="A89" i="43"/>
  <c r="D89" i="43" s="1" a="1"/>
  <c r="D89" i="43" s="1"/>
  <c r="C100" i="41" a="1"/>
  <c r="C100" i="41" s="1"/>
  <c r="P100" i="41" s="1"/>
  <c r="Q100" i="41" s="1"/>
  <c r="D100" i="41" a="1"/>
  <c r="D100" i="41" s="1"/>
  <c r="F100" i="41" s="1"/>
  <c r="H77" i="3"/>
  <c r="I76" i="3"/>
  <c r="M76" i="3" s="1"/>
  <c r="F77" i="3"/>
  <c r="G77" i="3"/>
  <c r="D76" i="3"/>
  <c r="E77" i="3"/>
  <c r="B101" i="41"/>
  <c r="Y100" i="41"/>
  <c r="K104" i="3" s="1"/>
  <c r="O69" i="3"/>
  <c r="U72" i="19"/>
  <c r="Q74" i="19"/>
  <c r="R73" i="19"/>
  <c r="Q74" i="3"/>
  <c r="R73" i="3"/>
  <c r="U72" i="3"/>
  <c r="R100" i="41" l="1"/>
  <c r="S100" i="41" s="1"/>
  <c r="I100" i="41" s="1"/>
  <c r="G98" i="41"/>
  <c r="J98" i="41"/>
  <c r="A91" i="19"/>
  <c r="E100" i="41"/>
  <c r="H99" i="41"/>
  <c r="K99" i="41" s="1"/>
  <c r="L99" i="41"/>
  <c r="C105" i="3"/>
  <c r="A104" i="3"/>
  <c r="K86" i="43"/>
  <c r="I90" i="19" s="1"/>
  <c r="M90" i="19" s="1"/>
  <c r="H86" i="43"/>
  <c r="I87" i="43"/>
  <c r="L87" i="43" s="1"/>
  <c r="G91" i="19"/>
  <c r="C92" i="19"/>
  <c r="D92" i="19" s="1"/>
  <c r="W88" i="43"/>
  <c r="K92" i="19" s="1"/>
  <c r="E92" i="19"/>
  <c r="J87" i="43"/>
  <c r="M87" i="43" s="1"/>
  <c r="C89" i="43"/>
  <c r="W89" i="43" s="1"/>
  <c r="K93" i="19" s="1"/>
  <c r="S88" i="43"/>
  <c r="T88" i="43" s="1"/>
  <c r="Q88" i="43"/>
  <c r="R88" i="43" s="1"/>
  <c r="I88" i="43"/>
  <c r="L88" i="43" s="1"/>
  <c r="E89" i="43" a="1"/>
  <c r="E89" i="43" s="1"/>
  <c r="G89" i="43" s="1"/>
  <c r="F89" i="43"/>
  <c r="F93" i="19" s="1"/>
  <c r="A90" i="43"/>
  <c r="D90" i="43" s="1" a="1"/>
  <c r="D90" i="43" s="1"/>
  <c r="R101" i="41"/>
  <c r="S101" i="41" s="1"/>
  <c r="I101" i="41" s="1"/>
  <c r="C101" i="41" a="1"/>
  <c r="C101" i="41" s="1"/>
  <c r="D101" i="41" a="1"/>
  <c r="D101" i="41" s="1"/>
  <c r="P101" i="41"/>
  <c r="H78" i="3"/>
  <c r="I77" i="3"/>
  <c r="M77" i="3" s="1"/>
  <c r="F78" i="3"/>
  <c r="G78" i="3"/>
  <c r="D77" i="3"/>
  <c r="E78" i="3"/>
  <c r="B102" i="41"/>
  <c r="Y101" i="41"/>
  <c r="K105" i="3" s="1"/>
  <c r="Q101" i="41"/>
  <c r="F101" i="41"/>
  <c r="E101" i="41"/>
  <c r="O68" i="3"/>
  <c r="U73" i="19"/>
  <c r="Q75" i="19"/>
  <c r="R74" i="19"/>
  <c r="U73" i="3"/>
  <c r="Q75" i="3"/>
  <c r="R74" i="3"/>
  <c r="G99" i="41" l="1"/>
  <c r="H101" i="41"/>
  <c r="K101" i="41" s="1"/>
  <c r="J99" i="41"/>
  <c r="A92" i="19"/>
  <c r="L101" i="41"/>
  <c r="H100" i="41"/>
  <c r="K100" i="41" s="1"/>
  <c r="L100" i="41"/>
  <c r="C106" i="3"/>
  <c r="A105" i="3"/>
  <c r="K87" i="43"/>
  <c r="I91" i="19" s="1"/>
  <c r="M91" i="19" s="1"/>
  <c r="H87" i="43"/>
  <c r="G93" i="19"/>
  <c r="C93" i="19"/>
  <c r="D93" i="19" s="1"/>
  <c r="E93" i="19"/>
  <c r="J88" i="43"/>
  <c r="M88" i="43" s="1"/>
  <c r="K88" i="43" s="1"/>
  <c r="I92" i="19" s="1"/>
  <c r="M92" i="19" s="1"/>
  <c r="C90" i="43"/>
  <c r="S89" i="43"/>
  <c r="T89" i="43" s="1"/>
  <c r="Q89" i="43"/>
  <c r="R89" i="43" s="1"/>
  <c r="I89" i="43"/>
  <c r="E90" i="43" a="1"/>
  <c r="E90" i="43" s="1"/>
  <c r="G90" i="43" s="1"/>
  <c r="G94" i="19" s="1"/>
  <c r="F90" i="43"/>
  <c r="F94" i="19" s="1"/>
  <c r="A91" i="43"/>
  <c r="D91" i="43" s="1" a="1"/>
  <c r="D91" i="43" s="1"/>
  <c r="C102" i="41" a="1"/>
  <c r="C102" i="41" s="1"/>
  <c r="P102" i="41" s="1"/>
  <c r="Q102" i="41" s="1"/>
  <c r="R102" i="41"/>
  <c r="S102" i="41" s="1"/>
  <c r="D102" i="41" a="1"/>
  <c r="D102" i="41" s="1"/>
  <c r="H79" i="3"/>
  <c r="I78" i="3"/>
  <c r="M78" i="3" s="1"/>
  <c r="F79" i="3"/>
  <c r="G79" i="3"/>
  <c r="D78" i="3"/>
  <c r="E79" i="3"/>
  <c r="B103" i="41"/>
  <c r="Y102" i="41"/>
  <c r="K106" i="3" s="1"/>
  <c r="F102" i="41"/>
  <c r="O70" i="3"/>
  <c r="Q76" i="3"/>
  <c r="R75" i="3"/>
  <c r="U74" i="19"/>
  <c r="Q76" i="19"/>
  <c r="R75" i="19"/>
  <c r="U74" i="3"/>
  <c r="J101" i="41" l="1"/>
  <c r="G101" i="41"/>
  <c r="G100" i="41"/>
  <c r="J100" i="41"/>
  <c r="A93" i="19"/>
  <c r="I102" i="41"/>
  <c r="E102" i="41"/>
  <c r="C107" i="3"/>
  <c r="A106" i="3"/>
  <c r="H88" i="43"/>
  <c r="C94" i="19"/>
  <c r="D94" i="19" s="1"/>
  <c r="W90" i="43"/>
  <c r="K94" i="19" s="1"/>
  <c r="J89" i="43"/>
  <c r="M89" i="43" s="1"/>
  <c r="E94" i="19"/>
  <c r="H89" i="43"/>
  <c r="C91" i="43"/>
  <c r="Q90" i="43"/>
  <c r="R90" i="43" s="1"/>
  <c r="S90" i="43"/>
  <c r="T90" i="43" s="1"/>
  <c r="L89" i="43"/>
  <c r="I90" i="43"/>
  <c r="E91" i="43" a="1"/>
  <c r="E91" i="43" s="1"/>
  <c r="G91" i="43" s="1"/>
  <c r="G95" i="19" s="1"/>
  <c r="F91" i="43"/>
  <c r="F95" i="19" s="1"/>
  <c r="A92" i="43"/>
  <c r="D92" i="43" s="1" a="1"/>
  <c r="D92" i="43" s="1"/>
  <c r="C103" i="41" a="1"/>
  <c r="C103" i="41" s="1"/>
  <c r="P103" i="41" s="1"/>
  <c r="Q103" i="41" s="1"/>
  <c r="D103" i="41" a="1"/>
  <c r="D103" i="41" s="1"/>
  <c r="F103" i="41" s="1"/>
  <c r="H80" i="3"/>
  <c r="I79" i="3"/>
  <c r="M79" i="3" s="1"/>
  <c r="F80" i="3"/>
  <c r="G80" i="3"/>
  <c r="D79" i="3"/>
  <c r="E80" i="3"/>
  <c r="B104" i="41"/>
  <c r="Y103" i="41"/>
  <c r="K107" i="3" s="1"/>
  <c r="U75" i="3"/>
  <c r="O71" i="3"/>
  <c r="Q77" i="3"/>
  <c r="R76" i="3"/>
  <c r="U75" i="19"/>
  <c r="Q77" i="19"/>
  <c r="R76" i="19"/>
  <c r="E103" i="41" l="1"/>
  <c r="A94" i="19"/>
  <c r="R103" i="41"/>
  <c r="S103" i="41" s="1"/>
  <c r="I103" i="41" s="1"/>
  <c r="H103" i="41"/>
  <c r="K103" i="41" s="1"/>
  <c r="L102" i="41"/>
  <c r="H102" i="41"/>
  <c r="K102" i="41" s="1"/>
  <c r="C108" i="3"/>
  <c r="A107" i="3"/>
  <c r="K89" i="43"/>
  <c r="I93" i="19" s="1"/>
  <c r="M93" i="19" s="1"/>
  <c r="C95" i="19"/>
  <c r="D95" i="19" s="1"/>
  <c r="W91" i="43"/>
  <c r="K95" i="19" s="1"/>
  <c r="E95" i="19"/>
  <c r="J90" i="43"/>
  <c r="M90" i="43" s="1"/>
  <c r="C92" i="43"/>
  <c r="Q91" i="43"/>
  <c r="R91" i="43" s="1"/>
  <c r="S91" i="43"/>
  <c r="T91" i="43" s="1"/>
  <c r="I91" i="43"/>
  <c r="L90" i="43"/>
  <c r="E92" i="43" a="1"/>
  <c r="E92" i="43" s="1"/>
  <c r="G92" i="43" s="1"/>
  <c r="G96" i="19" s="1"/>
  <c r="F92" i="43"/>
  <c r="F96" i="19" s="1"/>
  <c r="A93" i="43"/>
  <c r="D93" i="43" s="1" a="1"/>
  <c r="D93" i="43" s="1"/>
  <c r="C104" i="41" a="1"/>
  <c r="C104" i="41" s="1"/>
  <c r="E104" i="41" s="1"/>
  <c r="D104" i="41" a="1"/>
  <c r="D104" i="41" s="1"/>
  <c r="R104" i="41" s="1"/>
  <c r="S104" i="41" s="1"/>
  <c r="P104" i="41"/>
  <c r="Q104" i="41" s="1"/>
  <c r="H81" i="3"/>
  <c r="I80" i="3"/>
  <c r="M80" i="3" s="1"/>
  <c r="F81" i="3"/>
  <c r="G81" i="3"/>
  <c r="D80" i="3"/>
  <c r="E81" i="3"/>
  <c r="B105" i="41"/>
  <c r="Y104" i="41"/>
  <c r="K108" i="3" s="1"/>
  <c r="O72" i="3"/>
  <c r="U76" i="3"/>
  <c r="Q78" i="3"/>
  <c r="R77" i="3"/>
  <c r="U76" i="19"/>
  <c r="Q78" i="19"/>
  <c r="R77" i="19"/>
  <c r="G102" i="41" l="1"/>
  <c r="I104" i="41"/>
  <c r="F104" i="41"/>
  <c r="H104" i="41" s="1"/>
  <c r="K104" i="41" s="1"/>
  <c r="J102" i="41"/>
  <c r="A95" i="19"/>
  <c r="G103" i="41"/>
  <c r="L103" i="41"/>
  <c r="J103" i="41" s="1"/>
  <c r="L104" i="41"/>
  <c r="C109" i="3"/>
  <c r="A108" i="3"/>
  <c r="H90" i="43"/>
  <c r="K90" i="43"/>
  <c r="I94" i="19" s="1"/>
  <c r="M94" i="19" s="1"/>
  <c r="C96" i="19"/>
  <c r="D96" i="19" s="1"/>
  <c r="W92" i="43"/>
  <c r="K96" i="19" s="1"/>
  <c r="E96" i="19"/>
  <c r="J91" i="43"/>
  <c r="M91" i="43" s="1"/>
  <c r="C93" i="43"/>
  <c r="I92" i="43"/>
  <c r="L92" i="43" s="1"/>
  <c r="Q92" i="43"/>
  <c r="R92" i="43" s="1"/>
  <c r="S92" i="43"/>
  <c r="T92" i="43" s="1"/>
  <c r="L91" i="43"/>
  <c r="E93" i="43" a="1"/>
  <c r="E93" i="43" s="1"/>
  <c r="G93" i="43" s="1"/>
  <c r="G97" i="19" s="1"/>
  <c r="A94" i="43"/>
  <c r="D94" i="43" s="1" a="1"/>
  <c r="D94" i="43" s="1"/>
  <c r="C105" i="41" a="1"/>
  <c r="C105" i="41" s="1"/>
  <c r="P105" i="41" s="1"/>
  <c r="Q105" i="41" s="1"/>
  <c r="D105" i="41" a="1"/>
  <c r="D105" i="41" s="1"/>
  <c r="R105" i="41" s="1"/>
  <c r="S105" i="41" s="1"/>
  <c r="H82" i="3"/>
  <c r="I81" i="3"/>
  <c r="M81" i="3" s="1"/>
  <c r="F82" i="3"/>
  <c r="G82" i="3"/>
  <c r="D81" i="3"/>
  <c r="E82" i="3"/>
  <c r="B106" i="41"/>
  <c r="Y105" i="41"/>
  <c r="K109" i="3" s="1"/>
  <c r="F105" i="41"/>
  <c r="O73" i="3"/>
  <c r="U77" i="3"/>
  <c r="Q79" i="3"/>
  <c r="R78" i="3"/>
  <c r="U77" i="19"/>
  <c r="Q79" i="19"/>
  <c r="R78" i="19"/>
  <c r="J104" i="41" l="1"/>
  <c r="G104" i="41"/>
  <c r="I105" i="41"/>
  <c r="A96" i="19"/>
  <c r="E105" i="41"/>
  <c r="C110" i="3"/>
  <c r="A109" i="3"/>
  <c r="C97" i="19"/>
  <c r="D97" i="19" s="1"/>
  <c r="H91" i="43"/>
  <c r="W93" i="43"/>
  <c r="K97" i="19" s="1"/>
  <c r="E97" i="19"/>
  <c r="J92" i="43"/>
  <c r="M92" i="43" s="1"/>
  <c r="K92" i="43"/>
  <c r="I96" i="19" s="1"/>
  <c r="M96" i="19" s="1"/>
  <c r="F93" i="43"/>
  <c r="C94" i="43"/>
  <c r="S93" i="43"/>
  <c r="T93" i="43" s="1"/>
  <c r="Q93" i="43"/>
  <c r="R93" i="43" s="1"/>
  <c r="K91" i="43"/>
  <c r="I95" i="19" s="1"/>
  <c r="M95" i="19" s="1"/>
  <c r="E94" i="43" a="1"/>
  <c r="E94" i="43" s="1"/>
  <c r="G94" i="43" s="1"/>
  <c r="G98" i="19" s="1"/>
  <c r="F94" i="43"/>
  <c r="F98" i="19" s="1"/>
  <c r="A95" i="43"/>
  <c r="D95" i="43" s="1" a="1"/>
  <c r="D95" i="43" s="1"/>
  <c r="C106" i="41" a="1"/>
  <c r="C106" i="41" s="1"/>
  <c r="P106" i="41" s="1"/>
  <c r="Q106" i="41" s="1"/>
  <c r="D106" i="41" a="1"/>
  <c r="D106" i="41" s="1"/>
  <c r="R106" i="41" s="1"/>
  <c r="S106" i="41" s="1"/>
  <c r="H83" i="3"/>
  <c r="I82" i="3"/>
  <c r="M82" i="3" s="1"/>
  <c r="F83" i="3"/>
  <c r="G83" i="3"/>
  <c r="D82" i="3"/>
  <c r="E83" i="3"/>
  <c r="B107" i="41"/>
  <c r="Y106" i="41"/>
  <c r="K110" i="3" s="1"/>
  <c r="E106" i="41"/>
  <c r="O74" i="3"/>
  <c r="U78" i="3"/>
  <c r="Q80" i="3"/>
  <c r="R79" i="3"/>
  <c r="U78" i="19"/>
  <c r="Q80" i="19"/>
  <c r="R79" i="19"/>
  <c r="F106" i="41" l="1"/>
  <c r="H92" i="43"/>
  <c r="C98" i="19"/>
  <c r="D98" i="19" s="1"/>
  <c r="A97" i="19"/>
  <c r="I106" i="41"/>
  <c r="H106" i="41"/>
  <c r="K106" i="41" s="1"/>
  <c r="L105" i="41"/>
  <c r="H105" i="41"/>
  <c r="K105" i="41" s="1"/>
  <c r="C111" i="3"/>
  <c r="A110" i="3"/>
  <c r="I93" i="43"/>
  <c r="F97" i="19"/>
  <c r="W94" i="43"/>
  <c r="K98" i="19" s="1"/>
  <c r="E98" i="19"/>
  <c r="J93" i="43"/>
  <c r="M93" i="43" s="1"/>
  <c r="I94" i="43"/>
  <c r="L94" i="43" s="1"/>
  <c r="C95" i="43"/>
  <c r="Q94" i="43"/>
  <c r="R94" i="43" s="1"/>
  <c r="S94" i="43"/>
  <c r="T94" i="43" s="1"/>
  <c r="E95" i="43" a="1"/>
  <c r="E95" i="43" s="1"/>
  <c r="E99" i="19" s="1"/>
  <c r="F95" i="43"/>
  <c r="A96" i="43"/>
  <c r="D96" i="43" s="1" a="1"/>
  <c r="D96" i="43" s="1"/>
  <c r="W95" i="43"/>
  <c r="K99" i="19" s="1"/>
  <c r="C107" i="41" a="1"/>
  <c r="C107" i="41" s="1"/>
  <c r="P107" i="41" s="1"/>
  <c r="Q107" i="41" s="1"/>
  <c r="D107" i="41" a="1"/>
  <c r="D107" i="41" s="1"/>
  <c r="R107" i="41" s="1"/>
  <c r="S107" i="41" s="1"/>
  <c r="H84" i="3"/>
  <c r="I83" i="3"/>
  <c r="M83" i="3" s="1"/>
  <c r="F84" i="3"/>
  <c r="G84" i="3"/>
  <c r="D83" i="3"/>
  <c r="E84" i="3"/>
  <c r="B108" i="41"/>
  <c r="Y107" i="41"/>
  <c r="K111" i="3" s="1"/>
  <c r="F107" i="41"/>
  <c r="O75" i="3"/>
  <c r="U79" i="3"/>
  <c r="Q81" i="3"/>
  <c r="R80" i="3"/>
  <c r="U79" i="19"/>
  <c r="Q81" i="19"/>
  <c r="R80" i="19"/>
  <c r="C99" i="19" l="1"/>
  <c r="D99" i="19" s="1"/>
  <c r="G106" i="41"/>
  <c r="G105" i="41"/>
  <c r="A98" i="19"/>
  <c r="J105" i="41"/>
  <c r="S95" i="43"/>
  <c r="T95" i="43" s="1"/>
  <c r="G95" i="43"/>
  <c r="G99" i="19" s="1"/>
  <c r="F99" i="19"/>
  <c r="Q95" i="43"/>
  <c r="R95" i="43" s="1"/>
  <c r="I107" i="41"/>
  <c r="E107" i="41"/>
  <c r="L106" i="41"/>
  <c r="J106" i="41" s="1"/>
  <c r="C112" i="3"/>
  <c r="A111" i="3"/>
  <c r="H93" i="43"/>
  <c r="L93" i="43"/>
  <c r="K93" i="43" s="1"/>
  <c r="I97" i="19" s="1"/>
  <c r="M97" i="19" s="1"/>
  <c r="C96" i="43"/>
  <c r="J94" i="43"/>
  <c r="E96" i="43" a="1"/>
  <c r="E96" i="43" s="1"/>
  <c r="E100" i="19" s="1"/>
  <c r="F96" i="43"/>
  <c r="A97" i="43"/>
  <c r="D97" i="43" s="1" a="1"/>
  <c r="D97" i="43" s="1"/>
  <c r="C108" i="41" a="1"/>
  <c r="C108" i="41" s="1"/>
  <c r="E108" i="41" s="1"/>
  <c r="D108" i="41" a="1"/>
  <c r="D108" i="41" s="1"/>
  <c r="R108" i="41" s="1"/>
  <c r="S108" i="41" s="1"/>
  <c r="H85" i="3"/>
  <c r="I84" i="3"/>
  <c r="M84" i="3" s="1"/>
  <c r="F85" i="3"/>
  <c r="G85" i="3"/>
  <c r="D84" i="3"/>
  <c r="E85" i="3"/>
  <c r="B109" i="41"/>
  <c r="Y108" i="41"/>
  <c r="K112" i="3" s="1"/>
  <c r="O76" i="3"/>
  <c r="U80" i="3"/>
  <c r="Q82" i="3"/>
  <c r="R81" i="3"/>
  <c r="U80" i="19"/>
  <c r="Q82" i="19"/>
  <c r="R81" i="19"/>
  <c r="A99" i="19" l="1"/>
  <c r="C100" i="19"/>
  <c r="A100" i="19" s="1"/>
  <c r="W96" i="43"/>
  <c r="K100" i="19" s="1"/>
  <c r="G96" i="43"/>
  <c r="G100" i="19" s="1"/>
  <c r="J95" i="43"/>
  <c r="P108" i="41"/>
  <c r="Q108" i="41" s="1"/>
  <c r="F108" i="41"/>
  <c r="H108" i="41" s="1"/>
  <c r="K108" i="41" s="1"/>
  <c r="F100" i="19"/>
  <c r="I96" i="43"/>
  <c r="Q96" i="43"/>
  <c r="R96" i="43" s="1"/>
  <c r="I95" i="43"/>
  <c r="S96" i="43"/>
  <c r="T96" i="43" s="1"/>
  <c r="M95" i="43"/>
  <c r="I108" i="41"/>
  <c r="G108" i="41" s="1"/>
  <c r="H107" i="41"/>
  <c r="K107" i="41" s="1"/>
  <c r="L107" i="41"/>
  <c r="C113" i="3"/>
  <c r="A112" i="3"/>
  <c r="D100" i="19"/>
  <c r="M94" i="43"/>
  <c r="K94" i="43" s="1"/>
  <c r="I98" i="19" s="1"/>
  <c r="H94" i="43"/>
  <c r="C97" i="43"/>
  <c r="C101" i="19" s="1"/>
  <c r="E97" i="43" a="1"/>
  <c r="E97" i="43" s="1"/>
  <c r="E101" i="19" s="1"/>
  <c r="Q97" i="43"/>
  <c r="R97" i="43" s="1"/>
  <c r="W97" i="43"/>
  <c r="K101" i="19" s="1"/>
  <c r="A98" i="43"/>
  <c r="D98" i="43" s="1" a="1"/>
  <c r="D98" i="43" s="1"/>
  <c r="C109" i="41" a="1"/>
  <c r="C109" i="41" s="1"/>
  <c r="P109" i="41" s="1"/>
  <c r="Q109" i="41" s="1"/>
  <c r="D109" i="41" a="1"/>
  <c r="D109" i="41" s="1"/>
  <c r="F109" i="41" s="1"/>
  <c r="H86" i="3"/>
  <c r="I85" i="3"/>
  <c r="M85" i="3" s="1"/>
  <c r="F86" i="3"/>
  <c r="G86" i="3"/>
  <c r="D85" i="3"/>
  <c r="E86" i="3"/>
  <c r="B110" i="41"/>
  <c r="Y109" i="41"/>
  <c r="K113" i="3" s="1"/>
  <c r="O77" i="3"/>
  <c r="Q83" i="3"/>
  <c r="R82" i="3"/>
  <c r="U81" i="3"/>
  <c r="U81" i="19"/>
  <c r="Q83" i="19"/>
  <c r="R82" i="19"/>
  <c r="A101" i="19" l="1"/>
  <c r="J96" i="43"/>
  <c r="M96" i="43" s="1"/>
  <c r="G107" i="41"/>
  <c r="J107" i="41"/>
  <c r="F97" i="43"/>
  <c r="G97" i="43"/>
  <c r="G101" i="19" s="1"/>
  <c r="S97" i="43"/>
  <c r="T97" i="43" s="1"/>
  <c r="J97" i="43" s="1"/>
  <c r="H96" i="43"/>
  <c r="L96" i="43"/>
  <c r="K96" i="43" s="1"/>
  <c r="I100" i="19" s="1"/>
  <c r="L95" i="43"/>
  <c r="K95" i="43" s="1"/>
  <c r="I99" i="19" s="1"/>
  <c r="M99" i="19" s="1"/>
  <c r="H95" i="43"/>
  <c r="R109" i="41"/>
  <c r="S109" i="41" s="1"/>
  <c r="I109" i="41" s="1"/>
  <c r="E109" i="41"/>
  <c r="L108" i="41"/>
  <c r="J108" i="41" s="1"/>
  <c r="C114" i="3"/>
  <c r="A113" i="3"/>
  <c r="M98" i="19"/>
  <c r="D101" i="19"/>
  <c r="C98" i="43"/>
  <c r="C102" i="19" s="1"/>
  <c r="A102" i="19" s="1"/>
  <c r="E98" i="43" a="1"/>
  <c r="E98" i="43" s="1"/>
  <c r="E102" i="19" s="1"/>
  <c r="Q98" i="43"/>
  <c r="R98" i="43" s="1"/>
  <c r="W98" i="43"/>
  <c r="K102" i="19" s="1"/>
  <c r="A99" i="43"/>
  <c r="D99" i="43" s="1" a="1"/>
  <c r="D99" i="43" s="1"/>
  <c r="C110" i="41" a="1"/>
  <c r="C110" i="41" s="1"/>
  <c r="E110" i="41" s="1"/>
  <c r="D110" i="41" a="1"/>
  <c r="D110" i="41" s="1"/>
  <c r="F110" i="41" s="1"/>
  <c r="P110" i="41"/>
  <c r="Q110" i="41" s="1"/>
  <c r="H87" i="3"/>
  <c r="I86" i="3"/>
  <c r="M86" i="3" s="1"/>
  <c r="F87" i="3"/>
  <c r="G87" i="3"/>
  <c r="D86" i="3"/>
  <c r="E87" i="3"/>
  <c r="B111" i="41"/>
  <c r="Y110" i="41"/>
  <c r="K114" i="3" s="1"/>
  <c r="O78" i="3"/>
  <c r="U82" i="3"/>
  <c r="Q84" i="3"/>
  <c r="R83" i="3"/>
  <c r="U82" i="19"/>
  <c r="Q84" i="19"/>
  <c r="R83" i="19"/>
  <c r="G98" i="43" l="1"/>
  <c r="G102" i="19" s="1"/>
  <c r="F98" i="43"/>
  <c r="M97" i="43"/>
  <c r="I97" i="43"/>
  <c r="F101" i="19"/>
  <c r="S98" i="43"/>
  <c r="T98" i="43" s="1"/>
  <c r="J98" i="43" s="1"/>
  <c r="H110" i="41"/>
  <c r="K110" i="41" s="1"/>
  <c r="R110" i="41"/>
  <c r="S110" i="41" s="1"/>
  <c r="I110" i="41" s="1"/>
  <c r="G110" i="41" s="1"/>
  <c r="H109" i="41"/>
  <c r="K109" i="41" s="1"/>
  <c r="L109" i="41"/>
  <c r="C115" i="3"/>
  <c r="A114" i="3"/>
  <c r="M100" i="19"/>
  <c r="D102" i="19"/>
  <c r="C99" i="43"/>
  <c r="W99" i="43" s="1"/>
  <c r="K103" i="19" s="1"/>
  <c r="E99" i="43" a="1"/>
  <c r="E99" i="43" s="1"/>
  <c r="E103" i="19" s="1"/>
  <c r="F99" i="43"/>
  <c r="A100" i="43"/>
  <c r="D100" i="43" s="1" a="1"/>
  <c r="D100" i="43" s="1"/>
  <c r="C111" i="41" a="1"/>
  <c r="C111" i="41" s="1"/>
  <c r="E111" i="41" s="1"/>
  <c r="D111" i="41" a="1"/>
  <c r="D111" i="41" s="1"/>
  <c r="F111" i="41" s="1"/>
  <c r="H88" i="3"/>
  <c r="I87" i="3"/>
  <c r="M87" i="3" s="1"/>
  <c r="F88" i="3"/>
  <c r="G88" i="3"/>
  <c r="D87" i="3"/>
  <c r="E88" i="3"/>
  <c r="B112" i="41"/>
  <c r="Y111" i="41"/>
  <c r="K115" i="3" s="1"/>
  <c r="O79" i="3"/>
  <c r="Q85" i="3"/>
  <c r="R84" i="3"/>
  <c r="U83" i="3"/>
  <c r="U83" i="19"/>
  <c r="Q85" i="19"/>
  <c r="R84" i="19"/>
  <c r="G109" i="41" l="1"/>
  <c r="J109" i="41"/>
  <c r="F103" i="19"/>
  <c r="H97" i="43"/>
  <c r="L97" i="43"/>
  <c r="K97" i="43" s="1"/>
  <c r="I101" i="19" s="1"/>
  <c r="M101" i="19" s="1"/>
  <c r="F102" i="19"/>
  <c r="I98" i="43"/>
  <c r="M98" i="43"/>
  <c r="Q99" i="43"/>
  <c r="R99" i="43" s="1"/>
  <c r="C103" i="19"/>
  <c r="A103" i="19" s="1"/>
  <c r="G99" i="43"/>
  <c r="G103" i="19" s="1"/>
  <c r="S99" i="43"/>
  <c r="T99" i="43" s="1"/>
  <c r="H111" i="41"/>
  <c r="K111" i="41" s="1"/>
  <c r="P111" i="41"/>
  <c r="Q111" i="41" s="1"/>
  <c r="R111" i="41"/>
  <c r="S111" i="41" s="1"/>
  <c r="L110" i="41"/>
  <c r="J110" i="41" s="1"/>
  <c r="C116" i="3"/>
  <c r="A115" i="3"/>
  <c r="C100" i="43"/>
  <c r="W100" i="43" s="1"/>
  <c r="K104" i="19" s="1"/>
  <c r="E100" i="43" a="1"/>
  <c r="E100" i="43" s="1"/>
  <c r="E104" i="19" s="1"/>
  <c r="Q100" i="43"/>
  <c r="R100" i="43" s="1"/>
  <c r="A101" i="43"/>
  <c r="D101" i="43" s="1" a="1"/>
  <c r="D101" i="43" s="1"/>
  <c r="C112" i="41" a="1"/>
  <c r="C112" i="41" s="1"/>
  <c r="E112" i="41" s="1"/>
  <c r="D112" i="41" a="1"/>
  <c r="D112" i="41" s="1"/>
  <c r="R112" i="41" s="1"/>
  <c r="S112" i="41" s="1"/>
  <c r="H89" i="3"/>
  <c r="I88" i="3"/>
  <c r="M88" i="3" s="1"/>
  <c r="F89" i="3"/>
  <c r="G89" i="3"/>
  <c r="D88" i="3"/>
  <c r="E89" i="3"/>
  <c r="B113" i="41"/>
  <c r="Y112" i="41"/>
  <c r="K116" i="3" s="1"/>
  <c r="U84" i="3"/>
  <c r="O80" i="3"/>
  <c r="Q86" i="3"/>
  <c r="R85" i="3"/>
  <c r="U84" i="19"/>
  <c r="Q86" i="19"/>
  <c r="R85" i="19"/>
  <c r="F112" i="41" l="1"/>
  <c r="D103" i="19"/>
  <c r="C104" i="19"/>
  <c r="A104" i="19" s="1"/>
  <c r="H98" i="43"/>
  <c r="L98" i="43"/>
  <c r="K98" i="43" s="1"/>
  <c r="I102" i="19" s="1"/>
  <c r="M102" i="19" s="1"/>
  <c r="F100" i="43"/>
  <c r="F104" i="19" s="1"/>
  <c r="J99" i="43"/>
  <c r="M99" i="43" s="1"/>
  <c r="G100" i="43"/>
  <c r="G104" i="19" s="1"/>
  <c r="S100" i="43"/>
  <c r="T100" i="43" s="1"/>
  <c r="J100" i="43" s="1"/>
  <c r="I99" i="43"/>
  <c r="H112" i="41"/>
  <c r="K112" i="41" s="1"/>
  <c r="P112" i="41"/>
  <c r="Q112" i="41" s="1"/>
  <c r="I112" i="41" s="1"/>
  <c r="G112" i="41" s="1"/>
  <c r="I111" i="41"/>
  <c r="C117" i="3"/>
  <c r="A116" i="3"/>
  <c r="C101" i="43"/>
  <c r="C105" i="19" s="1"/>
  <c r="A105" i="19" s="1"/>
  <c r="E101" i="43" a="1"/>
  <c r="E101" i="43" s="1"/>
  <c r="E105" i="19" s="1"/>
  <c r="Q101" i="43"/>
  <c r="R101" i="43" s="1"/>
  <c r="A102" i="43"/>
  <c r="D102" i="43" s="1" a="1"/>
  <c r="D102" i="43" s="1"/>
  <c r="C113" i="41" a="1"/>
  <c r="C113" i="41" s="1"/>
  <c r="E113" i="41" s="1"/>
  <c r="D113" i="41" a="1"/>
  <c r="D113" i="41" s="1"/>
  <c r="R113" i="41" s="1"/>
  <c r="S113" i="41" s="1"/>
  <c r="H90" i="3"/>
  <c r="I89" i="3"/>
  <c r="M89" i="3" s="1"/>
  <c r="F90" i="3"/>
  <c r="G90" i="3"/>
  <c r="D89" i="3"/>
  <c r="E90" i="3"/>
  <c r="B114" i="41"/>
  <c r="Y113" i="41"/>
  <c r="K117" i="3" s="1"/>
  <c r="O81" i="3"/>
  <c r="U85" i="3"/>
  <c r="Q87" i="3"/>
  <c r="R86" i="3"/>
  <c r="U85" i="19"/>
  <c r="Q87" i="19"/>
  <c r="R86" i="19"/>
  <c r="D104" i="19" l="1"/>
  <c r="F113" i="41"/>
  <c r="P113" i="41"/>
  <c r="Q113" i="41" s="1"/>
  <c r="I113" i="41" s="1"/>
  <c r="F101" i="43"/>
  <c r="H99" i="43"/>
  <c r="L99" i="43"/>
  <c r="K99" i="43" s="1"/>
  <c r="I103" i="19" s="1"/>
  <c r="M103" i="19" s="1"/>
  <c r="M100" i="43"/>
  <c r="I100" i="43"/>
  <c r="W101" i="43"/>
  <c r="K105" i="19" s="1"/>
  <c r="G101" i="43"/>
  <c r="G105" i="19" s="1"/>
  <c r="S101" i="43"/>
  <c r="T101" i="43" s="1"/>
  <c r="J101" i="43" s="1"/>
  <c r="H113" i="41"/>
  <c r="K113" i="41" s="1"/>
  <c r="G111" i="41"/>
  <c r="L111" i="41"/>
  <c r="J111" i="41" s="1"/>
  <c r="L112" i="41"/>
  <c r="J112" i="41" s="1"/>
  <c r="C118" i="3"/>
  <c r="A117" i="3"/>
  <c r="D105" i="19"/>
  <c r="C102" i="43"/>
  <c r="W102" i="43" s="1"/>
  <c r="K106" i="19" s="1"/>
  <c r="E102" i="43" a="1"/>
  <c r="E102" i="43" s="1"/>
  <c r="E106" i="19" s="1"/>
  <c r="Q102" i="43"/>
  <c r="R102" i="43" s="1"/>
  <c r="A103" i="43"/>
  <c r="D103" i="43" s="1" a="1"/>
  <c r="D103" i="43" s="1"/>
  <c r="C114" i="41" a="1"/>
  <c r="C114" i="41" s="1"/>
  <c r="P114" i="41" s="1"/>
  <c r="Q114" i="41" s="1"/>
  <c r="D114" i="41" a="1"/>
  <c r="D114" i="41" s="1"/>
  <c r="R114" i="41" s="1"/>
  <c r="S114" i="41" s="1"/>
  <c r="H91" i="3"/>
  <c r="I90" i="3"/>
  <c r="M90" i="3" s="1"/>
  <c r="F91" i="3"/>
  <c r="G91" i="3"/>
  <c r="D90" i="3"/>
  <c r="E91" i="3"/>
  <c r="B115" i="41"/>
  <c r="Y114" i="41"/>
  <c r="K118" i="3" s="1"/>
  <c r="F114" i="41"/>
  <c r="O82" i="3"/>
  <c r="Q88" i="3"/>
  <c r="R87" i="3"/>
  <c r="U86" i="3"/>
  <c r="U86" i="19"/>
  <c r="Q88" i="19"/>
  <c r="R87" i="19"/>
  <c r="C106" i="19" l="1"/>
  <c r="A106" i="19" s="1"/>
  <c r="G113" i="41"/>
  <c r="E114" i="41"/>
  <c r="F102" i="43"/>
  <c r="G102" i="43"/>
  <c r="G106" i="19" s="1"/>
  <c r="L100" i="43"/>
  <c r="K100" i="43" s="1"/>
  <c r="I104" i="19" s="1"/>
  <c r="M104" i="19" s="1"/>
  <c r="H100" i="43"/>
  <c r="F105" i="19"/>
  <c r="M101" i="43"/>
  <c r="I101" i="43"/>
  <c r="S102" i="43"/>
  <c r="T102" i="43" s="1"/>
  <c r="J102" i="43" s="1"/>
  <c r="I114" i="41"/>
  <c r="H114" i="41"/>
  <c r="K114" i="41" s="1"/>
  <c r="L113" i="41"/>
  <c r="J113" i="41" s="1"/>
  <c r="C119" i="3"/>
  <c r="A118" i="3"/>
  <c r="D106" i="19"/>
  <c r="C103" i="43"/>
  <c r="Q103" i="43"/>
  <c r="R103" i="43" s="1"/>
  <c r="E103" i="43" a="1"/>
  <c r="E103" i="43" s="1"/>
  <c r="E107" i="19" s="1"/>
  <c r="F103" i="43"/>
  <c r="W103" i="43"/>
  <c r="K107" i="19" s="1"/>
  <c r="A104" i="43"/>
  <c r="D104" i="43" s="1" a="1"/>
  <c r="D104" i="43" s="1"/>
  <c r="C115" i="41" a="1"/>
  <c r="C115" i="41" s="1"/>
  <c r="P115" i="41" s="1"/>
  <c r="Q115" i="41" s="1"/>
  <c r="D115" i="41" a="1"/>
  <c r="D115" i="41" s="1"/>
  <c r="F115" i="41" s="1"/>
  <c r="H92" i="3"/>
  <c r="I91" i="3"/>
  <c r="M91" i="3" s="1"/>
  <c r="F92" i="3"/>
  <c r="G92" i="3"/>
  <c r="D91" i="3"/>
  <c r="E92" i="3"/>
  <c r="B116" i="41"/>
  <c r="Y115" i="41"/>
  <c r="K119" i="3" s="1"/>
  <c r="O83" i="3"/>
  <c r="U87" i="3"/>
  <c r="Q89" i="3"/>
  <c r="R88" i="3"/>
  <c r="U87" i="19"/>
  <c r="Q89" i="19"/>
  <c r="R88" i="19"/>
  <c r="C107" i="19" l="1"/>
  <c r="A107" i="19" s="1"/>
  <c r="G114" i="41"/>
  <c r="R115" i="41"/>
  <c r="S115" i="41" s="1"/>
  <c r="I115" i="41" s="1"/>
  <c r="E115" i="41"/>
  <c r="H115" i="41" s="1"/>
  <c r="K115" i="41" s="1"/>
  <c r="F107" i="19"/>
  <c r="G103" i="43"/>
  <c r="G107" i="19" s="1"/>
  <c r="L101" i="43"/>
  <c r="K101" i="43" s="1"/>
  <c r="I105" i="19" s="1"/>
  <c r="M105" i="19" s="1"/>
  <c r="H101" i="43"/>
  <c r="M102" i="43"/>
  <c r="I102" i="43"/>
  <c r="F106" i="19"/>
  <c r="S103" i="43"/>
  <c r="T103" i="43" s="1"/>
  <c r="J103" i="43" s="1"/>
  <c r="L115" i="41"/>
  <c r="L114" i="41"/>
  <c r="J114" i="41" s="1"/>
  <c r="C120" i="3"/>
  <c r="A119" i="3"/>
  <c r="C108" i="19"/>
  <c r="A108" i="19" s="1"/>
  <c r="C104" i="43"/>
  <c r="W104" i="43" s="1"/>
  <c r="K108" i="19" s="1"/>
  <c r="E104" i="43" a="1"/>
  <c r="E104" i="43" s="1"/>
  <c r="E108" i="19" s="1"/>
  <c r="Q104" i="43"/>
  <c r="R104" i="43" s="1"/>
  <c r="A105" i="43"/>
  <c r="D105" i="43" s="1" a="1"/>
  <c r="D105" i="43" s="1"/>
  <c r="C116" i="41" a="1"/>
  <c r="C116" i="41" s="1"/>
  <c r="D116" i="41" a="1"/>
  <c r="D116" i="41" s="1"/>
  <c r="R116" i="41" s="1"/>
  <c r="S116" i="41" s="1"/>
  <c r="P116" i="41"/>
  <c r="H93" i="3"/>
  <c r="I92" i="3"/>
  <c r="M92" i="3" s="1"/>
  <c r="F93" i="3"/>
  <c r="G93" i="3"/>
  <c r="D92" i="3"/>
  <c r="E93" i="3"/>
  <c r="B117" i="41"/>
  <c r="Y116" i="41"/>
  <c r="K120" i="3" s="1"/>
  <c r="Q116" i="41"/>
  <c r="F116" i="41"/>
  <c r="E116" i="41"/>
  <c r="H116" i="41" s="1"/>
  <c r="K116" i="41" s="1"/>
  <c r="O84" i="3"/>
  <c r="U88" i="3"/>
  <c r="Q90" i="3"/>
  <c r="R89" i="3"/>
  <c r="U88" i="19"/>
  <c r="Q90" i="19"/>
  <c r="R89" i="19"/>
  <c r="D107" i="19" l="1"/>
  <c r="J115" i="41"/>
  <c r="G115" i="41"/>
  <c r="F104" i="43"/>
  <c r="F108" i="19"/>
  <c r="S104" i="43"/>
  <c r="T104" i="43" s="1"/>
  <c r="J104" i="43" s="1"/>
  <c r="L102" i="43"/>
  <c r="K102" i="43" s="1"/>
  <c r="I106" i="19" s="1"/>
  <c r="M106" i="19" s="1"/>
  <c r="H102" i="43"/>
  <c r="G104" i="43"/>
  <c r="G108" i="19" s="1"/>
  <c r="M103" i="43"/>
  <c r="I103" i="43"/>
  <c r="I116" i="41"/>
  <c r="G116" i="41" s="1"/>
  <c r="L116" i="41"/>
  <c r="J116" i="41" s="1"/>
  <c r="C121" i="3"/>
  <c r="A120" i="3"/>
  <c r="D108" i="19"/>
  <c r="C105" i="43"/>
  <c r="C109" i="19" s="1"/>
  <c r="A109" i="19" s="1"/>
  <c r="E105" i="43" a="1"/>
  <c r="E105" i="43" s="1"/>
  <c r="E109" i="19" s="1"/>
  <c r="Q105" i="43"/>
  <c r="R105" i="43" s="1"/>
  <c r="A106" i="43"/>
  <c r="D106" i="43" s="1" a="1"/>
  <c r="D106" i="43" s="1"/>
  <c r="C117" i="41" a="1"/>
  <c r="C117" i="41" s="1"/>
  <c r="D117" i="41" a="1"/>
  <c r="D117" i="41" s="1"/>
  <c r="R117" i="41" s="1"/>
  <c r="S117" i="41" s="1"/>
  <c r="P117" i="41"/>
  <c r="Q117" i="41" s="1"/>
  <c r="H94" i="3"/>
  <c r="I93" i="3"/>
  <c r="M93" i="3" s="1"/>
  <c r="F94" i="3"/>
  <c r="G94" i="3"/>
  <c r="D93" i="3"/>
  <c r="E94" i="3"/>
  <c r="B118" i="41"/>
  <c r="Y117" i="41"/>
  <c r="K121" i="3" s="1"/>
  <c r="F117" i="41"/>
  <c r="E117" i="41"/>
  <c r="H117" i="41" s="1"/>
  <c r="K117" i="41" s="1"/>
  <c r="O85" i="3"/>
  <c r="U89" i="3"/>
  <c r="Q91" i="3"/>
  <c r="R90" i="3"/>
  <c r="U89" i="19"/>
  <c r="Q91" i="19"/>
  <c r="R90" i="19"/>
  <c r="W105" i="43" l="1"/>
  <c r="K109" i="19" s="1"/>
  <c r="H103" i="43"/>
  <c r="L103" i="43"/>
  <c r="K103" i="43" s="1"/>
  <c r="I107" i="19" s="1"/>
  <c r="M107" i="19" s="1"/>
  <c r="G105" i="43"/>
  <c r="G109" i="19" s="1"/>
  <c r="F105" i="43"/>
  <c r="S105" i="43"/>
  <c r="T105" i="43" s="1"/>
  <c r="J105" i="43" s="1"/>
  <c r="M104" i="43"/>
  <c r="I104" i="43"/>
  <c r="I117" i="41"/>
  <c r="G117" i="41" s="1"/>
  <c r="L117" i="41"/>
  <c r="J117" i="41" s="1"/>
  <c r="C122" i="3"/>
  <c r="A121" i="3"/>
  <c r="D109" i="19"/>
  <c r="C106" i="43"/>
  <c r="C110" i="19" s="1"/>
  <c r="A110" i="19" s="1"/>
  <c r="G106" i="43"/>
  <c r="G110" i="19" s="1"/>
  <c r="E106" i="43" a="1"/>
  <c r="E106" i="43" s="1"/>
  <c r="E110" i="19" s="1"/>
  <c r="Q106" i="43"/>
  <c r="R106" i="43" s="1"/>
  <c r="A107" i="43"/>
  <c r="D107" i="43" s="1" a="1"/>
  <c r="D107" i="43" s="1"/>
  <c r="C118" i="41" a="1"/>
  <c r="C118" i="41" s="1"/>
  <c r="D118" i="41" a="1"/>
  <c r="D118" i="41" s="1"/>
  <c r="R118" i="41" s="1"/>
  <c r="S118" i="41" s="1"/>
  <c r="I118" i="41" s="1"/>
  <c r="G118" i="41" s="1"/>
  <c r="P118" i="41"/>
  <c r="H95" i="3"/>
  <c r="I94" i="3"/>
  <c r="M94" i="3" s="1"/>
  <c r="F95" i="3"/>
  <c r="G95" i="3"/>
  <c r="D94" i="3"/>
  <c r="E95" i="3"/>
  <c r="B119" i="41"/>
  <c r="Y118" i="41"/>
  <c r="K122" i="3" s="1"/>
  <c r="Q118" i="41"/>
  <c r="F118" i="41"/>
  <c r="E118" i="41"/>
  <c r="H118" i="41" s="1"/>
  <c r="K118" i="41" s="1"/>
  <c r="O86" i="3"/>
  <c r="U90" i="3"/>
  <c r="Q92" i="3"/>
  <c r="R91" i="3"/>
  <c r="Q92" i="19"/>
  <c r="R91" i="19"/>
  <c r="U90" i="19"/>
  <c r="S106" i="43" l="1"/>
  <c r="T106" i="43" s="1"/>
  <c r="J106" i="43" s="1"/>
  <c r="I105" i="43"/>
  <c r="F109" i="19"/>
  <c r="M105" i="43"/>
  <c r="F106" i="43"/>
  <c r="L104" i="43"/>
  <c r="K104" i="43" s="1"/>
  <c r="I108" i="19" s="1"/>
  <c r="M108" i="19" s="1"/>
  <c r="H104" i="43"/>
  <c r="W106" i="43"/>
  <c r="K110" i="19" s="1"/>
  <c r="L118" i="41"/>
  <c r="J118" i="41" s="1"/>
  <c r="C123" i="3"/>
  <c r="A122" i="3"/>
  <c r="D110" i="19"/>
  <c r="C107" i="43"/>
  <c r="C111" i="19" s="1"/>
  <c r="A111" i="19" s="1"/>
  <c r="E107" i="43" a="1"/>
  <c r="E107" i="43" s="1"/>
  <c r="E111" i="19" s="1"/>
  <c r="Q107" i="43"/>
  <c r="R107" i="43" s="1"/>
  <c r="A108" i="43"/>
  <c r="D108" i="43" s="1" a="1"/>
  <c r="D108" i="43" s="1"/>
  <c r="R119" i="41"/>
  <c r="C119" i="41" a="1"/>
  <c r="C119" i="41" s="1"/>
  <c r="D119" i="41" a="1"/>
  <c r="D119" i="41" s="1"/>
  <c r="P119" i="41"/>
  <c r="Q119" i="41" s="1"/>
  <c r="I119" i="41" s="1"/>
  <c r="G119" i="41" s="1"/>
  <c r="H96" i="3"/>
  <c r="I95" i="3"/>
  <c r="M95" i="3" s="1"/>
  <c r="F96" i="3"/>
  <c r="G96" i="3"/>
  <c r="D95" i="3"/>
  <c r="E96" i="3"/>
  <c r="S119" i="41"/>
  <c r="B120" i="41"/>
  <c r="Y119" i="41"/>
  <c r="K123" i="3" s="1"/>
  <c r="F119" i="41"/>
  <c r="E119" i="41"/>
  <c r="H119" i="41" s="1"/>
  <c r="K119" i="41" s="1"/>
  <c r="O87" i="3"/>
  <c r="U91" i="3"/>
  <c r="Q93" i="3"/>
  <c r="R92" i="3"/>
  <c r="Q93" i="19"/>
  <c r="R92" i="19"/>
  <c r="U91" i="19"/>
  <c r="G107" i="43" l="1"/>
  <c r="G111" i="19" s="1"/>
  <c r="S107" i="43"/>
  <c r="T107" i="43" s="1"/>
  <c r="J107" i="43" s="1"/>
  <c r="L105" i="43"/>
  <c r="K105" i="43" s="1"/>
  <c r="I109" i="19" s="1"/>
  <c r="M109" i="19" s="1"/>
  <c r="H105" i="43"/>
  <c r="F107" i="43"/>
  <c r="W107" i="43"/>
  <c r="K111" i="19" s="1"/>
  <c r="M106" i="43"/>
  <c r="I106" i="43"/>
  <c r="F110" i="19"/>
  <c r="L119" i="41"/>
  <c r="J119" i="41" s="1"/>
  <c r="C124" i="3"/>
  <c r="A123" i="3"/>
  <c r="D111" i="19"/>
  <c r="C108" i="43"/>
  <c r="C112" i="19" s="1"/>
  <c r="A112" i="19" s="1"/>
  <c r="Q108" i="43"/>
  <c r="R108" i="43" s="1"/>
  <c r="E108" i="43" a="1"/>
  <c r="E108" i="43" s="1"/>
  <c r="E112" i="19" s="1"/>
  <c r="F108" i="43"/>
  <c r="A109" i="43"/>
  <c r="D109" i="43" s="1" a="1"/>
  <c r="D109" i="43" s="1"/>
  <c r="R120" i="41"/>
  <c r="S120" i="41" s="1"/>
  <c r="C120" i="41" a="1"/>
  <c r="C120" i="41" s="1"/>
  <c r="D120" i="41" a="1"/>
  <c r="D120" i="41" s="1"/>
  <c r="P120" i="41"/>
  <c r="Q120" i="41" s="1"/>
  <c r="H97" i="3"/>
  <c r="I96" i="3"/>
  <c r="M96" i="3" s="1"/>
  <c r="F97" i="3"/>
  <c r="G97" i="3"/>
  <c r="D96" i="3"/>
  <c r="E97" i="3"/>
  <c r="B121" i="41"/>
  <c r="Y120" i="41"/>
  <c r="K124" i="3" s="1"/>
  <c r="F120" i="41"/>
  <c r="H120" i="41" s="1"/>
  <c r="K120" i="41" s="1"/>
  <c r="E120" i="41"/>
  <c r="O88" i="3"/>
  <c r="U92" i="3"/>
  <c r="Q94" i="3"/>
  <c r="R93" i="3"/>
  <c r="Q94" i="19"/>
  <c r="R93" i="19"/>
  <c r="U92" i="19"/>
  <c r="S108" i="43" l="1"/>
  <c r="T108" i="43" s="1"/>
  <c r="W108" i="43"/>
  <c r="K112" i="19" s="1"/>
  <c r="G108" i="43"/>
  <c r="G112" i="19" s="1"/>
  <c r="J108" i="43"/>
  <c r="I107" i="43"/>
  <c r="M107" i="43"/>
  <c r="F109" i="43"/>
  <c r="F112" i="19"/>
  <c r="F111" i="19"/>
  <c r="H106" i="43"/>
  <c r="L106" i="43"/>
  <c r="K106" i="43" s="1"/>
  <c r="I110" i="19" s="1"/>
  <c r="M110" i="19" s="1"/>
  <c r="I120" i="41"/>
  <c r="G120" i="41" s="1"/>
  <c r="C125" i="3"/>
  <c r="A124" i="3"/>
  <c r="D112" i="19"/>
  <c r="C109" i="43"/>
  <c r="C113" i="19" s="1"/>
  <c r="A113" i="19" s="1"/>
  <c r="Q109" i="43"/>
  <c r="R109" i="43" s="1"/>
  <c r="E109" i="43" a="1"/>
  <c r="E109" i="43" s="1"/>
  <c r="E113" i="19" s="1"/>
  <c r="A110" i="43"/>
  <c r="D110" i="43" s="1" a="1"/>
  <c r="D110" i="43" s="1"/>
  <c r="C121" i="41" a="1"/>
  <c r="C121" i="41" s="1"/>
  <c r="P121" i="41" s="1"/>
  <c r="D121" i="41" a="1"/>
  <c r="D121" i="41" s="1"/>
  <c r="R121" i="41" s="1"/>
  <c r="H98" i="3"/>
  <c r="I97" i="3"/>
  <c r="M97" i="3" s="1"/>
  <c r="F98" i="3"/>
  <c r="G98" i="3"/>
  <c r="D97" i="3"/>
  <c r="E98" i="3"/>
  <c r="B122" i="41"/>
  <c r="Y121" i="41"/>
  <c r="K125" i="3" s="1"/>
  <c r="F121" i="41"/>
  <c r="U121" i="41"/>
  <c r="U120" i="41" s="1"/>
  <c r="U119" i="41" s="1"/>
  <c r="U118" i="41" s="1"/>
  <c r="U117" i="41" s="1"/>
  <c r="U116" i="41" s="1"/>
  <c r="U115" i="41" s="1"/>
  <c r="U114" i="41" s="1"/>
  <c r="U113" i="41" s="1"/>
  <c r="U112" i="41" s="1"/>
  <c r="U111" i="41" s="1"/>
  <c r="U110" i="41" s="1"/>
  <c r="U109" i="41" s="1"/>
  <c r="U108" i="41" s="1"/>
  <c r="U107" i="41" s="1"/>
  <c r="U106" i="41" s="1"/>
  <c r="U105" i="41" s="1"/>
  <c r="U104" i="41" s="1"/>
  <c r="U103" i="41" s="1"/>
  <c r="U102" i="41" s="1"/>
  <c r="U101" i="41" s="1"/>
  <c r="U100" i="41" s="1"/>
  <c r="U99" i="41" s="1"/>
  <c r="U98" i="41" s="1"/>
  <c r="U97" i="41" s="1"/>
  <c r="U96" i="41" s="1"/>
  <c r="U95" i="41" s="1"/>
  <c r="U94" i="41" s="1"/>
  <c r="U93" i="41" s="1"/>
  <c r="U92" i="41" s="1"/>
  <c r="U91" i="41" s="1"/>
  <c r="U90" i="41" s="1"/>
  <c r="U89" i="41" s="1"/>
  <c r="U88" i="41" s="1"/>
  <c r="U87" i="41" s="1"/>
  <c r="U86" i="41" s="1"/>
  <c r="U85" i="41" s="1"/>
  <c r="U84" i="41" s="1"/>
  <c r="U83" i="41" s="1"/>
  <c r="U82" i="41" s="1"/>
  <c r="U81" i="41" s="1"/>
  <c r="U80" i="41" s="1"/>
  <c r="U79" i="41" s="1"/>
  <c r="U78" i="41" s="1"/>
  <c r="U77" i="41" s="1"/>
  <c r="U76" i="41" s="1"/>
  <c r="U75" i="41" s="1"/>
  <c r="U74" i="41" s="1"/>
  <c r="U73" i="41" s="1"/>
  <c r="U72" i="41" s="1"/>
  <c r="U71" i="41" s="1"/>
  <c r="U70" i="41" s="1"/>
  <c r="U69" i="41" s="1"/>
  <c r="U68" i="41" s="1"/>
  <c r="U67" i="41" s="1"/>
  <c r="U66" i="41" s="1"/>
  <c r="U65" i="41" s="1"/>
  <c r="U64" i="41" s="1"/>
  <c r="U63" i="41" s="1"/>
  <c r="U62" i="41" s="1"/>
  <c r="U61" i="41" s="1"/>
  <c r="U60" i="41" s="1"/>
  <c r="U59" i="41" s="1"/>
  <c r="U58" i="41" s="1"/>
  <c r="U57" i="41" s="1"/>
  <c r="U56" i="41" s="1"/>
  <c r="U55" i="41" s="1"/>
  <c r="U54" i="41" s="1"/>
  <c r="U53" i="41" s="1"/>
  <c r="U52" i="41" s="1"/>
  <c r="U51" i="41" s="1"/>
  <c r="U50" i="41" s="1"/>
  <c r="U49" i="41" s="1"/>
  <c r="U48" i="41" s="1"/>
  <c r="U47" i="41" s="1"/>
  <c r="U46" i="41" s="1"/>
  <c r="U45" i="41" s="1"/>
  <c r="U44" i="41" s="1"/>
  <c r="U43" i="41" s="1"/>
  <c r="U42" i="41" s="1"/>
  <c r="U41" i="41" s="1"/>
  <c r="U40" i="41" s="1"/>
  <c r="U39" i="41" s="1"/>
  <c r="U38" i="41" s="1"/>
  <c r="U37" i="41" s="1"/>
  <c r="U36" i="41" s="1"/>
  <c r="U35" i="41" s="1"/>
  <c r="U34" i="41" s="1"/>
  <c r="U33" i="41" s="1"/>
  <c r="U32" i="41" s="1"/>
  <c r="U31" i="41" s="1"/>
  <c r="U30" i="41" s="1"/>
  <c r="U29" i="41" s="1"/>
  <c r="U28" i="41" s="1"/>
  <c r="U27" i="41" s="1"/>
  <c r="U26" i="41" s="1"/>
  <c r="U25" i="41" s="1"/>
  <c r="U24" i="41" s="1"/>
  <c r="U23" i="41" s="1"/>
  <c r="U22" i="41" s="1"/>
  <c r="U21" i="41" s="1"/>
  <c r="U20" i="41" s="1"/>
  <c r="U19" i="41" s="1"/>
  <c r="U18" i="41" s="1"/>
  <c r="U17" i="41" s="1"/>
  <c r="U16" i="41" s="1"/>
  <c r="U15" i="41" s="1"/>
  <c r="U14" i="41" s="1"/>
  <c r="O89" i="3"/>
  <c r="U93" i="3"/>
  <c r="Q95" i="3"/>
  <c r="R94" i="3"/>
  <c r="U93" i="19"/>
  <c r="Q95" i="19"/>
  <c r="R94" i="19"/>
  <c r="M108" i="43" l="1"/>
  <c r="I108" i="43"/>
  <c r="H108" i="43" s="1"/>
  <c r="W109" i="43"/>
  <c r="K113" i="19" s="1"/>
  <c r="G109" i="43"/>
  <c r="G113" i="19" s="1"/>
  <c r="S109" i="43"/>
  <c r="T109" i="43" s="1"/>
  <c r="J109" i="43" s="1"/>
  <c r="H107" i="43"/>
  <c r="L107" i="43"/>
  <c r="K107" i="43" s="1"/>
  <c r="I111" i="19" s="1"/>
  <c r="M111" i="19" s="1"/>
  <c r="F113" i="19"/>
  <c r="L108" i="43"/>
  <c r="K108" i="43" s="1"/>
  <c r="I112" i="19" s="1"/>
  <c r="M112" i="19" s="1"/>
  <c r="W121" i="41"/>
  <c r="W120" i="41" s="1"/>
  <c r="W119" i="41" s="1"/>
  <c r="W118" i="41" s="1"/>
  <c r="W117" i="41" s="1"/>
  <c r="W116" i="41" s="1"/>
  <c r="W115" i="41" s="1"/>
  <c r="W114" i="41" s="1"/>
  <c r="W113" i="41" s="1"/>
  <c r="W112" i="41" s="1"/>
  <c r="W111" i="41" s="1"/>
  <c r="W110" i="41" s="1"/>
  <c r="W109" i="41" s="1"/>
  <c r="W108" i="41" s="1"/>
  <c r="W107" i="41" s="1"/>
  <c r="W106" i="41" s="1"/>
  <c r="W105" i="41" s="1"/>
  <c r="W104" i="41" s="1"/>
  <c r="W103" i="41" s="1"/>
  <c r="W102" i="41" s="1"/>
  <c r="W101" i="41" s="1"/>
  <c r="W100" i="41" s="1"/>
  <c r="W99" i="41" s="1"/>
  <c r="W98" i="41" s="1"/>
  <c r="W97" i="41" s="1"/>
  <c r="W96" i="41" s="1"/>
  <c r="W95" i="41" s="1"/>
  <c r="W94" i="41" s="1"/>
  <c r="W93" i="41" s="1"/>
  <c r="W92" i="41" s="1"/>
  <c r="W91" i="41" s="1"/>
  <c r="W90" i="41" s="1"/>
  <c r="W89" i="41" s="1"/>
  <c r="W88" i="41" s="1"/>
  <c r="W87" i="41" s="1"/>
  <c r="W86" i="41" s="1"/>
  <c r="W85" i="41" s="1"/>
  <c r="W84" i="41" s="1"/>
  <c r="W83" i="41" s="1"/>
  <c r="W82" i="41" s="1"/>
  <c r="W81" i="41" s="1"/>
  <c r="W80" i="41" s="1"/>
  <c r="W79" i="41" s="1"/>
  <c r="W78" i="41" s="1"/>
  <c r="W77" i="41" s="1"/>
  <c r="W76" i="41" s="1"/>
  <c r="W75" i="41" s="1"/>
  <c r="W74" i="41" s="1"/>
  <c r="W73" i="41" s="1"/>
  <c r="W72" i="41" s="1"/>
  <c r="W71" i="41" s="1"/>
  <c r="W70" i="41" s="1"/>
  <c r="W69" i="41" s="1"/>
  <c r="W68" i="41" s="1"/>
  <c r="W67" i="41" s="1"/>
  <c r="W66" i="41" s="1"/>
  <c r="W65" i="41" s="1"/>
  <c r="W64" i="41" s="1"/>
  <c r="W63" i="41" s="1"/>
  <c r="W62" i="41" s="1"/>
  <c r="W61" i="41" s="1"/>
  <c r="W60" i="41" s="1"/>
  <c r="W59" i="41" s="1"/>
  <c r="W58" i="41" s="1"/>
  <c r="W57" i="41" s="1"/>
  <c r="W56" i="41" s="1"/>
  <c r="W55" i="41" s="1"/>
  <c r="W54" i="41" s="1"/>
  <c r="W53" i="41" s="1"/>
  <c r="W52" i="41" s="1"/>
  <c r="W51" i="41" s="1"/>
  <c r="W50" i="41" s="1"/>
  <c r="W49" i="41" s="1"/>
  <c r="W48" i="41" s="1"/>
  <c r="W47" i="41" s="1"/>
  <c r="W46" i="41" s="1"/>
  <c r="W45" i="41" s="1"/>
  <c r="W44" i="41" s="1"/>
  <c r="W43" i="41" s="1"/>
  <c r="W42" i="41" s="1"/>
  <c r="W41" i="41" s="1"/>
  <c r="W40" i="41" s="1"/>
  <c r="W39" i="41" s="1"/>
  <c r="W38" i="41" s="1"/>
  <c r="W37" i="41" s="1"/>
  <c r="W36" i="41" s="1"/>
  <c r="W35" i="41" s="1"/>
  <c r="W34" i="41" s="1"/>
  <c r="W33" i="41" s="1"/>
  <c r="W32" i="41" s="1"/>
  <c r="W31" i="41" s="1"/>
  <c r="W30" i="41" s="1"/>
  <c r="W29" i="41" s="1"/>
  <c r="W28" i="41" s="1"/>
  <c r="W27" i="41" s="1"/>
  <c r="W26" i="41" s="1"/>
  <c r="W25" i="41" s="1"/>
  <c r="W24" i="41" s="1"/>
  <c r="W23" i="41" s="1"/>
  <c r="W22" i="41" s="1"/>
  <c r="W21" i="41" s="1"/>
  <c r="W20" i="41" s="1"/>
  <c r="W19" i="41" s="1"/>
  <c r="W18" i="41" s="1"/>
  <c r="W17" i="41" s="1"/>
  <c r="W16" i="41" s="1"/>
  <c r="W15" i="41" s="1"/>
  <c r="W14" i="41" s="1"/>
  <c r="S121" i="41"/>
  <c r="Q121" i="41"/>
  <c r="I121" i="41" s="1"/>
  <c r="G121" i="41" s="1"/>
  <c r="X121" i="41"/>
  <c r="X120" i="41" s="1"/>
  <c r="X119" i="41" s="1"/>
  <c r="X118" i="41" s="1"/>
  <c r="X117" i="41" s="1"/>
  <c r="X116" i="41" s="1"/>
  <c r="X115" i="41" s="1"/>
  <c r="X114" i="41" s="1"/>
  <c r="X113" i="41" s="1"/>
  <c r="X112" i="41" s="1"/>
  <c r="X111" i="41" s="1"/>
  <c r="X110" i="41" s="1"/>
  <c r="X109" i="41" s="1"/>
  <c r="X108" i="41" s="1"/>
  <c r="X107" i="41" s="1"/>
  <c r="X106" i="41" s="1"/>
  <c r="X105" i="41" s="1"/>
  <c r="X104" i="41" s="1"/>
  <c r="X103" i="41" s="1"/>
  <c r="X102" i="41" s="1"/>
  <c r="X101" i="41" s="1"/>
  <c r="X100" i="41" s="1"/>
  <c r="X99" i="41" s="1"/>
  <c r="X98" i="41" s="1"/>
  <c r="X97" i="41" s="1"/>
  <c r="X96" i="41" s="1"/>
  <c r="X95" i="41" s="1"/>
  <c r="X94" i="41" s="1"/>
  <c r="X93" i="41" s="1"/>
  <c r="X92" i="41" s="1"/>
  <c r="X91" i="41" s="1"/>
  <c r="X90" i="41" s="1"/>
  <c r="X89" i="41" s="1"/>
  <c r="X88" i="41" s="1"/>
  <c r="X87" i="41" s="1"/>
  <c r="X86" i="41" s="1"/>
  <c r="X85" i="41" s="1"/>
  <c r="X84" i="41" s="1"/>
  <c r="X83" i="41" s="1"/>
  <c r="X82" i="41" s="1"/>
  <c r="X81" i="41" s="1"/>
  <c r="X80" i="41" s="1"/>
  <c r="X79" i="41" s="1"/>
  <c r="X78" i="41" s="1"/>
  <c r="X77" i="41" s="1"/>
  <c r="X76" i="41" s="1"/>
  <c r="X75" i="41" s="1"/>
  <c r="X74" i="41" s="1"/>
  <c r="X73" i="41" s="1"/>
  <c r="X72" i="41" s="1"/>
  <c r="X71" i="41" s="1"/>
  <c r="X70" i="41" s="1"/>
  <c r="X69" i="41" s="1"/>
  <c r="X68" i="41" s="1"/>
  <c r="X67" i="41" s="1"/>
  <c r="X66" i="41" s="1"/>
  <c r="X65" i="41" s="1"/>
  <c r="X64" i="41" s="1"/>
  <c r="X63" i="41" s="1"/>
  <c r="X62" i="41" s="1"/>
  <c r="X61" i="41" s="1"/>
  <c r="X60" i="41" s="1"/>
  <c r="X59" i="41" s="1"/>
  <c r="X58" i="41" s="1"/>
  <c r="X57" i="41" s="1"/>
  <c r="X56" i="41" s="1"/>
  <c r="X55" i="41" s="1"/>
  <c r="X54" i="41" s="1"/>
  <c r="X53" i="41" s="1"/>
  <c r="X52" i="41" s="1"/>
  <c r="X51" i="41" s="1"/>
  <c r="X50" i="41" s="1"/>
  <c r="X49" i="41" s="1"/>
  <c r="X48" i="41" s="1"/>
  <c r="X47" i="41" s="1"/>
  <c r="X46" i="41" s="1"/>
  <c r="X45" i="41" s="1"/>
  <c r="X44" i="41" s="1"/>
  <c r="X43" i="41" s="1"/>
  <c r="X42" i="41" s="1"/>
  <c r="X41" i="41" s="1"/>
  <c r="X40" i="41" s="1"/>
  <c r="X39" i="41" s="1"/>
  <c r="X38" i="41" s="1"/>
  <c r="X37" i="41" s="1"/>
  <c r="X36" i="41" s="1"/>
  <c r="X35" i="41" s="1"/>
  <c r="X34" i="41" s="1"/>
  <c r="X33" i="41" s="1"/>
  <c r="X32" i="41" s="1"/>
  <c r="X31" i="41" s="1"/>
  <c r="X30" i="41" s="1"/>
  <c r="X29" i="41" s="1"/>
  <c r="X28" i="41" s="1"/>
  <c r="X27" i="41" s="1"/>
  <c r="X26" i="41" s="1"/>
  <c r="X25" i="41" s="1"/>
  <c r="X24" i="41" s="1"/>
  <c r="X23" i="41" s="1"/>
  <c r="X22" i="41" s="1"/>
  <c r="X21" i="41" s="1"/>
  <c r="X20" i="41" s="1"/>
  <c r="X19" i="41" s="1"/>
  <c r="X18" i="41" s="1"/>
  <c r="X17" i="41" s="1"/>
  <c r="X16" i="41" s="1"/>
  <c r="X15" i="41" s="1"/>
  <c r="X14" i="41" s="1"/>
  <c r="V121" i="41"/>
  <c r="E121" i="41"/>
  <c r="T121" i="41"/>
  <c r="T120" i="41" s="1"/>
  <c r="T119" i="41" s="1"/>
  <c r="T118" i="41" s="1"/>
  <c r="T117" i="41" s="1"/>
  <c r="T116" i="41" s="1"/>
  <c r="T115" i="41" s="1"/>
  <c r="T114" i="41" s="1"/>
  <c r="T113" i="41" s="1"/>
  <c r="T112" i="41" s="1"/>
  <c r="T111" i="41" s="1"/>
  <c r="T110" i="41" s="1"/>
  <c r="T109" i="41" s="1"/>
  <c r="T108" i="41" s="1"/>
  <c r="T107" i="41" s="1"/>
  <c r="T106" i="41" s="1"/>
  <c r="T105" i="41" s="1"/>
  <c r="T104" i="41" s="1"/>
  <c r="T103" i="41" s="1"/>
  <c r="T102" i="41" s="1"/>
  <c r="T101" i="41" s="1"/>
  <c r="T100" i="41" s="1"/>
  <c r="T99" i="41" s="1"/>
  <c r="T98" i="41" s="1"/>
  <c r="T97" i="41" s="1"/>
  <c r="T96" i="41" s="1"/>
  <c r="T95" i="41" s="1"/>
  <c r="T94" i="41" s="1"/>
  <c r="T93" i="41" s="1"/>
  <c r="T92" i="41" s="1"/>
  <c r="T91" i="41" s="1"/>
  <c r="T90" i="41" s="1"/>
  <c r="T89" i="41" s="1"/>
  <c r="T88" i="41" s="1"/>
  <c r="T87" i="41" s="1"/>
  <c r="T86" i="41" s="1"/>
  <c r="T85" i="41" s="1"/>
  <c r="T84" i="41" s="1"/>
  <c r="T83" i="41" s="1"/>
  <c r="T82" i="41" s="1"/>
  <c r="T81" i="41" s="1"/>
  <c r="T80" i="41" s="1"/>
  <c r="T79" i="41" s="1"/>
  <c r="T78" i="41" s="1"/>
  <c r="T77" i="41" s="1"/>
  <c r="T76" i="41" s="1"/>
  <c r="T75" i="41" s="1"/>
  <c r="T74" i="41" s="1"/>
  <c r="T73" i="41" s="1"/>
  <c r="T72" i="41" s="1"/>
  <c r="T71" i="41" s="1"/>
  <c r="T70" i="41" s="1"/>
  <c r="T69" i="41" s="1"/>
  <c r="T68" i="41" s="1"/>
  <c r="T67" i="41" s="1"/>
  <c r="T66" i="41" s="1"/>
  <c r="T65" i="41" s="1"/>
  <c r="T64" i="41" s="1"/>
  <c r="T63" i="41" s="1"/>
  <c r="T62" i="41" s="1"/>
  <c r="T61" i="41" s="1"/>
  <c r="T60" i="41" s="1"/>
  <c r="T59" i="41" s="1"/>
  <c r="T58" i="41" s="1"/>
  <c r="T57" i="41" s="1"/>
  <c r="T56" i="41" s="1"/>
  <c r="T55" i="41" s="1"/>
  <c r="T54" i="41" s="1"/>
  <c r="T53" i="41" s="1"/>
  <c r="T52" i="41" s="1"/>
  <c r="T51" i="41" s="1"/>
  <c r="T50" i="41" s="1"/>
  <c r="T49" i="41" s="1"/>
  <c r="T48" i="41" s="1"/>
  <c r="T47" i="41" s="1"/>
  <c r="T46" i="41" s="1"/>
  <c r="T45" i="41" s="1"/>
  <c r="T44" i="41" s="1"/>
  <c r="T43" i="41" s="1"/>
  <c r="T42" i="41" s="1"/>
  <c r="T41" i="41" s="1"/>
  <c r="T40" i="41" s="1"/>
  <c r="T39" i="41" s="1"/>
  <c r="T38" i="41" s="1"/>
  <c r="T37" i="41" s="1"/>
  <c r="T36" i="41" s="1"/>
  <c r="T35" i="41" s="1"/>
  <c r="T34" i="41" s="1"/>
  <c r="T33" i="41" s="1"/>
  <c r="T32" i="41" s="1"/>
  <c r="T31" i="41" s="1"/>
  <c r="T30" i="41" s="1"/>
  <c r="T29" i="41" s="1"/>
  <c r="T28" i="41" s="1"/>
  <c r="T27" i="41" s="1"/>
  <c r="T26" i="41" s="1"/>
  <c r="T25" i="41" s="1"/>
  <c r="T24" i="41" s="1"/>
  <c r="T23" i="41" s="1"/>
  <c r="T22" i="41" s="1"/>
  <c r="T21" i="41" s="1"/>
  <c r="T20" i="41" s="1"/>
  <c r="T19" i="41" s="1"/>
  <c r="T18" i="41" s="1"/>
  <c r="T17" i="41" s="1"/>
  <c r="T16" i="41" s="1"/>
  <c r="T15" i="41" s="1"/>
  <c r="T14" i="41" s="1"/>
  <c r="L120" i="41"/>
  <c r="J120" i="41" s="1"/>
  <c r="C126" i="3"/>
  <c r="A125" i="3"/>
  <c r="D113" i="19"/>
  <c r="C110" i="43"/>
  <c r="C114" i="19" s="1"/>
  <c r="A114" i="19" s="1"/>
  <c r="E110" i="43" a="1"/>
  <c r="E110" i="43" s="1"/>
  <c r="E114" i="19" s="1"/>
  <c r="Q110" i="43"/>
  <c r="R110" i="43" s="1"/>
  <c r="A111" i="43"/>
  <c r="D111" i="43" s="1" a="1"/>
  <c r="D111" i="43" s="1"/>
  <c r="C122" i="41" a="1"/>
  <c r="C122" i="41" s="1"/>
  <c r="R122" i="41"/>
  <c r="D122" i="41" a="1"/>
  <c r="D122" i="41" s="1"/>
  <c r="P122" i="41"/>
  <c r="H99" i="3"/>
  <c r="I98" i="3"/>
  <c r="M98" i="3" s="1"/>
  <c r="F99" i="3"/>
  <c r="G99" i="3"/>
  <c r="D98" i="3"/>
  <c r="E99" i="3"/>
  <c r="T122" i="41"/>
  <c r="L122" i="41"/>
  <c r="S122" i="41"/>
  <c r="K122" i="41"/>
  <c r="B123" i="41"/>
  <c r="Y122" i="41"/>
  <c r="K126" i="3" s="1"/>
  <c r="Q122" i="41"/>
  <c r="I122" i="41"/>
  <c r="W122" i="41"/>
  <c r="O122" i="41"/>
  <c r="G122" i="41"/>
  <c r="V122" i="41"/>
  <c r="N122" i="41"/>
  <c r="F122" i="41"/>
  <c r="H122" i="41"/>
  <c r="E122" i="41"/>
  <c r="X122" i="41"/>
  <c r="U122" i="41"/>
  <c r="O90" i="3"/>
  <c r="U94" i="3"/>
  <c r="Q96" i="3"/>
  <c r="R95" i="3"/>
  <c r="U94" i="19"/>
  <c r="Q96" i="19"/>
  <c r="R95" i="19"/>
  <c r="M109" i="43" l="1"/>
  <c r="I109" i="43"/>
  <c r="S110" i="43"/>
  <c r="T110" i="43" s="1"/>
  <c r="J110" i="43" s="1"/>
  <c r="W110" i="43"/>
  <c r="K114" i="19" s="1"/>
  <c r="G110" i="43"/>
  <c r="G114" i="19" s="1"/>
  <c r="F110" i="43"/>
  <c r="H109" i="43"/>
  <c r="L109" i="43"/>
  <c r="K109" i="43" s="1"/>
  <c r="I113" i="19" s="1"/>
  <c r="M113" i="19" s="1"/>
  <c r="V120" i="41"/>
  <c r="O121" i="41"/>
  <c r="H121" i="41"/>
  <c r="K121" i="41" s="1"/>
  <c r="N121" i="41" s="1"/>
  <c r="N120" i="41" s="1"/>
  <c r="L121" i="41"/>
  <c r="C127" i="3"/>
  <c r="A126" i="3"/>
  <c r="J122" i="41"/>
  <c r="M122" i="41"/>
  <c r="J126" i="3" s="1"/>
  <c r="D114" i="19"/>
  <c r="C111" i="43"/>
  <c r="C115" i="19" s="1"/>
  <c r="A115" i="19" s="1"/>
  <c r="E111" i="43" a="1"/>
  <c r="E111" i="43" s="1"/>
  <c r="E115" i="19" s="1"/>
  <c r="F111" i="43"/>
  <c r="A112" i="43"/>
  <c r="D112" i="43" s="1" a="1"/>
  <c r="D112" i="43" s="1"/>
  <c r="C123" i="41" a="1"/>
  <c r="C123" i="41" s="1"/>
  <c r="R123" i="41"/>
  <c r="D123" i="41" a="1"/>
  <c r="D123" i="41" s="1"/>
  <c r="P123" i="41"/>
  <c r="H100" i="3"/>
  <c r="I99" i="3"/>
  <c r="M99" i="3" s="1"/>
  <c r="F100" i="3"/>
  <c r="G100" i="3"/>
  <c r="D99" i="3"/>
  <c r="E100" i="3"/>
  <c r="T123" i="41"/>
  <c r="L123" i="41"/>
  <c r="S123" i="41"/>
  <c r="K123" i="41"/>
  <c r="B124" i="41"/>
  <c r="Y123" i="41"/>
  <c r="K127" i="3" s="1"/>
  <c r="Q123" i="41"/>
  <c r="I123" i="41"/>
  <c r="W123" i="41"/>
  <c r="O123" i="41"/>
  <c r="G123" i="41"/>
  <c r="V123" i="41"/>
  <c r="N123" i="41"/>
  <c r="F123" i="41"/>
  <c r="H123" i="41"/>
  <c r="E123" i="41"/>
  <c r="X123" i="41"/>
  <c r="U123" i="41"/>
  <c r="O91" i="3"/>
  <c r="U95" i="3"/>
  <c r="Q97" i="3"/>
  <c r="R96" i="3"/>
  <c r="U95" i="19"/>
  <c r="Q97" i="19"/>
  <c r="R96" i="19"/>
  <c r="W111" i="43" l="1"/>
  <c r="K115" i="19" s="1"/>
  <c r="S111" i="43"/>
  <c r="T111" i="43" s="1"/>
  <c r="J121" i="41"/>
  <c r="M121" i="41"/>
  <c r="J125" i="3" s="1"/>
  <c r="F115" i="19"/>
  <c r="Q111" i="43"/>
  <c r="R111" i="43" s="1"/>
  <c r="J111" i="43" s="1"/>
  <c r="G111" i="43"/>
  <c r="G115" i="19" s="1"/>
  <c r="F114" i="19"/>
  <c r="M110" i="43"/>
  <c r="I110" i="43"/>
  <c r="N119" i="41"/>
  <c r="N118" i="41" s="1"/>
  <c r="N117" i="41" s="1"/>
  <c r="N116" i="41" s="1"/>
  <c r="N115" i="41" s="1"/>
  <c r="N114" i="41" s="1"/>
  <c r="N113" i="41" s="1"/>
  <c r="N112" i="41" s="1"/>
  <c r="N111" i="41" s="1"/>
  <c r="V119" i="41"/>
  <c r="O120" i="41"/>
  <c r="M120" i="41" s="1"/>
  <c r="J124" i="3" s="1"/>
  <c r="C128" i="3"/>
  <c r="A127" i="3"/>
  <c r="J123" i="41"/>
  <c r="M123" i="41"/>
  <c r="J127" i="3" s="1"/>
  <c r="D115" i="19"/>
  <c r="C112" i="43"/>
  <c r="C116" i="19" s="1"/>
  <c r="A116" i="19" s="1"/>
  <c r="Q112" i="43"/>
  <c r="R112" i="43" s="1"/>
  <c r="E112" i="43" a="1"/>
  <c r="E112" i="43" s="1"/>
  <c r="E116" i="19" s="1"/>
  <c r="F112" i="43"/>
  <c r="A113" i="43"/>
  <c r="D113" i="43" s="1" a="1"/>
  <c r="D113" i="43" s="1"/>
  <c r="C124" i="41" a="1"/>
  <c r="C124" i="41" s="1"/>
  <c r="R124" i="41"/>
  <c r="D124" i="41" a="1"/>
  <c r="D124" i="41" s="1"/>
  <c r="P124" i="41"/>
  <c r="H101" i="3"/>
  <c r="I100" i="3"/>
  <c r="M100" i="3" s="1"/>
  <c r="F101" i="3"/>
  <c r="G101" i="3"/>
  <c r="D100" i="3"/>
  <c r="E101" i="3"/>
  <c r="T124" i="41"/>
  <c r="L124" i="41"/>
  <c r="S124" i="41"/>
  <c r="K124" i="41"/>
  <c r="B125" i="41"/>
  <c r="Y124" i="41"/>
  <c r="K128" i="3" s="1"/>
  <c r="Q124" i="41"/>
  <c r="I124" i="41"/>
  <c r="W124" i="41"/>
  <c r="O124" i="41"/>
  <c r="G124" i="41"/>
  <c r="V124" i="41"/>
  <c r="N124" i="41"/>
  <c r="F124" i="41"/>
  <c r="X124" i="41"/>
  <c r="H124" i="41"/>
  <c r="U124" i="41"/>
  <c r="E124" i="41"/>
  <c r="O92" i="3"/>
  <c r="U96" i="3"/>
  <c r="Q98" i="3"/>
  <c r="R97" i="3"/>
  <c r="U96" i="19"/>
  <c r="Q98" i="19"/>
  <c r="R97" i="19"/>
  <c r="G112" i="43" l="1"/>
  <c r="G116" i="19" s="1"/>
  <c r="F116" i="19"/>
  <c r="F113" i="43"/>
  <c r="F117" i="19" s="1"/>
  <c r="S112" i="43"/>
  <c r="T112" i="43" s="1"/>
  <c r="J112" i="43" s="1"/>
  <c r="M112" i="43" s="1"/>
  <c r="W112" i="43"/>
  <c r="K116" i="19" s="1"/>
  <c r="L110" i="43"/>
  <c r="K110" i="43" s="1"/>
  <c r="I114" i="19" s="1"/>
  <c r="M114" i="19" s="1"/>
  <c r="H110" i="43"/>
  <c r="M111" i="43"/>
  <c r="I111" i="43"/>
  <c r="V118" i="41"/>
  <c r="O119" i="41"/>
  <c r="M119" i="41" s="1"/>
  <c r="J123" i="3" s="1"/>
  <c r="N110" i="41"/>
  <c r="N109" i="41" s="1"/>
  <c r="N108" i="41" s="1"/>
  <c r="N107" i="41" s="1"/>
  <c r="N106" i="41" s="1"/>
  <c r="N105" i="41" s="1"/>
  <c r="N104" i="41" s="1"/>
  <c r="N103" i="41" s="1"/>
  <c r="N102" i="41" s="1"/>
  <c r="N101" i="41" s="1"/>
  <c r="N100" i="41" s="1"/>
  <c r="N99" i="41" s="1"/>
  <c r="N98" i="41" s="1"/>
  <c r="N97" i="41" s="1"/>
  <c r="N96" i="41" s="1"/>
  <c r="C129" i="3"/>
  <c r="A128" i="3"/>
  <c r="J124" i="41"/>
  <c r="M124" i="41"/>
  <c r="J128" i="3" s="1"/>
  <c r="D116" i="19"/>
  <c r="C113" i="43"/>
  <c r="C117" i="19" s="1"/>
  <c r="A117" i="19" s="1"/>
  <c r="Q113" i="43"/>
  <c r="R113" i="43" s="1"/>
  <c r="E113" i="43" a="1"/>
  <c r="E113" i="43" s="1"/>
  <c r="E117" i="19" s="1"/>
  <c r="A114" i="43"/>
  <c r="D114" i="43" s="1" a="1"/>
  <c r="D114" i="43" s="1"/>
  <c r="R125" i="41"/>
  <c r="C125" i="41" a="1"/>
  <c r="C125" i="41" s="1"/>
  <c r="D125" i="41" a="1"/>
  <c r="D125" i="41" s="1"/>
  <c r="P125" i="41"/>
  <c r="H102" i="3"/>
  <c r="I101" i="3"/>
  <c r="M101" i="3" s="1"/>
  <c r="F102" i="3"/>
  <c r="G102" i="3"/>
  <c r="D101" i="3"/>
  <c r="E102" i="3"/>
  <c r="T125" i="41"/>
  <c r="L125" i="41"/>
  <c r="S125" i="41"/>
  <c r="K125" i="41"/>
  <c r="B126" i="41"/>
  <c r="Y125" i="41"/>
  <c r="K129" i="3" s="1"/>
  <c r="Q125" i="41"/>
  <c r="I125" i="41"/>
  <c r="W125" i="41"/>
  <c r="O125" i="41"/>
  <c r="G125" i="41"/>
  <c r="V125" i="41"/>
  <c r="N125" i="41"/>
  <c r="F125" i="41"/>
  <c r="X125" i="41"/>
  <c r="U125" i="41"/>
  <c r="E125" i="41"/>
  <c r="H125" i="41"/>
  <c r="O93" i="3"/>
  <c r="U97" i="3"/>
  <c r="Q99" i="3"/>
  <c r="R98" i="3"/>
  <c r="U97" i="19"/>
  <c r="Q99" i="19"/>
  <c r="Q100" i="19" s="1"/>
  <c r="Q101" i="19" s="1"/>
  <c r="Q102" i="19" s="1"/>
  <c r="Q103" i="19" s="1"/>
  <c r="Q104" i="19" s="1"/>
  <c r="Q105" i="19" s="1"/>
  <c r="Q106" i="19" s="1"/>
  <c r="Q107" i="19" s="1"/>
  <c r="Q108" i="19" s="1"/>
  <c r="Q109" i="19" s="1"/>
  <c r="Q110" i="19" s="1"/>
  <c r="Q111" i="19" s="1"/>
  <c r="Q112" i="19" s="1"/>
  <c r="Q113" i="19" s="1"/>
  <c r="Q114" i="19" s="1"/>
  <c r="Q115" i="19" s="1"/>
  <c r="Q116" i="19" s="1"/>
  <c r="Q117" i="19" s="1"/>
  <c r="Q118" i="19" s="1"/>
  <c r="Q119" i="19" s="1"/>
  <c r="Q120" i="19" s="1"/>
  <c r="Q121" i="19" s="1"/>
  <c r="Q122" i="19" s="1"/>
  <c r="Q123" i="19" s="1"/>
  <c r="Q124" i="19" s="1"/>
  <c r="Q125" i="19" s="1"/>
  <c r="Q126" i="19" s="1"/>
  <c r="Q127" i="19" s="1"/>
  <c r="Q128" i="19" s="1"/>
  <c r="Q129" i="19" s="1"/>
  <c r="Q130" i="19" s="1"/>
  <c r="Q131" i="19" s="1"/>
  <c r="Q132" i="19" s="1"/>
  <c r="Q133" i="19" s="1"/>
  <c r="Q134" i="19" s="1"/>
  <c r="Q135" i="19" s="1"/>
  <c r="Q136" i="19" s="1"/>
  <c r="Q137" i="19" s="1"/>
  <c r="Q138" i="19" s="1"/>
  <c r="Q139" i="19" s="1"/>
  <c r="Q140" i="19" s="1"/>
  <c r="Q141" i="19" s="1"/>
  <c r="Q142" i="19" s="1"/>
  <c r="Q143" i="19" s="1"/>
  <c r="Q144" i="19" s="1"/>
  <c r="Q145" i="19" s="1"/>
  <c r="Q146" i="19" s="1"/>
  <c r="Q147" i="19" s="1"/>
  <c r="Q148" i="19" s="1"/>
  <c r="Q149" i="19" s="1"/>
  <c r="Q150" i="19" s="1"/>
  <c r="Q151" i="19" s="1"/>
  <c r="Q152" i="19" s="1"/>
  <c r="Q153" i="19" s="1"/>
  <c r="Q154" i="19" s="1"/>
  <c r="Q155" i="19" s="1"/>
  <c r="Q156" i="19" s="1"/>
  <c r="Q157" i="19" s="1"/>
  <c r="Q158" i="19" s="1"/>
  <c r="Q159" i="19" s="1"/>
  <c r="Q160" i="19" s="1"/>
  <c r="Q161" i="19" s="1"/>
  <c r="Q162" i="19" s="1"/>
  <c r="Q163" i="19" s="1"/>
  <c r="Q164" i="19" s="1"/>
  <c r="Q165" i="19" s="1"/>
  <c r="Q166" i="19" s="1"/>
  <c r="Q167" i="19" s="1"/>
  <c r="Q168" i="19" s="1"/>
  <c r="Q169" i="19" s="1"/>
  <c r="Q170" i="19" s="1"/>
  <c r="Q171" i="19" s="1"/>
  <c r="Q172" i="19" s="1"/>
  <c r="Q173" i="19" s="1"/>
  <c r="Q174" i="19" s="1"/>
  <c r="Q175" i="19" s="1"/>
  <c r="Q176" i="19" s="1"/>
  <c r="Q177" i="19" s="1"/>
  <c r="Q178" i="19" s="1"/>
  <c r="Q179" i="19" s="1"/>
  <c r="Q180" i="19" s="1"/>
  <c r="Q181" i="19" s="1"/>
  <c r="Q182" i="19" s="1"/>
  <c r="Q183" i="19" s="1"/>
  <c r="Q184" i="19" s="1"/>
  <c r="Q185" i="19" s="1"/>
  <c r="Q186" i="19" s="1"/>
  <c r="Q187" i="19" s="1"/>
  <c r="Q188" i="19" s="1"/>
  <c r="Q189" i="19" s="1"/>
  <c r="Q190" i="19" s="1"/>
  <c r="Q191" i="19" s="1"/>
  <c r="Q192" i="19" s="1"/>
  <c r="Q193" i="19" s="1"/>
  <c r="Q194" i="19" s="1"/>
  <c r="Q195" i="19" s="1"/>
  <c r="Q196" i="19" s="1"/>
  <c r="Q197" i="19" s="1"/>
  <c r="Q198" i="19" s="1"/>
  <c r="Q199" i="19" s="1"/>
  <c r="Q200" i="19" s="1"/>
  <c r="R98" i="19"/>
  <c r="I112" i="43" l="1"/>
  <c r="W113" i="43"/>
  <c r="K117" i="19" s="1"/>
  <c r="S113" i="43"/>
  <c r="T113" i="43" s="1"/>
  <c r="J113" i="43" s="1"/>
  <c r="H111" i="43"/>
  <c r="L111" i="43"/>
  <c r="K111" i="43" s="1"/>
  <c r="I115" i="19" s="1"/>
  <c r="M115" i="19" s="1"/>
  <c r="G113" i="43"/>
  <c r="H112" i="43"/>
  <c r="L112" i="43"/>
  <c r="K112" i="43" s="1"/>
  <c r="I116" i="19" s="1"/>
  <c r="M116" i="19" s="1"/>
  <c r="N95" i="41"/>
  <c r="V117" i="41"/>
  <c r="O118" i="41"/>
  <c r="M118" i="41" s="1"/>
  <c r="J122" i="3" s="1"/>
  <c r="C130" i="3"/>
  <c r="A129" i="3"/>
  <c r="J125" i="41"/>
  <c r="M125" i="41"/>
  <c r="J129" i="3" s="1"/>
  <c r="D117" i="19"/>
  <c r="C114" i="43"/>
  <c r="W114" i="43" s="1"/>
  <c r="K118" i="19" s="1"/>
  <c r="E114" i="43" a="1"/>
  <c r="E114" i="43" s="1"/>
  <c r="E118" i="19" s="1"/>
  <c r="F114" i="43"/>
  <c r="A115" i="43"/>
  <c r="D115" i="43" s="1" a="1"/>
  <c r="D115" i="43" s="1"/>
  <c r="C126" i="41" a="1"/>
  <c r="C126" i="41" s="1"/>
  <c r="R126" i="41"/>
  <c r="D126" i="41" a="1"/>
  <c r="D126" i="41" s="1"/>
  <c r="P126" i="41"/>
  <c r="H103" i="3"/>
  <c r="I102" i="3"/>
  <c r="M102" i="3" s="1"/>
  <c r="F103" i="3"/>
  <c r="G103" i="3"/>
  <c r="D102" i="3"/>
  <c r="E103" i="3"/>
  <c r="T126" i="41"/>
  <c r="L126" i="41"/>
  <c r="S126" i="41"/>
  <c r="K126" i="41"/>
  <c r="B127" i="41"/>
  <c r="Y126" i="41"/>
  <c r="K130" i="3" s="1"/>
  <c r="Q126" i="41"/>
  <c r="I126" i="41"/>
  <c r="W126" i="41"/>
  <c r="O126" i="41"/>
  <c r="G126" i="41"/>
  <c r="V126" i="41"/>
  <c r="N126" i="41"/>
  <c r="F126" i="41"/>
  <c r="H126" i="41"/>
  <c r="E126" i="41"/>
  <c r="X126" i="41"/>
  <c r="U126" i="41"/>
  <c r="O94" i="3"/>
  <c r="R99" i="19"/>
  <c r="Q100" i="3"/>
  <c r="R99" i="3"/>
  <c r="U98" i="3"/>
  <c r="U98" i="19"/>
  <c r="F118" i="19" l="1"/>
  <c r="I113" i="43"/>
  <c r="G117" i="19"/>
  <c r="Q114" i="43"/>
  <c r="R114" i="43" s="1"/>
  <c r="G114" i="43"/>
  <c r="G118" i="19" s="1"/>
  <c r="S114" i="43"/>
  <c r="T114" i="43" s="1"/>
  <c r="C118" i="19"/>
  <c r="A118" i="19" s="1"/>
  <c r="M113" i="43"/>
  <c r="V116" i="41"/>
  <c r="O117" i="41"/>
  <c r="M117" i="41" s="1"/>
  <c r="J121" i="3" s="1"/>
  <c r="N94" i="41"/>
  <c r="N93" i="41" s="1"/>
  <c r="N92" i="41" s="1"/>
  <c r="N91" i="41" s="1"/>
  <c r="N90" i="41" s="1"/>
  <c r="N89" i="41" s="1"/>
  <c r="N88" i="41" s="1"/>
  <c r="N87" i="41" s="1"/>
  <c r="N86" i="41" s="1"/>
  <c r="N85" i="41" s="1"/>
  <c r="N84" i="41" s="1"/>
  <c r="N83" i="41" s="1"/>
  <c r="N82" i="41" s="1"/>
  <c r="N81" i="41" s="1"/>
  <c r="N80" i="41" s="1"/>
  <c r="N79" i="41" s="1"/>
  <c r="N78" i="41" s="1"/>
  <c r="N77" i="41" s="1"/>
  <c r="N76" i="41" s="1"/>
  <c r="N75" i="41" s="1"/>
  <c r="N74" i="41" s="1"/>
  <c r="N73" i="41" s="1"/>
  <c r="N72" i="41" s="1"/>
  <c r="N71" i="41" s="1"/>
  <c r="N70" i="41" s="1"/>
  <c r="N69" i="41" s="1"/>
  <c r="N68" i="41" s="1"/>
  <c r="N67" i="41" s="1"/>
  <c r="N66" i="41" s="1"/>
  <c r="N65" i="41" s="1"/>
  <c r="N64" i="41" s="1"/>
  <c r="N63" i="41" s="1"/>
  <c r="C131" i="3"/>
  <c r="A130" i="3"/>
  <c r="J126" i="41"/>
  <c r="C115" i="43"/>
  <c r="W115" i="43" s="1"/>
  <c r="K119" i="19" s="1"/>
  <c r="E115" i="43" a="1"/>
  <c r="E115" i="43" s="1"/>
  <c r="E119" i="19" s="1"/>
  <c r="F115" i="43"/>
  <c r="A116" i="43"/>
  <c r="D116" i="43" s="1" a="1"/>
  <c r="D116" i="43" s="1"/>
  <c r="R127" i="41"/>
  <c r="C127" i="41" a="1"/>
  <c r="C127" i="41" s="1"/>
  <c r="D127" i="41" a="1"/>
  <c r="D127" i="41" s="1"/>
  <c r="P127" i="41"/>
  <c r="M126" i="41"/>
  <c r="J130" i="3" s="1"/>
  <c r="H104" i="3"/>
  <c r="I103" i="3"/>
  <c r="M103" i="3" s="1"/>
  <c r="F104" i="3"/>
  <c r="G104" i="3"/>
  <c r="D103" i="3"/>
  <c r="E104" i="3"/>
  <c r="T127" i="41"/>
  <c r="L127" i="41"/>
  <c r="S127" i="41"/>
  <c r="K127" i="41"/>
  <c r="B128" i="41"/>
  <c r="Y127" i="41"/>
  <c r="K131" i="3" s="1"/>
  <c r="Q127" i="41"/>
  <c r="I127" i="41"/>
  <c r="W127" i="41"/>
  <c r="O127" i="41"/>
  <c r="G127" i="41"/>
  <c r="V127" i="41"/>
  <c r="N127" i="41"/>
  <c r="F127" i="41"/>
  <c r="H127" i="41"/>
  <c r="E127" i="41"/>
  <c r="X127" i="41"/>
  <c r="U127" i="41"/>
  <c r="U99" i="3"/>
  <c r="O95" i="3"/>
  <c r="R100" i="19"/>
  <c r="U99" i="19"/>
  <c r="Q101" i="3"/>
  <c r="R100" i="3"/>
  <c r="J114" i="43" l="1"/>
  <c r="F119" i="19"/>
  <c r="Q115" i="43"/>
  <c r="R115" i="43" s="1"/>
  <c r="D118" i="19"/>
  <c r="L113" i="43"/>
  <c r="K113" i="43" s="1"/>
  <c r="I117" i="19" s="1"/>
  <c r="M117" i="19" s="1"/>
  <c r="H113" i="43"/>
  <c r="C119" i="19"/>
  <c r="A119" i="19" s="1"/>
  <c r="I114" i="43"/>
  <c r="G115" i="43"/>
  <c r="S115" i="43"/>
  <c r="T115" i="43" s="1"/>
  <c r="M114" i="43"/>
  <c r="V115" i="41"/>
  <c r="O116" i="41"/>
  <c r="M116" i="41" s="1"/>
  <c r="J120" i="3" s="1"/>
  <c r="C132" i="3"/>
  <c r="A131" i="3"/>
  <c r="J127" i="41"/>
  <c r="C116" i="43"/>
  <c r="Q116" i="43"/>
  <c r="R116" i="43" s="1"/>
  <c r="E116" i="43" a="1"/>
  <c r="E116" i="43" s="1"/>
  <c r="E120" i="19" s="1"/>
  <c r="F116" i="43"/>
  <c r="A117" i="43"/>
  <c r="D117" i="43" s="1" a="1"/>
  <c r="D117" i="43" s="1"/>
  <c r="W116" i="43"/>
  <c r="K120" i="19" s="1"/>
  <c r="R128" i="41"/>
  <c r="C128" i="41" a="1"/>
  <c r="C128" i="41" s="1"/>
  <c r="D128" i="41" a="1"/>
  <c r="D128" i="41" s="1"/>
  <c r="P128" i="41"/>
  <c r="N62" i="41"/>
  <c r="M127" i="41"/>
  <c r="J131" i="3" s="1"/>
  <c r="H105" i="3"/>
  <c r="I104" i="3"/>
  <c r="M104" i="3" s="1"/>
  <c r="F105" i="3"/>
  <c r="G105" i="3"/>
  <c r="D104" i="3"/>
  <c r="E105" i="3"/>
  <c r="T128" i="41"/>
  <c r="S128" i="41"/>
  <c r="Y128" i="41"/>
  <c r="K132" i="3" s="1"/>
  <c r="W128" i="41"/>
  <c r="V128" i="41"/>
  <c r="X128" i="41"/>
  <c r="L128" i="41"/>
  <c r="U128" i="41"/>
  <c r="K128" i="41"/>
  <c r="Q128" i="41"/>
  <c r="I128" i="41"/>
  <c r="O128" i="41"/>
  <c r="G128" i="41"/>
  <c r="N128" i="41"/>
  <c r="F128" i="41"/>
  <c r="B129" i="41"/>
  <c r="H128" i="41"/>
  <c r="E128" i="41"/>
  <c r="O97" i="3"/>
  <c r="U100" i="19"/>
  <c r="R101" i="19"/>
  <c r="O98" i="3"/>
  <c r="U100" i="3"/>
  <c r="Q102" i="3"/>
  <c r="R101" i="3"/>
  <c r="C120" i="19" l="1"/>
  <c r="A120" i="19" s="1"/>
  <c r="D119" i="19"/>
  <c r="F120" i="19"/>
  <c r="G116" i="43"/>
  <c r="G120" i="19" s="1"/>
  <c r="J115" i="43"/>
  <c r="M115" i="43" s="1"/>
  <c r="S116" i="43"/>
  <c r="T116" i="43" s="1"/>
  <c r="J116" i="43" s="1"/>
  <c r="L114" i="43"/>
  <c r="K114" i="43" s="1"/>
  <c r="I118" i="19" s="1"/>
  <c r="M118" i="19" s="1"/>
  <c r="H114" i="43"/>
  <c r="G119" i="19"/>
  <c r="I115" i="43"/>
  <c r="V114" i="41"/>
  <c r="O115" i="41"/>
  <c r="M115" i="41" s="1"/>
  <c r="J119" i="3" s="1"/>
  <c r="C133" i="3"/>
  <c r="A132" i="3"/>
  <c r="J128" i="41"/>
  <c r="C117" i="43"/>
  <c r="W117" i="43" s="1"/>
  <c r="K121" i="19" s="1"/>
  <c r="E117" i="43" a="1"/>
  <c r="E117" i="43" s="1"/>
  <c r="E121" i="19" s="1"/>
  <c r="Q117" i="43"/>
  <c r="R117" i="43" s="1"/>
  <c r="A118" i="43"/>
  <c r="D118" i="43" s="1" a="1"/>
  <c r="D118" i="43" s="1"/>
  <c r="C129" i="41" a="1"/>
  <c r="C129" i="41" s="1"/>
  <c r="R129" i="41"/>
  <c r="D129" i="41" a="1"/>
  <c r="D129" i="41" s="1"/>
  <c r="P129" i="41"/>
  <c r="N61" i="41"/>
  <c r="M128" i="41"/>
  <c r="J132" i="3" s="1"/>
  <c r="H106" i="3"/>
  <c r="I105" i="3"/>
  <c r="M105" i="3" s="1"/>
  <c r="F106" i="3"/>
  <c r="G106" i="3"/>
  <c r="D105" i="3"/>
  <c r="E106" i="3"/>
  <c r="T129" i="41"/>
  <c r="L129" i="41"/>
  <c r="S129" i="41"/>
  <c r="K129" i="41"/>
  <c r="Y129" i="41"/>
  <c r="K133" i="3" s="1"/>
  <c r="Q129" i="41"/>
  <c r="I129" i="41"/>
  <c r="W129" i="41"/>
  <c r="O129" i="41"/>
  <c r="G129" i="41"/>
  <c r="V129" i="41"/>
  <c r="N129" i="41"/>
  <c r="F129" i="41"/>
  <c r="U129" i="41"/>
  <c r="H129" i="41"/>
  <c r="B130" i="41"/>
  <c r="E129" i="41"/>
  <c r="X129" i="41"/>
  <c r="O96" i="3"/>
  <c r="R102" i="19"/>
  <c r="U101" i="19"/>
  <c r="U101" i="3"/>
  <c r="Q103" i="3"/>
  <c r="R102" i="3"/>
  <c r="D120" i="19" l="1"/>
  <c r="F117" i="43"/>
  <c r="H115" i="43"/>
  <c r="L115" i="43"/>
  <c r="K115" i="43" s="1"/>
  <c r="I119" i="19" s="1"/>
  <c r="M119" i="19" s="1"/>
  <c r="M116" i="43"/>
  <c r="G117" i="43"/>
  <c r="G121" i="19" s="1"/>
  <c r="S117" i="43"/>
  <c r="T117" i="43" s="1"/>
  <c r="J117" i="43" s="1"/>
  <c r="I116" i="43"/>
  <c r="C121" i="19"/>
  <c r="A121" i="19" s="1"/>
  <c r="V113" i="41"/>
  <c r="O114" i="41"/>
  <c r="M114" i="41" s="1"/>
  <c r="J118" i="3" s="1"/>
  <c r="C134" i="3"/>
  <c r="A133" i="3"/>
  <c r="J129" i="41"/>
  <c r="C118" i="43"/>
  <c r="W118" i="43" s="1"/>
  <c r="K122" i="19" s="1"/>
  <c r="E118" i="43" a="1"/>
  <c r="E118" i="43" s="1"/>
  <c r="E122" i="19" s="1"/>
  <c r="F118" i="43"/>
  <c r="A119" i="43"/>
  <c r="D119" i="43" s="1" a="1"/>
  <c r="D119" i="43" s="1"/>
  <c r="C130" i="41" a="1"/>
  <c r="C130" i="41" s="1"/>
  <c r="R130" i="41"/>
  <c r="D130" i="41" a="1"/>
  <c r="D130" i="41" s="1"/>
  <c r="P130" i="41"/>
  <c r="N60" i="41"/>
  <c r="M129" i="41"/>
  <c r="J133" i="3" s="1"/>
  <c r="H107" i="3"/>
  <c r="I106" i="3"/>
  <c r="M106" i="3" s="1"/>
  <c r="F107" i="3"/>
  <c r="G107" i="3"/>
  <c r="D106" i="3"/>
  <c r="E107" i="3"/>
  <c r="T130" i="41"/>
  <c r="L130" i="41"/>
  <c r="S130" i="41"/>
  <c r="K130" i="41"/>
  <c r="Y130" i="41"/>
  <c r="K134" i="3" s="1"/>
  <c r="Q130" i="41"/>
  <c r="I130" i="41"/>
  <c r="W130" i="41"/>
  <c r="O130" i="41"/>
  <c r="G130" i="41"/>
  <c r="V130" i="41"/>
  <c r="N130" i="41"/>
  <c r="F130" i="41"/>
  <c r="B131" i="41"/>
  <c r="E130" i="41"/>
  <c r="X130" i="41"/>
  <c r="U130" i="41"/>
  <c r="H130" i="41"/>
  <c r="O99" i="3"/>
  <c r="R103" i="19"/>
  <c r="U102" i="19"/>
  <c r="U102" i="3"/>
  <c r="Q104" i="3"/>
  <c r="R103" i="3"/>
  <c r="F122" i="19" l="1"/>
  <c r="G118" i="43"/>
  <c r="G122" i="19" s="1"/>
  <c r="Q118" i="43"/>
  <c r="R118" i="43" s="1"/>
  <c r="C122" i="19"/>
  <c r="A122" i="19" s="1"/>
  <c r="M117" i="43"/>
  <c r="I117" i="43"/>
  <c r="F121" i="19"/>
  <c r="D121" i="19"/>
  <c r="L116" i="43"/>
  <c r="K116" i="43" s="1"/>
  <c r="I120" i="19" s="1"/>
  <c r="M120" i="19" s="1"/>
  <c r="H116" i="43"/>
  <c r="S118" i="43"/>
  <c r="T118" i="43" s="1"/>
  <c r="V112" i="41"/>
  <c r="O113" i="41"/>
  <c r="M113" i="41" s="1"/>
  <c r="J117" i="3" s="1"/>
  <c r="J130" i="41"/>
  <c r="C135" i="3"/>
  <c r="A134" i="3"/>
  <c r="C119" i="43"/>
  <c r="W119" i="43" s="1"/>
  <c r="K123" i="19" s="1"/>
  <c r="E119" i="43" a="1"/>
  <c r="E119" i="43" s="1"/>
  <c r="E123" i="19" s="1"/>
  <c r="F119" i="43"/>
  <c r="A120" i="43"/>
  <c r="D120" i="43" s="1" a="1"/>
  <c r="D120" i="43" s="1"/>
  <c r="C131" i="41" a="1"/>
  <c r="C131" i="41" s="1"/>
  <c r="R131" i="41"/>
  <c r="D131" i="41" a="1"/>
  <c r="D131" i="41" s="1"/>
  <c r="P131" i="41"/>
  <c r="N59" i="41"/>
  <c r="M130" i="41"/>
  <c r="J134" i="3" s="1"/>
  <c r="H108" i="3"/>
  <c r="I107" i="3"/>
  <c r="M107" i="3" s="1"/>
  <c r="F108" i="3"/>
  <c r="G108" i="3"/>
  <c r="D107" i="3"/>
  <c r="E108" i="3"/>
  <c r="T131" i="41"/>
  <c r="L131" i="41"/>
  <c r="S131" i="41"/>
  <c r="K131" i="41"/>
  <c r="Y131" i="41"/>
  <c r="K135" i="3" s="1"/>
  <c r="Q131" i="41"/>
  <c r="I131" i="41"/>
  <c r="W131" i="41"/>
  <c r="O131" i="41"/>
  <c r="G131" i="41"/>
  <c r="V131" i="41"/>
  <c r="N131" i="41"/>
  <c r="F131" i="41"/>
  <c r="H131" i="41"/>
  <c r="X131" i="41"/>
  <c r="U131" i="41"/>
  <c r="E131" i="41"/>
  <c r="B132" i="41"/>
  <c r="O100" i="3"/>
  <c r="R104" i="19"/>
  <c r="U103" i="19"/>
  <c r="U103" i="3"/>
  <c r="Q105" i="3"/>
  <c r="R104" i="3"/>
  <c r="D122" i="19" l="1"/>
  <c r="C123" i="19"/>
  <c r="A123" i="19" s="1"/>
  <c r="J118" i="43"/>
  <c r="M118" i="43" s="1"/>
  <c r="Q119" i="43"/>
  <c r="R119" i="43" s="1"/>
  <c r="F123" i="19"/>
  <c r="S119" i="43"/>
  <c r="T119" i="43" s="1"/>
  <c r="L117" i="43"/>
  <c r="K117" i="43" s="1"/>
  <c r="I121" i="19" s="1"/>
  <c r="M121" i="19" s="1"/>
  <c r="H117" i="43"/>
  <c r="I118" i="43"/>
  <c r="G119" i="43"/>
  <c r="G123" i="19" s="1"/>
  <c r="V111" i="41"/>
  <c r="O112" i="41"/>
  <c r="M112" i="41" s="1"/>
  <c r="J116" i="3" s="1"/>
  <c r="C136" i="3"/>
  <c r="A135" i="3"/>
  <c r="J131" i="41"/>
  <c r="C120" i="43"/>
  <c r="W120" i="43" s="1"/>
  <c r="K124" i="19" s="1"/>
  <c r="E120" i="43" a="1"/>
  <c r="E120" i="43" s="1"/>
  <c r="E124" i="19" s="1"/>
  <c r="Q120" i="43"/>
  <c r="R120" i="43" s="1"/>
  <c r="A121" i="43"/>
  <c r="D121" i="43" s="1" a="1"/>
  <c r="D121" i="43" s="1"/>
  <c r="C132" i="41" a="1"/>
  <c r="C132" i="41" s="1"/>
  <c r="R132" i="41"/>
  <c r="D132" i="41" a="1"/>
  <c r="D132" i="41" s="1"/>
  <c r="P132" i="41"/>
  <c r="N58" i="41"/>
  <c r="M131" i="41"/>
  <c r="J135" i="3" s="1"/>
  <c r="H109" i="3"/>
  <c r="I108" i="3"/>
  <c r="M108" i="3" s="1"/>
  <c r="F109" i="3"/>
  <c r="G109" i="3"/>
  <c r="D108" i="3"/>
  <c r="E109" i="3"/>
  <c r="T132" i="41"/>
  <c r="L132" i="41"/>
  <c r="S132" i="41"/>
  <c r="K132" i="41"/>
  <c r="Y132" i="41"/>
  <c r="K136" i="3" s="1"/>
  <c r="Q132" i="41"/>
  <c r="I132" i="41"/>
  <c r="W132" i="41"/>
  <c r="O132" i="41"/>
  <c r="G132" i="41"/>
  <c r="V132" i="41"/>
  <c r="N132" i="41"/>
  <c r="F132" i="41"/>
  <c r="H132" i="41"/>
  <c r="B133" i="41"/>
  <c r="E132" i="41"/>
  <c r="U132" i="41"/>
  <c r="X132" i="41"/>
  <c r="O101" i="3"/>
  <c r="R105" i="19"/>
  <c r="U104" i="19"/>
  <c r="U104" i="3"/>
  <c r="Q106" i="3"/>
  <c r="R105" i="3"/>
  <c r="J119" i="43" l="1"/>
  <c r="M119" i="43" s="1"/>
  <c r="D123" i="19"/>
  <c r="F120" i="43"/>
  <c r="C124" i="19"/>
  <c r="A124" i="19" s="1"/>
  <c r="L118" i="43"/>
  <c r="K118" i="43" s="1"/>
  <c r="I122" i="19" s="1"/>
  <c r="M122" i="19" s="1"/>
  <c r="H118" i="43"/>
  <c r="G120" i="43"/>
  <c r="G124" i="19" s="1"/>
  <c r="I119" i="43"/>
  <c r="S120" i="43"/>
  <c r="T120" i="43" s="1"/>
  <c r="J120" i="43" s="1"/>
  <c r="V110" i="41"/>
  <c r="O111" i="41"/>
  <c r="M111" i="41" s="1"/>
  <c r="J115" i="3" s="1"/>
  <c r="C137" i="3"/>
  <c r="A136" i="3"/>
  <c r="J132" i="41"/>
  <c r="C121" i="43"/>
  <c r="W121" i="43" s="1"/>
  <c r="K125" i="19" s="1"/>
  <c r="E121" i="43" a="1"/>
  <c r="E121" i="43" s="1"/>
  <c r="E125" i="19" s="1"/>
  <c r="F121" i="43"/>
  <c r="A122" i="43"/>
  <c r="D122" i="43" s="1" a="1"/>
  <c r="D122" i="43" s="1"/>
  <c r="C133" i="41" a="1"/>
  <c r="C133" i="41" s="1"/>
  <c r="R133" i="41"/>
  <c r="D133" i="41" a="1"/>
  <c r="D133" i="41" s="1"/>
  <c r="P133" i="41"/>
  <c r="N57" i="41"/>
  <c r="M132" i="41"/>
  <c r="J136" i="3" s="1"/>
  <c r="H110" i="3"/>
  <c r="I109" i="3"/>
  <c r="M109" i="3" s="1"/>
  <c r="F110" i="3"/>
  <c r="G110" i="3"/>
  <c r="D109" i="3"/>
  <c r="E110" i="3"/>
  <c r="T133" i="41"/>
  <c r="L133" i="41"/>
  <c r="S133" i="41"/>
  <c r="K133" i="41"/>
  <c r="B134" i="41"/>
  <c r="Y133" i="41"/>
  <c r="K137" i="3" s="1"/>
  <c r="Q133" i="41"/>
  <c r="I133" i="41"/>
  <c r="W133" i="41"/>
  <c r="O133" i="41"/>
  <c r="G133" i="41"/>
  <c r="V133" i="41"/>
  <c r="N133" i="41"/>
  <c r="F133" i="41"/>
  <c r="H133" i="41"/>
  <c r="E133" i="41"/>
  <c r="U133" i="41"/>
  <c r="X133" i="41"/>
  <c r="O102" i="3"/>
  <c r="R106" i="19"/>
  <c r="U105" i="19"/>
  <c r="U105" i="3"/>
  <c r="Q107" i="3"/>
  <c r="R106" i="3"/>
  <c r="D124" i="19" l="1"/>
  <c r="G121" i="43"/>
  <c r="G125" i="19" s="1"/>
  <c r="F125" i="19"/>
  <c r="I121" i="43"/>
  <c r="S121" i="43"/>
  <c r="T121" i="43" s="1"/>
  <c r="C125" i="19"/>
  <c r="A125" i="19" s="1"/>
  <c r="L119" i="43"/>
  <c r="K119" i="43" s="1"/>
  <c r="I123" i="19" s="1"/>
  <c r="M123" i="19" s="1"/>
  <c r="H119" i="43"/>
  <c r="F124" i="19"/>
  <c r="I120" i="43"/>
  <c r="M120" i="43"/>
  <c r="Q121" i="43"/>
  <c r="R121" i="43" s="1"/>
  <c r="V109" i="41"/>
  <c r="O110" i="41"/>
  <c r="M110" i="41" s="1"/>
  <c r="J114" i="3" s="1"/>
  <c r="C138" i="3"/>
  <c r="A137" i="3"/>
  <c r="J133" i="41"/>
  <c r="C122" i="43"/>
  <c r="W122" i="43" s="1"/>
  <c r="K126" i="19" s="1"/>
  <c r="E122" i="43" a="1"/>
  <c r="E122" i="43" s="1"/>
  <c r="E126" i="19" s="1"/>
  <c r="Q122" i="43"/>
  <c r="R122" i="43" s="1"/>
  <c r="A123" i="43"/>
  <c r="D123" i="43" s="1" a="1"/>
  <c r="D123" i="43" s="1"/>
  <c r="C134" i="41" a="1"/>
  <c r="C134" i="41" s="1"/>
  <c r="R134" i="41"/>
  <c r="D134" i="41" a="1"/>
  <c r="D134" i="41" s="1"/>
  <c r="P134" i="41"/>
  <c r="N56" i="41"/>
  <c r="M133" i="41"/>
  <c r="J137" i="3" s="1"/>
  <c r="H111" i="3"/>
  <c r="I110" i="3"/>
  <c r="M110" i="3" s="1"/>
  <c r="F111" i="3"/>
  <c r="G111" i="3"/>
  <c r="D110" i="3"/>
  <c r="E111" i="3"/>
  <c r="T134" i="41"/>
  <c r="L134" i="41"/>
  <c r="S134" i="41"/>
  <c r="K134" i="41"/>
  <c r="B135" i="41"/>
  <c r="Y134" i="41"/>
  <c r="K138" i="3" s="1"/>
  <c r="Q134" i="41"/>
  <c r="I134" i="41"/>
  <c r="W134" i="41"/>
  <c r="O134" i="41"/>
  <c r="G134" i="41"/>
  <c r="V134" i="41"/>
  <c r="N134" i="41"/>
  <c r="F134" i="41"/>
  <c r="H134" i="41"/>
  <c r="E134" i="41"/>
  <c r="X134" i="41"/>
  <c r="U134" i="41"/>
  <c r="O103" i="3"/>
  <c r="R107" i="19"/>
  <c r="U106" i="19"/>
  <c r="U106" i="3"/>
  <c r="Q108" i="3"/>
  <c r="R107" i="3"/>
  <c r="J121" i="43" l="1"/>
  <c r="M121" i="43" s="1"/>
  <c r="D125" i="19"/>
  <c r="F122" i="43"/>
  <c r="C126" i="19"/>
  <c r="A126" i="19" s="1"/>
  <c r="S122" i="43"/>
  <c r="T122" i="43" s="1"/>
  <c r="J122" i="43" s="1"/>
  <c r="G122" i="43"/>
  <c r="G126" i="19" s="1"/>
  <c r="L120" i="43"/>
  <c r="K120" i="43" s="1"/>
  <c r="I124" i="19" s="1"/>
  <c r="M124" i="19" s="1"/>
  <c r="H120" i="43"/>
  <c r="L121" i="43"/>
  <c r="K121" i="43" s="1"/>
  <c r="I125" i="19" s="1"/>
  <c r="M125" i="19" s="1"/>
  <c r="H121" i="43"/>
  <c r="F126" i="19"/>
  <c r="V108" i="41"/>
  <c r="O109" i="41"/>
  <c r="M109" i="41" s="1"/>
  <c r="J113" i="3" s="1"/>
  <c r="C139" i="3"/>
  <c r="A138" i="3"/>
  <c r="J134" i="41"/>
  <c r="C123" i="43"/>
  <c r="W123" i="43" s="1"/>
  <c r="K127" i="19" s="1"/>
  <c r="E123" i="43" a="1"/>
  <c r="E123" i="43" s="1"/>
  <c r="E127" i="19" s="1"/>
  <c r="Q123" i="43"/>
  <c r="R123" i="43" s="1"/>
  <c r="A124" i="43"/>
  <c r="D124" i="43" s="1" a="1"/>
  <c r="D124" i="43" s="1"/>
  <c r="R135" i="41"/>
  <c r="C135" i="41" a="1"/>
  <c r="C135" i="41" s="1"/>
  <c r="D135" i="41" a="1"/>
  <c r="D135" i="41" s="1"/>
  <c r="P135" i="41"/>
  <c r="N55" i="41"/>
  <c r="M134" i="41"/>
  <c r="J138" i="3" s="1"/>
  <c r="H112" i="3"/>
  <c r="I111" i="3"/>
  <c r="M111" i="3" s="1"/>
  <c r="F112" i="3"/>
  <c r="G112" i="3"/>
  <c r="D111" i="3"/>
  <c r="E112" i="3"/>
  <c r="T135" i="41"/>
  <c r="L135" i="41"/>
  <c r="S135" i="41"/>
  <c r="K135" i="41"/>
  <c r="B136" i="41"/>
  <c r="Y135" i="41"/>
  <c r="K139" i="3" s="1"/>
  <c r="Q135" i="41"/>
  <c r="I135" i="41"/>
  <c r="W135" i="41"/>
  <c r="O135" i="41"/>
  <c r="G135" i="41"/>
  <c r="V135" i="41"/>
  <c r="N135" i="41"/>
  <c r="F135" i="41"/>
  <c r="X135" i="41"/>
  <c r="U135" i="41"/>
  <c r="E135" i="41"/>
  <c r="H135" i="41"/>
  <c r="O104" i="3"/>
  <c r="R108" i="19"/>
  <c r="U107" i="19"/>
  <c r="U107" i="3"/>
  <c r="Q109" i="3"/>
  <c r="R108" i="3"/>
  <c r="D126" i="19" l="1"/>
  <c r="C127" i="19"/>
  <c r="A127" i="19" s="1"/>
  <c r="F123" i="43"/>
  <c r="M122" i="43"/>
  <c r="I122" i="43"/>
  <c r="G123" i="43"/>
  <c r="G127" i="19" s="1"/>
  <c r="S123" i="43"/>
  <c r="T123" i="43" s="1"/>
  <c r="J123" i="43" s="1"/>
  <c r="V107" i="41"/>
  <c r="O108" i="41"/>
  <c r="M108" i="41" s="1"/>
  <c r="J112" i="3" s="1"/>
  <c r="L112" i="3" s="1"/>
  <c r="C140" i="3"/>
  <c r="A139" i="3"/>
  <c r="J135" i="41"/>
  <c r="C124" i="43"/>
  <c r="W124" i="43" s="1"/>
  <c r="K128" i="19" s="1"/>
  <c r="E124" i="43" a="1"/>
  <c r="E124" i="43" s="1"/>
  <c r="E128" i="19" s="1"/>
  <c r="F124" i="43"/>
  <c r="A125" i="43"/>
  <c r="D125" i="43" s="1" a="1"/>
  <c r="D125" i="43" s="1"/>
  <c r="R136" i="41"/>
  <c r="C136" i="41" a="1"/>
  <c r="C136" i="41" s="1"/>
  <c r="D136" i="41" a="1"/>
  <c r="D136" i="41" s="1"/>
  <c r="P136" i="41"/>
  <c r="N54" i="41"/>
  <c r="M135" i="41"/>
  <c r="J139" i="3" s="1"/>
  <c r="H113" i="3"/>
  <c r="L113" i="3" s="1"/>
  <c r="I112" i="3"/>
  <c r="M112" i="3" s="1"/>
  <c r="F113" i="3"/>
  <c r="G113" i="3"/>
  <c r="D112" i="3"/>
  <c r="E113" i="3"/>
  <c r="T136" i="41"/>
  <c r="L136" i="41"/>
  <c r="S136" i="41"/>
  <c r="K136" i="41"/>
  <c r="B137" i="41"/>
  <c r="Y136" i="41"/>
  <c r="K140" i="3" s="1"/>
  <c r="Q136" i="41"/>
  <c r="I136" i="41"/>
  <c r="W136" i="41"/>
  <c r="O136" i="41"/>
  <c r="G136" i="41"/>
  <c r="V136" i="41"/>
  <c r="N136" i="41"/>
  <c r="F136" i="41"/>
  <c r="X136" i="41"/>
  <c r="U136" i="41"/>
  <c r="H136" i="41"/>
  <c r="E136" i="41"/>
  <c r="U108" i="19"/>
  <c r="R109" i="19"/>
  <c r="U108" i="3"/>
  <c r="Q110" i="3"/>
  <c r="R109" i="3"/>
  <c r="G124" i="43" l="1"/>
  <c r="G128" i="19" s="1"/>
  <c r="S124" i="43"/>
  <c r="T124" i="43" s="1"/>
  <c r="D127" i="19"/>
  <c r="I124" i="43"/>
  <c r="F128" i="19"/>
  <c r="M123" i="43"/>
  <c r="I123" i="43"/>
  <c r="F127" i="19"/>
  <c r="Q124" i="43"/>
  <c r="R124" i="43" s="1"/>
  <c r="J124" i="43" s="1"/>
  <c r="M124" i="43" s="1"/>
  <c r="C128" i="19"/>
  <c r="A128" i="19" s="1"/>
  <c r="L122" i="43"/>
  <c r="K122" i="43" s="1"/>
  <c r="I126" i="19" s="1"/>
  <c r="M126" i="19" s="1"/>
  <c r="H122" i="43"/>
  <c r="J136" i="41"/>
  <c r="V106" i="41"/>
  <c r="O107" i="41"/>
  <c r="M107" i="41" s="1"/>
  <c r="J111" i="3" s="1"/>
  <c r="L111" i="3" s="1"/>
  <c r="C141" i="3"/>
  <c r="A140" i="3"/>
  <c r="C125" i="43"/>
  <c r="Q125" i="43"/>
  <c r="R125" i="43" s="1"/>
  <c r="E125" i="43" a="1"/>
  <c r="E125" i="43" s="1"/>
  <c r="E129" i="19" s="1"/>
  <c r="F125" i="43"/>
  <c r="W125" i="43"/>
  <c r="K129" i="19" s="1"/>
  <c r="A126" i="43"/>
  <c r="D126" i="43" s="1" a="1"/>
  <c r="D126" i="43" s="1"/>
  <c r="C137" i="41" a="1"/>
  <c r="C137" i="41" s="1"/>
  <c r="R137" i="41"/>
  <c r="D137" i="41" a="1"/>
  <c r="D137" i="41" s="1"/>
  <c r="P137" i="41"/>
  <c r="N53" i="41"/>
  <c r="M136" i="41"/>
  <c r="J140" i="3" s="1"/>
  <c r="H114" i="3"/>
  <c r="L114" i="3" s="1"/>
  <c r="I113" i="3"/>
  <c r="M113" i="3" s="1"/>
  <c r="F114" i="3"/>
  <c r="G114" i="3"/>
  <c r="D113" i="3"/>
  <c r="E114" i="3"/>
  <c r="T137" i="41"/>
  <c r="L137" i="41"/>
  <c r="S137" i="41"/>
  <c r="K137" i="41"/>
  <c r="B138" i="41"/>
  <c r="Y137" i="41"/>
  <c r="K141" i="3" s="1"/>
  <c r="Q137" i="41"/>
  <c r="I137" i="41"/>
  <c r="W137" i="41"/>
  <c r="O137" i="41"/>
  <c r="G137" i="41"/>
  <c r="V137" i="41"/>
  <c r="N137" i="41"/>
  <c r="F137" i="41"/>
  <c r="H137" i="41"/>
  <c r="E137" i="41"/>
  <c r="U137" i="41"/>
  <c r="X137" i="41"/>
  <c r="O105" i="3"/>
  <c r="R110" i="19"/>
  <c r="U109" i="19"/>
  <c r="O107" i="3"/>
  <c r="U109" i="3"/>
  <c r="Q111" i="3"/>
  <c r="R110" i="3"/>
  <c r="D128" i="19" l="1"/>
  <c r="C129" i="19"/>
  <c r="A129" i="19" s="1"/>
  <c r="F129" i="19"/>
  <c r="H123" i="43"/>
  <c r="L123" i="43"/>
  <c r="K123" i="43" s="1"/>
  <c r="I127" i="19" s="1"/>
  <c r="M127" i="19" s="1"/>
  <c r="H124" i="43"/>
  <c r="L124" i="43"/>
  <c r="K124" i="43" s="1"/>
  <c r="I128" i="19" s="1"/>
  <c r="M128" i="19" s="1"/>
  <c r="G125" i="43"/>
  <c r="G129" i="19" s="1"/>
  <c r="S125" i="43"/>
  <c r="T125" i="43" s="1"/>
  <c r="J125" i="43" s="1"/>
  <c r="V105" i="41"/>
  <c r="O106" i="41"/>
  <c r="M106" i="41" s="1"/>
  <c r="J110" i="3" s="1"/>
  <c r="L110" i="3" s="1"/>
  <c r="C142" i="3"/>
  <c r="A141" i="3"/>
  <c r="J137" i="41"/>
  <c r="C126" i="43"/>
  <c r="E126" i="43" a="1"/>
  <c r="E126" i="43" s="1"/>
  <c r="E130" i="19" s="1"/>
  <c r="F126" i="43"/>
  <c r="A127" i="43"/>
  <c r="D127" i="43" s="1" a="1"/>
  <c r="D127" i="43" s="1"/>
  <c r="C138" i="41" a="1"/>
  <c r="C138" i="41" s="1"/>
  <c r="R138" i="41"/>
  <c r="D138" i="41" a="1"/>
  <c r="D138" i="41" s="1"/>
  <c r="P138" i="41"/>
  <c r="N52" i="41"/>
  <c r="M137" i="41"/>
  <c r="J141" i="3" s="1"/>
  <c r="H115" i="3"/>
  <c r="L115" i="3" s="1"/>
  <c r="I114" i="3"/>
  <c r="M114" i="3" s="1"/>
  <c r="F115" i="3"/>
  <c r="G115" i="3"/>
  <c r="D114" i="3"/>
  <c r="E115" i="3"/>
  <c r="T138" i="41"/>
  <c r="L138" i="41"/>
  <c r="S138" i="41"/>
  <c r="K138" i="41"/>
  <c r="B139" i="41"/>
  <c r="Y138" i="41"/>
  <c r="K142" i="3" s="1"/>
  <c r="Q138" i="41"/>
  <c r="I138" i="41"/>
  <c r="W138" i="41"/>
  <c r="O138" i="41"/>
  <c r="G138" i="41"/>
  <c r="V138" i="41"/>
  <c r="N138" i="41"/>
  <c r="F138" i="41"/>
  <c r="H138" i="41"/>
  <c r="E138" i="41"/>
  <c r="X138" i="41"/>
  <c r="U138" i="41"/>
  <c r="O106" i="3"/>
  <c r="R111" i="19"/>
  <c r="U110" i="19"/>
  <c r="O108" i="3"/>
  <c r="U110" i="3"/>
  <c r="Q112" i="3"/>
  <c r="R111" i="3"/>
  <c r="C130" i="19" l="1"/>
  <c r="A130" i="19" s="1"/>
  <c r="G126" i="43"/>
  <c r="G130" i="19" s="1"/>
  <c r="W126" i="43"/>
  <c r="K130" i="19" s="1"/>
  <c r="D129" i="19"/>
  <c r="I126" i="43"/>
  <c r="F130" i="19"/>
  <c r="Q126" i="43"/>
  <c r="R126" i="43" s="1"/>
  <c r="I125" i="43"/>
  <c r="S126" i="43"/>
  <c r="T126" i="43" s="1"/>
  <c r="M125" i="43"/>
  <c r="V104" i="41"/>
  <c r="O105" i="41"/>
  <c r="M105" i="41" s="1"/>
  <c r="J109" i="3" s="1"/>
  <c r="L109" i="3" s="1"/>
  <c r="C143" i="3"/>
  <c r="A142" i="3"/>
  <c r="J138" i="41"/>
  <c r="C127" i="43"/>
  <c r="C131" i="19" s="1"/>
  <c r="A131" i="19" s="1"/>
  <c r="E127" i="43" a="1"/>
  <c r="E127" i="43" s="1"/>
  <c r="E131" i="19" s="1"/>
  <c r="Q127" i="43"/>
  <c r="R127" i="43" s="1"/>
  <c r="A128" i="43"/>
  <c r="D128" i="43" s="1" a="1"/>
  <c r="D128" i="43" s="1"/>
  <c r="C139" i="41" a="1"/>
  <c r="C139" i="41" s="1"/>
  <c r="R139" i="41"/>
  <c r="D139" i="41" a="1"/>
  <c r="D139" i="41" s="1"/>
  <c r="P139" i="41"/>
  <c r="N51" i="41"/>
  <c r="M138" i="41"/>
  <c r="J142" i="3" s="1"/>
  <c r="H116" i="3"/>
  <c r="L116" i="3" s="1"/>
  <c r="I115" i="3"/>
  <c r="M115" i="3" s="1"/>
  <c r="F116" i="3"/>
  <c r="G116" i="3"/>
  <c r="D115" i="3"/>
  <c r="E116" i="3"/>
  <c r="T139" i="41"/>
  <c r="L139" i="41"/>
  <c r="S139" i="41"/>
  <c r="K139" i="41"/>
  <c r="B140" i="41"/>
  <c r="Y139" i="41"/>
  <c r="K143" i="3" s="1"/>
  <c r="Q139" i="41"/>
  <c r="I139" i="41"/>
  <c r="W139" i="41"/>
  <c r="O139" i="41"/>
  <c r="G139" i="41"/>
  <c r="V139" i="41"/>
  <c r="N139" i="41"/>
  <c r="F139" i="41"/>
  <c r="X139" i="41"/>
  <c r="U139" i="41"/>
  <c r="E139" i="41"/>
  <c r="H139" i="41"/>
  <c r="R112" i="19"/>
  <c r="U111" i="19"/>
  <c r="U111" i="3"/>
  <c r="Q113" i="3"/>
  <c r="R112" i="3"/>
  <c r="D130" i="19" l="1"/>
  <c r="W127" i="43"/>
  <c r="K131" i="19" s="1"/>
  <c r="S127" i="43"/>
  <c r="T127" i="43" s="1"/>
  <c r="J127" i="43" s="1"/>
  <c r="F127" i="43"/>
  <c r="G127" i="43"/>
  <c r="G131" i="19" s="1"/>
  <c r="H125" i="43"/>
  <c r="L125" i="43"/>
  <c r="K125" i="43" s="1"/>
  <c r="I129" i="19" s="1"/>
  <c r="M129" i="19" s="1"/>
  <c r="H126" i="43"/>
  <c r="L126" i="43"/>
  <c r="K126" i="43" s="1"/>
  <c r="I130" i="19" s="1"/>
  <c r="M130" i="19" s="1"/>
  <c r="J126" i="43"/>
  <c r="M126" i="43" s="1"/>
  <c r="V103" i="41"/>
  <c r="O104" i="41"/>
  <c r="M104" i="41" s="1"/>
  <c r="J108" i="3" s="1"/>
  <c r="L108" i="3" s="1"/>
  <c r="C144" i="3"/>
  <c r="A143" i="3"/>
  <c r="J139" i="41"/>
  <c r="D131" i="19"/>
  <c r="C128" i="43"/>
  <c r="C132" i="19" s="1"/>
  <c r="A132" i="19" s="1"/>
  <c r="E128" i="43" a="1"/>
  <c r="E128" i="43" s="1"/>
  <c r="E132" i="19" s="1"/>
  <c r="F128" i="43"/>
  <c r="A129" i="43"/>
  <c r="D129" i="43" s="1" a="1"/>
  <c r="D129" i="43" s="1"/>
  <c r="C140" i="41" a="1"/>
  <c r="C140" i="41" s="1"/>
  <c r="R140" i="41"/>
  <c r="D140" i="41" a="1"/>
  <c r="D140" i="41" s="1"/>
  <c r="P140" i="41"/>
  <c r="N50" i="41"/>
  <c r="M139" i="41"/>
  <c r="J143" i="3" s="1"/>
  <c r="H117" i="3"/>
  <c r="L117" i="3" s="1"/>
  <c r="I116" i="3"/>
  <c r="M116" i="3" s="1"/>
  <c r="F117" i="3"/>
  <c r="G117" i="3"/>
  <c r="D116" i="3"/>
  <c r="E117" i="3"/>
  <c r="T140" i="41"/>
  <c r="L140" i="41"/>
  <c r="S140" i="41"/>
  <c r="K140" i="41"/>
  <c r="B141" i="41"/>
  <c r="Y140" i="41"/>
  <c r="K144" i="3" s="1"/>
  <c r="Q140" i="41"/>
  <c r="I140" i="41"/>
  <c r="W140" i="41"/>
  <c r="O140" i="41"/>
  <c r="G140" i="41"/>
  <c r="V140" i="41"/>
  <c r="N140" i="41"/>
  <c r="F140" i="41"/>
  <c r="X140" i="41"/>
  <c r="U140" i="41"/>
  <c r="H140" i="41"/>
  <c r="E140" i="41"/>
  <c r="U112" i="19"/>
  <c r="R113" i="19"/>
  <c r="U112" i="3"/>
  <c r="Q114" i="3"/>
  <c r="R113" i="3"/>
  <c r="W128" i="43" l="1"/>
  <c r="K132" i="19" s="1"/>
  <c r="G128" i="43"/>
  <c r="G132" i="19" s="1"/>
  <c r="S128" i="43"/>
  <c r="T128" i="43" s="1"/>
  <c r="I128" i="43"/>
  <c r="F132" i="19"/>
  <c r="I127" i="43"/>
  <c r="M127" i="43"/>
  <c r="F131" i="19"/>
  <c r="Q128" i="43"/>
  <c r="R128" i="43" s="1"/>
  <c r="V102" i="41"/>
  <c r="O103" i="41"/>
  <c r="M103" i="41" s="1"/>
  <c r="J107" i="3" s="1"/>
  <c r="L107" i="3" s="1"/>
  <c r="C145" i="3"/>
  <c r="A144" i="3"/>
  <c r="J140" i="41"/>
  <c r="M140" i="41"/>
  <c r="J144" i="3" s="1"/>
  <c r="C133" i="19"/>
  <c r="A133" i="19" s="1"/>
  <c r="D132" i="19"/>
  <c r="C129" i="43"/>
  <c r="E129" i="43" a="1"/>
  <c r="E129" i="43" s="1"/>
  <c r="E133" i="19" s="1"/>
  <c r="Q129" i="43"/>
  <c r="R129" i="43" s="1"/>
  <c r="W129" i="43"/>
  <c r="K133" i="19" s="1"/>
  <c r="A130" i="43"/>
  <c r="D130" i="43" s="1" a="1"/>
  <c r="D130" i="43" s="1"/>
  <c r="R141" i="41"/>
  <c r="C141" i="41" a="1"/>
  <c r="C141" i="41" s="1"/>
  <c r="D141" i="41" a="1"/>
  <c r="D141" i="41" s="1"/>
  <c r="P141" i="41"/>
  <c r="N49" i="41"/>
  <c r="H118" i="3"/>
  <c r="L118" i="3" s="1"/>
  <c r="I117" i="3"/>
  <c r="M117" i="3" s="1"/>
  <c r="F118" i="3"/>
  <c r="G118" i="3"/>
  <c r="D117" i="3"/>
  <c r="E118" i="3"/>
  <c r="T141" i="41"/>
  <c r="L141" i="41"/>
  <c r="S141" i="41"/>
  <c r="K141" i="41"/>
  <c r="B142" i="41"/>
  <c r="Y141" i="41"/>
  <c r="K145" i="3" s="1"/>
  <c r="Q141" i="41"/>
  <c r="I141" i="41"/>
  <c r="W141" i="41"/>
  <c r="O141" i="41"/>
  <c r="G141" i="41"/>
  <c r="V141" i="41"/>
  <c r="N141" i="41"/>
  <c r="F141" i="41"/>
  <c r="H141" i="41"/>
  <c r="E141" i="41"/>
  <c r="U141" i="41"/>
  <c r="X141" i="41"/>
  <c r="O109" i="3"/>
  <c r="U113" i="19"/>
  <c r="R114" i="19"/>
  <c r="Q115" i="3"/>
  <c r="R114" i="3"/>
  <c r="U113" i="3"/>
  <c r="J128" i="43" l="1"/>
  <c r="M128" i="43" s="1"/>
  <c r="H127" i="43"/>
  <c r="L127" i="43"/>
  <c r="K127" i="43" s="1"/>
  <c r="I131" i="19" s="1"/>
  <c r="M131" i="19" s="1"/>
  <c r="G129" i="43"/>
  <c r="G133" i="19" s="1"/>
  <c r="F129" i="43"/>
  <c r="F133" i="19"/>
  <c r="S129" i="43"/>
  <c r="T129" i="43" s="1"/>
  <c r="J129" i="43" s="1"/>
  <c r="L128" i="43"/>
  <c r="K128" i="43" s="1"/>
  <c r="I132" i="19" s="1"/>
  <c r="M132" i="19" s="1"/>
  <c r="H128" i="43"/>
  <c r="V101" i="41"/>
  <c r="O102" i="41"/>
  <c r="M102" i="41" s="1"/>
  <c r="J106" i="3" s="1"/>
  <c r="L106" i="3" s="1"/>
  <c r="C146" i="3"/>
  <c r="A145" i="3"/>
  <c r="J141" i="41"/>
  <c r="D133" i="19"/>
  <c r="C130" i="43"/>
  <c r="C134" i="19" s="1"/>
  <c r="A134" i="19" s="1"/>
  <c r="E130" i="43" a="1"/>
  <c r="E130" i="43" s="1"/>
  <c r="E134" i="19" s="1"/>
  <c r="Q130" i="43"/>
  <c r="R130" i="43" s="1"/>
  <c r="A131" i="43"/>
  <c r="D131" i="43" s="1" a="1"/>
  <c r="D131" i="43" s="1"/>
  <c r="C142" i="41" a="1"/>
  <c r="C142" i="41" s="1"/>
  <c r="R142" i="41"/>
  <c r="D142" i="41" a="1"/>
  <c r="D142" i="41" s="1"/>
  <c r="P142" i="41"/>
  <c r="N48" i="41"/>
  <c r="M141" i="41"/>
  <c r="J145" i="3" s="1"/>
  <c r="H119" i="3"/>
  <c r="L119" i="3" s="1"/>
  <c r="I118" i="3"/>
  <c r="M118" i="3" s="1"/>
  <c r="F119" i="3"/>
  <c r="G119" i="3"/>
  <c r="D118" i="3"/>
  <c r="E119" i="3"/>
  <c r="T142" i="41"/>
  <c r="L142" i="41"/>
  <c r="S142" i="41"/>
  <c r="K142" i="41"/>
  <c r="B143" i="41"/>
  <c r="Y142" i="41"/>
  <c r="K146" i="3" s="1"/>
  <c r="Q142" i="41"/>
  <c r="I142" i="41"/>
  <c r="W142" i="41"/>
  <c r="O142" i="41"/>
  <c r="G142" i="41"/>
  <c r="V142" i="41"/>
  <c r="N142" i="41"/>
  <c r="F142" i="41"/>
  <c r="H142" i="41"/>
  <c r="E142" i="41"/>
  <c r="X142" i="41"/>
  <c r="U142" i="41"/>
  <c r="O110" i="3"/>
  <c r="U114" i="19"/>
  <c r="R115" i="19"/>
  <c r="U114" i="3"/>
  <c r="Q116" i="3"/>
  <c r="R115" i="3"/>
  <c r="S130" i="43" l="1"/>
  <c r="T130" i="43" s="1"/>
  <c r="J130" i="43" s="1"/>
  <c r="W130" i="43"/>
  <c r="K134" i="19" s="1"/>
  <c r="G130" i="43"/>
  <c r="G134" i="19" s="1"/>
  <c r="F130" i="43"/>
  <c r="I129" i="43"/>
  <c r="M129" i="43"/>
  <c r="J142" i="41"/>
  <c r="V100" i="41"/>
  <c r="O101" i="41"/>
  <c r="M101" i="41" s="1"/>
  <c r="J105" i="3" s="1"/>
  <c r="L105" i="3" s="1"/>
  <c r="C147" i="3"/>
  <c r="A146" i="3"/>
  <c r="D134" i="19"/>
  <c r="C131" i="43"/>
  <c r="C135" i="19" s="1"/>
  <c r="A135" i="19" s="1"/>
  <c r="E131" i="43" a="1"/>
  <c r="E131" i="43" s="1"/>
  <c r="E135" i="19" s="1"/>
  <c r="Q131" i="43"/>
  <c r="R131" i="43" s="1"/>
  <c r="A132" i="43"/>
  <c r="D132" i="43" s="1" a="1"/>
  <c r="D132" i="43" s="1"/>
  <c r="R143" i="41"/>
  <c r="C143" i="41" a="1"/>
  <c r="C143" i="41" s="1"/>
  <c r="D143" i="41" a="1"/>
  <c r="D143" i="41" s="1"/>
  <c r="P143" i="41"/>
  <c r="N47" i="41"/>
  <c r="M142" i="41"/>
  <c r="J146" i="3" s="1"/>
  <c r="H120" i="3"/>
  <c r="L120" i="3" s="1"/>
  <c r="I119" i="3"/>
  <c r="M119" i="3" s="1"/>
  <c r="F120" i="3"/>
  <c r="G120" i="3"/>
  <c r="D119" i="3"/>
  <c r="E120" i="3"/>
  <c r="T143" i="41"/>
  <c r="L143" i="41"/>
  <c r="S143" i="41"/>
  <c r="K143" i="41"/>
  <c r="B144" i="41"/>
  <c r="Y143" i="41"/>
  <c r="K147" i="3" s="1"/>
  <c r="Q143" i="41"/>
  <c r="I143" i="41"/>
  <c r="W143" i="41"/>
  <c r="O143" i="41"/>
  <c r="G143" i="41"/>
  <c r="V143" i="41"/>
  <c r="N143" i="41"/>
  <c r="F143" i="41"/>
  <c r="X143" i="41"/>
  <c r="U143" i="41"/>
  <c r="E143" i="41"/>
  <c r="H143" i="41"/>
  <c r="O111" i="3"/>
  <c r="R116" i="19"/>
  <c r="U115" i="19"/>
  <c r="U115" i="3"/>
  <c r="Q117" i="3"/>
  <c r="R116" i="3"/>
  <c r="G131" i="43" l="1"/>
  <c r="G135" i="19" s="1"/>
  <c r="S131" i="43"/>
  <c r="T131" i="43" s="1"/>
  <c r="J131" i="43" s="1"/>
  <c r="H129" i="43"/>
  <c r="L129" i="43"/>
  <c r="K129" i="43" s="1"/>
  <c r="I133" i="19" s="1"/>
  <c r="M133" i="19" s="1"/>
  <c r="I130" i="43"/>
  <c r="M130" i="43"/>
  <c r="F134" i="19"/>
  <c r="F131" i="43"/>
  <c r="W131" i="43"/>
  <c r="K135" i="19" s="1"/>
  <c r="J143" i="41"/>
  <c r="V99" i="41"/>
  <c r="O100" i="41"/>
  <c r="M100" i="41" s="1"/>
  <c r="J104" i="3" s="1"/>
  <c r="L104" i="3" s="1"/>
  <c r="C148" i="3"/>
  <c r="A147" i="3"/>
  <c r="D135" i="19"/>
  <c r="C132" i="43"/>
  <c r="W132" i="43" s="1"/>
  <c r="K136" i="19" s="1"/>
  <c r="E132" i="43" a="1"/>
  <c r="E132" i="43" s="1"/>
  <c r="E136" i="19" s="1"/>
  <c r="Q132" i="43"/>
  <c r="R132" i="43" s="1"/>
  <c r="A133" i="43"/>
  <c r="D133" i="43" s="1" a="1"/>
  <c r="D133" i="43" s="1"/>
  <c r="R144" i="41"/>
  <c r="C144" i="41" a="1"/>
  <c r="C144" i="41" s="1"/>
  <c r="D144" i="41" a="1"/>
  <c r="D144" i="41" s="1"/>
  <c r="P144" i="41"/>
  <c r="N46" i="41"/>
  <c r="M143" i="41"/>
  <c r="J147" i="3" s="1"/>
  <c r="H121" i="3"/>
  <c r="L121" i="3" s="1"/>
  <c r="I120" i="3"/>
  <c r="M120" i="3" s="1"/>
  <c r="F121" i="3"/>
  <c r="G121" i="3"/>
  <c r="D120" i="3"/>
  <c r="E121" i="3"/>
  <c r="T144" i="41"/>
  <c r="L144" i="41"/>
  <c r="S144" i="41"/>
  <c r="K144" i="41"/>
  <c r="B145" i="41"/>
  <c r="Y144" i="41"/>
  <c r="K148" i="3" s="1"/>
  <c r="Q144" i="41"/>
  <c r="I144" i="41"/>
  <c r="W144" i="41"/>
  <c r="O144" i="41"/>
  <c r="G144" i="41"/>
  <c r="V144" i="41"/>
  <c r="N144" i="41"/>
  <c r="F144" i="41"/>
  <c r="X144" i="41"/>
  <c r="U144" i="41"/>
  <c r="H144" i="41"/>
  <c r="E144" i="41"/>
  <c r="O112" i="3"/>
  <c r="R117" i="19"/>
  <c r="U116" i="19"/>
  <c r="U116" i="3"/>
  <c r="Q118" i="3"/>
  <c r="R117" i="3"/>
  <c r="S132" i="43" l="1"/>
  <c r="T132" i="43" s="1"/>
  <c r="J132" i="43" s="1"/>
  <c r="L130" i="43"/>
  <c r="K130" i="43" s="1"/>
  <c r="I134" i="19" s="1"/>
  <c r="M134" i="19" s="1"/>
  <c r="H130" i="43"/>
  <c r="F132" i="43"/>
  <c r="I131" i="43"/>
  <c r="F135" i="19"/>
  <c r="M131" i="43"/>
  <c r="C136" i="19"/>
  <c r="A136" i="19" s="1"/>
  <c r="G132" i="43"/>
  <c r="G136" i="19" s="1"/>
  <c r="F136" i="19"/>
  <c r="J144" i="41"/>
  <c r="V98" i="41"/>
  <c r="O99" i="41"/>
  <c r="M99" i="41" s="1"/>
  <c r="J103" i="3" s="1"/>
  <c r="L103" i="3" s="1"/>
  <c r="C149" i="3"/>
  <c r="A148" i="3"/>
  <c r="C133" i="43"/>
  <c r="W133" i="43" s="1"/>
  <c r="K137" i="19" s="1"/>
  <c r="E133" i="43" a="1"/>
  <c r="E133" i="43" s="1"/>
  <c r="E137" i="19" s="1"/>
  <c r="F133" i="43"/>
  <c r="A134" i="43"/>
  <c r="D134" i="43" s="1" a="1"/>
  <c r="D134" i="43" s="1"/>
  <c r="C145" i="41" a="1"/>
  <c r="C145" i="41" s="1"/>
  <c r="R145" i="41"/>
  <c r="D145" i="41" a="1"/>
  <c r="D145" i="41" s="1"/>
  <c r="P145" i="41"/>
  <c r="N45" i="41"/>
  <c r="M144" i="41"/>
  <c r="J148" i="3" s="1"/>
  <c r="H122" i="3"/>
  <c r="L122" i="3" s="1"/>
  <c r="I121" i="3"/>
  <c r="M121" i="3" s="1"/>
  <c r="F122" i="3"/>
  <c r="G122" i="3"/>
  <c r="D121" i="3"/>
  <c r="E122" i="3"/>
  <c r="T145" i="41"/>
  <c r="L145" i="41"/>
  <c r="S145" i="41"/>
  <c r="K145" i="41"/>
  <c r="B146" i="41"/>
  <c r="Y145" i="41"/>
  <c r="K149" i="3" s="1"/>
  <c r="Q145" i="41"/>
  <c r="I145" i="41"/>
  <c r="W145" i="41"/>
  <c r="O145" i="41"/>
  <c r="G145" i="41"/>
  <c r="V145" i="41"/>
  <c r="N145" i="41"/>
  <c r="F145" i="41"/>
  <c r="H145" i="41"/>
  <c r="E145" i="41"/>
  <c r="U145" i="41"/>
  <c r="X145" i="41"/>
  <c r="O113" i="3"/>
  <c r="U117" i="19"/>
  <c r="R118" i="19"/>
  <c r="U117" i="3"/>
  <c r="Q119" i="3"/>
  <c r="R118" i="3"/>
  <c r="D136" i="19" l="1"/>
  <c r="H131" i="43"/>
  <c r="L131" i="43"/>
  <c r="K131" i="43" s="1"/>
  <c r="I135" i="19" s="1"/>
  <c r="M135" i="19" s="1"/>
  <c r="I132" i="43"/>
  <c r="M132" i="43"/>
  <c r="G133" i="43"/>
  <c r="G137" i="19" s="1"/>
  <c r="Q133" i="43"/>
  <c r="R133" i="43" s="1"/>
  <c r="C137" i="19"/>
  <c r="A137" i="19" s="1"/>
  <c r="S133" i="43"/>
  <c r="T133" i="43" s="1"/>
  <c r="F137" i="19"/>
  <c r="J145" i="41"/>
  <c r="V97" i="41"/>
  <c r="O98" i="41"/>
  <c r="M98" i="41" s="1"/>
  <c r="J102" i="3" s="1"/>
  <c r="L102" i="3" s="1"/>
  <c r="C150" i="3"/>
  <c r="A149" i="3"/>
  <c r="C134" i="43"/>
  <c r="W134" i="43" s="1"/>
  <c r="K138" i="19" s="1"/>
  <c r="Q134" i="43"/>
  <c r="R134" i="43" s="1"/>
  <c r="E134" i="43" a="1"/>
  <c r="E134" i="43" s="1"/>
  <c r="E138" i="19" s="1"/>
  <c r="F134" i="43"/>
  <c r="A135" i="43"/>
  <c r="D135" i="43" s="1" a="1"/>
  <c r="D135" i="43" s="1"/>
  <c r="C146" i="41" a="1"/>
  <c r="C146" i="41" s="1"/>
  <c r="R146" i="41"/>
  <c r="D146" i="41" a="1"/>
  <c r="D146" i="41" s="1"/>
  <c r="P146" i="41"/>
  <c r="N44" i="41"/>
  <c r="M145" i="41"/>
  <c r="J149" i="3" s="1"/>
  <c r="H123" i="3"/>
  <c r="L123" i="3" s="1"/>
  <c r="I122" i="3"/>
  <c r="M122" i="3" s="1"/>
  <c r="F123" i="3"/>
  <c r="G123" i="3"/>
  <c r="D122" i="3"/>
  <c r="E123" i="3"/>
  <c r="T146" i="41"/>
  <c r="L146" i="41"/>
  <c r="S146" i="41"/>
  <c r="K146" i="41"/>
  <c r="B147" i="41"/>
  <c r="Y146" i="41"/>
  <c r="K150" i="3" s="1"/>
  <c r="Q146" i="41"/>
  <c r="I146" i="41"/>
  <c r="W146" i="41"/>
  <c r="O146" i="41"/>
  <c r="G146" i="41"/>
  <c r="V146" i="41"/>
  <c r="N146" i="41"/>
  <c r="F146" i="41"/>
  <c r="H146" i="41"/>
  <c r="E146" i="41"/>
  <c r="X146" i="41"/>
  <c r="U146" i="41"/>
  <c r="O114" i="3"/>
  <c r="R119" i="19"/>
  <c r="U118" i="19"/>
  <c r="U118" i="3"/>
  <c r="Q120" i="3"/>
  <c r="R119" i="3"/>
  <c r="F138" i="19" l="1"/>
  <c r="D137" i="19"/>
  <c r="H132" i="43"/>
  <c r="L132" i="43"/>
  <c r="K132" i="43" s="1"/>
  <c r="I136" i="19" s="1"/>
  <c r="M136" i="19" s="1"/>
  <c r="C138" i="19"/>
  <c r="A138" i="19" s="1"/>
  <c r="S134" i="43"/>
  <c r="T134" i="43" s="1"/>
  <c r="J134" i="43" s="1"/>
  <c r="J133" i="43"/>
  <c r="M133" i="43" s="1"/>
  <c r="I133" i="43"/>
  <c r="G134" i="43"/>
  <c r="G138" i="19" s="1"/>
  <c r="J146" i="41"/>
  <c r="V96" i="41"/>
  <c r="O97" i="41"/>
  <c r="M97" i="41" s="1"/>
  <c r="J101" i="3" s="1"/>
  <c r="L101" i="3" s="1"/>
  <c r="C151" i="3"/>
  <c r="A150" i="3"/>
  <c r="C135" i="43"/>
  <c r="Q135" i="43"/>
  <c r="R135" i="43" s="1"/>
  <c r="E135" i="43" a="1"/>
  <c r="E135" i="43" s="1"/>
  <c r="E139" i="19" s="1"/>
  <c r="F135" i="43"/>
  <c r="W135" i="43"/>
  <c r="K139" i="19" s="1"/>
  <c r="A136" i="43"/>
  <c r="D136" i="43" s="1" a="1"/>
  <c r="D136" i="43" s="1"/>
  <c r="C147" i="41" a="1"/>
  <c r="C147" i="41" s="1"/>
  <c r="R147" i="41"/>
  <c r="D147" i="41" a="1"/>
  <c r="D147" i="41" s="1"/>
  <c r="P147" i="41"/>
  <c r="N43" i="41"/>
  <c r="M146" i="41"/>
  <c r="J150" i="3" s="1"/>
  <c r="H124" i="3"/>
  <c r="L124" i="3" s="1"/>
  <c r="I123" i="3"/>
  <c r="M123" i="3" s="1"/>
  <c r="F124" i="3"/>
  <c r="G124" i="3"/>
  <c r="D123" i="3"/>
  <c r="E124" i="3"/>
  <c r="T147" i="41"/>
  <c r="L147" i="41"/>
  <c r="S147" i="41"/>
  <c r="K147" i="41"/>
  <c r="B148" i="41"/>
  <c r="Y147" i="41"/>
  <c r="K151" i="3" s="1"/>
  <c r="Q147" i="41"/>
  <c r="I147" i="41"/>
  <c r="W147" i="41"/>
  <c r="O147" i="41"/>
  <c r="G147" i="41"/>
  <c r="V147" i="41"/>
  <c r="N147" i="41"/>
  <c r="F147" i="41"/>
  <c r="X147" i="41"/>
  <c r="U147" i="41"/>
  <c r="E147" i="41"/>
  <c r="H147" i="41"/>
  <c r="O115" i="3"/>
  <c r="R120" i="19"/>
  <c r="U119" i="19"/>
  <c r="Q121" i="3"/>
  <c r="R120" i="3"/>
  <c r="U119" i="3"/>
  <c r="G135" i="43" l="1"/>
  <c r="G139" i="19" s="1"/>
  <c r="C139" i="19"/>
  <c r="A139" i="19" s="1"/>
  <c r="D138" i="19"/>
  <c r="I135" i="43"/>
  <c r="F139" i="19"/>
  <c r="L133" i="43"/>
  <c r="K133" i="43" s="1"/>
  <c r="I137" i="19" s="1"/>
  <c r="M137" i="19" s="1"/>
  <c r="H133" i="43"/>
  <c r="S135" i="43"/>
  <c r="T135" i="43" s="1"/>
  <c r="J135" i="43" s="1"/>
  <c r="M135" i="43" s="1"/>
  <c r="M134" i="43"/>
  <c r="I134" i="43"/>
  <c r="J147" i="41"/>
  <c r="V95" i="41"/>
  <c r="O96" i="41"/>
  <c r="M96" i="41" s="1"/>
  <c r="J100" i="3" s="1"/>
  <c r="L100" i="3" s="1"/>
  <c r="C152" i="3"/>
  <c r="A151" i="3"/>
  <c r="D139" i="19"/>
  <c r="C136" i="43"/>
  <c r="W136" i="43" s="1"/>
  <c r="K140" i="19" s="1"/>
  <c r="E136" i="43" a="1"/>
  <c r="E136" i="43" s="1"/>
  <c r="E140" i="19" s="1"/>
  <c r="Q136" i="43"/>
  <c r="R136" i="43" s="1"/>
  <c r="A137" i="43"/>
  <c r="D137" i="43" s="1" a="1"/>
  <c r="D137" i="43" s="1"/>
  <c r="C148" i="41" a="1"/>
  <c r="C148" i="41" s="1"/>
  <c r="R148" i="41"/>
  <c r="D148" i="41" a="1"/>
  <c r="D148" i="41" s="1"/>
  <c r="P148" i="41"/>
  <c r="N42" i="41"/>
  <c r="M147" i="41"/>
  <c r="J151" i="3" s="1"/>
  <c r="H125" i="3"/>
  <c r="L125" i="3" s="1"/>
  <c r="I124" i="3"/>
  <c r="M124" i="3" s="1"/>
  <c r="F125" i="3"/>
  <c r="G125" i="3"/>
  <c r="D124" i="3"/>
  <c r="E125" i="3"/>
  <c r="T148" i="41"/>
  <c r="L148" i="41"/>
  <c r="S148" i="41"/>
  <c r="K148" i="41"/>
  <c r="B149" i="41"/>
  <c r="Y148" i="41"/>
  <c r="K152" i="3" s="1"/>
  <c r="Q148" i="41"/>
  <c r="I148" i="41"/>
  <c r="W148" i="41"/>
  <c r="O148" i="41"/>
  <c r="G148" i="41"/>
  <c r="V148" i="41"/>
  <c r="N148" i="41"/>
  <c r="F148" i="41"/>
  <c r="X148" i="41"/>
  <c r="U148" i="41"/>
  <c r="H148" i="41"/>
  <c r="E148" i="41"/>
  <c r="U120" i="3"/>
  <c r="O116" i="3"/>
  <c r="O117" i="3"/>
  <c r="R121" i="19"/>
  <c r="U120" i="19"/>
  <c r="Q122" i="3"/>
  <c r="R121" i="3"/>
  <c r="L134" i="43" l="1"/>
  <c r="K134" i="43" s="1"/>
  <c r="I138" i="19" s="1"/>
  <c r="M138" i="19" s="1"/>
  <c r="H134" i="43"/>
  <c r="F136" i="43"/>
  <c r="C140" i="19"/>
  <c r="A140" i="19" s="1"/>
  <c r="G136" i="43"/>
  <c r="G140" i="19" s="1"/>
  <c r="S136" i="43"/>
  <c r="T136" i="43" s="1"/>
  <c r="J136" i="43" s="1"/>
  <c r="H135" i="43"/>
  <c r="L135" i="43"/>
  <c r="K135" i="43" s="1"/>
  <c r="I139" i="19" s="1"/>
  <c r="M139" i="19" s="1"/>
  <c r="V94" i="41"/>
  <c r="O95" i="41"/>
  <c r="M95" i="41" s="1"/>
  <c r="J99" i="3" s="1"/>
  <c r="L99" i="3" s="1"/>
  <c r="C153" i="3"/>
  <c r="A152" i="3"/>
  <c r="J148" i="41"/>
  <c r="C137" i="43"/>
  <c r="W137" i="43" s="1"/>
  <c r="K141" i="19" s="1"/>
  <c r="E137" i="43" a="1"/>
  <c r="E137" i="43" s="1"/>
  <c r="E141" i="19" s="1"/>
  <c r="Q137" i="43"/>
  <c r="R137" i="43" s="1"/>
  <c r="A138" i="43"/>
  <c r="D138" i="43" s="1" a="1"/>
  <c r="D138" i="43" s="1"/>
  <c r="C149" i="41" a="1"/>
  <c r="C149" i="41" s="1"/>
  <c r="R149" i="41"/>
  <c r="D149" i="41" a="1"/>
  <c r="D149" i="41" s="1"/>
  <c r="P149" i="41"/>
  <c r="N41" i="41"/>
  <c r="M148" i="41"/>
  <c r="J152" i="3" s="1"/>
  <c r="H126" i="3"/>
  <c r="L126" i="3" s="1"/>
  <c r="I125" i="3"/>
  <c r="M125" i="3" s="1"/>
  <c r="F126" i="3"/>
  <c r="G126" i="3"/>
  <c r="D125" i="3"/>
  <c r="E126" i="3"/>
  <c r="T149" i="41"/>
  <c r="L149" i="41"/>
  <c r="S149" i="41"/>
  <c r="K149" i="41"/>
  <c r="B150" i="41"/>
  <c r="Y149" i="41"/>
  <c r="K153" i="3" s="1"/>
  <c r="Q149" i="41"/>
  <c r="I149" i="41"/>
  <c r="W149" i="41"/>
  <c r="O149" i="41"/>
  <c r="G149" i="41"/>
  <c r="V149" i="41"/>
  <c r="N149" i="41"/>
  <c r="F149" i="41"/>
  <c r="H149" i="41"/>
  <c r="E149" i="41"/>
  <c r="U149" i="41"/>
  <c r="X149" i="41"/>
  <c r="R122" i="19"/>
  <c r="U121" i="19"/>
  <c r="U121" i="3"/>
  <c r="Q123" i="3"/>
  <c r="R122" i="3"/>
  <c r="D140" i="19" l="1"/>
  <c r="I136" i="43"/>
  <c r="F140" i="19"/>
  <c r="M136" i="43"/>
  <c r="G137" i="43"/>
  <c r="G141" i="19" s="1"/>
  <c r="C141" i="19"/>
  <c r="A141" i="19" s="1"/>
  <c r="F137" i="43"/>
  <c r="S137" i="43"/>
  <c r="T137" i="43" s="1"/>
  <c r="J137" i="43" s="1"/>
  <c r="J149" i="41"/>
  <c r="V93" i="41"/>
  <c r="O94" i="41"/>
  <c r="M94" i="41" s="1"/>
  <c r="J98" i="3" s="1"/>
  <c r="L98" i="3" s="1"/>
  <c r="C154" i="3"/>
  <c r="A153" i="3"/>
  <c r="C138" i="43"/>
  <c r="W138" i="43" s="1"/>
  <c r="K142" i="19" s="1"/>
  <c r="E138" i="43" a="1"/>
  <c r="E138" i="43" s="1"/>
  <c r="E142" i="19" s="1"/>
  <c r="Q138" i="43"/>
  <c r="R138" i="43" s="1"/>
  <c r="A139" i="43"/>
  <c r="D139" i="43" s="1" a="1"/>
  <c r="D139" i="43" s="1"/>
  <c r="C150" i="41" a="1"/>
  <c r="C150" i="41" s="1"/>
  <c r="R150" i="41"/>
  <c r="D150" i="41" a="1"/>
  <c r="D150" i="41" s="1"/>
  <c r="P150" i="41"/>
  <c r="N40" i="41"/>
  <c r="M149" i="41"/>
  <c r="J153" i="3" s="1"/>
  <c r="H127" i="3"/>
  <c r="L127" i="3" s="1"/>
  <c r="I126" i="3"/>
  <c r="M126" i="3" s="1"/>
  <c r="F127" i="3"/>
  <c r="G127" i="3"/>
  <c r="D126" i="3"/>
  <c r="E127" i="3"/>
  <c r="T150" i="41"/>
  <c r="L150" i="41"/>
  <c r="S150" i="41"/>
  <c r="K150" i="41"/>
  <c r="B151" i="41"/>
  <c r="Y150" i="41"/>
  <c r="K154" i="3" s="1"/>
  <c r="Q150" i="41"/>
  <c r="I150" i="41"/>
  <c r="W150" i="41"/>
  <c r="O150" i="41"/>
  <c r="G150" i="41"/>
  <c r="V150" i="41"/>
  <c r="N150" i="41"/>
  <c r="F150" i="41"/>
  <c r="H150" i="41"/>
  <c r="E150" i="41"/>
  <c r="X150" i="41"/>
  <c r="U150" i="41"/>
  <c r="O118" i="3"/>
  <c r="R123" i="19"/>
  <c r="U122" i="19"/>
  <c r="U122" i="3"/>
  <c r="Q124" i="3"/>
  <c r="R123" i="3"/>
  <c r="C142" i="19" l="1"/>
  <c r="A142" i="19" s="1"/>
  <c r="D141" i="19"/>
  <c r="F138" i="43"/>
  <c r="F142" i="19"/>
  <c r="L136" i="43"/>
  <c r="K136" i="43" s="1"/>
  <c r="I140" i="19" s="1"/>
  <c r="M140" i="19" s="1"/>
  <c r="H136" i="43"/>
  <c r="I137" i="43"/>
  <c r="M137" i="43"/>
  <c r="F141" i="19"/>
  <c r="G138" i="43"/>
  <c r="G142" i="19" s="1"/>
  <c r="S138" i="43"/>
  <c r="T138" i="43" s="1"/>
  <c r="J138" i="43" s="1"/>
  <c r="J150" i="41"/>
  <c r="V92" i="41"/>
  <c r="O93" i="41"/>
  <c r="M93" i="41" s="1"/>
  <c r="J97" i="3" s="1"/>
  <c r="L97" i="3" s="1"/>
  <c r="C155" i="3"/>
  <c r="A154" i="3"/>
  <c r="C139" i="43"/>
  <c r="W139" i="43" s="1"/>
  <c r="K143" i="19" s="1"/>
  <c r="E139" i="43" a="1"/>
  <c r="E139" i="43" s="1"/>
  <c r="E143" i="19" s="1"/>
  <c r="F139" i="43"/>
  <c r="A140" i="43"/>
  <c r="D140" i="43" s="1" a="1"/>
  <c r="D140" i="43" s="1"/>
  <c r="R151" i="41"/>
  <c r="C151" i="41" a="1"/>
  <c r="C151" i="41" s="1"/>
  <c r="D151" i="41" a="1"/>
  <c r="D151" i="41" s="1"/>
  <c r="P151" i="41"/>
  <c r="N39" i="41"/>
  <c r="M150" i="41"/>
  <c r="J154" i="3" s="1"/>
  <c r="H128" i="3"/>
  <c r="L128" i="3" s="1"/>
  <c r="I127" i="3"/>
  <c r="M127" i="3" s="1"/>
  <c r="F128" i="3"/>
  <c r="G128" i="3"/>
  <c r="D127" i="3"/>
  <c r="E128" i="3"/>
  <c r="T151" i="41"/>
  <c r="L151" i="41"/>
  <c r="S151" i="41"/>
  <c r="K151" i="41"/>
  <c r="B152" i="41"/>
  <c r="Y151" i="41"/>
  <c r="K155" i="3" s="1"/>
  <c r="Q151" i="41"/>
  <c r="I151" i="41"/>
  <c r="W151" i="41"/>
  <c r="O151" i="41"/>
  <c r="G151" i="41"/>
  <c r="V151" i="41"/>
  <c r="N151" i="41"/>
  <c r="F151" i="41"/>
  <c r="X151" i="41"/>
  <c r="U151" i="41"/>
  <c r="E151" i="41"/>
  <c r="H151" i="41"/>
  <c r="O119" i="3"/>
  <c r="O120" i="3"/>
  <c r="R124" i="19"/>
  <c r="U123" i="19"/>
  <c r="U123" i="3"/>
  <c r="Q125" i="3"/>
  <c r="R124" i="3"/>
  <c r="D142" i="19" l="1"/>
  <c r="S139" i="43"/>
  <c r="T139" i="43" s="1"/>
  <c r="L137" i="43"/>
  <c r="K137" i="43" s="1"/>
  <c r="I141" i="19" s="1"/>
  <c r="M141" i="19" s="1"/>
  <c r="H137" i="43"/>
  <c r="I138" i="43"/>
  <c r="M138" i="43"/>
  <c r="Q139" i="43"/>
  <c r="R139" i="43" s="1"/>
  <c r="C143" i="19"/>
  <c r="A143" i="19" s="1"/>
  <c r="G139" i="43"/>
  <c r="G143" i="19" s="1"/>
  <c r="F143" i="19"/>
  <c r="V91" i="41"/>
  <c r="O92" i="41"/>
  <c r="M92" i="41" s="1"/>
  <c r="J96" i="3" s="1"/>
  <c r="L96" i="3" s="1"/>
  <c r="C156" i="3"/>
  <c r="A155" i="3"/>
  <c r="J151" i="41"/>
  <c r="C140" i="43"/>
  <c r="W140" i="43" s="1"/>
  <c r="K144" i="19" s="1"/>
  <c r="E140" i="43" a="1"/>
  <c r="E140" i="43" s="1"/>
  <c r="E144" i="19" s="1"/>
  <c r="Q140" i="43"/>
  <c r="R140" i="43" s="1"/>
  <c r="A141" i="43"/>
  <c r="D141" i="43" s="1" a="1"/>
  <c r="D141" i="43" s="1"/>
  <c r="R152" i="41"/>
  <c r="C152" i="41" a="1"/>
  <c r="C152" i="41" s="1"/>
  <c r="D152" i="41" a="1"/>
  <c r="D152" i="41" s="1"/>
  <c r="P152" i="41"/>
  <c r="N38" i="41"/>
  <c r="M151" i="41"/>
  <c r="J155" i="3" s="1"/>
  <c r="H129" i="3"/>
  <c r="L129" i="3" s="1"/>
  <c r="I128" i="3"/>
  <c r="M128" i="3" s="1"/>
  <c r="F129" i="3"/>
  <c r="G129" i="3"/>
  <c r="D128" i="3"/>
  <c r="E129" i="3"/>
  <c r="Y152" i="41"/>
  <c r="K156" i="3" s="1"/>
  <c r="T152" i="41"/>
  <c r="L152" i="41"/>
  <c r="S152" i="41"/>
  <c r="K152" i="41"/>
  <c r="B153" i="41"/>
  <c r="Q152" i="41"/>
  <c r="I152" i="41"/>
  <c r="W152" i="41"/>
  <c r="O152" i="41"/>
  <c r="G152" i="41"/>
  <c r="V152" i="41"/>
  <c r="N152" i="41"/>
  <c r="F152" i="41"/>
  <c r="X152" i="41"/>
  <c r="U152" i="41"/>
  <c r="H152" i="41"/>
  <c r="E152" i="41"/>
  <c r="O121" i="3"/>
  <c r="R125" i="19"/>
  <c r="U124" i="19"/>
  <c r="U124" i="3"/>
  <c r="Q126" i="3"/>
  <c r="R125" i="3"/>
  <c r="D143" i="19" l="1"/>
  <c r="C144" i="19"/>
  <c r="A144" i="19" s="1"/>
  <c r="H138" i="43"/>
  <c r="L138" i="43"/>
  <c r="K138" i="43" s="1"/>
  <c r="I142" i="19" s="1"/>
  <c r="M142" i="19" s="1"/>
  <c r="F140" i="43"/>
  <c r="J139" i="43"/>
  <c r="M139" i="43"/>
  <c r="G140" i="43"/>
  <c r="G144" i="19" s="1"/>
  <c r="S140" i="43"/>
  <c r="T140" i="43" s="1"/>
  <c r="J140" i="43" s="1"/>
  <c r="I139" i="43"/>
  <c r="V90" i="41"/>
  <c r="O91" i="41"/>
  <c r="M91" i="41" s="1"/>
  <c r="J95" i="3" s="1"/>
  <c r="L95" i="3" s="1"/>
  <c r="C157" i="3"/>
  <c r="A156" i="3"/>
  <c r="J152" i="41"/>
  <c r="C141" i="43"/>
  <c r="W141" i="43" s="1"/>
  <c r="K145" i="19" s="1"/>
  <c r="Q141" i="43"/>
  <c r="R141" i="43" s="1"/>
  <c r="E141" i="43" a="1"/>
  <c r="E141" i="43" s="1"/>
  <c r="E145" i="19" s="1"/>
  <c r="F141" i="43"/>
  <c r="A142" i="43"/>
  <c r="D142" i="43" s="1" a="1"/>
  <c r="D142" i="43" s="1"/>
  <c r="C153" i="41" a="1"/>
  <c r="C153" i="41" s="1"/>
  <c r="R153" i="41"/>
  <c r="D153" i="41" a="1"/>
  <c r="D153" i="41" s="1"/>
  <c r="P153" i="41"/>
  <c r="N37" i="41"/>
  <c r="M152" i="41"/>
  <c r="J156" i="3" s="1"/>
  <c r="H130" i="3"/>
  <c r="L130" i="3" s="1"/>
  <c r="I129" i="3"/>
  <c r="M129" i="3" s="1"/>
  <c r="F130" i="3"/>
  <c r="G130" i="3"/>
  <c r="D129" i="3"/>
  <c r="E130" i="3"/>
  <c r="Y153" i="41"/>
  <c r="K157" i="3" s="1"/>
  <c r="Q153" i="41"/>
  <c r="I153" i="41"/>
  <c r="X153" i="41"/>
  <c r="H153" i="41"/>
  <c r="V153" i="41"/>
  <c r="N153" i="41"/>
  <c r="S153" i="41"/>
  <c r="K153" i="41"/>
  <c r="U153" i="41"/>
  <c r="F153" i="41"/>
  <c r="T153" i="41"/>
  <c r="E153" i="41"/>
  <c r="O153" i="41"/>
  <c r="L153" i="41"/>
  <c r="B154" i="41"/>
  <c r="G153" i="41"/>
  <c r="W153" i="41"/>
  <c r="O122" i="3"/>
  <c r="U125" i="19"/>
  <c r="R126" i="19"/>
  <c r="U125" i="3"/>
  <c r="Q127" i="3"/>
  <c r="R126" i="3"/>
  <c r="D144" i="19" l="1"/>
  <c r="F145" i="19"/>
  <c r="M140" i="43"/>
  <c r="F144" i="19"/>
  <c r="I140" i="43"/>
  <c r="H139" i="43"/>
  <c r="L139" i="43"/>
  <c r="K139" i="43" s="1"/>
  <c r="I143" i="19" s="1"/>
  <c r="M143" i="19" s="1"/>
  <c r="G141" i="43"/>
  <c r="G145" i="19" s="1"/>
  <c r="C145" i="19"/>
  <c r="A145" i="19" s="1"/>
  <c r="S141" i="43"/>
  <c r="T141" i="43" s="1"/>
  <c r="J141" i="43" s="1"/>
  <c r="V89" i="41"/>
  <c r="O90" i="41"/>
  <c r="M90" i="41" s="1"/>
  <c r="J94" i="3" s="1"/>
  <c r="L94" i="3" s="1"/>
  <c r="C158" i="3"/>
  <c r="A157" i="3"/>
  <c r="J153" i="41"/>
  <c r="C142" i="43"/>
  <c r="W142" i="43" s="1"/>
  <c r="K146" i="19" s="1"/>
  <c r="E142" i="43" a="1"/>
  <c r="E142" i="43" s="1"/>
  <c r="E146" i="19" s="1"/>
  <c r="Q142" i="43"/>
  <c r="R142" i="43" s="1"/>
  <c r="A143" i="43"/>
  <c r="D143" i="43" s="1" a="1"/>
  <c r="D143" i="43" s="1"/>
  <c r="C154" i="41" a="1"/>
  <c r="C154" i="41" s="1"/>
  <c r="R154" i="41"/>
  <c r="D154" i="41" a="1"/>
  <c r="D154" i="41" s="1"/>
  <c r="P154" i="41"/>
  <c r="N36" i="41"/>
  <c r="M153" i="41"/>
  <c r="J157" i="3" s="1"/>
  <c r="H131" i="3"/>
  <c r="L131" i="3" s="1"/>
  <c r="I130" i="3"/>
  <c r="M130" i="3" s="1"/>
  <c r="F131" i="3"/>
  <c r="G131" i="3"/>
  <c r="D130" i="3"/>
  <c r="E131" i="3"/>
  <c r="Y154" i="41"/>
  <c r="K158" i="3" s="1"/>
  <c r="Q154" i="41"/>
  <c r="I154" i="41"/>
  <c r="X154" i="41"/>
  <c r="H154" i="41"/>
  <c r="V154" i="41"/>
  <c r="N154" i="41"/>
  <c r="F154" i="41"/>
  <c r="S154" i="41"/>
  <c r="K154" i="41"/>
  <c r="L154" i="41"/>
  <c r="B155" i="41"/>
  <c r="W154" i="41"/>
  <c r="G154" i="41"/>
  <c r="T154" i="41"/>
  <c r="O154" i="41"/>
  <c r="E154" i="41"/>
  <c r="U154" i="41"/>
  <c r="O123" i="3"/>
  <c r="R127" i="19"/>
  <c r="U126" i="19"/>
  <c r="U126" i="3"/>
  <c r="Q128" i="3"/>
  <c r="R127" i="3"/>
  <c r="D145" i="19" l="1"/>
  <c r="C146" i="19"/>
  <c r="A146" i="19" s="1"/>
  <c r="L140" i="43"/>
  <c r="K140" i="43" s="1"/>
  <c r="I144" i="19" s="1"/>
  <c r="M144" i="19" s="1"/>
  <c r="H140" i="43"/>
  <c r="F142" i="43"/>
  <c r="M141" i="43"/>
  <c r="I141" i="43"/>
  <c r="G142" i="43"/>
  <c r="G146" i="19" s="1"/>
  <c r="S142" i="43"/>
  <c r="T142" i="43" s="1"/>
  <c r="J142" i="43" s="1"/>
  <c r="V88" i="41"/>
  <c r="O89" i="41"/>
  <c r="M89" i="41" s="1"/>
  <c r="J93" i="3" s="1"/>
  <c r="L93" i="3" s="1"/>
  <c r="C159" i="3"/>
  <c r="A158" i="3"/>
  <c r="J154" i="41"/>
  <c r="C143" i="43"/>
  <c r="C147" i="19" s="1"/>
  <c r="A147" i="19" s="1"/>
  <c r="Q143" i="43"/>
  <c r="R143" i="43" s="1"/>
  <c r="E143" i="43" a="1"/>
  <c r="E143" i="43" s="1"/>
  <c r="E147" i="19" s="1"/>
  <c r="F143" i="43"/>
  <c r="A144" i="43"/>
  <c r="D144" i="43" s="1" a="1"/>
  <c r="D144" i="43" s="1"/>
  <c r="C155" i="41" a="1"/>
  <c r="C155" i="41" s="1"/>
  <c r="R155" i="41"/>
  <c r="D155" i="41" a="1"/>
  <c r="D155" i="41" s="1"/>
  <c r="P155" i="41"/>
  <c r="N35" i="41"/>
  <c r="M154" i="41"/>
  <c r="J158" i="3" s="1"/>
  <c r="H132" i="3"/>
  <c r="L132" i="3" s="1"/>
  <c r="I131" i="3"/>
  <c r="M131" i="3" s="1"/>
  <c r="F132" i="3"/>
  <c r="G132" i="3"/>
  <c r="D131" i="3"/>
  <c r="E132" i="3"/>
  <c r="Y155" i="41"/>
  <c r="K159" i="3" s="1"/>
  <c r="Q155" i="41"/>
  <c r="I155" i="41"/>
  <c r="X155" i="41"/>
  <c r="H155" i="41"/>
  <c r="V155" i="41"/>
  <c r="N155" i="41"/>
  <c r="F155" i="41"/>
  <c r="S155" i="41"/>
  <c r="K155" i="41"/>
  <c r="U155" i="41"/>
  <c r="E155" i="41"/>
  <c r="T155" i="41"/>
  <c r="O155" i="41"/>
  <c r="L155" i="41"/>
  <c r="B156" i="41"/>
  <c r="W155" i="41"/>
  <c r="G155" i="41"/>
  <c r="O124" i="3"/>
  <c r="R128" i="19"/>
  <c r="U127" i="19"/>
  <c r="U127" i="3"/>
  <c r="Q129" i="3"/>
  <c r="R128" i="3"/>
  <c r="D146" i="19" l="1"/>
  <c r="W143" i="43"/>
  <c r="K147" i="19" s="1"/>
  <c r="G143" i="43"/>
  <c r="G147" i="19" s="1"/>
  <c r="I143" i="43"/>
  <c r="F147" i="19"/>
  <c r="S143" i="43"/>
  <c r="T143" i="43" s="1"/>
  <c r="J143" i="43" s="1"/>
  <c r="M143" i="43" s="1"/>
  <c r="M142" i="43"/>
  <c r="I142" i="43"/>
  <c r="F146" i="19"/>
  <c r="L141" i="43"/>
  <c r="K141" i="43" s="1"/>
  <c r="I145" i="19" s="1"/>
  <c r="M145" i="19" s="1"/>
  <c r="H141" i="43"/>
  <c r="V87" i="41"/>
  <c r="O88" i="41"/>
  <c r="M88" i="41" s="1"/>
  <c r="J92" i="3" s="1"/>
  <c r="L92" i="3" s="1"/>
  <c r="C160" i="3"/>
  <c r="A159" i="3"/>
  <c r="J155" i="41"/>
  <c r="C148" i="19"/>
  <c r="A148" i="19" s="1"/>
  <c r="D147" i="19"/>
  <c r="C144" i="43"/>
  <c r="E144" i="43" a="1"/>
  <c r="E144" i="43" s="1"/>
  <c r="E148" i="19" s="1"/>
  <c r="A145" i="43"/>
  <c r="W144" i="43"/>
  <c r="K148" i="19" s="1"/>
  <c r="C156" i="41" a="1"/>
  <c r="C156" i="41" s="1"/>
  <c r="R156" i="41"/>
  <c r="D156" i="41" a="1"/>
  <c r="D156" i="41" s="1"/>
  <c r="P156" i="41"/>
  <c r="N34" i="41"/>
  <c r="M155" i="41"/>
  <c r="J159" i="3" s="1"/>
  <c r="H133" i="3"/>
  <c r="L133" i="3" s="1"/>
  <c r="I132" i="3"/>
  <c r="M132" i="3" s="1"/>
  <c r="F133" i="3"/>
  <c r="G133" i="3"/>
  <c r="D132" i="3"/>
  <c r="E133" i="3"/>
  <c r="Y156" i="41"/>
  <c r="K160" i="3" s="1"/>
  <c r="Q156" i="41"/>
  <c r="I156" i="41"/>
  <c r="X156" i="41"/>
  <c r="H156" i="41"/>
  <c r="V156" i="41"/>
  <c r="N156" i="41"/>
  <c r="F156" i="41"/>
  <c r="S156" i="41"/>
  <c r="K156" i="41"/>
  <c r="L156" i="41"/>
  <c r="B157" i="41"/>
  <c r="W156" i="41"/>
  <c r="G156" i="41"/>
  <c r="T156" i="41"/>
  <c r="E156" i="41"/>
  <c r="U156" i="41"/>
  <c r="O156" i="41"/>
  <c r="O125" i="3"/>
  <c r="R129" i="19"/>
  <c r="U128" i="19"/>
  <c r="U128" i="3"/>
  <c r="Q130" i="3"/>
  <c r="R129" i="3"/>
  <c r="D145" i="43" l="1" a="1"/>
  <c r="D145" i="43" s="1"/>
  <c r="F145" i="43" s="1"/>
  <c r="L142" i="43"/>
  <c r="K142" i="43" s="1"/>
  <c r="I146" i="19" s="1"/>
  <c r="M146" i="19" s="1"/>
  <c r="H142" i="43"/>
  <c r="F144" i="43"/>
  <c r="Q144" i="43"/>
  <c r="R144" i="43" s="1"/>
  <c r="S144" i="43"/>
  <c r="T144" i="43" s="1"/>
  <c r="H143" i="43"/>
  <c r="L143" i="43"/>
  <c r="K143" i="43" s="1"/>
  <c r="I147" i="19" s="1"/>
  <c r="G144" i="43"/>
  <c r="G148" i="19" s="1"/>
  <c r="F148" i="19"/>
  <c r="V86" i="41"/>
  <c r="O87" i="41"/>
  <c r="M87" i="41" s="1"/>
  <c r="J91" i="3" s="1"/>
  <c r="L91" i="3" s="1"/>
  <c r="C161" i="3"/>
  <c r="A160" i="3"/>
  <c r="M156" i="41"/>
  <c r="J160" i="3" s="1"/>
  <c r="J156" i="41"/>
  <c r="C149" i="19"/>
  <c r="A149" i="19" s="1"/>
  <c r="D148" i="19"/>
  <c r="C145" i="43"/>
  <c r="E145" i="43" a="1"/>
  <c r="E145" i="43" s="1"/>
  <c r="E149" i="19" s="1"/>
  <c r="W145" i="43"/>
  <c r="K149" i="19" s="1"/>
  <c r="A146" i="43"/>
  <c r="C157" i="41" a="1"/>
  <c r="C157" i="41" s="1"/>
  <c r="R157" i="41"/>
  <c r="D157" i="41" a="1"/>
  <c r="D157" i="41" s="1"/>
  <c r="P157" i="41"/>
  <c r="N33" i="41"/>
  <c r="H134" i="3"/>
  <c r="L134" i="3" s="1"/>
  <c r="I133" i="3"/>
  <c r="M133" i="3" s="1"/>
  <c r="F134" i="3"/>
  <c r="G134" i="3"/>
  <c r="D133" i="3"/>
  <c r="E134" i="3"/>
  <c r="Y157" i="41"/>
  <c r="K161" i="3" s="1"/>
  <c r="Q157" i="41"/>
  <c r="I157" i="41"/>
  <c r="X157" i="41"/>
  <c r="H157" i="41"/>
  <c r="V157" i="41"/>
  <c r="N157" i="41"/>
  <c r="F157" i="41"/>
  <c r="T157" i="41"/>
  <c r="S157" i="41"/>
  <c r="K157" i="41"/>
  <c r="W157" i="41"/>
  <c r="E157" i="41"/>
  <c r="U157" i="41"/>
  <c r="O157" i="41"/>
  <c r="L157" i="41"/>
  <c r="B158" i="41"/>
  <c r="G157" i="41"/>
  <c r="O126" i="3"/>
  <c r="R130" i="19"/>
  <c r="U129" i="19"/>
  <c r="Q131" i="3"/>
  <c r="R130" i="3"/>
  <c r="U129" i="3"/>
  <c r="G145" i="43" l="1"/>
  <c r="G149" i="19" s="1"/>
  <c r="Q145" i="43"/>
  <c r="R145" i="43" s="1"/>
  <c r="S145" i="43"/>
  <c r="T145" i="43" s="1"/>
  <c r="F149" i="19"/>
  <c r="I145" i="43"/>
  <c r="J144" i="43"/>
  <c r="M144" i="43" s="1"/>
  <c r="D146" i="43" a="1"/>
  <c r="D146" i="43" s="1"/>
  <c r="Q146" i="43" s="1"/>
  <c r="R146" i="43" s="1"/>
  <c r="M147" i="19"/>
  <c r="I144" i="43"/>
  <c r="V85" i="41"/>
  <c r="O86" i="41"/>
  <c r="M86" i="41" s="1"/>
  <c r="J90" i="3" s="1"/>
  <c r="L90" i="3" s="1"/>
  <c r="C162" i="3"/>
  <c r="A161" i="3"/>
  <c r="J157" i="41"/>
  <c r="M157" i="41"/>
  <c r="J161" i="3" s="1"/>
  <c r="D149" i="19"/>
  <c r="C146" i="43"/>
  <c r="C150" i="19" s="1"/>
  <c r="A150" i="19" s="1"/>
  <c r="E146" i="43" a="1"/>
  <c r="E146" i="43" s="1"/>
  <c r="E150" i="19" s="1"/>
  <c r="A147" i="43"/>
  <c r="C158" i="41" a="1"/>
  <c r="C158" i="41" s="1"/>
  <c r="R158" i="41"/>
  <c r="D158" i="41" a="1"/>
  <c r="D158" i="41" s="1"/>
  <c r="P158" i="41"/>
  <c r="N32" i="41"/>
  <c r="H135" i="3"/>
  <c r="L135" i="3" s="1"/>
  <c r="I134" i="3"/>
  <c r="M134" i="3" s="1"/>
  <c r="F135" i="3"/>
  <c r="G135" i="3"/>
  <c r="D134" i="3"/>
  <c r="E135" i="3"/>
  <c r="Y158" i="41"/>
  <c r="K162" i="3" s="1"/>
  <c r="Q158" i="41"/>
  <c r="I158" i="41"/>
  <c r="X158" i="41"/>
  <c r="H158" i="41"/>
  <c r="V158" i="41"/>
  <c r="N158" i="41"/>
  <c r="F158" i="41"/>
  <c r="T158" i="41"/>
  <c r="L158" i="41"/>
  <c r="S158" i="41"/>
  <c r="K158" i="41"/>
  <c r="U158" i="41"/>
  <c r="O158" i="41"/>
  <c r="G158" i="41"/>
  <c r="B159" i="41"/>
  <c r="E158" i="41"/>
  <c r="W158" i="41"/>
  <c r="O127" i="3"/>
  <c r="R131" i="19"/>
  <c r="U130" i="19"/>
  <c r="U130" i="3"/>
  <c r="Q132" i="3"/>
  <c r="R131" i="3"/>
  <c r="W146" i="43" l="1"/>
  <c r="K150" i="19" s="1"/>
  <c r="J145" i="43"/>
  <c r="M145" i="43" s="1"/>
  <c r="F146" i="43"/>
  <c r="S146" i="43"/>
  <c r="T146" i="43" s="1"/>
  <c r="J146" i="43" s="1"/>
  <c r="H145" i="43"/>
  <c r="L145" i="43"/>
  <c r="K145" i="43" s="1"/>
  <c r="I149" i="19" s="1"/>
  <c r="M149" i="19" s="1"/>
  <c r="G146" i="43"/>
  <c r="G150" i="19" s="1"/>
  <c r="D147" i="43" a="1"/>
  <c r="D147" i="43" s="1"/>
  <c r="Q147" i="43" s="1"/>
  <c r="R147" i="43" s="1"/>
  <c r="L144" i="43"/>
  <c r="H144" i="43"/>
  <c r="J158" i="41"/>
  <c r="V84" i="41"/>
  <c r="O85" i="41"/>
  <c r="M85" i="41" s="1"/>
  <c r="J89" i="3" s="1"/>
  <c r="L89" i="3" s="1"/>
  <c r="C163" i="3"/>
  <c r="A162" i="3"/>
  <c r="D150" i="19"/>
  <c r="C147" i="43"/>
  <c r="C151" i="19" s="1"/>
  <c r="A151" i="19" s="1"/>
  <c r="E147" i="43" a="1"/>
  <c r="E147" i="43" s="1"/>
  <c r="E151" i="19" s="1"/>
  <c r="A148" i="43"/>
  <c r="W147" i="43"/>
  <c r="K151" i="19" s="1"/>
  <c r="R159" i="41"/>
  <c r="C159" i="41" a="1"/>
  <c r="C159" i="41" s="1"/>
  <c r="D159" i="41" a="1"/>
  <c r="D159" i="41" s="1"/>
  <c r="P159" i="41"/>
  <c r="N31" i="41"/>
  <c r="M158" i="41"/>
  <c r="J162" i="3" s="1"/>
  <c r="H136" i="3"/>
  <c r="L136" i="3" s="1"/>
  <c r="I135" i="3"/>
  <c r="M135" i="3" s="1"/>
  <c r="F136" i="3"/>
  <c r="G136" i="3"/>
  <c r="D135" i="3"/>
  <c r="E136" i="3"/>
  <c r="Y159" i="41"/>
  <c r="K163" i="3" s="1"/>
  <c r="Q159" i="41"/>
  <c r="I159" i="41"/>
  <c r="X159" i="41"/>
  <c r="H159" i="41"/>
  <c r="V159" i="41"/>
  <c r="N159" i="41"/>
  <c r="F159" i="41"/>
  <c r="T159" i="41"/>
  <c r="L159" i="41"/>
  <c r="S159" i="41"/>
  <c r="K159" i="41"/>
  <c r="O159" i="41"/>
  <c r="B160" i="41"/>
  <c r="E159" i="41"/>
  <c r="W159" i="41"/>
  <c r="G159" i="41"/>
  <c r="U159" i="41"/>
  <c r="O128" i="3"/>
  <c r="R132" i="19"/>
  <c r="U131" i="19"/>
  <c r="U131" i="3"/>
  <c r="Q133" i="3"/>
  <c r="R132" i="3"/>
  <c r="F147" i="43" l="1"/>
  <c r="S147" i="43"/>
  <c r="T147" i="43" s="1"/>
  <c r="J147" i="43" s="1"/>
  <c r="G147" i="43"/>
  <c r="G151" i="19" s="1"/>
  <c r="F151" i="19"/>
  <c r="F150" i="19"/>
  <c r="I146" i="43"/>
  <c r="M146" i="43"/>
  <c r="M147" i="43"/>
  <c r="D148" i="43" a="1"/>
  <c r="D148" i="43" s="1"/>
  <c r="Q148" i="43" s="1"/>
  <c r="R148" i="43" s="1"/>
  <c r="K144" i="43"/>
  <c r="I148" i="19" s="1"/>
  <c r="J159" i="41"/>
  <c r="V83" i="41"/>
  <c r="O84" i="41"/>
  <c r="M84" i="41" s="1"/>
  <c r="J88" i="3" s="1"/>
  <c r="L88" i="3" s="1"/>
  <c r="C164" i="3"/>
  <c r="A163" i="3"/>
  <c r="D151" i="19"/>
  <c r="C148" i="43"/>
  <c r="C152" i="19" s="1"/>
  <c r="A152" i="19" s="1"/>
  <c r="E148" i="43" a="1"/>
  <c r="E148" i="43" s="1"/>
  <c r="E152" i="19" s="1"/>
  <c r="A149" i="43"/>
  <c r="R160" i="41"/>
  <c r="C160" i="41" a="1"/>
  <c r="C160" i="41" s="1"/>
  <c r="D160" i="41" a="1"/>
  <c r="D160" i="41" s="1"/>
  <c r="P160" i="41"/>
  <c r="N30" i="41"/>
  <c r="M159" i="41"/>
  <c r="J163" i="3" s="1"/>
  <c r="H137" i="3"/>
  <c r="L137" i="3" s="1"/>
  <c r="I136" i="3"/>
  <c r="M136" i="3" s="1"/>
  <c r="F137" i="3"/>
  <c r="G137" i="3"/>
  <c r="D136" i="3"/>
  <c r="E137" i="3"/>
  <c r="Y160" i="41"/>
  <c r="K164" i="3" s="1"/>
  <c r="Q160" i="41"/>
  <c r="I160" i="41"/>
  <c r="X160" i="41"/>
  <c r="H160" i="41"/>
  <c r="V160" i="41"/>
  <c r="N160" i="41"/>
  <c r="F160" i="41"/>
  <c r="T160" i="41"/>
  <c r="L160" i="41"/>
  <c r="S160" i="41"/>
  <c r="K160" i="41"/>
  <c r="O160" i="41"/>
  <c r="G160" i="41"/>
  <c r="W160" i="41"/>
  <c r="U160" i="41"/>
  <c r="E160" i="41"/>
  <c r="B161" i="41"/>
  <c r="O129" i="3"/>
  <c r="R133" i="19"/>
  <c r="U132" i="19"/>
  <c r="U132" i="3"/>
  <c r="Q134" i="3"/>
  <c r="R133" i="3"/>
  <c r="I147" i="43" l="1"/>
  <c r="W148" i="43"/>
  <c r="K152" i="19" s="1"/>
  <c r="G148" i="43"/>
  <c r="G152" i="19" s="1"/>
  <c r="L146" i="43"/>
  <c r="K146" i="43" s="1"/>
  <c r="I150" i="19" s="1"/>
  <c r="H146" i="43"/>
  <c r="F148" i="43"/>
  <c r="S148" i="43"/>
  <c r="T148" i="43" s="1"/>
  <c r="J148" i="43" s="1"/>
  <c r="D149" i="43" a="1"/>
  <c r="D149" i="43" s="1"/>
  <c r="F149" i="43" s="1"/>
  <c r="M148" i="19"/>
  <c r="J160" i="41"/>
  <c r="V82" i="41"/>
  <c r="O83" i="41"/>
  <c r="M83" i="41" s="1"/>
  <c r="J87" i="3" s="1"/>
  <c r="L87" i="3" s="1"/>
  <c r="C165" i="3"/>
  <c r="A164" i="3"/>
  <c r="M160" i="41"/>
  <c r="J164" i="3" s="1"/>
  <c r="D152" i="19"/>
  <c r="C149" i="43"/>
  <c r="C153" i="19" s="1"/>
  <c r="A153" i="19" s="1"/>
  <c r="E149" i="43" a="1"/>
  <c r="E149" i="43" s="1"/>
  <c r="E153" i="19" s="1"/>
  <c r="A150" i="43"/>
  <c r="W149" i="43"/>
  <c r="K153" i="19" s="1"/>
  <c r="C161" i="41" a="1"/>
  <c r="C161" i="41" s="1"/>
  <c r="R161" i="41"/>
  <c r="D161" i="41" a="1"/>
  <c r="D161" i="41" s="1"/>
  <c r="P161" i="41"/>
  <c r="N29" i="41"/>
  <c r="H138" i="3"/>
  <c r="L138" i="3" s="1"/>
  <c r="I137" i="3"/>
  <c r="M137" i="3" s="1"/>
  <c r="F138" i="3"/>
  <c r="G138" i="3"/>
  <c r="D137" i="3"/>
  <c r="E138" i="3"/>
  <c r="Y161" i="41"/>
  <c r="K165" i="3" s="1"/>
  <c r="Q161" i="41"/>
  <c r="I161" i="41"/>
  <c r="X161" i="41"/>
  <c r="H161" i="41"/>
  <c r="V161" i="41"/>
  <c r="N161" i="41"/>
  <c r="F161" i="41"/>
  <c r="T161" i="41"/>
  <c r="L161" i="41"/>
  <c r="S161" i="41"/>
  <c r="K161" i="41"/>
  <c r="G161" i="41"/>
  <c r="B162" i="41"/>
  <c r="E161" i="41"/>
  <c r="U161" i="41"/>
  <c r="W161" i="41"/>
  <c r="O161" i="41"/>
  <c r="O130" i="3"/>
  <c r="O131" i="3"/>
  <c r="R134" i="19"/>
  <c r="U133" i="19"/>
  <c r="U133" i="3"/>
  <c r="Q135" i="3"/>
  <c r="R134" i="3"/>
  <c r="Q149" i="43" l="1"/>
  <c r="R149" i="43" s="1"/>
  <c r="L147" i="43"/>
  <c r="K147" i="43" s="1"/>
  <c r="I151" i="19" s="1"/>
  <c r="M151" i="19" s="1"/>
  <c r="H147" i="43"/>
  <c r="F153" i="19"/>
  <c r="I148" i="43"/>
  <c r="M148" i="43"/>
  <c r="G149" i="43"/>
  <c r="G153" i="19" s="1"/>
  <c r="S149" i="43"/>
  <c r="T149" i="43" s="1"/>
  <c r="J149" i="43" s="1"/>
  <c r="F152" i="19"/>
  <c r="D150" i="43" a="1"/>
  <c r="D150" i="43" s="1"/>
  <c r="F150" i="43" s="1"/>
  <c r="M150" i="19"/>
  <c r="J161" i="41"/>
  <c r="V81" i="41"/>
  <c r="O82" i="41"/>
  <c r="M82" i="41" s="1"/>
  <c r="J86" i="3" s="1"/>
  <c r="L86" i="3" s="1"/>
  <c r="C166" i="3"/>
  <c r="A165" i="3"/>
  <c r="D153" i="19"/>
  <c r="C150" i="43"/>
  <c r="C154" i="19" s="1"/>
  <c r="A154" i="19" s="1"/>
  <c r="E150" i="43" a="1"/>
  <c r="E150" i="43" s="1"/>
  <c r="E154" i="19" s="1"/>
  <c r="W150" i="43"/>
  <c r="K154" i="19" s="1"/>
  <c r="A151" i="43"/>
  <c r="C162" i="41" a="1"/>
  <c r="C162" i="41" s="1"/>
  <c r="R162" i="41"/>
  <c r="D162" i="41" a="1"/>
  <c r="D162" i="41" s="1"/>
  <c r="P162" i="41"/>
  <c r="N28" i="41"/>
  <c r="M161" i="41"/>
  <c r="J165" i="3" s="1"/>
  <c r="H139" i="3"/>
  <c r="L139" i="3" s="1"/>
  <c r="I138" i="3"/>
  <c r="M138" i="3" s="1"/>
  <c r="F139" i="3"/>
  <c r="G139" i="3"/>
  <c r="D138" i="3"/>
  <c r="E139" i="3"/>
  <c r="Y162" i="41"/>
  <c r="K166" i="3" s="1"/>
  <c r="Q162" i="41"/>
  <c r="I162" i="41"/>
  <c r="X162" i="41"/>
  <c r="H162" i="41"/>
  <c r="W162" i="41"/>
  <c r="O162" i="41"/>
  <c r="V162" i="41"/>
  <c r="N162" i="41"/>
  <c r="F162" i="41"/>
  <c r="T162" i="41"/>
  <c r="L162" i="41"/>
  <c r="S162" i="41"/>
  <c r="K162" i="41"/>
  <c r="G162" i="41"/>
  <c r="E162" i="41"/>
  <c r="U162" i="41"/>
  <c r="B163" i="41"/>
  <c r="R135" i="19"/>
  <c r="U134" i="19"/>
  <c r="O132" i="3"/>
  <c r="U134" i="3"/>
  <c r="Q136" i="3"/>
  <c r="R135" i="3"/>
  <c r="Q150" i="43" l="1"/>
  <c r="R150" i="43" s="1"/>
  <c r="G150" i="43"/>
  <c r="G154" i="19" s="1"/>
  <c r="H148" i="43"/>
  <c r="L148" i="43"/>
  <c r="K148" i="43" s="1"/>
  <c r="I152" i="19" s="1"/>
  <c r="M152" i="19" s="1"/>
  <c r="S150" i="43"/>
  <c r="T150" i="43" s="1"/>
  <c r="J150" i="43" s="1"/>
  <c r="F154" i="19"/>
  <c r="I149" i="43"/>
  <c r="M149" i="43"/>
  <c r="D151" i="43" a="1"/>
  <c r="D151" i="43" s="1"/>
  <c r="Q151" i="43" s="1"/>
  <c r="R151" i="43" s="1"/>
  <c r="V80" i="41"/>
  <c r="O81" i="41"/>
  <c r="M81" i="41" s="1"/>
  <c r="J85" i="3" s="1"/>
  <c r="L85" i="3" s="1"/>
  <c r="C167" i="3"/>
  <c r="A166" i="3"/>
  <c r="J162" i="41"/>
  <c r="D154" i="19"/>
  <c r="C151" i="43"/>
  <c r="C155" i="19" s="1"/>
  <c r="A155" i="19" s="1"/>
  <c r="E151" i="43" a="1"/>
  <c r="E151" i="43" s="1"/>
  <c r="E155" i="19" s="1"/>
  <c r="W151" i="43"/>
  <c r="K155" i="19" s="1"/>
  <c r="A152" i="43"/>
  <c r="C163" i="41" a="1"/>
  <c r="C163" i="41" s="1"/>
  <c r="R163" i="41"/>
  <c r="D163" i="41" a="1"/>
  <c r="D163" i="41" s="1"/>
  <c r="P163" i="41"/>
  <c r="N27" i="41"/>
  <c r="M162" i="41"/>
  <c r="J166" i="3" s="1"/>
  <c r="H140" i="3"/>
  <c r="L140" i="3" s="1"/>
  <c r="I139" i="3"/>
  <c r="M139" i="3" s="1"/>
  <c r="F140" i="3"/>
  <c r="G140" i="3"/>
  <c r="D139" i="3"/>
  <c r="E140" i="3"/>
  <c r="Y163" i="41"/>
  <c r="K167" i="3" s="1"/>
  <c r="Q163" i="41"/>
  <c r="I163" i="41"/>
  <c r="X163" i="41"/>
  <c r="H163" i="41"/>
  <c r="W163" i="41"/>
  <c r="O163" i="41"/>
  <c r="G163" i="41"/>
  <c r="V163" i="41"/>
  <c r="N163" i="41"/>
  <c r="F163" i="41"/>
  <c r="T163" i="41"/>
  <c r="L163" i="41"/>
  <c r="S163" i="41"/>
  <c r="K163" i="41"/>
  <c r="E163" i="41"/>
  <c r="B164" i="41"/>
  <c r="U163" i="41"/>
  <c r="R136" i="19"/>
  <c r="U135" i="19"/>
  <c r="U135" i="3"/>
  <c r="Q137" i="3"/>
  <c r="R136" i="3"/>
  <c r="F151" i="43" l="1"/>
  <c r="F155" i="19" s="1"/>
  <c r="S151" i="43"/>
  <c r="T151" i="43" s="1"/>
  <c r="J151" i="43" s="1"/>
  <c r="L149" i="43"/>
  <c r="K149" i="43" s="1"/>
  <c r="I153" i="19" s="1"/>
  <c r="M153" i="19" s="1"/>
  <c r="H149" i="43"/>
  <c r="I150" i="43"/>
  <c r="G151" i="43"/>
  <c r="M150" i="43"/>
  <c r="D152" i="43" a="1"/>
  <c r="D152" i="43" s="1"/>
  <c r="Q152" i="43" s="1"/>
  <c r="R152" i="43" s="1"/>
  <c r="V79" i="41"/>
  <c r="O80" i="41"/>
  <c r="M80" i="41" s="1"/>
  <c r="J84" i="3" s="1"/>
  <c r="L84" i="3" s="1"/>
  <c r="C168" i="3"/>
  <c r="A167" i="3"/>
  <c r="J163" i="41"/>
  <c r="D155" i="19"/>
  <c r="C152" i="43"/>
  <c r="C156" i="19" s="1"/>
  <c r="A156" i="19" s="1"/>
  <c r="E152" i="43" a="1"/>
  <c r="E152" i="43" s="1"/>
  <c r="E156" i="19" s="1"/>
  <c r="A153" i="43"/>
  <c r="C164" i="41" a="1"/>
  <c r="C164" i="41" s="1"/>
  <c r="R164" i="41"/>
  <c r="D164" i="41" a="1"/>
  <c r="D164" i="41" s="1"/>
  <c r="P164" i="41"/>
  <c r="N26" i="41"/>
  <c r="M163" i="41"/>
  <c r="J167" i="3" s="1"/>
  <c r="H141" i="3"/>
  <c r="L141" i="3" s="1"/>
  <c r="I140" i="3"/>
  <c r="M140" i="3" s="1"/>
  <c r="F141" i="3"/>
  <c r="G141" i="3"/>
  <c r="D140" i="3"/>
  <c r="E141" i="3"/>
  <c r="Y164" i="41"/>
  <c r="K168" i="3" s="1"/>
  <c r="Q164" i="41"/>
  <c r="I164" i="41"/>
  <c r="X164" i="41"/>
  <c r="H164" i="41"/>
  <c r="W164" i="41"/>
  <c r="O164" i="41"/>
  <c r="G164" i="41"/>
  <c r="V164" i="41"/>
  <c r="N164" i="41"/>
  <c r="F164" i="41"/>
  <c r="T164" i="41"/>
  <c r="L164" i="41"/>
  <c r="S164" i="41"/>
  <c r="K164" i="41"/>
  <c r="B165" i="41"/>
  <c r="U164" i="41"/>
  <c r="E164" i="41"/>
  <c r="O133" i="3"/>
  <c r="R137" i="19"/>
  <c r="U136" i="19"/>
  <c r="U136" i="3"/>
  <c r="Q138" i="3"/>
  <c r="R137" i="3"/>
  <c r="W152" i="43" l="1"/>
  <c r="K156" i="19" s="1"/>
  <c r="G152" i="43"/>
  <c r="G156" i="19" s="1"/>
  <c r="F152" i="43"/>
  <c r="I151" i="43"/>
  <c r="G155" i="19"/>
  <c r="S152" i="43"/>
  <c r="T152" i="43" s="1"/>
  <c r="J152" i="43" s="1"/>
  <c r="M151" i="43"/>
  <c r="L150" i="43"/>
  <c r="K150" i="43" s="1"/>
  <c r="I154" i="19" s="1"/>
  <c r="M154" i="19" s="1"/>
  <c r="H150" i="43"/>
  <c r="D153" i="43" a="1"/>
  <c r="D153" i="43" s="1"/>
  <c r="F153" i="43" s="1"/>
  <c r="V78" i="41"/>
  <c r="O79" i="41"/>
  <c r="M79" i="41" s="1"/>
  <c r="J83" i="3" s="1"/>
  <c r="L83" i="3" s="1"/>
  <c r="C169" i="3"/>
  <c r="A168" i="3"/>
  <c r="J164" i="41"/>
  <c r="D156" i="19"/>
  <c r="C153" i="43"/>
  <c r="C157" i="19" s="1"/>
  <c r="A157" i="19" s="1"/>
  <c r="Q153" i="43"/>
  <c r="R153" i="43" s="1"/>
  <c r="E153" i="43" a="1"/>
  <c r="E153" i="43" s="1"/>
  <c r="E157" i="19" s="1"/>
  <c r="W153" i="43"/>
  <c r="K157" i="19" s="1"/>
  <c r="A154" i="43"/>
  <c r="R165" i="41"/>
  <c r="C165" i="41" a="1"/>
  <c r="C165" i="41" s="1"/>
  <c r="D165" i="41" a="1"/>
  <c r="D165" i="41" s="1"/>
  <c r="P165" i="41"/>
  <c r="N25" i="41"/>
  <c r="M164" i="41"/>
  <c r="J168" i="3" s="1"/>
  <c r="H142" i="3"/>
  <c r="L142" i="3" s="1"/>
  <c r="I141" i="3"/>
  <c r="M141" i="3" s="1"/>
  <c r="F142" i="3"/>
  <c r="G142" i="3"/>
  <c r="D141" i="3"/>
  <c r="E142" i="3"/>
  <c r="Y165" i="41"/>
  <c r="K169" i="3" s="1"/>
  <c r="Q165" i="41"/>
  <c r="I165" i="41"/>
  <c r="X165" i="41"/>
  <c r="H165" i="41"/>
  <c r="W165" i="41"/>
  <c r="O165" i="41"/>
  <c r="G165" i="41"/>
  <c r="V165" i="41"/>
  <c r="N165" i="41"/>
  <c r="F165" i="41"/>
  <c r="T165" i="41"/>
  <c r="L165" i="41"/>
  <c r="S165" i="41"/>
  <c r="K165" i="41"/>
  <c r="B166" i="41"/>
  <c r="U165" i="41"/>
  <c r="E165" i="41"/>
  <c r="O134" i="3"/>
  <c r="R138" i="19"/>
  <c r="U137" i="19"/>
  <c r="U137" i="3"/>
  <c r="Q139" i="3"/>
  <c r="R138" i="3"/>
  <c r="F157" i="19" l="1"/>
  <c r="S153" i="43"/>
  <c r="T153" i="43" s="1"/>
  <c r="J153" i="43" s="1"/>
  <c r="L151" i="43"/>
  <c r="K151" i="43" s="1"/>
  <c r="I155" i="19" s="1"/>
  <c r="M155" i="19" s="1"/>
  <c r="H151" i="43"/>
  <c r="I152" i="43"/>
  <c r="F156" i="19"/>
  <c r="M152" i="43"/>
  <c r="G153" i="43"/>
  <c r="I153" i="43" s="1"/>
  <c r="D154" i="43" a="1"/>
  <c r="D154" i="43" s="1"/>
  <c r="F154" i="43" s="1"/>
  <c r="V77" i="41"/>
  <c r="O78" i="41"/>
  <c r="M78" i="41" s="1"/>
  <c r="J82" i="3" s="1"/>
  <c r="L82" i="3" s="1"/>
  <c r="C170" i="3"/>
  <c r="A169" i="3"/>
  <c r="J165" i="41"/>
  <c r="D157" i="19"/>
  <c r="C154" i="43"/>
  <c r="C158" i="19" s="1"/>
  <c r="A158" i="19" s="1"/>
  <c r="Q154" i="43"/>
  <c r="R154" i="43" s="1"/>
  <c r="E154" i="43" a="1"/>
  <c r="E154" i="43" s="1"/>
  <c r="E158" i="19" s="1"/>
  <c r="A155" i="43"/>
  <c r="W154" i="43"/>
  <c r="K158" i="19" s="1"/>
  <c r="C166" i="41" a="1"/>
  <c r="C166" i="41" s="1"/>
  <c r="R166" i="41"/>
  <c r="D166" i="41" a="1"/>
  <c r="D166" i="41" s="1"/>
  <c r="P166" i="41"/>
  <c r="N24" i="41"/>
  <c r="M165" i="41"/>
  <c r="J169" i="3" s="1"/>
  <c r="H143" i="3"/>
  <c r="L143" i="3" s="1"/>
  <c r="I142" i="3"/>
  <c r="M142" i="3" s="1"/>
  <c r="F143" i="3"/>
  <c r="G143" i="3"/>
  <c r="D142" i="3"/>
  <c r="E143" i="3"/>
  <c r="Y166" i="41"/>
  <c r="K170" i="3" s="1"/>
  <c r="Q166" i="41"/>
  <c r="I166" i="41"/>
  <c r="X166" i="41"/>
  <c r="H166" i="41"/>
  <c r="W166" i="41"/>
  <c r="O166" i="41"/>
  <c r="G166" i="41"/>
  <c r="V166" i="41"/>
  <c r="N166" i="41"/>
  <c r="F166" i="41"/>
  <c r="T166" i="41"/>
  <c r="L166" i="41"/>
  <c r="S166" i="41"/>
  <c r="K166" i="41"/>
  <c r="E166" i="41"/>
  <c r="U166" i="41"/>
  <c r="B167" i="41"/>
  <c r="O135" i="3"/>
  <c r="R139" i="19"/>
  <c r="U138" i="19"/>
  <c r="U138" i="3"/>
  <c r="Q140" i="3"/>
  <c r="R139" i="3"/>
  <c r="G157" i="19" l="1"/>
  <c r="L153" i="43"/>
  <c r="K153" i="43" s="1"/>
  <c r="I157" i="19" s="1"/>
  <c r="M157" i="19" s="1"/>
  <c r="H153" i="43"/>
  <c r="G154" i="43"/>
  <c r="G158" i="19" s="1"/>
  <c r="M153" i="43"/>
  <c r="F158" i="19"/>
  <c r="S154" i="43"/>
  <c r="T154" i="43" s="1"/>
  <c r="J154" i="43" s="1"/>
  <c r="H152" i="43"/>
  <c r="L152" i="43"/>
  <c r="K152" i="43" s="1"/>
  <c r="I156" i="19" s="1"/>
  <c r="M156" i="19" s="1"/>
  <c r="D155" i="43" a="1"/>
  <c r="D155" i="43" s="1"/>
  <c r="F155" i="43" s="1"/>
  <c r="V76" i="41"/>
  <c r="O77" i="41"/>
  <c r="M77" i="41" s="1"/>
  <c r="J81" i="3" s="1"/>
  <c r="L81" i="3" s="1"/>
  <c r="C171" i="3"/>
  <c r="A170" i="3"/>
  <c r="J166" i="41"/>
  <c r="D158" i="19"/>
  <c r="C155" i="43"/>
  <c r="C159" i="19" s="1"/>
  <c r="A159" i="19" s="1"/>
  <c r="Q155" i="43"/>
  <c r="R155" i="43" s="1"/>
  <c r="E155" i="43" a="1"/>
  <c r="E155" i="43" s="1"/>
  <c r="E159" i="19" s="1"/>
  <c r="W155" i="43"/>
  <c r="K159" i="19" s="1"/>
  <c r="A156" i="43"/>
  <c r="R167" i="41"/>
  <c r="C167" i="41" a="1"/>
  <c r="C167" i="41" s="1"/>
  <c r="D167" i="41" a="1"/>
  <c r="D167" i="41" s="1"/>
  <c r="P167" i="41"/>
  <c r="N23" i="41"/>
  <c r="M166" i="41"/>
  <c r="J170" i="3" s="1"/>
  <c r="H144" i="3"/>
  <c r="L144" i="3" s="1"/>
  <c r="I143" i="3"/>
  <c r="M143" i="3" s="1"/>
  <c r="F144" i="3"/>
  <c r="G144" i="3"/>
  <c r="D143" i="3"/>
  <c r="E144" i="3"/>
  <c r="Y167" i="41"/>
  <c r="K171" i="3" s="1"/>
  <c r="Q167" i="41"/>
  <c r="I167" i="41"/>
  <c r="X167" i="41"/>
  <c r="H167" i="41"/>
  <c r="W167" i="41"/>
  <c r="O167" i="41"/>
  <c r="G167" i="41"/>
  <c r="V167" i="41"/>
  <c r="N167" i="41"/>
  <c r="F167" i="41"/>
  <c r="T167" i="41"/>
  <c r="L167" i="41"/>
  <c r="S167" i="41"/>
  <c r="K167" i="41"/>
  <c r="E167" i="41"/>
  <c r="B168" i="41"/>
  <c r="U167" i="41"/>
  <c r="O136" i="3"/>
  <c r="R140" i="19"/>
  <c r="U139" i="19"/>
  <c r="U139" i="3"/>
  <c r="Q141" i="3"/>
  <c r="R140" i="3"/>
  <c r="S155" i="43" l="1"/>
  <c r="T155" i="43" s="1"/>
  <c r="J155" i="43" s="1"/>
  <c r="F159" i="19"/>
  <c r="G155" i="43"/>
  <c r="G159" i="19" s="1"/>
  <c r="M154" i="43"/>
  <c r="I154" i="43"/>
  <c r="D156" i="43" a="1"/>
  <c r="D156" i="43" s="1"/>
  <c r="F156" i="43" s="1"/>
  <c r="V75" i="41"/>
  <c r="O76" i="41"/>
  <c r="M76" i="41" s="1"/>
  <c r="J80" i="3" s="1"/>
  <c r="L80" i="3" s="1"/>
  <c r="C172" i="3"/>
  <c r="A171" i="3"/>
  <c r="J167" i="41"/>
  <c r="D159" i="19"/>
  <c r="C156" i="43"/>
  <c r="W156" i="43" s="1"/>
  <c r="K160" i="19" s="1"/>
  <c r="E156" i="43" a="1"/>
  <c r="E156" i="43" s="1"/>
  <c r="E160" i="19" s="1"/>
  <c r="A157" i="43"/>
  <c r="R168" i="41"/>
  <c r="C168" i="41" a="1"/>
  <c r="C168" i="41" s="1"/>
  <c r="D168" i="41" a="1"/>
  <c r="D168" i="41" s="1"/>
  <c r="P168" i="41"/>
  <c r="N22" i="41"/>
  <c r="M167" i="41"/>
  <c r="J171" i="3" s="1"/>
  <c r="H145" i="3"/>
  <c r="L145" i="3" s="1"/>
  <c r="I144" i="3"/>
  <c r="M144" i="3" s="1"/>
  <c r="F145" i="3"/>
  <c r="G145" i="3"/>
  <c r="D144" i="3"/>
  <c r="E145" i="3"/>
  <c r="Y168" i="41"/>
  <c r="K172" i="3" s="1"/>
  <c r="Q168" i="41"/>
  <c r="I168" i="41"/>
  <c r="X168" i="41"/>
  <c r="H168" i="41"/>
  <c r="W168" i="41"/>
  <c r="O168" i="41"/>
  <c r="G168" i="41"/>
  <c r="V168" i="41"/>
  <c r="N168" i="41"/>
  <c r="F168" i="41"/>
  <c r="T168" i="41"/>
  <c r="L168" i="41"/>
  <c r="S168" i="41"/>
  <c r="K168" i="41"/>
  <c r="B169" i="41"/>
  <c r="U168" i="41"/>
  <c r="E168" i="41"/>
  <c r="O137" i="3"/>
  <c r="R141" i="19"/>
  <c r="U140" i="19"/>
  <c r="U140" i="3"/>
  <c r="Q142" i="3"/>
  <c r="R141" i="3"/>
  <c r="Q156" i="43" l="1"/>
  <c r="R156" i="43" s="1"/>
  <c r="C160" i="19"/>
  <c r="A160" i="19" s="1"/>
  <c r="M155" i="43"/>
  <c r="F160" i="19"/>
  <c r="G156" i="43"/>
  <c r="G160" i="19" s="1"/>
  <c r="S156" i="43"/>
  <c r="T156" i="43" s="1"/>
  <c r="J156" i="43" s="1"/>
  <c r="L154" i="43"/>
  <c r="K154" i="43" s="1"/>
  <c r="I158" i="19" s="1"/>
  <c r="M158" i="19" s="1"/>
  <c r="H154" i="43"/>
  <c r="I155" i="43"/>
  <c r="D157" i="43" a="1"/>
  <c r="D157" i="43" s="1"/>
  <c r="F157" i="43" s="1"/>
  <c r="V74" i="41"/>
  <c r="O75" i="41"/>
  <c r="M75" i="41" s="1"/>
  <c r="J79" i="3" s="1"/>
  <c r="L79" i="3" s="1"/>
  <c r="C173" i="3"/>
  <c r="A172" i="3"/>
  <c r="J168" i="41"/>
  <c r="C157" i="43"/>
  <c r="W157" i="43" s="1"/>
  <c r="K161" i="19" s="1"/>
  <c r="E157" i="43" a="1"/>
  <c r="E157" i="43" s="1"/>
  <c r="E161" i="19" s="1"/>
  <c r="A158" i="43"/>
  <c r="C169" i="41" a="1"/>
  <c r="C169" i="41" s="1"/>
  <c r="R169" i="41"/>
  <c r="D169" i="41" a="1"/>
  <c r="D169" i="41" s="1"/>
  <c r="P169" i="41"/>
  <c r="N21" i="41"/>
  <c r="M168" i="41"/>
  <c r="J172" i="3" s="1"/>
  <c r="H146" i="3"/>
  <c r="L146" i="3" s="1"/>
  <c r="I145" i="3"/>
  <c r="M145" i="3" s="1"/>
  <c r="F146" i="3"/>
  <c r="G146" i="3"/>
  <c r="D145" i="3"/>
  <c r="E146" i="3"/>
  <c r="Y169" i="41"/>
  <c r="K173" i="3" s="1"/>
  <c r="Q169" i="41"/>
  <c r="I169" i="41"/>
  <c r="X169" i="41"/>
  <c r="H169" i="41"/>
  <c r="W169" i="41"/>
  <c r="O169" i="41"/>
  <c r="G169" i="41"/>
  <c r="V169" i="41"/>
  <c r="N169" i="41"/>
  <c r="F169" i="41"/>
  <c r="T169" i="41"/>
  <c r="L169" i="41"/>
  <c r="S169" i="41"/>
  <c r="K169" i="41"/>
  <c r="B170" i="41"/>
  <c r="U169" i="41"/>
  <c r="E169" i="41"/>
  <c r="O138" i="3"/>
  <c r="R142" i="19"/>
  <c r="U141" i="19"/>
  <c r="U141" i="3"/>
  <c r="Q143" i="3"/>
  <c r="R142" i="3"/>
  <c r="C161" i="19" l="1"/>
  <c r="A161" i="19" s="1"/>
  <c r="D160" i="19"/>
  <c r="G157" i="43"/>
  <c r="G161" i="19" s="1"/>
  <c r="Q157" i="43"/>
  <c r="R157" i="43" s="1"/>
  <c r="I157" i="43"/>
  <c r="F161" i="19"/>
  <c r="L155" i="43"/>
  <c r="K155" i="43" s="1"/>
  <c r="I159" i="19" s="1"/>
  <c r="M159" i="19" s="1"/>
  <c r="H155" i="43"/>
  <c r="M156" i="43"/>
  <c r="S157" i="43"/>
  <c r="T157" i="43" s="1"/>
  <c r="J157" i="43" s="1"/>
  <c r="M157" i="43" s="1"/>
  <c r="I156" i="43"/>
  <c r="D158" i="43" a="1"/>
  <c r="D158" i="43" s="1"/>
  <c r="F158" i="43" s="1"/>
  <c r="V73" i="41"/>
  <c r="O74" i="41"/>
  <c r="M74" i="41" s="1"/>
  <c r="J78" i="3" s="1"/>
  <c r="L78" i="3" s="1"/>
  <c r="C174" i="3"/>
  <c r="A173" i="3"/>
  <c r="J169" i="41"/>
  <c r="D161" i="19"/>
  <c r="C158" i="43"/>
  <c r="C162" i="19" s="1"/>
  <c r="A162" i="19" s="1"/>
  <c r="Q158" i="43"/>
  <c r="R158" i="43" s="1"/>
  <c r="E158" i="43" a="1"/>
  <c r="E158" i="43" s="1"/>
  <c r="E162" i="19" s="1"/>
  <c r="A159" i="43"/>
  <c r="C170" i="41" a="1"/>
  <c r="C170" i="41" s="1"/>
  <c r="R170" i="41"/>
  <c r="D170" i="41" a="1"/>
  <c r="D170" i="41" s="1"/>
  <c r="P170" i="41"/>
  <c r="N20" i="41"/>
  <c r="M169" i="41"/>
  <c r="J173" i="3" s="1"/>
  <c r="H147" i="3"/>
  <c r="L147" i="3" s="1"/>
  <c r="I146" i="3"/>
  <c r="M146" i="3" s="1"/>
  <c r="F147" i="3"/>
  <c r="G147" i="3"/>
  <c r="D146" i="3"/>
  <c r="E147" i="3"/>
  <c r="Y170" i="41"/>
  <c r="K174" i="3" s="1"/>
  <c r="Q170" i="41"/>
  <c r="I170" i="41"/>
  <c r="X170" i="41"/>
  <c r="H170" i="41"/>
  <c r="W170" i="41"/>
  <c r="O170" i="41"/>
  <c r="G170" i="41"/>
  <c r="V170" i="41"/>
  <c r="N170" i="41"/>
  <c r="F170" i="41"/>
  <c r="T170" i="41"/>
  <c r="L170" i="41"/>
  <c r="S170" i="41"/>
  <c r="K170" i="41"/>
  <c r="E170" i="41"/>
  <c r="U170" i="41"/>
  <c r="B171" i="41"/>
  <c r="O139" i="3"/>
  <c r="R143" i="19"/>
  <c r="U142" i="19"/>
  <c r="U142" i="3"/>
  <c r="Q144" i="3"/>
  <c r="R143" i="3"/>
  <c r="F162" i="19" l="1"/>
  <c r="S158" i="43"/>
  <c r="T158" i="43" s="1"/>
  <c r="J158" i="43" s="1"/>
  <c r="L156" i="43"/>
  <c r="K156" i="43" s="1"/>
  <c r="I160" i="19" s="1"/>
  <c r="M160" i="19" s="1"/>
  <c r="H156" i="43"/>
  <c r="W158" i="43"/>
  <c r="K162" i="19" s="1"/>
  <c r="G158" i="43"/>
  <c r="G162" i="19" s="1"/>
  <c r="L157" i="43"/>
  <c r="K157" i="43" s="1"/>
  <c r="I161" i="19" s="1"/>
  <c r="M161" i="19" s="1"/>
  <c r="H157" i="43"/>
  <c r="D159" i="43" a="1"/>
  <c r="D159" i="43" s="1"/>
  <c r="F159" i="43" s="1"/>
  <c r="V72" i="41"/>
  <c r="O73" i="41"/>
  <c r="M73" i="41" s="1"/>
  <c r="J77" i="3" s="1"/>
  <c r="L77" i="3" s="1"/>
  <c r="C175" i="3"/>
  <c r="A174" i="3"/>
  <c r="J170" i="41"/>
  <c r="D162" i="19"/>
  <c r="C159" i="43"/>
  <c r="C163" i="19" s="1"/>
  <c r="A163" i="19" s="1"/>
  <c r="E159" i="43" a="1"/>
  <c r="E159" i="43" s="1"/>
  <c r="E163" i="19" s="1"/>
  <c r="W159" i="43"/>
  <c r="K163" i="19" s="1"/>
  <c r="A160" i="43"/>
  <c r="C171" i="41" a="1"/>
  <c r="C171" i="41" s="1"/>
  <c r="R171" i="41"/>
  <c r="D171" i="41" a="1"/>
  <c r="D171" i="41" s="1"/>
  <c r="P171" i="41"/>
  <c r="N19" i="41"/>
  <c r="M170" i="41"/>
  <c r="J174" i="3" s="1"/>
  <c r="H148" i="3"/>
  <c r="L148" i="3" s="1"/>
  <c r="I147" i="3"/>
  <c r="M147" i="3" s="1"/>
  <c r="F148" i="3"/>
  <c r="G148" i="3"/>
  <c r="D147" i="3"/>
  <c r="E148" i="3"/>
  <c r="Y171" i="41"/>
  <c r="K175" i="3" s="1"/>
  <c r="Q171" i="41"/>
  <c r="I171" i="41"/>
  <c r="X171" i="41"/>
  <c r="H171" i="41"/>
  <c r="W171" i="41"/>
  <c r="O171" i="41"/>
  <c r="G171" i="41"/>
  <c r="V171" i="41"/>
  <c r="N171" i="41"/>
  <c r="F171" i="41"/>
  <c r="T171" i="41"/>
  <c r="L171" i="41"/>
  <c r="S171" i="41"/>
  <c r="K171" i="41"/>
  <c r="E171" i="41"/>
  <c r="B172" i="41"/>
  <c r="U171" i="41"/>
  <c r="O140" i="3"/>
  <c r="R144" i="19"/>
  <c r="U143" i="19"/>
  <c r="U143" i="3"/>
  <c r="Q145" i="3"/>
  <c r="R144" i="3"/>
  <c r="Q159" i="43" l="1"/>
  <c r="R159" i="43" s="1"/>
  <c r="G159" i="43"/>
  <c r="G163" i="19" s="1"/>
  <c r="S159" i="43"/>
  <c r="T159" i="43" s="1"/>
  <c r="J159" i="43" s="1"/>
  <c r="I158" i="43"/>
  <c r="F163" i="19"/>
  <c r="M158" i="43"/>
  <c r="F160" i="43"/>
  <c r="F164" i="19" s="1"/>
  <c r="D160" i="43" a="1"/>
  <c r="D160" i="43" s="1"/>
  <c r="V71" i="41"/>
  <c r="O72" i="41"/>
  <c r="M72" i="41" s="1"/>
  <c r="J76" i="3" s="1"/>
  <c r="L76" i="3" s="1"/>
  <c r="C176" i="3"/>
  <c r="A175" i="3"/>
  <c r="J171" i="41"/>
  <c r="D163" i="19"/>
  <c r="C160" i="43"/>
  <c r="C164" i="19" s="1"/>
  <c r="A164" i="19" s="1"/>
  <c r="Q160" i="43"/>
  <c r="R160" i="43" s="1"/>
  <c r="E160" i="43" a="1"/>
  <c r="E160" i="43" s="1"/>
  <c r="E164" i="19" s="1"/>
  <c r="A161" i="43"/>
  <c r="C172" i="41" a="1"/>
  <c r="C172" i="41" s="1"/>
  <c r="R172" i="41"/>
  <c r="D172" i="41" a="1"/>
  <c r="D172" i="41" s="1"/>
  <c r="P172" i="41"/>
  <c r="N18" i="41"/>
  <c r="M171" i="41"/>
  <c r="J175" i="3" s="1"/>
  <c r="H149" i="3"/>
  <c r="L149" i="3" s="1"/>
  <c r="I148" i="3"/>
  <c r="M148" i="3" s="1"/>
  <c r="F149" i="3"/>
  <c r="G149" i="3"/>
  <c r="D148" i="3"/>
  <c r="E149" i="3"/>
  <c r="Y172" i="41"/>
  <c r="K176" i="3" s="1"/>
  <c r="Q172" i="41"/>
  <c r="I172" i="41"/>
  <c r="X172" i="41"/>
  <c r="H172" i="41"/>
  <c r="W172" i="41"/>
  <c r="O172" i="41"/>
  <c r="G172" i="41"/>
  <c r="V172" i="41"/>
  <c r="N172" i="41"/>
  <c r="F172" i="41"/>
  <c r="T172" i="41"/>
  <c r="L172" i="41"/>
  <c r="S172" i="41"/>
  <c r="K172" i="41"/>
  <c r="B173" i="41"/>
  <c r="U172" i="41"/>
  <c r="E172" i="41"/>
  <c r="O141" i="3"/>
  <c r="R145" i="19"/>
  <c r="U144" i="19"/>
  <c r="Q146" i="3"/>
  <c r="R145" i="3"/>
  <c r="U144" i="3"/>
  <c r="W160" i="43" l="1"/>
  <c r="K164" i="19" s="1"/>
  <c r="S160" i="43"/>
  <c r="T160" i="43" s="1"/>
  <c r="J160" i="43" s="1"/>
  <c r="L158" i="43"/>
  <c r="K158" i="43" s="1"/>
  <c r="I162" i="19" s="1"/>
  <c r="M162" i="19" s="1"/>
  <c r="H158" i="43"/>
  <c r="M159" i="43"/>
  <c r="G160" i="43"/>
  <c r="I159" i="43"/>
  <c r="D161" i="43" a="1"/>
  <c r="D161" i="43" s="1"/>
  <c r="F161" i="43" s="1"/>
  <c r="V70" i="41"/>
  <c r="O71" i="41"/>
  <c r="M71" i="41" s="1"/>
  <c r="J75" i="3" s="1"/>
  <c r="L75" i="3" s="1"/>
  <c r="C177" i="3"/>
  <c r="A176" i="3"/>
  <c r="J172" i="41"/>
  <c r="D164" i="19"/>
  <c r="C161" i="43"/>
  <c r="C165" i="19" s="1"/>
  <c r="A165" i="19" s="1"/>
  <c r="E161" i="43" a="1"/>
  <c r="E161" i="43" s="1"/>
  <c r="E165" i="19" s="1"/>
  <c r="A162" i="43"/>
  <c r="R173" i="41"/>
  <c r="C173" i="41" a="1"/>
  <c r="C173" i="41" s="1"/>
  <c r="D173" i="41" a="1"/>
  <c r="D173" i="41" s="1"/>
  <c r="P173" i="41"/>
  <c r="N17" i="41"/>
  <c r="M172" i="41"/>
  <c r="J176" i="3" s="1"/>
  <c r="H150" i="3"/>
  <c r="L150" i="3" s="1"/>
  <c r="I149" i="3"/>
  <c r="M149" i="3" s="1"/>
  <c r="F150" i="3"/>
  <c r="G150" i="3"/>
  <c r="D149" i="3"/>
  <c r="E150" i="3"/>
  <c r="Y173" i="41"/>
  <c r="K177" i="3" s="1"/>
  <c r="Q173" i="41"/>
  <c r="I173" i="41"/>
  <c r="X173" i="41"/>
  <c r="H173" i="41"/>
  <c r="W173" i="41"/>
  <c r="O173" i="41"/>
  <c r="G173" i="41"/>
  <c r="V173" i="41"/>
  <c r="N173" i="41"/>
  <c r="F173" i="41"/>
  <c r="T173" i="41"/>
  <c r="L173" i="41"/>
  <c r="S173" i="41"/>
  <c r="K173" i="41"/>
  <c r="B174" i="41"/>
  <c r="U173" i="41"/>
  <c r="E173" i="41"/>
  <c r="O142" i="3"/>
  <c r="O143" i="3"/>
  <c r="R146" i="19"/>
  <c r="U145" i="19"/>
  <c r="U145" i="3"/>
  <c r="Q147" i="3"/>
  <c r="R146" i="3"/>
  <c r="Q161" i="43" l="1"/>
  <c r="R161" i="43" s="1"/>
  <c r="G161" i="43"/>
  <c r="G165" i="19" s="1"/>
  <c r="I161" i="43"/>
  <c r="F165" i="19"/>
  <c r="W161" i="43"/>
  <c r="K165" i="19" s="1"/>
  <c r="L159" i="43"/>
  <c r="K159" i="43" s="1"/>
  <c r="I163" i="19" s="1"/>
  <c r="M163" i="19" s="1"/>
  <c r="H159" i="43"/>
  <c r="S161" i="43"/>
  <c r="T161" i="43" s="1"/>
  <c r="J161" i="43" s="1"/>
  <c r="M161" i="43" s="1"/>
  <c r="M160" i="43"/>
  <c r="G164" i="19"/>
  <c r="I160" i="43"/>
  <c r="D162" i="43" a="1"/>
  <c r="D162" i="43" s="1"/>
  <c r="F162" i="43" s="1"/>
  <c r="V69" i="41"/>
  <c r="O70" i="41"/>
  <c r="M70" i="41" s="1"/>
  <c r="J74" i="3" s="1"/>
  <c r="L74" i="3" s="1"/>
  <c r="C178" i="3"/>
  <c r="A177" i="3"/>
  <c r="J173" i="41"/>
  <c r="C166" i="19"/>
  <c r="A166" i="19" s="1"/>
  <c r="D165" i="19"/>
  <c r="C162" i="43"/>
  <c r="Q162" i="43"/>
  <c r="R162" i="43" s="1"/>
  <c r="E162" i="43" a="1"/>
  <c r="E162" i="43" s="1"/>
  <c r="E166" i="19" s="1"/>
  <c r="A163" i="43"/>
  <c r="W162" i="43"/>
  <c r="K166" i="19" s="1"/>
  <c r="C174" i="41" a="1"/>
  <c r="C174" i="41" s="1"/>
  <c r="R174" i="41"/>
  <c r="D174" i="41" a="1"/>
  <c r="D174" i="41" s="1"/>
  <c r="P174" i="41"/>
  <c r="N16" i="41"/>
  <c r="M173" i="41"/>
  <c r="J177" i="3" s="1"/>
  <c r="H151" i="3"/>
  <c r="L151" i="3" s="1"/>
  <c r="I150" i="3"/>
  <c r="M150" i="3" s="1"/>
  <c r="F151" i="3"/>
  <c r="G151" i="3"/>
  <c r="D150" i="3"/>
  <c r="E151" i="3"/>
  <c r="X174" i="41"/>
  <c r="T174" i="41"/>
  <c r="Q174" i="41"/>
  <c r="I174" i="41"/>
  <c r="B175" i="41"/>
  <c r="H174" i="41"/>
  <c r="Y174" i="41"/>
  <c r="K178" i="3" s="1"/>
  <c r="O174" i="41"/>
  <c r="G174" i="41"/>
  <c r="W174" i="41"/>
  <c r="N174" i="41"/>
  <c r="F174" i="41"/>
  <c r="U174" i="41"/>
  <c r="L174" i="41"/>
  <c r="S174" i="41"/>
  <c r="K174" i="41"/>
  <c r="E174" i="41"/>
  <c r="V174" i="41"/>
  <c r="R147" i="19"/>
  <c r="U146" i="19"/>
  <c r="Q148" i="3"/>
  <c r="R147" i="3"/>
  <c r="U146" i="3"/>
  <c r="F166" i="19" l="1"/>
  <c r="H160" i="43"/>
  <c r="L160" i="43"/>
  <c r="K160" i="43" s="1"/>
  <c r="I164" i="19" s="1"/>
  <c r="M164" i="19" s="1"/>
  <c r="G162" i="43"/>
  <c r="I162" i="43" s="1"/>
  <c r="S162" i="43"/>
  <c r="T162" i="43" s="1"/>
  <c r="J162" i="43" s="1"/>
  <c r="H161" i="43"/>
  <c r="L161" i="43"/>
  <c r="K161" i="43" s="1"/>
  <c r="I165" i="19" s="1"/>
  <c r="M165" i="19" s="1"/>
  <c r="D163" i="43" a="1"/>
  <c r="D163" i="43" s="1"/>
  <c r="F163" i="43" s="1"/>
  <c r="V68" i="41"/>
  <c r="O69" i="41"/>
  <c r="M69" i="41" s="1"/>
  <c r="J73" i="3" s="1"/>
  <c r="L73" i="3" s="1"/>
  <c r="C179" i="3"/>
  <c r="A178" i="3"/>
  <c r="J174" i="41"/>
  <c r="M174" i="41"/>
  <c r="J178" i="3" s="1"/>
  <c r="C167" i="19"/>
  <c r="A167" i="19" s="1"/>
  <c r="D166" i="19"/>
  <c r="C163" i="43"/>
  <c r="E163" i="43" a="1"/>
  <c r="E163" i="43" s="1"/>
  <c r="E167" i="19" s="1"/>
  <c r="W163" i="43"/>
  <c r="K167" i="19" s="1"/>
  <c r="A164" i="43"/>
  <c r="R175" i="41"/>
  <c r="C175" i="41" a="1"/>
  <c r="C175" i="41" s="1"/>
  <c r="D175" i="41" a="1"/>
  <c r="D175" i="41" s="1"/>
  <c r="P175" i="41"/>
  <c r="N15" i="41"/>
  <c r="N14" i="41" s="1"/>
  <c r="H152" i="3"/>
  <c r="L152" i="3" s="1"/>
  <c r="I151" i="3"/>
  <c r="M151" i="3" s="1"/>
  <c r="F152" i="3"/>
  <c r="G152" i="3"/>
  <c r="D151" i="3"/>
  <c r="E152" i="3"/>
  <c r="Y175" i="41"/>
  <c r="K179" i="3" s="1"/>
  <c r="Q175" i="41"/>
  <c r="I175" i="41"/>
  <c r="X175" i="41"/>
  <c r="H175" i="41"/>
  <c r="T175" i="41"/>
  <c r="L175" i="41"/>
  <c r="O175" i="41"/>
  <c r="N175" i="41"/>
  <c r="B176" i="41"/>
  <c r="W175" i="41"/>
  <c r="K175" i="41"/>
  <c r="U175" i="41"/>
  <c r="G175" i="41"/>
  <c r="S175" i="41"/>
  <c r="F175" i="41"/>
  <c r="V175" i="41"/>
  <c r="E175" i="41"/>
  <c r="O144" i="3"/>
  <c r="U147" i="19"/>
  <c r="R148" i="19"/>
  <c r="U147" i="3"/>
  <c r="Q149" i="3"/>
  <c r="R148" i="3"/>
  <c r="F167" i="19" l="1"/>
  <c r="I163" i="43"/>
  <c r="H162" i="43"/>
  <c r="L162" i="43"/>
  <c r="K162" i="43" s="1"/>
  <c r="I166" i="19" s="1"/>
  <c r="M166" i="19" s="1"/>
  <c r="Q163" i="43"/>
  <c r="R163" i="43" s="1"/>
  <c r="G166" i="19"/>
  <c r="G168" i="19" s="1"/>
  <c r="G163" i="43"/>
  <c r="G167" i="19" s="1"/>
  <c r="M162" i="43"/>
  <c r="S163" i="43"/>
  <c r="T163" i="43" s="1"/>
  <c r="D164" i="43" a="1"/>
  <c r="D164" i="43" s="1"/>
  <c r="F164" i="43" s="1"/>
  <c r="V67" i="41"/>
  <c r="O68" i="41"/>
  <c r="M68" i="41" s="1"/>
  <c r="J72" i="3" s="1"/>
  <c r="L72" i="3" s="1"/>
  <c r="C180" i="3"/>
  <c r="A179" i="3"/>
  <c r="J175" i="41"/>
  <c r="C168" i="19"/>
  <c r="A168" i="19" s="1"/>
  <c r="D167" i="19"/>
  <c r="C164" i="43"/>
  <c r="Q164" i="43"/>
  <c r="R164" i="43"/>
  <c r="E164" i="43" a="1"/>
  <c r="E164" i="43" s="1"/>
  <c r="E168" i="19" s="1"/>
  <c r="G164" i="43"/>
  <c r="W164" i="43"/>
  <c r="K168" i="19" s="1"/>
  <c r="A165" i="43"/>
  <c r="R176" i="41"/>
  <c r="C176" i="41" a="1"/>
  <c r="C176" i="41" s="1"/>
  <c r="D176" i="41" a="1"/>
  <c r="D176" i="41" s="1"/>
  <c r="P176" i="41"/>
  <c r="M175" i="41"/>
  <c r="J179" i="3" s="1"/>
  <c r="H153" i="3"/>
  <c r="L153" i="3" s="1"/>
  <c r="I152" i="3"/>
  <c r="M152" i="3" s="1"/>
  <c r="F153" i="3"/>
  <c r="G153" i="3"/>
  <c r="D152" i="3"/>
  <c r="E153" i="3"/>
  <c r="Y176" i="41"/>
  <c r="K180" i="3" s="1"/>
  <c r="Q176" i="41"/>
  <c r="I176" i="41"/>
  <c r="X176" i="41"/>
  <c r="H176" i="41"/>
  <c r="U176" i="41"/>
  <c r="T176" i="41"/>
  <c r="L176" i="41"/>
  <c r="E176" i="41"/>
  <c r="O176" i="41"/>
  <c r="N176" i="41"/>
  <c r="W176" i="41"/>
  <c r="V176" i="41"/>
  <c r="G176" i="41"/>
  <c r="F176" i="41"/>
  <c r="B177" i="41"/>
  <c r="S176" i="41"/>
  <c r="K176" i="41"/>
  <c r="O145" i="3"/>
  <c r="R149" i="19"/>
  <c r="U148" i="19"/>
  <c r="U148" i="3"/>
  <c r="Q150" i="3"/>
  <c r="R149" i="3"/>
  <c r="F168" i="19" l="1"/>
  <c r="I164" i="43"/>
  <c r="J163" i="43"/>
  <c r="M163" i="43" s="1"/>
  <c r="S164" i="43"/>
  <c r="T164" i="43" s="1"/>
  <c r="J164" i="43" s="1"/>
  <c r="M164" i="43" s="1"/>
  <c r="L163" i="43"/>
  <c r="K163" i="43" s="1"/>
  <c r="I167" i="19" s="1"/>
  <c r="M167" i="19" s="1"/>
  <c r="H163" i="43"/>
  <c r="D165" i="43" a="1"/>
  <c r="D165" i="43" s="1"/>
  <c r="F165" i="43" s="1"/>
  <c r="V66" i="41"/>
  <c r="O67" i="41"/>
  <c r="M67" i="41" s="1"/>
  <c r="J71" i="3" s="1"/>
  <c r="L71" i="3" s="1"/>
  <c r="C181" i="3"/>
  <c r="A180" i="3"/>
  <c r="M176" i="41"/>
  <c r="J180" i="3" s="1"/>
  <c r="J176" i="41"/>
  <c r="C169" i="19"/>
  <c r="A169" i="19" s="1"/>
  <c r="D168" i="19"/>
  <c r="C165" i="43"/>
  <c r="W165" i="43" s="1"/>
  <c r="K169" i="19" s="1"/>
  <c r="Q165" i="43"/>
  <c r="R165" i="43" s="1"/>
  <c r="E165" i="43" a="1"/>
  <c r="E165" i="43" s="1"/>
  <c r="E169" i="19" s="1"/>
  <c r="A166" i="43"/>
  <c r="C177" i="41" a="1"/>
  <c r="C177" i="41" s="1"/>
  <c r="R177" i="41"/>
  <c r="D177" i="41" a="1"/>
  <c r="D177" i="41" s="1"/>
  <c r="P177" i="41"/>
  <c r="H154" i="3"/>
  <c r="L154" i="3" s="1"/>
  <c r="I153" i="3"/>
  <c r="M153" i="3" s="1"/>
  <c r="F154" i="3"/>
  <c r="G154" i="3"/>
  <c r="D153" i="3"/>
  <c r="E154" i="3"/>
  <c r="Y177" i="41"/>
  <c r="K181" i="3" s="1"/>
  <c r="Q177" i="41"/>
  <c r="I177" i="41"/>
  <c r="X177" i="41"/>
  <c r="H177" i="41"/>
  <c r="U177" i="41"/>
  <c r="E177" i="41"/>
  <c r="T177" i="41"/>
  <c r="L177" i="41"/>
  <c r="B178" i="41"/>
  <c r="W177" i="41"/>
  <c r="G177" i="41"/>
  <c r="V177" i="41"/>
  <c r="F177" i="41"/>
  <c r="S177" i="41"/>
  <c r="O177" i="41"/>
  <c r="N177" i="41"/>
  <c r="K177" i="41"/>
  <c r="O146" i="3"/>
  <c r="R150" i="19"/>
  <c r="U149" i="19"/>
  <c r="U149" i="3"/>
  <c r="Q151" i="3"/>
  <c r="R150" i="3"/>
  <c r="F169" i="19" l="1"/>
  <c r="G165" i="43"/>
  <c r="G169" i="19" s="1"/>
  <c r="S165" i="43"/>
  <c r="T165" i="43" s="1"/>
  <c r="J165" i="43" s="1"/>
  <c r="L164" i="43"/>
  <c r="K164" i="43" s="1"/>
  <c r="I168" i="19" s="1"/>
  <c r="M168" i="19" s="1"/>
  <c r="H164" i="43"/>
  <c r="D166" i="43" a="1"/>
  <c r="D166" i="43" s="1"/>
  <c r="F166" i="43" s="1"/>
  <c r="V65" i="41"/>
  <c r="O66" i="41"/>
  <c r="M66" i="41" s="1"/>
  <c r="J70" i="3" s="1"/>
  <c r="L70" i="3" s="1"/>
  <c r="C182" i="3"/>
  <c r="A181" i="3"/>
  <c r="J177" i="41"/>
  <c r="D169" i="19"/>
  <c r="C166" i="43"/>
  <c r="C170" i="19" s="1"/>
  <c r="A170" i="19" s="1"/>
  <c r="Q166" i="43"/>
  <c r="R166" i="43" s="1"/>
  <c r="E166" i="43" a="1"/>
  <c r="E166" i="43" s="1"/>
  <c r="E170" i="19" s="1"/>
  <c r="W166" i="43"/>
  <c r="K170" i="19" s="1"/>
  <c r="A167" i="43"/>
  <c r="C178" i="41" a="1"/>
  <c r="C178" i="41" s="1"/>
  <c r="R178" i="41"/>
  <c r="D178" i="41" a="1"/>
  <c r="D178" i="41" s="1"/>
  <c r="P178" i="41"/>
  <c r="M177" i="41"/>
  <c r="J181" i="3" s="1"/>
  <c r="H155" i="3"/>
  <c r="L155" i="3" s="1"/>
  <c r="I154" i="3"/>
  <c r="M154" i="3" s="1"/>
  <c r="F155" i="3"/>
  <c r="G155" i="3"/>
  <c r="D154" i="3"/>
  <c r="E155" i="3"/>
  <c r="Y178" i="41"/>
  <c r="K182" i="3" s="1"/>
  <c r="Q178" i="41"/>
  <c r="I178" i="41"/>
  <c r="X178" i="41"/>
  <c r="H178" i="41"/>
  <c r="U178" i="41"/>
  <c r="E178" i="41"/>
  <c r="T178" i="41"/>
  <c r="L178" i="41"/>
  <c r="O178" i="41"/>
  <c r="N178" i="41"/>
  <c r="K178" i="41"/>
  <c r="W178" i="41"/>
  <c r="G178" i="41"/>
  <c r="V178" i="41"/>
  <c r="F178" i="41"/>
  <c r="S178" i="41"/>
  <c r="B179" i="41"/>
  <c r="O147" i="3"/>
  <c r="R151" i="19"/>
  <c r="U150" i="19"/>
  <c r="U150" i="3"/>
  <c r="Q152" i="3"/>
  <c r="R151" i="3"/>
  <c r="F170" i="19" l="1"/>
  <c r="G166" i="43"/>
  <c r="G170" i="19" s="1"/>
  <c r="S166" i="43"/>
  <c r="T166" i="43" s="1"/>
  <c r="J166" i="43" s="1"/>
  <c r="I165" i="43"/>
  <c r="M165" i="43"/>
  <c r="D167" i="43" a="1"/>
  <c r="D167" i="43" s="1"/>
  <c r="F167" i="43" s="1"/>
  <c r="V64" i="41"/>
  <c r="O65" i="41"/>
  <c r="M65" i="41" s="1"/>
  <c r="J69" i="3" s="1"/>
  <c r="L69" i="3" s="1"/>
  <c r="C183" i="3"/>
  <c r="A182" i="3"/>
  <c r="J178" i="41"/>
  <c r="D170" i="19"/>
  <c r="C167" i="43"/>
  <c r="W167" i="43" s="1"/>
  <c r="K171" i="19" s="1"/>
  <c r="Q167" i="43"/>
  <c r="R167" i="43" s="1"/>
  <c r="E167" i="43" a="1"/>
  <c r="E167" i="43" s="1"/>
  <c r="E171" i="19" s="1"/>
  <c r="A168" i="43"/>
  <c r="C179" i="41" a="1"/>
  <c r="C179" i="41" s="1"/>
  <c r="R179" i="41"/>
  <c r="D179" i="41" a="1"/>
  <c r="D179" i="41" s="1"/>
  <c r="P179" i="41"/>
  <c r="M178" i="41"/>
  <c r="J182" i="3" s="1"/>
  <c r="H156" i="3"/>
  <c r="L156" i="3" s="1"/>
  <c r="I155" i="3"/>
  <c r="M155" i="3" s="1"/>
  <c r="F156" i="3"/>
  <c r="G156" i="3"/>
  <c r="D155" i="3"/>
  <c r="E156" i="3"/>
  <c r="Y179" i="41"/>
  <c r="K183" i="3" s="1"/>
  <c r="Q179" i="41"/>
  <c r="I179" i="41"/>
  <c r="X179" i="41"/>
  <c r="H179" i="41"/>
  <c r="W179" i="41"/>
  <c r="O179" i="41"/>
  <c r="G179" i="41"/>
  <c r="U179" i="41"/>
  <c r="E179" i="41"/>
  <c r="T179" i="41"/>
  <c r="L179" i="41"/>
  <c r="S179" i="41"/>
  <c r="K179" i="41"/>
  <c r="N179" i="41"/>
  <c r="F179" i="41"/>
  <c r="B180" i="41"/>
  <c r="V179" i="41"/>
  <c r="O148" i="3"/>
  <c r="R152" i="19"/>
  <c r="U151" i="19"/>
  <c r="U151" i="3"/>
  <c r="Q153" i="3"/>
  <c r="R152" i="3"/>
  <c r="F171" i="19" l="1"/>
  <c r="M166" i="43"/>
  <c r="C171" i="19"/>
  <c r="A171" i="19" s="1"/>
  <c r="G167" i="43"/>
  <c r="G171" i="19" s="1"/>
  <c r="S167" i="43"/>
  <c r="T167" i="43" s="1"/>
  <c r="J167" i="43" s="1"/>
  <c r="I166" i="43"/>
  <c r="H165" i="43"/>
  <c r="L165" i="43"/>
  <c r="K165" i="43" s="1"/>
  <c r="I169" i="19" s="1"/>
  <c r="M169" i="19" s="1"/>
  <c r="D168" i="43" a="1"/>
  <c r="D168" i="43" s="1"/>
  <c r="F168" i="43" s="1"/>
  <c r="V63" i="41"/>
  <c r="O64" i="41"/>
  <c r="M64" i="41" s="1"/>
  <c r="J68" i="3" s="1"/>
  <c r="L68" i="3" s="1"/>
  <c r="C184" i="3"/>
  <c r="A183" i="3"/>
  <c r="J179" i="41"/>
  <c r="C168" i="43"/>
  <c r="Q168" i="43"/>
  <c r="R168" i="43" s="1"/>
  <c r="E168" i="43" a="1"/>
  <c r="E168" i="43" s="1"/>
  <c r="E172" i="19" s="1"/>
  <c r="W168" i="43"/>
  <c r="K172" i="19" s="1"/>
  <c r="A169" i="43"/>
  <c r="C180" i="41" a="1"/>
  <c r="C180" i="41" s="1"/>
  <c r="R180" i="41"/>
  <c r="D180" i="41" a="1"/>
  <c r="D180" i="41" s="1"/>
  <c r="P180" i="41"/>
  <c r="M179" i="41"/>
  <c r="J183" i="3" s="1"/>
  <c r="H157" i="3"/>
  <c r="L157" i="3" s="1"/>
  <c r="I156" i="3"/>
  <c r="M156" i="3" s="1"/>
  <c r="F157" i="3"/>
  <c r="G157" i="3"/>
  <c r="D156" i="3"/>
  <c r="E157" i="3"/>
  <c r="Y180" i="41"/>
  <c r="K184" i="3" s="1"/>
  <c r="Q180" i="41"/>
  <c r="I180" i="41"/>
  <c r="X180" i="41"/>
  <c r="H180" i="41"/>
  <c r="W180" i="41"/>
  <c r="O180" i="41"/>
  <c r="G180" i="41"/>
  <c r="U180" i="41"/>
  <c r="E180" i="41"/>
  <c r="T180" i="41"/>
  <c r="L180" i="41"/>
  <c r="S180" i="41"/>
  <c r="K180" i="41"/>
  <c r="B181" i="41"/>
  <c r="V180" i="41"/>
  <c r="N180" i="41"/>
  <c r="F180" i="41"/>
  <c r="O149" i="3"/>
  <c r="R153" i="19"/>
  <c r="U152" i="19"/>
  <c r="U152" i="3"/>
  <c r="Q154" i="3"/>
  <c r="R153" i="3"/>
  <c r="D171" i="19" l="1"/>
  <c r="C172" i="19"/>
  <c r="A172" i="19" s="1"/>
  <c r="F172" i="19"/>
  <c r="G168" i="43"/>
  <c r="G172" i="19" s="1"/>
  <c r="S168" i="43"/>
  <c r="T168" i="43" s="1"/>
  <c r="J168" i="43" s="1"/>
  <c r="M167" i="43"/>
  <c r="H166" i="43"/>
  <c r="L166" i="43"/>
  <c r="K166" i="43" s="1"/>
  <c r="I170" i="19" s="1"/>
  <c r="M170" i="19" s="1"/>
  <c r="I167" i="43"/>
  <c r="D169" i="43" a="1"/>
  <c r="D169" i="43" s="1"/>
  <c r="F169" i="43" s="1"/>
  <c r="V62" i="41"/>
  <c r="O63" i="41"/>
  <c r="M63" i="41" s="1"/>
  <c r="J67" i="3" s="1"/>
  <c r="L67" i="3" s="1"/>
  <c r="C185" i="3"/>
  <c r="A184" i="3"/>
  <c r="J180" i="41"/>
  <c r="C173" i="19"/>
  <c r="A173" i="19" s="1"/>
  <c r="C169" i="43"/>
  <c r="Q169" i="43"/>
  <c r="R169" i="43" s="1"/>
  <c r="E169" i="43" a="1"/>
  <c r="E169" i="43" s="1"/>
  <c r="E173" i="19" s="1"/>
  <c r="W169" i="43"/>
  <c r="K173" i="19" s="1"/>
  <c r="A170" i="43"/>
  <c r="C181" i="41" a="1"/>
  <c r="C181" i="41" s="1"/>
  <c r="R181" i="41"/>
  <c r="D181" i="41" a="1"/>
  <c r="D181" i="41" s="1"/>
  <c r="P181" i="41"/>
  <c r="M180" i="41"/>
  <c r="J184" i="3" s="1"/>
  <c r="H158" i="3"/>
  <c r="L158" i="3" s="1"/>
  <c r="I157" i="3"/>
  <c r="M157" i="3" s="1"/>
  <c r="F158" i="3"/>
  <c r="G158" i="3"/>
  <c r="D157" i="3"/>
  <c r="E158" i="3"/>
  <c r="Y181" i="41"/>
  <c r="K185" i="3" s="1"/>
  <c r="Q181" i="41"/>
  <c r="I181" i="41"/>
  <c r="X181" i="41"/>
  <c r="H181" i="41"/>
  <c r="W181" i="41"/>
  <c r="O181" i="41"/>
  <c r="G181" i="41"/>
  <c r="U181" i="41"/>
  <c r="E181" i="41"/>
  <c r="T181" i="41"/>
  <c r="L181" i="41"/>
  <c r="S181" i="41"/>
  <c r="K181" i="41"/>
  <c r="B182" i="41"/>
  <c r="V181" i="41"/>
  <c r="N181" i="41"/>
  <c r="F181" i="41"/>
  <c r="O150" i="3"/>
  <c r="R154" i="19"/>
  <c r="U153" i="19"/>
  <c r="U153" i="3"/>
  <c r="Q155" i="3"/>
  <c r="R154" i="3"/>
  <c r="D172" i="19" l="1"/>
  <c r="F173" i="19"/>
  <c r="G169" i="43"/>
  <c r="G173" i="19" s="1"/>
  <c r="S169" i="43"/>
  <c r="T169" i="43" s="1"/>
  <c r="J169" i="43" s="1"/>
  <c r="H167" i="43"/>
  <c r="L167" i="43"/>
  <c r="K167" i="43" s="1"/>
  <c r="I171" i="19" s="1"/>
  <c r="M171" i="19" s="1"/>
  <c r="M168" i="43"/>
  <c r="I168" i="43"/>
  <c r="D170" i="43" a="1"/>
  <c r="D170" i="43" s="1"/>
  <c r="F170" i="43" s="1"/>
  <c r="J181" i="41"/>
  <c r="V61" i="41"/>
  <c r="O62" i="41"/>
  <c r="M62" i="41" s="1"/>
  <c r="J66" i="3" s="1"/>
  <c r="L66" i="3" s="1"/>
  <c r="C186" i="3"/>
  <c r="A185" i="3"/>
  <c r="C174" i="19"/>
  <c r="A174" i="19" s="1"/>
  <c r="D173" i="19"/>
  <c r="C170" i="43"/>
  <c r="E170" i="43" a="1"/>
  <c r="E170" i="43" s="1"/>
  <c r="E174" i="19" s="1"/>
  <c r="A171" i="43"/>
  <c r="W170" i="43"/>
  <c r="K174" i="19" s="1"/>
  <c r="C182" i="41" a="1"/>
  <c r="C182" i="41" s="1"/>
  <c r="R182" i="41"/>
  <c r="D182" i="41" a="1"/>
  <c r="D182" i="41" s="1"/>
  <c r="P182" i="41"/>
  <c r="M181" i="41"/>
  <c r="J185" i="3" s="1"/>
  <c r="H159" i="3"/>
  <c r="L159" i="3" s="1"/>
  <c r="I158" i="3"/>
  <c r="M158" i="3" s="1"/>
  <c r="F159" i="3"/>
  <c r="G159" i="3"/>
  <c r="D158" i="3"/>
  <c r="E159" i="3"/>
  <c r="Y182" i="41"/>
  <c r="K186" i="3" s="1"/>
  <c r="Q182" i="41"/>
  <c r="I182" i="41"/>
  <c r="X182" i="41"/>
  <c r="H182" i="41"/>
  <c r="W182" i="41"/>
  <c r="O182" i="41"/>
  <c r="G182" i="41"/>
  <c r="U182" i="41"/>
  <c r="E182" i="41"/>
  <c r="T182" i="41"/>
  <c r="L182" i="41"/>
  <c r="S182" i="41"/>
  <c r="K182" i="41"/>
  <c r="F182" i="41"/>
  <c r="V182" i="41"/>
  <c r="B183" i="41"/>
  <c r="N182" i="41"/>
  <c r="O151" i="3"/>
  <c r="R155" i="19"/>
  <c r="U154" i="19"/>
  <c r="U154" i="3"/>
  <c r="Q156" i="3"/>
  <c r="R155" i="3"/>
  <c r="F174" i="19" l="1"/>
  <c r="Q170" i="43"/>
  <c r="R170" i="43" s="1"/>
  <c r="J170" i="43" s="1"/>
  <c r="S170" i="43"/>
  <c r="T170" i="43" s="1"/>
  <c r="L168" i="43"/>
  <c r="K168" i="43" s="1"/>
  <c r="I172" i="19" s="1"/>
  <c r="M172" i="19" s="1"/>
  <c r="H168" i="43"/>
  <c r="G170" i="43"/>
  <c r="G174" i="19" s="1"/>
  <c r="I169" i="43"/>
  <c r="M169" i="43"/>
  <c r="D171" i="43" a="1"/>
  <c r="D171" i="43" s="1"/>
  <c r="F171" i="43" s="1"/>
  <c r="V60" i="41"/>
  <c r="O61" i="41"/>
  <c r="M61" i="41" s="1"/>
  <c r="J65" i="3" s="1"/>
  <c r="L65" i="3" s="1"/>
  <c r="C187" i="3"/>
  <c r="A186" i="3"/>
  <c r="J182" i="41"/>
  <c r="C175" i="19"/>
  <c r="A175" i="19" s="1"/>
  <c r="D174" i="19"/>
  <c r="C171" i="43"/>
  <c r="W171" i="43" s="1"/>
  <c r="K175" i="19" s="1"/>
  <c r="Q171" i="43"/>
  <c r="R171" i="43"/>
  <c r="E171" i="43" a="1"/>
  <c r="E171" i="43" s="1"/>
  <c r="E175" i="19" s="1"/>
  <c r="G171" i="43"/>
  <c r="G175" i="19" s="1"/>
  <c r="A172" i="43"/>
  <c r="R183" i="41"/>
  <c r="C183" i="41" a="1"/>
  <c r="C183" i="41" s="1"/>
  <c r="D183" i="41" a="1"/>
  <c r="D183" i="41" s="1"/>
  <c r="P183" i="41"/>
  <c r="M182" i="41"/>
  <c r="J186" i="3" s="1"/>
  <c r="H160" i="3"/>
  <c r="L160" i="3" s="1"/>
  <c r="I159" i="3"/>
  <c r="M159" i="3" s="1"/>
  <c r="F160" i="3"/>
  <c r="G160" i="3"/>
  <c r="D159" i="3"/>
  <c r="E160" i="3"/>
  <c r="Y183" i="41"/>
  <c r="K187" i="3" s="1"/>
  <c r="Q183" i="41"/>
  <c r="I183" i="41"/>
  <c r="X183" i="41"/>
  <c r="H183" i="41"/>
  <c r="W183" i="41"/>
  <c r="O183" i="41"/>
  <c r="G183" i="41"/>
  <c r="U183" i="41"/>
  <c r="E183" i="41"/>
  <c r="T183" i="41"/>
  <c r="L183" i="41"/>
  <c r="S183" i="41"/>
  <c r="K183" i="41"/>
  <c r="N183" i="41"/>
  <c r="F183" i="41"/>
  <c r="B184" i="41"/>
  <c r="V183" i="41"/>
  <c r="O152" i="3"/>
  <c r="R156" i="19"/>
  <c r="U155" i="19"/>
  <c r="U155" i="3"/>
  <c r="Q157" i="3"/>
  <c r="R156" i="3"/>
  <c r="F175" i="19" l="1"/>
  <c r="I171" i="43"/>
  <c r="S171" i="43"/>
  <c r="T171" i="43" s="1"/>
  <c r="J171" i="43" s="1"/>
  <c r="M171" i="43" s="1"/>
  <c r="H169" i="43"/>
  <c r="L169" i="43"/>
  <c r="K169" i="43" s="1"/>
  <c r="I173" i="19" s="1"/>
  <c r="M173" i="19" s="1"/>
  <c r="I170" i="43"/>
  <c r="M170" i="43"/>
  <c r="D172" i="43" a="1"/>
  <c r="D172" i="43" s="1"/>
  <c r="F172" i="43" s="1"/>
  <c r="V59" i="41"/>
  <c r="O60" i="41"/>
  <c r="M60" i="41" s="1"/>
  <c r="J64" i="3" s="1"/>
  <c r="L64" i="3" s="1"/>
  <c r="C188" i="3"/>
  <c r="A187" i="3"/>
  <c r="J183" i="41"/>
  <c r="C176" i="19"/>
  <c r="A176" i="19" s="1"/>
  <c r="D175" i="19"/>
  <c r="C172" i="43"/>
  <c r="Q172" i="43"/>
  <c r="R172" i="43"/>
  <c r="E172" i="43" a="1"/>
  <c r="E172" i="43" s="1"/>
  <c r="E176" i="19" s="1"/>
  <c r="G172" i="43"/>
  <c r="G176" i="19" s="1"/>
  <c r="A173" i="43"/>
  <c r="W172" i="43"/>
  <c r="K176" i="19" s="1"/>
  <c r="R184" i="41"/>
  <c r="C184" i="41" a="1"/>
  <c r="C184" i="41" s="1"/>
  <c r="D184" i="41" a="1"/>
  <c r="D184" i="41" s="1"/>
  <c r="P184" i="41"/>
  <c r="M183" i="41"/>
  <c r="J187" i="3" s="1"/>
  <c r="H161" i="3"/>
  <c r="L161" i="3" s="1"/>
  <c r="I160" i="3"/>
  <c r="M160" i="3" s="1"/>
  <c r="F161" i="3"/>
  <c r="G161" i="3"/>
  <c r="D160" i="3"/>
  <c r="E161" i="3"/>
  <c r="Y184" i="41"/>
  <c r="K188" i="3" s="1"/>
  <c r="Q184" i="41"/>
  <c r="I184" i="41"/>
  <c r="X184" i="41"/>
  <c r="H184" i="41"/>
  <c r="W184" i="41"/>
  <c r="O184" i="41"/>
  <c r="G184" i="41"/>
  <c r="U184" i="41"/>
  <c r="E184" i="41"/>
  <c r="T184" i="41"/>
  <c r="L184" i="41"/>
  <c r="S184" i="41"/>
  <c r="K184" i="41"/>
  <c r="B185" i="41"/>
  <c r="V184" i="41"/>
  <c r="N184" i="41"/>
  <c r="F184" i="41"/>
  <c r="O153" i="3"/>
  <c r="R157" i="19"/>
  <c r="U156" i="19"/>
  <c r="U156" i="3"/>
  <c r="Q158" i="3"/>
  <c r="R157" i="3"/>
  <c r="F176" i="19" l="1"/>
  <c r="I172" i="43"/>
  <c r="S172" i="43"/>
  <c r="T172" i="43" s="1"/>
  <c r="J172" i="43" s="1"/>
  <c r="M172" i="43" s="1"/>
  <c r="L171" i="43"/>
  <c r="K171" i="43" s="1"/>
  <c r="I175" i="19" s="1"/>
  <c r="M175" i="19" s="1"/>
  <c r="H171" i="43"/>
  <c r="H170" i="43"/>
  <c r="L170" i="43"/>
  <c r="K170" i="43" s="1"/>
  <c r="I174" i="19" s="1"/>
  <c r="M174" i="19" s="1"/>
  <c r="D173" i="43" a="1"/>
  <c r="D173" i="43" s="1"/>
  <c r="F173" i="43" s="1"/>
  <c r="J184" i="41"/>
  <c r="V58" i="41"/>
  <c r="O59" i="41"/>
  <c r="M59" i="41" s="1"/>
  <c r="J63" i="3" s="1"/>
  <c r="L63" i="3" s="1"/>
  <c r="C189" i="3"/>
  <c r="A188" i="3"/>
  <c r="C177" i="19"/>
  <c r="A177" i="19" s="1"/>
  <c r="D176" i="19"/>
  <c r="C173" i="43"/>
  <c r="Q173" i="43"/>
  <c r="R173" i="43" s="1"/>
  <c r="E173" i="43" a="1"/>
  <c r="E173" i="43" s="1"/>
  <c r="E177" i="19" s="1"/>
  <c r="G173" i="43"/>
  <c r="G177" i="19" s="1"/>
  <c r="W173" i="43"/>
  <c r="K177" i="19" s="1"/>
  <c r="A174" i="43"/>
  <c r="C185" i="41" a="1"/>
  <c r="C185" i="41" s="1"/>
  <c r="R185" i="41"/>
  <c r="D185" i="41" a="1"/>
  <c r="D185" i="41" s="1"/>
  <c r="P185" i="41"/>
  <c r="M184" i="41"/>
  <c r="J188" i="3" s="1"/>
  <c r="H162" i="3"/>
  <c r="L162" i="3" s="1"/>
  <c r="I161" i="3"/>
  <c r="M161" i="3" s="1"/>
  <c r="F162" i="3"/>
  <c r="G162" i="3"/>
  <c r="D161" i="3"/>
  <c r="E162" i="3"/>
  <c r="Y185" i="41"/>
  <c r="K189" i="3" s="1"/>
  <c r="Q185" i="41"/>
  <c r="I185" i="41"/>
  <c r="X185" i="41"/>
  <c r="H185" i="41"/>
  <c r="W185" i="41"/>
  <c r="O185" i="41"/>
  <c r="G185" i="41"/>
  <c r="U185" i="41"/>
  <c r="E185" i="41"/>
  <c r="T185" i="41"/>
  <c r="L185" i="41"/>
  <c r="S185" i="41"/>
  <c r="K185" i="41"/>
  <c r="B186" i="41"/>
  <c r="V185" i="41"/>
  <c r="N185" i="41"/>
  <c r="F185" i="41"/>
  <c r="O154" i="3"/>
  <c r="R158" i="19"/>
  <c r="U157" i="19"/>
  <c r="U157" i="3"/>
  <c r="Q159" i="3"/>
  <c r="R158" i="3"/>
  <c r="F177" i="19" l="1"/>
  <c r="I173" i="43"/>
  <c r="J173" i="43"/>
  <c r="M173" i="43" s="1"/>
  <c r="S173" i="43"/>
  <c r="T173" i="43" s="1"/>
  <c r="I176" i="19"/>
  <c r="M176" i="19" s="1"/>
  <c r="H172" i="43"/>
  <c r="L172" i="43"/>
  <c r="K172" i="43" s="1"/>
  <c r="D174" i="43" a="1"/>
  <c r="D174" i="43" s="1"/>
  <c r="F174" i="43" s="1"/>
  <c r="V57" i="41"/>
  <c r="O58" i="41"/>
  <c r="M58" i="41" s="1"/>
  <c r="J62" i="3" s="1"/>
  <c r="L62" i="3" s="1"/>
  <c r="C190" i="3"/>
  <c r="A189" i="3"/>
  <c r="J185" i="41"/>
  <c r="D177" i="19"/>
  <c r="C174" i="43"/>
  <c r="W174" i="43" s="1"/>
  <c r="K178" i="19" s="1"/>
  <c r="Q174" i="43"/>
  <c r="R174" i="43" s="1"/>
  <c r="E174" i="43" a="1"/>
  <c r="E174" i="43" s="1"/>
  <c r="E178" i="19" s="1"/>
  <c r="A175" i="43"/>
  <c r="C186" i="41" a="1"/>
  <c r="C186" i="41" s="1"/>
  <c r="R186" i="41"/>
  <c r="D186" i="41" a="1"/>
  <c r="D186" i="41" s="1"/>
  <c r="P186" i="41"/>
  <c r="M185" i="41"/>
  <c r="J189" i="3" s="1"/>
  <c r="H163" i="3"/>
  <c r="L163" i="3" s="1"/>
  <c r="I162" i="3"/>
  <c r="M162" i="3" s="1"/>
  <c r="F163" i="3"/>
  <c r="G163" i="3"/>
  <c r="D162" i="3"/>
  <c r="E163" i="3"/>
  <c r="Y186" i="41"/>
  <c r="K190" i="3" s="1"/>
  <c r="Q186" i="41"/>
  <c r="I186" i="41"/>
  <c r="X186" i="41"/>
  <c r="H186" i="41"/>
  <c r="W186" i="41"/>
  <c r="O186" i="41"/>
  <c r="G186" i="41"/>
  <c r="U186" i="41"/>
  <c r="E186" i="41"/>
  <c r="T186" i="41"/>
  <c r="L186" i="41"/>
  <c r="S186" i="41"/>
  <c r="K186" i="41"/>
  <c r="F186" i="41"/>
  <c r="V186" i="41"/>
  <c r="B187" i="41"/>
  <c r="N186" i="41"/>
  <c r="O155" i="3"/>
  <c r="R159" i="19"/>
  <c r="U158" i="19"/>
  <c r="U158" i="3"/>
  <c r="Q160" i="3"/>
  <c r="R159" i="3"/>
  <c r="F178" i="19" l="1"/>
  <c r="C178" i="19"/>
  <c r="A178" i="19" s="1"/>
  <c r="G174" i="43"/>
  <c r="G178" i="19" s="1"/>
  <c r="S174" i="43"/>
  <c r="T174" i="43" s="1"/>
  <c r="J174" i="43" s="1"/>
  <c r="L173" i="43"/>
  <c r="K173" i="43" s="1"/>
  <c r="I177" i="19" s="1"/>
  <c r="M177" i="19" s="1"/>
  <c r="H173" i="43"/>
  <c r="D175" i="43" a="1"/>
  <c r="D175" i="43" s="1"/>
  <c r="F175" i="43" s="1"/>
  <c r="V56" i="41"/>
  <c r="O57" i="41"/>
  <c r="M57" i="41" s="1"/>
  <c r="J61" i="3" s="1"/>
  <c r="L61" i="3" s="1"/>
  <c r="C191" i="3"/>
  <c r="A190" i="3"/>
  <c r="J186" i="41"/>
  <c r="C175" i="43"/>
  <c r="W175" i="43" s="1"/>
  <c r="K179" i="19" s="1"/>
  <c r="Q175" i="43"/>
  <c r="R175" i="43" s="1"/>
  <c r="E175" i="43" a="1"/>
  <c r="E175" i="43" s="1"/>
  <c r="E179" i="19" s="1"/>
  <c r="A176" i="43"/>
  <c r="C187" i="41" a="1"/>
  <c r="C187" i="41" s="1"/>
  <c r="R187" i="41"/>
  <c r="D187" i="41" a="1"/>
  <c r="D187" i="41" s="1"/>
  <c r="P187" i="41"/>
  <c r="M186" i="41"/>
  <c r="J190" i="3" s="1"/>
  <c r="H164" i="3"/>
  <c r="L164" i="3" s="1"/>
  <c r="I163" i="3"/>
  <c r="M163" i="3" s="1"/>
  <c r="F164" i="3"/>
  <c r="G164" i="3"/>
  <c r="D163" i="3"/>
  <c r="E164" i="3"/>
  <c r="Y187" i="41"/>
  <c r="K191" i="3" s="1"/>
  <c r="Q187" i="41"/>
  <c r="I187" i="41"/>
  <c r="X187" i="41"/>
  <c r="H187" i="41"/>
  <c r="W187" i="41"/>
  <c r="O187" i="41"/>
  <c r="G187" i="41"/>
  <c r="U187" i="41"/>
  <c r="E187" i="41"/>
  <c r="T187" i="41"/>
  <c r="L187" i="41"/>
  <c r="S187" i="41"/>
  <c r="K187" i="41"/>
  <c r="N187" i="41"/>
  <c r="F187" i="41"/>
  <c r="B188" i="41"/>
  <c r="V187" i="41"/>
  <c r="O156" i="3"/>
  <c r="R160" i="19"/>
  <c r="U159" i="19"/>
  <c r="U159" i="3"/>
  <c r="Q161" i="3"/>
  <c r="R160" i="3"/>
  <c r="D178" i="19" l="1"/>
  <c r="F179" i="19"/>
  <c r="C179" i="19"/>
  <c r="A179" i="19" s="1"/>
  <c r="G175" i="43"/>
  <c r="G179" i="19" s="1"/>
  <c r="S175" i="43"/>
  <c r="T175" i="43" s="1"/>
  <c r="J175" i="43" s="1"/>
  <c r="I174" i="43"/>
  <c r="M174" i="43"/>
  <c r="D176" i="43" a="1"/>
  <c r="D176" i="43" s="1"/>
  <c r="F176" i="43" s="1"/>
  <c r="V55" i="41"/>
  <c r="O56" i="41"/>
  <c r="M56" i="41" s="1"/>
  <c r="C192" i="3"/>
  <c r="A191" i="3"/>
  <c r="J187" i="41"/>
  <c r="C176" i="43"/>
  <c r="Q176" i="43"/>
  <c r="R176" i="43" s="1"/>
  <c r="E176" i="43" a="1"/>
  <c r="E176" i="43" s="1"/>
  <c r="E180" i="19" s="1"/>
  <c r="W176" i="43"/>
  <c r="K180" i="19" s="1"/>
  <c r="A177" i="43"/>
  <c r="C188" i="41" a="1"/>
  <c r="C188" i="41" s="1"/>
  <c r="R188" i="41"/>
  <c r="D188" i="41" a="1"/>
  <c r="D188" i="41" s="1"/>
  <c r="P188" i="41"/>
  <c r="M187" i="41"/>
  <c r="J191" i="3" s="1"/>
  <c r="H165" i="3"/>
  <c r="L165" i="3" s="1"/>
  <c r="I164" i="3"/>
  <c r="M164" i="3" s="1"/>
  <c r="F165" i="3"/>
  <c r="G165" i="3"/>
  <c r="D164" i="3"/>
  <c r="E165" i="3"/>
  <c r="U188" i="41"/>
  <c r="Y188" i="41"/>
  <c r="K192" i="3" s="1"/>
  <c r="I188" i="41"/>
  <c r="Q188" i="41"/>
  <c r="H188" i="41"/>
  <c r="B189" i="41"/>
  <c r="G188" i="41"/>
  <c r="W188" i="41"/>
  <c r="N188" i="41"/>
  <c r="E188" i="41"/>
  <c r="V188" i="41"/>
  <c r="L188" i="41"/>
  <c r="T188" i="41"/>
  <c r="K188" i="41"/>
  <c r="X188" i="41"/>
  <c r="S188" i="41"/>
  <c r="O188" i="41"/>
  <c r="F188" i="41"/>
  <c r="O157" i="3"/>
  <c r="O158" i="3"/>
  <c r="R161" i="19"/>
  <c r="U160" i="19"/>
  <c r="U160" i="3"/>
  <c r="Q162" i="3"/>
  <c r="R161" i="3"/>
  <c r="D179" i="19" l="1"/>
  <c r="C180" i="19"/>
  <c r="A180" i="19" s="1"/>
  <c r="F180" i="19"/>
  <c r="H174" i="43"/>
  <c r="L174" i="43"/>
  <c r="K174" i="43" s="1"/>
  <c r="I178" i="19" s="1"/>
  <c r="M178" i="19" s="1"/>
  <c r="S176" i="43"/>
  <c r="T176" i="43" s="1"/>
  <c r="J176" i="43" s="1"/>
  <c r="M175" i="43"/>
  <c r="I175" i="43"/>
  <c r="G176" i="43"/>
  <c r="G180" i="19" s="1"/>
  <c r="J60" i="3"/>
  <c r="H60" i="3"/>
  <c r="D177" i="43" a="1"/>
  <c r="D177" i="43" s="1"/>
  <c r="Q177" i="43" s="1"/>
  <c r="R177" i="43" s="1"/>
  <c r="V54" i="41"/>
  <c r="O55" i="41"/>
  <c r="M55" i="41" s="1"/>
  <c r="C193" i="3"/>
  <c r="A192" i="3"/>
  <c r="J188" i="41"/>
  <c r="C181" i="19"/>
  <c r="A181" i="19" s="1"/>
  <c r="D180" i="19"/>
  <c r="C177" i="43"/>
  <c r="W177" i="43" s="1"/>
  <c r="K181" i="19" s="1"/>
  <c r="S177" i="43"/>
  <c r="T177" i="43" s="1"/>
  <c r="E177" i="43" a="1"/>
  <c r="E177" i="43" s="1"/>
  <c r="E181" i="19" s="1"/>
  <c r="G177" i="43"/>
  <c r="G181" i="19" s="1"/>
  <c r="A178" i="43"/>
  <c r="R189" i="41"/>
  <c r="C189" i="41" a="1"/>
  <c r="C189" i="41" s="1"/>
  <c r="D189" i="41" a="1"/>
  <c r="D189" i="41" s="1"/>
  <c r="P189" i="41"/>
  <c r="M188" i="41"/>
  <c r="J192" i="3" s="1"/>
  <c r="H166" i="3"/>
  <c r="L166" i="3" s="1"/>
  <c r="I165" i="3"/>
  <c r="M165" i="3" s="1"/>
  <c r="F166" i="3"/>
  <c r="G166" i="3"/>
  <c r="D165" i="3"/>
  <c r="E166" i="3"/>
  <c r="U189" i="41"/>
  <c r="E189" i="41"/>
  <c r="Y189" i="41"/>
  <c r="K193" i="3" s="1"/>
  <c r="Q189" i="41"/>
  <c r="I189" i="41"/>
  <c r="B190" i="41"/>
  <c r="O189" i="41"/>
  <c r="X189" i="41"/>
  <c r="N189" i="41"/>
  <c r="W189" i="41"/>
  <c r="L189" i="41"/>
  <c r="T189" i="41"/>
  <c r="S189" i="41"/>
  <c r="H189" i="41"/>
  <c r="G189" i="41"/>
  <c r="F189" i="41"/>
  <c r="V189" i="41"/>
  <c r="K189" i="41"/>
  <c r="O159" i="3"/>
  <c r="R162" i="19"/>
  <c r="U161" i="19"/>
  <c r="U161" i="3"/>
  <c r="Q163" i="3"/>
  <c r="R162" i="3"/>
  <c r="J177" i="43" l="1"/>
  <c r="F177" i="43"/>
  <c r="H175" i="43"/>
  <c r="L175" i="43"/>
  <c r="K175" i="43" s="1"/>
  <c r="I179" i="19" s="1"/>
  <c r="M179" i="19" s="1"/>
  <c r="M176" i="43"/>
  <c r="I176" i="43"/>
  <c r="J59" i="3"/>
  <c r="H59" i="3"/>
  <c r="L60" i="3"/>
  <c r="D178" i="43" a="1"/>
  <c r="D178" i="43" s="1"/>
  <c r="F178" i="43" s="1"/>
  <c r="V53" i="41"/>
  <c r="O54" i="41"/>
  <c r="M54" i="41" s="1"/>
  <c r="C194" i="3"/>
  <c r="A193" i="3"/>
  <c r="J189" i="41"/>
  <c r="C182" i="19"/>
  <c r="A182" i="19" s="1"/>
  <c r="D181" i="19"/>
  <c r="C178" i="43"/>
  <c r="E178" i="43" a="1"/>
  <c r="E178" i="43" s="1"/>
  <c r="E182" i="19" s="1"/>
  <c r="G178" i="43"/>
  <c r="G182" i="19" s="1"/>
  <c r="A179" i="43"/>
  <c r="W178" i="43"/>
  <c r="K182" i="19" s="1"/>
  <c r="C190" i="41" a="1"/>
  <c r="C190" i="41" s="1"/>
  <c r="R190" i="41"/>
  <c r="D190" i="41" a="1"/>
  <c r="D190" i="41" s="1"/>
  <c r="P190" i="41"/>
  <c r="M189" i="41"/>
  <c r="J193" i="3" s="1"/>
  <c r="H167" i="3"/>
  <c r="L167" i="3" s="1"/>
  <c r="I166" i="3"/>
  <c r="M166" i="3" s="1"/>
  <c r="F167" i="3"/>
  <c r="G167" i="3"/>
  <c r="D166" i="3"/>
  <c r="E167" i="3"/>
  <c r="U190" i="41"/>
  <c r="E190" i="41"/>
  <c r="Y190" i="41"/>
  <c r="K194" i="3" s="1"/>
  <c r="Q190" i="41"/>
  <c r="I190" i="41"/>
  <c r="W190" i="41"/>
  <c r="L190" i="41"/>
  <c r="V190" i="41"/>
  <c r="K190" i="41"/>
  <c r="T190" i="41"/>
  <c r="G190" i="41"/>
  <c r="F190" i="41"/>
  <c r="B191" i="41"/>
  <c r="O190" i="41"/>
  <c r="X190" i="41"/>
  <c r="S190" i="41"/>
  <c r="N190" i="41"/>
  <c r="H190" i="41"/>
  <c r="O160" i="3"/>
  <c r="R163" i="19"/>
  <c r="U162" i="19"/>
  <c r="U162" i="3"/>
  <c r="Q164" i="3"/>
  <c r="R163" i="3"/>
  <c r="I178" i="43" l="1"/>
  <c r="F182" i="19"/>
  <c r="Q178" i="43"/>
  <c r="R178" i="43" s="1"/>
  <c r="S178" i="43"/>
  <c r="T178" i="43" s="1"/>
  <c r="L176" i="43"/>
  <c r="K176" i="43" s="1"/>
  <c r="I180" i="19" s="1"/>
  <c r="M180" i="19" s="1"/>
  <c r="H176" i="43"/>
  <c r="F181" i="19"/>
  <c r="M177" i="43"/>
  <c r="I177" i="43"/>
  <c r="J58" i="3"/>
  <c r="H58" i="3"/>
  <c r="L59" i="3"/>
  <c r="F179" i="43"/>
  <c r="D179" i="43" a="1"/>
  <c r="D179" i="43" s="1"/>
  <c r="V52" i="41"/>
  <c r="O53" i="41"/>
  <c r="M53" i="41" s="1"/>
  <c r="C195" i="3"/>
  <c r="A194" i="3"/>
  <c r="J190" i="41"/>
  <c r="D182" i="19"/>
  <c r="C179" i="43"/>
  <c r="C183" i="19" s="1"/>
  <c r="A183" i="19" s="1"/>
  <c r="Q179" i="43"/>
  <c r="R179" i="43"/>
  <c r="E179" i="43" a="1"/>
  <c r="E179" i="43" s="1"/>
  <c r="E183" i="19" s="1"/>
  <c r="A180" i="43"/>
  <c r="R191" i="41"/>
  <c r="C191" i="41" a="1"/>
  <c r="C191" i="41" s="1"/>
  <c r="D191" i="41" a="1"/>
  <c r="D191" i="41" s="1"/>
  <c r="P191" i="41"/>
  <c r="M190" i="41"/>
  <c r="J194" i="3" s="1"/>
  <c r="H168" i="3"/>
  <c r="L168" i="3" s="1"/>
  <c r="I167" i="3"/>
  <c r="M167" i="3" s="1"/>
  <c r="F168" i="3"/>
  <c r="G168" i="3"/>
  <c r="D167" i="3"/>
  <c r="E168" i="3"/>
  <c r="U191" i="41"/>
  <c r="E191" i="41"/>
  <c r="Y191" i="41"/>
  <c r="K195" i="3" s="1"/>
  <c r="Q191" i="41"/>
  <c r="I191" i="41"/>
  <c r="T191" i="41"/>
  <c r="S191" i="41"/>
  <c r="H191" i="41"/>
  <c r="G191" i="41"/>
  <c r="B192" i="41"/>
  <c r="O191" i="41"/>
  <c r="X191" i="41"/>
  <c r="N191" i="41"/>
  <c r="W191" i="41"/>
  <c r="L191" i="41"/>
  <c r="V191" i="41"/>
  <c r="K191" i="41"/>
  <c r="F191" i="41"/>
  <c r="O161" i="3"/>
  <c r="R164" i="19"/>
  <c r="U163" i="19"/>
  <c r="U163" i="3"/>
  <c r="Q165" i="3"/>
  <c r="R164" i="3"/>
  <c r="S179" i="43" l="1"/>
  <c r="T179" i="43" s="1"/>
  <c r="J179" i="43" s="1"/>
  <c r="J178" i="43"/>
  <c r="M178" i="43" s="1"/>
  <c r="H177" i="43"/>
  <c r="L177" i="43"/>
  <c r="K177" i="43" s="1"/>
  <c r="I181" i="19" s="1"/>
  <c r="M181" i="19" s="1"/>
  <c r="W179" i="43"/>
  <c r="K183" i="19" s="1"/>
  <c r="H178" i="43"/>
  <c r="L178" i="43"/>
  <c r="K178" i="43" s="1"/>
  <c r="I182" i="19" s="1"/>
  <c r="M182" i="19" s="1"/>
  <c r="F183" i="19"/>
  <c r="G179" i="43"/>
  <c r="G183" i="19" s="1"/>
  <c r="J57" i="3"/>
  <c r="H57" i="3"/>
  <c r="L58" i="3"/>
  <c r="D180" i="43" a="1"/>
  <c r="D180" i="43" s="1"/>
  <c r="F180" i="43" s="1"/>
  <c r="V51" i="41"/>
  <c r="O52" i="41"/>
  <c r="M52" i="41" s="1"/>
  <c r="C196" i="3"/>
  <c r="A195" i="3"/>
  <c r="J191" i="41"/>
  <c r="D183" i="19"/>
  <c r="C180" i="43"/>
  <c r="C184" i="19" s="1"/>
  <c r="A184" i="19" s="1"/>
  <c r="S180" i="43"/>
  <c r="T180" i="43" s="1"/>
  <c r="Q180" i="43"/>
  <c r="R180" i="43" s="1"/>
  <c r="J180" i="43" s="1"/>
  <c r="E180" i="43" a="1"/>
  <c r="E180" i="43" s="1"/>
  <c r="E184" i="19" s="1"/>
  <c r="G180" i="43"/>
  <c r="G184" i="19" s="1"/>
  <c r="A181" i="43"/>
  <c r="R192" i="41"/>
  <c r="C192" i="41" a="1"/>
  <c r="C192" i="41" s="1"/>
  <c r="D192" i="41" a="1"/>
  <c r="D192" i="41" s="1"/>
  <c r="P192" i="41"/>
  <c r="M191" i="41"/>
  <c r="J195" i="3" s="1"/>
  <c r="H169" i="3"/>
  <c r="L169" i="3" s="1"/>
  <c r="I168" i="3"/>
  <c r="M168" i="3" s="1"/>
  <c r="F169" i="3"/>
  <c r="G169" i="3"/>
  <c r="D168" i="3"/>
  <c r="E169" i="3"/>
  <c r="U192" i="41"/>
  <c r="E192" i="41"/>
  <c r="Y192" i="41"/>
  <c r="K196" i="3" s="1"/>
  <c r="Q192" i="41"/>
  <c r="I192" i="41"/>
  <c r="G192" i="41"/>
  <c r="F192" i="41"/>
  <c r="B193" i="41"/>
  <c r="O192" i="41"/>
  <c r="X192" i="41"/>
  <c r="N192" i="41"/>
  <c r="W192" i="41"/>
  <c r="L192" i="41"/>
  <c r="V192" i="41"/>
  <c r="K192" i="41"/>
  <c r="T192" i="41"/>
  <c r="S192" i="41"/>
  <c r="H192" i="41"/>
  <c r="R165" i="19"/>
  <c r="U164" i="19"/>
  <c r="O162" i="3"/>
  <c r="O163" i="3"/>
  <c r="U164" i="3"/>
  <c r="Q166" i="3"/>
  <c r="R165" i="3"/>
  <c r="I180" i="43" l="1"/>
  <c r="F184" i="19"/>
  <c r="M180" i="43"/>
  <c r="W180" i="43"/>
  <c r="K184" i="19" s="1"/>
  <c r="I179" i="43"/>
  <c r="M179" i="43"/>
  <c r="J56" i="3"/>
  <c r="H56" i="3"/>
  <c r="L57" i="3"/>
  <c r="D181" i="43" a="1"/>
  <c r="D181" i="43" s="1"/>
  <c r="Q181" i="43" s="1"/>
  <c r="R181" i="43" s="1"/>
  <c r="V50" i="41"/>
  <c r="O51" i="41"/>
  <c r="M51" i="41" s="1"/>
  <c r="C197" i="3"/>
  <c r="A196" i="3"/>
  <c r="J192" i="41"/>
  <c r="M192" i="41"/>
  <c r="J196" i="3" s="1"/>
  <c r="C185" i="19"/>
  <c r="A185" i="19" s="1"/>
  <c r="D184" i="19"/>
  <c r="C181" i="43"/>
  <c r="E181" i="43" a="1"/>
  <c r="E181" i="43" s="1"/>
  <c r="E185" i="19" s="1"/>
  <c r="W181" i="43"/>
  <c r="K185" i="19" s="1"/>
  <c r="A182" i="43"/>
  <c r="C193" i="41" a="1"/>
  <c r="C193" i="41" s="1"/>
  <c r="R193" i="41"/>
  <c r="D193" i="41" a="1"/>
  <c r="D193" i="41" s="1"/>
  <c r="P193" i="41"/>
  <c r="H170" i="3"/>
  <c r="L170" i="3" s="1"/>
  <c r="I169" i="3"/>
  <c r="M169" i="3" s="1"/>
  <c r="F170" i="3"/>
  <c r="G170" i="3"/>
  <c r="D169" i="3"/>
  <c r="E170" i="3"/>
  <c r="U193" i="41"/>
  <c r="E193" i="41"/>
  <c r="Y193" i="41"/>
  <c r="K197" i="3" s="1"/>
  <c r="Q193" i="41"/>
  <c r="I193" i="41"/>
  <c r="B194" i="41"/>
  <c r="O193" i="41"/>
  <c r="X193" i="41"/>
  <c r="N193" i="41"/>
  <c r="W193" i="41"/>
  <c r="L193" i="41"/>
  <c r="V193" i="41"/>
  <c r="K193" i="41"/>
  <c r="T193" i="41"/>
  <c r="S193" i="41"/>
  <c r="H193" i="41"/>
  <c r="G193" i="41"/>
  <c r="F193" i="41"/>
  <c r="O164" i="3"/>
  <c r="R166" i="19"/>
  <c r="U165" i="19"/>
  <c r="U165" i="3"/>
  <c r="Q167" i="3"/>
  <c r="R166" i="3"/>
  <c r="S181" i="43" l="1"/>
  <c r="T181" i="43" s="1"/>
  <c r="J181" i="43" s="1"/>
  <c r="F181" i="43"/>
  <c r="L180" i="43"/>
  <c r="K180" i="43" s="1"/>
  <c r="I184" i="19" s="1"/>
  <c r="M184" i="19" s="1"/>
  <c r="H180" i="43"/>
  <c r="G181" i="43"/>
  <c r="G185" i="19" s="1"/>
  <c r="L179" i="43"/>
  <c r="K179" i="43" s="1"/>
  <c r="I183" i="19" s="1"/>
  <c r="M183" i="19" s="1"/>
  <c r="H179" i="43"/>
  <c r="J55" i="3"/>
  <c r="H55" i="3"/>
  <c r="L56" i="3"/>
  <c r="D182" i="43" a="1"/>
  <c r="D182" i="43" s="1"/>
  <c r="F182" i="43" s="1"/>
  <c r="V49" i="41"/>
  <c r="O50" i="41"/>
  <c r="M50" i="41" s="1"/>
  <c r="C198" i="3"/>
  <c r="A197" i="3"/>
  <c r="J193" i="41"/>
  <c r="M193" i="41"/>
  <c r="J197" i="3" s="1"/>
  <c r="C186" i="19"/>
  <c r="A186" i="19" s="1"/>
  <c r="D185" i="19"/>
  <c r="C182" i="43"/>
  <c r="W182" i="43" s="1"/>
  <c r="K186" i="19" s="1"/>
  <c r="Q182" i="43"/>
  <c r="R182" i="43" s="1"/>
  <c r="E182" i="43" a="1"/>
  <c r="E182" i="43" s="1"/>
  <c r="E186" i="19" s="1"/>
  <c r="A183" i="43"/>
  <c r="C194" i="41" a="1"/>
  <c r="C194" i="41" s="1"/>
  <c r="R194" i="41"/>
  <c r="D194" i="41" a="1"/>
  <c r="D194" i="41" s="1"/>
  <c r="P194" i="41"/>
  <c r="H171" i="3"/>
  <c r="L171" i="3" s="1"/>
  <c r="I170" i="3"/>
  <c r="M170" i="3" s="1"/>
  <c r="F171" i="3"/>
  <c r="G171" i="3"/>
  <c r="D170" i="3"/>
  <c r="E171" i="3"/>
  <c r="U194" i="41"/>
  <c r="E194" i="41"/>
  <c r="Y194" i="41"/>
  <c r="K198" i="3" s="1"/>
  <c r="Q194" i="41"/>
  <c r="I194" i="41"/>
  <c r="W194" i="41"/>
  <c r="L194" i="41"/>
  <c r="V194" i="41"/>
  <c r="K194" i="41"/>
  <c r="T194" i="41"/>
  <c r="S194" i="41"/>
  <c r="H194" i="41"/>
  <c r="G194" i="41"/>
  <c r="F194" i="41"/>
  <c r="B195" i="41"/>
  <c r="O194" i="41"/>
  <c r="X194" i="41"/>
  <c r="N194" i="41"/>
  <c r="O165" i="3"/>
  <c r="R167" i="19"/>
  <c r="U166" i="19"/>
  <c r="U166" i="3"/>
  <c r="Q168" i="3"/>
  <c r="R167" i="3"/>
  <c r="F186" i="19" l="1"/>
  <c r="G182" i="43"/>
  <c r="G186" i="19" s="1"/>
  <c r="M181" i="43"/>
  <c r="I181" i="43"/>
  <c r="F185" i="19"/>
  <c r="S182" i="43"/>
  <c r="T182" i="43" s="1"/>
  <c r="J182" i="43" s="1"/>
  <c r="L55" i="3"/>
  <c r="J54" i="3"/>
  <c r="H54" i="3"/>
  <c r="F183" i="43"/>
  <c r="D183" i="43" a="1"/>
  <c r="D183" i="43" s="1"/>
  <c r="V48" i="41"/>
  <c r="O49" i="41"/>
  <c r="M49" i="41" s="1"/>
  <c r="C199" i="3"/>
  <c r="A198" i="3"/>
  <c r="J194" i="41"/>
  <c r="M194" i="41"/>
  <c r="J198" i="3" s="1"/>
  <c r="C187" i="19"/>
  <c r="A187" i="19" s="1"/>
  <c r="D186" i="19"/>
  <c r="C183" i="43"/>
  <c r="S183" i="43"/>
  <c r="T183" i="43" s="1"/>
  <c r="Q183" i="43"/>
  <c r="R183" i="43" s="1"/>
  <c r="J183" i="43" s="1"/>
  <c r="G183" i="43"/>
  <c r="G187" i="19" s="1"/>
  <c r="E183" i="43" a="1"/>
  <c r="E183" i="43" s="1"/>
  <c r="E187" i="19" s="1"/>
  <c r="A184" i="43"/>
  <c r="W183" i="43"/>
  <c r="K187" i="19" s="1"/>
  <c r="C195" i="41" a="1"/>
  <c r="C195" i="41" s="1"/>
  <c r="R195" i="41"/>
  <c r="D195" i="41" a="1"/>
  <c r="D195" i="41" s="1"/>
  <c r="P195" i="41"/>
  <c r="H172" i="3"/>
  <c r="L172" i="3" s="1"/>
  <c r="I171" i="3"/>
  <c r="M171" i="3" s="1"/>
  <c r="F172" i="3"/>
  <c r="G172" i="3"/>
  <c r="D171" i="3"/>
  <c r="E172" i="3"/>
  <c r="U195" i="41"/>
  <c r="E195" i="41"/>
  <c r="Y195" i="41"/>
  <c r="K199" i="3" s="1"/>
  <c r="Q195" i="41"/>
  <c r="I195" i="41"/>
  <c r="T195" i="41"/>
  <c r="S195" i="41"/>
  <c r="H195" i="41"/>
  <c r="G195" i="41"/>
  <c r="F195" i="41"/>
  <c r="B196" i="41"/>
  <c r="O195" i="41"/>
  <c r="X195" i="41"/>
  <c r="N195" i="41"/>
  <c r="W195" i="41"/>
  <c r="L195" i="41"/>
  <c r="K195" i="41"/>
  <c r="V195" i="41"/>
  <c r="O166" i="3"/>
  <c r="U167" i="19"/>
  <c r="R168" i="19"/>
  <c r="U167" i="3"/>
  <c r="Q169" i="3"/>
  <c r="R168" i="3"/>
  <c r="M183" i="43" l="1"/>
  <c r="I183" i="43"/>
  <c r="F187" i="19"/>
  <c r="I182" i="43"/>
  <c r="L181" i="43"/>
  <c r="K181" i="43" s="1"/>
  <c r="I185" i="19" s="1"/>
  <c r="M185" i="19" s="1"/>
  <c r="H181" i="43"/>
  <c r="M182" i="43"/>
  <c r="J53" i="3"/>
  <c r="H53" i="3"/>
  <c r="L54" i="3"/>
  <c r="D184" i="43" a="1"/>
  <c r="D184" i="43" s="1"/>
  <c r="F184" i="43" s="1"/>
  <c r="V47" i="41"/>
  <c r="O48" i="41"/>
  <c r="M48" i="41" s="1"/>
  <c r="C200" i="3"/>
  <c r="A199" i="3"/>
  <c r="J195" i="41"/>
  <c r="C188" i="19"/>
  <c r="A188" i="19" s="1"/>
  <c r="D187" i="19"/>
  <c r="C184" i="43"/>
  <c r="S184" i="43"/>
  <c r="T184" i="43" s="1"/>
  <c r="Q184" i="43"/>
  <c r="R184" i="43" s="1"/>
  <c r="J184" i="43" s="1"/>
  <c r="E184" i="43" a="1"/>
  <c r="E184" i="43" s="1"/>
  <c r="E188" i="19" s="1"/>
  <c r="W184" i="43"/>
  <c r="K188" i="19" s="1"/>
  <c r="A185" i="43"/>
  <c r="C196" i="41" a="1"/>
  <c r="C196" i="41" s="1"/>
  <c r="R196" i="41"/>
  <c r="D196" i="41" a="1"/>
  <c r="D196" i="41" s="1"/>
  <c r="P196" i="41"/>
  <c r="M195" i="41"/>
  <c r="J199" i="3" s="1"/>
  <c r="H173" i="3"/>
  <c r="L173" i="3" s="1"/>
  <c r="I172" i="3"/>
  <c r="M172" i="3" s="1"/>
  <c r="F173" i="3"/>
  <c r="G173" i="3"/>
  <c r="D172" i="3"/>
  <c r="E173" i="3"/>
  <c r="U196" i="41"/>
  <c r="E196" i="41"/>
  <c r="Y196" i="41"/>
  <c r="K200" i="3" s="1"/>
  <c r="Q196" i="41"/>
  <c r="I196" i="41"/>
  <c r="G196" i="41"/>
  <c r="F196" i="41"/>
  <c r="B197" i="41"/>
  <c r="O196" i="41"/>
  <c r="X196" i="41"/>
  <c r="N196" i="41"/>
  <c r="W196" i="41"/>
  <c r="L196" i="41"/>
  <c r="V196" i="41"/>
  <c r="K196" i="41"/>
  <c r="T196" i="41"/>
  <c r="S196" i="41"/>
  <c r="H196" i="41"/>
  <c r="O169" i="3"/>
  <c r="O167" i="3"/>
  <c r="U168" i="19"/>
  <c r="R169" i="19"/>
  <c r="Q170" i="3"/>
  <c r="R169" i="3"/>
  <c r="U168" i="3"/>
  <c r="F188" i="19" l="1"/>
  <c r="L183" i="43"/>
  <c r="K183" i="43" s="1"/>
  <c r="H183" i="43"/>
  <c r="G184" i="43"/>
  <c r="G188" i="19" s="1"/>
  <c r="I187" i="19"/>
  <c r="M187" i="19" s="1"/>
  <c r="L182" i="43"/>
  <c r="K182" i="43" s="1"/>
  <c r="I186" i="19" s="1"/>
  <c r="M186" i="19" s="1"/>
  <c r="H182" i="43"/>
  <c r="J52" i="3"/>
  <c r="H52" i="3"/>
  <c r="L53" i="3"/>
  <c r="D185" i="43" a="1"/>
  <c r="D185" i="43" s="1"/>
  <c r="Q185" i="43" s="1"/>
  <c r="R185" i="43" s="1"/>
  <c r="AK27" i="3"/>
  <c r="AK18" i="3"/>
  <c r="V46" i="41"/>
  <c r="O47" i="41"/>
  <c r="M47" i="41" s="1"/>
  <c r="C201" i="3"/>
  <c r="A200" i="3"/>
  <c r="J196" i="41"/>
  <c r="D188" i="19"/>
  <c r="C185" i="43"/>
  <c r="C189" i="19" s="1"/>
  <c r="A189" i="19" s="1"/>
  <c r="G185" i="43"/>
  <c r="G189" i="19" s="1"/>
  <c r="E185" i="43" a="1"/>
  <c r="E185" i="43" s="1"/>
  <c r="E189" i="19" s="1"/>
  <c r="A186" i="43"/>
  <c r="C197" i="41" a="1"/>
  <c r="C197" i="41" s="1"/>
  <c r="R197" i="41"/>
  <c r="D197" i="41" a="1"/>
  <c r="D197" i="41" s="1"/>
  <c r="P197" i="41"/>
  <c r="M196" i="41"/>
  <c r="J200" i="3" s="1"/>
  <c r="H174" i="3"/>
  <c r="L174" i="3" s="1"/>
  <c r="I173" i="3"/>
  <c r="M173" i="3" s="1"/>
  <c r="F174" i="3"/>
  <c r="G174" i="3"/>
  <c r="D173" i="3"/>
  <c r="E174" i="3"/>
  <c r="U197" i="41"/>
  <c r="E197" i="41"/>
  <c r="Y197" i="41"/>
  <c r="K201" i="3" s="1"/>
  <c r="Q197" i="41"/>
  <c r="I197" i="41"/>
  <c r="B198" i="41"/>
  <c r="O197" i="41"/>
  <c r="X197" i="41"/>
  <c r="N197" i="41"/>
  <c r="W197" i="41"/>
  <c r="L197" i="41"/>
  <c r="V197" i="41"/>
  <c r="K197" i="41"/>
  <c r="T197" i="41"/>
  <c r="S197" i="41"/>
  <c r="H197" i="41"/>
  <c r="G197" i="41"/>
  <c r="F197" i="41"/>
  <c r="O168" i="3"/>
  <c r="R170" i="19"/>
  <c r="U169" i="19"/>
  <c r="Q171" i="3"/>
  <c r="R170" i="3"/>
  <c r="U169" i="3"/>
  <c r="F185" i="43" l="1"/>
  <c r="W185" i="43"/>
  <c r="K189" i="19" s="1"/>
  <c r="I184" i="43"/>
  <c r="S185" i="43"/>
  <c r="T185" i="43" s="1"/>
  <c r="J185" i="43" s="1"/>
  <c r="M184" i="43"/>
  <c r="J51" i="3"/>
  <c r="H51" i="3"/>
  <c r="L52" i="3"/>
  <c r="D186" i="43" a="1"/>
  <c r="D186" i="43" s="1"/>
  <c r="F186" i="43" s="1"/>
  <c r="V45" i="41"/>
  <c r="O46" i="41"/>
  <c r="M46" i="41" s="1"/>
  <c r="C202" i="3"/>
  <c r="A201" i="3"/>
  <c r="J197" i="41"/>
  <c r="C190" i="19"/>
  <c r="A190" i="19" s="1"/>
  <c r="D189" i="19"/>
  <c r="C186" i="43"/>
  <c r="E186" i="43" a="1"/>
  <c r="E186" i="43" s="1"/>
  <c r="E190" i="19" s="1"/>
  <c r="A187" i="43"/>
  <c r="W186" i="43"/>
  <c r="K190" i="19" s="1"/>
  <c r="C198" i="41" a="1"/>
  <c r="C198" i="41" s="1"/>
  <c r="R198" i="41"/>
  <c r="D198" i="41" a="1"/>
  <c r="D198" i="41" s="1"/>
  <c r="P198" i="41"/>
  <c r="M197" i="41"/>
  <c r="J201" i="3" s="1"/>
  <c r="H175" i="3"/>
  <c r="L175" i="3" s="1"/>
  <c r="I174" i="3"/>
  <c r="M174" i="3" s="1"/>
  <c r="F175" i="3"/>
  <c r="G175" i="3"/>
  <c r="D174" i="3"/>
  <c r="E175" i="3"/>
  <c r="U198" i="41"/>
  <c r="E198" i="41"/>
  <c r="Y198" i="41"/>
  <c r="K202" i="3" s="1"/>
  <c r="Q198" i="41"/>
  <c r="I198" i="41"/>
  <c r="W198" i="41"/>
  <c r="L198" i="41"/>
  <c r="V198" i="41"/>
  <c r="K198" i="41"/>
  <c r="T198" i="41"/>
  <c r="S198" i="41"/>
  <c r="H198" i="41"/>
  <c r="G198" i="41"/>
  <c r="F198" i="41"/>
  <c r="B199" i="41"/>
  <c r="O198" i="41"/>
  <c r="X198" i="41"/>
  <c r="N198" i="41"/>
  <c r="O170" i="3"/>
  <c r="R171" i="19"/>
  <c r="U170" i="19"/>
  <c r="U170" i="3"/>
  <c r="Q172" i="3"/>
  <c r="R171" i="3"/>
  <c r="F190" i="19" l="1"/>
  <c r="L184" i="43"/>
  <c r="K184" i="43" s="1"/>
  <c r="I188" i="19" s="1"/>
  <c r="M188" i="19" s="1"/>
  <c r="H184" i="43"/>
  <c r="Q186" i="43"/>
  <c r="R186" i="43" s="1"/>
  <c r="S186" i="43"/>
  <c r="T186" i="43" s="1"/>
  <c r="G186" i="43"/>
  <c r="G190" i="19" s="1"/>
  <c r="M185" i="43"/>
  <c r="I185" i="43"/>
  <c r="F189" i="19"/>
  <c r="L51" i="3"/>
  <c r="D187" i="43" a="1"/>
  <c r="D187" i="43" s="1"/>
  <c r="Q187" i="43" s="1"/>
  <c r="R187" i="43" s="1"/>
  <c r="J50" i="3"/>
  <c r="H50" i="3"/>
  <c r="V44" i="41"/>
  <c r="O45" i="41"/>
  <c r="M45" i="41" s="1"/>
  <c r="C203" i="3"/>
  <c r="A202" i="3"/>
  <c r="J198" i="41"/>
  <c r="M198" i="41"/>
  <c r="J202" i="3" s="1"/>
  <c r="D190" i="19"/>
  <c r="C187" i="43"/>
  <c r="C191" i="19" s="1"/>
  <c r="A191" i="19" s="1"/>
  <c r="S187" i="43"/>
  <c r="T187" i="43" s="1"/>
  <c r="G187" i="43"/>
  <c r="G191" i="19" s="1"/>
  <c r="E187" i="43" a="1"/>
  <c r="E187" i="43" s="1"/>
  <c r="E191" i="19" s="1"/>
  <c r="A188" i="43"/>
  <c r="R199" i="41"/>
  <c r="C199" i="41" a="1"/>
  <c r="C199" i="41" s="1"/>
  <c r="D199" i="41" a="1"/>
  <c r="D199" i="41" s="1"/>
  <c r="P199" i="41"/>
  <c r="H176" i="3"/>
  <c r="L176" i="3" s="1"/>
  <c r="I175" i="3"/>
  <c r="M175" i="3" s="1"/>
  <c r="F176" i="3"/>
  <c r="G176" i="3"/>
  <c r="D175" i="3"/>
  <c r="E176" i="3"/>
  <c r="U199" i="41"/>
  <c r="T199" i="41"/>
  <c r="W199" i="41"/>
  <c r="Y199" i="41"/>
  <c r="K203" i="3" s="1"/>
  <c r="N199" i="41"/>
  <c r="E199" i="41"/>
  <c r="I199" i="41"/>
  <c r="X199" i="41"/>
  <c r="V199" i="41"/>
  <c r="H199" i="41"/>
  <c r="S199" i="41"/>
  <c r="G199" i="41"/>
  <c r="Q199" i="41"/>
  <c r="F199" i="41"/>
  <c r="O199" i="41"/>
  <c r="L199" i="41"/>
  <c r="B200" i="41"/>
  <c r="K199" i="41"/>
  <c r="O171" i="3"/>
  <c r="O172" i="3"/>
  <c r="R172" i="19"/>
  <c r="U171" i="19"/>
  <c r="U171" i="3"/>
  <c r="Q173" i="3"/>
  <c r="R172" i="3"/>
  <c r="J187" i="43" l="1"/>
  <c r="F187" i="43"/>
  <c r="J186" i="43"/>
  <c r="M186" i="43" s="1"/>
  <c r="F191" i="19"/>
  <c r="I186" i="43"/>
  <c r="W187" i="43"/>
  <c r="K191" i="19" s="1"/>
  <c r="L185" i="43"/>
  <c r="K185" i="43" s="1"/>
  <c r="I189" i="19" s="1"/>
  <c r="M189" i="19" s="1"/>
  <c r="H185" i="43"/>
  <c r="D188" i="43" a="1"/>
  <c r="D188" i="43" s="1"/>
  <c r="Q188" i="43" s="1"/>
  <c r="R188" i="43" s="1"/>
  <c r="J49" i="3"/>
  <c r="H49" i="3"/>
  <c r="L50" i="3"/>
  <c r="V43" i="41"/>
  <c r="O44" i="41"/>
  <c r="M44" i="41" s="1"/>
  <c r="C204" i="3"/>
  <c r="A203" i="3"/>
  <c r="J199" i="41"/>
  <c r="D191" i="19"/>
  <c r="C188" i="43"/>
  <c r="C192" i="19" s="1"/>
  <c r="A192" i="19" s="1"/>
  <c r="S188" i="43"/>
  <c r="T188" i="43" s="1"/>
  <c r="E188" i="43" a="1"/>
  <c r="E188" i="43" s="1"/>
  <c r="E192" i="19" s="1"/>
  <c r="A189" i="43"/>
  <c r="W188" i="43"/>
  <c r="K192" i="19" s="1"/>
  <c r="R200" i="41"/>
  <c r="C200" i="41" a="1"/>
  <c r="C200" i="41" s="1"/>
  <c r="D200" i="41" a="1"/>
  <c r="D200" i="41" s="1"/>
  <c r="P200" i="41"/>
  <c r="M199" i="41"/>
  <c r="J203" i="3" s="1"/>
  <c r="H177" i="3"/>
  <c r="L177" i="3" s="1"/>
  <c r="I176" i="3"/>
  <c r="M176" i="3" s="1"/>
  <c r="F177" i="3"/>
  <c r="G177" i="3"/>
  <c r="D176" i="3"/>
  <c r="E177" i="3"/>
  <c r="U200" i="41"/>
  <c r="E200" i="41"/>
  <c r="T200" i="41"/>
  <c r="L200" i="41"/>
  <c r="W200" i="41"/>
  <c r="O200" i="41"/>
  <c r="G200" i="41"/>
  <c r="B201" i="41"/>
  <c r="N200" i="41"/>
  <c r="S200" i="41"/>
  <c r="H200" i="41"/>
  <c r="Q200" i="41"/>
  <c r="K200" i="41"/>
  <c r="Y200" i="41"/>
  <c r="K204" i="3" s="1"/>
  <c r="I200" i="41"/>
  <c r="X200" i="41"/>
  <c r="F200" i="41"/>
  <c r="V200" i="41"/>
  <c r="O173" i="3"/>
  <c r="R173" i="19"/>
  <c r="U172" i="19"/>
  <c r="Q174" i="3"/>
  <c r="R173" i="3"/>
  <c r="U172" i="3"/>
  <c r="J188" i="43" l="1"/>
  <c r="H186" i="43"/>
  <c r="L186" i="43"/>
  <c r="K186" i="43" s="1"/>
  <c r="I190" i="19" s="1"/>
  <c r="M190" i="19" s="1"/>
  <c r="F188" i="43"/>
  <c r="I187" i="43"/>
  <c r="M187" i="43"/>
  <c r="G188" i="43"/>
  <c r="G192" i="19" s="1"/>
  <c r="D189" i="43" a="1"/>
  <c r="D189" i="43" s="1"/>
  <c r="F189" i="43" s="1"/>
  <c r="L49" i="3"/>
  <c r="J48" i="3"/>
  <c r="H48" i="3"/>
  <c r="V42" i="41"/>
  <c r="O43" i="41"/>
  <c r="M43" i="41" s="1"/>
  <c r="C205" i="3"/>
  <c r="A204" i="3"/>
  <c r="J200" i="41"/>
  <c r="C193" i="19"/>
  <c r="A193" i="19" s="1"/>
  <c r="D192" i="19"/>
  <c r="C189" i="43"/>
  <c r="Q189" i="43"/>
  <c r="R189" i="43" s="1"/>
  <c r="E189" i="43" a="1"/>
  <c r="E189" i="43" s="1"/>
  <c r="E193" i="19" s="1"/>
  <c r="W189" i="43"/>
  <c r="K193" i="19" s="1"/>
  <c r="A190" i="43"/>
  <c r="C201" i="41" a="1"/>
  <c r="C201" i="41" s="1"/>
  <c r="R201" i="41"/>
  <c r="D201" i="41" a="1"/>
  <c r="D201" i="41" s="1"/>
  <c r="P201" i="41"/>
  <c r="M200" i="41"/>
  <c r="J204" i="3" s="1"/>
  <c r="H178" i="3"/>
  <c r="L178" i="3" s="1"/>
  <c r="I177" i="3"/>
  <c r="M177" i="3" s="1"/>
  <c r="F178" i="3"/>
  <c r="G178" i="3"/>
  <c r="D177" i="3"/>
  <c r="E178" i="3"/>
  <c r="U201" i="41"/>
  <c r="E201" i="41"/>
  <c r="T201" i="41"/>
  <c r="L201" i="41"/>
  <c r="W201" i="41"/>
  <c r="O201" i="41"/>
  <c r="G201" i="41"/>
  <c r="V201" i="41"/>
  <c r="I201" i="41"/>
  <c r="B202" i="41"/>
  <c r="Y201" i="41"/>
  <c r="K205" i="3" s="1"/>
  <c r="H201" i="41"/>
  <c r="X201" i="41"/>
  <c r="F201" i="41"/>
  <c r="S201" i="41"/>
  <c r="Q201" i="41"/>
  <c r="N201" i="41"/>
  <c r="K201" i="41"/>
  <c r="R174" i="19"/>
  <c r="U173" i="19"/>
  <c r="U173" i="3"/>
  <c r="Q175" i="3"/>
  <c r="R174" i="3"/>
  <c r="F193" i="19" l="1"/>
  <c r="G189" i="43"/>
  <c r="G193" i="19" s="1"/>
  <c r="L187" i="43"/>
  <c r="K187" i="43" s="1"/>
  <c r="I191" i="19" s="1"/>
  <c r="M191" i="19" s="1"/>
  <c r="H187" i="43"/>
  <c r="M188" i="43"/>
  <c r="I188" i="43"/>
  <c r="F192" i="19"/>
  <c r="S189" i="43"/>
  <c r="T189" i="43" s="1"/>
  <c r="J189" i="43" s="1"/>
  <c r="F190" i="43"/>
  <c r="D190" i="43" a="1"/>
  <c r="D190" i="43" s="1"/>
  <c r="J47" i="3"/>
  <c r="H47" i="3"/>
  <c r="L48" i="3"/>
  <c r="V41" i="41"/>
  <c r="O42" i="41"/>
  <c r="M42" i="41" s="1"/>
  <c r="C206" i="3"/>
  <c r="A205" i="3"/>
  <c r="J201" i="41"/>
  <c r="M201" i="41"/>
  <c r="J205" i="3" s="1"/>
  <c r="D193" i="19"/>
  <c r="C190" i="43"/>
  <c r="C194" i="19" s="1"/>
  <c r="A194" i="19" s="1"/>
  <c r="Q190" i="43"/>
  <c r="R190" i="43" s="1"/>
  <c r="E190" i="43" a="1"/>
  <c r="E190" i="43" s="1"/>
  <c r="E194" i="19" s="1"/>
  <c r="W190" i="43"/>
  <c r="K194" i="19" s="1"/>
  <c r="A191" i="43"/>
  <c r="C202" i="41" a="1"/>
  <c r="C202" i="41" s="1"/>
  <c r="R202" i="41"/>
  <c r="D202" i="41" a="1"/>
  <c r="D202" i="41" s="1"/>
  <c r="P202" i="41"/>
  <c r="H179" i="3"/>
  <c r="L179" i="3" s="1"/>
  <c r="I178" i="3"/>
  <c r="M178" i="3" s="1"/>
  <c r="F179" i="3"/>
  <c r="G179" i="3"/>
  <c r="D178" i="3"/>
  <c r="E179" i="3"/>
  <c r="U202" i="41"/>
  <c r="E202" i="41"/>
  <c r="T202" i="41"/>
  <c r="L202" i="41"/>
  <c r="W202" i="41"/>
  <c r="O202" i="41"/>
  <c r="G202" i="41"/>
  <c r="Q202" i="41"/>
  <c r="X202" i="41"/>
  <c r="V202" i="41"/>
  <c r="S202" i="41"/>
  <c r="N202" i="41"/>
  <c r="K202" i="41"/>
  <c r="I202" i="41"/>
  <c r="B203" i="41"/>
  <c r="H202" i="41"/>
  <c r="F202" i="41"/>
  <c r="Y202" i="41"/>
  <c r="K206" i="3" s="1"/>
  <c r="O174" i="3"/>
  <c r="R175" i="19"/>
  <c r="U174" i="19"/>
  <c r="Q176" i="3"/>
  <c r="R175" i="3"/>
  <c r="U174" i="3"/>
  <c r="H188" i="43" l="1"/>
  <c r="L188" i="43"/>
  <c r="K188" i="43" s="1"/>
  <c r="I192" i="19" s="1"/>
  <c r="M192" i="19" s="1"/>
  <c r="I189" i="43"/>
  <c r="F194" i="19"/>
  <c r="G190" i="43"/>
  <c r="G194" i="19" s="1"/>
  <c r="S190" i="43"/>
  <c r="T190" i="43" s="1"/>
  <c r="J190" i="43" s="1"/>
  <c r="M189" i="43"/>
  <c r="D191" i="43" a="1"/>
  <c r="D191" i="43" s="1"/>
  <c r="Q191" i="43" s="1"/>
  <c r="R191" i="43" s="1"/>
  <c r="J191" i="43" s="1"/>
  <c r="J46" i="3"/>
  <c r="H46" i="3"/>
  <c r="L47" i="3"/>
  <c r="V40" i="41"/>
  <c r="O41" i="41"/>
  <c r="M41" i="41" s="1"/>
  <c r="C207" i="3"/>
  <c r="A206" i="3"/>
  <c r="J202" i="41"/>
  <c r="M202" i="41"/>
  <c r="J206" i="3" s="1"/>
  <c r="D194" i="19"/>
  <c r="C191" i="43"/>
  <c r="C195" i="19" s="1"/>
  <c r="A195" i="19" s="1"/>
  <c r="S191" i="43"/>
  <c r="T191" i="43" s="1"/>
  <c r="E191" i="43" a="1"/>
  <c r="E191" i="43" s="1"/>
  <c r="E195" i="19" s="1"/>
  <c r="A192" i="43"/>
  <c r="C203" i="41" a="1"/>
  <c r="C203" i="41" s="1"/>
  <c r="R203" i="41"/>
  <c r="D203" i="41" a="1"/>
  <c r="D203" i="41" s="1"/>
  <c r="P203" i="41"/>
  <c r="H180" i="3"/>
  <c r="L180" i="3" s="1"/>
  <c r="I179" i="3"/>
  <c r="M179" i="3" s="1"/>
  <c r="F180" i="3"/>
  <c r="G180" i="3"/>
  <c r="D179" i="3"/>
  <c r="E180" i="3"/>
  <c r="U203" i="41"/>
  <c r="E203" i="41"/>
  <c r="T203" i="41"/>
  <c r="L203" i="41"/>
  <c r="W203" i="41"/>
  <c r="O203" i="41"/>
  <c r="G203" i="41"/>
  <c r="F203" i="41"/>
  <c r="Q203" i="41"/>
  <c r="Y203" i="41"/>
  <c r="K207" i="3" s="1"/>
  <c r="K203" i="41"/>
  <c r="S203" i="41"/>
  <c r="N203" i="41"/>
  <c r="I203" i="41"/>
  <c r="B204" i="41"/>
  <c r="H203" i="41"/>
  <c r="X203" i="41"/>
  <c r="V203" i="41"/>
  <c r="O175" i="3"/>
  <c r="R176" i="19"/>
  <c r="U175" i="19"/>
  <c r="U175" i="3"/>
  <c r="Q177" i="3"/>
  <c r="R176" i="3"/>
  <c r="F191" i="43" l="1"/>
  <c r="M190" i="43"/>
  <c r="W191" i="43"/>
  <c r="K195" i="19" s="1"/>
  <c r="I190" i="43"/>
  <c r="G191" i="43"/>
  <c r="G195" i="19" s="1"/>
  <c r="H189" i="43"/>
  <c r="L189" i="43"/>
  <c r="K189" i="43" s="1"/>
  <c r="I193" i="19" s="1"/>
  <c r="M193" i="19" s="1"/>
  <c r="D192" i="43" a="1"/>
  <c r="D192" i="43" s="1"/>
  <c r="F192" i="43" s="1"/>
  <c r="L46" i="3"/>
  <c r="J45" i="3"/>
  <c r="H45" i="3"/>
  <c r="V39" i="41"/>
  <c r="O40" i="41"/>
  <c r="M40" i="41" s="1"/>
  <c r="C208" i="3"/>
  <c r="A207" i="3"/>
  <c r="J203" i="41"/>
  <c r="C196" i="19"/>
  <c r="A196" i="19" s="1"/>
  <c r="D195" i="19"/>
  <c r="C192" i="43"/>
  <c r="Q192" i="43"/>
  <c r="R192" i="43" s="1"/>
  <c r="E192" i="43" a="1"/>
  <c r="E192" i="43" s="1"/>
  <c r="E196" i="19" s="1"/>
  <c r="W192" i="43"/>
  <c r="K196" i="19" s="1"/>
  <c r="A193" i="43"/>
  <c r="C204" i="41" a="1"/>
  <c r="C204" i="41" s="1"/>
  <c r="R204" i="41"/>
  <c r="D204" i="41" a="1"/>
  <c r="D204" i="41" s="1"/>
  <c r="P204" i="41"/>
  <c r="M203" i="41"/>
  <c r="J207" i="3" s="1"/>
  <c r="H181" i="3"/>
  <c r="L181" i="3" s="1"/>
  <c r="I180" i="3"/>
  <c r="M180" i="3" s="1"/>
  <c r="F181" i="3"/>
  <c r="G181" i="3"/>
  <c r="D180" i="3"/>
  <c r="E181" i="3"/>
  <c r="U204" i="41"/>
  <c r="E204" i="41"/>
  <c r="T204" i="41"/>
  <c r="L204" i="41"/>
  <c r="W204" i="41"/>
  <c r="O204" i="41"/>
  <c r="G204" i="41"/>
  <c r="S204" i="41"/>
  <c r="H204" i="41"/>
  <c r="F204" i="41"/>
  <c r="B205" i="41"/>
  <c r="N204" i="41"/>
  <c r="K204" i="41"/>
  <c r="I204" i="41"/>
  <c r="Y204" i="41"/>
  <c r="K208" i="3" s="1"/>
  <c r="X204" i="41"/>
  <c r="V204" i="41"/>
  <c r="Q204" i="41"/>
  <c r="O176" i="3"/>
  <c r="R177" i="19"/>
  <c r="U176" i="19"/>
  <c r="U176" i="3"/>
  <c r="Q178" i="3"/>
  <c r="R177" i="3"/>
  <c r="F196" i="19" l="1"/>
  <c r="L190" i="43"/>
  <c r="K190" i="43" s="1"/>
  <c r="I194" i="19" s="1"/>
  <c r="M194" i="19" s="1"/>
  <c r="H190" i="43"/>
  <c r="G192" i="43"/>
  <c r="G196" i="19" s="1"/>
  <c r="S192" i="43"/>
  <c r="T192" i="43" s="1"/>
  <c r="J192" i="43" s="1"/>
  <c r="I191" i="43"/>
  <c r="M191" i="43"/>
  <c r="F195" i="19"/>
  <c r="D193" i="43" a="1"/>
  <c r="D193" i="43" s="1"/>
  <c r="Q193" i="43" s="1"/>
  <c r="R193" i="43" s="1"/>
  <c r="J44" i="3"/>
  <c r="H44" i="3"/>
  <c r="L45" i="3"/>
  <c r="V38" i="41"/>
  <c r="O39" i="41"/>
  <c r="M39" i="41" s="1"/>
  <c r="C209" i="3"/>
  <c r="A208" i="3"/>
  <c r="J204" i="41"/>
  <c r="M204" i="41"/>
  <c r="J208" i="3" s="1"/>
  <c r="C197" i="19"/>
  <c r="A197" i="19" s="1"/>
  <c r="D196" i="19"/>
  <c r="C193" i="43"/>
  <c r="E193" i="43" a="1"/>
  <c r="E193" i="43" s="1"/>
  <c r="E197" i="19" s="1"/>
  <c r="W193" i="43"/>
  <c r="K197" i="19" s="1"/>
  <c r="A194" i="43"/>
  <c r="R205" i="41"/>
  <c r="C205" i="41" a="1"/>
  <c r="C205" i="41" s="1"/>
  <c r="D205" i="41" a="1"/>
  <c r="D205" i="41" s="1"/>
  <c r="P205" i="41"/>
  <c r="H182" i="3"/>
  <c r="L182" i="3" s="1"/>
  <c r="I181" i="3"/>
  <c r="M181" i="3" s="1"/>
  <c r="F182" i="3"/>
  <c r="G182" i="3"/>
  <c r="D181" i="3"/>
  <c r="E182" i="3"/>
  <c r="U205" i="41"/>
  <c r="E205" i="41"/>
  <c r="T205" i="41"/>
  <c r="L205" i="41"/>
  <c r="W205" i="41"/>
  <c r="O205" i="41"/>
  <c r="G205" i="41"/>
  <c r="X205" i="41"/>
  <c r="V205" i="41"/>
  <c r="I205" i="41"/>
  <c r="S205" i="41"/>
  <c r="H205" i="41"/>
  <c r="K205" i="41"/>
  <c r="F205" i="41"/>
  <c r="B206" i="41"/>
  <c r="Y205" i="41"/>
  <c r="K209" i="3" s="1"/>
  <c r="Q205" i="41"/>
  <c r="N205" i="41"/>
  <c r="O177" i="3"/>
  <c r="R178" i="19"/>
  <c r="U177" i="19"/>
  <c r="U177" i="3"/>
  <c r="Q179" i="3"/>
  <c r="R178" i="3"/>
  <c r="F193" i="43" l="1"/>
  <c r="F197" i="19"/>
  <c r="L191" i="43"/>
  <c r="K191" i="43" s="1"/>
  <c r="I195" i="19" s="1"/>
  <c r="M195" i="19" s="1"/>
  <c r="H191" i="43"/>
  <c r="S193" i="43"/>
  <c r="T193" i="43" s="1"/>
  <c r="J193" i="43" s="1"/>
  <c r="I192" i="43"/>
  <c r="G193" i="43"/>
  <c r="G197" i="19" s="1"/>
  <c r="M192" i="43"/>
  <c r="D194" i="43" a="1"/>
  <c r="D194" i="43" s="1"/>
  <c r="Q194" i="43" s="1"/>
  <c r="R194" i="43" s="1"/>
  <c r="J43" i="3"/>
  <c r="H43" i="3"/>
  <c r="L44" i="3"/>
  <c r="V37" i="41"/>
  <c r="O38" i="41"/>
  <c r="M38" i="41" s="1"/>
  <c r="C210" i="3"/>
  <c r="A209" i="3"/>
  <c r="J205" i="41"/>
  <c r="D197" i="19"/>
  <c r="C194" i="43"/>
  <c r="C198" i="19" s="1"/>
  <c r="A198" i="19" s="1"/>
  <c r="S194" i="43"/>
  <c r="T194" i="43" s="1"/>
  <c r="G194" i="43"/>
  <c r="G198" i="19" s="1"/>
  <c r="E194" i="43" a="1"/>
  <c r="E194" i="43" s="1"/>
  <c r="E198" i="19" s="1"/>
  <c r="A195" i="43"/>
  <c r="W194" i="43"/>
  <c r="K198" i="19" s="1"/>
  <c r="C206" i="41" a="1"/>
  <c r="C206" i="41" s="1"/>
  <c r="R206" i="41"/>
  <c r="D206" i="41" a="1"/>
  <c r="D206" i="41" s="1"/>
  <c r="P206" i="41"/>
  <c r="M205" i="41"/>
  <c r="J209" i="3" s="1"/>
  <c r="H183" i="3"/>
  <c r="L183" i="3" s="1"/>
  <c r="I182" i="3"/>
  <c r="M182" i="3" s="1"/>
  <c r="F183" i="3"/>
  <c r="G183" i="3"/>
  <c r="D182" i="3"/>
  <c r="E183" i="3"/>
  <c r="U206" i="41"/>
  <c r="E206" i="41"/>
  <c r="T206" i="41"/>
  <c r="L206" i="41"/>
  <c r="W206" i="41"/>
  <c r="O206" i="41"/>
  <c r="G206" i="41"/>
  <c r="Y206" i="41"/>
  <c r="K210" i="3" s="1"/>
  <c r="K206" i="41"/>
  <c r="X206" i="41"/>
  <c r="V206" i="41"/>
  <c r="I206" i="41"/>
  <c r="Q206" i="41"/>
  <c r="N206" i="41"/>
  <c r="H206" i="41"/>
  <c r="F206" i="41"/>
  <c r="B207" i="41"/>
  <c r="S206" i="41"/>
  <c r="O178" i="3"/>
  <c r="R179" i="19"/>
  <c r="U178" i="19"/>
  <c r="U178" i="3"/>
  <c r="Q180" i="3"/>
  <c r="R179" i="3"/>
  <c r="J194" i="43" l="1"/>
  <c r="F194" i="43"/>
  <c r="I193" i="43"/>
  <c r="M193" i="43"/>
  <c r="L192" i="43"/>
  <c r="K192" i="43" s="1"/>
  <c r="I196" i="19" s="1"/>
  <c r="M196" i="19" s="1"/>
  <c r="H192" i="43"/>
  <c r="D195" i="43" a="1"/>
  <c r="D195" i="43" s="1"/>
  <c r="Q195" i="43" s="1"/>
  <c r="R195" i="43" s="1"/>
  <c r="J42" i="3"/>
  <c r="AK36" i="3" s="1"/>
  <c r="H42" i="3"/>
  <c r="L43" i="3"/>
  <c r="V36" i="41"/>
  <c r="O37" i="41"/>
  <c r="M37" i="41" s="1"/>
  <c r="C211" i="3"/>
  <c r="A210" i="3"/>
  <c r="J206" i="41"/>
  <c r="M206" i="41"/>
  <c r="J210" i="3" s="1"/>
  <c r="C199" i="19"/>
  <c r="A199" i="19" s="1"/>
  <c r="D198" i="19"/>
  <c r="C195" i="43"/>
  <c r="W195" i="43" s="1"/>
  <c r="K199" i="19" s="1"/>
  <c r="E195" i="43" a="1"/>
  <c r="E195" i="43" s="1"/>
  <c r="E199" i="19" s="1"/>
  <c r="G195" i="43"/>
  <c r="G199" i="19" s="1"/>
  <c r="A196" i="43"/>
  <c r="R207" i="41"/>
  <c r="C207" i="41" a="1"/>
  <c r="C207" i="41" s="1"/>
  <c r="D207" i="41" a="1"/>
  <c r="D207" i="41" s="1"/>
  <c r="P207" i="41"/>
  <c r="H184" i="3"/>
  <c r="L184" i="3" s="1"/>
  <c r="I183" i="3"/>
  <c r="M183" i="3" s="1"/>
  <c r="F184" i="3"/>
  <c r="G184" i="3"/>
  <c r="D183" i="3"/>
  <c r="E184" i="3"/>
  <c r="U207" i="41"/>
  <c r="E207" i="41"/>
  <c r="T207" i="41"/>
  <c r="L207" i="41"/>
  <c r="W207" i="41"/>
  <c r="O207" i="41"/>
  <c r="G207" i="41"/>
  <c r="B208" i="41"/>
  <c r="N207" i="41"/>
  <c r="Y207" i="41"/>
  <c r="K211" i="3" s="1"/>
  <c r="K207" i="41"/>
  <c r="X207" i="41"/>
  <c r="F207" i="41"/>
  <c r="I207" i="41"/>
  <c r="H207" i="41"/>
  <c r="V207" i="41"/>
  <c r="S207" i="41"/>
  <c r="Q207" i="41"/>
  <c r="O179" i="3"/>
  <c r="U179" i="19"/>
  <c r="R180" i="19"/>
  <c r="U179" i="3"/>
  <c r="Q181" i="3"/>
  <c r="R180" i="3"/>
  <c r="S195" i="43" l="1"/>
  <c r="T195" i="43" s="1"/>
  <c r="J195" i="43" s="1"/>
  <c r="H193" i="43"/>
  <c r="L193" i="43"/>
  <c r="K193" i="43" s="1"/>
  <c r="I197" i="19" s="1"/>
  <c r="M197" i="19" s="1"/>
  <c r="M194" i="43"/>
  <c r="F198" i="19"/>
  <c r="I194" i="43"/>
  <c r="F195" i="43"/>
  <c r="D196" i="43" a="1"/>
  <c r="D196" i="43" s="1"/>
  <c r="F196" i="43" s="1"/>
  <c r="J41" i="3"/>
  <c r="H41" i="3"/>
  <c r="L42" i="3"/>
  <c r="V35" i="41"/>
  <c r="O36" i="41"/>
  <c r="M36" i="41" s="1"/>
  <c r="C212" i="3"/>
  <c r="A211" i="3"/>
  <c r="J207" i="41"/>
  <c r="M207" i="41"/>
  <c r="J211" i="3" s="1"/>
  <c r="C200" i="19"/>
  <c r="A200" i="19" s="1"/>
  <c r="D199" i="19"/>
  <c r="C196" i="43"/>
  <c r="Q196" i="43"/>
  <c r="R196" i="43" s="1"/>
  <c r="E196" i="43" a="1"/>
  <c r="E196" i="43" s="1"/>
  <c r="E200" i="19" s="1"/>
  <c r="G196" i="43"/>
  <c r="G200" i="19" s="1"/>
  <c r="W196" i="43"/>
  <c r="K200" i="19" s="1"/>
  <c r="A197" i="43"/>
  <c r="R208" i="41"/>
  <c r="C208" i="41" a="1"/>
  <c r="C208" i="41" s="1"/>
  <c r="D208" i="41" a="1"/>
  <c r="D208" i="41" s="1"/>
  <c r="P208" i="41"/>
  <c r="H185" i="3"/>
  <c r="L185" i="3" s="1"/>
  <c r="I184" i="3"/>
  <c r="M184" i="3" s="1"/>
  <c r="F185" i="3"/>
  <c r="G185" i="3"/>
  <c r="D184" i="3"/>
  <c r="E185" i="3"/>
  <c r="U208" i="41"/>
  <c r="E208" i="41"/>
  <c r="T208" i="41"/>
  <c r="L208" i="41"/>
  <c r="W208" i="41"/>
  <c r="O208" i="41"/>
  <c r="G208" i="41"/>
  <c r="B209" i="41"/>
  <c r="N208" i="41"/>
  <c r="Y208" i="41"/>
  <c r="K212" i="3" s="1"/>
  <c r="K208" i="41"/>
  <c r="S208" i="41"/>
  <c r="H208" i="41"/>
  <c r="Q208" i="41"/>
  <c r="I208" i="41"/>
  <c r="F208" i="41"/>
  <c r="X208" i="41"/>
  <c r="V208" i="41"/>
  <c r="O180" i="3"/>
  <c r="R181" i="19"/>
  <c r="U180" i="19"/>
  <c r="U180" i="3"/>
  <c r="Q182" i="3"/>
  <c r="R181" i="3"/>
  <c r="I196" i="43" l="1"/>
  <c r="S196" i="43"/>
  <c r="T196" i="43" s="1"/>
  <c r="J196" i="43" s="1"/>
  <c r="M196" i="43" s="1"/>
  <c r="F200" i="19"/>
  <c r="H194" i="43"/>
  <c r="L194" i="43"/>
  <c r="K194" i="43" s="1"/>
  <c r="I198" i="19" s="1"/>
  <c r="M198" i="19" s="1"/>
  <c r="M195" i="43"/>
  <c r="F199" i="19"/>
  <c r="I195" i="43"/>
  <c r="D197" i="43" a="1"/>
  <c r="D197" i="43" s="1"/>
  <c r="Q197" i="43" s="1"/>
  <c r="R197" i="43" s="1"/>
  <c r="AK36" i="19"/>
  <c r="AK27" i="19"/>
  <c r="AK18" i="19"/>
  <c r="J40" i="3"/>
  <c r="H40" i="3"/>
  <c r="L41" i="3"/>
  <c r="V34" i="41"/>
  <c r="O35" i="41"/>
  <c r="M35" i="41" s="1"/>
  <c r="C213" i="3"/>
  <c r="A212" i="3"/>
  <c r="J208" i="41"/>
  <c r="D200" i="19"/>
  <c r="C197" i="43"/>
  <c r="C201" i="19" s="1"/>
  <c r="A201" i="19" s="1"/>
  <c r="E197" i="43" a="1"/>
  <c r="E197" i="43" s="1"/>
  <c r="E201" i="19" s="1"/>
  <c r="G197" i="43"/>
  <c r="G201" i="19" s="1"/>
  <c r="W197" i="43"/>
  <c r="K201" i="19" s="1"/>
  <c r="A198" i="43"/>
  <c r="C209" i="41" a="1"/>
  <c r="C209" i="41" s="1"/>
  <c r="R209" i="41"/>
  <c r="D209" i="41" a="1"/>
  <c r="D209" i="41" s="1"/>
  <c r="P209" i="41"/>
  <c r="M208" i="41"/>
  <c r="J212" i="3" s="1"/>
  <c r="H186" i="3"/>
  <c r="L186" i="3" s="1"/>
  <c r="I185" i="3"/>
  <c r="M185" i="3" s="1"/>
  <c r="F186" i="3"/>
  <c r="G186" i="3"/>
  <c r="D185" i="3"/>
  <c r="E186" i="3"/>
  <c r="U209" i="41"/>
  <c r="E209" i="41"/>
  <c r="T209" i="41"/>
  <c r="L209" i="41"/>
  <c r="W209" i="41"/>
  <c r="O209" i="41"/>
  <c r="G209" i="41"/>
  <c r="Q209" i="41"/>
  <c r="B210" i="41"/>
  <c r="N209" i="41"/>
  <c r="V209" i="41"/>
  <c r="I209" i="41"/>
  <c r="K209" i="41"/>
  <c r="H209" i="41"/>
  <c r="F209" i="41"/>
  <c r="Y209" i="41"/>
  <c r="K213" i="3" s="1"/>
  <c r="X209" i="41"/>
  <c r="S209" i="41"/>
  <c r="O181" i="3"/>
  <c r="R182" i="19"/>
  <c r="U181" i="19"/>
  <c r="U181" i="3"/>
  <c r="Q183" i="3"/>
  <c r="R182" i="3"/>
  <c r="F197" i="43" l="1"/>
  <c r="L195" i="43"/>
  <c r="K195" i="43" s="1"/>
  <c r="I199" i="19" s="1"/>
  <c r="M199" i="19" s="1"/>
  <c r="H195" i="43"/>
  <c r="I200" i="19"/>
  <c r="S197" i="43"/>
  <c r="T197" i="43" s="1"/>
  <c r="J197" i="43" s="1"/>
  <c r="F201" i="19"/>
  <c r="H196" i="43"/>
  <c r="L196" i="43"/>
  <c r="K196" i="43" s="1"/>
  <c r="D198" i="43" a="1"/>
  <c r="D198" i="43" s="1"/>
  <c r="F198" i="43" s="1"/>
  <c r="L40" i="3"/>
  <c r="J39" i="3"/>
  <c r="H39" i="3"/>
  <c r="V33" i="41"/>
  <c r="O34" i="41"/>
  <c r="M34" i="41" s="1"/>
  <c r="C214" i="3"/>
  <c r="A213" i="3"/>
  <c r="J209" i="41"/>
  <c r="C202" i="19"/>
  <c r="A202" i="19" s="1"/>
  <c r="D201" i="19"/>
  <c r="C198" i="43"/>
  <c r="Q198" i="43"/>
  <c r="R198" i="43"/>
  <c r="E198" i="43" a="1"/>
  <c r="E198" i="43" s="1"/>
  <c r="S198" i="43" s="1"/>
  <c r="T198" i="43" s="1"/>
  <c r="A199" i="43"/>
  <c r="W198" i="43"/>
  <c r="K202" i="19" s="1"/>
  <c r="C210" i="41" a="1"/>
  <c r="C210" i="41" s="1"/>
  <c r="R210" i="41"/>
  <c r="D210" i="41" a="1"/>
  <c r="D210" i="41" s="1"/>
  <c r="P210" i="41"/>
  <c r="M209" i="41"/>
  <c r="J213" i="3" s="1"/>
  <c r="H187" i="3"/>
  <c r="L187" i="3" s="1"/>
  <c r="I186" i="3"/>
  <c r="M186" i="3" s="1"/>
  <c r="F187" i="3"/>
  <c r="G187" i="3"/>
  <c r="D186" i="3"/>
  <c r="E187" i="3"/>
  <c r="U210" i="41"/>
  <c r="E210" i="41"/>
  <c r="T210" i="41"/>
  <c r="L210" i="41"/>
  <c r="W210" i="41"/>
  <c r="O210" i="41"/>
  <c r="G210" i="41"/>
  <c r="F210" i="41"/>
  <c r="Q210" i="41"/>
  <c r="X210" i="41"/>
  <c r="S210" i="41"/>
  <c r="N210" i="41"/>
  <c r="K210" i="41"/>
  <c r="I210" i="41"/>
  <c r="H210" i="41"/>
  <c r="B211" i="41"/>
  <c r="Y210" i="41"/>
  <c r="K214" i="3" s="1"/>
  <c r="V210" i="41"/>
  <c r="O183" i="3"/>
  <c r="O182" i="3"/>
  <c r="R183" i="19"/>
  <c r="U182" i="19"/>
  <c r="U182" i="3"/>
  <c r="Q184" i="3"/>
  <c r="R183" i="3"/>
  <c r="AJ18" i="19" l="1"/>
  <c r="AJ19" i="19"/>
  <c r="AJ36" i="19"/>
  <c r="M200" i="19"/>
  <c r="J198" i="43"/>
  <c r="G198" i="43"/>
  <c r="M198" i="43" s="1"/>
  <c r="AJ27" i="19"/>
  <c r="M197" i="43"/>
  <c r="I197" i="43"/>
  <c r="D199" i="43" a="1"/>
  <c r="D199" i="43" s="1"/>
  <c r="F199" i="43" s="1"/>
  <c r="J38" i="3"/>
  <c r="H38" i="3"/>
  <c r="L39" i="3"/>
  <c r="V32" i="41"/>
  <c r="O33" i="41"/>
  <c r="M33" i="41" s="1"/>
  <c r="C215" i="3"/>
  <c r="A214" i="3"/>
  <c r="J210" i="41"/>
  <c r="M210" i="41"/>
  <c r="J214" i="3" s="1"/>
  <c r="C199" i="43"/>
  <c r="Q199" i="43"/>
  <c r="R199" i="43" s="1"/>
  <c r="J199" i="43" s="1"/>
  <c r="E199" i="43" a="1"/>
  <c r="E199" i="43" s="1"/>
  <c r="S199" i="43" s="1"/>
  <c r="T199" i="43" s="1"/>
  <c r="W199" i="43"/>
  <c r="A200" i="43"/>
  <c r="C211" i="41" a="1"/>
  <c r="C211" i="41" s="1"/>
  <c r="R211" i="41"/>
  <c r="D211" i="41" a="1"/>
  <c r="D211" i="41" s="1"/>
  <c r="P211" i="41"/>
  <c r="H188" i="3"/>
  <c r="L188" i="3" s="1"/>
  <c r="I187" i="3"/>
  <c r="M187" i="3" s="1"/>
  <c r="F188" i="3"/>
  <c r="G188" i="3"/>
  <c r="D187" i="3"/>
  <c r="E188" i="3"/>
  <c r="U211" i="41"/>
  <c r="E211" i="41"/>
  <c r="T211" i="41"/>
  <c r="L211" i="41"/>
  <c r="W211" i="41"/>
  <c r="O211" i="41"/>
  <c r="G211" i="41"/>
  <c r="S211" i="41"/>
  <c r="H211" i="41"/>
  <c r="F211" i="41"/>
  <c r="Q211" i="41"/>
  <c r="Y211" i="41"/>
  <c r="K215" i="3" s="1"/>
  <c r="K211" i="41"/>
  <c r="V211" i="41"/>
  <c r="N211" i="41"/>
  <c r="I211" i="41"/>
  <c r="B212" i="41"/>
  <c r="X211" i="41"/>
  <c r="O184" i="3"/>
  <c r="R184" i="19"/>
  <c r="U183" i="19"/>
  <c r="U183" i="3"/>
  <c r="Q185" i="3"/>
  <c r="R184" i="3"/>
  <c r="G199" i="43" l="1"/>
  <c r="I199" i="43" s="1"/>
  <c r="I198" i="43"/>
  <c r="H197" i="43"/>
  <c r="L197" i="43"/>
  <c r="K197" i="43" s="1"/>
  <c r="I201" i="19" s="1"/>
  <c r="D200" i="43" a="1"/>
  <c r="D200" i="43" s="1"/>
  <c r="Q200" i="43" s="1"/>
  <c r="R200" i="43" s="1"/>
  <c r="J37" i="3"/>
  <c r="H37" i="3"/>
  <c r="L38" i="3"/>
  <c r="V31" i="41"/>
  <c r="O32" i="41"/>
  <c r="M32" i="41" s="1"/>
  <c r="C216" i="3"/>
  <c r="A215" i="3"/>
  <c r="J211" i="41"/>
  <c r="M211" i="41"/>
  <c r="J215" i="3" s="1"/>
  <c r="C200" i="43"/>
  <c r="E200" i="43" a="1"/>
  <c r="E200" i="43" s="1"/>
  <c r="S200" i="43" s="1"/>
  <c r="T200" i="43" s="1"/>
  <c r="A201" i="43"/>
  <c r="W200" i="43"/>
  <c r="C212" i="41" a="1"/>
  <c r="C212" i="41" s="1"/>
  <c r="R212" i="41"/>
  <c r="D212" i="41" a="1"/>
  <c r="D212" i="41" s="1"/>
  <c r="P212" i="41"/>
  <c r="H189" i="3"/>
  <c r="L189" i="3" s="1"/>
  <c r="I188" i="3"/>
  <c r="M188" i="3" s="1"/>
  <c r="F189" i="3"/>
  <c r="G189" i="3"/>
  <c r="D188" i="3"/>
  <c r="E189" i="3"/>
  <c r="U212" i="41"/>
  <c r="E212" i="41"/>
  <c r="T212" i="41"/>
  <c r="L212" i="41"/>
  <c r="W212" i="41"/>
  <c r="O212" i="41"/>
  <c r="G212" i="41"/>
  <c r="V212" i="41"/>
  <c r="I212" i="41"/>
  <c r="S212" i="41"/>
  <c r="H212" i="41"/>
  <c r="F212" i="41"/>
  <c r="B213" i="41"/>
  <c r="N212" i="41"/>
  <c r="X212" i="41"/>
  <c r="Q212" i="41"/>
  <c r="K212" i="41"/>
  <c r="Y212" i="41"/>
  <c r="K216" i="3" s="1"/>
  <c r="O185" i="3"/>
  <c r="R185" i="19"/>
  <c r="U184" i="19"/>
  <c r="U184" i="3"/>
  <c r="Q186" i="3"/>
  <c r="R185" i="3"/>
  <c r="J200" i="43" l="1"/>
  <c r="L199" i="43"/>
  <c r="K199" i="43" s="1"/>
  <c r="H199" i="43"/>
  <c r="F200" i="43"/>
  <c r="H198" i="43"/>
  <c r="L198" i="43"/>
  <c r="K198" i="43" s="1"/>
  <c r="M199" i="43"/>
  <c r="G200" i="43"/>
  <c r="D201" i="43" a="1"/>
  <c r="D201" i="43" s="1"/>
  <c r="F201" i="43" s="1"/>
  <c r="L37" i="3"/>
  <c r="J36" i="3"/>
  <c r="H36" i="3"/>
  <c r="V30" i="41"/>
  <c r="O31" i="41"/>
  <c r="M31" i="41" s="1"/>
  <c r="C217" i="3"/>
  <c r="A216" i="3"/>
  <c r="J212" i="41"/>
  <c r="C201" i="43"/>
  <c r="Q201" i="43"/>
  <c r="R201" i="43" s="1"/>
  <c r="E201" i="43" a="1"/>
  <c r="E201" i="43" s="1"/>
  <c r="S201" i="43" s="1"/>
  <c r="T201" i="43" s="1"/>
  <c r="A202" i="43"/>
  <c r="W201" i="43"/>
  <c r="C213" i="41" a="1"/>
  <c r="C213" i="41" s="1"/>
  <c r="R213" i="41"/>
  <c r="D213" i="41" a="1"/>
  <c r="D213" i="41" s="1"/>
  <c r="P213" i="41"/>
  <c r="M212" i="41"/>
  <c r="J216" i="3" s="1"/>
  <c r="H190" i="3"/>
  <c r="L190" i="3" s="1"/>
  <c r="I189" i="3"/>
  <c r="M189" i="3" s="1"/>
  <c r="F190" i="3"/>
  <c r="G190" i="3"/>
  <c r="D189" i="3"/>
  <c r="E190" i="3"/>
  <c r="U213" i="41"/>
  <c r="E213" i="41"/>
  <c r="T213" i="41"/>
  <c r="L213" i="41"/>
  <c r="W213" i="41"/>
  <c r="O213" i="41"/>
  <c r="G213" i="41"/>
  <c r="X213" i="41"/>
  <c r="V213" i="41"/>
  <c r="I213" i="41"/>
  <c r="S213" i="41"/>
  <c r="H213" i="41"/>
  <c r="Y213" i="41"/>
  <c r="K217" i="3" s="1"/>
  <c r="Q213" i="41"/>
  <c r="N213" i="41"/>
  <c r="K213" i="41"/>
  <c r="F213" i="41"/>
  <c r="B214" i="41"/>
  <c r="O186" i="3"/>
  <c r="U185" i="19"/>
  <c r="R186" i="19"/>
  <c r="U185" i="3"/>
  <c r="Q187" i="3"/>
  <c r="R186" i="3"/>
  <c r="J201" i="43" l="1"/>
  <c r="I200" i="43"/>
  <c r="M200" i="43"/>
  <c r="G201" i="43"/>
  <c r="M201" i="43" s="1"/>
  <c r="D202" i="43" a="1"/>
  <c r="D202" i="43" s="1"/>
  <c r="Q202" i="43" s="1"/>
  <c r="R202" i="43" s="1"/>
  <c r="J35" i="3"/>
  <c r="H35" i="3"/>
  <c r="L36" i="3"/>
  <c r="V29" i="41"/>
  <c r="O30" i="41"/>
  <c r="M30" i="41" s="1"/>
  <c r="C218" i="3"/>
  <c r="A217" i="3"/>
  <c r="J213" i="41"/>
  <c r="C202" i="43"/>
  <c r="E202" i="43" a="1"/>
  <c r="E202" i="43" s="1"/>
  <c r="G202" i="43" s="1"/>
  <c r="A203" i="43"/>
  <c r="W202" i="43"/>
  <c r="C214" i="41" a="1"/>
  <c r="C214" i="41" s="1"/>
  <c r="R214" i="41"/>
  <c r="D214" i="41" a="1"/>
  <c r="D214" i="41" s="1"/>
  <c r="P214" i="41"/>
  <c r="M213" i="41"/>
  <c r="J217" i="3" s="1"/>
  <c r="H191" i="3"/>
  <c r="L191" i="3" s="1"/>
  <c r="I190" i="3"/>
  <c r="M190" i="3" s="1"/>
  <c r="F191" i="3"/>
  <c r="G191" i="3"/>
  <c r="D190" i="3"/>
  <c r="E191" i="3"/>
  <c r="U214" i="41"/>
  <c r="E214" i="41"/>
  <c r="T214" i="41"/>
  <c r="L214" i="41"/>
  <c r="W214" i="41"/>
  <c r="O214" i="41"/>
  <c r="G214" i="41"/>
  <c r="Y214" i="41"/>
  <c r="K218" i="3" s="1"/>
  <c r="K214" i="41"/>
  <c r="X214" i="41"/>
  <c r="V214" i="41"/>
  <c r="I214" i="41"/>
  <c r="Q214" i="41"/>
  <c r="B215" i="41"/>
  <c r="S214" i="41"/>
  <c r="N214" i="41"/>
  <c r="H214" i="41"/>
  <c r="F214" i="41"/>
  <c r="R187" i="19"/>
  <c r="U186" i="19"/>
  <c r="O187" i="3"/>
  <c r="U186" i="3"/>
  <c r="Q188" i="3"/>
  <c r="R187" i="3"/>
  <c r="F202" i="43" l="1"/>
  <c r="H200" i="43"/>
  <c r="L200" i="43"/>
  <c r="K200" i="43" s="1"/>
  <c r="I201" i="43"/>
  <c r="S202" i="43"/>
  <c r="T202" i="43" s="1"/>
  <c r="J202" i="43" s="1"/>
  <c r="D203" i="43" a="1"/>
  <c r="D203" i="43" s="1"/>
  <c r="Q203" i="43" s="1"/>
  <c r="R203" i="43" s="1"/>
  <c r="J34" i="3"/>
  <c r="H34" i="3"/>
  <c r="L35" i="3"/>
  <c r="V28" i="41"/>
  <c r="O29" i="41"/>
  <c r="M29" i="41" s="1"/>
  <c r="C219" i="3"/>
  <c r="A218" i="3"/>
  <c r="J214" i="41"/>
  <c r="C203" i="43"/>
  <c r="E203" i="43" a="1"/>
  <c r="E203" i="43" s="1"/>
  <c r="G203" i="43" s="1"/>
  <c r="A204" i="43"/>
  <c r="W203" i="43"/>
  <c r="R215" i="41"/>
  <c r="C215" i="41" a="1"/>
  <c r="C215" i="41" s="1"/>
  <c r="D215" i="41" a="1"/>
  <c r="D215" i="41" s="1"/>
  <c r="P215" i="41"/>
  <c r="M214" i="41"/>
  <c r="J218" i="3" s="1"/>
  <c r="H192" i="3"/>
  <c r="L192" i="3" s="1"/>
  <c r="I191" i="3"/>
  <c r="M191" i="3" s="1"/>
  <c r="F192" i="3"/>
  <c r="G192" i="3"/>
  <c r="D191" i="3"/>
  <c r="E192" i="3"/>
  <c r="U215" i="41"/>
  <c r="E215" i="41"/>
  <c r="T215" i="41"/>
  <c r="L215" i="41"/>
  <c r="W215" i="41"/>
  <c r="O215" i="41"/>
  <c r="G215" i="41"/>
  <c r="B216" i="41"/>
  <c r="N215" i="41"/>
  <c r="Y215" i="41"/>
  <c r="K219" i="3" s="1"/>
  <c r="K215" i="41"/>
  <c r="X215" i="41"/>
  <c r="F215" i="41"/>
  <c r="V215" i="41"/>
  <c r="S215" i="41"/>
  <c r="Q215" i="41"/>
  <c r="I215" i="41"/>
  <c r="H215" i="41"/>
  <c r="O188" i="3"/>
  <c r="R188" i="19"/>
  <c r="U187" i="19"/>
  <c r="U187" i="3"/>
  <c r="Q189" i="3"/>
  <c r="R188" i="3"/>
  <c r="L201" i="43" l="1"/>
  <c r="K201" i="43" s="1"/>
  <c r="H201" i="43"/>
  <c r="S203" i="43"/>
  <c r="T203" i="43" s="1"/>
  <c r="J203" i="43" s="1"/>
  <c r="M202" i="43"/>
  <c r="I202" i="43"/>
  <c r="F203" i="43"/>
  <c r="F204" i="43"/>
  <c r="I204" i="43" s="1"/>
  <c r="D204" i="43" a="1"/>
  <c r="D204" i="43" s="1"/>
  <c r="J33" i="3"/>
  <c r="H33" i="3"/>
  <c r="L34" i="3"/>
  <c r="J215" i="41"/>
  <c r="V27" i="41"/>
  <c r="O28" i="41"/>
  <c r="M28" i="41" s="1"/>
  <c r="C220" i="3"/>
  <c r="A219" i="3"/>
  <c r="C204" i="43"/>
  <c r="Q204" i="43"/>
  <c r="R204" i="43" s="1"/>
  <c r="E204" i="43" a="1"/>
  <c r="E204" i="43" s="1"/>
  <c r="G204" i="43" s="1"/>
  <c r="W204" i="43"/>
  <c r="A205" i="43"/>
  <c r="R216" i="41"/>
  <c r="C216" i="41" a="1"/>
  <c r="C216" i="41" s="1"/>
  <c r="D216" i="41" a="1"/>
  <c r="D216" i="41" s="1"/>
  <c r="P216" i="41"/>
  <c r="M215" i="41"/>
  <c r="J219" i="3" s="1"/>
  <c r="H193" i="3"/>
  <c r="L193" i="3" s="1"/>
  <c r="I192" i="3"/>
  <c r="M192" i="3" s="1"/>
  <c r="F193" i="3"/>
  <c r="G193" i="3"/>
  <c r="D192" i="3"/>
  <c r="E193" i="3"/>
  <c r="U216" i="41"/>
  <c r="E216" i="41"/>
  <c r="T216" i="41"/>
  <c r="L216" i="41"/>
  <c r="W216" i="41"/>
  <c r="O216" i="41"/>
  <c r="G216" i="41"/>
  <c r="B217" i="41"/>
  <c r="N216" i="41"/>
  <c r="Y216" i="41"/>
  <c r="K220" i="3" s="1"/>
  <c r="K216" i="41"/>
  <c r="S216" i="41"/>
  <c r="H216" i="41"/>
  <c r="X216" i="41"/>
  <c r="V216" i="41"/>
  <c r="Q216" i="41"/>
  <c r="I216" i="41"/>
  <c r="F216" i="41"/>
  <c r="O189" i="3"/>
  <c r="U188" i="19"/>
  <c r="R189" i="19"/>
  <c r="Q190" i="3"/>
  <c r="R189" i="3"/>
  <c r="U188" i="3"/>
  <c r="L204" i="43" l="1"/>
  <c r="K204" i="43" s="1"/>
  <c r="H204" i="43"/>
  <c r="L202" i="43"/>
  <c r="K202" i="43" s="1"/>
  <c r="H202" i="43"/>
  <c r="M203" i="43"/>
  <c r="I203" i="43"/>
  <c r="S204" i="43"/>
  <c r="T204" i="43" s="1"/>
  <c r="J204" i="43" s="1"/>
  <c r="M204" i="43" s="1"/>
  <c r="D205" i="43" a="1"/>
  <c r="D205" i="43" s="1"/>
  <c r="F205" i="43" s="1"/>
  <c r="J32" i="3"/>
  <c r="H32" i="3"/>
  <c r="L33" i="3"/>
  <c r="V26" i="41"/>
  <c r="O27" i="41"/>
  <c r="M27" i="41" s="1"/>
  <c r="C221" i="3"/>
  <c r="A220" i="3"/>
  <c r="J216" i="41"/>
  <c r="C205" i="43"/>
  <c r="W205" i="43" s="1"/>
  <c r="Q205" i="43"/>
  <c r="R205" i="43" s="1"/>
  <c r="E205" i="43" a="1"/>
  <c r="E205" i="43" s="1"/>
  <c r="S205" i="43" s="1"/>
  <c r="T205" i="43" s="1"/>
  <c r="A206" i="43"/>
  <c r="C217" i="41" a="1"/>
  <c r="C217" i="41" s="1"/>
  <c r="R217" i="41"/>
  <c r="D217" i="41" a="1"/>
  <c r="D217" i="41" s="1"/>
  <c r="P217" i="41"/>
  <c r="M216" i="41"/>
  <c r="J220" i="3" s="1"/>
  <c r="H194" i="3"/>
  <c r="L194" i="3" s="1"/>
  <c r="I193" i="3"/>
  <c r="M193" i="3" s="1"/>
  <c r="F194" i="3"/>
  <c r="G194" i="3"/>
  <c r="D193" i="3"/>
  <c r="E194" i="3"/>
  <c r="U217" i="41"/>
  <c r="E217" i="41"/>
  <c r="T217" i="41"/>
  <c r="L217" i="41"/>
  <c r="W217" i="41"/>
  <c r="O217" i="41"/>
  <c r="G217" i="41"/>
  <c r="Q217" i="41"/>
  <c r="B218" i="41"/>
  <c r="N217" i="41"/>
  <c r="V217" i="41"/>
  <c r="I217" i="41"/>
  <c r="F217" i="41"/>
  <c r="Y217" i="41"/>
  <c r="K221" i="3" s="1"/>
  <c r="X217" i="41"/>
  <c r="S217" i="41"/>
  <c r="K217" i="41"/>
  <c r="H217" i="41"/>
  <c r="O190" i="3"/>
  <c r="R190" i="19"/>
  <c r="U189" i="19"/>
  <c r="U189" i="3"/>
  <c r="Q191" i="3"/>
  <c r="R190" i="3"/>
  <c r="J205" i="43" l="1"/>
  <c r="G205" i="43"/>
  <c r="M205" i="43" s="1"/>
  <c r="L203" i="43"/>
  <c r="K203" i="43" s="1"/>
  <c r="H203" i="43"/>
  <c r="D206" i="43" a="1"/>
  <c r="D206" i="43" s="1"/>
  <c r="Q206" i="43" s="1"/>
  <c r="R206" i="43" s="1"/>
  <c r="J206" i="43" s="1"/>
  <c r="J31" i="3"/>
  <c r="H31" i="3"/>
  <c r="L32" i="3"/>
  <c r="J217" i="41"/>
  <c r="V25" i="41"/>
  <c r="O26" i="41"/>
  <c r="M26" i="41" s="1"/>
  <c r="C222" i="3"/>
  <c r="A221" i="3"/>
  <c r="C206" i="43"/>
  <c r="S206" i="43"/>
  <c r="T206" i="43"/>
  <c r="G206" i="43"/>
  <c r="E206" i="43" a="1"/>
  <c r="E206" i="43" s="1"/>
  <c r="A207" i="43"/>
  <c r="W206" i="43"/>
  <c r="C218" i="41" a="1"/>
  <c r="C218" i="41" s="1"/>
  <c r="R218" i="41"/>
  <c r="D218" i="41" a="1"/>
  <c r="D218" i="41" s="1"/>
  <c r="P218" i="41"/>
  <c r="M217" i="41"/>
  <c r="J221" i="3" s="1"/>
  <c r="H195" i="3"/>
  <c r="L195" i="3" s="1"/>
  <c r="I194" i="3"/>
  <c r="M194" i="3" s="1"/>
  <c r="F195" i="3"/>
  <c r="G195" i="3"/>
  <c r="D194" i="3"/>
  <c r="E195" i="3"/>
  <c r="U218" i="41"/>
  <c r="E218" i="41"/>
  <c r="T218" i="41"/>
  <c r="L218" i="41"/>
  <c r="W218" i="41"/>
  <c r="O218" i="41"/>
  <c r="G218" i="41"/>
  <c r="F218" i="41"/>
  <c r="Q218" i="41"/>
  <c r="X218" i="41"/>
  <c r="H218" i="41"/>
  <c r="B219" i="41"/>
  <c r="Y218" i="41"/>
  <c r="K222" i="3" s="1"/>
  <c r="V218" i="41"/>
  <c r="S218" i="41"/>
  <c r="N218" i="41"/>
  <c r="K218" i="41"/>
  <c r="I218" i="41"/>
  <c r="O191" i="3"/>
  <c r="U190" i="19"/>
  <c r="R191" i="19"/>
  <c r="U190" i="3"/>
  <c r="Q192" i="3"/>
  <c r="R191" i="3"/>
  <c r="F206" i="43" l="1"/>
  <c r="I205" i="43"/>
  <c r="D207" i="43" a="1"/>
  <c r="D207" i="43" s="1"/>
  <c r="F207" i="43" s="1"/>
  <c r="J30" i="3"/>
  <c r="H30" i="3"/>
  <c r="L31" i="3"/>
  <c r="V24" i="41"/>
  <c r="O25" i="41"/>
  <c r="M25" i="41" s="1"/>
  <c r="C223" i="3"/>
  <c r="A222" i="3"/>
  <c r="J218" i="41"/>
  <c r="C207" i="43"/>
  <c r="W207" i="43" s="1"/>
  <c r="Q207" i="43"/>
  <c r="R207" i="43" s="1"/>
  <c r="E207" i="43" a="1"/>
  <c r="E207" i="43" s="1"/>
  <c r="S207" i="43" s="1"/>
  <c r="T207" i="43" s="1"/>
  <c r="A208" i="43"/>
  <c r="C219" i="41" a="1"/>
  <c r="C219" i="41" s="1"/>
  <c r="R219" i="41"/>
  <c r="D219" i="41" a="1"/>
  <c r="D219" i="41" s="1"/>
  <c r="P219" i="41"/>
  <c r="M218" i="41"/>
  <c r="J222" i="3" s="1"/>
  <c r="H196" i="3"/>
  <c r="L196" i="3" s="1"/>
  <c r="I195" i="3"/>
  <c r="M195" i="3" s="1"/>
  <c r="F196" i="3"/>
  <c r="G196" i="3"/>
  <c r="D195" i="3"/>
  <c r="E196" i="3"/>
  <c r="U219" i="41"/>
  <c r="E219" i="41"/>
  <c r="T219" i="41"/>
  <c r="L219" i="41"/>
  <c r="W219" i="41"/>
  <c r="O219" i="41"/>
  <c r="G219" i="41"/>
  <c r="S219" i="41"/>
  <c r="H219" i="41"/>
  <c r="F219" i="41"/>
  <c r="Q219" i="41"/>
  <c r="Y219" i="41"/>
  <c r="K223" i="3" s="1"/>
  <c r="K219" i="41"/>
  <c r="I219" i="41"/>
  <c r="X219" i="41"/>
  <c r="V219" i="41"/>
  <c r="N219" i="41"/>
  <c r="U191" i="19"/>
  <c r="R192" i="19"/>
  <c r="U191" i="3"/>
  <c r="Q193" i="3"/>
  <c r="R192" i="3"/>
  <c r="O192" i="3"/>
  <c r="J207" i="43" l="1"/>
  <c r="G207" i="43"/>
  <c r="I207" i="43" s="1"/>
  <c r="L205" i="43"/>
  <c r="K205" i="43" s="1"/>
  <c r="H205" i="43"/>
  <c r="M206" i="43"/>
  <c r="I206" i="43"/>
  <c r="D208" i="43" a="1"/>
  <c r="D208" i="43" s="1"/>
  <c r="F208" i="43" s="1"/>
  <c r="L30" i="3"/>
  <c r="J29" i="3"/>
  <c r="H29" i="3"/>
  <c r="V23" i="41"/>
  <c r="O24" i="41"/>
  <c r="M24" i="41" s="1"/>
  <c r="C224" i="3"/>
  <c r="A223" i="3"/>
  <c r="J219" i="41"/>
  <c r="C208" i="43"/>
  <c r="Q208" i="43"/>
  <c r="R208" i="43" s="1"/>
  <c r="E208" i="43" a="1"/>
  <c r="E208" i="43" s="1"/>
  <c r="S208" i="43" s="1"/>
  <c r="T208" i="43" s="1"/>
  <c r="W208" i="43"/>
  <c r="A209" i="43"/>
  <c r="M219" i="41"/>
  <c r="J223" i="3" s="1"/>
  <c r="H197" i="3"/>
  <c r="L197" i="3" s="1"/>
  <c r="I196" i="3"/>
  <c r="M196" i="3" s="1"/>
  <c r="F197" i="3"/>
  <c r="G197" i="3"/>
  <c r="D196" i="3"/>
  <c r="E197" i="3"/>
  <c r="O193" i="3"/>
  <c r="R193" i="19"/>
  <c r="U192" i="19"/>
  <c r="U192" i="3"/>
  <c r="Q194" i="3"/>
  <c r="R193" i="3"/>
  <c r="L207" i="43" l="1"/>
  <c r="K207" i="43" s="1"/>
  <c r="H207" i="43"/>
  <c r="J208" i="43"/>
  <c r="L206" i="43"/>
  <c r="K206" i="43" s="1"/>
  <c r="H206" i="43"/>
  <c r="G208" i="43"/>
  <c r="M208" i="43" s="1"/>
  <c r="M207" i="43"/>
  <c r="D209" i="43" a="1"/>
  <c r="D209" i="43" s="1"/>
  <c r="F209" i="43" s="1"/>
  <c r="J28" i="3"/>
  <c r="H28" i="3"/>
  <c r="L29" i="3"/>
  <c r="V22" i="41"/>
  <c r="O23" i="41"/>
  <c r="M23" i="41" s="1"/>
  <c r="C225" i="3"/>
  <c r="A224" i="3"/>
  <c r="C209" i="43"/>
  <c r="S209" i="43"/>
  <c r="T209" i="43" s="1"/>
  <c r="E209" i="43" a="1"/>
  <c r="E209" i="43" s="1"/>
  <c r="G209" i="43"/>
  <c r="W209" i="43"/>
  <c r="A210" i="43"/>
  <c r="H198" i="3"/>
  <c r="L198" i="3" s="1"/>
  <c r="I197" i="3"/>
  <c r="M197" i="3" s="1"/>
  <c r="F198" i="3"/>
  <c r="G198" i="3"/>
  <c r="D197" i="3"/>
  <c r="E198" i="3"/>
  <c r="O194" i="3"/>
  <c r="R194" i="19"/>
  <c r="U193" i="19"/>
  <c r="U193" i="3"/>
  <c r="Q195" i="3"/>
  <c r="R194" i="3"/>
  <c r="I209" i="43" l="1"/>
  <c r="Q209" i="43"/>
  <c r="R209" i="43" s="1"/>
  <c r="J209" i="43" s="1"/>
  <c r="M209" i="43" s="1"/>
  <c r="I208" i="43"/>
  <c r="D210" i="43" a="1"/>
  <c r="D210" i="43" s="1"/>
  <c r="F210" i="43" s="1"/>
  <c r="J27" i="3"/>
  <c r="H27" i="3"/>
  <c r="L28" i="3"/>
  <c r="V21" i="41"/>
  <c r="O22" i="41"/>
  <c r="M22" i="41" s="1"/>
  <c r="C226" i="3"/>
  <c r="A225" i="3"/>
  <c r="C210" i="43"/>
  <c r="E210" i="43" a="1"/>
  <c r="E210" i="43" s="1"/>
  <c r="S210" i="43" s="1"/>
  <c r="T210" i="43" s="1"/>
  <c r="A211" i="43"/>
  <c r="W210" i="43"/>
  <c r="H199" i="3"/>
  <c r="L199" i="3" s="1"/>
  <c r="I198" i="3"/>
  <c r="M198" i="3" s="1"/>
  <c r="F199" i="3"/>
  <c r="G199" i="3"/>
  <c r="D198" i="3"/>
  <c r="E199" i="3"/>
  <c r="O195" i="3"/>
  <c r="U194" i="19"/>
  <c r="R195" i="19"/>
  <c r="U194" i="3"/>
  <c r="Q196" i="3"/>
  <c r="R195" i="3"/>
  <c r="L208" i="43" l="1"/>
  <c r="K208" i="43" s="1"/>
  <c r="H208" i="43"/>
  <c r="G210" i="43"/>
  <c r="I210" i="43" s="1"/>
  <c r="Q210" i="43"/>
  <c r="R210" i="43" s="1"/>
  <c r="J210" i="43" s="1"/>
  <c r="L209" i="43"/>
  <c r="K209" i="43" s="1"/>
  <c r="H209" i="43"/>
  <c r="D211" i="43" a="1"/>
  <c r="D211" i="43" s="1"/>
  <c r="F211" i="43" s="1"/>
  <c r="J26" i="3"/>
  <c r="H26" i="3"/>
  <c r="L27" i="3"/>
  <c r="V20" i="41"/>
  <c r="O21" i="41"/>
  <c r="M21" i="41" s="1"/>
  <c r="C227" i="3"/>
  <c r="A226" i="3"/>
  <c r="C211" i="43"/>
  <c r="S211" i="43"/>
  <c r="T211" i="43" s="1"/>
  <c r="Q211" i="43"/>
  <c r="R211" i="43" s="1"/>
  <c r="E211" i="43" a="1"/>
  <c r="E211" i="43" s="1"/>
  <c r="G211" i="43"/>
  <c r="A212" i="43"/>
  <c r="W211" i="43"/>
  <c r="H200" i="3"/>
  <c r="L200" i="3" s="1"/>
  <c r="I199" i="3"/>
  <c r="M199" i="3" s="1"/>
  <c r="F200" i="3"/>
  <c r="G200" i="3"/>
  <c r="D199" i="3"/>
  <c r="E200" i="3"/>
  <c r="O196" i="3"/>
  <c r="R196" i="19"/>
  <c r="U195" i="19"/>
  <c r="U195" i="3"/>
  <c r="Q197" i="3"/>
  <c r="R196" i="3"/>
  <c r="I211" i="43" l="1"/>
  <c r="L210" i="43"/>
  <c r="K210" i="43" s="1"/>
  <c r="H210" i="43"/>
  <c r="J211" i="43"/>
  <c r="M211" i="43" s="1"/>
  <c r="M210" i="43"/>
  <c r="D212" i="43" a="1"/>
  <c r="D212" i="43" s="1"/>
  <c r="F212" i="43" s="1"/>
  <c r="L26" i="3"/>
  <c r="J25" i="3"/>
  <c r="H25" i="3"/>
  <c r="V19" i="41"/>
  <c r="O20" i="41"/>
  <c r="M20" i="41" s="1"/>
  <c r="C228" i="3"/>
  <c r="A227" i="3"/>
  <c r="C212" i="43"/>
  <c r="W212" i="43" s="1"/>
  <c r="E212" i="43" a="1"/>
  <c r="E212" i="43" s="1"/>
  <c r="G212" i="43" s="1"/>
  <c r="A213" i="43"/>
  <c r="H201" i="3"/>
  <c r="L201" i="3" s="1"/>
  <c r="I200" i="3"/>
  <c r="F201" i="3"/>
  <c r="G201" i="3"/>
  <c r="D200" i="3"/>
  <c r="E201" i="3"/>
  <c r="O197" i="3"/>
  <c r="R197" i="19"/>
  <c r="U196" i="19"/>
  <c r="U196" i="3"/>
  <c r="Q198" i="3"/>
  <c r="R197" i="3"/>
  <c r="I212" i="43" l="1"/>
  <c r="S212" i="43"/>
  <c r="T212" i="43" s="1"/>
  <c r="Q212" i="43"/>
  <c r="R212" i="43" s="1"/>
  <c r="J212" i="43" s="1"/>
  <c r="M212" i="43" s="1"/>
  <c r="H211" i="43"/>
  <c r="L211" i="43"/>
  <c r="K211" i="43" s="1"/>
  <c r="D213" i="43" a="1"/>
  <c r="D213" i="43" s="1"/>
  <c r="F213" i="43" s="1"/>
  <c r="AJ36" i="3"/>
  <c r="AJ29" i="3"/>
  <c r="AJ18" i="3"/>
  <c r="AJ27" i="3"/>
  <c r="M200" i="3"/>
  <c r="J24" i="3"/>
  <c r="H24" i="3"/>
  <c r="L25" i="3"/>
  <c r="V18" i="41"/>
  <c r="O19" i="41"/>
  <c r="M19" i="41" s="1"/>
  <c r="C229" i="3"/>
  <c r="A228" i="3"/>
  <c r="C213" i="43"/>
  <c r="E213" i="43" a="1"/>
  <c r="E213" i="43" s="1"/>
  <c r="G213" i="43" s="1"/>
  <c r="W213" i="43"/>
  <c r="A214" i="43"/>
  <c r="H202" i="3"/>
  <c r="L202" i="3" s="1"/>
  <c r="I201" i="3"/>
  <c r="M201" i="3" s="1"/>
  <c r="F202" i="3"/>
  <c r="G202" i="3"/>
  <c r="D201" i="3"/>
  <c r="E202" i="3"/>
  <c r="R198" i="19"/>
  <c r="U197" i="19"/>
  <c r="O198" i="3"/>
  <c r="U197" i="3"/>
  <c r="Q199" i="3"/>
  <c r="R198" i="3"/>
  <c r="O200" i="19"/>
  <c r="I213" i="43" l="1"/>
  <c r="Q213" i="43"/>
  <c r="R213" i="43" s="1"/>
  <c r="S213" i="43"/>
  <c r="T213" i="43" s="1"/>
  <c r="L212" i="43"/>
  <c r="K212" i="43" s="1"/>
  <c r="H212" i="43"/>
  <c r="D214" i="43" a="1"/>
  <c r="D214" i="43" s="1"/>
  <c r="Q214" i="43" s="1"/>
  <c r="R214" i="43" s="1"/>
  <c r="J23" i="3"/>
  <c r="H23" i="3"/>
  <c r="L24" i="3"/>
  <c r="V17" i="41"/>
  <c r="O18" i="41"/>
  <c r="M18" i="41" s="1"/>
  <c r="C230" i="3"/>
  <c r="A229" i="3"/>
  <c r="C214" i="43"/>
  <c r="E214" i="43" a="1"/>
  <c r="E214" i="43" s="1"/>
  <c r="S214" i="43" s="1"/>
  <c r="T214" i="43" s="1"/>
  <c r="A215" i="43"/>
  <c r="W214" i="43"/>
  <c r="H203" i="3"/>
  <c r="L203" i="3" s="1"/>
  <c r="I202" i="3"/>
  <c r="M202" i="3" s="1"/>
  <c r="F203" i="3"/>
  <c r="G203" i="3"/>
  <c r="D202" i="3"/>
  <c r="E203" i="3"/>
  <c r="R199" i="19"/>
  <c r="U198" i="19"/>
  <c r="U198" i="3"/>
  <c r="Q200" i="3"/>
  <c r="R200" i="3" s="1"/>
  <c r="R199" i="3"/>
  <c r="J214" i="43" l="1"/>
  <c r="G214" i="43"/>
  <c r="F214" i="43"/>
  <c r="J213" i="43"/>
  <c r="M213" i="43" s="1"/>
  <c r="L213" i="43"/>
  <c r="K213" i="43" s="1"/>
  <c r="H213" i="43"/>
  <c r="D215" i="43" a="1"/>
  <c r="D215" i="43" s="1"/>
  <c r="Q215" i="43" s="1"/>
  <c r="R215" i="43" s="1"/>
  <c r="J22" i="3"/>
  <c r="H22" i="3"/>
  <c r="L23" i="3"/>
  <c r="V16" i="41"/>
  <c r="O17" i="41"/>
  <c r="M17" i="41" s="1"/>
  <c r="C231" i="3"/>
  <c r="A230" i="3"/>
  <c r="C215" i="43"/>
  <c r="E215" i="43" a="1"/>
  <c r="E215" i="43" s="1"/>
  <c r="G215" i="43" s="1"/>
  <c r="W215" i="43"/>
  <c r="A216" i="43"/>
  <c r="H204" i="3"/>
  <c r="L204" i="3" s="1"/>
  <c r="I203" i="3"/>
  <c r="M203" i="3" s="1"/>
  <c r="F204" i="3"/>
  <c r="G204" i="3"/>
  <c r="D203" i="3"/>
  <c r="E204" i="3"/>
  <c r="U200" i="3"/>
  <c r="O200" i="3"/>
  <c r="R200" i="19"/>
  <c r="U199" i="19"/>
  <c r="U199" i="3"/>
  <c r="O199" i="3"/>
  <c r="S215" i="43" l="1"/>
  <c r="T215" i="43" s="1"/>
  <c r="J215" i="43" s="1"/>
  <c r="M214" i="43"/>
  <c r="I214" i="43"/>
  <c r="F215" i="43"/>
  <c r="D216" i="43" a="1"/>
  <c r="D216" i="43" s="1"/>
  <c r="Q216" i="43" s="1"/>
  <c r="R216" i="43" s="1"/>
  <c r="J21" i="3"/>
  <c r="H21" i="3"/>
  <c r="L22" i="3"/>
  <c r="V15" i="41"/>
  <c r="O16" i="41"/>
  <c r="M16" i="41" s="1"/>
  <c r="C232" i="3"/>
  <c r="A231" i="3"/>
  <c r="C216" i="43"/>
  <c r="E216" i="43" a="1"/>
  <c r="E216" i="43" s="1"/>
  <c r="G216" i="43" s="1"/>
  <c r="W216" i="43"/>
  <c r="A217" i="43"/>
  <c r="H205" i="3"/>
  <c r="L205" i="3" s="1"/>
  <c r="I204" i="3"/>
  <c r="M204" i="3" s="1"/>
  <c r="F205" i="3"/>
  <c r="G205" i="3"/>
  <c r="D204" i="3"/>
  <c r="E205" i="3"/>
  <c r="U17" i="3"/>
  <c r="W19" i="3" s="1" a="1"/>
  <c r="W19" i="3" s="1"/>
  <c r="X19" i="3" s="1"/>
  <c r="U200" i="19"/>
  <c r="U17" i="19" s="1"/>
  <c r="F216" i="43" l="1"/>
  <c r="S216" i="43"/>
  <c r="T216" i="43" s="1"/>
  <c r="J216" i="43" s="1"/>
  <c r="I215" i="43"/>
  <c r="M215" i="43"/>
  <c r="L214" i="43"/>
  <c r="K214" i="43" s="1"/>
  <c r="H214" i="43"/>
  <c r="F217" i="43"/>
  <c r="I217" i="43" s="1"/>
  <c r="D217" i="43" a="1"/>
  <c r="D217" i="43" s="1"/>
  <c r="J20" i="3"/>
  <c r="H20" i="3"/>
  <c r="L21" i="3"/>
  <c r="V14" i="41"/>
  <c r="O14" i="41" s="1"/>
  <c r="M14" i="41" s="1"/>
  <c r="O15" i="41"/>
  <c r="M15" i="41" s="1"/>
  <c r="C233" i="3"/>
  <c r="A232" i="3"/>
  <c r="C217" i="43"/>
  <c r="R217" i="43"/>
  <c r="Q217" i="43"/>
  <c r="G217" i="43"/>
  <c r="E217" i="43" a="1"/>
  <c r="E217" i="43" s="1"/>
  <c r="S217" i="43" s="1"/>
  <c r="T217" i="43" s="1"/>
  <c r="W217" i="43"/>
  <c r="A218" i="43"/>
  <c r="H206" i="3"/>
  <c r="L206" i="3" s="1"/>
  <c r="I205" i="3"/>
  <c r="M205" i="3" s="1"/>
  <c r="F206" i="3"/>
  <c r="G206" i="3"/>
  <c r="D205" i="3"/>
  <c r="E206" i="3"/>
  <c r="X19" i="19" a="1"/>
  <c r="X19" i="19" s="1"/>
  <c r="Y19" i="19" s="1"/>
  <c r="W20" i="3" a="1"/>
  <c r="W20" i="3" s="1"/>
  <c r="X20" i="3" s="1"/>
  <c r="L217" i="43" l="1"/>
  <c r="K217" i="43" s="1"/>
  <c r="H217" i="43"/>
  <c r="J217" i="43"/>
  <c r="L215" i="43"/>
  <c r="K215" i="43" s="1"/>
  <c r="H215" i="43"/>
  <c r="M217" i="43"/>
  <c r="M216" i="43"/>
  <c r="I216" i="43"/>
  <c r="D218" i="43" a="1"/>
  <c r="D218" i="43" s="1"/>
  <c r="F218" i="43" s="1"/>
  <c r="J18" i="3"/>
  <c r="AK38" i="3" s="1"/>
  <c r="H18" i="3"/>
  <c r="J19" i="3"/>
  <c r="H19" i="3"/>
  <c r="L20" i="3"/>
  <c r="C234" i="3"/>
  <c r="A233" i="3"/>
  <c r="C218" i="43"/>
  <c r="W218" i="43" s="1"/>
  <c r="E218" i="43" a="1"/>
  <c r="E218" i="43" s="1"/>
  <c r="S218" i="43" s="1"/>
  <c r="T218" i="43" s="1"/>
  <c r="A219" i="43"/>
  <c r="H207" i="3"/>
  <c r="L207" i="3" s="1"/>
  <c r="I206" i="3"/>
  <c r="M206" i="3" s="1"/>
  <c r="F207" i="3"/>
  <c r="G207" i="3"/>
  <c r="E207" i="3"/>
  <c r="D206" i="3"/>
  <c r="X20" i="19" a="1"/>
  <c r="X20" i="19" s="1"/>
  <c r="Y20" i="19" s="1"/>
  <c r="W21" i="3" a="1"/>
  <c r="W21" i="3" s="1"/>
  <c r="X21" i="3" s="1"/>
  <c r="AJ37" i="3" l="1"/>
  <c r="AJ38" i="3"/>
  <c r="AJ40" i="3" s="1"/>
  <c r="L216" i="43"/>
  <c r="K216" i="43" s="1"/>
  <c r="H216" i="43"/>
  <c r="Q218" i="43"/>
  <c r="R218" i="43" s="1"/>
  <c r="J218" i="43" s="1"/>
  <c r="G218" i="43"/>
  <c r="M218" i="43" s="1"/>
  <c r="AK29" i="3"/>
  <c r="AK31" i="3" s="1"/>
  <c r="AK20" i="3"/>
  <c r="AK22" i="3" s="1"/>
  <c r="D219" i="43" a="1"/>
  <c r="D219" i="43" s="1"/>
  <c r="F219" i="43" s="1"/>
  <c r="AJ19" i="3"/>
  <c r="AK37" i="3"/>
  <c r="AK19" i="3"/>
  <c r="AK28" i="3"/>
  <c r="AK40" i="3"/>
  <c r="AJ20" i="3"/>
  <c r="AJ22" i="3" s="1"/>
  <c r="AJ28" i="3"/>
  <c r="AJ31" i="3"/>
  <c r="L19" i="3"/>
  <c r="L18" i="3"/>
  <c r="C235" i="3"/>
  <c r="A234" i="3"/>
  <c r="C219" i="43"/>
  <c r="U219" i="43"/>
  <c r="U218" i="43" s="1"/>
  <c r="U217" i="43" s="1"/>
  <c r="U216" i="43" s="1"/>
  <c r="U215" i="43" s="1"/>
  <c r="U214" i="43" s="1"/>
  <c r="U213" i="43" s="1"/>
  <c r="U212" i="43" s="1"/>
  <c r="U211" i="43" s="1"/>
  <c r="U210" i="43" s="1"/>
  <c r="U209" i="43" s="1"/>
  <c r="U208" i="43" s="1"/>
  <c r="U207" i="43" s="1"/>
  <c r="U206" i="43" s="1"/>
  <c r="U205" i="43" s="1"/>
  <c r="U204" i="43" s="1"/>
  <c r="U203" i="43" s="1"/>
  <c r="U202" i="43" s="1"/>
  <c r="U201" i="43" s="1"/>
  <c r="U200" i="43" s="1"/>
  <c r="U199" i="43" s="1"/>
  <c r="U198" i="43" s="1"/>
  <c r="U197" i="43" s="1"/>
  <c r="U196" i="43" s="1"/>
  <c r="U195" i="43" s="1"/>
  <c r="U194" i="43" s="1"/>
  <c r="U193" i="43" s="1"/>
  <c r="U192" i="43" s="1"/>
  <c r="U191" i="43" s="1"/>
  <c r="U190" i="43" s="1"/>
  <c r="U189" i="43" s="1"/>
  <c r="U188" i="43" s="1"/>
  <c r="U187" i="43" s="1"/>
  <c r="U186" i="43" s="1"/>
  <c r="U185" i="43" s="1"/>
  <c r="U184" i="43" s="1"/>
  <c r="U183" i="43" s="1"/>
  <c r="U182" i="43" s="1"/>
  <c r="U181" i="43" s="1"/>
  <c r="U180" i="43" s="1"/>
  <c r="U179" i="43" s="1"/>
  <c r="U178" i="43" s="1"/>
  <c r="U177" i="43" s="1"/>
  <c r="U176" i="43" s="1"/>
  <c r="U175" i="43" s="1"/>
  <c r="U174" i="43" s="1"/>
  <c r="U173" i="43" s="1"/>
  <c r="U172" i="43" s="1"/>
  <c r="U171" i="43" s="1"/>
  <c r="U170" i="43" s="1"/>
  <c r="U169" i="43" s="1"/>
  <c r="U168" i="43" s="1"/>
  <c r="U167" i="43" s="1"/>
  <c r="U166" i="43" s="1"/>
  <c r="U165" i="43" s="1"/>
  <c r="U164" i="43" s="1"/>
  <c r="U163" i="43" s="1"/>
  <c r="U162" i="43" s="1"/>
  <c r="U161" i="43" s="1"/>
  <c r="U160" i="43" s="1"/>
  <c r="U159" i="43" s="1"/>
  <c r="U158" i="43" s="1"/>
  <c r="U157" i="43" s="1"/>
  <c r="U156" i="43" s="1"/>
  <c r="U155" i="43" s="1"/>
  <c r="U154" i="43" s="1"/>
  <c r="U153" i="43" s="1"/>
  <c r="U152" i="43" s="1"/>
  <c r="U151" i="43" s="1"/>
  <c r="U150" i="43" s="1"/>
  <c r="U149" i="43" s="1"/>
  <c r="U148" i="43" s="1"/>
  <c r="U147" i="43" s="1"/>
  <c r="U146" i="43" s="1"/>
  <c r="U145" i="43" s="1"/>
  <c r="U144" i="43" s="1"/>
  <c r="U143" i="43" s="1"/>
  <c r="U142" i="43" s="1"/>
  <c r="U141" i="43" s="1"/>
  <c r="U140" i="43" s="1"/>
  <c r="U139" i="43" s="1"/>
  <c r="U138" i="43" s="1"/>
  <c r="U137" i="43" s="1"/>
  <c r="U136" i="43" s="1"/>
  <c r="U135" i="43" s="1"/>
  <c r="U134" i="43" s="1"/>
  <c r="U133" i="43" s="1"/>
  <c r="U132" i="43" s="1"/>
  <c r="U131" i="43" s="1"/>
  <c r="U130" i="43" s="1"/>
  <c r="U129" i="43" s="1"/>
  <c r="U128" i="43" s="1"/>
  <c r="U127" i="43" s="1"/>
  <c r="U126" i="43" s="1"/>
  <c r="U125" i="43" s="1"/>
  <c r="U124" i="43" s="1"/>
  <c r="U123" i="43" s="1"/>
  <c r="U122" i="43" s="1"/>
  <c r="U121" i="43" s="1"/>
  <c r="U120" i="43" s="1"/>
  <c r="U119" i="43" s="1"/>
  <c r="U118" i="43" s="1"/>
  <c r="U117" i="43" s="1"/>
  <c r="U116" i="43" s="1"/>
  <c r="U115" i="43" s="1"/>
  <c r="U114" i="43" s="1"/>
  <c r="U113" i="43" s="1"/>
  <c r="U112" i="43" s="1"/>
  <c r="U111" i="43" s="1"/>
  <c r="U110" i="43" s="1"/>
  <c r="U109" i="43" s="1"/>
  <c r="U108" i="43" s="1"/>
  <c r="U107" i="43" s="1"/>
  <c r="U106" i="43" s="1"/>
  <c r="U105" i="43" s="1"/>
  <c r="U104" i="43" s="1"/>
  <c r="U103" i="43" s="1"/>
  <c r="U102" i="43" s="1"/>
  <c r="U101" i="43" s="1"/>
  <c r="U100" i="43" s="1"/>
  <c r="U99" i="43" s="1"/>
  <c r="U98" i="43" s="1"/>
  <c r="U97" i="43" s="1"/>
  <c r="U96" i="43" s="1"/>
  <c r="U95" i="43" s="1"/>
  <c r="U94" i="43" s="1"/>
  <c r="U93" i="43" s="1"/>
  <c r="U92" i="43" s="1"/>
  <c r="U91" i="43" s="1"/>
  <c r="U90" i="43" s="1"/>
  <c r="U89" i="43" s="1"/>
  <c r="U88" i="43" s="1"/>
  <c r="U87" i="43" s="1"/>
  <c r="U86" i="43" s="1"/>
  <c r="U85" i="43" s="1"/>
  <c r="U84" i="43" s="1"/>
  <c r="U83" i="43" s="1"/>
  <c r="U82" i="43" s="1"/>
  <c r="U81" i="43" s="1"/>
  <c r="U80" i="43" s="1"/>
  <c r="U79" i="43" s="1"/>
  <c r="U78" i="43" s="1"/>
  <c r="U77" i="43" s="1"/>
  <c r="U76" i="43" s="1"/>
  <c r="U75" i="43" s="1"/>
  <c r="U74" i="43" s="1"/>
  <c r="U73" i="43" s="1"/>
  <c r="U72" i="43" s="1"/>
  <c r="U71" i="43" s="1"/>
  <c r="U70" i="43" s="1"/>
  <c r="U69" i="43" s="1"/>
  <c r="U68" i="43" s="1"/>
  <c r="U67" i="43" s="1"/>
  <c r="U66" i="43" s="1"/>
  <c r="U65" i="43" s="1"/>
  <c r="U64" i="43" s="1"/>
  <c r="U63" i="43" s="1"/>
  <c r="U62" i="43" s="1"/>
  <c r="U61" i="43" s="1"/>
  <c r="U60" i="43" s="1"/>
  <c r="U59" i="43" s="1"/>
  <c r="U58" i="43" s="1"/>
  <c r="U57" i="43" s="1"/>
  <c r="U56" i="43" s="1"/>
  <c r="U55" i="43" s="1"/>
  <c r="U54" i="43" s="1"/>
  <c r="U53" i="43" s="1"/>
  <c r="U52" i="43" s="1"/>
  <c r="U51" i="43" s="1"/>
  <c r="U50" i="43" s="1"/>
  <c r="U49" i="43" s="1"/>
  <c r="U48" i="43" s="1"/>
  <c r="U47" i="43" s="1"/>
  <c r="U46" i="43" s="1"/>
  <c r="U45" i="43" s="1"/>
  <c r="U44" i="43" s="1"/>
  <c r="U43" i="43" s="1"/>
  <c r="U42" i="43" s="1"/>
  <c r="U41" i="43" s="1"/>
  <c r="U40" i="43" s="1"/>
  <c r="U39" i="43" s="1"/>
  <c r="U38" i="43" s="1"/>
  <c r="U37" i="43" s="1"/>
  <c r="U36" i="43" s="1"/>
  <c r="U35" i="43" s="1"/>
  <c r="U34" i="43" s="1"/>
  <c r="U33" i="43" s="1"/>
  <c r="U32" i="43" s="1"/>
  <c r="U31" i="43" s="1"/>
  <c r="U30" i="43" s="1"/>
  <c r="U29" i="43" s="1"/>
  <c r="U28" i="43" s="1"/>
  <c r="U27" i="43" s="1"/>
  <c r="U26" i="43" s="1"/>
  <c r="U25" i="43" s="1"/>
  <c r="U24" i="43" s="1"/>
  <c r="U23" i="43" s="1"/>
  <c r="U22" i="43" s="1"/>
  <c r="U21" i="43" s="1"/>
  <c r="U20" i="43" s="1"/>
  <c r="U19" i="43" s="1"/>
  <c r="U18" i="43" s="1"/>
  <c r="U17" i="43" s="1"/>
  <c r="U16" i="43" s="1"/>
  <c r="U15" i="43" s="1"/>
  <c r="U14" i="43" s="1"/>
  <c r="S219" i="43"/>
  <c r="V219" i="43" s="1"/>
  <c r="V218" i="43" s="1"/>
  <c r="V217" i="43" s="1"/>
  <c r="V216" i="43" s="1"/>
  <c r="V215" i="43" s="1"/>
  <c r="V214" i="43" s="1"/>
  <c r="V213" i="43" s="1"/>
  <c r="V212" i="43" s="1"/>
  <c r="V211" i="43" s="1"/>
  <c r="V210" i="43" s="1"/>
  <c r="V209" i="43" s="1"/>
  <c r="V208" i="43" s="1"/>
  <c r="V207" i="43" s="1"/>
  <c r="V206" i="43" s="1"/>
  <c r="V205" i="43" s="1"/>
  <c r="V204" i="43" s="1"/>
  <c r="V203" i="43" s="1"/>
  <c r="V202" i="43" s="1"/>
  <c r="V201" i="43" s="1"/>
  <c r="V200" i="43" s="1"/>
  <c r="V199" i="43" s="1"/>
  <c r="V198" i="43" s="1"/>
  <c r="V197" i="43" s="1"/>
  <c r="V196" i="43" s="1"/>
  <c r="V195" i="43" s="1"/>
  <c r="V194" i="43" s="1"/>
  <c r="V193" i="43" s="1"/>
  <c r="V192" i="43" s="1"/>
  <c r="V191" i="43" s="1"/>
  <c r="V190" i="43" s="1"/>
  <c r="V189" i="43" s="1"/>
  <c r="V188" i="43" s="1"/>
  <c r="V187" i="43" s="1"/>
  <c r="V186" i="43" s="1"/>
  <c r="V185" i="43" s="1"/>
  <c r="V184" i="43" s="1"/>
  <c r="V183" i="43" s="1"/>
  <c r="V182" i="43" s="1"/>
  <c r="V181" i="43" s="1"/>
  <c r="V180" i="43" s="1"/>
  <c r="V179" i="43" s="1"/>
  <c r="V178" i="43" s="1"/>
  <c r="V177" i="43" s="1"/>
  <c r="V176" i="43" s="1"/>
  <c r="V175" i="43" s="1"/>
  <c r="V174" i="43" s="1"/>
  <c r="V173" i="43" s="1"/>
  <c r="V172" i="43" s="1"/>
  <c r="V171" i="43" s="1"/>
  <c r="V170" i="43" s="1"/>
  <c r="V169" i="43" s="1"/>
  <c r="V168" i="43" s="1"/>
  <c r="V167" i="43" s="1"/>
  <c r="V166" i="43" s="1"/>
  <c r="V165" i="43" s="1"/>
  <c r="V164" i="43" s="1"/>
  <c r="V163" i="43" s="1"/>
  <c r="V162" i="43" s="1"/>
  <c r="V161" i="43" s="1"/>
  <c r="V160" i="43" s="1"/>
  <c r="V159" i="43" s="1"/>
  <c r="V158" i="43" s="1"/>
  <c r="V157" i="43" s="1"/>
  <c r="V156" i="43" s="1"/>
  <c r="V155" i="43" s="1"/>
  <c r="V154" i="43" s="1"/>
  <c r="V153" i="43" s="1"/>
  <c r="V152" i="43" s="1"/>
  <c r="V151" i="43" s="1"/>
  <c r="V150" i="43" s="1"/>
  <c r="V149" i="43" s="1"/>
  <c r="V148" i="43" s="1"/>
  <c r="V147" i="43" s="1"/>
  <c r="V146" i="43" s="1"/>
  <c r="V145" i="43" s="1"/>
  <c r="V144" i="43" s="1"/>
  <c r="V143" i="43" s="1"/>
  <c r="V142" i="43" s="1"/>
  <c r="V141" i="43" s="1"/>
  <c r="V140" i="43" s="1"/>
  <c r="V139" i="43" s="1"/>
  <c r="V138" i="43" s="1"/>
  <c r="V137" i="43" s="1"/>
  <c r="V136" i="43" s="1"/>
  <c r="V135" i="43" s="1"/>
  <c r="V134" i="43" s="1"/>
  <c r="V133" i="43" s="1"/>
  <c r="V132" i="43" s="1"/>
  <c r="V131" i="43" s="1"/>
  <c r="V130" i="43" s="1"/>
  <c r="V129" i="43" s="1"/>
  <c r="V128" i="43" s="1"/>
  <c r="V127" i="43" s="1"/>
  <c r="V126" i="43" s="1"/>
  <c r="V125" i="43" s="1"/>
  <c r="V124" i="43" s="1"/>
  <c r="V123" i="43" s="1"/>
  <c r="V122" i="43" s="1"/>
  <c r="V121" i="43" s="1"/>
  <c r="V120" i="43" s="1"/>
  <c r="V119" i="43" s="1"/>
  <c r="V118" i="43" s="1"/>
  <c r="V117" i="43" s="1"/>
  <c r="V116" i="43" s="1"/>
  <c r="V115" i="43" s="1"/>
  <c r="V114" i="43" s="1"/>
  <c r="V113" i="43" s="1"/>
  <c r="V112" i="43" s="1"/>
  <c r="V111" i="43" s="1"/>
  <c r="V110" i="43" s="1"/>
  <c r="V109" i="43" s="1"/>
  <c r="V108" i="43" s="1"/>
  <c r="V107" i="43" s="1"/>
  <c r="V106" i="43" s="1"/>
  <c r="V105" i="43" s="1"/>
  <c r="V104" i="43" s="1"/>
  <c r="V103" i="43" s="1"/>
  <c r="V102" i="43" s="1"/>
  <c r="V101" i="43" s="1"/>
  <c r="V100" i="43" s="1"/>
  <c r="V99" i="43" s="1"/>
  <c r="V98" i="43" s="1"/>
  <c r="V97" i="43" s="1"/>
  <c r="V96" i="43" s="1"/>
  <c r="V95" i="43" s="1"/>
  <c r="V94" i="43" s="1"/>
  <c r="V93" i="43" s="1"/>
  <c r="V92" i="43" s="1"/>
  <c r="V91" i="43" s="1"/>
  <c r="V90" i="43" s="1"/>
  <c r="V89" i="43" s="1"/>
  <c r="V88" i="43" s="1"/>
  <c r="V87" i="43" s="1"/>
  <c r="V86" i="43" s="1"/>
  <c r="V85" i="43" s="1"/>
  <c r="V84" i="43" s="1"/>
  <c r="V83" i="43" s="1"/>
  <c r="V82" i="43" s="1"/>
  <c r="V81" i="43" s="1"/>
  <c r="V80" i="43" s="1"/>
  <c r="V79" i="43" s="1"/>
  <c r="V78" i="43" s="1"/>
  <c r="V77" i="43" s="1"/>
  <c r="V76" i="43" s="1"/>
  <c r="V75" i="43" s="1"/>
  <c r="V74" i="43" s="1"/>
  <c r="V73" i="43" s="1"/>
  <c r="V72" i="43" s="1"/>
  <c r="V71" i="43" s="1"/>
  <c r="V70" i="43" s="1"/>
  <c r="V69" i="43" s="1"/>
  <c r="V68" i="43" s="1"/>
  <c r="V67" i="43" s="1"/>
  <c r="V66" i="43" s="1"/>
  <c r="V65" i="43" s="1"/>
  <c r="V64" i="43" s="1"/>
  <c r="V63" i="43" s="1"/>
  <c r="V62" i="43" s="1"/>
  <c r="V61" i="43" s="1"/>
  <c r="V60" i="43" s="1"/>
  <c r="V59" i="43" s="1"/>
  <c r="V58" i="43" s="1"/>
  <c r="V57" i="43" s="1"/>
  <c r="V56" i="43" s="1"/>
  <c r="V55" i="43" s="1"/>
  <c r="V54" i="43" s="1"/>
  <c r="V53" i="43" s="1"/>
  <c r="V52" i="43" s="1"/>
  <c r="V51" i="43" s="1"/>
  <c r="V50" i="43" s="1"/>
  <c r="V49" i="43" s="1"/>
  <c r="V48" i="43" s="1"/>
  <c r="V47" i="43" s="1"/>
  <c r="V46" i="43" s="1"/>
  <c r="V45" i="43" s="1"/>
  <c r="V44" i="43" s="1"/>
  <c r="V43" i="43" s="1"/>
  <c r="V42" i="43" s="1"/>
  <c r="V41" i="43" s="1"/>
  <c r="V40" i="43" s="1"/>
  <c r="V39" i="43" s="1"/>
  <c r="V38" i="43" s="1"/>
  <c r="V37" i="43" s="1"/>
  <c r="V36" i="43" s="1"/>
  <c r="V35" i="43" s="1"/>
  <c r="V34" i="43" s="1"/>
  <c r="V33" i="43" s="1"/>
  <c r="V32" i="43" s="1"/>
  <c r="V31" i="43" s="1"/>
  <c r="V30" i="43" s="1"/>
  <c r="V29" i="43" s="1"/>
  <c r="V28" i="43" s="1"/>
  <c r="V27" i="43" s="1"/>
  <c r="V26" i="43" s="1"/>
  <c r="V25" i="43" s="1"/>
  <c r="V24" i="43" s="1"/>
  <c r="V23" i="43" s="1"/>
  <c r="V22" i="43" s="1"/>
  <c r="V21" i="43" s="1"/>
  <c r="V20" i="43" s="1"/>
  <c r="V19" i="43" s="1"/>
  <c r="V18" i="43" s="1"/>
  <c r="V17" i="43" s="1"/>
  <c r="V16" i="43" s="1"/>
  <c r="V15" i="43" s="1"/>
  <c r="V14" i="43" s="1"/>
  <c r="T219" i="43"/>
  <c r="Q219" i="43"/>
  <c r="R219" i="43" s="1"/>
  <c r="J219" i="43" s="1"/>
  <c r="G219" i="43"/>
  <c r="E219" i="43" a="1"/>
  <c r="E219" i="43" s="1"/>
  <c r="A220" i="43"/>
  <c r="A221" i="43" s="1"/>
  <c r="A222" i="43" s="1"/>
  <c r="A223" i="43" s="1"/>
  <c r="A224" i="43" s="1"/>
  <c r="A225" i="43" s="1"/>
  <c r="A226" i="43" s="1"/>
  <c r="A227" i="43" s="1"/>
  <c r="A228" i="43" s="1"/>
  <c r="A229" i="43" s="1"/>
  <c r="A230" i="43" s="1"/>
  <c r="A231" i="43" s="1"/>
  <c r="A232" i="43" s="1"/>
  <c r="A233" i="43" s="1"/>
  <c r="A234" i="43" s="1"/>
  <c r="A235" i="43" s="1"/>
  <c r="A236" i="43" s="1"/>
  <c r="A237" i="43" s="1"/>
  <c r="A238" i="43" s="1"/>
  <c r="A239" i="43" s="1"/>
  <c r="A240" i="43" s="1"/>
  <c r="A241" i="43" s="1"/>
  <c r="A242" i="43" s="1"/>
  <c r="A243" i="43" s="1"/>
  <c r="A244" i="43" s="1"/>
  <c r="A245" i="43" s="1"/>
  <c r="A246" i="43" s="1"/>
  <c r="A247" i="43" s="1"/>
  <c r="A248" i="43" s="1"/>
  <c r="A249" i="43" s="1"/>
  <c r="A250" i="43" s="1"/>
  <c r="A251" i="43" s="1"/>
  <c r="A252" i="43" s="1"/>
  <c r="A253" i="43" s="1"/>
  <c r="A254" i="43" s="1"/>
  <c r="A255" i="43" s="1"/>
  <c r="A256" i="43" s="1"/>
  <c r="A257" i="43" s="1"/>
  <c r="A258" i="43" s="1"/>
  <c r="A259" i="43" s="1"/>
  <c r="A260" i="43" s="1"/>
  <c r="A261" i="43" s="1"/>
  <c r="A262" i="43" s="1"/>
  <c r="A263" i="43" s="1"/>
  <c r="A264" i="43" s="1"/>
  <c r="A265" i="43" s="1"/>
  <c r="A266" i="43" s="1"/>
  <c r="A267" i="43" s="1"/>
  <c r="A268" i="43" s="1"/>
  <c r="A269" i="43" s="1"/>
  <c r="A270" i="43" s="1"/>
  <c r="A271" i="43" s="1"/>
  <c r="A272" i="43" s="1"/>
  <c r="A273" i="43" s="1"/>
  <c r="A274" i="43" s="1"/>
  <c r="A275" i="43" s="1"/>
  <c r="A276" i="43" s="1"/>
  <c r="A277" i="43" s="1"/>
  <c r="A278" i="43" s="1"/>
  <c r="A279" i="43" s="1"/>
  <c r="A280" i="43" s="1"/>
  <c r="A281" i="43" s="1"/>
  <c r="A282" i="43" s="1"/>
  <c r="A283" i="43" s="1"/>
  <c r="A284" i="43" s="1"/>
  <c r="A285" i="43" s="1"/>
  <c r="A286" i="43" s="1"/>
  <c r="A287" i="43" s="1"/>
  <c r="A288" i="43" s="1"/>
  <c r="A289" i="43" s="1"/>
  <c r="A290" i="43" s="1"/>
  <c r="A291" i="43" s="1"/>
  <c r="A292" i="43" s="1"/>
  <c r="A293" i="43" s="1"/>
  <c r="A294" i="43" s="1"/>
  <c r="A295" i="43" s="1"/>
  <c r="A296" i="43" s="1"/>
  <c r="A297" i="43" s="1"/>
  <c r="A298" i="43" s="1"/>
  <c r="A299" i="43" s="1"/>
  <c r="A300" i="43" s="1"/>
  <c r="A301" i="43" s="1"/>
  <c r="A302" i="43" s="1"/>
  <c r="A303" i="43" s="1"/>
  <c r="A304" i="43" s="1"/>
  <c r="A305" i="43" s="1"/>
  <c r="A306" i="43" s="1"/>
  <c r="A307" i="43" s="1"/>
  <c r="A308" i="43" s="1"/>
  <c r="A309" i="43" s="1"/>
  <c r="A310" i="43" s="1"/>
  <c r="A311" i="43" s="1"/>
  <c r="A312" i="43" s="1"/>
  <c r="A313" i="43" s="1"/>
  <c r="A314" i="43" s="1"/>
  <c r="A315" i="43" s="1"/>
  <c r="A316" i="43" s="1"/>
  <c r="A317" i="43" s="1"/>
  <c r="A318" i="43" s="1"/>
  <c r="A319" i="43" s="1"/>
  <c r="A320" i="43" s="1"/>
  <c r="A321" i="43" s="1"/>
  <c r="A322" i="43" s="1"/>
  <c r="A323" i="43" s="1"/>
  <c r="A324" i="43" s="1"/>
  <c r="A325" i="43" s="1"/>
  <c r="A326" i="43" s="1"/>
  <c r="A327" i="43" s="1"/>
  <c r="A328" i="43" s="1"/>
  <c r="A329" i="43" s="1"/>
  <c r="A330" i="43" s="1"/>
  <c r="A331" i="43" s="1"/>
  <c r="A332" i="43" s="1"/>
  <c r="A333" i="43" s="1"/>
  <c r="A334" i="43" s="1"/>
  <c r="A335" i="43" s="1"/>
  <c r="A336" i="43" s="1"/>
  <c r="A337" i="43" s="1"/>
  <c r="A338" i="43" s="1"/>
  <c r="A339" i="43" s="1"/>
  <c r="A340" i="43" s="1"/>
  <c r="A341" i="43" s="1"/>
  <c r="A342" i="43" s="1"/>
  <c r="A343" i="43" s="1"/>
  <c r="A344" i="43" s="1"/>
  <c r="A345" i="43" s="1"/>
  <c r="A346" i="43" s="1"/>
  <c r="A347" i="43" s="1"/>
  <c r="A348" i="43" s="1"/>
  <c r="A349" i="43" s="1"/>
  <c r="A350" i="43" s="1"/>
  <c r="A351" i="43" s="1"/>
  <c r="A352" i="43" s="1"/>
  <c r="A353" i="43" s="1"/>
  <c r="A354" i="43" s="1"/>
  <c r="A355" i="43" s="1"/>
  <c r="A356" i="43" s="1"/>
  <c r="A357" i="43" s="1"/>
  <c r="A358" i="43" s="1"/>
  <c r="A359" i="43" s="1"/>
  <c r="A360" i="43" s="1"/>
  <c r="A361" i="43" s="1"/>
  <c r="A362" i="43" s="1"/>
  <c r="A363" i="43" s="1"/>
  <c r="A364" i="43" s="1"/>
  <c r="A365" i="43" s="1"/>
  <c r="A366" i="43" s="1"/>
  <c r="A367" i="43" s="1"/>
  <c r="A368" i="43" s="1"/>
  <c r="A369" i="43" s="1"/>
  <c r="A370" i="43" s="1"/>
  <c r="A371" i="43" s="1"/>
  <c r="A372" i="43" s="1"/>
  <c r="A373" i="43" s="1"/>
  <c r="A374" i="43" s="1"/>
  <c r="A375" i="43" s="1"/>
  <c r="A376" i="43" s="1"/>
  <c r="A377" i="43" s="1"/>
  <c r="A378" i="43" s="1"/>
  <c r="A379" i="43" s="1"/>
  <c r="A380" i="43" s="1"/>
  <c r="A381" i="43" s="1"/>
  <c r="A382" i="43" s="1"/>
  <c r="A383" i="43" s="1"/>
  <c r="A384" i="43" s="1"/>
  <c r="A385" i="43" s="1"/>
  <c r="A386" i="43" s="1"/>
  <c r="A387" i="43" s="1"/>
  <c r="A388" i="43" s="1"/>
  <c r="A389" i="43" s="1"/>
  <c r="A390" i="43" s="1"/>
  <c r="A391" i="43" s="1"/>
  <c r="A392" i="43" s="1"/>
  <c r="A393" i="43" s="1"/>
  <c r="A394" i="43" s="1"/>
  <c r="A395" i="43" s="1"/>
  <c r="A396" i="43" s="1"/>
  <c r="A397" i="43" s="1"/>
  <c r="A398" i="43" s="1"/>
  <c r="A399" i="43" s="1"/>
  <c r="A400" i="43" s="1"/>
  <c r="A401" i="43" s="1"/>
  <c r="A402" i="43" s="1"/>
  <c r="A403" i="43" s="1"/>
  <c r="A404" i="43" s="1"/>
  <c r="A405" i="43" s="1"/>
  <c r="A406" i="43" s="1"/>
  <c r="A407" i="43" s="1"/>
  <c r="A408" i="43" s="1"/>
  <c r="A409" i="43" s="1"/>
  <c r="A410" i="43" s="1"/>
  <c r="A411" i="43" s="1"/>
  <c r="A412" i="43" s="1"/>
  <c r="A413" i="43" s="1"/>
  <c r="A414" i="43" s="1"/>
  <c r="A415" i="43" s="1"/>
  <c r="A416" i="43" s="1"/>
  <c r="A417" i="43" s="1"/>
  <c r="A418" i="43" s="1"/>
  <c r="A419" i="43" s="1"/>
  <c r="A420" i="43" s="1"/>
  <c r="A421" i="43" s="1"/>
  <c r="A422" i="43" s="1"/>
  <c r="A423" i="43" s="1"/>
  <c r="A424" i="43" s="1"/>
  <c r="A425" i="43" s="1"/>
  <c r="A426" i="43" s="1"/>
  <c r="A427" i="43" s="1"/>
  <c r="A428" i="43" s="1"/>
  <c r="A429" i="43" s="1"/>
  <c r="A430" i="43" s="1"/>
  <c r="A431" i="43" s="1"/>
  <c r="A432" i="43" s="1"/>
  <c r="A433" i="43" s="1"/>
  <c r="A434" i="43" s="1"/>
  <c r="A435" i="43" s="1"/>
  <c r="A436" i="43" s="1"/>
  <c r="A437" i="43" s="1"/>
  <c r="A438" i="43" s="1"/>
  <c r="A439" i="43" s="1"/>
  <c r="A440" i="43" s="1"/>
  <c r="A441" i="43" s="1"/>
  <c r="A442" i="43" s="1"/>
  <c r="A443" i="43" s="1"/>
  <c r="A444" i="43" s="1"/>
  <c r="A445" i="43" s="1"/>
  <c r="A446" i="43" s="1"/>
  <c r="A447" i="43" s="1"/>
  <c r="A448" i="43" s="1"/>
  <c r="A449" i="43" s="1"/>
  <c r="A450" i="43" s="1"/>
  <c r="A451" i="43" s="1"/>
  <c r="A452" i="43" s="1"/>
  <c r="A453" i="43" s="1"/>
  <c r="A454" i="43" s="1"/>
  <c r="A455" i="43" s="1"/>
  <c r="A456" i="43" s="1"/>
  <c r="A457" i="43" s="1"/>
  <c r="A458" i="43" s="1"/>
  <c r="A459" i="43" s="1"/>
  <c r="A460" i="43" s="1"/>
  <c r="A461" i="43" s="1"/>
  <c r="A462" i="43" s="1"/>
  <c r="A463" i="43" s="1"/>
  <c r="A464" i="43" s="1"/>
  <c r="A465" i="43" s="1"/>
  <c r="A466" i="43" s="1"/>
  <c r="A467" i="43" s="1"/>
  <c r="A468" i="43" s="1"/>
  <c r="A469" i="43" s="1"/>
  <c r="A470" i="43" s="1"/>
  <c r="A471" i="43" s="1"/>
  <c r="A472" i="43" s="1"/>
  <c r="A473" i="43" s="1"/>
  <c r="A474" i="43" s="1"/>
  <c r="A475" i="43" s="1"/>
  <c r="A476" i="43" s="1"/>
  <c r="A477" i="43" s="1"/>
  <c r="A478" i="43" s="1"/>
  <c r="A479" i="43" s="1"/>
  <c r="A480" i="43" s="1"/>
  <c r="A481" i="43" s="1"/>
  <c r="A482" i="43" s="1"/>
  <c r="A483" i="43" s="1"/>
  <c r="A484" i="43" s="1"/>
  <c r="A485" i="43" s="1"/>
  <c r="A486" i="43" s="1"/>
  <c r="A487" i="43" s="1"/>
  <c r="A488" i="43" s="1"/>
  <c r="A489" i="43" s="1"/>
  <c r="A490" i="43" s="1"/>
  <c r="A491" i="43" s="1"/>
  <c r="A492" i="43" s="1"/>
  <c r="A493" i="43" s="1"/>
  <c r="A494" i="43" s="1"/>
  <c r="A495" i="43" s="1"/>
  <c r="A496" i="43" s="1"/>
  <c r="A497" i="43" s="1"/>
  <c r="A498" i="43" s="1"/>
  <c r="A499" i="43" s="1"/>
  <c r="A500" i="43" s="1"/>
  <c r="A501" i="43" s="1"/>
  <c r="A502" i="43" s="1"/>
  <c r="A503" i="43" s="1"/>
  <c r="A504" i="43" s="1"/>
  <c r="A505" i="43" s="1"/>
  <c r="A506" i="43" s="1"/>
  <c r="A507" i="43" s="1"/>
  <c r="A508" i="43" s="1"/>
  <c r="A509" i="43" s="1"/>
  <c r="A510" i="43" s="1"/>
  <c r="A511" i="43" s="1"/>
  <c r="A512" i="43" s="1"/>
  <c r="A513" i="43" s="1"/>
  <c r="A514" i="43" s="1"/>
  <c r="A515" i="43" s="1"/>
  <c r="A516" i="43" s="1"/>
  <c r="A517" i="43" s="1"/>
  <c r="A518" i="43" s="1"/>
  <c r="A519" i="43" s="1"/>
  <c r="A520" i="43" s="1"/>
  <c r="A521" i="43" s="1"/>
  <c r="A522" i="43" s="1"/>
  <c r="A523" i="43" s="1"/>
  <c r="A524" i="43" s="1"/>
  <c r="A525" i="43" s="1"/>
  <c r="A526" i="43" s="1"/>
  <c r="A527" i="43" s="1"/>
  <c r="A528" i="43" s="1"/>
  <c r="A529" i="43" s="1"/>
  <c r="A530" i="43" s="1"/>
  <c r="A531" i="43" s="1"/>
  <c r="A532" i="43" s="1"/>
  <c r="A533" i="43" s="1"/>
  <c r="A534" i="43" s="1"/>
  <c r="A535" i="43" s="1"/>
  <c r="A536" i="43" s="1"/>
  <c r="A537" i="43" s="1"/>
  <c r="A538" i="43" s="1"/>
  <c r="A539" i="43" s="1"/>
  <c r="A540" i="43" s="1"/>
  <c r="A541" i="43" s="1"/>
  <c r="A542" i="43" s="1"/>
  <c r="A543" i="43" s="1"/>
  <c r="A544" i="43" s="1"/>
  <c r="A545" i="43" s="1"/>
  <c r="A546" i="43" s="1"/>
  <c r="A547" i="43" s="1"/>
  <c r="A548" i="43" s="1"/>
  <c r="A549" i="43" s="1"/>
  <c r="A550" i="43" s="1"/>
  <c r="A551" i="43" s="1"/>
  <c r="A552" i="43" s="1"/>
  <c r="A553" i="43" s="1"/>
  <c r="A554" i="43" s="1"/>
  <c r="A555" i="43" s="1"/>
  <c r="A556" i="43" s="1"/>
  <c r="A557" i="43" s="1"/>
  <c r="A558" i="43" s="1"/>
  <c r="A559" i="43" s="1"/>
  <c r="A560" i="43" s="1"/>
  <c r="A561" i="43" s="1"/>
  <c r="A562" i="43" s="1"/>
  <c r="A563" i="43" s="1"/>
  <c r="A564" i="43" s="1"/>
  <c r="A565" i="43" s="1"/>
  <c r="A566" i="43" s="1"/>
  <c r="A567" i="43" s="1"/>
  <c r="A568" i="43" s="1"/>
  <c r="A569" i="43" s="1"/>
  <c r="A570" i="43" s="1"/>
  <c r="A571" i="43" s="1"/>
  <c r="A572" i="43" s="1"/>
  <c r="A573" i="43" s="1"/>
  <c r="A574" i="43" s="1"/>
  <c r="A575" i="43" s="1"/>
  <c r="A576" i="43" s="1"/>
  <c r="A577" i="43" s="1"/>
  <c r="A578" i="43" s="1"/>
  <c r="A579" i="43" s="1"/>
  <c r="A580" i="43" s="1"/>
  <c r="A581" i="43" s="1"/>
  <c r="A582" i="43" s="1"/>
  <c r="A583" i="43" s="1"/>
  <c r="A584" i="43" s="1"/>
  <c r="A585" i="43" s="1"/>
  <c r="A586" i="43" s="1"/>
  <c r="A587" i="43" s="1"/>
  <c r="A588" i="43" s="1"/>
  <c r="A589" i="43" s="1"/>
  <c r="A590" i="43" s="1"/>
  <c r="A591" i="43" s="1"/>
  <c r="A592" i="43" s="1"/>
  <c r="A593" i="43" s="1"/>
  <c r="A594" i="43" s="1"/>
  <c r="A595" i="43" s="1"/>
  <c r="A596" i="43" s="1"/>
  <c r="A597" i="43" s="1"/>
  <c r="A598" i="43" s="1"/>
  <c r="A599" i="43" s="1"/>
  <c r="A600" i="43" s="1"/>
  <c r="A601" i="43" s="1"/>
  <c r="A602" i="43" s="1"/>
  <c r="A603" i="43" s="1"/>
  <c r="A604" i="43" s="1"/>
  <c r="A605" i="43" s="1"/>
  <c r="A606" i="43" s="1"/>
  <c r="A607" i="43" s="1"/>
  <c r="A608" i="43" s="1"/>
  <c r="A609" i="43" s="1"/>
  <c r="A610" i="43" s="1"/>
  <c r="A611" i="43" s="1"/>
  <c r="A612" i="43" s="1"/>
  <c r="A613" i="43" s="1"/>
  <c r="A614" i="43" s="1"/>
  <c r="A615" i="43" s="1"/>
  <c r="A616" i="43" s="1"/>
  <c r="A617" i="43" s="1"/>
  <c r="A618" i="43" s="1"/>
  <c r="A619" i="43" s="1"/>
  <c r="A620" i="43" s="1"/>
  <c r="A621" i="43" s="1"/>
  <c r="A622" i="43" s="1"/>
  <c r="A623" i="43" s="1"/>
  <c r="A624" i="43" s="1"/>
  <c r="A625" i="43" s="1"/>
  <c r="A626" i="43" s="1"/>
  <c r="A627" i="43" s="1"/>
  <c r="A628" i="43" s="1"/>
  <c r="A629" i="43" s="1"/>
  <c r="A630" i="43" s="1"/>
  <c r="A631" i="43" s="1"/>
  <c r="A632" i="43" s="1"/>
  <c r="A633" i="43" s="1"/>
  <c r="A634" i="43" s="1"/>
  <c r="A635" i="43" s="1"/>
  <c r="A636" i="43" s="1"/>
  <c r="A637" i="43" s="1"/>
  <c r="A638" i="43" s="1"/>
  <c r="A639" i="43" s="1"/>
  <c r="A640" i="43" s="1"/>
  <c r="A641" i="43" s="1"/>
  <c r="A642" i="43" s="1"/>
  <c r="A643" i="43" s="1"/>
  <c r="A644" i="43" s="1"/>
  <c r="A645" i="43" s="1"/>
  <c r="A646" i="43" s="1"/>
  <c r="A647" i="43" s="1"/>
  <c r="A648" i="43" s="1"/>
  <c r="A649" i="43" s="1"/>
  <c r="A650" i="43" s="1"/>
  <c r="A651" i="43" s="1"/>
  <c r="A652" i="43" s="1"/>
  <c r="A653" i="43" s="1"/>
  <c r="A654" i="43" s="1"/>
  <c r="A655" i="43" s="1"/>
  <c r="A656" i="43" s="1"/>
  <c r="A657" i="43" s="1"/>
  <c r="A658" i="43" s="1"/>
  <c r="A659" i="43" s="1"/>
  <c r="A660" i="43" s="1"/>
  <c r="A661" i="43" s="1"/>
  <c r="A662" i="43" s="1"/>
  <c r="A663" i="43" s="1"/>
  <c r="A664" i="43" s="1"/>
  <c r="A665" i="43" s="1"/>
  <c r="A666" i="43" s="1"/>
  <c r="A667" i="43" s="1"/>
  <c r="A668" i="43" s="1"/>
  <c r="A669" i="43" s="1"/>
  <c r="A670" i="43" s="1"/>
  <c r="A671" i="43" s="1"/>
  <c r="A672" i="43" s="1"/>
  <c r="A673" i="43" s="1"/>
  <c r="A674" i="43" s="1"/>
  <c r="A675" i="43" s="1"/>
  <c r="A676" i="43" s="1"/>
  <c r="A677" i="43" s="1"/>
  <c r="A678" i="43" s="1"/>
  <c r="A679" i="43" s="1"/>
  <c r="A680" i="43" s="1"/>
  <c r="A681" i="43" s="1"/>
  <c r="A682" i="43" s="1"/>
  <c r="A683" i="43" s="1"/>
  <c r="A684" i="43" s="1"/>
  <c r="A685" i="43" s="1"/>
  <c r="A686" i="43" s="1"/>
  <c r="A687" i="43" s="1"/>
  <c r="A688" i="43" s="1"/>
  <c r="A689" i="43" s="1"/>
  <c r="A690" i="43" s="1"/>
  <c r="A691" i="43" s="1"/>
  <c r="A692" i="43" s="1"/>
  <c r="A693" i="43" s="1"/>
  <c r="A694" i="43" s="1"/>
  <c r="A695" i="43" s="1"/>
  <c r="A696" i="43" s="1"/>
  <c r="A697" i="43" s="1"/>
  <c r="A698" i="43" s="1"/>
  <c r="A699" i="43" s="1"/>
  <c r="A700" i="43" s="1"/>
  <c r="A701" i="43" s="1"/>
  <c r="A702" i="43" s="1"/>
  <c r="A703" i="43" s="1"/>
  <c r="A704" i="43" s="1"/>
  <c r="A705" i="43" s="1"/>
  <c r="A706" i="43" s="1"/>
  <c r="A707" i="43" s="1"/>
  <c r="A708" i="43" s="1"/>
  <c r="A709" i="43" s="1"/>
  <c r="A710" i="43" s="1"/>
  <c r="A711" i="43" s="1"/>
  <c r="A712" i="43" s="1"/>
  <c r="A713" i="43" s="1"/>
  <c r="A714" i="43" s="1"/>
  <c r="A715" i="43" s="1"/>
  <c r="A716" i="43" s="1"/>
  <c r="A717" i="43" s="1"/>
  <c r="A718" i="43" s="1"/>
  <c r="A719" i="43" s="1"/>
  <c r="A720" i="43" s="1"/>
  <c r="A721" i="43" s="1"/>
  <c r="A722" i="43" s="1"/>
  <c r="A723" i="43" s="1"/>
  <c r="A724" i="43" s="1"/>
  <c r="A725" i="43" s="1"/>
  <c r="A726" i="43" s="1"/>
  <c r="A727" i="43" s="1"/>
  <c r="A728" i="43" s="1"/>
  <c r="A729" i="43" s="1"/>
  <c r="A730" i="43" s="1"/>
  <c r="A731" i="43" s="1"/>
  <c r="A732" i="43" s="1"/>
  <c r="A733" i="43" s="1"/>
  <c r="A734" i="43" s="1"/>
  <c r="A735" i="43" s="1"/>
  <c r="A736" i="43" s="1"/>
  <c r="A737" i="43" s="1"/>
  <c r="A738" i="43" s="1"/>
  <c r="A739" i="43" s="1"/>
  <c r="A740" i="43" s="1"/>
  <c r="A741" i="43" s="1"/>
  <c r="A742" i="43" s="1"/>
  <c r="A743" i="43" s="1"/>
  <c r="A744" i="43" s="1"/>
  <c r="A745" i="43" s="1"/>
  <c r="A746" i="43" s="1"/>
  <c r="A747" i="43" s="1"/>
  <c r="A748" i="43" s="1"/>
  <c r="A749" i="43" s="1"/>
  <c r="A750" i="43" s="1"/>
  <c r="A751" i="43" s="1"/>
  <c r="A752" i="43" s="1"/>
  <c r="A753" i="43" s="1"/>
  <c r="A754" i="43" s="1"/>
  <c r="A755" i="43" s="1"/>
  <c r="A756" i="43" s="1"/>
  <c r="A757" i="43" s="1"/>
  <c r="A758" i="43" s="1"/>
  <c r="A759" i="43" s="1"/>
  <c r="A760" i="43" s="1"/>
  <c r="A761" i="43" s="1"/>
  <c r="A762" i="43" s="1"/>
  <c r="A763" i="43" s="1"/>
  <c r="A764" i="43" s="1"/>
  <c r="A765" i="43" s="1"/>
  <c r="A766" i="43" s="1"/>
  <c r="A767" i="43" s="1"/>
  <c r="A768" i="43" s="1"/>
  <c r="A769" i="43" s="1"/>
  <c r="A770" i="43" s="1"/>
  <c r="A771" i="43" s="1"/>
  <c r="A772" i="43" s="1"/>
  <c r="A773" i="43" s="1"/>
  <c r="A774" i="43" s="1"/>
  <c r="A775" i="43" s="1"/>
  <c r="A776" i="43" s="1"/>
  <c r="A777" i="43" s="1"/>
  <c r="A778" i="43" s="1"/>
  <c r="A779" i="43" s="1"/>
  <c r="A780" i="43" s="1"/>
  <c r="A781" i="43" s="1"/>
  <c r="A782" i="43" s="1"/>
  <c r="A783" i="43" s="1"/>
  <c r="A784" i="43" s="1"/>
  <c r="A785" i="43" s="1"/>
  <c r="A786" i="43" s="1"/>
  <c r="A787" i="43" s="1"/>
  <c r="A788" i="43" s="1"/>
  <c r="A789" i="43" s="1"/>
  <c r="A790" i="43" s="1"/>
  <c r="A791" i="43" s="1"/>
  <c r="A792" i="43" s="1"/>
  <c r="A793" i="43" s="1"/>
  <c r="A794" i="43" s="1"/>
  <c r="A795" i="43" s="1"/>
  <c r="A796" i="43" s="1"/>
  <c r="A797" i="43" s="1"/>
  <c r="A798" i="43" s="1"/>
  <c r="A799" i="43" s="1"/>
  <c r="A800" i="43" s="1"/>
  <c r="A801" i="43" s="1"/>
  <c r="A802" i="43" s="1"/>
  <c r="A803" i="43" s="1"/>
  <c r="A804" i="43" s="1"/>
  <c r="A805" i="43" s="1"/>
  <c r="A806" i="43" s="1"/>
  <c r="A807" i="43" s="1"/>
  <c r="A808" i="43" s="1"/>
  <c r="A809" i="43" s="1"/>
  <c r="A810" i="43" s="1"/>
  <c r="A811" i="43" s="1"/>
  <c r="A812" i="43" s="1"/>
  <c r="A813" i="43" s="1"/>
  <c r="A814" i="43" s="1"/>
  <c r="A815" i="43" s="1"/>
  <c r="A816" i="43" s="1"/>
  <c r="A817" i="43" s="1"/>
  <c r="A818" i="43" s="1"/>
  <c r="A819" i="43" s="1"/>
  <c r="A820" i="43" s="1"/>
  <c r="A821" i="43" s="1"/>
  <c r="A822" i="43" s="1"/>
  <c r="A823" i="43" s="1"/>
  <c r="A824" i="43" s="1"/>
  <c r="A825" i="43" s="1"/>
  <c r="A826" i="43" s="1"/>
  <c r="A827" i="43" s="1"/>
  <c r="A828" i="43" s="1"/>
  <c r="A829" i="43" s="1"/>
  <c r="A830" i="43" s="1"/>
  <c r="A831" i="43" s="1"/>
  <c r="A832" i="43" s="1"/>
  <c r="A833" i="43" s="1"/>
  <c r="A834" i="43" s="1"/>
  <c r="A835" i="43" s="1"/>
  <c r="A836" i="43" s="1"/>
  <c r="A837" i="43" s="1"/>
  <c r="A838" i="43" s="1"/>
  <c r="A839" i="43" s="1"/>
  <c r="A840" i="43" s="1"/>
  <c r="A841" i="43" s="1"/>
  <c r="A842" i="43" s="1"/>
  <c r="A843" i="43" s="1"/>
  <c r="A844" i="43" s="1"/>
  <c r="A845" i="43" s="1"/>
  <c r="A846" i="43" s="1"/>
  <c r="A847" i="43" s="1"/>
  <c r="A848" i="43" s="1"/>
  <c r="A849" i="43" s="1"/>
  <c r="A850" i="43" s="1"/>
  <c r="A851" i="43" s="1"/>
  <c r="A852" i="43" s="1"/>
  <c r="A853" i="43" s="1"/>
  <c r="A854" i="43" s="1"/>
  <c r="A855" i="43" s="1"/>
  <c r="A856" i="43" s="1"/>
  <c r="A857" i="43" s="1"/>
  <c r="A858" i="43" s="1"/>
  <c r="A859" i="43" s="1"/>
  <c r="A860" i="43" s="1"/>
  <c r="A861" i="43" s="1"/>
  <c r="A862" i="43" s="1"/>
  <c r="A863" i="43" s="1"/>
  <c r="A864" i="43" s="1"/>
  <c r="A865" i="43" s="1"/>
  <c r="A866" i="43" s="1"/>
  <c r="A867" i="43" s="1"/>
  <c r="A868" i="43" s="1"/>
  <c r="A869" i="43" s="1"/>
  <c r="A870" i="43" s="1"/>
  <c r="A871" i="43" s="1"/>
  <c r="A872" i="43" s="1"/>
  <c r="A873" i="43" s="1"/>
  <c r="A874" i="43" s="1"/>
  <c r="A875" i="43" s="1"/>
  <c r="A876" i="43" s="1"/>
  <c r="A877" i="43" s="1"/>
  <c r="A878" i="43" s="1"/>
  <c r="A879" i="43" s="1"/>
  <c r="A880" i="43" s="1"/>
  <c r="A881" i="43" s="1"/>
  <c r="A882" i="43" s="1"/>
  <c r="A883" i="43" s="1"/>
  <c r="A884" i="43" s="1"/>
  <c r="A885" i="43" s="1"/>
  <c r="A886" i="43" s="1"/>
  <c r="A887" i="43" s="1"/>
  <c r="A888" i="43" s="1"/>
  <c r="A889" i="43" s="1"/>
  <c r="A890" i="43" s="1"/>
  <c r="A891" i="43" s="1"/>
  <c r="A892" i="43" s="1"/>
  <c r="A893" i="43" s="1"/>
  <c r="A894" i="43" s="1"/>
  <c r="A895" i="43" s="1"/>
  <c r="A896" i="43" s="1"/>
  <c r="A897" i="43" s="1"/>
  <c r="A898" i="43" s="1"/>
  <c r="A899" i="43" s="1"/>
  <c r="A900" i="43" s="1"/>
  <c r="A901" i="43" s="1"/>
  <c r="A902" i="43" s="1"/>
  <c r="A903" i="43" s="1"/>
  <c r="A904" i="43" s="1"/>
  <c r="A905" i="43" s="1"/>
  <c r="A906" i="43" s="1"/>
  <c r="A907" i="43" s="1"/>
  <c r="A908" i="43" s="1"/>
  <c r="A909" i="43" s="1"/>
  <c r="A910" i="43" s="1"/>
  <c r="A911" i="43" s="1"/>
  <c r="A912" i="43" s="1"/>
  <c r="A913" i="43" s="1"/>
  <c r="A914" i="43" s="1"/>
  <c r="A915" i="43" s="1"/>
  <c r="A916" i="43" s="1"/>
  <c r="A917" i="43" s="1"/>
  <c r="A918" i="43" s="1"/>
  <c r="A919" i="43" s="1"/>
  <c r="A920" i="43" s="1"/>
  <c r="A921" i="43" s="1"/>
  <c r="A922" i="43" s="1"/>
  <c r="A923" i="43" s="1"/>
  <c r="A924" i="43" s="1"/>
  <c r="A925" i="43" s="1"/>
  <c r="A926" i="43" s="1"/>
  <c r="A927" i="43" s="1"/>
  <c r="A928" i="43" s="1"/>
  <c r="A929" i="43" s="1"/>
  <c r="A930" i="43" s="1"/>
  <c r="A931" i="43" s="1"/>
  <c r="A932" i="43" s="1"/>
  <c r="A933" i="43" s="1"/>
  <c r="A934" i="43" s="1"/>
  <c r="A935" i="43" s="1"/>
  <c r="A936" i="43" s="1"/>
  <c r="A937" i="43" s="1"/>
  <c r="A938" i="43" s="1"/>
  <c r="A939" i="43" s="1"/>
  <c r="A940" i="43" s="1"/>
  <c r="A941" i="43" s="1"/>
  <c r="A942" i="43" s="1"/>
  <c r="A943" i="43" s="1"/>
  <c r="A944" i="43" s="1"/>
  <c r="A945" i="43" s="1"/>
  <c r="A946" i="43" s="1"/>
  <c r="A947" i="43" s="1"/>
  <c r="A948" i="43" s="1"/>
  <c r="A949" i="43" s="1"/>
  <c r="A950" i="43" s="1"/>
  <c r="A951" i="43" s="1"/>
  <c r="A952" i="43" s="1"/>
  <c r="A953" i="43" s="1"/>
  <c r="A954" i="43" s="1"/>
  <c r="A955" i="43" s="1"/>
  <c r="A956" i="43" s="1"/>
  <c r="A957" i="43" s="1"/>
  <c r="A958" i="43" s="1"/>
  <c r="A959" i="43" s="1"/>
  <c r="A960" i="43" s="1"/>
  <c r="A961" i="43" s="1"/>
  <c r="A962" i="43" s="1"/>
  <c r="A963" i="43" s="1"/>
  <c r="A964" i="43" s="1"/>
  <c r="A965" i="43" s="1"/>
  <c r="A966" i="43" s="1"/>
  <c r="A967" i="43" s="1"/>
  <c r="A968" i="43" s="1"/>
  <c r="A969" i="43" s="1"/>
  <c r="A970" i="43" s="1"/>
  <c r="A971" i="43" s="1"/>
  <c r="A972" i="43" s="1"/>
  <c r="A973" i="43" s="1"/>
  <c r="A974" i="43" s="1"/>
  <c r="A975" i="43" s="1"/>
  <c r="A976" i="43" s="1"/>
  <c r="A977" i="43" s="1"/>
  <c r="A978" i="43" s="1"/>
  <c r="A979" i="43" s="1"/>
  <c r="A980" i="43" s="1"/>
  <c r="A981" i="43" s="1"/>
  <c r="A982" i="43" s="1"/>
  <c r="A983" i="43" s="1"/>
  <c r="A984" i="43" s="1"/>
  <c r="A985" i="43" s="1"/>
  <c r="A986" i="43" s="1"/>
  <c r="A987" i="43" s="1"/>
  <c r="A988" i="43" s="1"/>
  <c r="A989" i="43" s="1"/>
  <c r="A990" i="43" s="1"/>
  <c r="A991" i="43" s="1"/>
  <c r="A992" i="43" s="1"/>
  <c r="A993" i="43" s="1"/>
  <c r="A994" i="43" s="1"/>
  <c r="A995" i="43" s="1"/>
  <c r="A996" i="43" s="1"/>
  <c r="A997" i="43" s="1"/>
  <c r="A998" i="43" s="1"/>
  <c r="A999" i="43" s="1"/>
  <c r="A1000" i="43" s="1"/>
  <c r="A1001" i="43" s="1"/>
  <c r="A1002" i="43" s="1"/>
  <c r="W219" i="43"/>
  <c r="H208" i="3"/>
  <c r="L208" i="3" s="1"/>
  <c r="I207" i="3"/>
  <c r="M207" i="3" s="1"/>
  <c r="F208" i="3"/>
  <c r="G208" i="3"/>
  <c r="E208" i="3"/>
  <c r="D207" i="3"/>
  <c r="X21" i="19" a="1"/>
  <c r="X21" i="19" s="1"/>
  <c r="Y21" i="19" s="1"/>
  <c r="W22" i="3" a="1"/>
  <c r="W22" i="3" s="1"/>
  <c r="X22" i="3" s="1"/>
  <c r="AK30" i="3" l="1"/>
  <c r="AK32" i="3" s="1"/>
  <c r="AK33" i="3" s="1"/>
  <c r="AK21" i="3"/>
  <c r="AK23" i="3" s="1"/>
  <c r="AK24" i="3" s="1"/>
  <c r="AJ21" i="3"/>
  <c r="AJ23" i="3"/>
  <c r="AJ24" i="3" s="1"/>
  <c r="AK39" i="3"/>
  <c r="AK41" i="3" s="1"/>
  <c r="AK42" i="3" s="1"/>
  <c r="AJ39" i="3"/>
  <c r="AJ41" i="3" s="1"/>
  <c r="AJ42" i="3" s="1"/>
  <c r="I219" i="43"/>
  <c r="M219" i="43"/>
  <c r="I218" i="43"/>
  <c r="AJ30" i="3"/>
  <c r="AJ32" i="3" s="1"/>
  <c r="AJ33" i="3" s="1"/>
  <c r="C236" i="3"/>
  <c r="A235" i="3"/>
  <c r="H209" i="3"/>
  <c r="L209" i="3" s="1"/>
  <c r="I208" i="3"/>
  <c r="M208" i="3" s="1"/>
  <c r="F209" i="3"/>
  <c r="G209" i="3"/>
  <c r="D208" i="3"/>
  <c r="E209" i="3"/>
  <c r="X22" i="19" a="1"/>
  <c r="X22" i="19" s="1"/>
  <c r="Y22" i="19" s="1"/>
  <c r="W23" i="3" a="1"/>
  <c r="W23" i="3" s="1"/>
  <c r="X23" i="3" s="1"/>
  <c r="L218" i="43" l="1"/>
  <c r="K218" i="43" s="1"/>
  <c r="H218" i="43"/>
  <c r="L219" i="43"/>
  <c r="H219" i="43"/>
  <c r="AH20" i="3"/>
  <c r="AH18" i="3" s="1"/>
  <c r="AH30" i="3"/>
  <c r="AH31" i="3" s="1"/>
  <c r="AJ44" i="3" s="1"/>
  <c r="AH26" i="3"/>
  <c r="AH24" i="3" s="1"/>
  <c r="C237" i="3"/>
  <c r="A236" i="3"/>
  <c r="H210" i="3"/>
  <c r="L210" i="3" s="1"/>
  <c r="I209" i="3"/>
  <c r="M209" i="3" s="1"/>
  <c r="F210" i="3"/>
  <c r="G210" i="3"/>
  <c r="D209" i="3"/>
  <c r="E210" i="3"/>
  <c r="X23" i="19" a="1"/>
  <c r="X23" i="19" s="1"/>
  <c r="Y23" i="19" s="1"/>
  <c r="W24" i="3" a="1"/>
  <c r="W24" i="3" s="1"/>
  <c r="X24" i="3" s="1"/>
  <c r="K219" i="43" l="1"/>
  <c r="O219" i="43"/>
  <c r="AJ45" i="3"/>
  <c r="AJ47" i="3" s="1"/>
  <c r="AK45" i="3"/>
  <c r="AK47" i="3" s="1"/>
  <c r="AJ43" i="3"/>
  <c r="AK43" i="3"/>
  <c r="AK44" i="3"/>
  <c r="AH22" i="3"/>
  <c r="AJ46" i="3"/>
  <c r="C238" i="3"/>
  <c r="A237" i="3"/>
  <c r="H211" i="3"/>
  <c r="L211" i="3" s="1"/>
  <c r="I210" i="3"/>
  <c r="M210" i="3" s="1"/>
  <c r="F211" i="3"/>
  <c r="G211" i="3"/>
  <c r="D210" i="3"/>
  <c r="E211" i="3"/>
  <c r="X24" i="19" a="1"/>
  <c r="X24" i="19" s="1"/>
  <c r="Y24" i="19" s="1"/>
  <c r="W25" i="3" a="1"/>
  <c r="W25" i="3" s="1"/>
  <c r="X25" i="3" s="1"/>
  <c r="AK46" i="3" l="1"/>
  <c r="AK48" i="3" s="1"/>
  <c r="AK49" i="3" s="1"/>
  <c r="AJ48" i="3"/>
  <c r="AJ49" i="3" s="1"/>
  <c r="O218" i="43"/>
  <c r="P219" i="43"/>
  <c r="N219" i="43"/>
  <c r="C239" i="3"/>
  <c r="A238" i="3"/>
  <c r="H212" i="3"/>
  <c r="L212" i="3" s="1"/>
  <c r="I211" i="3"/>
  <c r="M211" i="3" s="1"/>
  <c r="F212" i="3"/>
  <c r="G212" i="3"/>
  <c r="D211" i="3"/>
  <c r="E212" i="3"/>
  <c r="X25" i="19" a="1"/>
  <c r="X25" i="19" s="1"/>
  <c r="Y25" i="19" s="1"/>
  <c r="W26" i="3" a="1"/>
  <c r="W26" i="3" s="1"/>
  <c r="X26" i="3" s="1"/>
  <c r="AH32" i="3" l="1"/>
  <c r="O217" i="43"/>
  <c r="P218" i="43"/>
  <c r="N218" i="43" s="1"/>
  <c r="C240" i="3"/>
  <c r="A239" i="3"/>
  <c r="H213" i="3"/>
  <c r="L213" i="3" s="1"/>
  <c r="I212" i="3"/>
  <c r="M212" i="3" s="1"/>
  <c r="F213" i="3"/>
  <c r="G213" i="3"/>
  <c r="D212" i="3"/>
  <c r="E213" i="3"/>
  <c r="X26" i="19" a="1"/>
  <c r="X26" i="19" s="1"/>
  <c r="Y26" i="19" s="1"/>
  <c r="W27" i="3" a="1"/>
  <c r="W27" i="3" s="1"/>
  <c r="X27" i="3" s="1"/>
  <c r="O216" i="43" l="1"/>
  <c r="P217" i="43"/>
  <c r="N217" i="43" s="1"/>
  <c r="C241" i="3"/>
  <c r="A240" i="3"/>
  <c r="H214" i="3"/>
  <c r="L214" i="3" s="1"/>
  <c r="I213" i="3"/>
  <c r="M213" i="3" s="1"/>
  <c r="F214" i="3"/>
  <c r="G214" i="3"/>
  <c r="D213" i="3"/>
  <c r="E214" i="3"/>
  <c r="X27" i="19" a="1"/>
  <c r="X27" i="19" s="1"/>
  <c r="Y27" i="19" s="1"/>
  <c r="W28" i="3" a="1"/>
  <c r="W28" i="3" s="1"/>
  <c r="X28" i="3" s="1"/>
  <c r="O215" i="43" l="1"/>
  <c r="P216" i="43"/>
  <c r="N216" i="43" s="1"/>
  <c r="C242" i="3"/>
  <c r="A241" i="3"/>
  <c r="H215" i="3"/>
  <c r="L215" i="3" s="1"/>
  <c r="I214" i="3"/>
  <c r="M214" i="3" s="1"/>
  <c r="F215" i="3"/>
  <c r="G215" i="3"/>
  <c r="D214" i="3"/>
  <c r="E215" i="3"/>
  <c r="X28" i="19" a="1"/>
  <c r="X28" i="19" s="1"/>
  <c r="Y28" i="19" s="1"/>
  <c r="W29" i="3" a="1"/>
  <c r="W29" i="3" s="1"/>
  <c r="X29" i="3" s="1"/>
  <c r="O214" i="43" l="1"/>
  <c r="P215" i="43"/>
  <c r="N215" i="43" s="1"/>
  <c r="C243" i="3"/>
  <c r="A242" i="3"/>
  <c r="H216" i="3"/>
  <c r="L216" i="3" s="1"/>
  <c r="I215" i="3"/>
  <c r="M215" i="3" s="1"/>
  <c r="F216" i="3"/>
  <c r="G216" i="3"/>
  <c r="D215" i="3"/>
  <c r="E216" i="3"/>
  <c r="X29" i="19" a="1"/>
  <c r="X29" i="19" s="1"/>
  <c r="Y29" i="19" s="1"/>
  <c r="W30" i="3" a="1"/>
  <c r="W30" i="3" s="1"/>
  <c r="X30" i="3" s="1"/>
  <c r="O213" i="43" l="1"/>
  <c r="P214" i="43"/>
  <c r="N214" i="43" s="1"/>
  <c r="C244" i="3"/>
  <c r="A243" i="3"/>
  <c r="H217" i="3"/>
  <c r="L217" i="3" s="1"/>
  <c r="I216" i="3"/>
  <c r="M216" i="3" s="1"/>
  <c r="F217" i="3"/>
  <c r="G217" i="3"/>
  <c r="D216" i="3"/>
  <c r="E217" i="3"/>
  <c r="X30" i="19" a="1"/>
  <c r="X30" i="19" s="1"/>
  <c r="Y30" i="19" s="1"/>
  <c r="W31" i="3" a="1"/>
  <c r="W31" i="3" s="1"/>
  <c r="X31" i="3" s="1"/>
  <c r="O212" i="43" l="1"/>
  <c r="P213" i="43"/>
  <c r="N213" i="43" s="1"/>
  <c r="C245" i="3"/>
  <c r="A244" i="3"/>
  <c r="H218" i="3"/>
  <c r="L218" i="3" s="1"/>
  <c r="I217" i="3"/>
  <c r="M217" i="3" s="1"/>
  <c r="F218" i="3"/>
  <c r="G218" i="3"/>
  <c r="D217" i="3"/>
  <c r="E218" i="3"/>
  <c r="X31" i="19" a="1"/>
  <c r="X31" i="19" s="1"/>
  <c r="Y31" i="19" s="1"/>
  <c r="W32" i="3" a="1"/>
  <c r="W32" i="3" s="1"/>
  <c r="X32" i="3" s="1"/>
  <c r="O211" i="43" l="1"/>
  <c r="P212" i="43"/>
  <c r="N212" i="43" s="1"/>
  <c r="C246" i="3"/>
  <c r="A245" i="3"/>
  <c r="H219" i="3"/>
  <c r="L219" i="3" s="1"/>
  <c r="I218" i="3"/>
  <c r="M218" i="3" s="1"/>
  <c r="F219" i="3"/>
  <c r="G219" i="3"/>
  <c r="D218" i="3"/>
  <c r="E219" i="3"/>
  <c r="X32" i="19" a="1"/>
  <c r="X32" i="19" s="1"/>
  <c r="Y32" i="19" s="1"/>
  <c r="W33" i="3" a="1"/>
  <c r="W33" i="3" s="1"/>
  <c r="X33" i="3" s="1"/>
  <c r="O210" i="43" l="1"/>
  <c r="P211" i="43"/>
  <c r="N211" i="43" s="1"/>
  <c r="C247" i="3"/>
  <c r="A246" i="3"/>
  <c r="X33" i="19" a="1"/>
  <c r="X33" i="19" s="1"/>
  <c r="Y33" i="19" s="1"/>
  <c r="W34" i="3" a="1"/>
  <c r="W34" i="3" s="1"/>
  <c r="X34" i="3" s="1"/>
  <c r="O209" i="43" l="1"/>
  <c r="P210" i="43"/>
  <c r="N210" i="43" s="1"/>
  <c r="C248" i="3"/>
  <c r="A247" i="3"/>
  <c r="H220" i="3"/>
  <c r="L220" i="3" s="1"/>
  <c r="I219" i="3"/>
  <c r="M219" i="3" s="1"/>
  <c r="F220" i="3"/>
  <c r="G220" i="3"/>
  <c r="D219" i="3"/>
  <c r="E220" i="3"/>
  <c r="X34" i="19" a="1"/>
  <c r="X34" i="19" s="1"/>
  <c r="Y34" i="19" s="1"/>
  <c r="W35" i="3" a="1"/>
  <c r="W35" i="3" s="1"/>
  <c r="X35" i="3" s="1"/>
  <c r="O208" i="43" l="1"/>
  <c r="P209" i="43"/>
  <c r="N209" i="43" s="1"/>
  <c r="C249" i="3"/>
  <c r="A248" i="3"/>
  <c r="H221" i="3"/>
  <c r="L221" i="3" s="1"/>
  <c r="I220" i="3"/>
  <c r="M220" i="3" s="1"/>
  <c r="F221" i="3"/>
  <c r="G221" i="3"/>
  <c r="D220" i="3"/>
  <c r="E221" i="3"/>
  <c r="X35" i="19" a="1"/>
  <c r="X35" i="19" s="1"/>
  <c r="Y35" i="19" s="1"/>
  <c r="W36" i="3" a="1"/>
  <c r="W36" i="3" s="1"/>
  <c r="X36" i="3" s="1"/>
  <c r="O207" i="43" l="1"/>
  <c r="P208" i="43"/>
  <c r="N208" i="43" s="1"/>
  <c r="C250" i="3"/>
  <c r="A249" i="3"/>
  <c r="H222" i="3"/>
  <c r="L222" i="3" s="1"/>
  <c r="I221" i="3"/>
  <c r="M221" i="3" s="1"/>
  <c r="F222" i="3"/>
  <c r="G222" i="3"/>
  <c r="D221" i="3"/>
  <c r="E222" i="3"/>
  <c r="X36" i="19" a="1"/>
  <c r="X36" i="19" s="1"/>
  <c r="Y36" i="19" s="1"/>
  <c r="W37" i="3" a="1"/>
  <c r="W37" i="3" s="1"/>
  <c r="X37" i="3" s="1"/>
  <c r="O206" i="43" l="1"/>
  <c r="P207" i="43"/>
  <c r="N207" i="43" s="1"/>
  <c r="C251" i="3"/>
  <c r="A250" i="3"/>
  <c r="H223" i="3"/>
  <c r="L223" i="3" s="1"/>
  <c r="I222" i="3"/>
  <c r="M222" i="3" s="1"/>
  <c r="F223" i="3"/>
  <c r="G223" i="3"/>
  <c r="D222" i="3"/>
  <c r="E223" i="3"/>
  <c r="X37" i="19" a="1"/>
  <c r="X37" i="19" s="1"/>
  <c r="Y37" i="19" s="1"/>
  <c r="W38" i="3" a="1"/>
  <c r="W38" i="3" s="1"/>
  <c r="X38" i="3" s="1"/>
  <c r="O205" i="43" l="1"/>
  <c r="P206" i="43"/>
  <c r="N206" i="43" s="1"/>
  <c r="C252" i="3"/>
  <c r="A251" i="3"/>
  <c r="H224" i="3"/>
  <c r="L224" i="3" s="1"/>
  <c r="I223" i="3"/>
  <c r="M223" i="3" s="1"/>
  <c r="F224" i="3"/>
  <c r="G224" i="3"/>
  <c r="D223" i="3"/>
  <c r="E224" i="3"/>
  <c r="X38" i="19" a="1"/>
  <c r="X38" i="19" s="1"/>
  <c r="Y38" i="19" s="1"/>
  <c r="W39" i="3" a="1"/>
  <c r="W39" i="3" s="1"/>
  <c r="X39" i="3" s="1"/>
  <c r="O204" i="43" l="1"/>
  <c r="P205" i="43"/>
  <c r="N205" i="43" s="1"/>
  <c r="C253" i="3"/>
  <c r="A252" i="3"/>
  <c r="H225" i="3"/>
  <c r="L225" i="3" s="1"/>
  <c r="I224" i="3"/>
  <c r="F225" i="3"/>
  <c r="G225" i="3"/>
  <c r="D224" i="3"/>
  <c r="E225" i="3"/>
  <c r="X39" i="19" a="1"/>
  <c r="X39" i="19" s="1"/>
  <c r="Y39" i="19" s="1"/>
  <c r="W40" i="3" a="1"/>
  <c r="W40" i="3" s="1"/>
  <c r="X40" i="3" s="1"/>
  <c r="O203" i="43" l="1"/>
  <c r="P204" i="43"/>
  <c r="N204" i="43" s="1"/>
  <c r="C254" i="3"/>
  <c r="A253" i="3"/>
  <c r="H226" i="3"/>
  <c r="L226" i="3" s="1"/>
  <c r="I225" i="3"/>
  <c r="F226" i="3"/>
  <c r="G226" i="3"/>
  <c r="D225" i="3"/>
  <c r="E226" i="3"/>
  <c r="X40" i="19" a="1"/>
  <c r="X40" i="19" s="1"/>
  <c r="Y40" i="19" s="1"/>
  <c r="W41" i="3" a="1"/>
  <c r="W41" i="3" s="1"/>
  <c r="X41" i="3" s="1"/>
  <c r="O202" i="43" l="1"/>
  <c r="P203" i="43"/>
  <c r="N203" i="43"/>
  <c r="C255" i="3"/>
  <c r="A254" i="3"/>
  <c r="H227" i="3"/>
  <c r="L227" i="3" s="1"/>
  <c r="I226" i="3"/>
  <c r="F227" i="3"/>
  <c r="G227" i="3"/>
  <c r="D226" i="3"/>
  <c r="E227" i="3"/>
  <c r="X41" i="19" a="1"/>
  <c r="X41" i="19" s="1"/>
  <c r="Y41" i="19" s="1"/>
  <c r="W42" i="3" a="1"/>
  <c r="W42" i="3" s="1"/>
  <c r="X42" i="3" s="1"/>
  <c r="O201" i="43" l="1"/>
  <c r="P202" i="43"/>
  <c r="N202" i="43" s="1"/>
  <c r="C256" i="3"/>
  <c r="A255" i="3"/>
  <c r="H228" i="3"/>
  <c r="L228" i="3" s="1"/>
  <c r="I227" i="3"/>
  <c r="F228" i="3"/>
  <c r="G228" i="3"/>
  <c r="D227" i="3"/>
  <c r="E228" i="3"/>
  <c r="X42" i="19" a="1"/>
  <c r="X42" i="19" s="1"/>
  <c r="Y42" i="19" s="1"/>
  <c r="W43" i="3" a="1"/>
  <c r="W43" i="3" s="1"/>
  <c r="X43" i="3" s="1"/>
  <c r="O200" i="43" l="1"/>
  <c r="P201" i="43"/>
  <c r="N201" i="43" s="1"/>
  <c r="C257" i="3"/>
  <c r="A256" i="3"/>
  <c r="H229" i="3"/>
  <c r="L229" i="3" s="1"/>
  <c r="I228" i="3"/>
  <c r="F229" i="3"/>
  <c r="G229" i="3"/>
  <c r="D228" i="3"/>
  <c r="E229" i="3"/>
  <c r="X43" i="19" a="1"/>
  <c r="X43" i="19" s="1"/>
  <c r="Y43" i="19" s="1"/>
  <c r="W44" i="3" a="1"/>
  <c r="W44" i="3" s="1"/>
  <c r="X44" i="3" s="1"/>
  <c r="O199" i="43" l="1"/>
  <c r="P200" i="43"/>
  <c r="N200" i="43" s="1"/>
  <c r="C258" i="3"/>
  <c r="A257" i="3"/>
  <c r="H230" i="3"/>
  <c r="L230" i="3" s="1"/>
  <c r="I229" i="3"/>
  <c r="F230" i="3"/>
  <c r="G230" i="3"/>
  <c r="D229" i="3"/>
  <c r="E230" i="3"/>
  <c r="X44" i="19" a="1"/>
  <c r="X44" i="19" s="1"/>
  <c r="Y44" i="19" s="1"/>
  <c r="W45" i="3" a="1"/>
  <c r="W45" i="3" s="1"/>
  <c r="X45" i="3" s="1"/>
  <c r="O198" i="43" l="1"/>
  <c r="P199" i="43"/>
  <c r="N199" i="43" s="1"/>
  <c r="C259" i="3"/>
  <c r="A258" i="3"/>
  <c r="H231" i="3"/>
  <c r="L231" i="3" s="1"/>
  <c r="I230" i="3"/>
  <c r="F231" i="3"/>
  <c r="G231" i="3"/>
  <c r="D230" i="3"/>
  <c r="E231" i="3"/>
  <c r="X45" i="19" a="1"/>
  <c r="X45" i="19" s="1"/>
  <c r="Y45" i="19" s="1"/>
  <c r="W46" i="3" a="1"/>
  <c r="W46" i="3" s="1"/>
  <c r="X46" i="3" s="1"/>
  <c r="O197" i="43" l="1"/>
  <c r="P198" i="43"/>
  <c r="N198" i="43" s="1"/>
  <c r="C260" i="3"/>
  <c r="A259" i="3"/>
  <c r="H232" i="3"/>
  <c r="L232" i="3" s="1"/>
  <c r="I231" i="3"/>
  <c r="F232" i="3"/>
  <c r="G232" i="3"/>
  <c r="D231" i="3"/>
  <c r="E232" i="3"/>
  <c r="X46" i="19" a="1"/>
  <c r="X46" i="19" s="1"/>
  <c r="Y46" i="19" s="1"/>
  <c r="W47" i="3" a="1"/>
  <c r="W47" i="3" s="1"/>
  <c r="X47" i="3" s="1"/>
  <c r="O196" i="43" l="1"/>
  <c r="P197" i="43"/>
  <c r="N197" i="43" s="1"/>
  <c r="J201" i="19" s="1"/>
  <c r="C261" i="3"/>
  <c r="A260" i="3"/>
  <c r="H233" i="3"/>
  <c r="L233" i="3" s="1"/>
  <c r="I232" i="3"/>
  <c r="F233" i="3"/>
  <c r="G233" i="3"/>
  <c r="D232" i="3"/>
  <c r="E233" i="3"/>
  <c r="X47" i="19" a="1"/>
  <c r="X47" i="19" s="1"/>
  <c r="Y47" i="19" s="1"/>
  <c r="W48" i="3" a="1"/>
  <c r="W48" i="3" s="1"/>
  <c r="X48" i="3" s="1"/>
  <c r="O195" i="43" l="1"/>
  <c r="P196" i="43"/>
  <c r="N196" i="43" s="1"/>
  <c r="J200" i="19" s="1"/>
  <c r="C262" i="3"/>
  <c r="A261" i="3"/>
  <c r="H234" i="3"/>
  <c r="L234" i="3" s="1"/>
  <c r="I233" i="3"/>
  <c r="F234" i="3"/>
  <c r="G234" i="3"/>
  <c r="D233" i="3"/>
  <c r="E234" i="3"/>
  <c r="X48" i="19" a="1"/>
  <c r="X48" i="19" s="1"/>
  <c r="Y48" i="19" s="1"/>
  <c r="W49" i="3" a="1"/>
  <c r="W49" i="3" s="1"/>
  <c r="X49" i="3" s="1"/>
  <c r="O194" i="43" l="1"/>
  <c r="P195" i="43"/>
  <c r="N195" i="43" s="1"/>
  <c r="J199" i="19" s="1"/>
  <c r="C263" i="3"/>
  <c r="A262" i="3"/>
  <c r="H235" i="3"/>
  <c r="L235" i="3" s="1"/>
  <c r="I234" i="3"/>
  <c r="F235" i="3"/>
  <c r="G235" i="3"/>
  <c r="D234" i="3"/>
  <c r="E235" i="3"/>
  <c r="X49" i="19" a="1"/>
  <c r="X49" i="19" s="1"/>
  <c r="Y49" i="19" s="1"/>
  <c r="W50" i="3" a="1"/>
  <c r="W50" i="3" s="1"/>
  <c r="X50" i="3" s="1"/>
  <c r="O193" i="43" l="1"/>
  <c r="P194" i="43"/>
  <c r="N194" i="43" s="1"/>
  <c r="J198" i="19" s="1"/>
  <c r="C264" i="3"/>
  <c r="A263" i="3"/>
  <c r="H236" i="3"/>
  <c r="L236" i="3" s="1"/>
  <c r="I235" i="3"/>
  <c r="F236" i="3"/>
  <c r="G236" i="3"/>
  <c r="D235" i="3"/>
  <c r="E236" i="3"/>
  <c r="X50" i="19" a="1"/>
  <c r="X50" i="19" s="1"/>
  <c r="Y50" i="19" s="1"/>
  <c r="W51" i="3" a="1"/>
  <c r="W51" i="3" s="1"/>
  <c r="X51" i="3" s="1"/>
  <c r="O192" i="43" l="1"/>
  <c r="P193" i="43"/>
  <c r="N193" i="43" s="1"/>
  <c r="J197" i="19" s="1"/>
  <c r="C265" i="3"/>
  <c r="A264" i="3"/>
  <c r="H237" i="3"/>
  <c r="L237" i="3" s="1"/>
  <c r="I236" i="3"/>
  <c r="F237" i="3"/>
  <c r="G237" i="3"/>
  <c r="D236" i="3"/>
  <c r="E237" i="3"/>
  <c r="X51" i="19" a="1"/>
  <c r="X51" i="19" s="1"/>
  <c r="Y51" i="19" s="1"/>
  <c r="W52" i="3" a="1"/>
  <c r="W52" i="3" s="1"/>
  <c r="X52" i="3" s="1"/>
  <c r="O191" i="43" l="1"/>
  <c r="P192" i="43"/>
  <c r="N192" i="43" s="1"/>
  <c r="J196" i="19" s="1"/>
  <c r="C266" i="3"/>
  <c r="A265" i="3"/>
  <c r="H238" i="3"/>
  <c r="L238" i="3" s="1"/>
  <c r="I237" i="3"/>
  <c r="F238" i="3"/>
  <c r="G238" i="3"/>
  <c r="D237" i="3"/>
  <c r="E238" i="3"/>
  <c r="X52" i="19" a="1"/>
  <c r="X52" i="19" s="1"/>
  <c r="Y52" i="19" s="1"/>
  <c r="W53" i="3" a="1"/>
  <c r="W53" i="3" s="1"/>
  <c r="X53" i="3" s="1"/>
  <c r="O190" i="43" l="1"/>
  <c r="P191" i="43"/>
  <c r="N191" i="43" s="1"/>
  <c r="J195" i="19" s="1"/>
  <c r="C267" i="3"/>
  <c r="A266" i="3"/>
  <c r="H239" i="3"/>
  <c r="L239" i="3" s="1"/>
  <c r="I238" i="3"/>
  <c r="F239" i="3"/>
  <c r="G239" i="3"/>
  <c r="D238" i="3"/>
  <c r="E239" i="3"/>
  <c r="X53" i="19" a="1"/>
  <c r="X53" i="19" s="1"/>
  <c r="Y53" i="19" s="1"/>
  <c r="W54" i="3" a="1"/>
  <c r="W54" i="3" s="1"/>
  <c r="X54" i="3" s="1"/>
  <c r="O189" i="43" l="1"/>
  <c r="P190" i="43"/>
  <c r="N190" i="43" s="1"/>
  <c r="J194" i="19" s="1"/>
  <c r="C268" i="3"/>
  <c r="A267" i="3"/>
  <c r="H240" i="3"/>
  <c r="L240" i="3" s="1"/>
  <c r="I239" i="3"/>
  <c r="F240" i="3"/>
  <c r="G240" i="3"/>
  <c r="D239" i="3"/>
  <c r="E240" i="3"/>
  <c r="X54" i="19" a="1"/>
  <c r="X54" i="19" s="1"/>
  <c r="Y54" i="19" s="1"/>
  <c r="W55" i="3" a="1"/>
  <c r="W55" i="3" s="1"/>
  <c r="X55" i="3" s="1"/>
  <c r="O188" i="43" l="1"/>
  <c r="P189" i="43"/>
  <c r="N189" i="43" s="1"/>
  <c r="J193" i="19" s="1"/>
  <c r="C269" i="3"/>
  <c r="A268" i="3"/>
  <c r="H241" i="3"/>
  <c r="L241" i="3" s="1"/>
  <c r="I240" i="3"/>
  <c r="F241" i="3"/>
  <c r="G241" i="3"/>
  <c r="D240" i="3"/>
  <c r="E241" i="3"/>
  <c r="X55" i="19" a="1"/>
  <c r="X55" i="19" s="1"/>
  <c r="Y55" i="19" s="1"/>
  <c r="W56" i="3" a="1"/>
  <c r="W56" i="3" s="1"/>
  <c r="X56" i="3" s="1"/>
  <c r="O187" i="43" l="1"/>
  <c r="P188" i="43"/>
  <c r="N188" i="43" s="1"/>
  <c r="J192" i="19" s="1"/>
  <c r="C270" i="3"/>
  <c r="A269" i="3"/>
  <c r="H242" i="3"/>
  <c r="L242" i="3" s="1"/>
  <c r="I241" i="3"/>
  <c r="F242" i="3"/>
  <c r="G242" i="3"/>
  <c r="D241" i="3"/>
  <c r="E242" i="3"/>
  <c r="X56" i="19" a="1"/>
  <c r="X56" i="19" s="1"/>
  <c r="Y56" i="19" s="1"/>
  <c r="W57" i="3" a="1"/>
  <c r="W57" i="3" s="1"/>
  <c r="X57" i="3" s="1"/>
  <c r="O186" i="43" l="1"/>
  <c r="P187" i="43"/>
  <c r="N187" i="43" s="1"/>
  <c r="J191" i="19" s="1"/>
  <c r="C271" i="3"/>
  <c r="A270" i="3"/>
  <c r="H243" i="3"/>
  <c r="L243" i="3" s="1"/>
  <c r="I242" i="3"/>
  <c r="F243" i="3"/>
  <c r="G243" i="3"/>
  <c r="D242" i="3"/>
  <c r="E243" i="3"/>
  <c r="X57" i="19" a="1"/>
  <c r="X57" i="19" s="1"/>
  <c r="Y57" i="19" s="1"/>
  <c r="W58" i="3" a="1"/>
  <c r="W58" i="3" s="1"/>
  <c r="X58" i="3" s="1"/>
  <c r="O185" i="43" l="1"/>
  <c r="P186" i="43"/>
  <c r="N186" i="43" s="1"/>
  <c r="J190" i="19" s="1"/>
  <c r="C272" i="3"/>
  <c r="A271" i="3"/>
  <c r="H244" i="3"/>
  <c r="L244" i="3" s="1"/>
  <c r="I243" i="3"/>
  <c r="F244" i="3"/>
  <c r="G244" i="3"/>
  <c r="E244" i="3"/>
  <c r="D243" i="3"/>
  <c r="X58" i="19" a="1"/>
  <c r="X58" i="19" s="1"/>
  <c r="Y58" i="19" s="1"/>
  <c r="W59" i="3" a="1"/>
  <c r="W59" i="3" s="1"/>
  <c r="X59" i="3" s="1"/>
  <c r="O184" i="43" l="1"/>
  <c r="P185" i="43"/>
  <c r="N185" i="43" s="1"/>
  <c r="J189" i="19" s="1"/>
  <c r="C273" i="3"/>
  <c r="A272" i="3"/>
  <c r="H245" i="3"/>
  <c r="L245" i="3" s="1"/>
  <c r="I244" i="3"/>
  <c r="F245" i="3"/>
  <c r="G245" i="3"/>
  <c r="E245" i="3"/>
  <c r="D244" i="3"/>
  <c r="X59" i="19" a="1"/>
  <c r="X59" i="19" s="1"/>
  <c r="Y59" i="19" s="1"/>
  <c r="W60" i="3" a="1"/>
  <c r="W60" i="3" s="1"/>
  <c r="X60" i="3" s="1"/>
  <c r="O183" i="43" l="1"/>
  <c r="P184" i="43"/>
  <c r="N184" i="43" s="1"/>
  <c r="J188" i="19" s="1"/>
  <c r="C274" i="3"/>
  <c r="A273" i="3"/>
  <c r="H246" i="3"/>
  <c r="L246" i="3" s="1"/>
  <c r="I245" i="3"/>
  <c r="F246" i="3"/>
  <c r="G246" i="3"/>
  <c r="E246" i="3"/>
  <c r="D245" i="3"/>
  <c r="X60" i="19" a="1"/>
  <c r="X60" i="19" s="1"/>
  <c r="Y60" i="19" s="1"/>
  <c r="W61" i="3" a="1"/>
  <c r="W61" i="3" s="1"/>
  <c r="X61" i="3" s="1"/>
  <c r="O182" i="43" l="1"/>
  <c r="P183" i="43"/>
  <c r="N183" i="43" s="1"/>
  <c r="J187" i="19" s="1"/>
  <c r="C275" i="3"/>
  <c r="A274" i="3"/>
  <c r="H247" i="3"/>
  <c r="L247" i="3" s="1"/>
  <c r="I246" i="3"/>
  <c r="F247" i="3"/>
  <c r="G247" i="3"/>
  <c r="E247" i="3"/>
  <c r="D246" i="3"/>
  <c r="X61" i="19" a="1"/>
  <c r="X61" i="19" s="1"/>
  <c r="Y61" i="19" s="1"/>
  <c r="W62" i="3" a="1"/>
  <c r="W62" i="3" s="1"/>
  <c r="X62" i="3" s="1"/>
  <c r="O181" i="43" l="1"/>
  <c r="P182" i="43"/>
  <c r="N182" i="43" s="1"/>
  <c r="J186" i="19" s="1"/>
  <c r="C276" i="3"/>
  <c r="A275" i="3"/>
  <c r="H248" i="3"/>
  <c r="L248" i="3" s="1"/>
  <c r="I247" i="3"/>
  <c r="F248" i="3"/>
  <c r="G248" i="3"/>
  <c r="E248" i="3"/>
  <c r="D247" i="3"/>
  <c r="X62" i="19" a="1"/>
  <c r="X62" i="19" s="1"/>
  <c r="Y62" i="19" s="1"/>
  <c r="W63" i="3" a="1"/>
  <c r="W63" i="3" s="1"/>
  <c r="X63" i="3" s="1"/>
  <c r="O180" i="43" l="1"/>
  <c r="P181" i="43"/>
  <c r="N181" i="43" s="1"/>
  <c r="J185" i="19" s="1"/>
  <c r="C277" i="3"/>
  <c r="A276" i="3"/>
  <c r="H249" i="3"/>
  <c r="L249" i="3" s="1"/>
  <c r="I248" i="3"/>
  <c r="F249" i="3"/>
  <c r="G249" i="3"/>
  <c r="E249" i="3"/>
  <c r="D248" i="3"/>
  <c r="X63" i="19" a="1"/>
  <c r="X63" i="19" s="1"/>
  <c r="Y63" i="19" s="1"/>
  <c r="W64" i="3" a="1"/>
  <c r="W64" i="3" s="1"/>
  <c r="X64" i="3" s="1"/>
  <c r="O179" i="43" l="1"/>
  <c r="P180" i="43"/>
  <c r="N180" i="43" s="1"/>
  <c r="J184" i="19" s="1"/>
  <c r="C278" i="3"/>
  <c r="A277" i="3"/>
  <c r="H250" i="3"/>
  <c r="L250" i="3" s="1"/>
  <c r="I249" i="3"/>
  <c r="F250" i="3"/>
  <c r="G250" i="3"/>
  <c r="E250" i="3"/>
  <c r="D249" i="3"/>
  <c r="X64" i="19" a="1"/>
  <c r="X64" i="19" s="1"/>
  <c r="Y64" i="19" s="1"/>
  <c r="W65" i="3" a="1"/>
  <c r="W65" i="3" s="1"/>
  <c r="X65" i="3" s="1"/>
  <c r="O178" i="43" l="1"/>
  <c r="P179" i="43"/>
  <c r="N179" i="43" s="1"/>
  <c r="J183" i="19" s="1"/>
  <c r="C279" i="3"/>
  <c r="A278" i="3"/>
  <c r="H251" i="3"/>
  <c r="L251" i="3" s="1"/>
  <c r="I250" i="3"/>
  <c r="F251" i="3"/>
  <c r="G251" i="3"/>
  <c r="E251" i="3"/>
  <c r="D250" i="3"/>
  <c r="X65" i="19" a="1"/>
  <c r="X65" i="19" s="1"/>
  <c r="Y65" i="19" s="1"/>
  <c r="W66" i="3" a="1"/>
  <c r="W66" i="3" s="1"/>
  <c r="X66" i="3" s="1"/>
  <c r="O177" i="43" l="1"/>
  <c r="P178" i="43"/>
  <c r="N178" i="43" s="1"/>
  <c r="J182" i="19" s="1"/>
  <c r="C280" i="3"/>
  <c r="A279" i="3"/>
  <c r="H252" i="3"/>
  <c r="L252" i="3" s="1"/>
  <c r="I251" i="3"/>
  <c r="F252" i="3"/>
  <c r="G252" i="3"/>
  <c r="E252" i="3"/>
  <c r="D251" i="3"/>
  <c r="X66" i="19" a="1"/>
  <c r="X66" i="19" s="1"/>
  <c r="Y66" i="19" s="1"/>
  <c r="W67" i="3" a="1"/>
  <c r="W67" i="3" s="1"/>
  <c r="X67" i="3" s="1"/>
  <c r="O176" i="43" l="1"/>
  <c r="P177" i="43"/>
  <c r="N177" i="43" s="1"/>
  <c r="J181" i="19" s="1"/>
  <c r="C281" i="3"/>
  <c r="A280" i="3"/>
  <c r="H253" i="3"/>
  <c r="L253" i="3" s="1"/>
  <c r="I252" i="3"/>
  <c r="F253" i="3"/>
  <c r="G253" i="3"/>
  <c r="E253" i="3"/>
  <c r="D252" i="3"/>
  <c r="X67" i="19" a="1"/>
  <c r="X67" i="19" s="1"/>
  <c r="Y67" i="19" s="1"/>
  <c r="W68" i="3" a="1"/>
  <c r="W68" i="3" s="1"/>
  <c r="X68" i="3" s="1"/>
  <c r="O175" i="43" l="1"/>
  <c r="P176" i="43"/>
  <c r="N176" i="43" s="1"/>
  <c r="J180" i="19" s="1"/>
  <c r="C282" i="3"/>
  <c r="A281" i="3"/>
  <c r="H254" i="3"/>
  <c r="L254" i="3" s="1"/>
  <c r="I253" i="3"/>
  <c r="F254" i="3"/>
  <c r="G254" i="3"/>
  <c r="E254" i="3"/>
  <c r="D253" i="3"/>
  <c r="X68" i="19" a="1"/>
  <c r="X68" i="19" s="1"/>
  <c r="Y68" i="19" s="1"/>
  <c r="W69" i="3" a="1"/>
  <c r="W69" i="3" s="1"/>
  <c r="X69" i="3" s="1"/>
  <c r="S197" i="3"/>
  <c r="S198" i="3" s="1"/>
  <c r="O174" i="43" l="1"/>
  <c r="P175" i="43"/>
  <c r="N175" i="43" s="1"/>
  <c r="J179" i="19" s="1"/>
  <c r="C283" i="3"/>
  <c r="A282" i="3"/>
  <c r="H255" i="3"/>
  <c r="L255" i="3" s="1"/>
  <c r="I254" i="3"/>
  <c r="F255" i="3"/>
  <c r="G255" i="3"/>
  <c r="D254" i="3"/>
  <c r="E255" i="3"/>
  <c r="S196" i="3"/>
  <c r="X69" i="19" a="1"/>
  <c r="X69" i="19" s="1"/>
  <c r="Y69" i="19" s="1"/>
  <c r="W70" i="3" a="1"/>
  <c r="W70" i="3" s="1"/>
  <c r="X70" i="3" s="1"/>
  <c r="S199" i="3"/>
  <c r="S200" i="3" s="1"/>
  <c r="O173" i="43" l="1"/>
  <c r="P174" i="43"/>
  <c r="N174" i="43" s="1"/>
  <c r="J178" i="19" s="1"/>
  <c r="C284" i="3"/>
  <c r="A283" i="3"/>
  <c r="H256" i="3"/>
  <c r="L256" i="3" s="1"/>
  <c r="I255" i="3"/>
  <c r="F256" i="3"/>
  <c r="G256" i="3"/>
  <c r="D255" i="3"/>
  <c r="E256" i="3"/>
  <c r="S195" i="3"/>
  <c r="X70" i="19" a="1"/>
  <c r="X70" i="19" s="1"/>
  <c r="Y70" i="19" s="1"/>
  <c r="W71" i="3" a="1"/>
  <c r="W71" i="3" s="1"/>
  <c r="X71" i="3" s="1"/>
  <c r="O172" i="43" l="1"/>
  <c r="P173" i="43"/>
  <c r="N173" i="43" s="1"/>
  <c r="J177" i="19" s="1"/>
  <c r="C285" i="3"/>
  <c r="A284" i="3"/>
  <c r="H257" i="3"/>
  <c r="L257" i="3" s="1"/>
  <c r="I256" i="3"/>
  <c r="F257" i="3"/>
  <c r="G257" i="3"/>
  <c r="D256" i="3"/>
  <c r="E257" i="3"/>
  <c r="S194" i="3"/>
  <c r="X71" i="19" a="1"/>
  <c r="X71" i="19" s="1"/>
  <c r="Y71" i="19" s="1"/>
  <c r="W72" i="3" a="1"/>
  <c r="W72" i="3" s="1"/>
  <c r="X72" i="3" s="1"/>
  <c r="O171" i="43" l="1"/>
  <c r="P172" i="43"/>
  <c r="N172" i="43" s="1"/>
  <c r="J176" i="19" s="1"/>
  <c r="C286" i="3"/>
  <c r="A285" i="3"/>
  <c r="H258" i="3"/>
  <c r="L258" i="3" s="1"/>
  <c r="I257" i="3"/>
  <c r="F258" i="3"/>
  <c r="G258" i="3"/>
  <c r="D257" i="3"/>
  <c r="E258" i="3"/>
  <c r="S193" i="3"/>
  <c r="X72" i="19" a="1"/>
  <c r="X72" i="19" s="1"/>
  <c r="Y72" i="19" s="1"/>
  <c r="W73" i="3" a="1"/>
  <c r="W73" i="3" s="1"/>
  <c r="X73" i="3" s="1"/>
  <c r="O170" i="43" l="1"/>
  <c r="P171" i="43"/>
  <c r="N171" i="43" s="1"/>
  <c r="J175" i="19" s="1"/>
  <c r="C287" i="3"/>
  <c r="A286" i="3"/>
  <c r="H259" i="3"/>
  <c r="L259" i="3" s="1"/>
  <c r="I258" i="3"/>
  <c r="F259" i="3"/>
  <c r="G259" i="3"/>
  <c r="D258" i="3"/>
  <c r="E259" i="3"/>
  <c r="S192" i="3"/>
  <c r="X73" i="19" a="1"/>
  <c r="X73" i="19" s="1"/>
  <c r="Y73" i="19" s="1"/>
  <c r="W74" i="3" a="1"/>
  <c r="W74" i="3" s="1"/>
  <c r="X74" i="3" s="1"/>
  <c r="O169" i="43" l="1"/>
  <c r="P170" i="43"/>
  <c r="N170" i="43" s="1"/>
  <c r="J174" i="19" s="1"/>
  <c r="C288" i="3"/>
  <c r="A287" i="3"/>
  <c r="H260" i="3"/>
  <c r="L260" i="3" s="1"/>
  <c r="I259" i="3"/>
  <c r="F260" i="3"/>
  <c r="G260" i="3"/>
  <c r="D259" i="3"/>
  <c r="E260" i="3"/>
  <c r="S191" i="3"/>
  <c r="X74" i="19" a="1"/>
  <c r="X74" i="19" s="1"/>
  <c r="Y74" i="19" s="1"/>
  <c r="W75" i="3" a="1"/>
  <c r="W75" i="3" s="1"/>
  <c r="X75" i="3" s="1"/>
  <c r="O168" i="43" l="1"/>
  <c r="P169" i="43"/>
  <c r="N169" i="43" s="1"/>
  <c r="J173" i="19" s="1"/>
  <c r="C289" i="3"/>
  <c r="A288" i="3"/>
  <c r="H261" i="3"/>
  <c r="L261" i="3" s="1"/>
  <c r="I260" i="3"/>
  <c r="F261" i="3"/>
  <c r="G261" i="3"/>
  <c r="D260" i="3"/>
  <c r="E261" i="3"/>
  <c r="X75" i="19" a="1"/>
  <c r="X75" i="19" s="1"/>
  <c r="Y75" i="19" s="1"/>
  <c r="W76" i="3" a="1"/>
  <c r="W76" i="3" s="1"/>
  <c r="X76" i="3" s="1"/>
  <c r="O167" i="43" l="1"/>
  <c r="P168" i="43"/>
  <c r="N168" i="43" s="1"/>
  <c r="J172" i="19" s="1"/>
  <c r="C290" i="3"/>
  <c r="A289" i="3"/>
  <c r="H262" i="3"/>
  <c r="L262" i="3" s="1"/>
  <c r="I261" i="3"/>
  <c r="F262" i="3"/>
  <c r="G262" i="3"/>
  <c r="D261" i="3"/>
  <c r="E262" i="3"/>
  <c r="X76" i="19" a="1"/>
  <c r="X76" i="19" s="1"/>
  <c r="Y76" i="19" s="1"/>
  <c r="W77" i="3" a="1"/>
  <c r="W77" i="3" s="1"/>
  <c r="X77" i="3" s="1"/>
  <c r="S190" i="3"/>
  <c r="O166" i="43" l="1"/>
  <c r="P167" i="43"/>
  <c r="N167" i="43" s="1"/>
  <c r="J171" i="19" s="1"/>
  <c r="C291" i="3"/>
  <c r="A290" i="3"/>
  <c r="H263" i="3"/>
  <c r="L263" i="3" s="1"/>
  <c r="I262" i="3"/>
  <c r="F263" i="3"/>
  <c r="G263" i="3"/>
  <c r="D262" i="3"/>
  <c r="E263" i="3"/>
  <c r="S188" i="3"/>
  <c r="S189" i="3" s="1"/>
  <c r="X77" i="19" a="1"/>
  <c r="X77" i="19" s="1"/>
  <c r="Y77" i="19" s="1"/>
  <c r="W78" i="3" a="1"/>
  <c r="W78" i="3" s="1"/>
  <c r="X78" i="3" s="1"/>
  <c r="O165" i="43" l="1"/>
  <c r="P166" i="43"/>
  <c r="N166" i="43" s="1"/>
  <c r="J170" i="19" s="1"/>
  <c r="C292" i="3"/>
  <c r="A291" i="3"/>
  <c r="H264" i="3"/>
  <c r="L264" i="3" s="1"/>
  <c r="I263" i="3"/>
  <c r="F264" i="3"/>
  <c r="G264" i="3"/>
  <c r="D263" i="3"/>
  <c r="E264" i="3"/>
  <c r="S187" i="3"/>
  <c r="X78" i="19" a="1"/>
  <c r="X78" i="19" s="1"/>
  <c r="Y78" i="19" s="1"/>
  <c r="W79" i="3" a="1"/>
  <c r="W79" i="3" s="1"/>
  <c r="X79" i="3" s="1"/>
  <c r="O164" i="43" l="1"/>
  <c r="P165" i="43"/>
  <c r="N165" i="43" s="1"/>
  <c r="J169" i="19" s="1"/>
  <c r="C293" i="3"/>
  <c r="A292" i="3"/>
  <c r="H265" i="3"/>
  <c r="L265" i="3" s="1"/>
  <c r="I264" i="3"/>
  <c r="F265" i="3"/>
  <c r="G265" i="3"/>
  <c r="D264" i="3"/>
  <c r="E265" i="3"/>
  <c r="S186" i="3"/>
  <c r="X79" i="19" a="1"/>
  <c r="X79" i="19" s="1"/>
  <c r="Y79" i="19" s="1"/>
  <c r="W80" i="3" a="1"/>
  <c r="W80" i="3" s="1"/>
  <c r="X80" i="3" s="1"/>
  <c r="O163" i="43" l="1"/>
  <c r="P164" i="43"/>
  <c r="N164" i="43" s="1"/>
  <c r="J168" i="19" s="1"/>
  <c r="C294" i="3"/>
  <c r="A293" i="3"/>
  <c r="H266" i="3"/>
  <c r="L266" i="3" s="1"/>
  <c r="I265" i="3"/>
  <c r="F266" i="3"/>
  <c r="G266" i="3"/>
  <c r="D265" i="3"/>
  <c r="E266" i="3"/>
  <c r="X80" i="19" a="1"/>
  <c r="X80" i="19" s="1"/>
  <c r="Y80" i="19" s="1"/>
  <c r="W81" i="3" a="1"/>
  <c r="W81" i="3" s="1"/>
  <c r="X81" i="3" s="1"/>
  <c r="O162" i="43" l="1"/>
  <c r="P163" i="43"/>
  <c r="N163" i="43" s="1"/>
  <c r="J167" i="19" s="1"/>
  <c r="C295" i="3"/>
  <c r="A294" i="3"/>
  <c r="H267" i="3"/>
  <c r="L267" i="3" s="1"/>
  <c r="I266" i="3"/>
  <c r="F267" i="3"/>
  <c r="G267" i="3"/>
  <c r="D266" i="3"/>
  <c r="E267" i="3"/>
  <c r="S185" i="3"/>
  <c r="X81" i="19" a="1"/>
  <c r="X81" i="19" s="1"/>
  <c r="Y81" i="19" s="1"/>
  <c r="W82" i="3" a="1"/>
  <c r="W82" i="3" s="1"/>
  <c r="X82" i="3" s="1"/>
  <c r="O161" i="43" l="1"/>
  <c r="P162" i="43"/>
  <c r="N162" i="43" s="1"/>
  <c r="J166" i="19" s="1"/>
  <c r="AK37" i="19"/>
  <c r="C296" i="3"/>
  <c r="A295" i="3"/>
  <c r="H268" i="3"/>
  <c r="L268" i="3" s="1"/>
  <c r="I267" i="3"/>
  <c r="F268" i="3"/>
  <c r="G268" i="3"/>
  <c r="D267" i="3"/>
  <c r="E268" i="3"/>
  <c r="X82" i="19" a="1"/>
  <c r="X82" i="19" s="1"/>
  <c r="Y82" i="19" s="1"/>
  <c r="W83" i="3" a="1"/>
  <c r="W83" i="3" s="1"/>
  <c r="X83" i="3" s="1"/>
  <c r="AK39" i="19" l="1"/>
  <c r="O160" i="43"/>
  <c r="P161" i="43"/>
  <c r="N161" i="43" s="1"/>
  <c r="J165" i="19" s="1"/>
  <c r="C297" i="3"/>
  <c r="A296" i="3"/>
  <c r="H269" i="3"/>
  <c r="L269" i="3" s="1"/>
  <c r="I268" i="3"/>
  <c r="F269" i="3"/>
  <c r="G269" i="3"/>
  <c r="D268" i="3"/>
  <c r="E269" i="3"/>
  <c r="X83" i="19" a="1"/>
  <c r="X83" i="19" s="1"/>
  <c r="Y83" i="19" s="1"/>
  <c r="W84" i="3" a="1"/>
  <c r="W84" i="3" s="1"/>
  <c r="X84" i="3" s="1"/>
  <c r="O159" i="43" l="1"/>
  <c r="P160" i="43"/>
  <c r="N160" i="43" s="1"/>
  <c r="J164" i="19" s="1"/>
  <c r="C298" i="3"/>
  <c r="A297" i="3"/>
  <c r="H270" i="3"/>
  <c r="L270" i="3" s="1"/>
  <c r="I269" i="3"/>
  <c r="F270" i="3"/>
  <c r="G270" i="3"/>
  <c r="D269" i="3"/>
  <c r="E270" i="3"/>
  <c r="X84" i="19" a="1"/>
  <c r="X84" i="19" s="1"/>
  <c r="Y84" i="19" s="1"/>
  <c r="W85" i="3" a="1"/>
  <c r="W85" i="3" s="1"/>
  <c r="X85" i="3" s="1"/>
  <c r="S182" i="3"/>
  <c r="S183" i="3" s="1"/>
  <c r="S184" i="3" s="1"/>
  <c r="O158" i="43" l="1"/>
  <c r="P159" i="43"/>
  <c r="N159" i="43" s="1"/>
  <c r="J163" i="19" s="1"/>
  <c r="C299" i="3"/>
  <c r="A298" i="3"/>
  <c r="H271" i="3"/>
  <c r="L271" i="3" s="1"/>
  <c r="I270" i="3"/>
  <c r="F271" i="3"/>
  <c r="G271" i="3"/>
  <c r="D270" i="3"/>
  <c r="E271" i="3"/>
  <c r="X85" i="19" a="1"/>
  <c r="X85" i="19" s="1"/>
  <c r="Y85" i="19" s="1"/>
  <c r="W86" i="3" a="1"/>
  <c r="W86" i="3" s="1"/>
  <c r="X86" i="3" s="1"/>
  <c r="S180" i="3"/>
  <c r="S181" i="3" s="1"/>
  <c r="O157" i="43" l="1"/>
  <c r="P158" i="43"/>
  <c r="N158" i="43" s="1"/>
  <c r="J162" i="19" s="1"/>
  <c r="C300" i="3"/>
  <c r="A299" i="3"/>
  <c r="H272" i="3"/>
  <c r="L272" i="3" s="1"/>
  <c r="I271" i="3"/>
  <c r="F272" i="3"/>
  <c r="G272" i="3"/>
  <c r="D271" i="3"/>
  <c r="E272" i="3"/>
  <c r="X86" i="19" a="1"/>
  <c r="X86" i="19" s="1"/>
  <c r="Y86" i="19" s="1"/>
  <c r="W87" i="3" a="1"/>
  <c r="W87" i="3" s="1"/>
  <c r="X87" i="3" s="1"/>
  <c r="O156" i="43" l="1"/>
  <c r="P157" i="43"/>
  <c r="N157" i="43" s="1"/>
  <c r="J161" i="19" s="1"/>
  <c r="C301" i="3"/>
  <c r="A300" i="3"/>
  <c r="H273" i="3"/>
  <c r="L273" i="3" s="1"/>
  <c r="I272" i="3"/>
  <c r="F273" i="3"/>
  <c r="G273" i="3"/>
  <c r="D272" i="3"/>
  <c r="E273" i="3"/>
  <c r="S179" i="3"/>
  <c r="X87" i="19" a="1"/>
  <c r="X87" i="19" s="1"/>
  <c r="Y87" i="19" s="1"/>
  <c r="W88" i="3" a="1"/>
  <c r="W88" i="3" s="1"/>
  <c r="X88" i="3" s="1"/>
  <c r="O155" i="43" l="1"/>
  <c r="P156" i="43"/>
  <c r="N156" i="43" s="1"/>
  <c r="J160" i="19" s="1"/>
  <c r="C302" i="3"/>
  <c r="A301" i="3"/>
  <c r="H274" i="3"/>
  <c r="L274" i="3" s="1"/>
  <c r="I273" i="3"/>
  <c r="F274" i="3"/>
  <c r="G274" i="3"/>
  <c r="D273" i="3"/>
  <c r="E274" i="3"/>
  <c r="X88" i="19" a="1"/>
  <c r="X88" i="19" s="1"/>
  <c r="Y88" i="19" s="1"/>
  <c r="W89" i="3" a="1"/>
  <c r="W89" i="3" s="1"/>
  <c r="X89" i="3" s="1"/>
  <c r="O154" i="43" l="1"/>
  <c r="P155" i="43"/>
  <c r="N155" i="43" s="1"/>
  <c r="J159" i="19" s="1"/>
  <c r="C303" i="3"/>
  <c r="A302" i="3"/>
  <c r="H275" i="3"/>
  <c r="L275" i="3" s="1"/>
  <c r="I274" i="3"/>
  <c r="F275" i="3"/>
  <c r="G275" i="3"/>
  <c r="D274" i="3"/>
  <c r="E275" i="3"/>
  <c r="X89" i="19" a="1"/>
  <c r="X89" i="19" s="1"/>
  <c r="Y89" i="19" s="1"/>
  <c r="W90" i="3" a="1"/>
  <c r="W90" i="3" s="1"/>
  <c r="X90" i="3" s="1"/>
  <c r="S177" i="3"/>
  <c r="S178" i="3" s="1"/>
  <c r="O153" i="43" l="1"/>
  <c r="P154" i="43"/>
  <c r="N154" i="43" s="1"/>
  <c r="J158" i="19" s="1"/>
  <c r="C304" i="3"/>
  <c r="A303" i="3"/>
  <c r="H276" i="3"/>
  <c r="L276" i="3" s="1"/>
  <c r="I275" i="3"/>
  <c r="F276" i="3"/>
  <c r="G276" i="3"/>
  <c r="D275" i="3"/>
  <c r="E276" i="3"/>
  <c r="X90" i="19" a="1"/>
  <c r="X90" i="19" s="1"/>
  <c r="Y90" i="19" s="1"/>
  <c r="W91" i="3" a="1"/>
  <c r="W91" i="3" s="1"/>
  <c r="X91" i="3" s="1"/>
  <c r="S175" i="3"/>
  <c r="S176" i="3" s="1"/>
  <c r="O152" i="43" l="1"/>
  <c r="P153" i="43"/>
  <c r="N153" i="43" s="1"/>
  <c r="J157" i="19" s="1"/>
  <c r="C305" i="3"/>
  <c r="A304" i="3"/>
  <c r="H277" i="3"/>
  <c r="L277" i="3" s="1"/>
  <c r="I276" i="3"/>
  <c r="F277" i="3"/>
  <c r="G277" i="3"/>
  <c r="D276" i="3"/>
  <c r="E277" i="3"/>
  <c r="X91" i="19" a="1"/>
  <c r="X91" i="19" s="1"/>
  <c r="Y91" i="19" s="1"/>
  <c r="W92" i="3" a="1"/>
  <c r="W92" i="3" s="1"/>
  <c r="X92" i="3" s="1"/>
  <c r="O151" i="43" l="1"/>
  <c r="P152" i="43"/>
  <c r="N152" i="43" s="1"/>
  <c r="J156" i="19" s="1"/>
  <c r="C306" i="3"/>
  <c r="A305" i="3"/>
  <c r="H278" i="3"/>
  <c r="L278" i="3" s="1"/>
  <c r="I277" i="3"/>
  <c r="F278" i="3"/>
  <c r="G278" i="3"/>
  <c r="D277" i="3"/>
  <c r="E278" i="3"/>
  <c r="X92" i="19" a="1"/>
  <c r="X92" i="19" s="1"/>
  <c r="Y92" i="19" s="1"/>
  <c r="W93" i="3" a="1"/>
  <c r="W93" i="3" s="1"/>
  <c r="X93" i="3" s="1"/>
  <c r="O150" i="43" l="1"/>
  <c r="P151" i="43"/>
  <c r="N151" i="43" s="1"/>
  <c r="J155" i="19" s="1"/>
  <c r="C307" i="3"/>
  <c r="A306" i="3"/>
  <c r="H279" i="3"/>
  <c r="L279" i="3" s="1"/>
  <c r="I278" i="3"/>
  <c r="F279" i="3"/>
  <c r="G279" i="3"/>
  <c r="D278" i="3"/>
  <c r="E279" i="3"/>
  <c r="X93" i="19" a="1"/>
  <c r="X93" i="19" s="1"/>
  <c r="Y93" i="19" s="1"/>
  <c r="W94" i="3" a="1"/>
  <c r="W94" i="3" s="1"/>
  <c r="X94" i="3" s="1"/>
  <c r="S174" i="3"/>
  <c r="O149" i="43" l="1"/>
  <c r="P150" i="43"/>
  <c r="N150" i="43" s="1"/>
  <c r="J154" i="19" s="1"/>
  <c r="C308" i="3"/>
  <c r="A307" i="3"/>
  <c r="H280" i="3"/>
  <c r="L280" i="3" s="1"/>
  <c r="I279" i="3"/>
  <c r="F280" i="3"/>
  <c r="G280" i="3"/>
  <c r="D279" i="3"/>
  <c r="E280" i="3"/>
  <c r="S172" i="3"/>
  <c r="S173" i="3" s="1"/>
  <c r="X94" i="19" a="1"/>
  <c r="X94" i="19" s="1"/>
  <c r="Y94" i="19" s="1"/>
  <c r="W95" i="3" a="1"/>
  <c r="W95" i="3" s="1"/>
  <c r="X95" i="3" s="1"/>
  <c r="O148" i="43" l="1"/>
  <c r="P149" i="43"/>
  <c r="N149" i="43" s="1"/>
  <c r="J153" i="19" s="1"/>
  <c r="C309" i="3"/>
  <c r="A308" i="3"/>
  <c r="H281" i="3"/>
  <c r="L281" i="3" s="1"/>
  <c r="I280" i="3"/>
  <c r="F281" i="3"/>
  <c r="G281" i="3"/>
  <c r="D280" i="3"/>
  <c r="E281" i="3"/>
  <c r="X95" i="19" a="1"/>
  <c r="X95" i="19" s="1"/>
  <c r="Y95" i="19" s="1"/>
  <c r="W96" i="3" a="1"/>
  <c r="W96" i="3" s="1"/>
  <c r="X96" i="3" s="1"/>
  <c r="O147" i="43" l="1"/>
  <c r="P148" i="43"/>
  <c r="N148" i="43" s="1"/>
  <c r="J152" i="19" s="1"/>
  <c r="C310" i="3"/>
  <c r="A309" i="3"/>
  <c r="H282" i="3"/>
  <c r="L282" i="3" s="1"/>
  <c r="I281" i="3"/>
  <c r="F282" i="3"/>
  <c r="G282" i="3"/>
  <c r="D281" i="3"/>
  <c r="E282" i="3"/>
  <c r="X96" i="19" a="1"/>
  <c r="X96" i="19" s="1"/>
  <c r="Y96" i="19" s="1"/>
  <c r="W97" i="3" a="1"/>
  <c r="W97" i="3" s="1"/>
  <c r="X97" i="3" s="1"/>
  <c r="O146" i="43" l="1"/>
  <c r="P147" i="43"/>
  <c r="N147" i="43" s="1"/>
  <c r="J151" i="19" s="1"/>
  <c r="C311" i="3"/>
  <c r="A310" i="3"/>
  <c r="H283" i="3"/>
  <c r="L283" i="3" s="1"/>
  <c r="I282" i="3"/>
  <c r="F283" i="3"/>
  <c r="G283" i="3"/>
  <c r="D282" i="3"/>
  <c r="E283" i="3"/>
  <c r="X97" i="19" a="1"/>
  <c r="X97" i="19" s="1"/>
  <c r="Y97" i="19" s="1"/>
  <c r="W98" i="3" a="1"/>
  <c r="W98" i="3" s="1"/>
  <c r="X98" i="3" s="1"/>
  <c r="S170" i="3"/>
  <c r="S171" i="3" s="1"/>
  <c r="O145" i="43" l="1"/>
  <c r="P146" i="43"/>
  <c r="N146" i="43" s="1"/>
  <c r="J150" i="19" s="1"/>
  <c r="C312" i="3"/>
  <c r="A311" i="3"/>
  <c r="H284" i="3"/>
  <c r="L284" i="3" s="1"/>
  <c r="I283" i="3"/>
  <c r="F284" i="3"/>
  <c r="G284" i="3"/>
  <c r="D283" i="3"/>
  <c r="E284" i="3"/>
  <c r="X98" i="19" a="1"/>
  <c r="X98" i="19" s="1"/>
  <c r="Y98" i="19" s="1"/>
  <c r="W99" i="3" a="1"/>
  <c r="W99" i="3" s="1"/>
  <c r="X99" i="3" s="1"/>
  <c r="P145" i="43" l="1"/>
  <c r="N145" i="43" s="1"/>
  <c r="J149" i="19" s="1"/>
  <c r="O144" i="43"/>
  <c r="C313" i="3"/>
  <c r="A312" i="3"/>
  <c r="H285" i="3"/>
  <c r="L285" i="3" s="1"/>
  <c r="I284" i="3"/>
  <c r="F285" i="3"/>
  <c r="G285" i="3"/>
  <c r="D284" i="3"/>
  <c r="E285" i="3"/>
  <c r="X99" i="19" a="1"/>
  <c r="X99" i="19" s="1"/>
  <c r="Y99" i="19" s="1"/>
  <c r="W100" i="3" a="1"/>
  <c r="W100" i="3" s="1"/>
  <c r="X100" i="3" s="1"/>
  <c r="S167" i="3"/>
  <c r="S168" i="3" s="1"/>
  <c r="S169" i="3" s="1"/>
  <c r="O143" i="43" l="1"/>
  <c r="P144" i="43"/>
  <c r="N144" i="43" s="1"/>
  <c r="J148" i="19" s="1"/>
  <c r="C314" i="3"/>
  <c r="A313" i="3"/>
  <c r="H286" i="3"/>
  <c r="L286" i="3" s="1"/>
  <c r="I285" i="3"/>
  <c r="F286" i="3"/>
  <c r="G286" i="3"/>
  <c r="D285" i="3"/>
  <c r="E286" i="3"/>
  <c r="S166" i="3"/>
  <c r="X100" i="19" a="1"/>
  <c r="X100" i="19" s="1"/>
  <c r="Y100" i="19" s="1"/>
  <c r="W101" i="3" a="1"/>
  <c r="W101" i="3" s="1"/>
  <c r="X101" i="3" s="1"/>
  <c r="P143" i="43" l="1"/>
  <c r="N143" i="43" s="1"/>
  <c r="J147" i="19" s="1"/>
  <c r="O142" i="43"/>
  <c r="C315" i="3"/>
  <c r="A314" i="3"/>
  <c r="H287" i="3"/>
  <c r="L287" i="3" s="1"/>
  <c r="I286" i="3"/>
  <c r="F287" i="3"/>
  <c r="G287" i="3"/>
  <c r="D286" i="3"/>
  <c r="E287" i="3"/>
  <c r="X101" i="19" a="1"/>
  <c r="X101" i="19" s="1"/>
  <c r="Y101" i="19" s="1"/>
  <c r="W102" i="3" a="1"/>
  <c r="W102" i="3" s="1"/>
  <c r="X102" i="3" s="1"/>
  <c r="S165" i="3"/>
  <c r="O141" i="43" l="1"/>
  <c r="P142" i="43"/>
  <c r="N142" i="43" s="1"/>
  <c r="J146" i="19" s="1"/>
  <c r="C316" i="3"/>
  <c r="A315" i="3"/>
  <c r="H288" i="3"/>
  <c r="L288" i="3" s="1"/>
  <c r="I287" i="3"/>
  <c r="F288" i="3"/>
  <c r="G288" i="3"/>
  <c r="D287" i="3"/>
  <c r="E288" i="3"/>
  <c r="X102" i="19" a="1"/>
  <c r="X102" i="19" s="1"/>
  <c r="Y102" i="19" s="1"/>
  <c r="W103" i="3" a="1"/>
  <c r="W103" i="3" s="1"/>
  <c r="X103" i="3" s="1"/>
  <c r="O140" i="43" l="1"/>
  <c r="P141" i="43"/>
  <c r="N141" i="43" s="1"/>
  <c r="J145" i="19" s="1"/>
  <c r="C317" i="3"/>
  <c r="A316" i="3"/>
  <c r="H289" i="3"/>
  <c r="L289" i="3" s="1"/>
  <c r="I288" i="3"/>
  <c r="F289" i="3"/>
  <c r="G289" i="3"/>
  <c r="D288" i="3"/>
  <c r="E289" i="3"/>
  <c r="X103" i="19" a="1"/>
  <c r="X103" i="19" s="1"/>
  <c r="Y103" i="19" s="1"/>
  <c r="W104" i="3" a="1"/>
  <c r="W104" i="3" s="1"/>
  <c r="X104" i="3" s="1"/>
  <c r="S164" i="3"/>
  <c r="O139" i="43" l="1"/>
  <c r="P140" i="43"/>
  <c r="N140" i="43" s="1"/>
  <c r="J144" i="19" s="1"/>
  <c r="C318" i="3"/>
  <c r="A317" i="3"/>
  <c r="H290" i="3"/>
  <c r="L290" i="3" s="1"/>
  <c r="I289" i="3"/>
  <c r="F290" i="3"/>
  <c r="G290" i="3"/>
  <c r="D289" i="3"/>
  <c r="E290" i="3"/>
  <c r="X104" i="19" a="1"/>
  <c r="X104" i="19" s="1"/>
  <c r="Y104" i="19" s="1"/>
  <c r="W105" i="3" a="1"/>
  <c r="W105" i="3" s="1"/>
  <c r="X105" i="3" s="1"/>
  <c r="S162" i="3"/>
  <c r="S163" i="3" s="1"/>
  <c r="O138" i="43" l="1"/>
  <c r="P139" i="43"/>
  <c r="N139" i="43" s="1"/>
  <c r="J143" i="19" s="1"/>
  <c r="C319" i="3"/>
  <c r="A318" i="3"/>
  <c r="H291" i="3"/>
  <c r="L291" i="3" s="1"/>
  <c r="I290" i="3"/>
  <c r="F291" i="3"/>
  <c r="G291" i="3"/>
  <c r="D290" i="3"/>
  <c r="E291" i="3"/>
  <c r="X105" i="19" a="1"/>
  <c r="X105" i="19" s="1"/>
  <c r="Y105" i="19" s="1"/>
  <c r="W106" i="3" a="1"/>
  <c r="W106" i="3" s="1"/>
  <c r="X106" i="3" s="1"/>
  <c r="S161" i="3"/>
  <c r="O137" i="43" l="1"/>
  <c r="P138" i="43"/>
  <c r="N138" i="43" s="1"/>
  <c r="J142" i="19" s="1"/>
  <c r="C320" i="3"/>
  <c r="A319" i="3"/>
  <c r="H292" i="3"/>
  <c r="L292" i="3" s="1"/>
  <c r="I291" i="3"/>
  <c r="F292" i="3"/>
  <c r="G292" i="3"/>
  <c r="D291" i="3"/>
  <c r="E292" i="3"/>
  <c r="X106" i="19" a="1"/>
  <c r="X106" i="19" s="1"/>
  <c r="Y106" i="19" s="1"/>
  <c r="W107" i="3" a="1"/>
  <c r="W107" i="3" s="1"/>
  <c r="X107" i="3" s="1"/>
  <c r="O136" i="43" l="1"/>
  <c r="P137" i="43"/>
  <c r="N137" i="43" s="1"/>
  <c r="J141" i="19" s="1"/>
  <c r="C321" i="3"/>
  <c r="A320" i="3"/>
  <c r="H293" i="3"/>
  <c r="L293" i="3" s="1"/>
  <c r="I292" i="3"/>
  <c r="F293" i="3"/>
  <c r="G293" i="3"/>
  <c r="D292" i="3"/>
  <c r="E293" i="3"/>
  <c r="S160" i="3"/>
  <c r="X107" i="19" a="1"/>
  <c r="X107" i="19" s="1"/>
  <c r="Y107" i="19" s="1"/>
  <c r="W108" i="3" a="1"/>
  <c r="W108" i="3" s="1"/>
  <c r="X108" i="3" s="1"/>
  <c r="O135" i="43" l="1"/>
  <c r="P136" i="43"/>
  <c r="N136" i="43" s="1"/>
  <c r="J140" i="19" s="1"/>
  <c r="C322" i="3"/>
  <c r="A321" i="3"/>
  <c r="H294" i="3"/>
  <c r="L294" i="3" s="1"/>
  <c r="I293" i="3"/>
  <c r="F294" i="3"/>
  <c r="G294" i="3"/>
  <c r="D293" i="3"/>
  <c r="E294" i="3"/>
  <c r="X108" i="19" a="1"/>
  <c r="X108" i="19" s="1"/>
  <c r="Y108" i="19" s="1"/>
  <c r="W109" i="3" a="1"/>
  <c r="W109" i="3" s="1"/>
  <c r="X109" i="3" s="1"/>
  <c r="O134" i="43" l="1"/>
  <c r="P135" i="43"/>
  <c r="N135" i="43" s="1"/>
  <c r="J139" i="19" s="1"/>
  <c r="C323" i="3"/>
  <c r="A322" i="3"/>
  <c r="H295" i="3"/>
  <c r="L295" i="3" s="1"/>
  <c r="I294" i="3"/>
  <c r="F295" i="3"/>
  <c r="G295" i="3"/>
  <c r="D294" i="3"/>
  <c r="E295" i="3"/>
  <c r="X109" i="19" a="1"/>
  <c r="X109" i="19" s="1"/>
  <c r="Y109" i="19" s="1"/>
  <c r="W110" i="3" a="1"/>
  <c r="W110" i="3" s="1"/>
  <c r="X110" i="3" s="1"/>
  <c r="S158" i="3"/>
  <c r="S159" i="3" s="1"/>
  <c r="P134" i="43" l="1"/>
  <c r="N134" i="43" s="1"/>
  <c r="J138" i="19" s="1"/>
  <c r="O133" i="43"/>
  <c r="C324" i="3"/>
  <c r="A323" i="3"/>
  <c r="H296" i="3"/>
  <c r="L296" i="3" s="1"/>
  <c r="I295" i="3"/>
  <c r="F296" i="3"/>
  <c r="G296" i="3"/>
  <c r="D295" i="3"/>
  <c r="E296" i="3"/>
  <c r="X110" i="19" a="1"/>
  <c r="X110" i="19" s="1"/>
  <c r="Y110" i="19" s="1"/>
  <c r="W111" i="3" a="1"/>
  <c r="W111" i="3" s="1"/>
  <c r="X111" i="3" s="1"/>
  <c r="P133" i="43" l="1"/>
  <c r="N133" i="43" s="1"/>
  <c r="J137" i="19" s="1"/>
  <c r="O132" i="43"/>
  <c r="C325" i="3"/>
  <c r="A324" i="3"/>
  <c r="H297" i="3"/>
  <c r="L297" i="3" s="1"/>
  <c r="I296" i="3"/>
  <c r="F297" i="3"/>
  <c r="G297" i="3"/>
  <c r="D296" i="3"/>
  <c r="E297" i="3"/>
  <c r="X111" i="19" a="1"/>
  <c r="X111" i="19" s="1"/>
  <c r="Y111" i="19" s="1"/>
  <c r="W112" i="3" a="1"/>
  <c r="W112" i="3" s="1"/>
  <c r="X112" i="3" s="1"/>
  <c r="O131" i="43" l="1"/>
  <c r="P132" i="43"/>
  <c r="N132" i="43" s="1"/>
  <c r="J136" i="19" s="1"/>
  <c r="C326" i="3"/>
  <c r="A325" i="3"/>
  <c r="H298" i="3"/>
  <c r="L298" i="3" s="1"/>
  <c r="I297" i="3"/>
  <c r="F298" i="3"/>
  <c r="G298" i="3"/>
  <c r="D297" i="3"/>
  <c r="E298" i="3"/>
  <c r="X112" i="19" a="1"/>
  <c r="X112" i="19" s="1"/>
  <c r="Y112" i="19" s="1"/>
  <c r="W113" i="3" a="1"/>
  <c r="W113" i="3" s="1"/>
  <c r="X113" i="3" s="1"/>
  <c r="O130" i="43" l="1"/>
  <c r="P131" i="43"/>
  <c r="N131" i="43" s="1"/>
  <c r="J135" i="19" s="1"/>
  <c r="C327" i="3"/>
  <c r="A326" i="3"/>
  <c r="H299" i="3"/>
  <c r="L299" i="3" s="1"/>
  <c r="I298" i="3"/>
  <c r="F299" i="3"/>
  <c r="G299" i="3"/>
  <c r="D298" i="3"/>
  <c r="E299" i="3"/>
  <c r="X113" i="19" a="1"/>
  <c r="X113" i="19" s="1"/>
  <c r="Y113" i="19" s="1"/>
  <c r="W114" i="3" a="1"/>
  <c r="W114" i="3" s="1"/>
  <c r="X114" i="3" s="1"/>
  <c r="P130" i="43" l="1"/>
  <c r="N130" i="43" s="1"/>
  <c r="J134" i="19" s="1"/>
  <c r="O129" i="43"/>
  <c r="C328" i="3"/>
  <c r="A327" i="3"/>
  <c r="H300" i="3"/>
  <c r="L300" i="3" s="1"/>
  <c r="I299" i="3"/>
  <c r="F300" i="3"/>
  <c r="G300" i="3"/>
  <c r="D299" i="3"/>
  <c r="E300" i="3"/>
  <c r="X114" i="19" a="1"/>
  <c r="X114" i="19" s="1"/>
  <c r="Y114" i="19" s="1"/>
  <c r="W115" i="3" a="1"/>
  <c r="W115" i="3" s="1"/>
  <c r="X115" i="3" s="1"/>
  <c r="P129" i="43" l="1"/>
  <c r="N129" i="43" s="1"/>
  <c r="J133" i="19" s="1"/>
  <c r="O128" i="43"/>
  <c r="C329" i="3"/>
  <c r="A328" i="3"/>
  <c r="H301" i="3"/>
  <c r="L301" i="3" s="1"/>
  <c r="I300" i="3"/>
  <c r="F301" i="3"/>
  <c r="G301" i="3"/>
  <c r="D300" i="3"/>
  <c r="E301" i="3"/>
  <c r="X115" i="19" a="1"/>
  <c r="X115" i="19" s="1"/>
  <c r="Y115" i="19" s="1"/>
  <c r="W116" i="3" a="1"/>
  <c r="W116" i="3" s="1"/>
  <c r="X116" i="3" s="1"/>
  <c r="P128" i="43" l="1"/>
  <c r="N128" i="43" s="1"/>
  <c r="J132" i="19" s="1"/>
  <c r="O127" i="43"/>
  <c r="C330" i="3"/>
  <c r="A329" i="3"/>
  <c r="H302" i="3"/>
  <c r="L302" i="3" s="1"/>
  <c r="I301" i="3"/>
  <c r="F302" i="3"/>
  <c r="G302" i="3"/>
  <c r="D301" i="3"/>
  <c r="E302" i="3"/>
  <c r="X116" i="19" a="1"/>
  <c r="X116" i="19" s="1"/>
  <c r="Y116" i="19" s="1"/>
  <c r="W117" i="3" a="1"/>
  <c r="W117" i="3" s="1"/>
  <c r="X117" i="3" s="1"/>
  <c r="O126" i="43" l="1"/>
  <c r="P127" i="43"/>
  <c r="N127" i="43" s="1"/>
  <c r="J131" i="19" s="1"/>
  <c r="C331" i="3"/>
  <c r="A330" i="3"/>
  <c r="H303" i="3"/>
  <c r="L303" i="3" s="1"/>
  <c r="I302" i="3"/>
  <c r="F303" i="3"/>
  <c r="G303" i="3"/>
  <c r="D302" i="3"/>
  <c r="E303" i="3"/>
  <c r="X117" i="19" a="1"/>
  <c r="X117" i="19" s="1"/>
  <c r="Y117" i="19" s="1"/>
  <c r="W118" i="3" a="1"/>
  <c r="W118" i="3" s="1"/>
  <c r="X118" i="3" s="1"/>
  <c r="O125" i="43" l="1"/>
  <c r="P126" i="43"/>
  <c r="N126" i="43" s="1"/>
  <c r="J130" i="19" s="1"/>
  <c r="C332" i="3"/>
  <c r="A331" i="3"/>
  <c r="H304" i="3"/>
  <c r="L304" i="3" s="1"/>
  <c r="I303" i="3"/>
  <c r="F304" i="3"/>
  <c r="G304" i="3"/>
  <c r="D303" i="3"/>
  <c r="E304" i="3"/>
  <c r="X118" i="19" a="1"/>
  <c r="X118" i="19" s="1"/>
  <c r="Y118" i="19" s="1"/>
  <c r="W119" i="3" a="1"/>
  <c r="W119" i="3" s="1"/>
  <c r="X119" i="3" s="1"/>
  <c r="P125" i="43" l="1"/>
  <c r="N125" i="43" s="1"/>
  <c r="J129" i="19" s="1"/>
  <c r="O124" i="43"/>
  <c r="C333" i="3"/>
  <c r="A332" i="3"/>
  <c r="H305" i="3"/>
  <c r="L305" i="3" s="1"/>
  <c r="I304" i="3"/>
  <c r="F305" i="3"/>
  <c r="G305" i="3"/>
  <c r="D304" i="3"/>
  <c r="E305" i="3"/>
  <c r="X119" i="19" a="1"/>
  <c r="X119" i="19" s="1"/>
  <c r="Y119" i="19" s="1"/>
  <c r="W120" i="3" a="1"/>
  <c r="W120" i="3" s="1"/>
  <c r="X120" i="3" s="1"/>
  <c r="P124" i="43" l="1"/>
  <c r="N124" i="43" s="1"/>
  <c r="J128" i="19" s="1"/>
  <c r="O123" i="43"/>
  <c r="C334" i="3"/>
  <c r="A333" i="3"/>
  <c r="H306" i="3"/>
  <c r="L306" i="3" s="1"/>
  <c r="I305" i="3"/>
  <c r="F306" i="3"/>
  <c r="G306" i="3"/>
  <c r="D305" i="3"/>
  <c r="E306" i="3"/>
  <c r="X120" i="19" a="1"/>
  <c r="X120" i="19" s="1"/>
  <c r="Y120" i="19" s="1"/>
  <c r="W121" i="3" a="1"/>
  <c r="W121" i="3" s="1"/>
  <c r="X121" i="3" s="1"/>
  <c r="O122" i="43" l="1"/>
  <c r="P123" i="43"/>
  <c r="N123" i="43" s="1"/>
  <c r="J127" i="19" s="1"/>
  <c r="C335" i="3"/>
  <c r="A334" i="3"/>
  <c r="H307" i="3"/>
  <c r="L307" i="3" s="1"/>
  <c r="I306" i="3"/>
  <c r="F307" i="3"/>
  <c r="G307" i="3"/>
  <c r="D306" i="3"/>
  <c r="E307" i="3"/>
  <c r="X121" i="19" a="1"/>
  <c r="X121" i="19" s="1"/>
  <c r="Y121" i="19" s="1"/>
  <c r="W122" i="3" a="1"/>
  <c r="W122" i="3" s="1"/>
  <c r="X122" i="3" s="1"/>
  <c r="P122" i="43" l="1"/>
  <c r="N122" i="43" s="1"/>
  <c r="J126" i="19" s="1"/>
  <c r="O121" i="43"/>
  <c r="C336" i="3"/>
  <c r="A335" i="3"/>
  <c r="H308" i="3"/>
  <c r="L308" i="3" s="1"/>
  <c r="I307" i="3"/>
  <c r="F308" i="3"/>
  <c r="G308" i="3"/>
  <c r="D307" i="3"/>
  <c r="E308" i="3"/>
  <c r="X122" i="19" a="1"/>
  <c r="X122" i="19" s="1"/>
  <c r="Y122" i="19" s="1"/>
  <c r="W123" i="3" a="1"/>
  <c r="W123" i="3" s="1"/>
  <c r="X123" i="3" s="1"/>
  <c r="P121" i="43" l="1"/>
  <c r="N121" i="43" s="1"/>
  <c r="J125" i="19" s="1"/>
  <c r="O120" i="43"/>
  <c r="C337" i="3"/>
  <c r="A336" i="3"/>
  <c r="H309" i="3"/>
  <c r="L309" i="3" s="1"/>
  <c r="I308" i="3"/>
  <c r="F309" i="3"/>
  <c r="G309" i="3"/>
  <c r="D308" i="3"/>
  <c r="E309" i="3"/>
  <c r="X123" i="19" a="1"/>
  <c r="X123" i="19" s="1"/>
  <c r="Y123" i="19" s="1"/>
  <c r="W124" i="3" a="1"/>
  <c r="W124" i="3" s="1"/>
  <c r="X124" i="3" s="1"/>
  <c r="P120" i="43" l="1"/>
  <c r="N120" i="43" s="1"/>
  <c r="J124" i="19" s="1"/>
  <c r="O119" i="43"/>
  <c r="C338" i="3"/>
  <c r="A337" i="3"/>
  <c r="H310" i="3"/>
  <c r="L310" i="3" s="1"/>
  <c r="I309" i="3"/>
  <c r="F310" i="3"/>
  <c r="G310" i="3"/>
  <c r="D309" i="3"/>
  <c r="E310" i="3"/>
  <c r="X124" i="19" a="1"/>
  <c r="X124" i="19" s="1"/>
  <c r="Y124" i="19" s="1"/>
  <c r="W125" i="3" a="1"/>
  <c r="W125" i="3" s="1"/>
  <c r="X125" i="3" s="1"/>
  <c r="P119" i="43" l="1"/>
  <c r="N119" i="43" s="1"/>
  <c r="J123" i="19" s="1"/>
  <c r="O118" i="43"/>
  <c r="C339" i="3"/>
  <c r="A338" i="3"/>
  <c r="H311" i="3"/>
  <c r="L311" i="3" s="1"/>
  <c r="I310" i="3"/>
  <c r="F311" i="3"/>
  <c r="G311" i="3"/>
  <c r="D310" i="3"/>
  <c r="E311" i="3"/>
  <c r="X125" i="19" a="1"/>
  <c r="X125" i="19" s="1"/>
  <c r="Y125" i="19" s="1"/>
  <c r="W126" i="3" a="1"/>
  <c r="W126" i="3" s="1"/>
  <c r="X126" i="3" s="1"/>
  <c r="P118" i="43" l="1"/>
  <c r="N118" i="43" s="1"/>
  <c r="J122" i="19" s="1"/>
  <c r="O117" i="43"/>
  <c r="C340" i="3"/>
  <c r="A339" i="3"/>
  <c r="H312" i="3"/>
  <c r="L312" i="3" s="1"/>
  <c r="I311" i="3"/>
  <c r="F312" i="3"/>
  <c r="G312" i="3"/>
  <c r="D311" i="3"/>
  <c r="E312" i="3"/>
  <c r="X126" i="19" a="1"/>
  <c r="X126" i="19" s="1"/>
  <c r="Y126" i="19" s="1"/>
  <c r="W127" i="3" a="1"/>
  <c r="W127" i="3" s="1"/>
  <c r="X127" i="3" s="1"/>
  <c r="P117" i="43" l="1"/>
  <c r="N117" i="43" s="1"/>
  <c r="J121" i="19" s="1"/>
  <c r="O116" i="43"/>
  <c r="C341" i="3"/>
  <c r="A340" i="3"/>
  <c r="H313" i="3"/>
  <c r="L313" i="3" s="1"/>
  <c r="I312" i="3"/>
  <c r="F313" i="3"/>
  <c r="G313" i="3"/>
  <c r="D312" i="3"/>
  <c r="E313" i="3"/>
  <c r="X127" i="19" a="1"/>
  <c r="X127" i="19" s="1"/>
  <c r="Y127" i="19" s="1"/>
  <c r="W128" i="3" a="1"/>
  <c r="W128" i="3" s="1"/>
  <c r="X128" i="3" s="1"/>
  <c r="O115" i="43" l="1"/>
  <c r="P116" i="43"/>
  <c r="N116" i="43" s="1"/>
  <c r="J120" i="19" s="1"/>
  <c r="C342" i="3"/>
  <c r="A341" i="3"/>
  <c r="H314" i="3"/>
  <c r="L314" i="3" s="1"/>
  <c r="I313" i="3"/>
  <c r="F314" i="3"/>
  <c r="G314" i="3"/>
  <c r="D313" i="3"/>
  <c r="E314" i="3"/>
  <c r="X128" i="19" a="1"/>
  <c r="X128" i="19" s="1"/>
  <c r="Y128" i="19" s="1"/>
  <c r="W129" i="3" a="1"/>
  <c r="W129" i="3" s="1"/>
  <c r="X129" i="3" s="1"/>
  <c r="P115" i="43" l="1"/>
  <c r="N115" i="43" s="1"/>
  <c r="J119" i="19" s="1"/>
  <c r="O114" i="43"/>
  <c r="C343" i="3"/>
  <c r="A342" i="3"/>
  <c r="H315" i="3"/>
  <c r="L315" i="3" s="1"/>
  <c r="I314" i="3"/>
  <c r="F315" i="3"/>
  <c r="G315" i="3"/>
  <c r="D314" i="3"/>
  <c r="E315" i="3"/>
  <c r="X129" i="19" a="1"/>
  <c r="X129" i="19" s="1"/>
  <c r="Y129" i="19" s="1"/>
  <c r="W130" i="3" a="1"/>
  <c r="W130" i="3" s="1"/>
  <c r="X130" i="3" s="1"/>
  <c r="O113" i="43" l="1"/>
  <c r="P114" i="43"/>
  <c r="N114" i="43" s="1"/>
  <c r="J118" i="19" s="1"/>
  <c r="C344" i="3"/>
  <c r="A343" i="3"/>
  <c r="H316" i="3"/>
  <c r="L316" i="3" s="1"/>
  <c r="I315" i="3"/>
  <c r="F316" i="3"/>
  <c r="G316" i="3"/>
  <c r="D315" i="3"/>
  <c r="E316" i="3"/>
  <c r="X130" i="19" a="1"/>
  <c r="X130" i="19" s="1"/>
  <c r="Y130" i="19" s="1"/>
  <c r="W131" i="3" a="1"/>
  <c r="W131" i="3" s="1"/>
  <c r="X131" i="3" s="1"/>
  <c r="O112" i="43" l="1"/>
  <c r="P113" i="43"/>
  <c r="N113" i="43" s="1"/>
  <c r="J117" i="19" s="1"/>
  <c r="C345" i="3"/>
  <c r="A344" i="3"/>
  <c r="H317" i="3"/>
  <c r="L317" i="3" s="1"/>
  <c r="I316" i="3"/>
  <c r="F317" i="3"/>
  <c r="G317" i="3"/>
  <c r="D316" i="3"/>
  <c r="E317" i="3"/>
  <c r="X131" i="19" a="1"/>
  <c r="X131" i="19" s="1"/>
  <c r="Y131" i="19" s="1"/>
  <c r="W132" i="3" a="1"/>
  <c r="W132" i="3" s="1"/>
  <c r="X132" i="3" s="1"/>
  <c r="O111" i="43" l="1"/>
  <c r="P112" i="43"/>
  <c r="N112" i="43" s="1"/>
  <c r="J116" i="19" s="1"/>
  <c r="C346" i="3"/>
  <c r="A345" i="3"/>
  <c r="H318" i="3"/>
  <c r="L318" i="3" s="1"/>
  <c r="I317" i="3"/>
  <c r="F318" i="3"/>
  <c r="G318" i="3"/>
  <c r="D317" i="3"/>
  <c r="E318" i="3"/>
  <c r="X132" i="19" a="1"/>
  <c r="X132" i="19" s="1"/>
  <c r="Y132" i="19" s="1"/>
  <c r="W133" i="3" a="1"/>
  <c r="W133" i="3" s="1"/>
  <c r="X133" i="3" s="1"/>
  <c r="P111" i="43" l="1"/>
  <c r="N111" i="43" s="1"/>
  <c r="J115" i="19" s="1"/>
  <c r="O110" i="43"/>
  <c r="C347" i="3"/>
  <c r="A346" i="3"/>
  <c r="H319" i="3"/>
  <c r="L319" i="3" s="1"/>
  <c r="I318" i="3"/>
  <c r="F319" i="3"/>
  <c r="G319" i="3"/>
  <c r="D318" i="3"/>
  <c r="E319" i="3"/>
  <c r="X133" i="19" a="1"/>
  <c r="X133" i="19" s="1"/>
  <c r="Y133" i="19" s="1"/>
  <c r="W134" i="3" a="1"/>
  <c r="W134" i="3" s="1"/>
  <c r="X134" i="3" s="1"/>
  <c r="O109" i="43" l="1"/>
  <c r="P110" i="43"/>
  <c r="N110" i="43" s="1"/>
  <c r="J114" i="19" s="1"/>
  <c r="AJ37" i="19"/>
  <c r="C348" i="3"/>
  <c r="A347" i="3"/>
  <c r="H320" i="3"/>
  <c r="L320" i="3" s="1"/>
  <c r="I319" i="3"/>
  <c r="F320" i="3"/>
  <c r="G320" i="3"/>
  <c r="D319" i="3"/>
  <c r="E320" i="3"/>
  <c r="X134" i="19" a="1"/>
  <c r="X134" i="19" s="1"/>
  <c r="Y134" i="19" s="1"/>
  <c r="W135" i="3" a="1"/>
  <c r="W135" i="3" s="1"/>
  <c r="X135" i="3" s="1"/>
  <c r="AJ39" i="19" l="1"/>
  <c r="P109" i="43"/>
  <c r="N109" i="43" s="1"/>
  <c r="J113" i="19" s="1"/>
  <c r="O108" i="43"/>
  <c r="C349" i="3"/>
  <c r="A348" i="3"/>
  <c r="H321" i="3"/>
  <c r="L321" i="3" s="1"/>
  <c r="I320" i="3"/>
  <c r="F321" i="3"/>
  <c r="G321" i="3"/>
  <c r="D320" i="3"/>
  <c r="E321" i="3"/>
  <c r="X135" i="19" a="1"/>
  <c r="X135" i="19" s="1"/>
  <c r="Y135" i="19" s="1"/>
  <c r="W136" i="3" a="1"/>
  <c r="W136" i="3" s="1"/>
  <c r="X136" i="3" s="1"/>
  <c r="O107" i="43" l="1"/>
  <c r="P108" i="43"/>
  <c r="N108" i="43" s="1"/>
  <c r="J112" i="19" s="1"/>
  <c r="C350" i="3"/>
  <c r="A349" i="3"/>
  <c r="H322" i="3"/>
  <c r="L322" i="3" s="1"/>
  <c r="I321" i="3"/>
  <c r="F322" i="3"/>
  <c r="G322" i="3"/>
  <c r="D321" i="3"/>
  <c r="E322" i="3"/>
  <c r="X136" i="19" a="1"/>
  <c r="X136" i="19" s="1"/>
  <c r="Y136" i="19" s="1"/>
  <c r="W137" i="3" a="1"/>
  <c r="W137" i="3" s="1"/>
  <c r="X137" i="3" s="1"/>
  <c r="O106" i="43" l="1"/>
  <c r="P107" i="43"/>
  <c r="N107" i="43" s="1"/>
  <c r="J111" i="19" s="1"/>
  <c r="C351" i="3"/>
  <c r="A350" i="3"/>
  <c r="H323" i="3"/>
  <c r="L323" i="3" s="1"/>
  <c r="I322" i="3"/>
  <c r="F323" i="3"/>
  <c r="G323" i="3"/>
  <c r="D322" i="3"/>
  <c r="E323" i="3"/>
  <c r="X137" i="19" a="1"/>
  <c r="X137" i="19" s="1"/>
  <c r="Y137" i="19" s="1"/>
  <c r="W138" i="3" a="1"/>
  <c r="W138" i="3" s="1"/>
  <c r="X138" i="3" s="1"/>
  <c r="O105" i="43" l="1"/>
  <c r="P106" i="43"/>
  <c r="N106" i="43" s="1"/>
  <c r="J110" i="19" s="1"/>
  <c r="C352" i="3"/>
  <c r="A351" i="3"/>
  <c r="H324" i="3"/>
  <c r="L324" i="3" s="1"/>
  <c r="I323" i="3"/>
  <c r="F324" i="3"/>
  <c r="G324" i="3"/>
  <c r="D323" i="3"/>
  <c r="E324" i="3"/>
  <c r="X138" i="19" a="1"/>
  <c r="X138" i="19" s="1"/>
  <c r="Y138" i="19" s="1"/>
  <c r="W139" i="3" a="1"/>
  <c r="W139" i="3" s="1"/>
  <c r="X139" i="3" s="1"/>
  <c r="P105" i="43" l="1"/>
  <c r="N105" i="43" s="1"/>
  <c r="J109" i="19" s="1"/>
  <c r="O104" i="43"/>
  <c r="C353" i="3"/>
  <c r="A352" i="3"/>
  <c r="H325" i="3"/>
  <c r="L325" i="3" s="1"/>
  <c r="I324" i="3"/>
  <c r="F325" i="3"/>
  <c r="G325" i="3"/>
  <c r="D324" i="3"/>
  <c r="E325" i="3"/>
  <c r="X139" i="19" a="1"/>
  <c r="X139" i="19" s="1"/>
  <c r="Y139" i="19" s="1"/>
  <c r="W140" i="3" a="1"/>
  <c r="W140" i="3" s="1"/>
  <c r="X140" i="3" s="1"/>
  <c r="O103" i="43" l="1"/>
  <c r="P104" i="43"/>
  <c r="N104" i="43" s="1"/>
  <c r="J108" i="19" s="1"/>
  <c r="C354" i="3"/>
  <c r="A354" i="3" s="1"/>
  <c r="A353" i="3"/>
  <c r="H326" i="3"/>
  <c r="L326" i="3" s="1"/>
  <c r="I325" i="3"/>
  <c r="F326" i="3"/>
  <c r="G326" i="3"/>
  <c r="D325" i="3"/>
  <c r="E326" i="3"/>
  <c r="X140" i="19" a="1"/>
  <c r="X140" i="19" s="1"/>
  <c r="Y140" i="19" s="1"/>
  <c r="W141" i="3" a="1"/>
  <c r="W141" i="3" s="1"/>
  <c r="X141" i="3" s="1"/>
  <c r="P103" i="43" l="1"/>
  <c r="N103" i="43" s="1"/>
  <c r="J107" i="19" s="1"/>
  <c r="O102" i="43"/>
  <c r="H327" i="3"/>
  <c r="L327" i="3" s="1"/>
  <c r="I326" i="3"/>
  <c r="F327" i="3"/>
  <c r="G327" i="3"/>
  <c r="D326" i="3"/>
  <c r="E327" i="3"/>
  <c r="X141" i="19" a="1"/>
  <c r="X141" i="19" s="1"/>
  <c r="Y141" i="19" s="1"/>
  <c r="W142" i="3" a="1"/>
  <c r="W142" i="3" s="1"/>
  <c r="X142" i="3" s="1"/>
  <c r="P102" i="43" l="1"/>
  <c r="N102" i="43" s="1"/>
  <c r="J106" i="19" s="1"/>
  <c r="O101" i="43"/>
  <c r="H328" i="3"/>
  <c r="L328" i="3" s="1"/>
  <c r="I327" i="3"/>
  <c r="F328" i="3"/>
  <c r="G328" i="3"/>
  <c r="D327" i="3"/>
  <c r="E328" i="3"/>
  <c r="X142" i="19" a="1"/>
  <c r="X142" i="19" s="1"/>
  <c r="Y142" i="19" s="1"/>
  <c r="W143" i="3" a="1"/>
  <c r="W143" i="3" s="1"/>
  <c r="X143" i="3" s="1"/>
  <c r="O100" i="43" l="1"/>
  <c r="P101" i="43"/>
  <c r="N101" i="43" s="1"/>
  <c r="J105" i="19" s="1"/>
  <c r="H329" i="3"/>
  <c r="L329" i="3" s="1"/>
  <c r="I328" i="3"/>
  <c r="F329" i="3"/>
  <c r="G329" i="3"/>
  <c r="D328" i="3"/>
  <c r="E329" i="3"/>
  <c r="X143" i="19" a="1"/>
  <c r="X143" i="19" s="1"/>
  <c r="Y143" i="19" s="1"/>
  <c r="W144" i="3" a="1"/>
  <c r="W144" i="3" s="1"/>
  <c r="X144" i="3" s="1"/>
  <c r="P100" i="43" l="1"/>
  <c r="N100" i="43" s="1"/>
  <c r="J104" i="19" s="1"/>
  <c r="O99" i="43"/>
  <c r="H330" i="3"/>
  <c r="L330" i="3" s="1"/>
  <c r="I329" i="3"/>
  <c r="F330" i="3"/>
  <c r="G330" i="3"/>
  <c r="D329" i="3"/>
  <c r="E330" i="3"/>
  <c r="X144" i="19" a="1"/>
  <c r="X144" i="19" s="1"/>
  <c r="Y144" i="19" s="1"/>
  <c r="W145" i="3" a="1"/>
  <c r="W145" i="3" s="1"/>
  <c r="X145" i="3" s="1"/>
  <c r="O98" i="43" l="1"/>
  <c r="P99" i="43"/>
  <c r="N99" i="43" s="1"/>
  <c r="J103" i="19" s="1"/>
  <c r="H331" i="3"/>
  <c r="L331" i="3" s="1"/>
  <c r="I330" i="3"/>
  <c r="F331" i="3"/>
  <c r="G331" i="3"/>
  <c r="D330" i="3"/>
  <c r="E331" i="3"/>
  <c r="X145" i="19" a="1"/>
  <c r="X145" i="19" s="1"/>
  <c r="Y145" i="19" s="1"/>
  <c r="W146" i="3" a="1"/>
  <c r="W146" i="3" s="1"/>
  <c r="X146" i="3" s="1"/>
  <c r="O97" i="43" l="1"/>
  <c r="P98" i="43"/>
  <c r="N98" i="43" s="1"/>
  <c r="J102" i="19" s="1"/>
  <c r="H332" i="3"/>
  <c r="L332" i="3" s="1"/>
  <c r="I331" i="3"/>
  <c r="F332" i="3"/>
  <c r="G332" i="3"/>
  <c r="D331" i="3"/>
  <c r="E332" i="3"/>
  <c r="X146" i="19" a="1"/>
  <c r="X146" i="19" s="1"/>
  <c r="Y146" i="19" s="1"/>
  <c r="W147" i="3" a="1"/>
  <c r="W147" i="3" s="1"/>
  <c r="X147" i="3" s="1"/>
  <c r="O96" i="43" l="1"/>
  <c r="P97" i="43"/>
  <c r="N97" i="43" s="1"/>
  <c r="J101" i="19" s="1"/>
  <c r="H333" i="3"/>
  <c r="L333" i="3" s="1"/>
  <c r="I332" i="3"/>
  <c r="F333" i="3"/>
  <c r="G333" i="3"/>
  <c r="D332" i="3"/>
  <c r="E333" i="3"/>
  <c r="X147" i="19" a="1"/>
  <c r="X147" i="19" s="1"/>
  <c r="Y147" i="19" s="1"/>
  <c r="W148" i="3" a="1"/>
  <c r="W148" i="3" s="1"/>
  <c r="X148" i="3" s="1"/>
  <c r="O95" i="43" l="1"/>
  <c r="P96" i="43"/>
  <c r="N96" i="43" s="1"/>
  <c r="J100" i="19" s="1"/>
  <c r="H334" i="3"/>
  <c r="L334" i="3" s="1"/>
  <c r="I333" i="3"/>
  <c r="F334" i="3"/>
  <c r="G334" i="3"/>
  <c r="D333" i="3"/>
  <c r="E334" i="3"/>
  <c r="X148" i="19" a="1"/>
  <c r="X148" i="19" s="1"/>
  <c r="Y148" i="19" s="1"/>
  <c r="W149" i="3" a="1"/>
  <c r="W149" i="3" s="1"/>
  <c r="X149" i="3" s="1"/>
  <c r="P95" i="43" l="1"/>
  <c r="O94" i="43"/>
  <c r="N95" i="43"/>
  <c r="J99" i="19" s="1"/>
  <c r="H335" i="3"/>
  <c r="L335" i="3" s="1"/>
  <c r="I334" i="3"/>
  <c r="F335" i="3"/>
  <c r="G335" i="3"/>
  <c r="D334" i="3"/>
  <c r="E335" i="3"/>
  <c r="X149" i="19" a="1"/>
  <c r="X149" i="19" s="1"/>
  <c r="Y149" i="19" s="1"/>
  <c r="W150" i="3" a="1"/>
  <c r="W150" i="3" s="1"/>
  <c r="X150" i="3" s="1"/>
  <c r="P94" i="43" l="1"/>
  <c r="N94" i="43" s="1"/>
  <c r="J98" i="19" s="1"/>
  <c r="O93" i="43"/>
  <c r="H336" i="3"/>
  <c r="L336" i="3" s="1"/>
  <c r="I335" i="3"/>
  <c r="F336" i="3"/>
  <c r="G336" i="3"/>
  <c r="D335" i="3"/>
  <c r="E336" i="3"/>
  <c r="X150" i="19" a="1"/>
  <c r="X150" i="19" s="1"/>
  <c r="Y150" i="19" s="1"/>
  <c r="W151" i="3" a="1"/>
  <c r="W151" i="3" s="1"/>
  <c r="X151" i="3" s="1"/>
  <c r="O92" i="43" l="1"/>
  <c r="P93" i="43"/>
  <c r="N93" i="43" s="1"/>
  <c r="J97" i="19" s="1"/>
  <c r="H337" i="3"/>
  <c r="L337" i="3" s="1"/>
  <c r="I336" i="3"/>
  <c r="F337" i="3"/>
  <c r="G337" i="3"/>
  <c r="D336" i="3"/>
  <c r="E337" i="3"/>
  <c r="X151" i="19" a="1"/>
  <c r="X151" i="19" s="1"/>
  <c r="Y151" i="19" s="1"/>
  <c r="W152" i="3" a="1"/>
  <c r="W152" i="3" s="1"/>
  <c r="X152" i="3" s="1"/>
  <c r="P92" i="43" l="1"/>
  <c r="N92" i="43" s="1"/>
  <c r="J96" i="19" s="1"/>
  <c r="O91" i="43"/>
  <c r="H338" i="3"/>
  <c r="L338" i="3" s="1"/>
  <c r="I337" i="3"/>
  <c r="F338" i="3"/>
  <c r="G338" i="3"/>
  <c r="D337" i="3"/>
  <c r="E338" i="3"/>
  <c r="X152" i="19" a="1"/>
  <c r="X152" i="19" s="1"/>
  <c r="Y152" i="19" s="1"/>
  <c r="W153" i="3" a="1"/>
  <c r="W153" i="3" s="1"/>
  <c r="X153" i="3" s="1"/>
  <c r="O90" i="43" l="1"/>
  <c r="P91" i="43"/>
  <c r="N91" i="43" s="1"/>
  <c r="J95" i="19" s="1"/>
  <c r="H339" i="3"/>
  <c r="L339" i="3" s="1"/>
  <c r="I338" i="3"/>
  <c r="F339" i="3"/>
  <c r="G339" i="3"/>
  <c r="D338" i="3"/>
  <c r="E339" i="3"/>
  <c r="X153" i="19" a="1"/>
  <c r="X153" i="19" s="1"/>
  <c r="Y153" i="19" s="1"/>
  <c r="W154" i="3" a="1"/>
  <c r="W154" i="3" s="1"/>
  <c r="X154" i="3" s="1"/>
  <c r="O89" i="43" l="1"/>
  <c r="P90" i="43"/>
  <c r="N90" i="43" s="1"/>
  <c r="J94" i="19" s="1"/>
  <c r="H340" i="3"/>
  <c r="L340" i="3" s="1"/>
  <c r="I339" i="3"/>
  <c r="F340" i="3"/>
  <c r="G340" i="3"/>
  <c r="D339" i="3"/>
  <c r="E340" i="3"/>
  <c r="X154" i="19" a="1"/>
  <c r="X154" i="19" s="1"/>
  <c r="Y154" i="19" s="1"/>
  <c r="W155" i="3" a="1"/>
  <c r="W155" i="3" s="1"/>
  <c r="X155" i="3" s="1"/>
  <c r="P89" i="43" l="1"/>
  <c r="N89" i="43" s="1"/>
  <c r="J93" i="19" s="1"/>
  <c r="O88" i="43"/>
  <c r="H341" i="3"/>
  <c r="L341" i="3" s="1"/>
  <c r="I340" i="3"/>
  <c r="F341" i="3"/>
  <c r="G341" i="3"/>
  <c r="D340" i="3"/>
  <c r="E341" i="3"/>
  <c r="X155" i="19" a="1"/>
  <c r="X155" i="19" s="1"/>
  <c r="Y155" i="19" s="1"/>
  <c r="W156" i="3" a="1"/>
  <c r="W156" i="3" s="1"/>
  <c r="X156" i="3" s="1"/>
  <c r="O87" i="43" l="1"/>
  <c r="P88" i="43"/>
  <c r="N88" i="43" s="1"/>
  <c r="J92" i="19" s="1"/>
  <c r="H342" i="3"/>
  <c r="L342" i="3" s="1"/>
  <c r="I341" i="3"/>
  <c r="F342" i="3"/>
  <c r="G342" i="3"/>
  <c r="D341" i="3"/>
  <c r="E342" i="3"/>
  <c r="X156" i="19" a="1"/>
  <c r="X156" i="19" s="1"/>
  <c r="Y156" i="19" s="1"/>
  <c r="W157" i="3" a="1"/>
  <c r="W157" i="3" s="1"/>
  <c r="X157" i="3" s="1"/>
  <c r="O86" i="43" l="1"/>
  <c r="P87" i="43"/>
  <c r="N87" i="43" s="1"/>
  <c r="J91" i="19" s="1"/>
  <c r="H343" i="3"/>
  <c r="L343" i="3" s="1"/>
  <c r="I342" i="3"/>
  <c r="F343" i="3"/>
  <c r="G343" i="3"/>
  <c r="D342" i="3"/>
  <c r="E343" i="3"/>
  <c r="X157" i="19" a="1"/>
  <c r="X157" i="19" s="1"/>
  <c r="Y157" i="19" s="1"/>
  <c r="W158" i="3" a="1"/>
  <c r="W158" i="3" s="1"/>
  <c r="X158" i="3" s="1"/>
  <c r="P86" i="43" l="1"/>
  <c r="N86" i="43" s="1"/>
  <c r="J90" i="19" s="1"/>
  <c r="O85" i="43"/>
  <c r="H344" i="3"/>
  <c r="L344" i="3" s="1"/>
  <c r="I343" i="3"/>
  <c r="F344" i="3"/>
  <c r="G344" i="3"/>
  <c r="D343" i="3"/>
  <c r="E344" i="3"/>
  <c r="X158" i="19" a="1"/>
  <c r="X158" i="19" s="1"/>
  <c r="Y158" i="19" s="1"/>
  <c r="W159" i="3" a="1"/>
  <c r="W159" i="3" s="1"/>
  <c r="X159" i="3" s="1"/>
  <c r="O84" i="43" l="1"/>
  <c r="P85" i="43"/>
  <c r="N85" i="43" s="1"/>
  <c r="J89" i="19" s="1"/>
  <c r="H345" i="3"/>
  <c r="L345" i="3" s="1"/>
  <c r="I344" i="3"/>
  <c r="F345" i="3"/>
  <c r="G345" i="3"/>
  <c r="D344" i="3"/>
  <c r="E345" i="3"/>
  <c r="X159" i="19" a="1"/>
  <c r="X159" i="19" s="1"/>
  <c r="Y159" i="19" s="1"/>
  <c r="W160" i="3" a="1"/>
  <c r="W160" i="3" s="1"/>
  <c r="X160" i="3" s="1"/>
  <c r="O83" i="43" l="1"/>
  <c r="P84" i="43"/>
  <c r="N84" i="43" s="1"/>
  <c r="J88" i="19" s="1"/>
  <c r="H346" i="3"/>
  <c r="L346" i="3" s="1"/>
  <c r="I345" i="3"/>
  <c r="F346" i="3"/>
  <c r="G346" i="3"/>
  <c r="D345" i="3"/>
  <c r="E346" i="3"/>
  <c r="X160" i="19" a="1"/>
  <c r="X160" i="19" s="1"/>
  <c r="Y160" i="19" s="1"/>
  <c r="W161" i="3" a="1"/>
  <c r="W161" i="3" s="1"/>
  <c r="X161" i="3" s="1"/>
  <c r="P83" i="43" l="1"/>
  <c r="N83" i="43" s="1"/>
  <c r="J87" i="19" s="1"/>
  <c r="O82" i="43"/>
  <c r="H347" i="3"/>
  <c r="L347" i="3" s="1"/>
  <c r="I346" i="3"/>
  <c r="F347" i="3"/>
  <c r="G347" i="3"/>
  <c r="D346" i="3"/>
  <c r="E347" i="3"/>
  <c r="X161" i="19" a="1"/>
  <c r="X161" i="19" s="1"/>
  <c r="Y161" i="19" s="1"/>
  <c r="W162" i="3" a="1"/>
  <c r="W162" i="3" s="1"/>
  <c r="X162" i="3" s="1"/>
  <c r="O81" i="43" l="1"/>
  <c r="P82" i="43"/>
  <c r="N82" i="43" s="1"/>
  <c r="J86" i="19" s="1"/>
  <c r="H348" i="3"/>
  <c r="L348" i="3" s="1"/>
  <c r="I347" i="3"/>
  <c r="F348" i="3"/>
  <c r="G348" i="3"/>
  <c r="D347" i="3"/>
  <c r="E348" i="3"/>
  <c r="X162" i="19" a="1"/>
  <c r="X162" i="19" s="1"/>
  <c r="Y162" i="19" s="1"/>
  <c r="W163" i="3" a="1"/>
  <c r="W163" i="3" s="1"/>
  <c r="X163" i="3" s="1"/>
  <c r="O80" i="43" l="1"/>
  <c r="P81" i="43"/>
  <c r="N81" i="43" s="1"/>
  <c r="J85" i="19" s="1"/>
  <c r="H349" i="3"/>
  <c r="L349" i="3" s="1"/>
  <c r="I348" i="3"/>
  <c r="F349" i="3"/>
  <c r="G349" i="3"/>
  <c r="D348" i="3"/>
  <c r="E349" i="3"/>
  <c r="X163" i="19" a="1"/>
  <c r="X163" i="19" s="1"/>
  <c r="Y163" i="19" s="1"/>
  <c r="W164" i="3" a="1"/>
  <c r="W164" i="3" s="1"/>
  <c r="X164" i="3" s="1"/>
  <c r="P80" i="43" l="1"/>
  <c r="N80" i="43" s="1"/>
  <c r="J84" i="19" s="1"/>
  <c r="O79" i="43"/>
  <c r="H350" i="3"/>
  <c r="L350" i="3" s="1"/>
  <c r="I349" i="3"/>
  <c r="F350" i="3"/>
  <c r="G350" i="3"/>
  <c r="D349" i="3"/>
  <c r="E350" i="3"/>
  <c r="X164" i="19" a="1"/>
  <c r="X164" i="19" s="1"/>
  <c r="Y164" i="19" s="1"/>
  <c r="W165" i="3" a="1"/>
  <c r="W165" i="3" s="1"/>
  <c r="X165" i="3" s="1"/>
  <c r="O78" i="43" l="1"/>
  <c r="P79" i="43"/>
  <c r="N79" i="43" s="1"/>
  <c r="J83" i="19" s="1"/>
  <c r="H351" i="3"/>
  <c r="L351" i="3" s="1"/>
  <c r="I350" i="3"/>
  <c r="F351" i="3"/>
  <c r="G351" i="3"/>
  <c r="D350" i="3"/>
  <c r="E351" i="3"/>
  <c r="X165" i="19" a="1"/>
  <c r="X165" i="19" s="1"/>
  <c r="Y165" i="19" s="1"/>
  <c r="W166" i="3" a="1"/>
  <c r="W166" i="3" s="1"/>
  <c r="X166" i="3" s="1"/>
  <c r="P78" i="43" l="1"/>
  <c r="N78" i="43" s="1"/>
  <c r="J82" i="19" s="1"/>
  <c r="O77" i="43"/>
  <c r="H352" i="3"/>
  <c r="L352" i="3" s="1"/>
  <c r="I351" i="3"/>
  <c r="F352" i="3"/>
  <c r="G352" i="3"/>
  <c r="D351" i="3"/>
  <c r="E352" i="3"/>
  <c r="X166" i="19" a="1"/>
  <c r="X166" i="19" s="1"/>
  <c r="Y166" i="19" s="1"/>
  <c r="W167" i="3" a="1"/>
  <c r="W167" i="3" s="1"/>
  <c r="X167" i="3" s="1"/>
  <c r="O76" i="43" l="1"/>
  <c r="P77" i="43"/>
  <c r="N77" i="43" s="1"/>
  <c r="J81" i="19" s="1"/>
  <c r="H353" i="3"/>
  <c r="L353" i="3" s="1"/>
  <c r="I352" i="3"/>
  <c r="F353" i="3"/>
  <c r="G353" i="3"/>
  <c r="D352" i="3"/>
  <c r="E353" i="3"/>
  <c r="X167" i="19" a="1"/>
  <c r="X167" i="19" s="1"/>
  <c r="Y167" i="19" s="1"/>
  <c r="W168" i="3" a="1"/>
  <c r="W168" i="3" s="1"/>
  <c r="X168" i="3" s="1"/>
  <c r="O75" i="43" l="1"/>
  <c r="P76" i="43"/>
  <c r="N76" i="43" s="1"/>
  <c r="J80" i="19" s="1"/>
  <c r="H354" i="3"/>
  <c r="L354" i="3" s="1"/>
  <c r="I353" i="3"/>
  <c r="F354" i="3"/>
  <c r="G354" i="3"/>
  <c r="D353" i="3"/>
  <c r="E354" i="3"/>
  <c r="X168" i="19" a="1"/>
  <c r="X168" i="19" s="1"/>
  <c r="Y168" i="19" s="1"/>
  <c r="W169" i="3" a="1"/>
  <c r="W169" i="3" s="1"/>
  <c r="X169" i="3" s="1"/>
  <c r="P75" i="43" l="1"/>
  <c r="N75" i="43" s="1"/>
  <c r="J79" i="19" s="1"/>
  <c r="O74" i="43"/>
  <c r="H355" i="3"/>
  <c r="L355" i="3" s="1"/>
  <c r="I354" i="3"/>
  <c r="F355" i="3"/>
  <c r="G355" i="3"/>
  <c r="D354" i="3"/>
  <c r="E355" i="3"/>
  <c r="X169" i="19" a="1"/>
  <c r="X169" i="19" s="1"/>
  <c r="Y169" i="19" s="1"/>
  <c r="W170" i="3" a="1"/>
  <c r="W170" i="3" s="1"/>
  <c r="X170" i="3" s="1"/>
  <c r="O73" i="43" l="1"/>
  <c r="P74" i="43"/>
  <c r="N74" i="43" s="1"/>
  <c r="J78" i="19" s="1"/>
  <c r="X170" i="19" a="1"/>
  <c r="X170" i="19" s="1"/>
  <c r="Y170" i="19" s="1"/>
  <c r="W171" i="3" a="1"/>
  <c r="W171" i="3" s="1"/>
  <c r="X171" i="3" s="1"/>
  <c r="P73" i="43" l="1"/>
  <c r="N73" i="43" s="1"/>
  <c r="J77" i="19" s="1"/>
  <c r="O72" i="43"/>
  <c r="X171" i="19" a="1"/>
  <c r="X171" i="19" s="1"/>
  <c r="Y171" i="19" s="1"/>
  <c r="W172" i="3" a="1"/>
  <c r="W172" i="3" s="1"/>
  <c r="X172" i="3" s="1"/>
  <c r="O71" i="43" l="1"/>
  <c r="P72" i="43"/>
  <c r="N72" i="43" s="1"/>
  <c r="J76" i="19" s="1"/>
  <c r="X172" i="19" a="1"/>
  <c r="X172" i="19" s="1"/>
  <c r="Y172" i="19" s="1"/>
  <c r="W173" i="3" a="1"/>
  <c r="W173" i="3" s="1"/>
  <c r="X173" i="3" s="1"/>
  <c r="P71" i="43" l="1"/>
  <c r="O70" i="43"/>
  <c r="N71" i="43"/>
  <c r="J75" i="19" s="1"/>
  <c r="X173" i="19" a="1"/>
  <c r="X173" i="19" s="1"/>
  <c r="Y173" i="19" s="1"/>
  <c r="W174" i="3" a="1"/>
  <c r="W174" i="3" s="1"/>
  <c r="X174" i="3" s="1"/>
  <c r="O69" i="43" l="1"/>
  <c r="P70" i="43"/>
  <c r="N70" i="43" s="1"/>
  <c r="J74" i="19" s="1"/>
  <c r="X174" i="19" a="1"/>
  <c r="X174" i="19" s="1"/>
  <c r="Y174" i="19" s="1"/>
  <c r="W175" i="3" a="1"/>
  <c r="W175" i="3" s="1"/>
  <c r="X175" i="3" s="1"/>
  <c r="P69" i="43" l="1"/>
  <c r="N69" i="43" s="1"/>
  <c r="J73" i="19" s="1"/>
  <c r="O68" i="43"/>
  <c r="X175" i="19" a="1"/>
  <c r="X175" i="19" s="1"/>
  <c r="Y175" i="19" s="1"/>
  <c r="W176" i="3" a="1"/>
  <c r="W176" i="3" s="1"/>
  <c r="X176" i="3" s="1"/>
  <c r="O67" i="43" l="1"/>
  <c r="P68" i="43"/>
  <c r="N68" i="43" s="1"/>
  <c r="J72" i="19" s="1"/>
  <c r="X176" i="19" a="1"/>
  <c r="X176" i="19" s="1"/>
  <c r="Y176" i="19" s="1"/>
  <c r="W177" i="3" a="1"/>
  <c r="W177" i="3" s="1"/>
  <c r="X177" i="3" s="1"/>
  <c r="O66" i="43" l="1"/>
  <c r="P67" i="43"/>
  <c r="N67" i="43" s="1"/>
  <c r="J71" i="19" s="1"/>
  <c r="X177" i="19" a="1"/>
  <c r="X177" i="19" s="1"/>
  <c r="Y177" i="19" s="1"/>
  <c r="W178" i="3" a="1"/>
  <c r="W178" i="3" s="1"/>
  <c r="X178" i="3" s="1"/>
  <c r="O65" i="43" l="1"/>
  <c r="P66" i="43"/>
  <c r="N66" i="43" s="1"/>
  <c r="J70" i="19" s="1"/>
  <c r="X178" i="19" a="1"/>
  <c r="X178" i="19" s="1"/>
  <c r="Y178" i="19" s="1"/>
  <c r="W179" i="3" a="1"/>
  <c r="W179" i="3" s="1"/>
  <c r="X179" i="3" s="1"/>
  <c r="P65" i="43" l="1"/>
  <c r="N65" i="43" s="1"/>
  <c r="J69" i="19" s="1"/>
  <c r="O64" i="43"/>
  <c r="X179" i="19" a="1"/>
  <c r="X179" i="19" s="1"/>
  <c r="Y179" i="19" s="1"/>
  <c r="W180" i="3" a="1"/>
  <c r="W180" i="3" s="1"/>
  <c r="X180" i="3" s="1"/>
  <c r="P64" i="43" l="1"/>
  <c r="N64" i="43" s="1"/>
  <c r="J68" i="19" s="1"/>
  <c r="O63" i="43"/>
  <c r="X180" i="19" a="1"/>
  <c r="X180" i="19" s="1"/>
  <c r="Y180" i="19" s="1"/>
  <c r="W181" i="3" a="1"/>
  <c r="W181" i="3" s="1"/>
  <c r="X181" i="3" s="1"/>
  <c r="P63" i="43" l="1"/>
  <c r="N63" i="43" s="1"/>
  <c r="J67" i="19" s="1"/>
  <c r="O62" i="43"/>
  <c r="X181" i="19" a="1"/>
  <c r="X181" i="19" s="1"/>
  <c r="Y181" i="19" s="1"/>
  <c r="W182" i="3" a="1"/>
  <c r="W182" i="3" s="1"/>
  <c r="X182" i="3" s="1"/>
  <c r="O61" i="43" l="1"/>
  <c r="P62" i="43"/>
  <c r="N62" i="43" s="1"/>
  <c r="J66" i="19" s="1"/>
  <c r="X182" i="19" a="1"/>
  <c r="X182" i="19" s="1"/>
  <c r="Y182" i="19" s="1"/>
  <c r="W183" i="3" a="1"/>
  <c r="W183" i="3" s="1"/>
  <c r="X183" i="3" s="1"/>
  <c r="O60" i="43" l="1"/>
  <c r="P61" i="43"/>
  <c r="N61" i="43" s="1"/>
  <c r="J65" i="19" s="1"/>
  <c r="X183" i="19" a="1"/>
  <c r="X183" i="19" s="1"/>
  <c r="Y183" i="19" s="1"/>
  <c r="W184" i="3" a="1"/>
  <c r="W184" i="3" s="1"/>
  <c r="X184" i="3" s="1"/>
  <c r="O59" i="43" l="1"/>
  <c r="P60" i="43"/>
  <c r="N60" i="43" s="1"/>
  <c r="J64" i="19" s="1"/>
  <c r="X184" i="19" a="1"/>
  <c r="X184" i="19" s="1"/>
  <c r="Y184" i="19" s="1"/>
  <c r="W185" i="3" a="1"/>
  <c r="W185" i="3" s="1"/>
  <c r="X185" i="3" s="1"/>
  <c r="P59" i="43" l="1"/>
  <c r="N59" i="43" s="1"/>
  <c r="J63" i="19" s="1"/>
  <c r="O58" i="43"/>
  <c r="X185" i="19" a="1"/>
  <c r="X185" i="19" s="1"/>
  <c r="Y185" i="19" s="1"/>
  <c r="W186" i="3" a="1"/>
  <c r="W186" i="3" s="1"/>
  <c r="X186" i="3" s="1"/>
  <c r="O57" i="43" l="1"/>
  <c r="P58" i="43"/>
  <c r="N58" i="43" s="1"/>
  <c r="J62" i="19" s="1"/>
  <c r="X186" i="19" a="1"/>
  <c r="X186" i="19" s="1"/>
  <c r="Y186" i="19" s="1"/>
  <c r="W187" i="3" a="1"/>
  <c r="W187" i="3" s="1"/>
  <c r="X187" i="3" s="1"/>
  <c r="P57" i="43" l="1"/>
  <c r="N57" i="43" s="1"/>
  <c r="J61" i="19" s="1"/>
  <c r="O56" i="43"/>
  <c r="X187" i="19" a="1"/>
  <c r="X187" i="19" s="1"/>
  <c r="Y187" i="19" s="1"/>
  <c r="W188" i="3" a="1"/>
  <c r="W188" i="3" s="1"/>
  <c r="X188" i="3" s="1"/>
  <c r="P56" i="43" l="1"/>
  <c r="N56" i="43" s="1"/>
  <c r="J60" i="19" s="1"/>
  <c r="O55" i="43"/>
  <c r="X188" i="19" a="1"/>
  <c r="X188" i="19" s="1"/>
  <c r="Y188" i="19" s="1"/>
  <c r="W189" i="3" a="1"/>
  <c r="W189" i="3" s="1"/>
  <c r="X189" i="3" s="1"/>
  <c r="O54" i="43" l="1"/>
  <c r="P55" i="43"/>
  <c r="N55" i="43" s="1"/>
  <c r="J59" i="19" s="1"/>
  <c r="X189" i="19" a="1"/>
  <c r="X189" i="19" s="1"/>
  <c r="Y189" i="19" s="1"/>
  <c r="W190" i="3" a="1"/>
  <c r="W190" i="3" s="1"/>
  <c r="X190" i="3" s="1"/>
  <c r="P54" i="43" l="1"/>
  <c r="N54" i="43" s="1"/>
  <c r="J58" i="19" s="1"/>
  <c r="O53" i="43"/>
  <c r="X190" i="19" a="1"/>
  <c r="X190" i="19" s="1"/>
  <c r="Y190" i="19" s="1"/>
  <c r="W191" i="3" a="1"/>
  <c r="W191" i="3" s="1"/>
  <c r="X191" i="3" s="1"/>
  <c r="O52" i="43" l="1"/>
  <c r="P53" i="43"/>
  <c r="N53" i="43" s="1"/>
  <c r="J57" i="19" s="1"/>
  <c r="X191" i="19" a="1"/>
  <c r="X191" i="19" s="1"/>
  <c r="Y191" i="19" s="1"/>
  <c r="W192" i="3" a="1"/>
  <c r="W192" i="3" s="1"/>
  <c r="X192" i="3" s="1"/>
  <c r="O51" i="43" l="1"/>
  <c r="P52" i="43"/>
  <c r="N52" i="43" s="1"/>
  <c r="J56" i="19" s="1"/>
  <c r="X192" i="19" a="1"/>
  <c r="X192" i="19" s="1"/>
  <c r="Y192" i="19" s="1"/>
  <c r="W193" i="3" a="1"/>
  <c r="W193" i="3" s="1"/>
  <c r="X193" i="3" s="1"/>
  <c r="P51" i="43" l="1"/>
  <c r="N51" i="43" s="1"/>
  <c r="J55" i="19" s="1"/>
  <c r="O50" i="43"/>
  <c r="X193" i="19" a="1"/>
  <c r="X193" i="19" s="1"/>
  <c r="Y193" i="19" s="1"/>
  <c r="W194" i="3" a="1"/>
  <c r="W194" i="3" s="1"/>
  <c r="X194" i="3" s="1"/>
  <c r="O49" i="43" l="1"/>
  <c r="P50" i="43"/>
  <c r="N50" i="43" s="1"/>
  <c r="J54" i="19" s="1"/>
  <c r="X194" i="19" a="1"/>
  <c r="X194" i="19" s="1"/>
  <c r="Y194" i="19" s="1"/>
  <c r="W195" i="3" a="1"/>
  <c r="W195" i="3" s="1"/>
  <c r="X195" i="3" s="1"/>
  <c r="O48" i="43" l="1"/>
  <c r="P49" i="43"/>
  <c r="N49" i="43" s="1"/>
  <c r="J53" i="19" s="1"/>
  <c r="X195" i="19" a="1"/>
  <c r="X195" i="19" s="1"/>
  <c r="Y195" i="19" s="1"/>
  <c r="W196" i="3" a="1"/>
  <c r="W196" i="3" s="1"/>
  <c r="X196" i="3" s="1"/>
  <c r="P48" i="43" l="1"/>
  <c r="N48" i="43" s="1"/>
  <c r="J52" i="19" s="1"/>
  <c r="O47" i="43"/>
  <c r="X196" i="19" a="1"/>
  <c r="X196" i="19" s="1"/>
  <c r="Y196" i="19" s="1"/>
  <c r="W197" i="3" a="1"/>
  <c r="W197" i="3" s="1"/>
  <c r="X197" i="3" s="1"/>
  <c r="O46" i="43" l="1"/>
  <c r="P47" i="43"/>
  <c r="N47" i="43" s="1"/>
  <c r="J51" i="19" s="1"/>
  <c r="X197" i="19" a="1"/>
  <c r="X197" i="19" s="1"/>
  <c r="Y197" i="19" s="1"/>
  <c r="W198" i="3" a="1"/>
  <c r="W198" i="3" s="1"/>
  <c r="X198" i="3" s="1"/>
  <c r="O45" i="43" l="1"/>
  <c r="P46" i="43"/>
  <c r="N46" i="43" s="1"/>
  <c r="J50" i="19" s="1"/>
  <c r="X198" i="19" a="1"/>
  <c r="X198" i="19" s="1"/>
  <c r="Y198" i="19" s="1"/>
  <c r="W199" i="3" a="1"/>
  <c r="W199" i="3" s="1"/>
  <c r="X199" i="3" s="1"/>
  <c r="O44" i="43" l="1"/>
  <c r="P45" i="43"/>
  <c r="N45" i="43" s="1"/>
  <c r="J49" i="19" s="1"/>
  <c r="X199" i="19" a="1"/>
  <c r="X199" i="19" s="1"/>
  <c r="Y199" i="19" s="1"/>
  <c r="W200" i="3" a="1"/>
  <c r="W200" i="3" s="1"/>
  <c r="X200" i="3" s="1"/>
  <c r="O43" i="43" l="1"/>
  <c r="P44" i="43"/>
  <c r="N44" i="43" s="1"/>
  <c r="J48" i="19" s="1"/>
  <c r="X200" i="19" a="1"/>
  <c r="X200" i="19" s="1"/>
  <c r="Y200" i="19" s="1"/>
  <c r="O42" i="43" l="1"/>
  <c r="P43" i="43"/>
  <c r="N43" i="43" s="1"/>
  <c r="J47" i="19" s="1"/>
  <c r="S18" i="3"/>
  <c r="S19" i="3" s="1"/>
  <c r="S20" i="3" s="1"/>
  <c r="S21" i="3" s="1"/>
  <c r="S22" i="3" s="1"/>
  <c r="S23" i="3" s="1"/>
  <c r="S24" i="3" s="1"/>
  <c r="S25" i="3" s="1"/>
  <c r="S26" i="3" s="1"/>
  <c r="S27" i="3" s="1"/>
  <c r="S28" i="3" s="1"/>
  <c r="S29" i="3" s="1"/>
  <c r="S30" i="3" s="1"/>
  <c r="S31" i="3" s="1"/>
  <c r="S32" i="3" s="1"/>
  <c r="S33" i="3" s="1"/>
  <c r="S34" i="3" s="1"/>
  <c r="S35" i="3" s="1"/>
  <c r="S36" i="3" s="1"/>
  <c r="S37" i="3" s="1"/>
  <c r="S38" i="3" s="1"/>
  <c r="S39" i="3" s="1"/>
  <c r="S40" i="3" s="1"/>
  <c r="S41" i="3" s="1"/>
  <c r="S42" i="3" s="1"/>
  <c r="S43" i="3" s="1"/>
  <c r="S44" i="3" s="1"/>
  <c r="S45" i="3" s="1"/>
  <c r="S46" i="3" s="1"/>
  <c r="S47" i="3" s="1"/>
  <c r="S48" i="3" s="1"/>
  <c r="S49" i="3" s="1"/>
  <c r="S50" i="3" s="1"/>
  <c r="S51" i="3" s="1"/>
  <c r="S52" i="3" s="1"/>
  <c r="P42" i="43" l="1"/>
  <c r="N42" i="43" s="1"/>
  <c r="J46" i="19" s="1"/>
  <c r="O41" i="43"/>
  <c r="S53" i="3"/>
  <c r="S54" i="3" s="1"/>
  <c r="S55" i="3" s="1"/>
  <c r="S56" i="3" s="1"/>
  <c r="S57" i="3" s="1"/>
  <c r="S58" i="3" s="1"/>
  <c r="S59" i="3" s="1"/>
  <c r="S60" i="3" s="1"/>
  <c r="S61" i="3" s="1"/>
  <c r="S62" i="3" s="1"/>
  <c r="S63" i="3" s="1"/>
  <c r="S64" i="3" s="1"/>
  <c r="S65" i="3" s="1"/>
  <c r="S66" i="3" s="1"/>
  <c r="S67" i="3" s="1"/>
  <c r="S68" i="3" s="1"/>
  <c r="S69" i="3" s="1"/>
  <c r="S70" i="3" s="1"/>
  <c r="S71" i="3" s="1"/>
  <c r="S72" i="3" s="1"/>
  <c r="S73" i="3" s="1"/>
  <c r="S74" i="3" s="1"/>
  <c r="S75" i="3" s="1"/>
  <c r="S76" i="3" s="1"/>
  <c r="S77" i="3" s="1"/>
  <c r="S78" i="3" s="1"/>
  <c r="S79" i="3" s="1"/>
  <c r="S80" i="3" s="1"/>
  <c r="S81" i="3" s="1"/>
  <c r="S82" i="3" s="1"/>
  <c r="S83" i="3" s="1"/>
  <c r="S84" i="3" s="1"/>
  <c r="S85" i="3" s="1"/>
  <c r="S86" i="3" s="1"/>
  <c r="S87" i="3" s="1"/>
  <c r="S88" i="3" s="1"/>
  <c r="S89" i="3" s="1"/>
  <c r="S90" i="3" s="1"/>
  <c r="S91" i="3" s="1"/>
  <c r="S92" i="3" s="1"/>
  <c r="S93" i="3" s="1"/>
  <c r="S94" i="3" s="1"/>
  <c r="S95" i="3" s="1"/>
  <c r="S96" i="3" s="1"/>
  <c r="S97" i="3" s="1"/>
  <c r="S98" i="3" s="1"/>
  <c r="S99" i="3" s="1"/>
  <c r="S100" i="3" s="1"/>
  <c r="S157" i="3"/>
  <c r="O40" i="43" l="1"/>
  <c r="P41" i="43"/>
  <c r="N41" i="43" s="1"/>
  <c r="J45" i="19" s="1"/>
  <c r="S101" i="3"/>
  <c r="S102" i="3" s="1"/>
  <c r="S103" i="3" s="1"/>
  <c r="S104" i="3" s="1"/>
  <c r="S105" i="3" s="1"/>
  <c r="S106" i="3" s="1"/>
  <c r="S107" i="3" s="1"/>
  <c r="S108" i="3" s="1"/>
  <c r="S109" i="3" s="1"/>
  <c r="S110" i="3" s="1"/>
  <c r="S111" i="3" s="1"/>
  <c r="S112" i="3" s="1"/>
  <c r="S113" i="3" s="1"/>
  <c r="S114" i="3" s="1"/>
  <c r="S115" i="3" s="1"/>
  <c r="S116" i="3" s="1"/>
  <c r="S117" i="3" s="1"/>
  <c r="S118" i="3" s="1"/>
  <c r="S119" i="3" s="1"/>
  <c r="S120" i="3" s="1"/>
  <c r="S121" i="3" s="1"/>
  <c r="S122" i="3" s="1"/>
  <c r="S123" i="3" s="1"/>
  <c r="S124" i="3" s="1"/>
  <c r="S125" i="3" s="1"/>
  <c r="S126" i="3" s="1"/>
  <c r="S127" i="3" s="1"/>
  <c r="S128" i="3" s="1"/>
  <c r="S129" i="3" s="1"/>
  <c r="S130" i="3" s="1"/>
  <c r="S131" i="3" s="1"/>
  <c r="S132" i="3" s="1"/>
  <c r="S133" i="3" s="1"/>
  <c r="S134" i="3" s="1"/>
  <c r="S135" i="3" s="1"/>
  <c r="S136" i="3" s="1"/>
  <c r="S137" i="3" s="1"/>
  <c r="S138" i="3" s="1"/>
  <c r="S139" i="3" s="1"/>
  <c r="S140" i="3" s="1"/>
  <c r="S141" i="3" s="1"/>
  <c r="S142" i="3" s="1"/>
  <c r="S143" i="3" s="1"/>
  <c r="S144" i="3" s="1"/>
  <c r="S145" i="3" s="1"/>
  <c r="S146" i="3" s="1"/>
  <c r="S147" i="3" s="1"/>
  <c r="S148" i="3" s="1"/>
  <c r="S149" i="3" s="1"/>
  <c r="S150" i="3" s="1"/>
  <c r="S151" i="3" s="1"/>
  <c r="S152" i="3" s="1"/>
  <c r="S153" i="3" s="1"/>
  <c r="S154" i="3" s="1"/>
  <c r="S155" i="3" s="1"/>
  <c r="S156" i="3" s="1"/>
  <c r="P40" i="43" l="1"/>
  <c r="N40" i="43" s="1"/>
  <c r="J44" i="19" s="1"/>
  <c r="O39" i="43"/>
  <c r="Y18" i="3" a="1"/>
  <c r="Y18" i="3" s="1"/>
  <c r="Y19" i="3" s="1"/>
  <c r="Y20" i="3" s="1"/>
  <c r="Y21" i="3" s="1"/>
  <c r="Y22" i="3" s="1"/>
  <c r="Y23" i="3" s="1"/>
  <c r="Y24" i="3" s="1"/>
  <c r="Y25" i="3" s="1"/>
  <c r="Y26" i="3" s="1"/>
  <c r="Y27" i="3" s="1"/>
  <c r="Y28" i="3" s="1"/>
  <c r="Y29" i="3" s="1"/>
  <c r="Y30" i="3" s="1"/>
  <c r="Y31" i="3" s="1"/>
  <c r="Y32" i="3" s="1"/>
  <c r="Y33" i="3" s="1"/>
  <c r="Y34" i="3" s="1"/>
  <c r="Y35" i="3" s="1"/>
  <c r="Y36" i="3" s="1"/>
  <c r="Y37" i="3" s="1"/>
  <c r="Y38" i="3" s="1"/>
  <c r="Y39" i="3" s="1"/>
  <c r="Y40" i="3" s="1"/>
  <c r="Y41" i="3" s="1"/>
  <c r="Y42" i="3" s="1"/>
  <c r="Y43" i="3" s="1"/>
  <c r="Y44" i="3" s="1"/>
  <c r="Y45" i="3" s="1"/>
  <c r="Y46" i="3" s="1"/>
  <c r="Y47" i="3" s="1"/>
  <c r="Y48" i="3" s="1"/>
  <c r="Y49" i="3" s="1"/>
  <c r="Y50" i="3" s="1"/>
  <c r="Y51" i="3" s="1"/>
  <c r="Y52" i="3" s="1"/>
  <c r="Y53" i="3" s="1"/>
  <c r="Y54" i="3" s="1"/>
  <c r="Y55" i="3" s="1"/>
  <c r="Y56" i="3" s="1"/>
  <c r="Y57" i="3" s="1"/>
  <c r="Y58" i="3" s="1"/>
  <c r="Y59" i="3" s="1"/>
  <c r="Y60" i="3" s="1"/>
  <c r="Y61" i="3" s="1"/>
  <c r="Y62" i="3" s="1"/>
  <c r="Y63" i="3" s="1"/>
  <c r="Y64" i="3" s="1"/>
  <c r="Y65" i="3" s="1"/>
  <c r="Y66" i="3" s="1"/>
  <c r="Y67" i="3" s="1"/>
  <c r="Y68" i="3" s="1"/>
  <c r="Y69" i="3" s="1"/>
  <c r="Y70" i="3" s="1"/>
  <c r="Y71" i="3" s="1"/>
  <c r="Y72" i="3" s="1"/>
  <c r="Y73" i="3" s="1"/>
  <c r="Y74" i="3" s="1"/>
  <c r="Y75" i="3" s="1"/>
  <c r="Y76" i="3" s="1"/>
  <c r="Y77" i="3" s="1"/>
  <c r="Y78" i="3" s="1"/>
  <c r="Y79" i="3" s="1"/>
  <c r="Y80" i="3" s="1"/>
  <c r="Y81" i="3" s="1"/>
  <c r="Y82" i="3" s="1"/>
  <c r="Y83" i="3" s="1"/>
  <c r="Y84" i="3" s="1"/>
  <c r="Y85" i="3" s="1"/>
  <c r="Y86" i="3" s="1"/>
  <c r="Y87" i="3" s="1"/>
  <c r="Y88" i="3" s="1"/>
  <c r="Y89" i="3" s="1"/>
  <c r="Y90" i="3" s="1"/>
  <c r="Y91" i="3" s="1"/>
  <c r="Y92" i="3" s="1"/>
  <c r="Y93" i="3" s="1"/>
  <c r="Y94" i="3" s="1"/>
  <c r="Y95" i="3" s="1"/>
  <c r="Y96" i="3" s="1"/>
  <c r="Y97" i="3" s="1"/>
  <c r="Y98" i="3" s="1"/>
  <c r="Y99" i="3" s="1"/>
  <c r="Y100" i="3" s="1"/>
  <c r="Y101" i="3" s="1"/>
  <c r="Y102" i="3" s="1"/>
  <c r="Y103" i="3" s="1"/>
  <c r="Y104" i="3" s="1"/>
  <c r="Y105" i="3" s="1"/>
  <c r="Y106" i="3" s="1"/>
  <c r="Y107" i="3" s="1"/>
  <c r="Y108" i="3" s="1"/>
  <c r="Y109" i="3" s="1"/>
  <c r="Y110" i="3" s="1"/>
  <c r="Y111" i="3" s="1"/>
  <c r="Y112" i="3" s="1"/>
  <c r="Y113" i="3" s="1"/>
  <c r="Y114" i="3" s="1"/>
  <c r="Y115" i="3" s="1"/>
  <c r="Y116" i="3" s="1"/>
  <c r="Y117" i="3" s="1"/>
  <c r="Y118" i="3" s="1"/>
  <c r="Y119" i="3" s="1"/>
  <c r="Y120" i="3" s="1"/>
  <c r="Y121" i="3" s="1"/>
  <c r="Y122" i="3" s="1"/>
  <c r="Y123" i="3" s="1"/>
  <c r="Y124" i="3" s="1"/>
  <c r="Y125" i="3" s="1"/>
  <c r="Y126" i="3" s="1"/>
  <c r="Y127" i="3" s="1"/>
  <c r="Y128" i="3" s="1"/>
  <c r="Y129" i="3" s="1"/>
  <c r="Y130" i="3" s="1"/>
  <c r="Y131" i="3" s="1"/>
  <c r="Y132" i="3" s="1"/>
  <c r="Y133" i="3" s="1"/>
  <c r="Y134" i="3" s="1"/>
  <c r="Y135" i="3" s="1"/>
  <c r="Y136" i="3" s="1"/>
  <c r="Y137" i="3" s="1"/>
  <c r="Y138" i="3" s="1"/>
  <c r="Y139" i="3" s="1"/>
  <c r="Y140" i="3" s="1"/>
  <c r="Y141" i="3" s="1"/>
  <c r="Y142" i="3" s="1"/>
  <c r="Y143" i="3" s="1"/>
  <c r="Y144" i="3" s="1"/>
  <c r="Y145" i="3" s="1"/>
  <c r="Y146" i="3" s="1"/>
  <c r="Y147" i="3" s="1"/>
  <c r="Y148" i="3" s="1"/>
  <c r="Y149" i="3" s="1"/>
  <c r="Y150" i="3" s="1"/>
  <c r="Y151" i="3" s="1"/>
  <c r="Y152" i="3" s="1"/>
  <c r="Y153" i="3" s="1"/>
  <c r="Y154" i="3" s="1"/>
  <c r="Y155" i="3" s="1"/>
  <c r="Y156" i="3" s="1"/>
  <c r="Y157" i="3" s="1"/>
  <c r="Y158" i="3" s="1"/>
  <c r="Y159" i="3" s="1"/>
  <c r="Y160" i="3" s="1"/>
  <c r="Y161" i="3" s="1"/>
  <c r="Y162" i="3" s="1"/>
  <c r="Y163" i="3" s="1"/>
  <c r="Y164" i="3" s="1"/>
  <c r="Y165" i="3" s="1"/>
  <c r="Y166" i="3" s="1"/>
  <c r="Y167" i="3" s="1"/>
  <c r="Y168" i="3" s="1"/>
  <c r="Y169" i="3" s="1"/>
  <c r="Y170" i="3" s="1"/>
  <c r="Y171" i="3" s="1"/>
  <c r="Y172" i="3" s="1"/>
  <c r="Y173" i="3" s="1"/>
  <c r="Y174" i="3" s="1"/>
  <c r="Y175" i="3" s="1"/>
  <c r="Y176" i="3" s="1"/>
  <c r="Y177" i="3" s="1"/>
  <c r="Y178" i="3" s="1"/>
  <c r="Y179" i="3" s="1"/>
  <c r="Y180" i="3" s="1"/>
  <c r="Y181" i="3" s="1"/>
  <c r="Y182" i="3" s="1"/>
  <c r="Y183" i="3" s="1"/>
  <c r="Y184" i="3" s="1"/>
  <c r="Y185" i="3" s="1"/>
  <c r="Y186" i="3" s="1"/>
  <c r="Y187" i="3" s="1"/>
  <c r="Y188" i="3" s="1"/>
  <c r="Y189" i="3" s="1"/>
  <c r="Y190" i="3" s="1"/>
  <c r="Y191" i="3" s="1"/>
  <c r="Y192" i="3" s="1"/>
  <c r="Y193" i="3" s="1"/>
  <c r="Y194" i="3" s="1"/>
  <c r="Y195" i="3" s="1"/>
  <c r="Y196" i="3" s="1"/>
  <c r="Y197" i="3" s="1"/>
  <c r="Y198" i="3" s="1"/>
  <c r="Y199" i="3" s="1"/>
  <c r="Y200" i="3" s="1"/>
  <c r="O38" i="43" l="1"/>
  <c r="P39" i="43"/>
  <c r="N39" i="43" s="1"/>
  <c r="J43" i="19" s="1"/>
  <c r="Z18" i="3"/>
  <c r="O18" i="19"/>
  <c r="O37" i="43" l="1"/>
  <c r="P38" i="43"/>
  <c r="N38" i="43" s="1"/>
  <c r="J42" i="19" s="1"/>
  <c r="O19" i="19"/>
  <c r="O20" i="19"/>
  <c r="O36" i="43" l="1"/>
  <c r="P37" i="43"/>
  <c r="N37" i="43" s="1"/>
  <c r="J41" i="19" s="1"/>
  <c r="O22" i="19"/>
  <c r="O21" i="19"/>
  <c r="O35" i="43" l="1"/>
  <c r="P36" i="43"/>
  <c r="N36" i="43" s="1"/>
  <c r="J40" i="19" s="1"/>
  <c r="O23" i="19"/>
  <c r="O24" i="19"/>
  <c r="O34" i="43" l="1"/>
  <c r="P35" i="43"/>
  <c r="N35" i="43" s="1"/>
  <c r="J39" i="19" s="1"/>
  <c r="O25" i="19"/>
  <c r="O26" i="19"/>
  <c r="P34" i="43" l="1"/>
  <c r="N34" i="43" s="1"/>
  <c r="J38" i="19" s="1"/>
  <c r="O33" i="43"/>
  <c r="O27" i="19"/>
  <c r="O28" i="19"/>
  <c r="O32" i="43" l="1"/>
  <c r="P33" i="43"/>
  <c r="N33" i="43" s="1"/>
  <c r="J37" i="19" s="1"/>
  <c r="O29" i="19"/>
  <c r="O30" i="19"/>
  <c r="O31" i="43" l="1"/>
  <c r="P32" i="43"/>
  <c r="N32" i="43" s="1"/>
  <c r="J36" i="19" s="1"/>
  <c r="O31" i="19"/>
  <c r="O32" i="19"/>
  <c r="P31" i="43" l="1"/>
  <c r="N31" i="43" s="1"/>
  <c r="J35" i="19" s="1"/>
  <c r="O30" i="43"/>
  <c r="O33" i="19"/>
  <c r="O35" i="19"/>
  <c r="O29" i="43" l="1"/>
  <c r="P30" i="43"/>
  <c r="N30" i="43" s="1"/>
  <c r="J34" i="19" s="1"/>
  <c r="O34" i="19"/>
  <c r="O37" i="19"/>
  <c r="O28" i="43" l="1"/>
  <c r="P29" i="43"/>
  <c r="N29" i="43" s="1"/>
  <c r="J33" i="19" s="1"/>
  <c r="O36" i="19"/>
  <c r="O38" i="19"/>
  <c r="O27" i="43" l="1"/>
  <c r="P28" i="43"/>
  <c r="N28" i="43" s="1"/>
  <c r="J32" i="19" s="1"/>
  <c r="O39" i="19"/>
  <c r="O41" i="19"/>
  <c r="P27" i="43" l="1"/>
  <c r="N27" i="43" s="1"/>
  <c r="J31" i="19" s="1"/>
  <c r="O26" i="43"/>
  <c r="O40" i="19"/>
  <c r="O42" i="19"/>
  <c r="O25" i="43" l="1"/>
  <c r="P26" i="43"/>
  <c r="N26" i="43" s="1"/>
  <c r="J30" i="19" s="1"/>
  <c r="O43" i="19"/>
  <c r="O45" i="19"/>
  <c r="P25" i="43" l="1"/>
  <c r="N25" i="43" s="1"/>
  <c r="J29" i="19" s="1"/>
  <c r="O24" i="43"/>
  <c r="O44" i="19"/>
  <c r="O46" i="19"/>
  <c r="P24" i="43" l="1"/>
  <c r="N24" i="43" s="1"/>
  <c r="J28" i="19" s="1"/>
  <c r="O23" i="43"/>
  <c r="O47" i="19"/>
  <c r="O48" i="19"/>
  <c r="O22" i="43" l="1"/>
  <c r="P23" i="43"/>
  <c r="N23" i="43" s="1"/>
  <c r="J27" i="19" s="1"/>
  <c r="O49" i="19"/>
  <c r="O51" i="19"/>
  <c r="O21" i="43" l="1"/>
  <c r="P22" i="43"/>
  <c r="N22" i="43" s="1"/>
  <c r="J26" i="19" s="1"/>
  <c r="O50" i="19"/>
  <c r="O52" i="19"/>
  <c r="O20" i="43" l="1"/>
  <c r="P21" i="43"/>
  <c r="N21" i="43" s="1"/>
  <c r="J25" i="19" s="1"/>
  <c r="O54" i="19"/>
  <c r="O53" i="19"/>
  <c r="P20" i="43" l="1"/>
  <c r="N20" i="43" s="1"/>
  <c r="J24" i="19" s="1"/>
  <c r="O19" i="43"/>
  <c r="O55" i="19"/>
  <c r="O56" i="19"/>
  <c r="P19" i="43" l="1"/>
  <c r="N19" i="43" s="1"/>
  <c r="J23" i="19" s="1"/>
  <c r="O18" i="43"/>
  <c r="O57" i="19"/>
  <c r="O58" i="19"/>
  <c r="O17" i="43" l="1"/>
  <c r="P18" i="43"/>
  <c r="N18" i="43" s="1"/>
  <c r="J22" i="19" s="1"/>
  <c r="O59" i="19"/>
  <c r="O60" i="19"/>
  <c r="O16" i="43" l="1"/>
  <c r="P17" i="43"/>
  <c r="N17" i="43" s="1"/>
  <c r="J21" i="19" s="1"/>
  <c r="O61" i="19"/>
  <c r="O63" i="19"/>
  <c r="P16" i="43" l="1"/>
  <c r="N16" i="43" s="1"/>
  <c r="J20" i="19" s="1"/>
  <c r="O15" i="43"/>
  <c r="O62" i="19"/>
  <c r="O64" i="19"/>
  <c r="O14" i="43" l="1"/>
  <c r="P15" i="43"/>
  <c r="N15" i="43" s="1"/>
  <c r="O65" i="19"/>
  <c r="O66" i="19"/>
  <c r="J19" i="19" l="1"/>
  <c r="H19" i="19"/>
  <c r="H21" i="19" s="1"/>
  <c r="P14" i="43"/>
  <c r="N14" i="43" s="1"/>
  <c r="O67" i="19"/>
  <c r="O68" i="19"/>
  <c r="H23" i="19" l="1"/>
  <c r="L21" i="19"/>
  <c r="L19" i="19"/>
  <c r="H18" i="19"/>
  <c r="J18" i="19"/>
  <c r="O69" i="19"/>
  <c r="O70" i="19"/>
  <c r="AK29" i="19" l="1"/>
  <c r="AK31" i="19" s="1"/>
  <c r="AK20" i="19"/>
  <c r="AK22" i="19" s="1"/>
  <c r="AK19" i="19"/>
  <c r="AK28" i="19"/>
  <c r="H25" i="19"/>
  <c r="L23" i="19"/>
  <c r="L18" i="19"/>
  <c r="S18" i="19" s="1"/>
  <c r="AK38" i="19"/>
  <c r="H20" i="19"/>
  <c r="O71" i="19"/>
  <c r="O72" i="19"/>
  <c r="AK30" i="19" l="1"/>
  <c r="AK32" i="19"/>
  <c r="AK33" i="19" s="1"/>
  <c r="AK21" i="19"/>
  <c r="AK23" i="19"/>
  <c r="AK24" i="19" s="1"/>
  <c r="H22" i="19"/>
  <c r="L20" i="19"/>
  <c r="H27" i="19"/>
  <c r="L25" i="19"/>
  <c r="AK40" i="19"/>
  <c r="AK41" i="19" s="1"/>
  <c r="AK42" i="19" s="1"/>
  <c r="O73" i="19"/>
  <c r="O74" i="19"/>
  <c r="H29" i="19" l="1"/>
  <c r="L27" i="19"/>
  <c r="S20" i="19"/>
  <c r="S19" i="19"/>
  <c r="H24" i="19"/>
  <c r="L22" i="19"/>
  <c r="S22" i="19" s="1"/>
  <c r="O75" i="19"/>
  <c r="O77" i="19"/>
  <c r="S21" i="19" l="1"/>
  <c r="H26" i="19"/>
  <c r="L24" i="19"/>
  <c r="H31" i="19"/>
  <c r="L29" i="19"/>
  <c r="O76" i="19"/>
  <c r="O78" i="19"/>
  <c r="H33" i="19" l="1"/>
  <c r="L31" i="19"/>
  <c r="S24" i="19"/>
  <c r="S23" i="19"/>
  <c r="H28" i="19"/>
  <c r="L26" i="19"/>
  <c r="O79" i="19"/>
  <c r="O81" i="19"/>
  <c r="H30" i="19" l="1"/>
  <c r="L28" i="19"/>
  <c r="S26" i="19"/>
  <c r="S25" i="19"/>
  <c r="H35" i="19"/>
  <c r="L33" i="19"/>
  <c r="O80" i="19"/>
  <c r="O82" i="19"/>
  <c r="S28" i="19" l="1"/>
  <c r="S27" i="19"/>
  <c r="H37" i="19"/>
  <c r="L35" i="19"/>
  <c r="H32" i="19"/>
  <c r="L30" i="19"/>
  <c r="O83" i="19"/>
  <c r="O85" i="19"/>
  <c r="H34" i="19" l="1"/>
  <c r="L32" i="19"/>
  <c r="H39" i="19"/>
  <c r="L37" i="19"/>
  <c r="S30" i="19"/>
  <c r="S29" i="19"/>
  <c r="O84" i="19"/>
  <c r="O87" i="19"/>
  <c r="H41" i="19" l="1"/>
  <c r="L39" i="19"/>
  <c r="S32" i="19"/>
  <c r="S31" i="19"/>
  <c r="H36" i="19"/>
  <c r="L34" i="19"/>
  <c r="S33" i="19" s="1"/>
  <c r="S34" i="19" s="1"/>
  <c r="O86" i="19"/>
  <c r="O88" i="19"/>
  <c r="H38" i="19" l="1"/>
  <c r="L36" i="19"/>
  <c r="S35" i="19" s="1"/>
  <c r="S36" i="19" s="1"/>
  <c r="H43" i="19"/>
  <c r="L41" i="19"/>
  <c r="O89" i="19"/>
  <c r="O90" i="19"/>
  <c r="H45" i="19" l="1"/>
  <c r="L43" i="19"/>
  <c r="H40" i="19"/>
  <c r="L38" i="19"/>
  <c r="O91" i="19"/>
  <c r="O93" i="19"/>
  <c r="H42" i="19" l="1"/>
  <c r="L40" i="19"/>
  <c r="S39" i="19" s="1"/>
  <c r="S40" i="19" s="1"/>
  <c r="S38" i="19"/>
  <c r="S37" i="19"/>
  <c r="H47" i="19"/>
  <c r="L45" i="19"/>
  <c r="O92" i="19"/>
  <c r="O95" i="19"/>
  <c r="H49" i="19" l="1"/>
  <c r="L47" i="19"/>
  <c r="H44" i="19"/>
  <c r="L42" i="19"/>
  <c r="S42" i="19" s="1"/>
  <c r="O94" i="19"/>
  <c r="O96" i="19"/>
  <c r="S41" i="19" l="1"/>
  <c r="H46" i="19"/>
  <c r="L44" i="19"/>
  <c r="S43" i="19" s="1"/>
  <c r="S44" i="19" s="1"/>
  <c r="H51" i="19"/>
  <c r="L49" i="19"/>
  <c r="O97" i="19"/>
  <c r="O98" i="19"/>
  <c r="H48" i="19" l="1"/>
  <c r="L46" i="19"/>
  <c r="H53" i="19"/>
  <c r="L51" i="19"/>
  <c r="O99" i="19"/>
  <c r="O101" i="19"/>
  <c r="S46" i="19" l="1"/>
  <c r="S45" i="19"/>
  <c r="H55" i="19"/>
  <c r="L53" i="19"/>
  <c r="H50" i="19"/>
  <c r="L48" i="19"/>
  <c r="O100" i="19"/>
  <c r="S99" i="19" s="1"/>
  <c r="O102" i="19"/>
  <c r="S101" i="19" s="1"/>
  <c r="S100" i="19"/>
  <c r="S48" i="19" l="1"/>
  <c r="S47" i="19"/>
  <c r="H52" i="19"/>
  <c r="L50" i="19"/>
  <c r="S49" i="19" s="1"/>
  <c r="S50" i="19" s="1"/>
  <c r="H57" i="19"/>
  <c r="L55" i="19"/>
  <c r="O103" i="19"/>
  <c r="O104" i="19"/>
  <c r="S103" i="19" s="1"/>
  <c r="S102" i="19"/>
  <c r="H59" i="19" l="1"/>
  <c r="L57" i="19"/>
  <c r="H54" i="19"/>
  <c r="L52" i="19"/>
  <c r="O105" i="19"/>
  <c r="O107" i="19"/>
  <c r="S104" i="19"/>
  <c r="S52" i="19" l="1"/>
  <c r="S51" i="19"/>
  <c r="H56" i="19"/>
  <c r="L54" i="19"/>
  <c r="H61" i="19"/>
  <c r="L59" i="19"/>
  <c r="O106" i="19"/>
  <c r="S105" i="19" s="1"/>
  <c r="O108" i="19"/>
  <c r="S107" i="19" s="1"/>
  <c r="S106" i="19"/>
  <c r="S54" i="19" l="1"/>
  <c r="S53" i="19"/>
  <c r="H63" i="19"/>
  <c r="L61" i="19"/>
  <c r="H58" i="19"/>
  <c r="L56" i="19"/>
  <c r="S56" i="19" s="1"/>
  <c r="O109" i="19"/>
  <c r="S108" i="19" s="1"/>
  <c r="O111" i="19"/>
  <c r="S55" i="19" l="1"/>
  <c r="H60" i="19"/>
  <c r="L58" i="19"/>
  <c r="H65" i="19"/>
  <c r="L63" i="19"/>
  <c r="O110" i="19"/>
  <c r="S109" i="19" s="1"/>
  <c r="O112" i="19"/>
  <c r="S111" i="19" s="1"/>
  <c r="S110" i="19"/>
  <c r="S58" i="19" l="1"/>
  <c r="S57" i="19"/>
  <c r="H67" i="19"/>
  <c r="L65" i="19"/>
  <c r="H62" i="19"/>
  <c r="L60" i="19"/>
  <c r="O113" i="19"/>
  <c r="S112" i="19" s="1"/>
  <c r="O114" i="19"/>
  <c r="S113" i="19" s="1"/>
  <c r="S60" i="19" l="1"/>
  <c r="S59" i="19"/>
  <c r="H64" i="19"/>
  <c r="L62" i="19"/>
  <c r="S61" i="19" s="1"/>
  <c r="S62" i="19" s="1"/>
  <c r="H69" i="19"/>
  <c r="L67" i="19"/>
  <c r="O115" i="19"/>
  <c r="S114" i="19" s="1"/>
  <c r="O116" i="19"/>
  <c r="S115" i="19" s="1"/>
  <c r="H71" i="19" l="1"/>
  <c r="L69" i="19"/>
  <c r="H66" i="19"/>
  <c r="L64" i="19"/>
  <c r="O117" i="19"/>
  <c r="S116" i="19" s="1"/>
  <c r="O118" i="19"/>
  <c r="S117" i="19" s="1"/>
  <c r="S64" i="19" l="1"/>
  <c r="S63" i="19"/>
  <c r="H68" i="19"/>
  <c r="L66" i="19"/>
  <c r="H73" i="19"/>
  <c r="L71" i="19"/>
  <c r="O119" i="19"/>
  <c r="S118" i="19" s="1"/>
  <c r="O120" i="19"/>
  <c r="S119" i="19" s="1"/>
  <c r="S66" i="19" l="1"/>
  <c r="S65" i="19"/>
  <c r="H75" i="19"/>
  <c r="L73" i="19"/>
  <c r="H70" i="19"/>
  <c r="L68" i="19"/>
  <c r="O121" i="19"/>
  <c r="S120" i="19" s="1"/>
  <c r="O123" i="19"/>
  <c r="S122" i="19" s="1"/>
  <c r="S68" i="19" l="1"/>
  <c r="S67" i="19"/>
  <c r="H72" i="19"/>
  <c r="L70" i="19"/>
  <c r="H77" i="19"/>
  <c r="L75" i="19"/>
  <c r="O122" i="19"/>
  <c r="S121" i="19" s="1"/>
  <c r="O124" i="19"/>
  <c r="S123" i="19" s="1"/>
  <c r="S70" i="19" l="1"/>
  <c r="S69" i="19"/>
  <c r="H79" i="19"/>
  <c r="L77" i="19"/>
  <c r="H74" i="19"/>
  <c r="L72" i="19"/>
  <c r="O125" i="19"/>
  <c r="S124" i="19" s="1"/>
  <c r="O127" i="19"/>
  <c r="S126" i="19" s="1"/>
  <c r="S72" i="19" l="1"/>
  <c r="S71" i="19"/>
  <c r="H76" i="19"/>
  <c r="L74" i="19"/>
  <c r="H81" i="19"/>
  <c r="L79" i="19"/>
  <c r="O126" i="19"/>
  <c r="S125" i="19" s="1"/>
  <c r="O128" i="19"/>
  <c r="S127" i="19" s="1"/>
  <c r="S74" i="19" l="1"/>
  <c r="S73" i="19"/>
  <c r="H83" i="19"/>
  <c r="L81" i="19"/>
  <c r="H78" i="19"/>
  <c r="L76" i="19"/>
  <c r="S75" i="19" s="1"/>
  <c r="S76" i="19" s="1"/>
  <c r="O129" i="19"/>
  <c r="S128" i="19" s="1"/>
  <c r="O131" i="19"/>
  <c r="S130" i="19" s="1"/>
  <c r="H80" i="19" l="1"/>
  <c r="L78" i="19"/>
  <c r="H85" i="19"/>
  <c r="L83" i="19"/>
  <c r="O130" i="19"/>
  <c r="S129" i="19" s="1"/>
  <c r="O132" i="19"/>
  <c r="S131" i="19" s="1"/>
  <c r="S78" i="19" l="1"/>
  <c r="S77" i="19"/>
  <c r="H87" i="19"/>
  <c r="L85" i="19"/>
  <c r="H82" i="19"/>
  <c r="L80" i="19"/>
  <c r="S79" i="19" s="1"/>
  <c r="S80" i="19" s="1"/>
  <c r="O133" i="19"/>
  <c r="S132" i="19" s="1"/>
  <c r="O134" i="19"/>
  <c r="S133" i="19" s="1"/>
  <c r="H84" i="19" l="1"/>
  <c r="L82" i="19"/>
  <c r="H89" i="19"/>
  <c r="L87" i="19"/>
  <c r="O135" i="19"/>
  <c r="S134" i="19" s="1"/>
  <c r="O137" i="19"/>
  <c r="S82" i="19" l="1"/>
  <c r="S81" i="19"/>
  <c r="H91" i="19"/>
  <c r="L89" i="19"/>
  <c r="H86" i="19"/>
  <c r="L84" i="19"/>
  <c r="O136" i="19"/>
  <c r="S135" i="19" s="1"/>
  <c r="O138" i="19"/>
  <c r="S137" i="19" s="1"/>
  <c r="S136" i="19"/>
  <c r="S84" i="19" l="1"/>
  <c r="S83" i="19"/>
  <c r="H88" i="19"/>
  <c r="L86" i="19"/>
  <c r="H93" i="19"/>
  <c r="L91" i="19"/>
  <c r="O139" i="19"/>
  <c r="S138" i="19" s="1"/>
  <c r="O140" i="19"/>
  <c r="S139" i="19" s="1"/>
  <c r="S86" i="19" l="1"/>
  <c r="S85" i="19"/>
  <c r="H95" i="19"/>
  <c r="L93" i="19"/>
  <c r="H90" i="19"/>
  <c r="L88" i="19"/>
  <c r="O141" i="19"/>
  <c r="S140" i="19" s="1"/>
  <c r="O142" i="19"/>
  <c r="S141" i="19" s="1"/>
  <c r="AJ28" i="19" l="1"/>
  <c r="S88" i="19"/>
  <c r="S87" i="19"/>
  <c r="H92" i="19"/>
  <c r="L90" i="19"/>
  <c r="S90" i="19" s="1"/>
  <c r="H97" i="19"/>
  <c r="L95" i="19"/>
  <c r="O143" i="19"/>
  <c r="S142" i="19" s="1"/>
  <c r="O145" i="19"/>
  <c r="S144" i="19" s="1"/>
  <c r="S89" i="19" l="1"/>
  <c r="AJ30" i="19"/>
  <c r="AJ21" i="19"/>
  <c r="H99" i="19"/>
  <c r="L97" i="19"/>
  <c r="H94" i="19"/>
  <c r="L92" i="19"/>
  <c r="O144" i="19"/>
  <c r="S143" i="19" s="1"/>
  <c r="O146" i="19"/>
  <c r="S145" i="19" s="1"/>
  <c r="S92" i="19" l="1"/>
  <c r="S91" i="19"/>
  <c r="H96" i="19"/>
  <c r="L94" i="19"/>
  <c r="H101" i="19"/>
  <c r="L99" i="19"/>
  <c r="O147" i="19"/>
  <c r="S146" i="19" s="1"/>
  <c r="O148" i="19"/>
  <c r="S147" i="19" s="1"/>
  <c r="S94" i="19" l="1"/>
  <c r="S93" i="19"/>
  <c r="AJ20" i="19"/>
  <c r="AJ29" i="19"/>
  <c r="AJ38" i="19"/>
  <c r="H103" i="19"/>
  <c r="L101" i="19"/>
  <c r="H98" i="19"/>
  <c r="L96" i="19"/>
  <c r="S96" i="19" s="1"/>
  <c r="O149" i="19"/>
  <c r="S148" i="19" s="1"/>
  <c r="O150" i="19"/>
  <c r="S149" i="19" s="1"/>
  <c r="S95" i="19" l="1"/>
  <c r="AJ40" i="19"/>
  <c r="AH30" i="19" s="1"/>
  <c r="AH31" i="19" s="1"/>
  <c r="H100" i="19"/>
  <c r="L98" i="19"/>
  <c r="S97" i="19" s="1"/>
  <c r="S98" i="19" s="1"/>
  <c r="H105" i="19"/>
  <c r="L103" i="19"/>
  <c r="O151" i="19"/>
  <c r="S150" i="19" s="1"/>
  <c r="O152" i="19"/>
  <c r="S151" i="19" s="1"/>
  <c r="AJ41" i="19" l="1"/>
  <c r="AJ42" i="19" s="1"/>
  <c r="AJ45" i="19"/>
  <c r="AJ47" i="19" s="1"/>
  <c r="AJ43" i="19"/>
  <c r="AK43" i="19"/>
  <c r="AK45" i="19"/>
  <c r="AK47" i="19" s="1"/>
  <c r="AK44" i="19"/>
  <c r="AJ44" i="19"/>
  <c r="H107" i="19"/>
  <c r="L105" i="19"/>
  <c r="H102" i="19"/>
  <c r="L100" i="19"/>
  <c r="O153" i="19"/>
  <c r="S152" i="19" s="1"/>
  <c r="O154" i="19"/>
  <c r="S153" i="19" s="1"/>
  <c r="AJ46" i="19" l="1"/>
  <c r="AJ48" i="19" s="1"/>
  <c r="AJ49" i="19" s="1"/>
  <c r="AK46" i="19"/>
  <c r="H104" i="19"/>
  <c r="L102" i="19"/>
  <c r="H109" i="19"/>
  <c r="L107" i="19"/>
  <c r="O155" i="19"/>
  <c r="S154" i="19" s="1"/>
  <c r="O156" i="19"/>
  <c r="S155" i="19" s="1"/>
  <c r="AK48" i="19" l="1"/>
  <c r="H111" i="19"/>
  <c r="L109" i="19"/>
  <c r="H106" i="19"/>
  <c r="L104" i="19"/>
  <c r="O157" i="19"/>
  <c r="S156" i="19" s="1"/>
  <c r="O158" i="19"/>
  <c r="S157" i="19" s="1"/>
  <c r="AK49" i="19" l="1"/>
  <c r="AH32" i="19" s="1"/>
  <c r="H108" i="19"/>
  <c r="L106" i="19"/>
  <c r="H113" i="19"/>
  <c r="L111" i="19"/>
  <c r="O159" i="19"/>
  <c r="S158" i="19" s="1"/>
  <c r="O160" i="19"/>
  <c r="S159" i="19" s="1"/>
  <c r="H115" i="19" l="1"/>
  <c r="L113" i="19"/>
  <c r="H110" i="19"/>
  <c r="L108" i="19"/>
  <c r="Z19" i="3"/>
  <c r="O161" i="19"/>
  <c r="S160" i="19" s="1"/>
  <c r="O162" i="19"/>
  <c r="S161" i="19" s="1"/>
  <c r="H112" i="19" l="1"/>
  <c r="L110" i="19"/>
  <c r="H117" i="19"/>
  <c r="L115" i="19"/>
  <c r="Z20" i="3"/>
  <c r="O163" i="19"/>
  <c r="S162" i="19" s="1"/>
  <c r="O164" i="19"/>
  <c r="S163" i="19" s="1"/>
  <c r="H119" i="19" l="1"/>
  <c r="L117" i="19"/>
  <c r="H114" i="19"/>
  <c r="L112" i="19"/>
  <c r="Z21" i="3"/>
  <c r="O165" i="19"/>
  <c r="S164" i="19" s="1"/>
  <c r="O167" i="19"/>
  <c r="S166" i="19" s="1"/>
  <c r="H116" i="19" l="1"/>
  <c r="L114" i="19"/>
  <c r="L119" i="19"/>
  <c r="H121" i="19"/>
  <c r="Z22" i="3"/>
  <c r="O166" i="19"/>
  <c r="S165" i="19" s="1"/>
  <c r="O168" i="19"/>
  <c r="S167" i="19" s="1"/>
  <c r="H123" i="19" l="1"/>
  <c r="L121" i="19"/>
  <c r="H118" i="19"/>
  <c r="L116" i="19"/>
  <c r="Z23" i="3"/>
  <c r="O169" i="19"/>
  <c r="S168" i="19" s="1"/>
  <c r="O170" i="19"/>
  <c r="S169" i="19" s="1"/>
  <c r="H120" i="19" l="1"/>
  <c r="L118" i="19"/>
  <c r="L123" i="19"/>
  <c r="H125" i="19"/>
  <c r="Z24" i="3"/>
  <c r="O171" i="19"/>
  <c r="S170" i="19" s="1"/>
  <c r="O172" i="19"/>
  <c r="S171" i="19" s="1"/>
  <c r="H122" i="19" l="1"/>
  <c r="L120" i="19"/>
  <c r="L125" i="19"/>
  <c r="H127" i="19"/>
  <c r="Z25" i="3"/>
  <c r="O173" i="19"/>
  <c r="S172" i="19" s="1"/>
  <c r="O175" i="19"/>
  <c r="S174" i="19" s="1"/>
  <c r="H124" i="19" l="1"/>
  <c r="L122" i="19"/>
  <c r="L127" i="19"/>
  <c r="H129" i="19"/>
  <c r="Z26" i="3"/>
  <c r="O174" i="19"/>
  <c r="S173" i="19" s="1"/>
  <c r="O176" i="19"/>
  <c r="S175" i="19" s="1"/>
  <c r="H131" i="19" l="1"/>
  <c r="L129" i="19"/>
  <c r="L124" i="19"/>
  <c r="H126" i="19"/>
  <c r="Z27" i="3"/>
  <c r="O177" i="19"/>
  <c r="S176" i="19" s="1"/>
  <c r="O178" i="19"/>
  <c r="S177" i="19" s="1"/>
  <c r="H128" i="19" l="1"/>
  <c r="L126" i="19"/>
  <c r="L131" i="19"/>
  <c r="H133" i="19"/>
  <c r="Z28" i="3"/>
  <c r="O179" i="19"/>
  <c r="S178" i="19" s="1"/>
  <c r="O181" i="19"/>
  <c r="S180" i="19" s="1"/>
  <c r="L133" i="19" l="1"/>
  <c r="H135" i="19"/>
  <c r="H130" i="19"/>
  <c r="L128" i="19"/>
  <c r="Z29" i="3"/>
  <c r="O180" i="19"/>
  <c r="S179" i="19" s="1"/>
  <c r="O182" i="19"/>
  <c r="S181" i="19" s="1"/>
  <c r="H132" i="19" l="1"/>
  <c r="L130" i="19"/>
  <c r="L135" i="19"/>
  <c r="H137" i="19"/>
  <c r="Z30" i="3"/>
  <c r="O183" i="19"/>
  <c r="S182" i="19" s="1"/>
  <c r="O185" i="19"/>
  <c r="S184" i="19" s="1"/>
  <c r="L137" i="19" l="1"/>
  <c r="H139" i="19"/>
  <c r="H134" i="19"/>
  <c r="L132" i="19"/>
  <c r="Z31" i="3"/>
  <c r="O184" i="19"/>
  <c r="S183" i="19" s="1"/>
  <c r="O186" i="19"/>
  <c r="S185" i="19" s="1"/>
  <c r="H136" i="19" l="1"/>
  <c r="L134" i="19"/>
  <c r="H141" i="19"/>
  <c r="L139" i="19"/>
  <c r="Z32" i="3"/>
  <c r="O187" i="19"/>
  <c r="S186" i="19" s="1"/>
  <c r="O189" i="19"/>
  <c r="S188" i="19" s="1"/>
  <c r="L141" i="19" l="1"/>
  <c r="H143" i="19"/>
  <c r="H138" i="19"/>
  <c r="L136" i="19"/>
  <c r="Z33" i="3"/>
  <c r="O188" i="19"/>
  <c r="S187" i="19" s="1"/>
  <c r="O190" i="19"/>
  <c r="S189" i="19" s="1"/>
  <c r="H145" i="19" l="1"/>
  <c r="L143" i="19"/>
  <c r="H140" i="19"/>
  <c r="L138" i="19"/>
  <c r="Z34" i="3"/>
  <c r="O191" i="19"/>
  <c r="S190" i="19" s="1"/>
  <c r="O192" i="19"/>
  <c r="S191" i="19" s="1"/>
  <c r="H142" i="19" l="1"/>
  <c r="L140" i="19"/>
  <c r="H147" i="19"/>
  <c r="L145" i="19"/>
  <c r="Z35" i="3"/>
  <c r="O193" i="19"/>
  <c r="S192" i="19" s="1"/>
  <c r="O194" i="19"/>
  <c r="S193" i="19" s="1"/>
  <c r="L147" i="19" l="1"/>
  <c r="H149" i="19"/>
  <c r="H144" i="19"/>
  <c r="L142" i="19"/>
  <c r="Z36" i="3"/>
  <c r="O195" i="19"/>
  <c r="S194" i="19" s="1"/>
  <c r="O197" i="19"/>
  <c r="H146" i="19" l="1"/>
  <c r="L144" i="19"/>
  <c r="H151" i="19"/>
  <c r="L149" i="19"/>
  <c r="Z37" i="3"/>
  <c r="O196" i="19"/>
  <c r="S195" i="19" s="1"/>
  <c r="S196" i="19"/>
  <c r="L151" i="19" l="1"/>
  <c r="H153" i="19"/>
  <c r="H148" i="19"/>
  <c r="L146" i="19"/>
  <c r="O198" i="19"/>
  <c r="S197" i="19" s="1"/>
  <c r="S199" i="19"/>
  <c r="S200" i="19" s="1"/>
  <c r="Z38" i="3"/>
  <c r="O199" i="19"/>
  <c r="S198" i="19" s="1"/>
  <c r="Z18" i="19" s="1"/>
  <c r="H150" i="19" l="1"/>
  <c r="L148" i="19"/>
  <c r="H155" i="19"/>
  <c r="L153" i="19"/>
  <c r="Z19" i="19"/>
  <c r="AA18" i="19"/>
  <c r="Z39" i="3"/>
  <c r="L155" i="19" l="1"/>
  <c r="H157" i="19"/>
  <c r="H152" i="19"/>
  <c r="L150" i="19"/>
  <c r="Z20" i="19"/>
  <c r="AA19" i="19"/>
  <c r="Z40" i="3"/>
  <c r="H154" i="19" l="1"/>
  <c r="L152" i="19"/>
  <c r="H159" i="19"/>
  <c r="L157" i="19"/>
  <c r="Z21" i="19"/>
  <c r="AA20" i="19"/>
  <c r="Z41" i="3"/>
  <c r="L159" i="19" l="1"/>
  <c r="H161" i="19"/>
  <c r="H156" i="19"/>
  <c r="L154" i="19"/>
  <c r="Z22" i="19"/>
  <c r="AA21" i="19"/>
  <c r="Z42" i="3"/>
  <c r="L156" i="19" l="1"/>
  <c r="H158" i="19"/>
  <c r="L161" i="19"/>
  <c r="H163" i="19"/>
  <c r="Z23" i="19"/>
  <c r="AA22" i="19"/>
  <c r="Z43" i="3"/>
  <c r="L163" i="19" l="1"/>
  <c r="H165" i="19"/>
  <c r="H160" i="19"/>
  <c r="L158" i="19"/>
  <c r="Z24" i="19"/>
  <c r="AA23" i="19"/>
  <c r="Z44" i="3"/>
  <c r="H162" i="19" l="1"/>
  <c r="L160" i="19"/>
  <c r="L165" i="19"/>
  <c r="H167" i="19"/>
  <c r="Z25" i="19"/>
  <c r="AA24" i="19"/>
  <c r="Z45" i="3"/>
  <c r="H169" i="19" l="1"/>
  <c r="L167" i="19"/>
  <c r="H164" i="19"/>
  <c r="L162" i="19"/>
  <c r="Z26" i="19"/>
  <c r="AA25" i="19"/>
  <c r="Z46" i="3"/>
  <c r="H166" i="19" l="1"/>
  <c r="L164" i="19"/>
  <c r="L169" i="19"/>
  <c r="H171" i="19"/>
  <c r="Z27" i="19"/>
  <c r="AA26" i="19"/>
  <c r="Z47" i="3"/>
  <c r="L171" i="19" l="1"/>
  <c r="H173" i="19"/>
  <c r="L166" i="19"/>
  <c r="H168" i="19"/>
  <c r="Z28" i="19"/>
  <c r="AA27" i="19"/>
  <c r="Z48" i="3"/>
  <c r="H170" i="19" l="1"/>
  <c r="L168" i="19"/>
  <c r="H175" i="19"/>
  <c r="L173" i="19"/>
  <c r="Z29" i="19"/>
  <c r="AA28" i="19"/>
  <c r="Z49" i="3"/>
  <c r="L175" i="19" l="1"/>
  <c r="H177" i="19"/>
  <c r="H172" i="19"/>
  <c r="L170" i="19"/>
  <c r="Z30" i="19"/>
  <c r="AA29" i="19"/>
  <c r="Z50" i="3"/>
  <c r="H174" i="19" l="1"/>
  <c r="L172" i="19"/>
  <c r="H179" i="19"/>
  <c r="L177" i="19"/>
  <c r="Z31" i="19"/>
  <c r="AA30" i="19"/>
  <c r="Z51" i="3"/>
  <c r="L179" i="19" l="1"/>
  <c r="H181" i="19"/>
  <c r="H176" i="19"/>
  <c r="L174" i="19"/>
  <c r="Z32" i="19"/>
  <c r="AA31" i="19"/>
  <c r="Z52" i="3"/>
  <c r="H183" i="19" l="1"/>
  <c r="L181" i="19"/>
  <c r="H178" i="19"/>
  <c r="L176" i="19"/>
  <c r="Z33" i="19"/>
  <c r="AA32" i="19"/>
  <c r="Z53" i="3"/>
  <c r="H180" i="19" l="1"/>
  <c r="L178" i="19"/>
  <c r="L183" i="19"/>
  <c r="H185" i="19"/>
  <c r="Z34" i="19"/>
  <c r="AA33" i="19"/>
  <c r="Z54" i="3"/>
  <c r="L185" i="19" l="1"/>
  <c r="H187" i="19"/>
  <c r="H182" i="19"/>
  <c r="L180" i="19"/>
  <c r="Z35" i="19"/>
  <c r="AA34" i="19"/>
  <c r="Z55" i="3"/>
  <c r="H184" i="19" l="1"/>
  <c r="L182" i="19"/>
  <c r="L187" i="19"/>
  <c r="H189" i="19"/>
  <c r="Z36" i="19"/>
  <c r="AA35" i="19"/>
  <c r="Z56" i="3"/>
  <c r="H191" i="19" l="1"/>
  <c r="L189" i="19"/>
  <c r="H186" i="19"/>
  <c r="L184" i="19"/>
  <c r="Z37" i="19"/>
  <c r="AA36" i="19"/>
  <c r="Z57" i="3"/>
  <c r="H188" i="19" l="1"/>
  <c r="L186" i="19"/>
  <c r="L191" i="19"/>
  <c r="H193" i="19"/>
  <c r="Z38" i="19"/>
  <c r="AA37" i="19"/>
  <c r="Z58" i="3"/>
  <c r="H195" i="19" l="1"/>
  <c r="L193" i="19"/>
  <c r="H190" i="19"/>
  <c r="L188" i="19"/>
  <c r="Z39" i="19"/>
  <c r="AA38" i="19"/>
  <c r="Z59" i="3"/>
  <c r="H192" i="19" l="1"/>
  <c r="L190" i="19"/>
  <c r="L195" i="19"/>
  <c r="H197" i="19"/>
  <c r="Z40" i="19"/>
  <c r="AA39" i="19"/>
  <c r="Z60" i="3"/>
  <c r="L197" i="19" l="1"/>
  <c r="H199" i="19"/>
  <c r="H194" i="19"/>
  <c r="L192" i="19"/>
  <c r="Z41" i="19"/>
  <c r="AA40" i="19"/>
  <c r="Z61" i="3"/>
  <c r="H196" i="19" l="1"/>
  <c r="L194" i="19"/>
  <c r="H201" i="19"/>
  <c r="L201" i="19" s="1"/>
  <c r="L199" i="19"/>
  <c r="Z42" i="19"/>
  <c r="AA41" i="19"/>
  <c r="Z62" i="3"/>
  <c r="H198" i="19" l="1"/>
  <c r="L196" i="19"/>
  <c r="Z43" i="19"/>
  <c r="AA42" i="19"/>
  <c r="Z63" i="3"/>
  <c r="H200" i="19" l="1"/>
  <c r="L198" i="19"/>
  <c r="Z44" i="19"/>
  <c r="AA43" i="19"/>
  <c r="Z64" i="3"/>
  <c r="L200" i="19" l="1"/>
  <c r="AJ31" i="19"/>
  <c r="AJ22" i="19"/>
  <c r="AJ23" i="19" s="1"/>
  <c r="AJ24" i="19" s="1"/>
  <c r="Z45" i="19"/>
  <c r="AA44" i="19"/>
  <c r="Z65" i="3"/>
  <c r="AJ32" i="19" l="1"/>
  <c r="AJ33" i="19" s="1"/>
  <c r="AH26" i="19" s="1"/>
  <c r="AH24" i="19" s="1"/>
  <c r="AH20" i="19"/>
  <c r="Z46" i="19"/>
  <c r="AA45" i="19"/>
  <c r="Z66" i="3"/>
  <c r="AH18" i="19" l="1"/>
  <c r="AH22" i="19"/>
  <c r="Z47" i="19"/>
  <c r="AA46" i="19"/>
  <c r="Z67" i="3"/>
  <c r="Z48" i="19" l="1"/>
  <c r="AA47" i="19"/>
  <c r="Z68" i="3"/>
  <c r="Z49" i="19" l="1"/>
  <c r="AA48" i="19"/>
  <c r="Z69" i="3"/>
  <c r="Z50" i="19" l="1"/>
  <c r="AA49" i="19"/>
  <c r="Z70" i="3"/>
  <c r="Z51" i="19" l="1"/>
  <c r="AA50" i="19"/>
  <c r="Z71" i="3"/>
  <c r="Z52" i="19" l="1"/>
  <c r="AA51" i="19"/>
  <c r="Z72" i="3"/>
  <c r="Z53" i="19" l="1"/>
  <c r="AA52" i="19"/>
  <c r="Z73" i="3"/>
  <c r="Z54" i="19" l="1"/>
  <c r="AA53" i="19"/>
  <c r="Z74" i="3"/>
  <c r="Z55" i="19" l="1"/>
  <c r="AA54" i="19"/>
  <c r="Z75" i="3"/>
  <c r="AA55" i="19" l="1"/>
  <c r="Z56" i="19"/>
  <c r="Z76" i="3"/>
  <c r="Z57" i="19" l="1"/>
  <c r="AA56" i="19"/>
  <c r="Z77" i="3"/>
  <c r="Z58" i="19" l="1"/>
  <c r="AA57" i="19"/>
  <c r="Z78" i="3"/>
  <c r="Z59" i="19" l="1"/>
  <c r="AA58" i="19"/>
  <c r="Z79" i="3"/>
  <c r="Z60" i="19" l="1"/>
  <c r="AA59" i="19"/>
  <c r="Z80" i="3"/>
  <c r="Z61" i="19" l="1"/>
  <c r="AA60" i="19"/>
  <c r="Z81" i="3"/>
  <c r="Z62" i="19" l="1"/>
  <c r="AA61" i="19"/>
  <c r="Z82" i="3"/>
  <c r="Z63" i="19" l="1"/>
  <c r="AA62" i="19"/>
  <c r="Z83" i="3"/>
  <c r="Z64" i="19" l="1"/>
  <c r="AA63" i="19"/>
  <c r="Z84" i="3"/>
  <c r="Z65" i="19" l="1"/>
  <c r="AA64" i="19"/>
  <c r="Z85" i="3"/>
  <c r="Z66" i="19" l="1"/>
  <c r="AA65" i="19"/>
  <c r="Z86" i="3"/>
  <c r="Z67" i="19" l="1"/>
  <c r="AA66" i="19"/>
  <c r="Z87" i="3"/>
  <c r="Z68" i="19" l="1"/>
  <c r="AA67" i="19"/>
  <c r="Z88" i="3"/>
  <c r="Z69" i="19" l="1"/>
  <c r="AA68" i="19"/>
  <c r="Z89" i="3"/>
  <c r="Z70" i="19" l="1"/>
  <c r="AA69" i="19"/>
  <c r="Z90" i="3"/>
  <c r="Z71" i="19" l="1"/>
  <c r="AA70" i="19"/>
  <c r="Z91" i="3"/>
  <c r="Z72" i="19" l="1"/>
  <c r="AA71" i="19"/>
  <c r="Z92" i="3"/>
  <c r="Z73" i="19" l="1"/>
  <c r="AA72" i="19"/>
  <c r="Z93" i="3"/>
  <c r="Z74" i="19" l="1"/>
  <c r="AA73" i="19"/>
  <c r="Z94" i="3"/>
  <c r="Z75" i="19" l="1"/>
  <c r="AA74" i="19"/>
  <c r="Z95" i="3"/>
  <c r="Z76" i="19" l="1"/>
  <c r="AA75" i="19"/>
  <c r="Z96" i="3"/>
  <c r="Z77" i="19" l="1"/>
  <c r="AA76" i="19"/>
  <c r="Z97" i="3"/>
  <c r="Z78" i="19" l="1"/>
  <c r="AA77" i="19"/>
  <c r="Z98" i="3"/>
  <c r="Z79" i="19" l="1"/>
  <c r="AA78" i="19"/>
  <c r="Z99" i="3"/>
  <c r="Z80" i="19" l="1"/>
  <c r="AA79" i="19"/>
  <c r="Z100" i="3"/>
  <c r="Z81" i="19" l="1"/>
  <c r="AA80" i="19"/>
  <c r="Z101" i="3"/>
  <c r="Z82" i="19" l="1"/>
  <c r="AA81" i="19"/>
  <c r="Z102" i="3"/>
  <c r="Z83" i="19" l="1"/>
  <c r="AA82" i="19"/>
  <c r="Z103" i="3"/>
  <c r="Z84" i="19" l="1"/>
  <c r="AA83" i="19"/>
  <c r="Z104" i="3"/>
  <c r="AA84" i="19" l="1"/>
  <c r="Z85" i="19"/>
  <c r="Z105" i="3"/>
  <c r="AA85" i="19" l="1"/>
  <c r="Z86" i="19"/>
  <c r="Z106" i="3"/>
  <c r="Z87" i="19" l="1"/>
  <c r="AA86" i="19"/>
  <c r="Z107" i="3"/>
  <c r="AA87" i="19" l="1"/>
  <c r="Z88" i="19"/>
  <c r="Z108" i="3"/>
  <c r="Z89" i="19" l="1"/>
  <c r="AA88" i="19"/>
  <c r="Z109" i="3"/>
  <c r="Z90" i="19" l="1"/>
  <c r="AA89" i="19"/>
  <c r="Z110" i="3"/>
  <c r="Z91" i="19" l="1"/>
  <c r="AA90" i="19"/>
  <c r="Z111" i="3"/>
  <c r="Z92" i="19" l="1"/>
  <c r="AA91" i="19"/>
  <c r="Z112" i="3"/>
  <c r="AA92" i="19" l="1"/>
  <c r="Z93" i="19"/>
  <c r="Z113" i="3"/>
  <c r="AA93" i="19" l="1"/>
  <c r="Z94" i="19"/>
  <c r="Z114" i="3"/>
  <c r="Z95" i="19" l="1"/>
  <c r="AA94" i="19"/>
  <c r="Z115" i="3"/>
  <c r="Z96" i="19" l="1"/>
  <c r="AA95" i="19"/>
  <c r="Z116" i="3"/>
  <c r="AA96" i="19" l="1"/>
  <c r="Z97" i="19"/>
  <c r="Z117" i="3"/>
  <c r="Z98" i="19" l="1"/>
  <c r="AA97" i="19"/>
  <c r="Z118" i="3"/>
  <c r="Z99" i="19" l="1"/>
  <c r="AA98" i="19"/>
  <c r="Z119" i="3"/>
  <c r="Z100" i="19" l="1"/>
  <c r="AA99" i="19"/>
  <c r="Z120" i="3"/>
  <c r="Z101" i="19" l="1"/>
  <c r="AA100" i="19"/>
  <c r="Z121" i="3"/>
  <c r="Z102" i="19" l="1"/>
  <c r="AA101" i="19"/>
  <c r="Z122" i="3"/>
  <c r="Z103" i="19" l="1"/>
  <c r="AA102" i="19"/>
  <c r="Z123" i="3"/>
  <c r="Z104" i="19" l="1"/>
  <c r="AA103" i="19"/>
  <c r="Z124" i="3"/>
  <c r="Z105" i="19" l="1"/>
  <c r="AA104" i="19"/>
  <c r="Z125" i="3"/>
  <c r="Z106" i="19" l="1"/>
  <c r="AA105" i="19"/>
  <c r="Z126" i="3"/>
  <c r="Z107" i="19" l="1"/>
  <c r="AA106" i="19"/>
  <c r="Z127" i="3"/>
  <c r="Z108" i="19" l="1"/>
  <c r="AA107" i="19"/>
  <c r="Z128" i="3"/>
  <c r="Z109" i="19" l="1"/>
  <c r="AA108" i="19"/>
  <c r="Z129" i="3"/>
  <c r="Z110" i="19" l="1"/>
  <c r="AA109" i="19"/>
  <c r="Z130" i="3"/>
  <c r="Z111" i="19" l="1"/>
  <c r="AA110" i="19"/>
  <c r="Z131" i="3"/>
  <c r="Z112" i="19" l="1"/>
  <c r="AA111" i="19"/>
  <c r="Z132" i="3"/>
  <c r="Z113" i="19" l="1"/>
  <c r="AA112" i="19"/>
  <c r="Z133" i="3"/>
  <c r="Z114" i="19" l="1"/>
  <c r="AA113" i="19"/>
  <c r="Z134" i="3"/>
  <c r="Z115" i="19" l="1"/>
  <c r="AA114" i="19"/>
  <c r="Z135" i="3"/>
  <c r="Z116" i="19" l="1"/>
  <c r="AA115" i="19"/>
  <c r="Z136" i="3"/>
  <c r="Z117" i="19" l="1"/>
  <c r="AA116" i="19"/>
  <c r="Z137" i="3"/>
  <c r="Z118" i="19" l="1"/>
  <c r="AA117" i="19"/>
  <c r="Z138" i="3"/>
  <c r="Z119" i="19" l="1"/>
  <c r="AA118" i="19"/>
  <c r="Z139" i="3"/>
  <c r="Z120" i="19" l="1"/>
  <c r="AA119" i="19"/>
  <c r="Z140" i="3"/>
  <c r="AA120" i="19" l="1"/>
  <c r="Z121" i="19"/>
  <c r="Z141" i="3"/>
  <c r="Z122" i="19" l="1"/>
  <c r="AA121" i="19"/>
  <c r="Z142" i="3"/>
  <c r="Z123" i="19" l="1"/>
  <c r="AA122" i="19"/>
  <c r="Z143" i="3"/>
  <c r="Z124" i="19" l="1"/>
  <c r="AA123" i="19"/>
  <c r="Z144" i="3"/>
  <c r="AA124" i="19" l="1"/>
  <c r="Z125" i="19"/>
  <c r="Z145" i="3"/>
  <c r="AA125" i="19" l="1"/>
  <c r="Z126" i="19"/>
  <c r="Z146" i="3"/>
  <c r="Z127" i="19" l="1"/>
  <c r="AA126" i="19"/>
  <c r="Z147" i="3"/>
  <c r="AA127" i="19" l="1"/>
  <c r="Z128" i="19"/>
  <c r="Z148" i="3"/>
  <c r="AA128" i="19" l="1"/>
  <c r="Z129" i="19"/>
  <c r="Z149" i="3"/>
  <c r="AA129" i="19" l="1"/>
  <c r="Z130" i="19"/>
  <c r="Z150" i="3"/>
  <c r="Z131" i="19" l="1"/>
  <c r="AA130" i="19"/>
  <c r="Z151" i="3"/>
  <c r="AA131" i="19" l="1"/>
  <c r="Z132" i="19"/>
  <c r="Z152" i="3"/>
  <c r="Z133" i="19" l="1"/>
  <c r="AA132" i="19"/>
  <c r="Z153" i="3"/>
  <c r="Z134" i="19" l="1"/>
  <c r="AA133" i="19"/>
  <c r="Z154" i="3"/>
  <c r="AA134" i="19" l="1"/>
  <c r="Z135" i="19"/>
  <c r="Z155" i="3"/>
  <c r="AA135" i="19" l="1"/>
  <c r="Z136" i="19"/>
  <c r="Z156" i="3"/>
  <c r="AA136" i="19" l="1"/>
  <c r="Z137" i="19"/>
  <c r="Z157" i="3"/>
  <c r="AA137" i="19" l="1"/>
  <c r="Z138" i="19"/>
  <c r="Z158" i="3"/>
  <c r="AA138" i="19" l="1"/>
  <c r="Z139" i="19"/>
  <c r="Z159" i="3"/>
  <c r="AA139" i="19" l="1"/>
  <c r="Z140" i="19"/>
  <c r="Z160" i="3"/>
  <c r="AA140" i="19" l="1"/>
  <c r="Z141" i="19"/>
  <c r="Z161" i="3"/>
  <c r="Z142" i="19" l="1"/>
  <c r="AA141" i="19"/>
  <c r="Z162" i="3"/>
  <c r="AA142" i="19" l="1"/>
  <c r="Z143" i="19"/>
  <c r="Z163" i="3"/>
  <c r="Z144" i="19" l="1"/>
  <c r="AA143" i="19"/>
  <c r="Z164" i="3"/>
  <c r="Z145" i="19" l="1"/>
  <c r="AA144" i="19"/>
  <c r="Z165" i="3"/>
  <c r="Z146" i="19" l="1"/>
  <c r="AA145" i="19"/>
  <c r="Z166" i="3"/>
  <c r="Z147" i="19" l="1"/>
  <c r="AA146" i="19"/>
  <c r="Z167" i="3"/>
  <c r="AA147" i="19" l="1"/>
  <c r="Z148" i="19"/>
  <c r="Z168" i="3"/>
  <c r="AA148" i="19" l="1"/>
  <c r="Z149" i="19"/>
  <c r="Z169" i="3"/>
  <c r="Z150" i="19" l="1"/>
  <c r="AA149" i="19"/>
  <c r="Z170" i="3"/>
  <c r="Z151" i="19" l="1"/>
  <c r="AA150" i="19"/>
  <c r="Z171" i="3"/>
  <c r="AA151" i="19" l="1"/>
  <c r="Z152" i="19"/>
  <c r="Z172" i="3"/>
  <c r="Z153" i="19" l="1"/>
  <c r="AA152" i="19"/>
  <c r="Z173" i="3"/>
  <c r="Z154" i="19" l="1"/>
  <c r="AA153" i="19"/>
  <c r="Z174" i="3"/>
  <c r="Z155" i="19" l="1"/>
  <c r="AA154" i="19"/>
  <c r="Z175" i="3"/>
  <c r="AA155" i="19" l="1"/>
  <c r="Z156" i="19"/>
  <c r="Z176" i="3"/>
  <c r="Z157" i="19" l="1"/>
  <c r="AA156" i="19"/>
  <c r="Z177" i="3"/>
  <c r="Z158" i="19" l="1"/>
  <c r="AA157" i="19"/>
  <c r="Z178" i="3"/>
  <c r="AA158" i="19" l="1"/>
  <c r="Z159" i="19"/>
  <c r="Z179" i="3"/>
  <c r="Z160" i="19" l="1"/>
  <c r="AA159" i="19"/>
  <c r="Z180" i="3"/>
  <c r="Z161" i="19" l="1"/>
  <c r="AA160" i="19"/>
  <c r="Z181" i="3"/>
  <c r="Z162" i="19" l="1"/>
  <c r="AA161" i="19"/>
  <c r="Z182" i="3"/>
  <c r="Z163" i="19" l="1"/>
  <c r="AA162" i="19"/>
  <c r="Z183" i="3"/>
  <c r="Z164" i="19" l="1"/>
  <c r="AA163" i="19"/>
  <c r="Z184" i="3"/>
  <c r="Z165" i="19" l="1"/>
  <c r="AA164" i="19"/>
  <c r="Z185" i="3"/>
  <c r="Z166" i="19" l="1"/>
  <c r="AA165" i="19"/>
  <c r="Z186" i="3"/>
  <c r="AA166" i="19" l="1"/>
  <c r="Z167" i="19"/>
  <c r="Z187" i="3"/>
  <c r="Z168" i="19" l="1"/>
  <c r="AA167" i="19"/>
  <c r="Z188" i="3"/>
  <c r="AA168" i="19" l="1"/>
  <c r="Z169" i="19"/>
  <c r="Z189" i="3"/>
  <c r="AA169" i="19" l="1"/>
  <c r="Z170" i="19"/>
  <c r="Z190" i="3"/>
  <c r="AA170" i="19" l="1"/>
  <c r="Z171" i="19"/>
  <c r="Z191" i="3"/>
  <c r="AA171" i="19" l="1"/>
  <c r="Z172" i="19"/>
  <c r="Z192" i="3"/>
  <c r="Z173" i="19" l="1"/>
  <c r="AA172" i="19"/>
  <c r="Z193" i="3"/>
  <c r="Z174" i="19" l="1"/>
  <c r="AA173" i="19"/>
  <c r="Z194" i="3"/>
  <c r="AA174" i="19" l="1"/>
  <c r="Z175" i="19"/>
  <c r="Z195" i="3"/>
  <c r="AA175" i="19" l="1"/>
  <c r="Z176" i="19"/>
  <c r="Z196" i="3"/>
  <c r="Z177" i="19" l="1"/>
  <c r="AA176" i="19"/>
  <c r="Z197" i="3"/>
  <c r="AA177" i="19" l="1"/>
  <c r="Z178" i="19"/>
  <c r="Z198" i="3"/>
  <c r="AA178" i="19" l="1"/>
  <c r="Z179" i="19"/>
  <c r="Z200" i="3"/>
  <c r="Z199" i="3"/>
  <c r="AA179" i="19" l="1"/>
  <c r="Z180" i="19"/>
  <c r="Z181" i="19" l="1"/>
  <c r="AA180" i="19"/>
  <c r="AA181" i="19" l="1"/>
  <c r="Z182" i="19"/>
  <c r="AA182" i="19" l="1"/>
  <c r="Z183" i="19"/>
  <c r="Z184" i="19" l="1"/>
  <c r="AA183" i="19"/>
  <c r="AA184" i="19" l="1"/>
  <c r="Z185" i="19"/>
  <c r="AA185" i="19" l="1"/>
  <c r="Z186" i="19"/>
  <c r="AA186" i="19" l="1"/>
  <c r="Z187" i="19"/>
  <c r="AA187" i="19" l="1"/>
  <c r="Z188" i="19"/>
  <c r="AA188" i="19" l="1"/>
  <c r="Z189" i="19"/>
  <c r="AA189" i="19" l="1"/>
  <c r="Z190" i="19"/>
  <c r="AA190" i="19" l="1"/>
  <c r="Z191" i="19"/>
  <c r="Z192" i="19" l="1"/>
  <c r="AA191" i="19"/>
  <c r="AA192" i="19" l="1"/>
  <c r="Z193" i="19"/>
  <c r="Z194" i="19" l="1"/>
  <c r="AA193" i="19"/>
  <c r="Z195" i="19" l="1"/>
  <c r="AA194" i="19"/>
  <c r="Z196" i="19" l="1"/>
  <c r="AA195" i="19"/>
  <c r="Z197" i="19" l="1"/>
  <c r="AA196" i="19"/>
  <c r="AA197" i="19" l="1"/>
  <c r="Z198" i="19"/>
  <c r="Z199" i="19" l="1"/>
  <c r="AA198" i="19"/>
  <c r="Z200" i="19" l="1"/>
  <c r="AA200" i="19" s="1"/>
  <c r="AA199"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Dionne</author>
  </authors>
  <commentList>
    <comment ref="A1" authorId="0" shapeId="0" xr:uid="{6A8180E2-C00A-4929-B559-F3D9357535F3}">
      <text>
        <r>
          <rPr>
            <b/>
            <sz val="9"/>
            <color indexed="81"/>
            <rFont val="Tahoma"/>
            <family val="2"/>
          </rPr>
          <t>Christopher Dionne:</t>
        </r>
        <r>
          <rPr>
            <sz val="9"/>
            <color indexed="81"/>
            <rFont val="Tahoma"/>
            <family val="2"/>
          </rPr>
          <t xml:space="preserve">
The only purpose of these cells is to count how many rows have data and then use that to set print area.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Christopher Dionne</author>
  </authors>
  <commentList>
    <comment ref="AJ18" authorId="0" shapeId="0" xr:uid="{93D47512-52D7-4430-B599-5F20B116893F}">
      <text>
        <r>
          <rPr>
            <b/>
            <sz val="9"/>
            <color indexed="81"/>
            <rFont val="Tahoma"/>
            <family val="2"/>
          </rPr>
          <t>Christopher Dionne:</t>
        </r>
        <r>
          <rPr>
            <sz val="9"/>
            <color indexed="81"/>
            <rFont val="Tahoma"/>
            <family val="2"/>
          </rPr>
          <t xml:space="preserve">
If exact elevation found, return volume</t>
        </r>
      </text>
    </comment>
    <comment ref="AJ19" authorId="0" shapeId="0" xr:uid="{DD0BF7E6-3B1B-4E45-BBBB-5BD8CF9D4A98}">
      <text>
        <r>
          <rPr>
            <b/>
            <sz val="9"/>
            <color indexed="81"/>
            <rFont val="Tahoma"/>
            <family val="2"/>
          </rPr>
          <t>Christopher Dionne:</t>
        </r>
        <r>
          <rPr>
            <sz val="9"/>
            <color indexed="81"/>
            <rFont val="Tahoma"/>
            <family val="2"/>
          </rPr>
          <t xml:space="preserve">
return volume of elevation directly above target</t>
        </r>
      </text>
    </comment>
    <comment ref="AJ20" authorId="0" shapeId="0" xr:uid="{77AEC353-E42E-4821-AEF1-6C2A7EF3C6ED}">
      <text>
        <r>
          <rPr>
            <b/>
            <sz val="9"/>
            <color indexed="81"/>
            <rFont val="Tahoma"/>
            <family val="2"/>
          </rPr>
          <t>Christopher Dionne:</t>
        </r>
        <r>
          <rPr>
            <sz val="9"/>
            <color indexed="81"/>
            <rFont val="Tahoma"/>
            <family val="2"/>
          </rPr>
          <t xml:space="preserve">
return volume directly below target</t>
        </r>
      </text>
    </comment>
    <comment ref="AJ21" authorId="0" shapeId="0" xr:uid="{F7BD0319-002A-40A8-BCD7-FE91D166C9B2}">
      <text>
        <r>
          <rPr>
            <b/>
            <sz val="9"/>
            <color indexed="81"/>
            <rFont val="Tahoma"/>
            <family val="2"/>
          </rPr>
          <t>Christopher Dionne:</t>
        </r>
        <r>
          <rPr>
            <sz val="9"/>
            <color indexed="81"/>
            <rFont val="Tahoma"/>
            <family val="2"/>
          </rPr>
          <t xml:space="preserve">
return elvation directly above target</t>
        </r>
      </text>
    </comment>
    <comment ref="AJ22" authorId="0" shapeId="0" xr:uid="{5D5830BF-2F1E-4C15-B613-4A87BFF8A9C0}">
      <text>
        <r>
          <rPr>
            <b/>
            <sz val="9"/>
            <color indexed="81"/>
            <rFont val="Tahoma"/>
            <family val="2"/>
          </rPr>
          <t>Christopher Dionne:</t>
        </r>
        <r>
          <rPr>
            <sz val="9"/>
            <color indexed="81"/>
            <rFont val="Tahoma"/>
            <family val="2"/>
          </rPr>
          <t xml:space="preserve">
return elevation directly below target</t>
        </r>
      </text>
    </comment>
    <comment ref="AJ23" authorId="0" shapeId="0" xr:uid="{20677EB9-6089-4869-A61A-31499E9B8C9A}">
      <text>
        <r>
          <rPr>
            <b/>
            <sz val="9"/>
            <color indexed="81"/>
            <rFont val="Tahoma"/>
            <family val="2"/>
          </rPr>
          <t>Christopher Dionne:</t>
        </r>
        <r>
          <rPr>
            <sz val="9"/>
            <color indexed="81"/>
            <rFont val="Tahoma"/>
            <family val="2"/>
          </rPr>
          <t xml:space="preserve">
Calculate volume at target. Elevations and volumes are rounded to better reflect values calculated by hand</t>
        </r>
      </text>
    </comment>
    <comment ref="AK23" authorId="0" shapeId="0" xr:uid="{09CABEA8-1BE1-4EBA-A75E-26C3E2E7ABA9}">
      <text>
        <r>
          <rPr>
            <b/>
            <sz val="9"/>
            <color indexed="81"/>
            <rFont val="Tahoma"/>
            <family val="2"/>
          </rPr>
          <t>Christopher Dionne:</t>
        </r>
        <r>
          <rPr>
            <sz val="9"/>
            <color indexed="81"/>
            <rFont val="Tahoma"/>
            <family val="2"/>
          </rPr>
          <t xml:space="preserve">
Calculate volume at target. Elevations and volumes are rounded to better reflect values calculated by hand</t>
        </r>
      </text>
    </comment>
    <comment ref="AJ24" authorId="0" shapeId="0" xr:uid="{94BEDCE4-6088-477E-A6C6-7858A0CE5EA3}">
      <text>
        <r>
          <rPr>
            <b/>
            <sz val="9"/>
            <color indexed="81"/>
            <rFont val="Tahoma"/>
            <family val="2"/>
          </rPr>
          <t>Christopher Dionne:</t>
        </r>
        <r>
          <rPr>
            <sz val="9"/>
            <color indexed="81"/>
            <rFont val="Tahoma"/>
            <family val="2"/>
          </rPr>
          <t xml:space="preserve">
Return either exact match, calculated target, or zero</t>
        </r>
      </text>
    </comment>
    <comment ref="AK24" authorId="0" shapeId="0" xr:uid="{3C6D50A6-170E-445C-8786-C6456B095066}">
      <text>
        <r>
          <rPr>
            <b/>
            <sz val="9"/>
            <color indexed="81"/>
            <rFont val="Tahoma"/>
            <family val="2"/>
          </rPr>
          <t>Christopher Dionne:</t>
        </r>
        <r>
          <rPr>
            <sz val="9"/>
            <color indexed="81"/>
            <rFont val="Tahoma"/>
            <family val="2"/>
          </rPr>
          <t xml:space="preserve">
Return either exact match, calculated target, or zero</t>
        </r>
      </text>
    </comment>
    <comment ref="AJ32" authorId="0" shapeId="0" xr:uid="{6CB4C0FB-4F99-4137-B2E1-5FBBAF7A4757}">
      <text>
        <r>
          <rPr>
            <b/>
            <sz val="9"/>
            <color indexed="81"/>
            <rFont val="Tahoma"/>
            <family val="2"/>
          </rPr>
          <t>Christopher Dionne:</t>
        </r>
        <r>
          <rPr>
            <sz val="9"/>
            <color indexed="81"/>
            <rFont val="Tahoma"/>
            <family val="2"/>
          </rPr>
          <t xml:space="preserve">
Calculate volume at target. Elevations and volumes are rounded to better reflect values calculated by hand</t>
        </r>
      </text>
    </comment>
    <comment ref="AK32" authorId="0" shapeId="0" xr:uid="{93583FD1-3369-4E16-9163-AA745127F336}">
      <text>
        <r>
          <rPr>
            <b/>
            <sz val="9"/>
            <color indexed="81"/>
            <rFont val="Tahoma"/>
            <family val="2"/>
          </rPr>
          <t>Christopher Dionne:</t>
        </r>
        <r>
          <rPr>
            <sz val="9"/>
            <color indexed="81"/>
            <rFont val="Tahoma"/>
            <family val="2"/>
          </rPr>
          <t xml:space="preserve">
Calculate volume at target. Elevations and volumes are rounded to better reflect values calculated by hand</t>
        </r>
      </text>
    </comment>
    <comment ref="AJ41" authorId="0" shapeId="0" xr:uid="{14A6CBAF-E602-40D8-AA5B-7A68E58CC520}">
      <text>
        <r>
          <rPr>
            <b/>
            <sz val="9"/>
            <color indexed="81"/>
            <rFont val="Tahoma"/>
            <family val="2"/>
          </rPr>
          <t>Christopher Dionne:</t>
        </r>
        <r>
          <rPr>
            <sz val="9"/>
            <color indexed="81"/>
            <rFont val="Tahoma"/>
            <family val="2"/>
          </rPr>
          <t xml:space="preserve">
Calculate volume at target. Elevations and volumes are rounded to better reflect values calculated by hand</t>
        </r>
      </text>
    </comment>
    <comment ref="AK41" authorId="0" shapeId="0" xr:uid="{1036022F-290C-4501-96C7-57866BEA20E0}">
      <text>
        <r>
          <rPr>
            <b/>
            <sz val="9"/>
            <color indexed="81"/>
            <rFont val="Tahoma"/>
            <family val="2"/>
          </rPr>
          <t>Christopher Dionne:</t>
        </r>
        <r>
          <rPr>
            <sz val="9"/>
            <color indexed="81"/>
            <rFont val="Tahoma"/>
            <family val="2"/>
          </rPr>
          <t xml:space="preserve">
Calculate volume at target. Elevations and volumes are rounded to better reflect values calculated by hand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Dionne</author>
  </authors>
  <commentList>
    <comment ref="B2" authorId="0" shapeId="0" xr:uid="{C6293068-19AC-489D-A050-17EA75057B3F}">
      <text>
        <r>
          <rPr>
            <b/>
            <sz val="9"/>
            <color indexed="81"/>
            <rFont val="Tahoma"/>
            <family val="2"/>
          </rPr>
          <t>Christopher Dionne:</t>
        </r>
        <r>
          <rPr>
            <sz val="9"/>
            <color indexed="81"/>
            <rFont val="Tahoma"/>
            <family val="2"/>
          </rPr>
          <t xml:space="preserve">
This is a TRUE/FALSE check to see if the selected chamber is or is not on the list below. (i.e., does the selected chamber model include end cap storage)</t>
        </r>
      </text>
    </comment>
    <comment ref="E2" authorId="0" shapeId="0" xr:uid="{8ACBFF4A-8E98-4C1F-90DE-075734AB8B84}">
      <text>
        <r>
          <rPr>
            <b/>
            <sz val="9"/>
            <color indexed="81"/>
            <rFont val="Tahoma"/>
            <family val="2"/>
          </rPr>
          <t>Christopher Dionne:</t>
        </r>
        <r>
          <rPr>
            <sz val="9"/>
            <color indexed="81"/>
            <rFont val="Tahoma"/>
            <family val="2"/>
          </rPr>
          <t xml:space="preserve">
Each chamber should have a column for the incremental chamber volumes and one for incremental end cap volumes (even if the chamber is not included in the list to left). The end cap columns should be appended with "EC" at the end of the model code for the calculations to be performed correctly.
To add new chambers, simply "insert" two new columns and rename them according to the new model and end cap. Paste incremental data into the column. Note, the top of the chamber is at top of the table and the bottom of the chamber is further down the list (i.e., the largest increments should be further down the table).</t>
        </r>
      </text>
    </comment>
    <comment ref="V2" authorId="0" shapeId="0" xr:uid="{1ED9B9A8-0CF3-4E7D-840E-2B2CD35259F2}">
      <text>
        <r>
          <rPr>
            <b/>
            <sz val="9"/>
            <color indexed="81"/>
            <rFont val="Tahoma"/>
            <family val="2"/>
          </rPr>
          <t>Christopher Dionne:</t>
        </r>
        <r>
          <rPr>
            <sz val="9"/>
            <color indexed="81"/>
            <rFont val="Tahoma"/>
            <family val="2"/>
          </rPr>
          <t xml:space="preserve">
Dimensions of the chambers. To add new models simpy type under the last row.</t>
        </r>
      </text>
    </comment>
    <comment ref="AA2" authorId="0" shapeId="0" xr:uid="{6AFD1E35-85CF-4DB3-8DC9-473CA393ACFA}">
      <text>
        <r>
          <rPr>
            <b/>
            <sz val="9"/>
            <color indexed="81"/>
            <rFont val="Tahoma"/>
            <family val="2"/>
          </rPr>
          <t>Christopher Dionne:</t>
        </r>
        <r>
          <rPr>
            <sz val="9"/>
            <color indexed="81"/>
            <rFont val="Tahoma"/>
            <family val="2"/>
          </rPr>
          <t xml:space="preserve">
This sections pulls out the data specific to the chamber that is selected.</t>
        </r>
      </text>
    </comment>
    <comment ref="AE2" authorId="0" shapeId="0" xr:uid="{CA09B2DD-E625-4E7B-ABC2-BBA511FF0961}">
      <text>
        <r>
          <rPr>
            <b/>
            <sz val="9"/>
            <color indexed="81"/>
            <rFont val="Tahoma"/>
            <family val="2"/>
          </rPr>
          <t>Christopher Dionne:</t>
        </r>
        <r>
          <rPr>
            <sz val="9"/>
            <color indexed="81"/>
            <rFont val="Tahoma"/>
            <family val="2"/>
          </rPr>
          <t xml:space="preserve">
First increment, as far as I can tell, uses the cover stone depth, increments down an inch at a time, and then checks for when that reaches "0". In the next column, once that "0" value was achieved, it will start at 1inch, which is the top of the chamber or end cap incremental storage, and work down to the base of the chamber/end cap. This is then used to slot in the increment volume into the correct depth in the calc's.</t>
        </r>
      </text>
    </comment>
    <comment ref="B4" authorId="0" shapeId="0" xr:uid="{1BCA6083-8540-45D4-A616-344238ECE270}">
      <text>
        <r>
          <rPr>
            <b/>
            <sz val="9"/>
            <color indexed="81"/>
            <rFont val="Tahoma"/>
            <family val="2"/>
          </rPr>
          <t>Christopher Dionne:</t>
        </r>
        <r>
          <rPr>
            <sz val="9"/>
            <color indexed="81"/>
            <rFont val="Tahoma"/>
            <family val="2"/>
          </rPr>
          <t xml:space="preserve">
Only add chambers to this list if the volume is to include end cap storage in the calculations</t>
        </r>
      </text>
    </comment>
    <comment ref="V16" authorId="0" shapeId="0" xr:uid="{523E7753-1AE6-4E55-991E-9587A0B0F60F}">
      <text>
        <r>
          <rPr>
            <b/>
            <sz val="9"/>
            <color indexed="81"/>
            <rFont val="Tahoma"/>
            <family val="2"/>
          </rPr>
          <t>Christopher Dionne:</t>
        </r>
        <r>
          <rPr>
            <sz val="9"/>
            <color indexed="81"/>
            <rFont val="Tahoma"/>
            <family val="2"/>
          </rPr>
          <t xml:space="preserve">
Dimensions specific to the end caps. For smaller chambers, end cap area is negligible. This whole table can be highlighted and moved if needed to make room for new chambers.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Dionne</author>
  </authors>
  <commentList>
    <comment ref="A13" authorId="0" shapeId="0" xr:uid="{5E9E8DA6-EE5D-4195-B53A-3E516F0D6886}">
      <text>
        <r>
          <rPr>
            <b/>
            <sz val="9"/>
            <color indexed="81"/>
            <rFont val="Tahoma"/>
            <family val="2"/>
          </rPr>
          <t>Christopher Dionne:</t>
        </r>
        <r>
          <rPr>
            <sz val="9"/>
            <color indexed="81"/>
            <rFont val="Tahoma"/>
            <family val="2"/>
          </rPr>
          <t xml:space="preserve">
I tried to get rid of this column. I really did. But Excel/Microsoft failed me. Due to a floating point precision error, I was not able to  make this work using the height in mm alone.</t>
        </r>
      </text>
    </comment>
    <comment ref="I13" authorId="0" shapeId="0" xr:uid="{FFD04623-D301-4D47-BF6E-90CFE31A0542}">
      <text>
        <r>
          <rPr>
            <b/>
            <sz val="9"/>
            <color indexed="81"/>
            <rFont val="Tahoma"/>
            <family val="2"/>
          </rPr>
          <t>Christopher Dionne:</t>
        </r>
        <r>
          <rPr>
            <sz val="9"/>
            <color indexed="81"/>
            <rFont val="Tahoma"/>
            <family val="2"/>
          </rPr>
          <t xml:space="preserve">
volume within stone void for 1" (25.4mm) over entire bed area (perimeter stone included)</t>
        </r>
      </text>
    </comment>
    <comment ref="J13" authorId="0" shapeId="0" xr:uid="{D9B31C88-ABFC-41B9-8B43-AE4738749805}">
      <text>
        <r>
          <rPr>
            <b/>
            <sz val="9"/>
            <color indexed="81"/>
            <rFont val="Tahoma"/>
            <family val="2"/>
          </rPr>
          <t>Christopher Dionne:</t>
        </r>
        <r>
          <rPr>
            <sz val="9"/>
            <color indexed="81"/>
            <rFont val="Tahoma"/>
            <family val="2"/>
          </rPr>
          <t xml:space="preserve">
volume held within stone voids for min installed area for 1" (25.4mm)</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Christopher Dionne</author>
  </authors>
  <commentList>
    <comment ref="B2" authorId="0" shapeId="0" xr:uid="{036B2000-E3FC-422F-9E95-0AB44DCC8A1A}">
      <text>
        <r>
          <rPr>
            <b/>
            <sz val="9"/>
            <color indexed="81"/>
            <rFont val="Tahoma"/>
            <family val="2"/>
          </rPr>
          <t>Christopher Dionne:</t>
        </r>
        <r>
          <rPr>
            <sz val="9"/>
            <color indexed="81"/>
            <rFont val="Tahoma"/>
            <family val="2"/>
          </rPr>
          <t xml:space="preserve">
This is a TRUE/FALSE check to see if the selected chamber is or is not on the list below. (i.e., does the selected chamber model include end cap storage)</t>
        </r>
      </text>
    </comment>
    <comment ref="E2" authorId="0" shapeId="0" xr:uid="{8547DB42-47DF-4FAD-A832-272010063CDF}">
      <text>
        <r>
          <rPr>
            <b/>
            <sz val="9"/>
            <color indexed="81"/>
            <rFont val="Tahoma"/>
            <family val="2"/>
          </rPr>
          <t>Christopher Dionne:</t>
        </r>
        <r>
          <rPr>
            <sz val="9"/>
            <color indexed="81"/>
            <rFont val="Tahoma"/>
            <family val="2"/>
          </rPr>
          <t xml:space="preserve">
Each chamber should have a column for the incremental chamber volumes and one for incremental end cap volumes (even if the chamber is not included in the list to left). The end cap columns should be appended with "EC" at the end of the model code for the calculations to be performed correctly.
To add new chambers, simply "insert" two new columns and rename them according to the new model and end cap. Paste incremental data into the column. Note, the top of the chamber is at top of the table and the bottom of the chamber is further down the list (i.e., the largest increments should be further down the table).
These are NOT calculated from the Imperial. These are direct input. You must calculate the incremental volumes separately before inputting them into this table.</t>
        </r>
      </text>
    </comment>
    <comment ref="V2" authorId="0" shapeId="0" xr:uid="{E6FD05F0-F0BA-4F1B-AC14-34DBFEBD8FD9}">
      <text>
        <r>
          <rPr>
            <b/>
            <sz val="9"/>
            <color indexed="81"/>
            <rFont val="Tahoma"/>
            <family val="2"/>
          </rPr>
          <t>Christopher Dionne:</t>
        </r>
        <r>
          <rPr>
            <sz val="9"/>
            <color indexed="81"/>
            <rFont val="Tahoma"/>
            <family val="2"/>
          </rPr>
          <t xml:space="preserve">
Dimensions of the chambers. To add new models simpy type under the last row.
These values ARE calculated from the Imperial table. Update Imperial table first and then just add the new Chamber Model to this list and it should auto-complete.</t>
        </r>
      </text>
    </comment>
    <comment ref="AA2" authorId="0" shapeId="0" xr:uid="{4DF35C44-8EFC-4E62-81D9-B34009D06346}">
      <text>
        <r>
          <rPr>
            <b/>
            <sz val="9"/>
            <color indexed="81"/>
            <rFont val="Tahoma"/>
            <family val="2"/>
          </rPr>
          <t>Christopher Dionne:</t>
        </r>
        <r>
          <rPr>
            <sz val="9"/>
            <color indexed="81"/>
            <rFont val="Tahoma"/>
            <family val="2"/>
          </rPr>
          <t xml:space="preserve">
This sections pulls out the data specific to the chamber that is selected.</t>
        </r>
      </text>
    </comment>
    <comment ref="AE2" authorId="0" shapeId="0" xr:uid="{0685C958-C642-42A1-80DA-72967C32D8FA}">
      <text>
        <r>
          <rPr>
            <b/>
            <sz val="9"/>
            <color indexed="81"/>
            <rFont val="Tahoma"/>
            <family val="2"/>
          </rPr>
          <t>Christopher Dionne:</t>
        </r>
        <r>
          <rPr>
            <sz val="9"/>
            <color indexed="81"/>
            <rFont val="Tahoma"/>
            <family val="2"/>
          </rPr>
          <t xml:space="preserve">
First increment, as far as I can tell, uses the cover stone depth, increments down an inch at a time, and then checks for when that reaches "0". In the next column, once that "0" value was achieved, it will start at 1inch, which is the top of the chamber or end cap incremental storage, and work down to the base of the chamber/end cap. This is then used to slot in the increment volume into the correct depth in the calc's.
Note: this is in imperial. Unforunately, when i tried to make this work in metric it was not willing to comply. Left as imperial as it worked and has negligible impact on the calc's.</t>
        </r>
      </text>
    </comment>
    <comment ref="AD3" authorId="0" shapeId="0" xr:uid="{395EC8AF-B9BB-4F5F-A1D5-673F361303F9}">
      <text>
        <r>
          <rPr>
            <b/>
            <sz val="9"/>
            <color indexed="81"/>
            <rFont val="Tahoma"/>
            <family val="2"/>
          </rPr>
          <t>Christopher Dionne:</t>
        </r>
        <r>
          <rPr>
            <sz val="9"/>
            <color indexed="81"/>
            <rFont val="Tahoma"/>
            <family val="2"/>
          </rPr>
          <t xml:space="preserve">
No, this is not a mistake. This unfortunately needs to be here. I tried to make the "first increment" work with metric and it refused. Had to switch back to using imperial and the imperial heights in the data table to reference the corresponding chamber volumes. When I tried to do this with metric is would begin counting chamber volumes one inch lower than when the chamber started. So, I defaulted back to how it was calculated in the previous version of the sheet.</t>
        </r>
      </text>
    </comment>
    <comment ref="B4" authorId="0" shapeId="0" xr:uid="{7D787D11-EC5E-4AD3-9C25-40CECA5ABFB1}">
      <text>
        <r>
          <rPr>
            <b/>
            <sz val="9"/>
            <color indexed="81"/>
            <rFont val="Tahoma"/>
            <family val="2"/>
          </rPr>
          <t>Christopher Dionne:</t>
        </r>
        <r>
          <rPr>
            <sz val="9"/>
            <color indexed="81"/>
            <rFont val="Tahoma"/>
            <family val="2"/>
          </rPr>
          <t xml:space="preserve">
Only add chambers to this list if the volume is to include end cap storage in the calculations.
This list does need to be updated separately from the Imperial list</t>
        </r>
      </text>
    </comment>
    <comment ref="AC13" authorId="0" shapeId="0" xr:uid="{A540F470-87BA-42F9-94E3-0476C61BFA9E}">
      <text>
        <r>
          <rPr>
            <b/>
            <sz val="9"/>
            <color indexed="81"/>
            <rFont val="Tahoma"/>
            <family val="2"/>
          </rPr>
          <t>Christopher Dionne:</t>
        </r>
        <r>
          <rPr>
            <sz val="9"/>
            <color indexed="81"/>
            <rFont val="Tahoma"/>
            <family val="2"/>
          </rPr>
          <t xml:space="preserve">
Unfortunately, this set of calc's is necessary to make the Metric calc's work. Specifically, the portion that causes the unused cells to "disappear". See metric calc's sheet.</t>
        </r>
      </text>
    </comment>
    <comment ref="V16" authorId="0" shapeId="0" xr:uid="{B7BC7E68-D1F1-43C5-B0C2-9CDE98EE67B9}">
      <text>
        <r>
          <rPr>
            <b/>
            <sz val="9"/>
            <color indexed="81"/>
            <rFont val="Tahoma"/>
            <family val="2"/>
          </rPr>
          <t>Christopher Dionne:</t>
        </r>
        <r>
          <rPr>
            <sz val="9"/>
            <color indexed="81"/>
            <rFont val="Tahoma"/>
            <family val="2"/>
          </rPr>
          <t xml:space="preserve">
Dimensions specific to the end caps. For smaller chambers, end cap area is negligible. This whole table can be highlighted and moved if needed to make room for new chambers.
These values ARE calculated from the Imperial table. Update Imperial table first and then just add the new Chamber Model to this list and it should auto-complete.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<sst xmlns="http://schemas.openxmlformats.org/spreadsheetml/2006/main" count="419" uniqueCount="144">
  <si>
    <t>Project:</t>
  </si>
  <si>
    <t>Chamber</t>
  </si>
  <si>
    <t>End Cap</t>
  </si>
  <si>
    <t>Area</t>
  </si>
  <si>
    <t>Width</t>
  </si>
  <si>
    <t>Length</t>
  </si>
  <si>
    <t>Separation</t>
  </si>
  <si>
    <t>Edge Stone</t>
  </si>
  <si>
    <t xml:space="preserve">Chamber Model - </t>
  </si>
  <si>
    <t>Units -</t>
  </si>
  <si>
    <t>Imperial</t>
  </si>
  <si>
    <t>SC-310</t>
  </si>
  <si>
    <t>SC-740</t>
  </si>
  <si>
    <t>DC-780</t>
  </si>
  <si>
    <t xml:space="preserve">Voids in the stone (porosity) - </t>
  </si>
  <si>
    <t>%</t>
  </si>
  <si>
    <t>MC-3500</t>
  </si>
  <si>
    <t xml:space="preserve">NOTE: 3500 edge stone is set to match the chamber seperation. </t>
  </si>
  <si>
    <t xml:space="preserve">NOTE: If the software program being used allows for Stage Volume data, it is recommended to use the stage volume data from this spreadsheet.  Software programs typically use linear interpolation to take stage area data and estimate stage volume data.  Due to rounding differences over the total number of stages provided in this spreadsheet, the accuracy of the estimated volume could be off as much as 1%. It is recommended that the user check the software estimated volume and compare it to the volume listed in this spreadsheet to ensure the accuracy is within acceptable levels.  </t>
  </si>
  <si>
    <t>ft</t>
  </si>
  <si>
    <t>MC-4500</t>
  </si>
  <si>
    <t>MC-7200</t>
  </si>
  <si>
    <t xml:space="preserve">Amount of Stone Above Chambers - </t>
  </si>
  <si>
    <t>in</t>
  </si>
  <si>
    <t>Amount of Stone Below Chambers -</t>
  </si>
  <si>
    <t>System Depth</t>
  </si>
  <si>
    <t xml:space="preserve">Height of System </t>
  </si>
  <si>
    <t>Incremental Single Chamber</t>
  </si>
  <si>
    <t>Cumulative Chamber</t>
  </si>
  <si>
    <t>Elevation</t>
  </si>
  <si>
    <t>Depth</t>
  </si>
  <si>
    <t>Sum</t>
  </si>
  <si>
    <t>Stage Area</t>
  </si>
  <si>
    <t>Perimeter Stone</t>
  </si>
  <si>
    <t>(inches)</t>
  </si>
  <si>
    <t>(cubic feet)</t>
  </si>
  <si>
    <t>(feet)</t>
  </si>
  <si>
    <t>(ft2)</t>
  </si>
  <si>
    <t>Invet Stage Area</t>
  </si>
  <si>
    <t>Both True</t>
  </si>
  <si>
    <t>Metric</t>
  </si>
  <si>
    <t>m</t>
  </si>
  <si>
    <t>mm</t>
  </si>
  <si>
    <t>Area must be at least value listed to right -</t>
  </si>
  <si>
    <t>(mm)</t>
  </si>
  <si>
    <t>(cubic meters)</t>
  </si>
  <si>
    <t>(meters)</t>
  </si>
  <si>
    <t>(meter)</t>
  </si>
  <si>
    <t>(m2)</t>
  </si>
  <si>
    <t>Invert</t>
  </si>
  <si>
    <t>Both</t>
  </si>
  <si>
    <t>Number of chambers -</t>
  </si>
  <si>
    <t xml:space="preserve">Base of stone elevation - </t>
  </si>
  <si>
    <t>Amount of stone above chambers -</t>
  </si>
  <si>
    <t>Amount of stone below chambers -</t>
  </si>
  <si>
    <t>Height of System (in)</t>
  </si>
  <si>
    <r>
      <t>Incremental Single Chamber (ft</t>
    </r>
    <r>
      <rPr>
        <vertAlign val="superscript"/>
        <sz val="10"/>
        <rFont val="Arial"/>
        <family val="2"/>
      </rPr>
      <t>3</t>
    </r>
    <r>
      <rPr>
        <sz val="10"/>
        <rFont val="Arial"/>
        <family val="2"/>
      </rPr>
      <t>)</t>
    </r>
  </si>
  <si>
    <t>Height of Stone</t>
  </si>
  <si>
    <t xml:space="preserve">Number of end caps - </t>
  </si>
  <si>
    <t>Incremental Single End Cap</t>
  </si>
  <si>
    <r>
      <t>Incremental Chambers (ft</t>
    </r>
    <r>
      <rPr>
        <vertAlign val="superscript"/>
        <sz val="10"/>
        <rFont val="Arial"/>
        <family val="2"/>
      </rPr>
      <t>3</t>
    </r>
    <r>
      <rPr>
        <sz val="10"/>
        <rFont val="Arial"/>
        <family val="2"/>
      </rPr>
      <t>)</t>
    </r>
  </si>
  <si>
    <r>
      <t>Incremental End Caps (ft</t>
    </r>
    <r>
      <rPr>
        <vertAlign val="superscript"/>
        <sz val="10"/>
        <rFont val="Arial"/>
        <family val="2"/>
      </rPr>
      <t>3</t>
    </r>
    <r>
      <rPr>
        <sz val="10"/>
        <rFont val="Arial"/>
        <family val="2"/>
      </rPr>
      <t>)</t>
    </r>
  </si>
  <si>
    <r>
      <t>Incremental Stone (ft</t>
    </r>
    <r>
      <rPr>
        <vertAlign val="superscript"/>
        <sz val="10"/>
        <rFont val="Arial"/>
        <family val="2"/>
      </rPr>
      <t>3</t>
    </r>
    <r>
      <rPr>
        <sz val="10"/>
        <rFont val="Arial"/>
        <family val="2"/>
      </rPr>
      <t>)</t>
    </r>
  </si>
  <si>
    <r>
      <t>Incremental Chamber, End Cap and Stone (ft</t>
    </r>
    <r>
      <rPr>
        <vertAlign val="superscript"/>
        <sz val="10"/>
        <rFont val="Arial"/>
        <family val="2"/>
      </rPr>
      <t>3</t>
    </r>
    <r>
      <rPr>
        <sz val="10"/>
        <rFont val="Arial"/>
        <family val="2"/>
      </rPr>
      <t>)</t>
    </r>
  </si>
  <si>
    <r>
      <t>Incremental Chamber,  End Cap and Stone (ft</t>
    </r>
    <r>
      <rPr>
        <vertAlign val="superscript"/>
        <sz val="10"/>
        <rFont val="Arial"/>
        <family val="2"/>
      </rPr>
      <t>3</t>
    </r>
    <r>
      <rPr>
        <sz val="10"/>
        <rFont val="Arial"/>
        <family val="2"/>
      </rPr>
      <t>)</t>
    </r>
  </si>
  <si>
    <r>
      <t>Cumulative System (ft</t>
    </r>
    <r>
      <rPr>
        <vertAlign val="superscript"/>
        <sz val="10"/>
        <rFont val="Arial"/>
        <family val="2"/>
      </rPr>
      <t>3</t>
    </r>
    <r>
      <rPr>
        <sz val="10"/>
        <rFont val="Arial"/>
        <family val="2"/>
      </rPr>
      <t>)</t>
    </r>
  </si>
  <si>
    <r>
      <t xml:space="preserve">Cumulative </t>
    </r>
    <r>
      <rPr>
        <sz val="10"/>
        <rFont val="Arial"/>
        <family val="2"/>
      </rPr>
      <t>System (w/perimeter) (ft</t>
    </r>
    <r>
      <rPr>
        <vertAlign val="superscript"/>
        <sz val="10"/>
        <rFont val="Arial"/>
        <family val="2"/>
      </rPr>
      <t>3</t>
    </r>
    <r>
      <rPr>
        <sz val="10"/>
        <rFont val="Arial"/>
        <family val="2"/>
      </rPr>
      <t xml:space="preserve">) </t>
    </r>
  </si>
  <si>
    <r>
      <t xml:space="preserve">Cumulative </t>
    </r>
    <r>
      <rPr>
        <sz val="10"/>
        <rFont val="Arial"/>
        <family val="2"/>
      </rPr>
      <t xml:space="preserve">  System (ft</t>
    </r>
    <r>
      <rPr>
        <vertAlign val="superscript"/>
        <sz val="10"/>
        <rFont val="Arial"/>
        <family val="2"/>
      </rPr>
      <t>3</t>
    </r>
    <r>
      <rPr>
        <sz val="10"/>
        <rFont val="Arial"/>
        <family val="2"/>
      </rPr>
      <t xml:space="preserve">) </t>
    </r>
  </si>
  <si>
    <r>
      <t>Incremental Chamber      Stone (ft</t>
    </r>
    <r>
      <rPr>
        <vertAlign val="superscript"/>
        <sz val="10"/>
        <rFont val="Arial"/>
        <family val="2"/>
      </rPr>
      <t>3</t>
    </r>
    <r>
      <rPr>
        <sz val="10"/>
        <rFont val="Arial"/>
        <family val="2"/>
      </rPr>
      <t>)</t>
    </r>
  </si>
  <si>
    <t>Incremental Chambers Stone (ft3)</t>
  </si>
  <si>
    <r>
      <t>Incremental End Cap Stone (ft</t>
    </r>
    <r>
      <rPr>
        <vertAlign val="superscript"/>
        <sz val="10"/>
        <rFont val="Arial"/>
        <family val="2"/>
      </rPr>
      <t>3</t>
    </r>
    <r>
      <rPr>
        <sz val="10"/>
        <rFont val="Arial"/>
        <family val="2"/>
      </rPr>
      <t>)</t>
    </r>
  </si>
  <si>
    <t>Incremental End Caps Stone (ft3)</t>
  </si>
  <si>
    <r>
      <t>Cumulative Bare Chamber (ft</t>
    </r>
    <r>
      <rPr>
        <vertAlign val="superscript"/>
        <sz val="10"/>
        <rFont val="Arial"/>
        <family val="2"/>
      </rPr>
      <t>3</t>
    </r>
    <r>
      <rPr>
        <sz val="10"/>
        <rFont val="Arial"/>
        <family val="2"/>
      </rPr>
      <t>)</t>
    </r>
  </si>
  <si>
    <r>
      <t>Cumulative Bare End Cap (ft</t>
    </r>
    <r>
      <rPr>
        <vertAlign val="superscript"/>
        <sz val="10"/>
        <rFont val="Arial"/>
        <family val="2"/>
      </rPr>
      <t>3</t>
    </r>
    <r>
      <rPr>
        <sz val="10"/>
        <rFont val="Arial"/>
        <family val="2"/>
      </rPr>
      <t>)</t>
    </r>
  </si>
  <si>
    <r>
      <t>Cumulative Chamber (ft</t>
    </r>
    <r>
      <rPr>
        <vertAlign val="superscript"/>
        <sz val="10"/>
        <rFont val="Arial"/>
        <family val="2"/>
      </rPr>
      <t>3</t>
    </r>
    <r>
      <rPr>
        <sz val="10"/>
        <rFont val="Arial"/>
        <family val="2"/>
      </rPr>
      <t>)</t>
    </r>
  </si>
  <si>
    <r>
      <t>Cumulative End Cap (ft</t>
    </r>
    <r>
      <rPr>
        <vertAlign val="superscript"/>
        <sz val="10"/>
        <rFont val="Arial"/>
        <family val="2"/>
      </rPr>
      <t>3</t>
    </r>
    <r>
      <rPr>
        <sz val="10"/>
        <rFont val="Arial"/>
        <family val="2"/>
      </rPr>
      <t>)</t>
    </r>
  </si>
  <si>
    <r>
      <t>Cumulative Stone (ft</t>
    </r>
    <r>
      <rPr>
        <vertAlign val="superscript"/>
        <sz val="10"/>
        <rFont val="Arial"/>
        <family val="2"/>
      </rPr>
      <t>3</t>
    </r>
    <r>
      <rPr>
        <sz val="10"/>
        <rFont val="Arial"/>
        <family val="2"/>
      </rPr>
      <t>)</t>
    </r>
  </si>
  <si>
    <t>Elevation (ft)</t>
  </si>
  <si>
    <t>Height of Chamber</t>
  </si>
  <si>
    <t>w/ 6" stone</t>
  </si>
  <si>
    <t>w/ 12" stone</t>
  </si>
  <si>
    <t>Chamber Height</t>
  </si>
  <si>
    <t>Height of System (mm)</t>
  </si>
  <si>
    <r>
      <t>Incremental Single Chamber (m</t>
    </r>
    <r>
      <rPr>
        <vertAlign val="superscript"/>
        <sz val="10"/>
        <rFont val="Arial"/>
        <family val="2"/>
      </rPr>
      <t>3</t>
    </r>
    <r>
      <rPr>
        <sz val="10"/>
        <rFont val="Arial"/>
        <family val="2"/>
      </rPr>
      <t>)</t>
    </r>
  </si>
  <si>
    <t>Elevation (m)</t>
  </si>
  <si>
    <t>conversion</t>
  </si>
  <si>
    <t>Updated 2/10/21</t>
  </si>
  <si>
    <t>cubic meters</t>
  </si>
  <si>
    <t>length</t>
  </si>
  <si>
    <t>length EC</t>
  </si>
  <si>
    <t>off</t>
  </si>
  <si>
    <t>Asks if perimeter or not</t>
  </si>
  <si>
    <t>references length</t>
  </si>
  <si>
    <t>references width</t>
  </si>
  <si>
    <r>
      <t>Incremental Single End Cap (m</t>
    </r>
    <r>
      <rPr>
        <vertAlign val="superscript"/>
        <sz val="10"/>
        <rFont val="Arial"/>
        <family val="2"/>
      </rPr>
      <t>3</t>
    </r>
    <r>
      <rPr>
        <sz val="10"/>
        <rFont val="Arial"/>
        <family val="2"/>
      </rPr>
      <t>)</t>
    </r>
  </si>
  <si>
    <r>
      <t>Incremental Chambers (m</t>
    </r>
    <r>
      <rPr>
        <vertAlign val="superscript"/>
        <sz val="10"/>
        <rFont val="Arial"/>
        <family val="2"/>
      </rPr>
      <t>3</t>
    </r>
    <r>
      <rPr>
        <sz val="10"/>
        <rFont val="Arial"/>
        <family val="2"/>
      </rPr>
      <t>)</t>
    </r>
  </si>
  <si>
    <r>
      <t>Incremental End Caps (m</t>
    </r>
    <r>
      <rPr>
        <vertAlign val="superscript"/>
        <sz val="10"/>
        <rFont val="Arial"/>
        <family val="2"/>
      </rPr>
      <t>3</t>
    </r>
    <r>
      <rPr>
        <sz val="10"/>
        <rFont val="Arial"/>
        <family val="2"/>
      </rPr>
      <t>)</t>
    </r>
  </si>
  <si>
    <r>
      <t>Incremental Stone (m</t>
    </r>
    <r>
      <rPr>
        <vertAlign val="superscript"/>
        <sz val="10"/>
        <rFont val="Arial"/>
        <family val="2"/>
      </rPr>
      <t>3</t>
    </r>
    <r>
      <rPr>
        <sz val="10"/>
        <rFont val="Arial"/>
        <family val="2"/>
      </rPr>
      <t>)</t>
    </r>
  </si>
  <si>
    <r>
      <t>Incremental Chamber, End Cap and Stone (m</t>
    </r>
    <r>
      <rPr>
        <vertAlign val="superscript"/>
        <sz val="10"/>
        <rFont val="Arial"/>
        <family val="2"/>
      </rPr>
      <t>3</t>
    </r>
    <r>
      <rPr>
        <sz val="10"/>
        <rFont val="Arial"/>
        <family val="2"/>
      </rPr>
      <t>)</t>
    </r>
  </si>
  <si>
    <t>MC-3500 Sep</t>
  </si>
  <si>
    <t>SC-160LP</t>
  </si>
  <si>
    <t>SC-800</t>
  </si>
  <si>
    <t>Height</t>
  </si>
  <si>
    <t>First Increment</t>
  </si>
  <si>
    <t>SC-740EC</t>
  </si>
  <si>
    <t>MC-3500EC</t>
  </si>
  <si>
    <t>MC-7200EC</t>
  </si>
  <si>
    <t>SC-800EC</t>
  </si>
  <si>
    <t>SC-160LPEC</t>
  </si>
  <si>
    <t>SC-310EC</t>
  </si>
  <si>
    <t>MC-4500EC</t>
  </si>
  <si>
    <t>Chambers that include end caps</t>
  </si>
  <si>
    <t>DC-780EC</t>
  </si>
  <si>
    <t>Notes</t>
  </si>
  <si>
    <t>Inches</t>
  </si>
  <si>
    <t>Feet</t>
  </si>
  <si>
    <t>EC Length</t>
  </si>
  <si>
    <t>Meter</t>
  </si>
  <si>
    <t>Millimeter</t>
  </si>
  <si>
    <r>
      <t>Incremental Chamber,  End Cap and Stone (m</t>
    </r>
    <r>
      <rPr>
        <vertAlign val="superscript"/>
        <sz val="10"/>
        <rFont val="Arial"/>
        <family val="2"/>
      </rPr>
      <t>3</t>
    </r>
    <r>
      <rPr>
        <sz val="10"/>
        <rFont val="Arial"/>
        <family val="2"/>
      </rPr>
      <t>)</t>
    </r>
  </si>
  <si>
    <t>Cover stone</t>
  </si>
  <si>
    <t>Base stone</t>
  </si>
  <si>
    <t>Total system height</t>
  </si>
  <si>
    <t>Minimum Base stone depth</t>
  </si>
  <si>
    <t>Check</t>
  </si>
  <si>
    <t>Minimum Cover stone depth</t>
  </si>
  <si>
    <t>Top of storage elevation</t>
  </si>
  <si>
    <t>Volume between Top and Bottom of storage</t>
  </si>
  <si>
    <t>Volume above Bottom of storage</t>
  </si>
  <si>
    <t>Bottom of storage elevation</t>
  </si>
  <si>
    <t>Volume below Bottom of storage</t>
  </si>
  <si>
    <t>Volume above Top of storage</t>
  </si>
  <si>
    <t>Volume below Top of storage</t>
  </si>
  <si>
    <t>WQ Volume</t>
  </si>
  <si>
    <t>Lowest system outlet</t>
  </si>
  <si>
    <t>Volume below Lowest system outlet (dead storage)</t>
  </si>
  <si>
    <t>WQv + dead storage</t>
  </si>
  <si>
    <t>WQ Volume achieved at elevation</t>
  </si>
  <si>
    <t>No End Caps</t>
  </si>
  <si>
    <t>End Caps</t>
  </si>
  <si>
    <t>Top of storage</t>
  </si>
  <si>
    <t>Bottom of storage</t>
  </si>
  <si>
    <t>WQv</t>
  </si>
  <si>
    <t>End Cap Data Validation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</si>
</sst>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0.0"/>
    <numFmt numFmtId="165" formatCode="0;\-0;;@"/>
    <numFmt numFmtId="166" formatCode="#####?&quot; sf&quot;"/>
    <numFmt numFmtId="167" formatCode="0.0000"/>
    <numFmt numFmtId="168" formatCode="######?&quot; sf  min. area&quot;"/>
    <numFmt numFmtId="169" formatCode="0.000"/>
    <numFmt numFmtId="170" formatCode="######.###&quot; sq.meters&quot;"/>
  </numFmts>
  <fonts count="40" x14ac:knownFonts="1">
    <font>
      <sz val="10"/>
      <name val="Arial"/>
    </font>
    <font>
      <sz val="10"/>
      <name val="Arial"/>
      <family val="2"/>
    </font>
    <font>
      <b/>
      <sz val="12"/>
      <name val="Arial"/>
      <family val="2"/>
    </font>
    <font>
      <sz val="8"/>
      <name val="Arial"/>
      <family val="2"/>
    </font>
    <font>
      <sz val="10"/>
      <color indexed="12"/>
      <name val="Arial"/>
      <family val="2"/>
    </font>
    <font>
      <sz val="8"/>
      <color indexed="10"/>
      <name val="Arial"/>
      <family val="2"/>
    </font>
    <font>
      <sz val="10"/>
      <color indexed="10"/>
      <name val="Arial"/>
      <family val="2"/>
    </font>
    <font>
      <b/>
      <sz val="18"/>
      <color indexed="40"/>
      <name val="Arial"/>
      <family val="2"/>
    </font>
    <font>
      <b/>
      <sz val="14"/>
      <color indexed="40"/>
      <name val="Arial"/>
      <family val="2"/>
    </font>
    <font>
      <vertAlign val="superscript"/>
      <sz val="10"/>
      <name val="Arial"/>
      <family val="2"/>
    </font>
    <font>
      <sz val="10"/>
      <name val="Arial"/>
      <family val="2"/>
    </font>
    <font>
      <b/>
      <sz val="14"/>
      <name val="Arial"/>
      <family val="2"/>
    </font>
    <font>
      <b/>
      <sz val="10"/>
      <name val="Arial"/>
      <family val="2"/>
    </font>
    <font>
      <i/>
      <sz val="10"/>
      <name val="Arial"/>
      <family val="2"/>
    </font>
    <font>
      <i/>
      <sz val="8"/>
      <color indexed="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0"/>
      <color rgb="FFFF0000"/>
      <name val="Arial"/>
      <family val="2"/>
    </font>
    <font>
      <b/>
      <sz val="10"/>
      <color rgb="FFFF0000"/>
      <name val="Arial"/>
      <family val="2"/>
    </font>
    <font>
      <sz val="8"/>
      <color rgb="FF000000"/>
      <name val="Tahoma"/>
      <family val="2"/>
    </font>
    <font>
      <sz val="8"/>
      <name val="Arial"/>
      <family val="2"/>
    </font>
    <font>
      <sz val="9"/>
      <color indexed="81"/>
      <name val="Tahoma"/>
      <family val="2"/>
    </font>
    <font>
      <b/>
      <sz val="9"/>
      <color indexed="81"/>
      <name val="Tahoma"/>
      <family val="2"/>
    </font>
    <font>
      <sz val="10"/>
      <color theme="1"/>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4"/>
        <bgColor indexed="64"/>
      </patternFill>
    </fill>
    <fill>
      <patternFill patternType="solid">
        <fgColor indexed="42"/>
        <bgColor indexed="64"/>
      </patternFill>
    </fill>
    <fill>
      <patternFill patternType="solid">
        <fgColor indexed="15"/>
        <bgColor indexed="64"/>
      </patternFill>
    </fill>
    <fill>
      <patternFill patternType="solid">
        <fgColor indexed="13"/>
        <bgColor indexed="64"/>
      </patternFill>
    </fill>
    <fill>
      <patternFill patternType="solid">
        <fgColor indexed="48"/>
        <bgColor indexed="64"/>
      </patternFill>
    </fill>
    <fill>
      <patternFill patternType="solid">
        <fgColor rgb="FFFF0000"/>
        <bgColor indexed="64"/>
      </patternFill>
    </fill>
    <fill>
      <patternFill patternType="solid">
        <fgColor rgb="FF97D700"/>
        <bgColor indexed="64"/>
      </patternFill>
    </fill>
    <fill>
      <patternFill patternType="lightUp">
        <fgColor rgb="FF97D700"/>
      </patternFill>
    </fill>
    <fill>
      <patternFill patternType="solid">
        <fgColor theme="6" tint="0.3999450666829432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C4D79B"/>
        <bgColor indexed="64"/>
      </patternFill>
    </fill>
    <fill>
      <patternFill patternType="solid">
        <fgColor rgb="FFFFFF00"/>
        <bgColor indexed="64"/>
      </patternFill>
    </fill>
  </fills>
  <borders count="3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indexed="64"/>
      </left>
      <right/>
      <top style="thin">
        <color indexed="64"/>
      </top>
      <bottom/>
      <diagonal/>
    </border>
    <border>
      <left style="thin">
        <color indexed="64"/>
      </left>
      <right/>
      <top/>
      <bottom style="thin">
        <color indexed="64"/>
      </bottom>
      <diagonal/>
    </border>
  </borders>
  <cellStyleXfs count="44">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17" fillId="3" borderId="0" applyNumberFormat="0" applyBorder="0" applyAlignment="0" applyProtection="0"/>
    <xf numFmtId="0" fontId="18" fillId="20" borderId="1" applyNumberFormat="0" applyAlignment="0" applyProtection="0"/>
    <xf numFmtId="0" fontId="19" fillId="21" borderId="2" applyNumberFormat="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10" fillId="0" borderId="0"/>
    <xf numFmtId="0" fontId="32" fillId="0" borderId="0"/>
    <xf numFmtId="0" fontId="1" fillId="23" borderId="7" applyNumberFormat="0" applyFont="0" applyAlignment="0" applyProtection="0"/>
    <xf numFmtId="0" fontId="28" fillId="20"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cellStyleXfs>
  <cellXfs count="223">
    <xf numFmtId="0" fontId="0" fillId="0" borderId="0" xfId="0"/>
    <xf numFmtId="0" fontId="2" fillId="0" borderId="10" xfId="0" applyFont="1" applyBorder="1"/>
    <xf numFmtId="0" fontId="0" fillId="0" borderId="0" xfId="0" applyAlignment="1">
      <alignment horizontal="center"/>
    </xf>
    <xf numFmtId="0" fontId="3" fillId="0" borderId="0" xfId="0" applyFont="1" applyAlignment="1">
      <alignment horizontal="center"/>
    </xf>
    <xf numFmtId="0" fontId="0" fillId="0" borderId="0" xfId="0" applyAlignment="1">
      <alignment horizontal="left"/>
    </xf>
    <xf numFmtId="0" fontId="0" fillId="24" borderId="11" xfId="0" applyFill="1" applyBorder="1" applyAlignment="1" applyProtection="1">
      <alignment horizontal="center"/>
      <protection locked="0"/>
    </xf>
    <xf numFmtId="0" fontId="4" fillId="0" borderId="0" xfId="0" applyFont="1" applyAlignment="1" applyProtection="1">
      <alignment horizontal="center"/>
      <protection locked="0" hidden="1"/>
    </xf>
    <xf numFmtId="0" fontId="4" fillId="0" borderId="0" xfId="0" applyFont="1" applyAlignment="1" applyProtection="1">
      <alignment horizontal="center"/>
      <protection hidden="1"/>
    </xf>
    <xf numFmtId="0" fontId="4" fillId="0" borderId="0" xfId="0" applyFont="1" applyAlignment="1" applyProtection="1">
      <alignment horizontal="left"/>
      <protection hidden="1"/>
    </xf>
    <xf numFmtId="0" fontId="0" fillId="0" borderId="0" xfId="0" applyAlignment="1" applyProtection="1">
      <alignment horizontal="center"/>
      <protection locked="0"/>
    </xf>
    <xf numFmtId="1" fontId="0" fillId="24" borderId="11" xfId="0" applyNumberFormat="1" applyFill="1" applyBorder="1" applyAlignment="1">
      <alignment horizontal="center"/>
    </xf>
    <xf numFmtId="2" fontId="0" fillId="0" borderId="0" xfId="0" applyNumberFormat="1" applyAlignment="1" applyProtection="1">
      <alignment horizontal="left"/>
      <protection locked="0"/>
    </xf>
    <xf numFmtId="2" fontId="0" fillId="0" borderId="0" xfId="0" applyNumberFormat="1" applyAlignment="1" applyProtection="1">
      <alignment horizontal="center"/>
      <protection locked="0"/>
    </xf>
    <xf numFmtId="9" fontId="0" fillId="24" borderId="11" xfId="0" applyNumberFormat="1" applyFill="1" applyBorder="1" applyAlignment="1" applyProtection="1">
      <alignment horizontal="center"/>
      <protection locked="0"/>
    </xf>
    <xf numFmtId="2" fontId="0" fillId="24" borderId="11" xfId="0" applyNumberFormat="1" applyFill="1" applyBorder="1" applyAlignment="1" applyProtection="1">
      <alignment horizontal="center"/>
      <protection locked="0"/>
    </xf>
    <xf numFmtId="2" fontId="0" fillId="0" borderId="0" xfId="0" applyNumberFormat="1" applyAlignment="1">
      <alignment horizontal="center"/>
    </xf>
    <xf numFmtId="0" fontId="5" fillId="0" borderId="0" xfId="0" applyFont="1" applyAlignment="1">
      <alignment horizontal="left" wrapText="1"/>
    </xf>
    <xf numFmtId="0" fontId="5" fillId="0" borderId="0" xfId="0" applyFont="1" applyAlignment="1">
      <alignment wrapText="1"/>
    </xf>
    <xf numFmtId="0" fontId="6" fillId="0" borderId="0" xfId="0" applyFont="1" applyAlignment="1">
      <alignment horizontal="center" wrapText="1"/>
    </xf>
    <xf numFmtId="0" fontId="6" fillId="0" borderId="0" xfId="0" applyFont="1" applyAlignment="1">
      <alignment wrapText="1"/>
    </xf>
    <xf numFmtId="0" fontId="8" fillId="0" borderId="0" xfId="0" applyFont="1" applyAlignment="1">
      <alignment horizontal="left"/>
    </xf>
    <xf numFmtId="0" fontId="0" fillId="24" borderId="12" xfId="0" applyFill="1" applyBorder="1" applyAlignment="1">
      <alignment horizontal="center" wrapText="1"/>
    </xf>
    <xf numFmtId="0" fontId="0" fillId="25" borderId="13" xfId="0" applyFill="1" applyBorder="1" applyAlignment="1">
      <alignment horizontal="center" wrapText="1"/>
    </xf>
    <xf numFmtId="0" fontId="0" fillId="24" borderId="13" xfId="0" applyFill="1" applyBorder="1" applyAlignment="1">
      <alignment horizontal="center" wrapText="1"/>
    </xf>
    <xf numFmtId="0" fontId="0" fillId="24" borderId="13" xfId="0" applyFill="1" applyBorder="1" applyAlignment="1">
      <alignment horizontal="center" vertical="top" wrapText="1"/>
    </xf>
    <xf numFmtId="0" fontId="0" fillId="24" borderId="14" xfId="0" applyFill="1" applyBorder="1" applyAlignment="1">
      <alignment horizontal="center" wrapText="1"/>
    </xf>
    <xf numFmtId="0" fontId="0" fillId="0" borderId="0" xfId="0" applyAlignment="1">
      <alignment wrapText="1"/>
    </xf>
    <xf numFmtId="165" fontId="0" fillId="0" borderId="15" xfId="0" applyNumberFormat="1" applyBorder="1" applyAlignment="1" applyProtection="1">
      <alignment horizontal="center"/>
      <protection hidden="1"/>
    </xf>
    <xf numFmtId="2" fontId="0" fillId="0" borderId="15" xfId="0" applyNumberFormat="1" applyBorder="1" applyAlignment="1" applyProtection="1">
      <alignment horizontal="center"/>
      <protection hidden="1"/>
    </xf>
    <xf numFmtId="0" fontId="6" fillId="0" borderId="0" xfId="0" applyFont="1" applyAlignment="1" applyProtection="1">
      <alignment wrapText="1"/>
      <protection hidden="1"/>
    </xf>
    <xf numFmtId="2" fontId="0" fillId="0" borderId="0" xfId="0" applyNumberFormat="1" applyAlignment="1" applyProtection="1">
      <alignment horizontal="center"/>
      <protection hidden="1"/>
    </xf>
    <xf numFmtId="2" fontId="1" fillId="0" borderId="0" xfId="0" applyNumberFormat="1" applyFont="1" applyAlignment="1" applyProtection="1">
      <alignment horizontal="center"/>
      <protection hidden="1"/>
    </xf>
    <xf numFmtId="0" fontId="0" fillId="0" borderId="0" xfId="0" applyProtection="1">
      <protection hidden="1"/>
    </xf>
    <xf numFmtId="2" fontId="0" fillId="0" borderId="0" xfId="0" applyNumberFormat="1"/>
    <xf numFmtId="165" fontId="0" fillId="0" borderId="0" xfId="0" applyNumberFormat="1" applyAlignment="1" applyProtection="1">
      <alignment horizontal="center"/>
      <protection hidden="1"/>
    </xf>
    <xf numFmtId="165" fontId="0" fillId="0" borderId="0" xfId="0" applyNumberFormat="1" applyAlignment="1">
      <alignment horizontal="center"/>
    </xf>
    <xf numFmtId="2" fontId="1" fillId="0" borderId="0" xfId="0" applyNumberFormat="1" applyFont="1" applyAlignment="1">
      <alignment horizontal="center"/>
    </xf>
    <xf numFmtId="0" fontId="0" fillId="0" borderId="0" xfId="0" applyAlignment="1" applyProtection="1">
      <alignment horizontal="center"/>
      <protection hidden="1"/>
    </xf>
    <xf numFmtId="1" fontId="0" fillId="0" borderId="0" xfId="0" applyNumberFormat="1" applyAlignment="1" applyProtection="1">
      <alignment horizontal="center"/>
      <protection hidden="1"/>
    </xf>
    <xf numFmtId="2" fontId="0" fillId="0" borderId="0" xfId="0" applyNumberFormat="1" applyProtection="1">
      <protection hidden="1"/>
    </xf>
    <xf numFmtId="0" fontId="0" fillId="0" borderId="0" xfId="0" applyAlignment="1" applyProtection="1">
      <alignment horizontal="left"/>
      <protection hidden="1"/>
    </xf>
    <xf numFmtId="0" fontId="3" fillId="0" borderId="0" xfId="0" applyFont="1" applyAlignment="1" applyProtection="1">
      <alignment horizontal="center"/>
      <protection locked="0"/>
    </xf>
    <xf numFmtId="0" fontId="3" fillId="0" borderId="0" xfId="0" applyFont="1" applyAlignment="1" applyProtection="1">
      <alignment horizontal="center"/>
      <protection hidden="1"/>
    </xf>
    <xf numFmtId="2" fontId="0" fillId="0" borderId="0" xfId="0" applyNumberFormat="1" applyAlignment="1" applyProtection="1">
      <alignment horizontal="left"/>
      <protection hidden="1"/>
    </xf>
    <xf numFmtId="1" fontId="0" fillId="0" borderId="0" xfId="0" applyNumberFormat="1" applyAlignment="1" applyProtection="1">
      <alignment horizontal="center"/>
      <protection locked="0"/>
    </xf>
    <xf numFmtId="0" fontId="5" fillId="0" borderId="0" xfId="0" applyFont="1" applyAlignment="1" applyProtection="1">
      <alignment horizontal="left" wrapText="1"/>
      <protection hidden="1"/>
    </xf>
    <xf numFmtId="0" fontId="5" fillId="0" borderId="0" xfId="0" applyFont="1" applyAlignment="1" applyProtection="1">
      <alignment wrapText="1"/>
      <protection hidden="1"/>
    </xf>
    <xf numFmtId="0" fontId="6" fillId="0" borderId="0" xfId="0" applyFont="1" applyAlignment="1" applyProtection="1">
      <alignment horizontal="center" vertical="center" wrapText="1"/>
      <protection hidden="1"/>
    </xf>
    <xf numFmtId="0" fontId="6" fillId="0" borderId="0" xfId="0" applyFont="1" applyAlignment="1" applyProtection="1">
      <alignment horizontal="center" wrapText="1"/>
      <protection hidden="1"/>
    </xf>
    <xf numFmtId="0" fontId="7" fillId="0" borderId="10" xfId="0" applyFont="1" applyBorder="1" applyAlignment="1" applyProtection="1">
      <alignment horizontal="center"/>
      <protection hidden="1"/>
    </xf>
    <xf numFmtId="0" fontId="7" fillId="0" borderId="0" xfId="0" applyFont="1" applyAlignment="1" applyProtection="1">
      <alignment horizontal="center"/>
      <protection hidden="1"/>
    </xf>
    <xf numFmtId="0" fontId="0" fillId="26" borderId="18" xfId="0" applyFill="1" applyBorder="1" applyAlignment="1" applyProtection="1">
      <alignment horizontal="center" wrapText="1"/>
      <protection hidden="1"/>
    </xf>
    <xf numFmtId="0" fontId="0" fillId="0" borderId="0" xfId="0" applyAlignment="1" applyProtection="1">
      <alignment horizontal="center" wrapText="1"/>
      <protection hidden="1"/>
    </xf>
    <xf numFmtId="0" fontId="0" fillId="24" borderId="12" xfId="0" applyFill="1" applyBorder="1" applyAlignment="1" applyProtection="1">
      <alignment horizontal="center" wrapText="1"/>
      <protection hidden="1"/>
    </xf>
    <xf numFmtId="0" fontId="0" fillId="24" borderId="20" xfId="0" applyFill="1" applyBorder="1" applyAlignment="1" applyProtection="1">
      <alignment horizontal="center" wrapText="1"/>
      <protection hidden="1"/>
    </xf>
    <xf numFmtId="0" fontId="0" fillId="24" borderId="14" xfId="0" applyFill="1" applyBorder="1" applyAlignment="1" applyProtection="1">
      <alignment horizontal="center" wrapText="1"/>
      <protection hidden="1"/>
    </xf>
    <xf numFmtId="1" fontId="0" fillId="24" borderId="11" xfId="0" applyNumberFormat="1" applyFill="1" applyBorder="1" applyAlignment="1" applyProtection="1">
      <alignment horizontal="center"/>
      <protection locked="0"/>
    </xf>
    <xf numFmtId="0" fontId="0" fillId="0" borderId="0" xfId="0" applyAlignment="1" applyProtection="1">
      <alignment horizontal="center"/>
      <protection locked="0" hidden="1"/>
    </xf>
    <xf numFmtId="0" fontId="0" fillId="25" borderId="19" xfId="0" applyFill="1" applyBorder="1" applyAlignment="1" applyProtection="1">
      <alignment horizontal="center" wrapText="1"/>
      <protection hidden="1"/>
    </xf>
    <xf numFmtId="0" fontId="0" fillId="0" borderId="0" xfId="0" applyAlignment="1" applyProtection="1">
      <alignment wrapText="1"/>
      <protection hidden="1"/>
    </xf>
    <xf numFmtId="0" fontId="2" fillId="0" borderId="10" xfId="0" applyFont="1" applyBorder="1" applyAlignment="1" applyProtection="1">
      <alignment horizontal="left"/>
      <protection hidden="1"/>
    </xf>
    <xf numFmtId="0" fontId="2" fillId="0" borderId="0" xfId="0" applyFont="1" applyAlignment="1" applyProtection="1">
      <alignment horizontal="left"/>
      <protection hidden="1"/>
    </xf>
    <xf numFmtId="0" fontId="0" fillId="0" borderId="0" xfId="0" applyAlignment="1" applyProtection="1">
      <alignment horizontal="left" indent="2"/>
      <protection hidden="1"/>
    </xf>
    <xf numFmtId="0" fontId="0" fillId="0" borderId="0" xfId="0" applyAlignment="1" applyProtection="1">
      <alignment horizontal="right"/>
      <protection hidden="1"/>
    </xf>
    <xf numFmtId="0" fontId="4" fillId="0" borderId="0" xfId="0" applyFont="1" applyProtection="1">
      <protection hidden="1"/>
    </xf>
    <xf numFmtId="0" fontId="12" fillId="0" borderId="0" xfId="0" applyFont="1" applyProtection="1">
      <protection hidden="1"/>
    </xf>
    <xf numFmtId="0" fontId="12" fillId="0" borderId="0" xfId="0" applyFont="1" applyAlignment="1" applyProtection="1">
      <alignment horizontal="left"/>
      <protection hidden="1"/>
    </xf>
    <xf numFmtId="1" fontId="0" fillId="0" borderId="0" xfId="0" applyNumberFormat="1" applyAlignment="1" applyProtection="1">
      <alignment horizontal="center"/>
      <protection locked="0" hidden="1"/>
    </xf>
    <xf numFmtId="0" fontId="8" fillId="0" borderId="0" xfId="0" applyFont="1" applyAlignment="1" applyProtection="1">
      <alignment horizontal="center"/>
      <protection hidden="1"/>
    </xf>
    <xf numFmtId="1" fontId="0" fillId="0" borderId="0" xfId="0" applyNumberFormat="1" applyProtection="1">
      <protection hidden="1"/>
    </xf>
    <xf numFmtId="0" fontId="1" fillId="0" borderId="0" xfId="0" applyFont="1" applyAlignment="1" applyProtection="1">
      <alignment horizontal="left" indent="2"/>
      <protection hidden="1"/>
    </xf>
    <xf numFmtId="0" fontId="1" fillId="0" borderId="0" xfId="0" applyFont="1" applyAlignment="1" applyProtection="1">
      <alignment horizontal="center"/>
      <protection hidden="1"/>
    </xf>
    <xf numFmtId="0" fontId="13" fillId="0" borderId="25" xfId="0" applyFont="1" applyBorder="1" applyAlignment="1" applyProtection="1">
      <alignment horizontal="center" wrapText="1"/>
      <protection hidden="1"/>
    </xf>
    <xf numFmtId="0" fontId="13" fillId="0" borderId="0" xfId="0" applyFont="1" applyAlignment="1" applyProtection="1">
      <alignment horizontal="center" wrapText="1"/>
      <protection hidden="1"/>
    </xf>
    <xf numFmtId="0" fontId="1" fillId="24" borderId="11" xfId="0" applyFont="1" applyFill="1" applyBorder="1" applyAlignment="1" applyProtection="1">
      <alignment horizontal="center"/>
      <protection locked="0" hidden="1"/>
    </xf>
    <xf numFmtId="0" fontId="1" fillId="0" borderId="0" xfId="0" applyFont="1" applyAlignment="1" applyProtection="1">
      <alignment horizontal="center"/>
      <protection locked="0" hidden="1"/>
    </xf>
    <xf numFmtId="0" fontId="5" fillId="27" borderId="0" xfId="0" applyFont="1" applyFill="1" applyAlignment="1">
      <alignment horizontal="left" wrapText="1"/>
    </xf>
    <xf numFmtId="167" fontId="0" fillId="0" borderId="0" xfId="0" applyNumberFormat="1" applyAlignment="1" applyProtection="1">
      <alignment horizontal="center"/>
      <protection hidden="1"/>
    </xf>
    <xf numFmtId="0" fontId="5" fillId="28" borderId="0" xfId="0" applyFont="1" applyFill="1" applyAlignment="1" applyProtection="1">
      <alignment wrapText="1"/>
      <protection hidden="1"/>
    </xf>
    <xf numFmtId="0" fontId="5" fillId="28" borderId="0" xfId="0" applyFont="1" applyFill="1" applyAlignment="1" applyProtection="1">
      <alignment horizontal="left" wrapText="1"/>
      <protection hidden="1"/>
    </xf>
    <xf numFmtId="0" fontId="6" fillId="28" borderId="0" xfId="0" applyFont="1" applyFill="1" applyAlignment="1" applyProtection="1">
      <alignment wrapText="1"/>
      <protection hidden="1"/>
    </xf>
    <xf numFmtId="0" fontId="3" fillId="0" borderId="0" xfId="0" applyFont="1" applyAlignment="1" applyProtection="1">
      <alignment horizontal="left" wrapText="1"/>
      <protection hidden="1"/>
    </xf>
    <xf numFmtId="0" fontId="0" fillId="0" borderId="26" xfId="0" applyBorder="1" applyProtection="1">
      <protection hidden="1"/>
    </xf>
    <xf numFmtId="169" fontId="0" fillId="0" borderId="0" xfId="0" applyNumberFormat="1" applyAlignment="1" applyProtection="1">
      <alignment horizontal="center"/>
      <protection hidden="1"/>
    </xf>
    <xf numFmtId="165" fontId="0" fillId="27" borderId="0" xfId="0" applyNumberFormat="1" applyFill="1" applyAlignment="1" applyProtection="1">
      <alignment horizontal="center"/>
      <protection hidden="1"/>
    </xf>
    <xf numFmtId="2" fontId="0" fillId="27" borderId="0" xfId="0" applyNumberFormat="1" applyFill="1" applyAlignment="1" applyProtection="1">
      <alignment horizontal="center"/>
      <protection hidden="1"/>
    </xf>
    <xf numFmtId="2" fontId="1" fillId="27" borderId="0" xfId="0" applyNumberFormat="1" applyFont="1" applyFill="1" applyAlignment="1" applyProtection="1">
      <alignment horizontal="center"/>
      <protection hidden="1"/>
    </xf>
    <xf numFmtId="0" fontId="0" fillId="27" borderId="0" xfId="0" applyFill="1" applyProtection="1">
      <protection hidden="1"/>
    </xf>
    <xf numFmtId="0" fontId="0" fillId="27" borderId="0" xfId="0" applyFill="1"/>
    <xf numFmtId="0" fontId="0" fillId="25" borderId="21" xfId="0" applyFill="1" applyBorder="1" applyAlignment="1" applyProtection="1">
      <alignment horizontal="center" vertical="top" wrapText="1"/>
      <protection hidden="1"/>
    </xf>
    <xf numFmtId="0" fontId="6" fillId="0" borderId="0" xfId="0" applyFont="1" applyAlignment="1" applyProtection="1">
      <alignment horizontal="center"/>
      <protection hidden="1"/>
    </xf>
    <xf numFmtId="0" fontId="0" fillId="25" borderId="20" xfId="0" applyFill="1" applyBorder="1" applyAlignment="1" applyProtection="1">
      <alignment horizontal="center" wrapText="1"/>
      <protection hidden="1"/>
    </xf>
    <xf numFmtId="0" fontId="3" fillId="0" borderId="0" xfId="0" applyFont="1" applyProtection="1">
      <protection hidden="1"/>
    </xf>
    <xf numFmtId="169" fontId="0" fillId="0" borderId="0" xfId="0" applyNumberFormat="1" applyProtection="1">
      <protection hidden="1"/>
    </xf>
    <xf numFmtId="0" fontId="10" fillId="24" borderId="23" xfId="37" applyFill="1" applyBorder="1" applyAlignment="1" applyProtection="1">
      <alignment horizontal="center" wrapText="1"/>
      <protection hidden="1"/>
    </xf>
    <xf numFmtId="0" fontId="13" fillId="24" borderId="24" xfId="37" applyFont="1" applyFill="1" applyBorder="1" applyAlignment="1" applyProtection="1">
      <alignment horizontal="center" wrapText="1"/>
      <protection hidden="1"/>
    </xf>
    <xf numFmtId="167" fontId="0" fillId="0" borderId="0" xfId="0" applyNumberFormat="1" applyProtection="1">
      <protection hidden="1"/>
    </xf>
    <xf numFmtId="0" fontId="0" fillId="30" borderId="23" xfId="0" applyFill="1" applyBorder="1" applyAlignment="1" applyProtection="1">
      <alignment horizontal="center" wrapText="1"/>
      <protection hidden="1"/>
    </xf>
    <xf numFmtId="0" fontId="13" fillId="30" borderId="24" xfId="0" applyFont="1" applyFill="1" applyBorder="1" applyAlignment="1" applyProtection="1">
      <alignment horizontal="center" wrapText="1"/>
      <protection hidden="1"/>
    </xf>
    <xf numFmtId="0" fontId="0" fillId="32" borderId="11" xfId="0" applyFill="1" applyBorder="1" applyAlignment="1" applyProtection="1">
      <alignment horizontal="center"/>
      <protection locked="0" hidden="1"/>
    </xf>
    <xf numFmtId="1" fontId="0" fillId="32" borderId="11" xfId="0" applyNumberFormat="1" applyFill="1" applyBorder="1" applyAlignment="1" applyProtection="1">
      <alignment horizontal="center"/>
      <protection locked="0" hidden="1"/>
    </xf>
    <xf numFmtId="2" fontId="0" fillId="32" borderId="11" xfId="0" applyNumberFormat="1" applyFill="1" applyBorder="1" applyAlignment="1" applyProtection="1">
      <alignment horizontal="center"/>
      <protection locked="0" hidden="1"/>
    </xf>
    <xf numFmtId="0" fontId="12" fillId="32" borderId="11" xfId="0" applyFont="1" applyFill="1" applyBorder="1" applyAlignment="1" applyProtection="1">
      <alignment horizontal="center"/>
      <protection hidden="1"/>
    </xf>
    <xf numFmtId="0" fontId="2" fillId="0" borderId="0" xfId="0" applyFont="1" applyAlignment="1">
      <alignment horizontal="center"/>
    </xf>
    <xf numFmtId="0" fontId="0" fillId="0" borderId="0" xfId="0" applyProtection="1">
      <protection locked="0" hidden="1"/>
    </xf>
    <xf numFmtId="0" fontId="12" fillId="0" borderId="16" xfId="0" applyFont="1" applyBorder="1" applyProtection="1">
      <protection locked="0"/>
    </xf>
    <xf numFmtId="0" fontId="0" fillId="0" borderId="0" xfId="0" applyProtection="1">
      <protection locked="0"/>
    </xf>
    <xf numFmtId="0" fontId="1" fillId="0" borderId="0" xfId="0" applyFont="1"/>
    <xf numFmtId="1" fontId="0" fillId="0" borderId="0" xfId="0" applyNumberFormat="1"/>
    <xf numFmtId="0" fontId="1" fillId="25" borderId="13" xfId="0" applyFont="1" applyFill="1" applyBorder="1" applyAlignment="1" applyProtection="1">
      <alignment horizontal="center" wrapText="1"/>
      <protection hidden="1"/>
    </xf>
    <xf numFmtId="0" fontId="1" fillId="0" borderId="0" xfId="0" applyFont="1" applyProtection="1">
      <protection hidden="1"/>
    </xf>
    <xf numFmtId="0" fontId="1" fillId="0" borderId="0" xfId="0" applyFont="1" applyAlignment="1" applyProtection="1">
      <alignment horizontal="center" wrapText="1"/>
      <protection hidden="1"/>
    </xf>
    <xf numFmtId="2" fontId="0" fillId="33" borderId="0" xfId="0" applyNumberFormat="1" applyFill="1" applyAlignment="1" applyProtection="1">
      <alignment horizontal="center"/>
      <protection hidden="1"/>
    </xf>
    <xf numFmtId="2" fontId="0" fillId="34" borderId="0" xfId="0" applyNumberFormat="1" applyFill="1" applyAlignment="1" applyProtection="1">
      <alignment horizontal="center"/>
      <protection hidden="1"/>
    </xf>
    <xf numFmtId="0" fontId="1" fillId="32" borderId="11" xfId="0" applyFont="1" applyFill="1" applyBorder="1" applyAlignment="1" applyProtection="1">
      <alignment horizontal="center"/>
      <protection locked="0" hidden="1"/>
    </xf>
    <xf numFmtId="0" fontId="1" fillId="0" borderId="0" xfId="0" applyFont="1" applyProtection="1">
      <protection locked="0"/>
    </xf>
    <xf numFmtId="0" fontId="1" fillId="32" borderId="11" xfId="0" applyFont="1" applyFill="1" applyBorder="1" applyAlignment="1" applyProtection="1">
      <alignment horizontal="center"/>
      <protection hidden="1"/>
    </xf>
    <xf numFmtId="1" fontId="1" fillId="32" borderId="11" xfId="0" applyNumberFormat="1" applyFont="1" applyFill="1" applyBorder="1" applyAlignment="1" applyProtection="1">
      <alignment horizontal="center"/>
      <protection locked="0" hidden="1"/>
    </xf>
    <xf numFmtId="2" fontId="1" fillId="32" borderId="11" xfId="0" applyNumberFormat="1" applyFont="1" applyFill="1" applyBorder="1" applyAlignment="1" applyProtection="1">
      <alignment horizontal="center"/>
      <protection locked="0" hidden="1"/>
    </xf>
    <xf numFmtId="1" fontId="1" fillId="0" borderId="0" xfId="0" applyNumberFormat="1" applyFont="1" applyAlignment="1" applyProtection="1">
      <alignment horizontal="center"/>
      <protection locked="0" hidden="1"/>
    </xf>
    <xf numFmtId="0" fontId="1" fillId="30" borderId="23" xfId="0" applyFont="1" applyFill="1" applyBorder="1" applyAlignment="1" applyProtection="1">
      <alignment horizontal="center" wrapText="1"/>
      <protection hidden="1"/>
    </xf>
    <xf numFmtId="0" fontId="1" fillId="24" borderId="11" xfId="0" applyFont="1" applyFill="1" applyBorder="1" applyAlignment="1" applyProtection="1">
      <alignment horizontal="center"/>
      <protection locked="0"/>
    </xf>
    <xf numFmtId="2" fontId="1" fillId="0" borderId="0" xfId="0" applyNumberFormat="1" applyFont="1" applyProtection="1">
      <protection hidden="1"/>
    </xf>
    <xf numFmtId="0" fontId="3" fillId="0" borderId="0" xfId="0" applyFont="1" applyAlignment="1" applyProtection="1">
      <alignment horizontal="left"/>
      <protection hidden="1"/>
    </xf>
    <xf numFmtId="0" fontId="1" fillId="24" borderId="13" xfId="0" applyFont="1" applyFill="1" applyBorder="1" applyAlignment="1" applyProtection="1">
      <alignment horizontal="center" wrapText="1"/>
      <protection hidden="1"/>
    </xf>
    <xf numFmtId="0" fontId="1" fillId="24" borderId="17" xfId="0" applyFont="1" applyFill="1" applyBorder="1" applyAlignment="1" applyProtection="1">
      <alignment horizontal="center" wrapText="1"/>
      <protection hidden="1"/>
    </xf>
    <xf numFmtId="0" fontId="1" fillId="0" borderId="0" xfId="0" applyFont="1" applyAlignment="1">
      <alignment horizontal="center" wrapText="1"/>
    </xf>
    <xf numFmtId="0" fontId="3" fillId="0" borderId="0" xfId="0" applyFont="1" applyAlignment="1">
      <alignment horizontal="left"/>
    </xf>
    <xf numFmtId="0" fontId="1" fillId="24" borderId="13" xfId="0" applyFont="1" applyFill="1" applyBorder="1" applyAlignment="1">
      <alignment horizontal="center" wrapText="1"/>
    </xf>
    <xf numFmtId="0" fontId="1" fillId="24" borderId="19" xfId="0" applyFont="1" applyFill="1" applyBorder="1" applyAlignment="1" applyProtection="1">
      <alignment horizontal="center" wrapText="1"/>
      <protection hidden="1"/>
    </xf>
    <xf numFmtId="0" fontId="1" fillId="25" borderId="17" xfId="0" applyFont="1" applyFill="1" applyBorder="1" applyAlignment="1" applyProtection="1">
      <alignment horizontal="center" wrapText="1"/>
      <protection hidden="1"/>
    </xf>
    <xf numFmtId="0" fontId="1" fillId="24" borderId="20" xfId="0" applyFont="1" applyFill="1" applyBorder="1" applyAlignment="1" applyProtection="1">
      <alignment horizontal="center" wrapText="1"/>
      <protection hidden="1"/>
    </xf>
    <xf numFmtId="0" fontId="33" fillId="0" borderId="0" xfId="0" applyFont="1" applyAlignment="1">
      <alignment wrapText="1"/>
    </xf>
    <xf numFmtId="0" fontId="0" fillId="0" borderId="0" xfId="0" applyAlignment="1" applyProtection="1">
      <alignment horizontal="left" wrapText="1"/>
      <protection locked="0"/>
    </xf>
    <xf numFmtId="169" fontId="0" fillId="0" borderId="0" xfId="0" applyNumberFormat="1" applyAlignment="1">
      <alignment horizontal="center" vertical="center"/>
    </xf>
    <xf numFmtId="164" fontId="0" fillId="0" borderId="0" xfId="0" applyNumberFormat="1"/>
    <xf numFmtId="164" fontId="5" fillId="0" borderId="0" xfId="0" applyNumberFormat="1" applyFont="1" applyAlignment="1" applyProtection="1">
      <alignment horizontal="left" wrapText="1"/>
      <protection hidden="1"/>
    </xf>
    <xf numFmtId="0" fontId="0" fillId="0" borderId="0" xfId="0" applyAlignment="1">
      <alignment horizontal="right"/>
    </xf>
    <xf numFmtId="0" fontId="1" fillId="24" borderId="21" xfId="0" applyFont="1" applyFill="1" applyBorder="1" applyAlignment="1" applyProtection="1">
      <alignment horizontal="center" wrapText="1"/>
      <protection hidden="1"/>
    </xf>
    <xf numFmtId="0" fontId="33" fillId="0" borderId="0" xfId="0" applyFont="1" applyAlignment="1">
      <alignment horizontal="left" wrapText="1"/>
    </xf>
    <xf numFmtId="0" fontId="39" fillId="0" borderId="0" xfId="0" applyFont="1" applyProtection="1">
      <protection hidden="1"/>
    </xf>
    <xf numFmtId="0" fontId="0" fillId="29" borderId="0" xfId="0" applyFill="1" applyProtection="1">
      <protection hidden="1"/>
    </xf>
    <xf numFmtId="0" fontId="39" fillId="0" borderId="0" xfId="0" applyFont="1" applyAlignment="1">
      <alignment horizontal="left" wrapText="1"/>
    </xf>
    <xf numFmtId="0" fontId="39" fillId="0" borderId="35" xfId="0" applyFont="1" applyBorder="1" applyAlignment="1">
      <alignment horizontal="right"/>
    </xf>
    <xf numFmtId="167" fontId="1" fillId="0" borderId="28" xfId="0" applyNumberFormat="1" applyFont="1" applyBorder="1" applyProtection="1">
      <protection hidden="1"/>
    </xf>
    <xf numFmtId="167" fontId="0" fillId="0" borderId="33" xfId="0" applyNumberFormat="1" applyBorder="1" applyProtection="1">
      <protection hidden="1"/>
    </xf>
    <xf numFmtId="0" fontId="0" fillId="0" borderId="29" xfId="0" applyBorder="1" applyAlignment="1" applyProtection="1">
      <alignment horizontal="center"/>
      <protection hidden="1"/>
    </xf>
    <xf numFmtId="0" fontId="0" fillId="0" borderId="24" xfId="0" applyBorder="1" applyAlignment="1" applyProtection="1">
      <alignment horizontal="center"/>
      <protection hidden="1"/>
    </xf>
    <xf numFmtId="0" fontId="39" fillId="0" borderId="28" xfId="0" applyFont="1" applyBorder="1" applyAlignment="1">
      <alignment horizontal="left"/>
    </xf>
    <xf numFmtId="0" fontId="39" fillId="0" borderId="33" xfId="0" applyFont="1" applyBorder="1" applyAlignment="1">
      <alignment horizontal="left" wrapText="1"/>
    </xf>
    <xf numFmtId="0" fontId="39" fillId="0" borderId="11" xfId="0" applyFont="1" applyBorder="1" applyAlignment="1">
      <alignment horizontal="left" wrapText="1"/>
    </xf>
    <xf numFmtId="0" fontId="39" fillId="0" borderId="31" xfId="0" applyFont="1" applyBorder="1" applyAlignment="1">
      <alignment horizontal="center" wrapText="1"/>
    </xf>
    <xf numFmtId="0" fontId="39" fillId="0" borderId="25" xfId="0" applyFont="1" applyBorder="1" applyAlignment="1">
      <alignment horizontal="right" wrapText="1"/>
    </xf>
    <xf numFmtId="0" fontId="39" fillId="0" borderId="29" xfId="0" applyFont="1" applyBorder="1" applyAlignment="1">
      <alignment horizontal="center" wrapText="1"/>
    </xf>
    <xf numFmtId="0" fontId="39" fillId="0" borderId="29" xfId="0" applyFont="1" applyBorder="1" applyAlignment="1" applyProtection="1">
      <alignment horizontal="center"/>
      <protection hidden="1"/>
    </xf>
    <xf numFmtId="0" fontId="39" fillId="0" borderId="25" xfId="0" applyFont="1" applyBorder="1" applyAlignment="1">
      <alignment horizontal="right"/>
    </xf>
    <xf numFmtId="167" fontId="39" fillId="0" borderId="25" xfId="0" applyNumberFormat="1" applyFont="1" applyBorder="1" applyAlignment="1" applyProtection="1">
      <alignment horizontal="right"/>
      <protection hidden="1"/>
    </xf>
    <xf numFmtId="167" fontId="39" fillId="0" borderId="0" xfId="0" applyNumberFormat="1" applyFont="1" applyProtection="1">
      <protection hidden="1"/>
    </xf>
    <xf numFmtId="0" fontId="39" fillId="0" borderId="24" xfId="0" applyFont="1" applyBorder="1" applyAlignment="1" applyProtection="1">
      <alignment horizontal="center"/>
      <protection hidden="1"/>
    </xf>
    <xf numFmtId="167" fontId="39" fillId="0" borderId="28" xfId="0" applyNumberFormat="1" applyFont="1" applyBorder="1" applyProtection="1">
      <protection hidden="1"/>
    </xf>
    <xf numFmtId="167" fontId="39" fillId="0" borderId="33" xfId="0" applyNumberFormat="1" applyFont="1" applyBorder="1" applyProtection="1">
      <protection hidden="1"/>
    </xf>
    <xf numFmtId="0" fontId="39" fillId="0" borderId="11" xfId="0" applyFont="1" applyBorder="1" applyAlignment="1">
      <alignment horizontal="left"/>
    </xf>
    <xf numFmtId="167" fontId="39" fillId="0" borderId="36" xfId="0" applyNumberFormat="1" applyFont="1" applyBorder="1" applyAlignment="1" applyProtection="1">
      <alignment horizontal="right"/>
      <protection hidden="1"/>
    </xf>
    <xf numFmtId="167" fontId="39" fillId="0" borderId="31" xfId="0" applyNumberFormat="1" applyFont="1" applyBorder="1" applyAlignment="1" applyProtection="1">
      <alignment horizontal="center"/>
      <protection hidden="1"/>
    </xf>
    <xf numFmtId="167" fontId="39" fillId="0" borderId="29" xfId="0" applyNumberFormat="1" applyFont="1" applyBorder="1" applyAlignment="1" applyProtection="1">
      <alignment horizontal="center"/>
      <protection hidden="1"/>
    </xf>
    <xf numFmtId="167" fontId="0" fillId="0" borderId="29" xfId="0" applyNumberFormat="1" applyBorder="1" applyAlignment="1" applyProtection="1">
      <alignment horizontal="center"/>
      <protection hidden="1"/>
    </xf>
    <xf numFmtId="167" fontId="0" fillId="0" borderId="31" xfId="0" applyNumberFormat="1" applyBorder="1" applyAlignment="1" applyProtection="1">
      <alignment horizontal="center"/>
      <protection hidden="1"/>
    </xf>
    <xf numFmtId="0" fontId="1" fillId="35" borderId="11" xfId="0" applyFont="1" applyFill="1" applyBorder="1" applyAlignment="1" applyProtection="1">
      <alignment horizontal="center"/>
      <protection locked="0" hidden="1"/>
    </xf>
    <xf numFmtId="2" fontId="0" fillId="0" borderId="34" xfId="0" applyNumberFormat="1" applyBorder="1" applyAlignment="1" applyProtection="1">
      <alignment horizontal="right"/>
      <protection hidden="1"/>
    </xf>
    <xf numFmtId="2" fontId="0" fillId="0" borderId="32" xfId="0" applyNumberFormat="1" applyBorder="1" applyAlignment="1" applyProtection="1">
      <alignment horizontal="right"/>
      <protection hidden="1"/>
    </xf>
    <xf numFmtId="2" fontId="39" fillId="0" borderId="30" xfId="0" applyNumberFormat="1" applyFont="1" applyBorder="1" applyAlignment="1">
      <alignment horizontal="right" wrapText="1"/>
    </xf>
    <xf numFmtId="2" fontId="39" fillId="35" borderId="11" xfId="0" applyNumberFormat="1" applyFont="1" applyFill="1" applyBorder="1" applyAlignment="1">
      <alignment horizontal="right" wrapText="1"/>
    </xf>
    <xf numFmtId="2" fontId="39" fillId="0" borderId="34" xfId="0" applyNumberFormat="1" applyFont="1" applyBorder="1" applyAlignment="1">
      <alignment horizontal="right" wrapText="1"/>
    </xf>
    <xf numFmtId="2" fontId="39" fillId="35" borderId="11" xfId="0" applyNumberFormat="1" applyFont="1" applyFill="1" applyBorder="1" applyAlignment="1" applyProtection="1">
      <alignment horizontal="right"/>
      <protection hidden="1"/>
    </xf>
    <xf numFmtId="2" fontId="39" fillId="0" borderId="34" xfId="0" applyNumberFormat="1" applyFont="1" applyBorder="1" applyAlignment="1" applyProtection="1">
      <alignment horizontal="right"/>
      <protection hidden="1"/>
    </xf>
    <xf numFmtId="169" fontId="39" fillId="35" borderId="11" xfId="0" applyNumberFormat="1" applyFont="1" applyFill="1" applyBorder="1" applyAlignment="1">
      <alignment horizontal="right" wrapText="1"/>
    </xf>
    <xf numFmtId="169" fontId="39" fillId="35" borderId="11" xfId="0" applyNumberFormat="1" applyFont="1" applyFill="1" applyBorder="1" applyAlignment="1" applyProtection="1">
      <alignment horizontal="right"/>
      <protection hidden="1"/>
    </xf>
    <xf numFmtId="2" fontId="0" fillId="36" borderId="15" xfId="0" applyNumberFormat="1" applyFill="1" applyBorder="1" applyAlignment="1" applyProtection="1">
      <alignment horizontal="center"/>
      <protection hidden="1"/>
    </xf>
    <xf numFmtId="2" fontId="0" fillId="36" borderId="0" xfId="0" applyNumberFormat="1" applyFill="1" applyAlignment="1" applyProtection="1">
      <alignment horizontal="center"/>
      <protection hidden="1"/>
    </xf>
    <xf numFmtId="169" fontId="0" fillId="0" borderId="15" xfId="0" applyNumberFormat="1" applyBorder="1" applyAlignment="1" applyProtection="1">
      <alignment horizontal="center"/>
      <protection hidden="1"/>
    </xf>
    <xf numFmtId="165" fontId="0" fillId="36" borderId="0" xfId="0" applyNumberFormat="1" applyFill="1" applyAlignment="1" applyProtection="1">
      <alignment horizontal="center"/>
      <protection hidden="1"/>
    </xf>
    <xf numFmtId="0" fontId="0" fillId="36" borderId="0" xfId="0" applyFill="1" applyProtection="1">
      <protection hidden="1"/>
    </xf>
    <xf numFmtId="0" fontId="0" fillId="36" borderId="0" xfId="0" applyFill="1"/>
    <xf numFmtId="165" fontId="0" fillId="0" borderId="26" xfId="0" applyNumberFormat="1" applyBorder="1" applyAlignment="1" applyProtection="1">
      <alignment horizontal="center"/>
      <protection hidden="1"/>
    </xf>
    <xf numFmtId="2" fontId="0" fillId="0" borderId="26" xfId="0" applyNumberFormat="1" applyBorder="1" applyAlignment="1" applyProtection="1">
      <alignment horizontal="center"/>
      <protection hidden="1"/>
    </xf>
    <xf numFmtId="169" fontId="0" fillId="0" borderId="26" xfId="0" applyNumberFormat="1" applyBorder="1" applyAlignment="1" applyProtection="1">
      <alignment horizontal="center"/>
      <protection hidden="1"/>
    </xf>
    <xf numFmtId="0" fontId="33" fillId="0" borderId="0" xfId="0" applyFont="1" applyAlignment="1" applyProtection="1">
      <alignment horizontal="center" wrapText="1"/>
      <protection hidden="1"/>
    </xf>
    <xf numFmtId="49" fontId="2" fillId="0" borderId="10" xfId="0" applyNumberFormat="1" applyFont="1" applyBorder="1" applyAlignment="1" applyProtection="1">
      <alignment horizontal="center"/>
      <protection locked="0"/>
    </xf>
    <xf numFmtId="0" fontId="14" fillId="0" borderId="0" xfId="0" applyFont="1" applyAlignment="1" applyProtection="1">
      <alignment horizontal="left" wrapText="1"/>
      <protection hidden="1"/>
    </xf>
    <xf numFmtId="0" fontId="0" fillId="0" borderId="0" xfId="0"/>
    <xf numFmtId="168" fontId="4" fillId="0" borderId="0" xfId="0" applyNumberFormat="1" applyFont="1" applyAlignment="1" applyProtection="1">
      <alignment horizontal="left"/>
      <protection hidden="1"/>
    </xf>
    <xf numFmtId="0" fontId="33" fillId="0" borderId="0" xfId="0" applyFont="1" applyAlignment="1">
      <alignment horizontal="left" vertical="top" wrapText="1"/>
    </xf>
    <xf numFmtId="0" fontId="11" fillId="0" borderId="0" xfId="0" applyFont="1" applyAlignment="1" applyProtection="1">
      <alignment horizontal="center"/>
      <protection hidden="1"/>
    </xf>
    <xf numFmtId="0" fontId="11" fillId="0" borderId="0" xfId="0" applyFont="1" applyAlignment="1">
      <alignment horizontal="center"/>
    </xf>
    <xf numFmtId="0" fontId="11" fillId="31" borderId="28" xfId="0" applyFont="1" applyFill="1" applyBorder="1" applyAlignment="1" applyProtection="1">
      <alignment horizontal="left"/>
      <protection hidden="1"/>
    </xf>
    <xf numFmtId="0" fontId="11" fillId="31" borderId="27" xfId="0" applyFont="1" applyFill="1" applyBorder="1" applyAlignment="1" applyProtection="1">
      <alignment horizontal="left"/>
      <protection hidden="1"/>
    </xf>
    <xf numFmtId="0" fontId="11" fillId="31" borderId="22" xfId="0" applyFont="1" applyFill="1" applyBorder="1" applyAlignment="1" applyProtection="1">
      <alignment horizontal="left"/>
      <protection hidden="1"/>
    </xf>
    <xf numFmtId="1" fontId="34" fillId="0" borderId="0" xfId="0" applyNumberFormat="1" applyFont="1" applyAlignment="1" applyProtection="1">
      <alignment horizontal="center" wrapText="1"/>
      <protection hidden="1"/>
    </xf>
    <xf numFmtId="0" fontId="33" fillId="0" borderId="0" xfId="0" applyFont="1" applyAlignment="1" applyProtection="1">
      <alignment wrapText="1"/>
      <protection hidden="1"/>
    </xf>
    <xf numFmtId="0" fontId="33" fillId="0" borderId="0" xfId="0" applyFont="1" applyAlignment="1">
      <alignment wrapText="1"/>
    </xf>
    <xf numFmtId="0" fontId="2" fillId="0" borderId="0" xfId="0" applyFont="1" applyAlignment="1" applyProtection="1">
      <alignment horizontal="center"/>
      <protection hidden="1"/>
    </xf>
    <xf numFmtId="0" fontId="2" fillId="0" borderId="0" xfId="0" applyFont="1" applyAlignment="1">
      <alignment horizontal="center"/>
    </xf>
    <xf numFmtId="0" fontId="2" fillId="0" borderId="10" xfId="0" applyFont="1" applyBorder="1" applyAlignment="1" applyProtection="1">
      <alignment horizontal="center"/>
      <protection locked="0" hidden="1"/>
    </xf>
    <xf numFmtId="0" fontId="14" fillId="0" borderId="0" xfId="0" applyFont="1" applyAlignment="1" applyProtection="1">
      <alignment horizontal="left" vertical="top" wrapText="1"/>
      <protection locked="0" hidden="1"/>
    </xf>
    <xf numFmtId="0" fontId="13" fillId="0" borderId="0" xfId="0" applyFont="1" applyAlignment="1" applyProtection="1">
      <alignment horizontal="left" vertical="top" wrapText="1"/>
      <protection locked="0" hidden="1"/>
    </xf>
    <xf numFmtId="0" fontId="0" fillId="0" borderId="0" xfId="0" applyAlignment="1">
      <alignment wrapText="1"/>
    </xf>
    <xf numFmtId="170" fontId="6" fillId="0" borderId="0" xfId="0" applyNumberFormat="1" applyFont="1" applyAlignment="1" applyProtection="1">
      <alignment horizontal="left"/>
      <protection hidden="1"/>
    </xf>
    <xf numFmtId="170" fontId="0" fillId="0" borderId="0" xfId="0" applyNumberFormat="1"/>
    <xf numFmtId="0" fontId="34" fillId="0" borderId="0" xfId="0" applyFont="1" applyAlignment="1" applyProtection="1">
      <alignment horizontal="center" wrapText="1"/>
      <protection hidden="1"/>
    </xf>
    <xf numFmtId="0" fontId="33" fillId="0" borderId="0" xfId="0" applyFont="1" applyAlignment="1" applyProtection="1">
      <alignment horizontal="left" vertical="top" wrapText="1"/>
      <protection hidden="1"/>
    </xf>
    <xf numFmtId="0" fontId="7" fillId="0" borderId="10" xfId="0" applyFont="1" applyBorder="1" applyAlignment="1">
      <alignment horizontal="center"/>
    </xf>
    <xf numFmtId="0" fontId="0" fillId="0" borderId="10" xfId="0" applyBorder="1" applyAlignment="1">
      <alignment horizontal="center"/>
    </xf>
    <xf numFmtId="0" fontId="4" fillId="0" borderId="0" xfId="0" applyFont="1" applyAlignment="1" applyProtection="1">
      <alignment horizontal="center" wrapText="1"/>
      <protection locked="0" hidden="1"/>
    </xf>
    <xf numFmtId="0" fontId="4" fillId="0" borderId="0" xfId="0" applyFont="1" applyAlignment="1" applyProtection="1">
      <alignment horizontal="left"/>
      <protection hidden="1"/>
    </xf>
    <xf numFmtId="166" fontId="4" fillId="0" borderId="0" xfId="0" applyNumberFormat="1" applyFont="1" applyAlignment="1" applyProtection="1">
      <alignment horizontal="left"/>
      <protection locked="0" hidden="1"/>
    </xf>
    <xf numFmtId="0" fontId="5" fillId="0" borderId="0" xfId="0" applyFont="1" applyAlignment="1">
      <alignment horizontal="left" wrapText="1"/>
    </xf>
    <xf numFmtId="0" fontId="5" fillId="0" borderId="0" xfId="0" applyFont="1" applyAlignment="1">
      <alignment wrapText="1"/>
    </xf>
    <xf numFmtId="0" fontId="6" fillId="0" borderId="0" xfId="0" applyFont="1" applyAlignment="1">
      <alignment horizontal="left" wrapText="1"/>
    </xf>
    <xf numFmtId="0" fontId="0" fillId="0" borderId="0" xfId="0" applyAlignment="1">
      <alignment horizontal="left" wrapText="1"/>
    </xf>
    <xf numFmtId="0" fontId="0" fillId="0" borderId="10" xfId="0" applyBorder="1" applyAlignment="1" applyProtection="1">
      <alignment horizontal="center"/>
      <protection locked="0"/>
    </xf>
    <xf numFmtId="0" fontId="4" fillId="0" borderId="0" xfId="0" applyFont="1" applyAlignment="1" applyProtection="1">
      <alignment horizontal="center" wrapText="1"/>
      <protection hidden="1"/>
    </xf>
    <xf numFmtId="0" fontId="0" fillId="0" borderId="0" xfId="0" applyAlignment="1" applyProtection="1">
      <alignment horizontal="center" wrapText="1"/>
      <protection hidden="1"/>
    </xf>
    <xf numFmtId="3" fontId="4" fillId="0" borderId="0" xfId="0" applyNumberFormat="1" applyFont="1" applyAlignment="1" applyProtection="1">
      <alignment horizontal="center"/>
      <protection hidden="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xr:uid="{00000000-0005-0000-0000-000025000000}"/>
    <cellStyle name="Normal 3" xfId="38" xr:uid="{00000000-0005-0000-0000-000026000000}"/>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81">
    <dxf>
      <fill>
        <patternFill>
          <bgColor indexed="44"/>
        </patternFill>
      </fill>
      <border>
        <left style="thin">
          <color indexed="64"/>
        </left>
        <right style="thin">
          <color indexed="64"/>
        </right>
        <top style="thin">
          <color indexed="64"/>
        </top>
        <bottom style="thin">
          <color indexed="64"/>
        </bottom>
      </border>
    </dxf>
    <dxf>
      <fill>
        <patternFill>
          <bgColor indexed="44"/>
        </patternFill>
      </fill>
      <border>
        <left style="thin">
          <color indexed="64"/>
        </left>
        <right style="thin">
          <color indexed="64"/>
        </right>
        <top style="thin">
          <color indexed="64"/>
        </top>
        <bottom style="thin">
          <color indexed="64"/>
        </bottom>
      </border>
    </dxf>
    <dxf>
      <fill>
        <patternFill>
          <bgColor rgb="FF98D700"/>
        </patternFill>
      </fill>
      <border>
        <right style="thin">
          <color auto="1"/>
        </right>
        <bottom style="thin">
          <color auto="1"/>
        </bottom>
        <vertical/>
        <horizontal/>
      </border>
    </dxf>
    <dxf>
      <fill>
        <patternFill>
          <bgColor rgb="FF97D700"/>
        </patternFill>
      </fill>
      <border>
        <right style="thin">
          <color auto="1"/>
        </right>
        <vertical/>
        <horizontal/>
      </border>
    </dxf>
    <dxf>
      <fill>
        <patternFill>
          <bgColor rgb="FF97D700"/>
        </patternFill>
      </fill>
      <border>
        <right style="thin">
          <color auto="1"/>
        </right>
        <bottom style="thin">
          <color auto="1"/>
        </bottom>
        <vertical/>
        <horizontal/>
      </border>
    </dxf>
    <dxf>
      <fill>
        <patternFill>
          <bgColor rgb="FF97D700"/>
        </patternFill>
      </fill>
      <border>
        <right style="thin">
          <color auto="1"/>
        </right>
        <vertical/>
        <horizontal/>
      </border>
    </dxf>
    <dxf>
      <fill>
        <patternFill>
          <bgColor rgb="FF97D700"/>
        </patternFill>
      </fill>
      <border>
        <right style="thin">
          <color auto="1"/>
        </right>
        <bottom style="thin">
          <color auto="1"/>
        </bottom>
        <vertical/>
        <horizontal/>
      </border>
    </dxf>
    <dxf>
      <fill>
        <patternFill>
          <bgColor rgb="FF97D700"/>
        </patternFill>
      </fill>
      <border>
        <right style="thin">
          <color auto="1"/>
        </right>
        <bottom/>
        <vertical/>
        <horizontal/>
      </border>
    </dxf>
    <dxf>
      <fill>
        <patternFill patternType="lightUp">
          <fgColor rgb="FF98D700"/>
          <bgColor auto="1"/>
        </patternFill>
      </fill>
      <border>
        <left style="thin">
          <color auto="1"/>
        </left>
        <right style="thin">
          <color auto="1"/>
        </right>
        <top style="thin">
          <color auto="1"/>
        </top>
        <bottom style="thin">
          <color auto="1"/>
        </bottom>
        <vertical/>
        <horizontal/>
      </border>
    </dxf>
    <dxf>
      <fill>
        <patternFill>
          <bgColor rgb="FF97D700"/>
        </patternFill>
      </fill>
      <border>
        <left style="thin">
          <color auto="1"/>
        </left>
        <right style="thin">
          <color auto="1"/>
        </right>
        <bottom style="thin">
          <color auto="1"/>
        </bottom>
        <vertical/>
        <horizontal/>
      </border>
    </dxf>
    <dxf>
      <fill>
        <patternFill>
          <bgColor rgb="FF97D700"/>
        </patternFill>
      </fill>
      <border>
        <left style="thin">
          <color auto="1"/>
        </left>
        <right style="thin">
          <color auto="1"/>
        </right>
        <top style="thin">
          <color auto="1"/>
        </top>
        <vertical/>
        <horizontal/>
      </border>
    </dxf>
    <dxf>
      <fill>
        <patternFill>
          <bgColor rgb="FF97D700"/>
        </patternFill>
      </fill>
      <border>
        <right style="thin">
          <color auto="1"/>
        </right>
        <top style="thin">
          <color auto="1"/>
        </top>
        <vertical/>
        <horizontal/>
      </border>
    </dxf>
    <dxf>
      <fill>
        <patternFill patternType="lightUp">
          <fgColor rgb="FF98D700"/>
        </patternFill>
      </fill>
      <border>
        <right style="thin">
          <color auto="1"/>
        </right>
        <top style="thin">
          <color auto="1"/>
        </top>
        <bottom style="thin">
          <color auto="1"/>
        </bottom>
        <vertical/>
        <horizontal/>
      </border>
    </dxf>
    <dxf>
      <fill>
        <patternFill>
          <bgColor rgb="FF97D700"/>
        </patternFill>
      </fill>
      <border>
        <right style="thin">
          <color auto="1"/>
        </right>
        <bottom style="thin">
          <color auto="1"/>
        </bottom>
        <vertical/>
        <horizontal/>
      </border>
    </dxf>
    <dxf>
      <fill>
        <patternFill>
          <bgColor rgb="FFFFCC00"/>
        </patternFill>
      </fill>
      <border>
        <left style="thin">
          <color rgb="FF92D050"/>
        </left>
        <right style="thin">
          <color rgb="FF92D050"/>
        </right>
        <top style="thin">
          <color rgb="FF92D050"/>
        </top>
        <bottom style="thin">
          <color rgb="FF92D050"/>
        </bottom>
      </border>
    </dxf>
    <dxf>
      <fill>
        <patternFill>
          <bgColor rgb="FF97D700"/>
        </patternFill>
      </fill>
      <border>
        <right style="thin">
          <color auto="1"/>
        </right>
        <top style="thin">
          <color auto="1"/>
        </top>
        <bottom/>
        <vertical/>
        <horizontal/>
      </border>
    </dxf>
    <dxf>
      <fill>
        <patternFill patternType="lightUp">
          <fgColor rgb="FF98D700"/>
        </patternFill>
      </fill>
      <border>
        <left/>
        <top style="thin">
          <color auto="1"/>
        </top>
      </border>
    </dxf>
    <dxf>
      <font>
        <condense val="0"/>
        <extend val="0"/>
        <color auto="1"/>
      </font>
    </dxf>
    <dxf>
      <font>
        <condense val="0"/>
        <extend val="0"/>
        <color auto="1"/>
      </font>
    </dxf>
    <dxf>
      <fill>
        <patternFill>
          <bgColor rgb="FFFFCC00"/>
        </patternFill>
      </fill>
      <border>
        <left style="thin">
          <color rgb="FF92D050"/>
        </left>
        <right style="thin">
          <color rgb="FF92D050"/>
        </right>
        <top style="thin">
          <color rgb="FF92D050"/>
        </top>
        <bottom style="thin">
          <color rgb="FF92D050"/>
        </bottom>
        <vertical/>
        <horizontal/>
      </border>
    </dxf>
    <dxf>
      <font>
        <b/>
        <i val="0"/>
        <condense val="0"/>
        <extend val="0"/>
        <color indexed="10"/>
      </font>
      <fill>
        <patternFill patternType="none">
          <bgColor indexed="65"/>
        </patternFill>
      </fill>
    </dxf>
    <dxf>
      <font>
        <b val="0"/>
        <i/>
        <condense val="0"/>
        <extend val="0"/>
        <color indexed="10"/>
      </font>
    </dxf>
    <dxf>
      <fill>
        <patternFill>
          <bgColor theme="6" tint="0.39994506668294322"/>
        </patternFill>
      </fill>
      <border>
        <left style="thin">
          <color auto="1"/>
        </left>
        <right style="thin">
          <color auto="1"/>
        </right>
        <top style="thin">
          <color auto="1"/>
        </top>
        <bottom style="thin">
          <color auto="1"/>
        </bottom>
        <vertical/>
        <horizontal/>
      </border>
    </dxf>
    <dxf>
      <font>
        <b/>
        <i val="0"/>
        <strike val="0"/>
        <color rgb="FFFF0000"/>
      </font>
      <fill>
        <patternFill>
          <bgColor rgb="FF99CC00"/>
        </patternFill>
      </fill>
      <border>
        <left style="thin">
          <color rgb="FFFF0000"/>
        </left>
        <right style="thin">
          <color rgb="FFFF0000"/>
        </right>
        <top style="thin">
          <color rgb="FFFF0000"/>
        </top>
        <bottom style="thin">
          <color rgb="FFFF0000"/>
        </bottom>
        <vertical/>
        <horizontal/>
      </border>
    </dxf>
    <dxf>
      <font>
        <b/>
        <i val="0"/>
        <strike val="0"/>
        <color rgb="FFFF0000"/>
      </font>
      <fill>
        <patternFill>
          <bgColor rgb="FF99CC00"/>
        </patternFill>
      </fill>
      <border>
        <left style="thin">
          <color rgb="FFFF0000"/>
        </left>
        <right style="thin">
          <color rgb="FFFF0000"/>
        </right>
        <top style="thin">
          <color rgb="FFFF0000"/>
        </top>
        <bottom style="thin">
          <color rgb="FFFF0000"/>
        </bottom>
        <vertical/>
        <horizontal/>
      </border>
    </dxf>
    <dxf>
      <font>
        <b/>
        <i val="0"/>
        <strike val="0"/>
        <color rgb="FFFF0000"/>
      </font>
      <fill>
        <patternFill>
          <bgColor rgb="FF99CC00"/>
        </patternFill>
      </fill>
      <border>
        <left style="thin">
          <color rgb="FFFF0000"/>
        </left>
        <right style="thin">
          <color rgb="FFFF0000"/>
        </right>
        <top style="thin">
          <color rgb="FFFF0000"/>
        </top>
        <bottom style="thin">
          <color rgb="FFFF0000"/>
        </bottom>
        <vertical/>
        <horizontal/>
      </border>
    </dxf>
    <dxf>
      <font>
        <b/>
        <i val="0"/>
        <condense val="0"/>
        <extend val="0"/>
        <color indexed="10"/>
      </font>
      <fill>
        <patternFill>
          <bgColor indexed="50"/>
        </patternFill>
      </fill>
      <border>
        <left style="thin">
          <color indexed="10"/>
        </left>
        <right style="thin">
          <color indexed="10"/>
        </right>
        <top style="thin">
          <color indexed="10"/>
        </top>
        <bottom style="thin">
          <color indexed="10"/>
        </bottom>
      </border>
    </dxf>
    <dxf>
      <font>
        <b/>
        <i val="0"/>
        <condense val="0"/>
        <extend val="0"/>
        <color indexed="10"/>
      </font>
      <fill>
        <patternFill>
          <bgColor indexed="50"/>
        </patternFill>
      </fill>
      <border>
        <left style="thin">
          <color indexed="10"/>
        </left>
        <right style="thin">
          <color indexed="10"/>
        </right>
        <top style="thin">
          <color indexed="10"/>
        </top>
        <bottom style="thin">
          <color indexed="10"/>
        </bottom>
      </border>
    </dxf>
    <dxf>
      <font>
        <b/>
        <i val="0"/>
        <condense val="0"/>
        <extend val="0"/>
        <color indexed="10"/>
      </font>
      <fill>
        <patternFill>
          <bgColor indexed="50"/>
        </patternFill>
      </fill>
      <border>
        <left style="thin">
          <color indexed="10"/>
        </left>
        <right style="thin">
          <color indexed="10"/>
        </right>
        <top style="thin">
          <color indexed="10"/>
        </top>
        <bottom style="thin">
          <color indexed="10"/>
        </bottom>
      </border>
    </dxf>
    <dxf>
      <fill>
        <patternFill>
          <bgColor theme="6" tint="0.39994506668294322"/>
        </patternFill>
      </fill>
      <border>
        <left style="thin">
          <color indexed="64"/>
        </left>
        <right style="thin">
          <color indexed="64"/>
        </right>
        <top style="thin">
          <color indexed="64"/>
        </top>
        <bottom style="thin">
          <color indexed="64"/>
        </bottom>
      </border>
    </dxf>
    <dxf>
      <font>
        <b val="0"/>
        <i/>
        <condense val="0"/>
        <extend val="0"/>
        <color indexed="10"/>
      </font>
    </dxf>
    <dxf>
      <font>
        <b/>
        <i val="0"/>
        <strike val="0"/>
        <color rgb="FFFF0000"/>
      </font>
      <fill>
        <patternFill patternType="none">
          <bgColor auto="1"/>
        </patternFill>
      </fill>
      <border>
        <left/>
        <right/>
        <top/>
        <bottom/>
        <vertical/>
        <horizontal/>
      </border>
    </dxf>
    <dxf>
      <font>
        <b/>
        <i val="0"/>
        <strike val="0"/>
        <color rgb="FFFF0000"/>
      </font>
      <fill>
        <patternFill patternType="none">
          <bgColor auto="1"/>
        </patternFill>
      </fill>
      <border>
        <left/>
        <right/>
        <top/>
        <bottom/>
        <vertical/>
        <horizontal/>
      </border>
    </dxf>
    <dxf>
      <font>
        <b/>
        <i val="0"/>
        <strike val="0"/>
        <color rgb="FFFF0000"/>
      </font>
      <fill>
        <patternFill patternType="none">
          <bgColor auto="1"/>
        </patternFill>
      </fill>
      <border>
        <left/>
        <right/>
        <top/>
        <bottom/>
        <vertical/>
        <horizontal/>
      </border>
    </dxf>
    <dxf>
      <fill>
        <patternFill>
          <bgColor rgb="FF97D700"/>
        </patternFill>
      </fill>
      <border>
        <right style="thin">
          <color auto="1"/>
        </right>
        <bottom style="thin">
          <color auto="1"/>
        </bottom>
        <vertical/>
        <horizontal/>
      </border>
    </dxf>
    <dxf>
      <fill>
        <patternFill>
          <bgColor rgb="FF97D700"/>
        </patternFill>
      </fill>
      <border>
        <right style="thin">
          <color auto="1"/>
        </right>
        <top style="thin">
          <color auto="1"/>
        </top>
        <vertical/>
        <horizontal/>
      </border>
    </dxf>
    <dxf>
      <fill>
        <patternFill patternType="lightUp">
          <fgColor rgb="FF97D700"/>
        </patternFill>
      </fill>
      <border>
        <left style="thin">
          <color auto="1"/>
        </left>
        <right style="thin">
          <color auto="1"/>
        </right>
        <top style="thin">
          <color auto="1"/>
        </top>
        <vertical/>
        <horizontal/>
      </border>
    </dxf>
    <dxf>
      <fill>
        <patternFill>
          <bgColor rgb="FF97D700"/>
        </patternFill>
      </fill>
      <border>
        <left style="thin">
          <color auto="1"/>
        </left>
        <right style="thin">
          <color auto="1"/>
        </right>
        <bottom style="thin">
          <color auto="1"/>
        </bottom>
        <vertical/>
        <horizontal/>
      </border>
    </dxf>
    <dxf>
      <fill>
        <patternFill>
          <bgColor rgb="FF97D700"/>
        </patternFill>
      </fill>
      <border>
        <left style="thin">
          <color auto="1"/>
        </left>
        <right style="thin">
          <color auto="1"/>
        </right>
        <top style="thin">
          <color auto="1"/>
        </top>
        <vertical/>
        <horizontal/>
      </border>
    </dxf>
    <dxf>
      <fill>
        <patternFill patternType="lightUp">
          <fgColor rgb="FF97D700"/>
        </patternFill>
      </fill>
      <border>
        <right style="thin">
          <color auto="1"/>
        </right>
        <top style="thin">
          <color auto="1"/>
        </top>
        <vertical/>
        <horizontal/>
      </border>
    </dxf>
    <dxf>
      <fill>
        <patternFill>
          <fgColor rgb="FF97D700"/>
          <bgColor rgb="FF97D700"/>
        </patternFill>
      </fill>
      <border>
        <left style="thin">
          <color auto="1"/>
        </left>
        <right style="thin">
          <color auto="1"/>
        </right>
        <bottom style="thin">
          <color auto="1"/>
        </bottom>
        <vertical/>
        <horizontal/>
      </border>
    </dxf>
    <dxf>
      <fill>
        <patternFill patternType="solid">
          <fgColor auto="1"/>
          <bgColor rgb="FF97D700"/>
        </patternFill>
      </fill>
      <border>
        <right style="thin">
          <color auto="1"/>
        </right>
        <top style="thin">
          <color auto="1"/>
        </top>
        <vertical/>
        <horizontal/>
      </border>
    </dxf>
    <dxf>
      <fill>
        <patternFill>
          <bgColor rgb="FFFFCC00"/>
        </patternFill>
      </fill>
      <border>
        <left style="thin">
          <color rgb="FF92D050"/>
        </left>
        <right style="thin">
          <color rgb="FF92D050"/>
        </right>
        <top style="thin">
          <color rgb="FF92D050"/>
        </top>
        <bottom style="thin">
          <color rgb="FF92D050"/>
        </bottom>
      </border>
    </dxf>
    <dxf>
      <fill>
        <patternFill patternType="lightUp">
          <fgColor rgb="FF97D700"/>
        </patternFill>
      </fill>
      <border>
        <left/>
        <right/>
        <top style="thin">
          <color auto="1"/>
        </top>
        <vertical/>
        <horizontal/>
      </border>
    </dxf>
    <dxf>
      <fill>
        <patternFill>
          <bgColor rgb="FFFFCC00"/>
        </patternFill>
      </fill>
      <border>
        <left style="thin">
          <color rgb="FF92D050"/>
        </left>
        <right style="thin">
          <color rgb="FF92D050"/>
        </right>
        <top style="thin">
          <color rgb="FF92D050"/>
        </top>
        <bottom style="thin">
          <color rgb="FF92D050"/>
        </bottom>
      </border>
    </dxf>
    <dxf>
      <font>
        <b/>
        <i val="0"/>
        <condense val="0"/>
        <extend val="0"/>
        <color indexed="10"/>
      </font>
      <fill>
        <patternFill patternType="none">
          <bgColor indexed="65"/>
        </patternFill>
      </fill>
    </dxf>
    <dxf>
      <font>
        <b val="0"/>
        <i/>
        <condense val="0"/>
        <extend val="0"/>
        <color indexed="10"/>
      </font>
    </dxf>
    <dxf>
      <fill>
        <patternFill>
          <bgColor theme="6" tint="0.39994506668294322"/>
        </patternFill>
      </fill>
      <border>
        <left style="thin">
          <color auto="1"/>
        </left>
        <right style="thin">
          <color auto="1"/>
        </right>
        <top style="thin">
          <color auto="1"/>
        </top>
        <bottom style="thin">
          <color auto="1"/>
        </bottom>
        <vertical/>
        <horizontal/>
      </border>
    </dxf>
    <dxf>
      <font>
        <b/>
        <i val="0"/>
        <condense val="0"/>
        <extend val="0"/>
        <color indexed="10"/>
      </font>
      <fill>
        <patternFill patternType="none">
          <bgColor indexed="65"/>
        </patternFill>
      </fill>
    </dxf>
    <dxf>
      <font>
        <b/>
        <i val="0"/>
        <condense val="0"/>
        <extend val="0"/>
        <color indexed="10"/>
      </font>
      <fill>
        <patternFill>
          <bgColor indexed="50"/>
        </patternFill>
      </fill>
      <border>
        <left style="thin">
          <color indexed="10"/>
        </left>
        <right style="thin">
          <color indexed="10"/>
        </right>
        <top style="thin">
          <color indexed="10"/>
        </top>
        <bottom style="thin">
          <color indexed="10"/>
        </bottom>
      </border>
    </dxf>
    <dxf>
      <font>
        <b/>
        <i val="0"/>
        <condense val="0"/>
        <extend val="0"/>
        <color indexed="10"/>
      </font>
      <fill>
        <patternFill>
          <bgColor indexed="50"/>
        </patternFill>
      </fill>
      <border>
        <left style="thin">
          <color indexed="10"/>
        </left>
        <right style="thin">
          <color indexed="10"/>
        </right>
        <top style="thin">
          <color indexed="10"/>
        </top>
        <bottom style="thin">
          <color indexed="10"/>
        </bottom>
      </border>
    </dxf>
    <dxf>
      <font>
        <b/>
        <i val="0"/>
        <condense val="0"/>
        <extend val="0"/>
        <color indexed="10"/>
      </font>
      <fill>
        <patternFill>
          <bgColor indexed="50"/>
        </patternFill>
      </fill>
      <border>
        <left style="thin">
          <color indexed="10"/>
        </left>
        <right style="thin">
          <color indexed="10"/>
        </right>
        <top style="thin">
          <color indexed="10"/>
        </top>
        <bottom style="thin">
          <color indexed="10"/>
        </bottom>
      </border>
    </dxf>
    <dxf>
      <font>
        <b/>
        <i val="0"/>
        <condense val="0"/>
        <extend val="0"/>
        <color indexed="10"/>
      </font>
      <fill>
        <patternFill>
          <bgColor indexed="50"/>
        </patternFill>
      </fill>
      <border>
        <left style="thin">
          <color indexed="10"/>
        </left>
        <right style="thin">
          <color indexed="10"/>
        </right>
        <top style="thin">
          <color indexed="10"/>
        </top>
        <bottom style="thin">
          <color indexed="10"/>
        </bottom>
      </border>
    </dxf>
    <dxf>
      <font>
        <b/>
        <i val="0"/>
        <condense val="0"/>
        <extend val="0"/>
        <color indexed="10"/>
      </font>
      <fill>
        <patternFill>
          <bgColor indexed="50"/>
        </patternFill>
      </fill>
      <border>
        <left style="thin">
          <color indexed="10"/>
        </left>
        <right style="thin">
          <color indexed="10"/>
        </right>
        <top style="thin">
          <color indexed="10"/>
        </top>
        <bottom style="thin">
          <color indexed="10"/>
        </bottom>
      </border>
    </dxf>
    <dxf>
      <font>
        <b/>
        <i val="0"/>
        <condense val="0"/>
        <extend val="0"/>
        <color indexed="10"/>
      </font>
      <fill>
        <patternFill>
          <bgColor indexed="50"/>
        </patternFill>
      </fill>
      <border>
        <left style="thin">
          <color indexed="10"/>
        </left>
        <right style="thin">
          <color indexed="10"/>
        </right>
        <top style="thin">
          <color indexed="10"/>
        </top>
        <bottom style="thin">
          <color indexed="10"/>
        </bottom>
      </border>
    </dxf>
    <dxf>
      <font>
        <b/>
        <i val="0"/>
        <condense val="0"/>
        <extend val="0"/>
        <color indexed="10"/>
      </font>
      <fill>
        <patternFill>
          <bgColor indexed="50"/>
        </patternFill>
      </fill>
      <border>
        <left style="thin">
          <color indexed="10"/>
        </left>
        <right style="thin">
          <color indexed="10"/>
        </right>
        <top style="thin">
          <color indexed="10"/>
        </top>
        <bottom style="thin">
          <color indexed="10"/>
        </bottom>
      </border>
    </dxf>
    <dxf>
      <font>
        <b/>
        <i val="0"/>
        <condense val="0"/>
        <extend val="0"/>
        <color indexed="10"/>
      </font>
      <fill>
        <patternFill>
          <bgColor indexed="50"/>
        </patternFill>
      </fill>
      <border>
        <left style="thin">
          <color indexed="10"/>
        </left>
        <right style="thin">
          <color indexed="10"/>
        </right>
        <top style="thin">
          <color indexed="10"/>
        </top>
        <bottom style="thin">
          <color indexed="10"/>
        </bottom>
      </border>
    </dxf>
    <dxf>
      <font>
        <b/>
        <i val="0"/>
        <condense val="0"/>
        <extend val="0"/>
        <color indexed="10"/>
      </font>
      <fill>
        <patternFill>
          <bgColor indexed="50"/>
        </patternFill>
      </fill>
      <border>
        <left style="thin">
          <color indexed="10"/>
        </left>
        <right style="thin">
          <color indexed="10"/>
        </right>
        <top style="thin">
          <color indexed="10"/>
        </top>
        <bottom style="thin">
          <color indexed="10"/>
        </bottom>
      </border>
    </dxf>
    <dxf>
      <font>
        <b/>
        <i val="0"/>
        <condense val="0"/>
        <extend val="0"/>
        <color indexed="10"/>
      </font>
      <fill>
        <patternFill>
          <bgColor indexed="50"/>
        </patternFill>
      </fill>
      <border>
        <left style="thin">
          <color indexed="10"/>
        </left>
        <right style="thin">
          <color indexed="10"/>
        </right>
        <top style="thin">
          <color indexed="10"/>
        </top>
        <bottom style="thin">
          <color indexed="10"/>
        </bottom>
      </border>
    </dxf>
    <dxf>
      <font>
        <b/>
        <i val="0"/>
        <condense val="0"/>
        <extend val="0"/>
        <color indexed="10"/>
      </font>
      <fill>
        <patternFill>
          <bgColor indexed="50"/>
        </patternFill>
      </fill>
      <border>
        <left style="thin">
          <color indexed="10"/>
        </left>
        <right style="thin">
          <color indexed="10"/>
        </right>
        <top style="thin">
          <color indexed="10"/>
        </top>
        <bottom style="thin">
          <color indexed="10"/>
        </bottom>
      </border>
    </dxf>
    <dxf>
      <fill>
        <patternFill>
          <bgColor theme="6" tint="0.39994506668294322"/>
        </patternFill>
      </fill>
      <border>
        <left style="thin">
          <color auto="1"/>
        </left>
        <right style="thin">
          <color auto="1"/>
        </right>
      </border>
    </dxf>
    <dxf>
      <border>
        <left style="thin">
          <color indexed="10"/>
        </left>
        <right style="thin">
          <color indexed="10"/>
        </right>
        <top style="thin">
          <color indexed="10"/>
        </top>
        <bottom style="thin">
          <color indexed="10"/>
        </bottom>
      </border>
    </dxf>
    <dxf>
      <border>
        <left style="thin">
          <color indexed="10"/>
        </left>
        <right style="thin">
          <color indexed="10"/>
        </right>
        <top style="thin">
          <color indexed="10"/>
        </top>
        <bottom style="thin">
          <color indexed="10"/>
        </bottom>
      </border>
    </dxf>
    <dxf>
      <font>
        <b val="0"/>
        <i/>
        <condense val="0"/>
        <extend val="0"/>
        <color indexed="10"/>
      </font>
    </dxf>
    <dxf>
      <font>
        <b/>
        <i val="0"/>
        <color rgb="FFFF0000"/>
      </font>
    </dxf>
    <dxf>
      <numFmt numFmtId="0" formatCode="General"/>
    </dxf>
    <dxf>
      <numFmt numFmtId="0" formatCode="General"/>
    </dxf>
    <dxf>
      <numFmt numFmtId="0" formatCode="General"/>
    </dxf>
    <dxf>
      <font>
        <b val="0"/>
        <i val="0"/>
        <strike val="0"/>
        <condense val="0"/>
        <extend val="0"/>
        <outline val="0"/>
        <shadow val="0"/>
        <u val="none"/>
        <vertAlign val="baseline"/>
        <sz val="10"/>
        <color auto="1"/>
        <name val="Arial"/>
        <family val="2"/>
        <scheme val="none"/>
      </font>
    </dxf>
    <dxf>
      <numFmt numFmtId="0" formatCode="General"/>
    </dxf>
    <dxf>
      <numFmt numFmtId="0" formatCode="General"/>
    </dxf>
    <dxf>
      <numFmt numFmtId="0" formatCode="General"/>
    </dxf>
    <dxf>
      <protection locked="0" hidden="0"/>
    </dxf>
    <dxf>
      <font>
        <b val="0"/>
        <i val="0"/>
        <strike val="0"/>
        <condense val="0"/>
        <extend val="0"/>
        <outline val="0"/>
        <shadow val="0"/>
        <u val="none"/>
        <vertAlign val="baseline"/>
        <sz val="10"/>
        <color auto="1"/>
        <name val="Arial"/>
        <family val="2"/>
        <scheme val="none"/>
      </font>
    </dxf>
    <dxf>
      <numFmt numFmtId="164" formatCode="0.0"/>
    </dxf>
    <dxf>
      <numFmt numFmtId="0" formatCode="General"/>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protection locked="0" hidden="0"/>
    </dxf>
    <dxf>
      <font>
        <b val="0"/>
        <i val="0"/>
        <strike val="0"/>
        <condense val="0"/>
        <extend val="0"/>
        <outline val="0"/>
        <shadow val="0"/>
        <u val="none"/>
        <vertAlign val="baseline"/>
        <sz val="10"/>
        <color auto="1"/>
        <name val="Arial"/>
        <family val="2"/>
        <scheme val="none"/>
      </font>
    </dxf>
  </dxfs>
  <tableStyles count="1" defaultTableStyle="Table Style 1" defaultPivotStyle="PivotStyleLight16">
    <tableStyle name="Table Style 1" pivot="0" count="0" xr9:uid="{75C0A01F-8319-49BB-9315-3E1297944ACC}"/>
  </tableStyles>
  <colors>
    <mruColors>
      <color rgb="FFC4D79B"/>
      <color rgb="FF9DC800"/>
      <color rgb="FFCCFFCC"/>
      <color rgb="FF99CC00"/>
      <color rgb="FF98D700"/>
      <color rgb="FF9DD800"/>
      <color rgb="FF97D700"/>
      <color rgb="FF97D7FF"/>
      <color rgb="FFFFCC00"/>
      <color rgb="FFF1B4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fmlaLink="'Cumulative Volumes Imperial'!$AP$17" lockText="1" noThreeD="1"/>
</file>

<file path=xl/ctrlProps/ctrlProp2.xml><?xml version="1.0" encoding="utf-8"?>
<formControlPr xmlns="http://schemas.microsoft.com/office/spreadsheetml/2009/9/main" objectType="CheckBox" fmlaLink="$AN$17" lockText="1" noThreeD="1"/>
</file>

<file path=xl/ctrlProps/ctrlProp3.xml><?xml version="1.0" encoding="utf-8"?>
<formControlPr xmlns="http://schemas.microsoft.com/office/spreadsheetml/2009/9/main" objectType="CheckBox" fmlaLink="$AN$19" lockText="1" noThreeD="1"/>
</file>

<file path=xl/ctrlProps/ctrlProp4.xml><?xml version="1.0" encoding="utf-8"?>
<formControlPr xmlns="http://schemas.microsoft.com/office/spreadsheetml/2009/9/main" objectType="CheckBox" checked="Checked" fmlaLink="'Cumulative Volumes Metric'!$AQ$17" lockText="1" noThreeD="1"/>
</file>

<file path=xl/ctrlProps/ctrlProp5.xml><?xml version="1.0" encoding="utf-8"?>
<formControlPr xmlns="http://schemas.microsoft.com/office/spreadsheetml/2009/9/main" objectType="CheckBox" fmlaLink="$AO$17" lockText="1" noThreeD="1"/>
</file>

<file path=xl/ctrlProps/ctrlProp6.xml><?xml version="1.0" encoding="utf-8"?>
<formControlPr xmlns="http://schemas.microsoft.com/office/spreadsheetml/2009/9/main" objectType="CheckBox" fmlaLink="$AO$19" lockText="1" noThreeD="1"/>
</file>

<file path=xl/ctrlProps/ctrlProp7.xml><?xml version="1.0" encoding="utf-8"?>
<formControlPr xmlns="http://schemas.microsoft.com/office/spreadsheetml/2009/9/main" objectType="CheckBox" checked="Checked" fmlaLink="#REF!" lockText="1" noThreeD="1"/>
</file>

<file path=xl/ctrlProps/ctrlProp8.xml><?xml version="1.0" encoding="utf-8"?>
<formControlPr xmlns="http://schemas.microsoft.com/office/spreadsheetml/2009/9/main" objectType="CheckBox" checked="Checked" fmlaLink="#REF!"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umulative Volumes Metric'!A1"/></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Cumulative Volumes Imperial'!A1"/></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142875</xdr:colOff>
          <xdr:row>1</xdr:row>
          <xdr:rowOff>171450</xdr:rowOff>
        </xdr:from>
        <xdr:to>
          <xdr:col>25</xdr:col>
          <xdr:colOff>47625</xdr:colOff>
          <xdr:row>2</xdr:row>
          <xdr:rowOff>238125</xdr:rowOff>
        </xdr:to>
        <xdr:sp macro="" textlink="">
          <xdr:nvSpPr>
            <xdr:cNvPr id="11267" name="Check Box 3" descr="Include Perimeter Stone in Calculations" hidden="1">
              <a:extLst>
                <a:ext uri="{63B3BB69-23CF-44E3-9099-C40C66FF867C}">
                  <a14:compatExt spid="_x0000_s11267"/>
                </a:ext>
                <a:ext uri="{FF2B5EF4-FFF2-40B4-BE49-F238E27FC236}">
                  <a16:creationId xmlns:a16="http://schemas.microsoft.com/office/drawing/2014/main" id="{00000000-0008-0000-0000-0000032C0000}"/>
                </a:ext>
              </a:extLst>
            </xdr:cNvPr>
            <xdr:cNvSpPr/>
          </xdr:nvSpPr>
          <xdr:spPr bwMode="auto">
            <a:xfrm>
              <a:off x="0" y="0"/>
              <a:ext cx="0" cy="0"/>
            </a:xfrm>
            <a:prstGeom prst="rect">
              <a:avLst/>
            </a:prstGeom>
            <a:solidFill>
              <a:srgbClr val="97D700">
                <a:alpha val="75000"/>
              </a:srgbClr>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Include Perimeter Stone in Calculations</a:t>
              </a:r>
            </a:p>
          </xdr:txBody>
        </xdr:sp>
        <xdr:clientData fLocksWithSheet="0"/>
      </xdr:twoCellAnchor>
    </mc:Choice>
    <mc:Fallback/>
  </mc:AlternateContent>
  <xdr:twoCellAnchor>
    <xdr:from>
      <xdr:col>22</xdr:col>
      <xdr:colOff>123825</xdr:colOff>
      <xdr:row>8</xdr:row>
      <xdr:rowOff>95249</xdr:rowOff>
    </xdr:from>
    <xdr:to>
      <xdr:col>24</xdr:col>
      <xdr:colOff>419101</xdr:colOff>
      <xdr:row>10</xdr:row>
      <xdr:rowOff>66675</xdr:rowOff>
    </xdr:to>
    <xdr:sp macro="" textlink="">
      <xdr:nvSpPr>
        <xdr:cNvPr id="11273" name="Text Box 9">
          <a:hlinkClick xmlns:r="http://schemas.openxmlformats.org/officeDocument/2006/relationships" r:id="rId1"/>
          <a:extLst>
            <a:ext uri="{FF2B5EF4-FFF2-40B4-BE49-F238E27FC236}">
              <a16:creationId xmlns:a16="http://schemas.microsoft.com/office/drawing/2014/main" id="{00000000-0008-0000-0000-0000092C0000}"/>
            </a:ext>
          </a:extLst>
        </xdr:cNvPr>
        <xdr:cNvSpPr txBox="1">
          <a:spLocks noChangeArrowheads="1"/>
        </xdr:cNvSpPr>
      </xdr:nvSpPr>
      <xdr:spPr bwMode="auto">
        <a:xfrm>
          <a:off x="14639925" y="1552574"/>
          <a:ext cx="1647826" cy="295276"/>
        </a:xfrm>
        <a:prstGeom prst="rect">
          <a:avLst/>
        </a:prstGeom>
        <a:solidFill>
          <a:srgbClr val="97D700">
            <a:alpha val="75000"/>
          </a:srgbClr>
        </a:solidFill>
        <a:ln w="38100" cmpd="thickThin">
          <a:solidFill>
            <a:schemeClr val="bg1">
              <a:lumMod val="65000"/>
              <a:alpha val="75000"/>
            </a:schemeClr>
          </a:solidFill>
          <a:bevel/>
          <a:headEnd/>
          <a:tailEnd/>
        </a:ln>
      </xdr:spPr>
      <xdr:txBody>
        <a:bodyPr vertOverflow="clip" wrap="square" lIns="27432" tIns="18288" rIns="27432" bIns="18288" anchor="ctr" upright="1"/>
        <a:lstStyle/>
        <a:p>
          <a:pPr algn="ctr" rtl="0">
            <a:defRPr sz="1000"/>
          </a:pPr>
          <a:r>
            <a:rPr lang="en-US" sz="1050" b="0" i="0" u="none" strike="noStrike" baseline="0">
              <a:solidFill>
                <a:srgbClr val="000000"/>
              </a:solidFill>
              <a:latin typeface="Arial"/>
              <a:cs typeface="Arial"/>
            </a:rPr>
            <a:t>Click Here for Metric</a:t>
          </a:r>
          <a:endParaRPr lang="en-US" sz="1400"/>
        </a:p>
      </xdr:txBody>
    </xdr:sp>
    <xdr:clientData/>
  </xdr:twoCellAnchor>
  <mc:AlternateContent xmlns:mc="http://schemas.openxmlformats.org/markup-compatibility/2006">
    <mc:Choice xmlns:a14="http://schemas.microsoft.com/office/drawing/2010/main" Requires="a14">
      <xdr:twoCellAnchor editAs="oneCell">
        <xdr:from>
          <xdr:col>22</xdr:col>
          <xdr:colOff>142875</xdr:colOff>
          <xdr:row>3</xdr:row>
          <xdr:rowOff>114300</xdr:rowOff>
        </xdr:from>
        <xdr:to>
          <xdr:col>24</xdr:col>
          <xdr:colOff>409575</xdr:colOff>
          <xdr:row>5</xdr:row>
          <xdr:rowOff>66675</xdr:rowOff>
        </xdr:to>
        <xdr:sp macro="" textlink="">
          <xdr:nvSpPr>
            <xdr:cNvPr id="12050" name="Check Box 786" descr="Click for Stage Area Data" hidden="1">
              <a:extLst>
                <a:ext uri="{63B3BB69-23CF-44E3-9099-C40C66FF867C}">
                  <a14:compatExt spid="_x0000_s12050"/>
                </a:ext>
                <a:ext uri="{FF2B5EF4-FFF2-40B4-BE49-F238E27FC236}">
                  <a16:creationId xmlns:a16="http://schemas.microsoft.com/office/drawing/2014/main" id="{00000000-0008-0000-0000-0000122F0000}"/>
                </a:ext>
              </a:extLst>
            </xdr:cNvPr>
            <xdr:cNvSpPr/>
          </xdr:nvSpPr>
          <xdr:spPr bwMode="auto">
            <a:xfrm>
              <a:off x="0" y="0"/>
              <a:ext cx="0" cy="0"/>
            </a:xfrm>
            <a:prstGeom prst="rect">
              <a:avLst/>
            </a:prstGeom>
            <a:solidFill>
              <a:srgbClr val="97D700">
                <a:alpha val="75000"/>
              </a:srgbClr>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Click for Stage Area Data</a:t>
              </a:r>
            </a:p>
          </xdr:txBody>
        </xdr:sp>
        <xdr:clientData fLocksWithSheet="0"/>
      </xdr:twoCellAnchor>
    </mc:Choice>
    <mc:Fallback/>
  </mc:AlternateContent>
  <xdr:twoCellAnchor editAs="oneCell">
    <xdr:from>
      <xdr:col>6</xdr:col>
      <xdr:colOff>361951</xdr:colOff>
      <xdr:row>0</xdr:row>
      <xdr:rowOff>85725</xdr:rowOff>
    </xdr:from>
    <xdr:to>
      <xdr:col>9</xdr:col>
      <xdr:colOff>104776</xdr:colOff>
      <xdr:row>5</xdr:row>
      <xdr:rowOff>96136</xdr:rowOff>
    </xdr:to>
    <xdr:pic>
      <xdr:nvPicPr>
        <xdr:cNvPr id="12102" name="Picture 2">
          <a:extLst>
            <a:ext uri="{FF2B5EF4-FFF2-40B4-BE49-F238E27FC236}">
              <a16:creationId xmlns:a16="http://schemas.microsoft.com/office/drawing/2014/main" id="{00000000-0008-0000-0000-0000462F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115" t="10867" r="7115" b="16408"/>
        <a:stretch>
          <a:fillRect/>
        </a:stretch>
      </xdr:blipFill>
      <xdr:spPr bwMode="auto">
        <a:xfrm>
          <a:off x="3981451" y="85725"/>
          <a:ext cx="2446020" cy="97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22</xdr:col>
          <xdr:colOff>133350</xdr:colOff>
          <xdr:row>6</xdr:row>
          <xdr:rowOff>9525</xdr:rowOff>
        </xdr:from>
        <xdr:to>
          <xdr:col>24</xdr:col>
          <xdr:colOff>485775</xdr:colOff>
          <xdr:row>7</xdr:row>
          <xdr:rowOff>123825</xdr:rowOff>
        </xdr:to>
        <xdr:sp macro="" textlink="">
          <xdr:nvSpPr>
            <xdr:cNvPr id="12052" name="Check Box 788" descr="Click for Stage Area Data" hidden="1">
              <a:extLst>
                <a:ext uri="{63B3BB69-23CF-44E3-9099-C40C66FF867C}">
                  <a14:compatExt spid="_x0000_s12052"/>
                </a:ext>
                <a:ext uri="{FF2B5EF4-FFF2-40B4-BE49-F238E27FC236}">
                  <a16:creationId xmlns:a16="http://schemas.microsoft.com/office/drawing/2014/main" id="{00000000-0008-0000-0000-0000142F0000}"/>
                </a:ext>
              </a:extLst>
            </xdr:cNvPr>
            <xdr:cNvSpPr/>
          </xdr:nvSpPr>
          <xdr:spPr bwMode="auto">
            <a:xfrm>
              <a:off x="0" y="0"/>
              <a:ext cx="0" cy="0"/>
            </a:xfrm>
            <a:prstGeom prst="rect">
              <a:avLst/>
            </a:prstGeom>
            <a:solidFill>
              <a:srgbClr val="97D700">
                <a:alpha val="75000"/>
              </a:srgbClr>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Click to Invert Stage Area Data</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190500</xdr:colOff>
          <xdr:row>2</xdr:row>
          <xdr:rowOff>85725</xdr:rowOff>
        </xdr:from>
        <xdr:to>
          <xdr:col>25</xdr:col>
          <xdr:colOff>647700</xdr:colOff>
          <xdr:row>3</xdr:row>
          <xdr:rowOff>85725</xdr:rowOff>
        </xdr:to>
        <xdr:sp macro="" textlink="">
          <xdr:nvSpPr>
            <xdr:cNvPr id="13315" name="Check Box 3" descr="Include Perimeter Stone in Calculations"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solidFill>
              <a:srgbClr val="97D700"/>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Include Perimeter Stone in Calculations</a:t>
              </a:r>
            </a:p>
          </xdr:txBody>
        </xdr:sp>
        <xdr:clientData fLocksWithSheet="0"/>
      </xdr:twoCellAnchor>
    </mc:Choice>
    <mc:Fallback/>
  </mc:AlternateContent>
  <xdr:twoCellAnchor>
    <xdr:from>
      <xdr:col>22</xdr:col>
      <xdr:colOff>0</xdr:colOff>
      <xdr:row>9</xdr:row>
      <xdr:rowOff>38099</xdr:rowOff>
    </xdr:from>
    <xdr:to>
      <xdr:col>25</xdr:col>
      <xdr:colOff>209550</xdr:colOff>
      <xdr:row>11</xdr:row>
      <xdr:rowOff>9524</xdr:rowOff>
    </xdr:to>
    <xdr:sp macro="" textlink="">
      <xdr:nvSpPr>
        <xdr:cNvPr id="13317" name="Text Box 5">
          <a:hlinkClick xmlns:r="http://schemas.openxmlformats.org/officeDocument/2006/relationships" r:id="rId1"/>
          <a:extLst>
            <a:ext uri="{FF2B5EF4-FFF2-40B4-BE49-F238E27FC236}">
              <a16:creationId xmlns:a16="http://schemas.microsoft.com/office/drawing/2014/main" id="{00000000-0008-0000-0100-000005340000}"/>
            </a:ext>
          </a:extLst>
        </xdr:cNvPr>
        <xdr:cNvSpPr txBox="1">
          <a:spLocks noChangeArrowheads="1"/>
        </xdr:cNvSpPr>
      </xdr:nvSpPr>
      <xdr:spPr bwMode="auto">
        <a:xfrm>
          <a:off x="8248650" y="1657349"/>
          <a:ext cx="1647825" cy="295275"/>
        </a:xfrm>
        <a:prstGeom prst="rect">
          <a:avLst/>
        </a:prstGeom>
        <a:solidFill>
          <a:srgbClr val="97D700"/>
        </a:solidFill>
        <a:ln w="38100" cap="rnd">
          <a:solidFill>
            <a:schemeClr val="bg1">
              <a:lumMod val="75000"/>
              <a:alpha val="75000"/>
            </a:schemeClr>
          </a:solidFill>
          <a:miter lim="800000"/>
          <a:headEnd/>
          <a:tailEnd/>
        </a:ln>
      </xdr:spPr>
      <xdr:txBody>
        <a:bodyPr vertOverflow="clip" wrap="square" lIns="27432" tIns="18288" rIns="27432" bIns="18288" anchor="ctr" upright="1"/>
        <a:lstStyle/>
        <a:p>
          <a:pPr algn="ctr" rtl="0">
            <a:defRPr sz="1000"/>
          </a:pPr>
          <a:r>
            <a:rPr lang="en-US" sz="1100" b="0" i="0" u="none" strike="noStrike" baseline="0">
              <a:solidFill>
                <a:srgbClr val="000000"/>
              </a:solidFill>
              <a:latin typeface="Arial"/>
              <a:cs typeface="Arial"/>
            </a:rPr>
            <a:t>Click Here for Imperial</a:t>
          </a:r>
          <a:endParaRPr 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0</xdr:colOff>
          <xdr:row>4</xdr:row>
          <xdr:rowOff>66675</xdr:rowOff>
        </xdr:from>
        <xdr:to>
          <xdr:col>25</xdr:col>
          <xdr:colOff>190500</xdr:colOff>
          <xdr:row>6</xdr:row>
          <xdr:rowOff>19050</xdr:rowOff>
        </xdr:to>
        <xdr:sp macro="" textlink="">
          <xdr:nvSpPr>
            <xdr:cNvPr id="14066" name="Check Box 754" descr="Click for Stage Area Data" hidden="1">
              <a:extLst>
                <a:ext uri="{63B3BB69-23CF-44E3-9099-C40C66FF867C}">
                  <a14:compatExt spid="_x0000_s14066"/>
                </a:ext>
                <a:ext uri="{FF2B5EF4-FFF2-40B4-BE49-F238E27FC236}">
                  <a16:creationId xmlns:a16="http://schemas.microsoft.com/office/drawing/2014/main" id="{00000000-0008-0000-0100-0000F2360000}"/>
                </a:ext>
              </a:extLst>
            </xdr:cNvPr>
            <xdr:cNvSpPr/>
          </xdr:nvSpPr>
          <xdr:spPr bwMode="auto">
            <a:xfrm>
              <a:off x="0" y="0"/>
              <a:ext cx="0" cy="0"/>
            </a:xfrm>
            <a:prstGeom prst="rect">
              <a:avLst/>
            </a:prstGeom>
            <a:solidFill>
              <a:srgbClr val="97D700"/>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Click for Stage Area Data</a:t>
              </a:r>
            </a:p>
          </xdr:txBody>
        </xdr:sp>
        <xdr:clientData fLocksWithSheet="0"/>
      </xdr:twoCellAnchor>
    </mc:Choice>
    <mc:Fallback/>
  </mc:AlternateContent>
  <xdr:twoCellAnchor editAs="oneCell">
    <xdr:from>
      <xdr:col>6</xdr:col>
      <xdr:colOff>371475</xdr:colOff>
      <xdr:row>0</xdr:row>
      <xdr:rowOff>104775</xdr:rowOff>
    </xdr:from>
    <xdr:to>
      <xdr:col>8</xdr:col>
      <xdr:colOff>1038225</xdr:colOff>
      <xdr:row>5</xdr:row>
      <xdr:rowOff>138046</xdr:rowOff>
    </xdr:to>
    <xdr:pic>
      <xdr:nvPicPr>
        <xdr:cNvPr id="8" name="Picture 2">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115" t="10867" r="7115" b="16408"/>
        <a:stretch>
          <a:fillRect/>
        </a:stretch>
      </xdr:blipFill>
      <xdr:spPr bwMode="auto">
        <a:xfrm>
          <a:off x="3990975" y="104775"/>
          <a:ext cx="2487930" cy="10010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21</xdr:col>
          <xdr:colOff>190500</xdr:colOff>
          <xdr:row>6</xdr:row>
          <xdr:rowOff>133350</xdr:rowOff>
        </xdr:from>
        <xdr:to>
          <xdr:col>25</xdr:col>
          <xdr:colOff>257175</xdr:colOff>
          <xdr:row>8</xdr:row>
          <xdr:rowOff>85725</xdr:rowOff>
        </xdr:to>
        <xdr:sp macro="" textlink="">
          <xdr:nvSpPr>
            <xdr:cNvPr id="14067" name="Check Box 755" descr="Click for Stage Area Data" hidden="1">
              <a:extLst>
                <a:ext uri="{63B3BB69-23CF-44E3-9099-C40C66FF867C}">
                  <a14:compatExt spid="_x0000_s14067"/>
                </a:ext>
                <a:ext uri="{FF2B5EF4-FFF2-40B4-BE49-F238E27FC236}">
                  <a16:creationId xmlns:a16="http://schemas.microsoft.com/office/drawing/2014/main" id="{00000000-0008-0000-0100-0000F3360000}"/>
                </a:ext>
              </a:extLst>
            </xdr:cNvPr>
            <xdr:cNvSpPr/>
          </xdr:nvSpPr>
          <xdr:spPr bwMode="auto">
            <a:xfrm>
              <a:off x="0" y="0"/>
              <a:ext cx="0" cy="0"/>
            </a:xfrm>
            <a:prstGeom prst="rect">
              <a:avLst/>
            </a:prstGeom>
            <a:solidFill>
              <a:srgbClr val="97D700"/>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Click to Invert Stage Area Data</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9</xdr:col>
      <xdr:colOff>762000</xdr:colOff>
      <xdr:row>0</xdr:row>
      <xdr:rowOff>133350</xdr:rowOff>
    </xdr:from>
    <xdr:to>
      <xdr:col>10</xdr:col>
      <xdr:colOff>1323975</xdr:colOff>
      <xdr:row>6</xdr:row>
      <xdr:rowOff>104775</xdr:rowOff>
    </xdr:to>
    <xdr:pic>
      <xdr:nvPicPr>
        <xdr:cNvPr id="2" name="Picture 1" descr="Logo Aug 03">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33350"/>
          <a:ext cx="21717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9</xdr:col>
          <xdr:colOff>695325</xdr:colOff>
          <xdr:row>8</xdr:row>
          <xdr:rowOff>104775</xdr:rowOff>
        </xdr:from>
        <xdr:to>
          <xdr:col>10</xdr:col>
          <xdr:colOff>1419225</xdr:colOff>
          <xdr:row>10</xdr:row>
          <xdr:rowOff>0</xdr:rowOff>
        </xdr:to>
        <xdr:sp macro="" textlink="">
          <xdr:nvSpPr>
            <xdr:cNvPr id="157697" name="Check Box 1" hidden="1">
              <a:extLst>
                <a:ext uri="{63B3BB69-23CF-44E3-9099-C40C66FF867C}">
                  <a14:compatExt spid="_x0000_s157697"/>
                </a:ext>
                <a:ext uri="{FF2B5EF4-FFF2-40B4-BE49-F238E27FC236}">
                  <a16:creationId xmlns:a16="http://schemas.microsoft.com/office/drawing/2014/main" id="{00000000-0008-0000-0200-000001680200}"/>
                </a:ext>
              </a:extLst>
            </xdr:cNvPr>
            <xdr:cNvSpPr/>
          </xdr:nvSpPr>
          <xdr:spPr bwMode="auto">
            <a:xfrm>
              <a:off x="0" y="0"/>
              <a:ext cx="0" cy="0"/>
            </a:xfrm>
            <a:prstGeom prst="rect">
              <a:avLst/>
            </a:prstGeom>
            <a:solidFill>
              <a:srgbClr val="99CCFF" mc:Ignorable="a14" a14:legacySpreadsheetColorIndex="44"/>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Included Perimeter Stone in Calculatons</a:t>
              </a:r>
            </a:p>
          </xdr:txBody>
        </xdr:sp>
        <xdr:clientData/>
      </xdr:twoCellAnchor>
    </mc:Choice>
    <mc:Fallback/>
  </mc:AlternateContent>
  <xdr:twoCellAnchor>
    <xdr:from>
      <xdr:col>1</xdr:col>
      <xdr:colOff>0</xdr:colOff>
      <xdr:row>11</xdr:row>
      <xdr:rowOff>57150</xdr:rowOff>
    </xdr:from>
    <xdr:to>
      <xdr:col>25</xdr:col>
      <xdr:colOff>0</xdr:colOff>
      <xdr:row>11</xdr:row>
      <xdr:rowOff>295275</xdr:rowOff>
    </xdr:to>
    <xdr:sp macro="" textlink="">
      <xdr:nvSpPr>
        <xdr:cNvPr id="3" name="Text Box 3">
          <a:extLst>
            <a:ext uri="{FF2B5EF4-FFF2-40B4-BE49-F238E27FC236}">
              <a16:creationId xmlns:a16="http://schemas.microsoft.com/office/drawing/2014/main" id="{00000000-0008-0000-0200-000003000000}"/>
            </a:ext>
          </a:extLst>
        </xdr:cNvPr>
        <xdr:cNvSpPr txBox="1">
          <a:spLocks noChangeArrowheads="1"/>
        </xdr:cNvSpPr>
      </xdr:nvSpPr>
      <xdr:spPr bwMode="auto">
        <a:xfrm>
          <a:off x="238125" y="2124075"/>
          <a:ext cx="26850975" cy="238125"/>
        </a:xfrm>
        <a:prstGeom prst="rect">
          <a:avLst/>
        </a:prstGeom>
        <a:gradFill rotWithShape="1">
          <a:gsLst>
            <a:gs pos="0">
              <a:srgbClr xmlns:mc="http://schemas.openxmlformats.org/markup-compatibility/2006" xmlns:a14="http://schemas.microsoft.com/office/drawing/2010/main" val="FFFFFF" mc:Ignorable="a14" a14:legacySpreadsheetColorIndex="9"/>
            </a:gs>
            <a:gs pos="100000">
              <a:srgbClr val="299DD7"/>
            </a:gs>
          </a:gsLst>
          <a:lin ang="0" scaled="1"/>
        </a:gra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en-US" sz="1400" b="1" i="0" u="none" strike="noStrike" baseline="0">
              <a:solidFill>
                <a:srgbClr val="0000FF"/>
              </a:solidFill>
              <a:latin typeface="Arial"/>
              <a:cs typeface="Arial"/>
            </a:rPr>
            <a:t>StormTech MC-4500 Cumulative Storage Volumes</a:t>
          </a:r>
          <a:endParaRPr lang="en-US"/>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0</xdr:colOff>
      <xdr:row>2</xdr:row>
      <xdr:rowOff>47625</xdr:rowOff>
    </xdr:from>
    <xdr:to>
      <xdr:col>12</xdr:col>
      <xdr:colOff>251884</xdr:colOff>
      <xdr:row>8</xdr:row>
      <xdr:rowOff>79375</xdr:rowOff>
    </xdr:to>
    <xdr:pic>
      <xdr:nvPicPr>
        <xdr:cNvPr id="2" name="Picture 1" descr="Logo Aug 03">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59175" y="419100"/>
          <a:ext cx="2171701"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11</xdr:col>
          <xdr:colOff>0</xdr:colOff>
          <xdr:row>8</xdr:row>
          <xdr:rowOff>57150</xdr:rowOff>
        </xdr:from>
        <xdr:to>
          <xdr:col>12</xdr:col>
          <xdr:colOff>342900</xdr:colOff>
          <xdr:row>9</xdr:row>
          <xdr:rowOff>114300</xdr:rowOff>
        </xdr:to>
        <xdr:sp macro="" textlink="">
          <xdr:nvSpPr>
            <xdr:cNvPr id="207873" name="Check Box 1" hidden="1">
              <a:extLst>
                <a:ext uri="{63B3BB69-23CF-44E3-9099-C40C66FF867C}">
                  <a14:compatExt spid="_x0000_s207873"/>
                </a:ext>
                <a:ext uri="{FF2B5EF4-FFF2-40B4-BE49-F238E27FC236}">
                  <a16:creationId xmlns:a16="http://schemas.microsoft.com/office/drawing/2014/main" id="{00000000-0008-0000-0400-0000012C0300}"/>
                </a:ext>
              </a:extLst>
            </xdr:cNvPr>
            <xdr:cNvSpPr/>
          </xdr:nvSpPr>
          <xdr:spPr bwMode="auto">
            <a:xfrm>
              <a:off x="0" y="0"/>
              <a:ext cx="0" cy="0"/>
            </a:xfrm>
            <a:prstGeom prst="rect">
              <a:avLst/>
            </a:prstGeom>
            <a:solidFill>
              <a:srgbClr val="99CCFF" mc:Ignorable="a14" a14:legacySpreadsheetColorIndex="44"/>
            </a:solidFill>
            <a:ln w="9525">
              <a:solidFill>
                <a:srgbClr val="000000" mc:Ignorable="a14" a14:legacySpreadsheetColorIndex="64"/>
              </a:solidFill>
              <a:miter lim="800000"/>
              <a:headEnd/>
              <a:tailEnd/>
            </a:ln>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Include Perimeter Stone in Calculations</a:t>
              </a:r>
            </a:p>
          </xdr:txBody>
        </xdr:sp>
        <xdr:clientData/>
      </xdr:twoCellAnchor>
    </mc:Choice>
    <mc:Fallback/>
  </mc:AlternateContent>
  <xdr:twoCellAnchor>
    <xdr:from>
      <xdr:col>2</xdr:col>
      <xdr:colOff>0</xdr:colOff>
      <xdr:row>11</xdr:row>
      <xdr:rowOff>0</xdr:rowOff>
    </xdr:from>
    <xdr:to>
      <xdr:col>23</xdr:col>
      <xdr:colOff>0</xdr:colOff>
      <xdr:row>11</xdr:row>
      <xdr:rowOff>295275</xdr:rowOff>
    </xdr:to>
    <xdr:sp macro="" textlink="">
      <xdr:nvSpPr>
        <xdr:cNvPr id="3" name="Text Box 3">
          <a:extLst>
            <a:ext uri="{FF2B5EF4-FFF2-40B4-BE49-F238E27FC236}">
              <a16:creationId xmlns:a16="http://schemas.microsoft.com/office/drawing/2014/main" id="{00000000-0008-0000-0400-000003000000}"/>
            </a:ext>
          </a:extLst>
        </xdr:cNvPr>
        <xdr:cNvSpPr txBox="1">
          <a:spLocks noChangeArrowheads="1"/>
        </xdr:cNvSpPr>
      </xdr:nvSpPr>
      <xdr:spPr bwMode="auto">
        <a:xfrm>
          <a:off x="676275" y="2219325"/>
          <a:ext cx="34671000" cy="295275"/>
        </a:xfrm>
        <a:prstGeom prst="rect">
          <a:avLst/>
        </a:prstGeom>
        <a:gradFill rotWithShape="1">
          <a:gsLst>
            <a:gs pos="0">
              <a:srgbClr xmlns:mc="http://schemas.openxmlformats.org/markup-compatibility/2006" xmlns:a14="http://schemas.microsoft.com/office/drawing/2010/main" val="FFFFFF" mc:Ignorable="a14" a14:legacySpreadsheetColorIndex="9"/>
            </a:gs>
            <a:gs pos="100000">
              <a:srgbClr val="299DD7"/>
            </a:gs>
          </a:gsLst>
          <a:lin ang="0" scaled="1"/>
        </a:gra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algn="ctr" rtl="0">
            <a:defRPr sz="1000"/>
          </a:pPr>
          <a:r>
            <a:rPr lang="en-US" sz="1400" b="1" i="0" u="none" strike="noStrike" baseline="0">
              <a:solidFill>
                <a:srgbClr val="0000FF"/>
              </a:solidFill>
              <a:latin typeface="Arial"/>
              <a:cs typeface="Arial"/>
            </a:rPr>
            <a:t>StormTech MC-3500 Cumulative Storage Volumes</a:t>
          </a:r>
          <a:endParaRPr lang="en-US"/>
        </a:p>
      </xdr:txBody>
    </xdr:sp>
    <xdr:clientData/>
  </xdr:twoCellAnchor>
  <xdr:twoCellAnchor>
    <xdr:from>
      <xdr:col>16</xdr:col>
      <xdr:colOff>677334</xdr:colOff>
      <xdr:row>5</xdr:row>
      <xdr:rowOff>148167</xdr:rowOff>
    </xdr:from>
    <xdr:to>
      <xdr:col>16</xdr:col>
      <xdr:colOff>762000</xdr:colOff>
      <xdr:row>7</xdr:row>
      <xdr:rowOff>137583</xdr:rowOff>
    </xdr:to>
    <xdr:cxnSp macro="">
      <xdr:nvCxnSpPr>
        <xdr:cNvPr id="4" name="Straight Arrow Connector 3">
          <a:extLst>
            <a:ext uri="{FF2B5EF4-FFF2-40B4-BE49-F238E27FC236}">
              <a16:creationId xmlns:a16="http://schemas.microsoft.com/office/drawing/2014/main" id="{00000000-0008-0000-0400-000004000000}"/>
            </a:ext>
          </a:extLst>
        </xdr:cNvPr>
        <xdr:cNvCxnSpPr/>
      </xdr:nvCxnSpPr>
      <xdr:spPr>
        <a:xfrm flipH="1">
          <a:off x="25242309" y="1053042"/>
          <a:ext cx="84666" cy="35136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5204FF9-F506-415E-9475-6E09BFA3E59E}" name="Imperial_Incremental" displayName="Imperial_Incremental" ref="D2:T62" totalsRowShown="0">
  <autoFilter ref="D2:T62" xr:uid="{55204FF9-F506-415E-9475-6E09BFA3E59E}"/>
  <tableColumns count="17">
    <tableColumn id="1" xr3:uid="{83CBD8F7-D37D-4D7A-9F7C-4EB126D6B261}" name="Height"/>
    <tableColumn id="2" xr3:uid="{BB88EE95-3A02-4513-BB97-3C04B5B2E1FD}" name="SC-160LP"/>
    <tableColumn id="16" xr3:uid="{CDCA57E1-9FED-4D87-8992-60CCF1F5DB63}" name="SC-160LPEC"/>
    <tableColumn id="3" xr3:uid="{0180A8B5-403D-4F74-B1C7-BAECEA86812E}" name="SC-310"/>
    <tableColumn id="17" xr3:uid="{2643D8A4-A349-4FE3-8F2F-2CF14D051E13}" name="SC-310EC"/>
    <tableColumn id="4" xr3:uid="{555CB714-F99C-4E39-8C65-804043A961DD}" name="SC-740"/>
    <tableColumn id="5" xr3:uid="{07F45DDE-345C-46E2-A35C-19E5630FA916}" name="SC-740EC"/>
    <tableColumn id="6" xr3:uid="{0103398C-A1BB-4DB1-9AE9-A6C7900733AF}" name="DC-780"/>
    <tableColumn id="7" xr3:uid="{36D5A9C5-74D2-4977-B57E-C05D3CBB4B45}" name="DC-780EC"/>
    <tableColumn id="8" xr3:uid="{C2072572-FB57-4968-84C8-8837C46A04F0}" name="MC-3500"/>
    <tableColumn id="9" xr3:uid="{8780BA98-5A52-48BC-8092-DF5BBDB76D33}" name="MC-3500EC"/>
    <tableColumn id="10" xr3:uid="{1D2B439F-FBED-44D2-A46F-887DDA6438A6}" name="MC-4500"/>
    <tableColumn id="18" xr3:uid="{15108B1D-48DD-429E-AF89-76E79191656D}" name="MC-4500EC"/>
    <tableColumn id="11" xr3:uid="{1367A7D9-CF9F-4C0B-9A7E-B195A908744B}" name="MC-7200"/>
    <tableColumn id="12" xr3:uid="{75D8173D-069E-4D28-9573-10697EEC5121}" name="MC-7200EC"/>
    <tableColumn id="13" xr3:uid="{EE5FC640-3AE5-4CFF-B2C1-77C31D58A97E}" name="SC-800"/>
    <tableColumn id="14" xr3:uid="{B9E7748E-7472-4A0D-8CF2-D58EBD2239C6}" name="SC-800EC"/>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2EE22D4-40DC-4CCC-871B-A7D023A2DEC9}" name="ImperialDims" displayName="ImperialDims" ref="V2:Y10" totalsRowShown="0" headerRowDxfId="80">
  <autoFilter ref="V2:Y10" xr:uid="{62EE22D4-40DC-4CCC-871B-A7D023A2DEC9}"/>
  <tableColumns count="4">
    <tableColumn id="1" xr3:uid="{213E0F6B-F417-4FE5-B09C-B2DF82D8A61C}" name="Chamber" dataDxfId="79"/>
    <tableColumn id="2" xr3:uid="{44D44FD2-7451-42FD-8D92-38B2F6853B25}" name="Height"/>
    <tableColumn id="3" xr3:uid="{373E8899-4664-451D-9CE0-3D3917F68D7B}" name="Width"/>
    <tableColumn id="4" xr3:uid="{DB5898D3-F5AF-49F8-857D-5A944DA7F161}" name="Length"/>
  </tableColumns>
  <tableStyleInfo name="TableStyleMedium1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F7B8D74-0697-4675-82B8-C9D9D7D21990}" name="ImperialEndCapsIncluded" displayName="ImperialEndCapsIncluded" ref="B4:B10" totalsRowShown="0">
  <autoFilter ref="B4:B10" xr:uid="{3F7B8D74-0697-4675-82B8-C9D9D7D21990}"/>
  <tableColumns count="1">
    <tableColumn id="1" xr3:uid="{F7F65EF9-B305-472E-B11B-7F50A84E1BF9}" name="Chambers that include end caps"/>
  </tableColumns>
  <tableStyleInfo name="TableStyleMedium1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746DD8D-5732-44B2-B57C-A2784D39A97A}" name="ImperialECStone" displayName="ImperialECStone" ref="V16:Y24" totalsRowShown="0" headerRowDxfId="78">
  <autoFilter ref="V16:Y24" xr:uid="{9746DD8D-5732-44B2-B57C-A2784D39A97A}"/>
  <tableColumns count="4">
    <tableColumn id="1" xr3:uid="{B045333B-F7AB-47D4-986E-F127AC9200D4}" name="Notes"/>
    <tableColumn id="2" xr3:uid="{FBAE6F54-F510-442C-9C7D-B2750CD6EE40}" name="Chamber"/>
    <tableColumn id="3" xr3:uid="{CA8A77D5-C87C-4F4D-984A-A571E451ADDF}" name="Inches"/>
    <tableColumn id="4" xr3:uid="{21541C0F-2E91-4FF7-8365-4ACEA9BED1B9}" name="Feet">
      <calculatedColumnFormula>X17/12</calculatedColumnFormula>
    </tableColumn>
  </tableColumns>
  <tableStyleInfo name="TableStyleMedium1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95D47E5-F5BD-4BB1-8102-05C44FCB9C24}" name="ImperialBaseStoneCheck" displayName="ImperialBaseStoneCheck" ref="V30:X38" totalsRowShown="0" headerRowDxfId="77">
  <autoFilter ref="V30:X38" xr:uid="{395D47E5-F5BD-4BB1-8102-05C44FCB9C24}"/>
  <tableColumns count="3">
    <tableColumn id="1" xr3:uid="{42416DD7-E374-4403-96C0-F24536200BB7}" name="Chamber"/>
    <tableColumn id="2" xr3:uid="{1883C8C3-45A4-4D06-9900-881FB67EFE13}" name="Minimum Base stone depth"/>
    <tableColumn id="3" xr3:uid="{223B9CE1-E205-4613-8FA1-8BAF89E13AC6}" name="Check">
      <calculatedColumnFormula>IF('Cumulative Volumes Imperial'!$F$11&lt;'Imperial Data'!W31,TRUE,FALSE)</calculatedColumnFormula>
    </tableColumn>
  </tableColumns>
  <tableStyleInfo name="TableStyleMedium1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315D78-37B8-4253-B853-0D5947447448}" name="ImperialCoverStoneCheck" displayName="ImperialCoverStoneCheck" ref="V44:X52" totalsRowShown="0" headerRowDxfId="76">
  <autoFilter ref="V44:X52" xr:uid="{00315D78-37B8-4253-B853-0D5947447448}"/>
  <tableColumns count="3">
    <tableColumn id="1" xr3:uid="{C3C36B96-B964-416A-B5B6-11CF51BDE2F0}" name="Chamber"/>
    <tableColumn id="2" xr3:uid="{265FBAE7-0058-41E4-AEA8-D56BF9C6CFF2}" name="Minimum Base stone depth"/>
    <tableColumn id="3" xr3:uid="{8FCDE232-E079-4D80-ADB8-A2C26320DB36}" name="Check" dataDxfId="75">
      <calculatedColumnFormula>IF('Cumulative Volumes Imperial'!$F$10&lt;'Imperial Data'!W45,TRUE,FALSE)</calculatedColumnFormula>
    </tableColumn>
  </tableColumns>
  <tableStyleInfo name="TableStyleMedium1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CE20CEA-251C-46AD-9C10-04BC23A0DA09}" name="Metric_Incremental" displayName="Metric_Incremental" ref="D2:T62" totalsRowShown="0">
  <autoFilter ref="D2:T62" xr:uid="{55204FF9-F506-415E-9475-6E09BFA3E59E}"/>
  <tableColumns count="17">
    <tableColumn id="1" xr3:uid="{6EFABBA9-2379-4AA2-B3AA-10B055246C77}" name="Height" dataDxfId="74"/>
    <tableColumn id="2" xr3:uid="{624C6BA2-7502-4355-9E00-D0B3CE41DAA7}" name="SC-160LP"/>
    <tableColumn id="16" xr3:uid="{6BF6D0DC-0CE5-444E-8254-FA11750F176C}" name="SC-160LPEC"/>
    <tableColumn id="3" xr3:uid="{78FAF5A5-FD41-474A-B35D-48AA397915AD}" name="SC-310"/>
    <tableColumn id="17" xr3:uid="{C2DA0CC4-F7D4-41A3-821A-9D1E36D355C8}" name="SC-310EC"/>
    <tableColumn id="4" xr3:uid="{D061428B-300A-4D7E-B75D-0C7F21F25B34}" name="SC-740"/>
    <tableColumn id="5" xr3:uid="{6DA09AF4-B5FE-4196-BD24-C45878B8E9B1}" name="SC-740EC"/>
    <tableColumn id="6" xr3:uid="{4FD32E53-737F-419C-81A4-5D90E5BBE993}" name="DC-780"/>
    <tableColumn id="7" xr3:uid="{BFB6FB4F-A96C-4DCE-8B21-E060EE702D03}" name="DC-780EC"/>
    <tableColumn id="8" xr3:uid="{53BC871A-81CA-4CA8-84FD-01B5BFE4847B}" name="MC-3500"/>
    <tableColumn id="9" xr3:uid="{DAB9B6E2-F246-44D7-8E00-A8B91F7DCFD5}" name="MC-3500EC"/>
    <tableColumn id="10" xr3:uid="{ACB83F0C-F82F-4D9C-BB45-C0EC707EF67E}" name="MC-4500"/>
    <tableColumn id="18" xr3:uid="{BB360348-83C5-442B-BF0B-55A2549BB64D}" name="MC-4500EC"/>
    <tableColumn id="11" xr3:uid="{B951A57D-D7AE-42AE-AAFE-799C08C268AC}" name="MC-7200"/>
    <tableColumn id="12" xr3:uid="{8C5A03F2-F051-4551-B9A1-B11A22B9A816}" name="MC-7200EC"/>
    <tableColumn id="13" xr3:uid="{F62FD50A-F0EF-4A8F-AD05-0DAAF948F7C8}" name="SC-800"/>
    <tableColumn id="14" xr3:uid="{9D004B99-197B-4B36-9138-8A12604DB179}" name="SC-800EC"/>
  </tableColumns>
  <tableStyleInfo name="TableStyleMedium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34079A4-6BA6-4D70-A0D4-E6A6B28D965F}" name="MetricDims" displayName="MetricDims" ref="V2:Y10" totalsRowShown="0" headerRowDxfId="73">
  <autoFilter ref="V2:Y10" xr:uid="{62EE22D4-40DC-4CCC-871B-A7D023A2DEC9}"/>
  <tableColumns count="4">
    <tableColumn id="1" xr3:uid="{F64E7648-268E-4A09-BE50-DE5E1BEDC500}" name="Chamber" dataDxfId="72"/>
    <tableColumn id="2" xr3:uid="{55932CBC-9CFF-4733-9B07-0A7E57300C1C}" name="Height" dataDxfId="71">
      <calculatedColumnFormula>ROUND(_xlfn.XLOOKUP(MetricDims[[#This Row],[Chamber]],ImperialDims[Chamber],ImperialDims[Height])*25.4,0)</calculatedColumnFormula>
    </tableColumn>
    <tableColumn id="3" xr3:uid="{D9061C7D-FE3C-43D0-84D1-2DB536359085}" name="Width" dataDxfId="70">
      <calculatedColumnFormula>ROUND(_xlfn.XLOOKUP(MetricDims[[#This Row],[Chamber]],ImperialDims[Chamber],ImperialDims[Width])*25.4,0)</calculatedColumnFormula>
    </tableColumn>
    <tableColumn id="4" xr3:uid="{A2E2FBF1-36FF-4F2B-BA02-8FEDAFEA45A7}" name="Length" dataDxfId="69">
      <calculatedColumnFormula>ROUND(_xlfn.XLOOKUP(MetricDims[[#This Row],[Chamber]],ImperialDims[Chamber],ImperialDims[Length])*25.4,0)</calculatedColumnFormula>
    </tableColumn>
  </tableColumns>
  <tableStyleInfo name="TableStyleMedium14"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891EC9C-4DA0-46E7-98F7-B6A9366F33B4}" name="MetricEndCapsIncluded" displayName="MetricEndCapsIncluded" ref="B4:B10" totalsRowShown="0">
  <autoFilter ref="B4:B10" xr:uid="{3F7B8D74-0697-4675-82B8-C9D9D7D21990}"/>
  <tableColumns count="1">
    <tableColumn id="1" xr3:uid="{E94AF16D-6E8F-4F0C-8158-5304870A5305}" name="Chambers that include end caps"/>
  </tableColumns>
  <tableStyleInfo name="TableStyleMedium1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C68F8FC-5FB7-4E01-AD71-F073845AF0D0}" name="MetricECStone" displayName="MetricECStone" ref="V16:Y24" totalsRowShown="0" headerRowDxfId="68">
  <autoFilter ref="V16:Y24" xr:uid="{9746DD8D-5732-44B2-B57C-A2784D39A97A}"/>
  <tableColumns count="4">
    <tableColumn id="1" xr3:uid="{9F1021C0-7235-47DB-9CF8-08B4D2B6A9B8}" name="Notes"/>
    <tableColumn id="2" xr3:uid="{198C0F0D-7B2A-4954-8A19-2F6566D5D123}" name="Chamber"/>
    <tableColumn id="3" xr3:uid="{C51A5EB1-FAB9-46D0-8C41-C678EA619B62}" name="Millimeter">
      <calculatedColumnFormula>_xlfn.XLOOKUP(MetricECStone[[#This Row],[Chamber]],ImperialECStone[Chamber],ImperialECStone[Inches])*25.4</calculatedColumnFormula>
    </tableColumn>
    <tableColumn id="4" xr3:uid="{FB0AF650-D543-4BA1-83E9-C439946840E3}" name="Meter" dataDxfId="67">
      <calculatedColumnFormula>X17/1000</calculatedColumnFormula>
    </tableColumn>
  </tableColumns>
  <tableStyleInfo name="TableStyleMedium10"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C3D5568-90C0-4A7E-9F39-C8DB1711DEE3}" name="MetricCoverStoneCheck" displayName="MetricCoverStoneCheck" ref="V42:X50" totalsRowShown="0">
  <autoFilter ref="V42:X50" xr:uid="{CC3D5568-90C0-4A7E-9F39-C8DB1711DEE3}"/>
  <tableColumns count="3">
    <tableColumn id="1" xr3:uid="{53373DAF-4BD7-47C9-B07D-D8199E537757}" name="Chamber"/>
    <tableColumn id="2" xr3:uid="{1899CD6C-8818-4A04-B720-435D2CC77572}" name="Minimum Cover stone depth"/>
    <tableColumn id="3" xr3:uid="{8616779E-48BC-4B1E-BC79-DEF7294B190D}" name="Check" dataDxfId="66">
      <calculatedColumnFormula>IF(W43&gt;'Cumulative Volumes Metric'!$F$10,TRUE,FALSE)</calculatedColumnFormula>
    </tableColumn>
  </tableColumns>
  <tableStyleInfo name="TableStyleMedium1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2BAF113-3D83-4EBD-9A98-564560EAACFC}" name="MetricBaseStoneCheck" displayName="MetricBaseStoneCheck" ref="V29:X37" totalsRowShown="0">
  <autoFilter ref="V29:X37" xr:uid="{E2BAF113-3D83-4EBD-9A98-564560EAACFC}"/>
  <tableColumns count="3">
    <tableColumn id="1" xr3:uid="{7288D652-2738-4310-A2BB-FD376F441FA8}" name="Chamber"/>
    <tableColumn id="2" xr3:uid="{8AB360AD-03F1-42FD-B2C6-0C1675543770}" name="Minimum Base stone depth"/>
    <tableColumn id="3" xr3:uid="{99877072-A1F6-4617-A01D-65DC64C721FC}" name="Check" dataDxfId="65">
      <calculatedColumnFormula>IF(MetricBaseStoneCheck[[#This Row],[Minimum Base stone depth]]&gt;'Cumulative Volumes Metric'!$F$11,TRUE,FALSE)</calculatedColumnFormula>
    </tableColumn>
  </tableColumns>
  <tableStyleInfo name="TableStyleMedium1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vmlDrawing" Target="../drawings/vmlDrawing4.vml"/><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4.xml"/><Relationship Id="rId4" Type="http://schemas.openxmlformats.org/officeDocument/2006/relationships/ctrlProp" Target="../ctrlProps/ctrlProp8.xml"/></Relationships>
</file>

<file path=xl/worksheets/_rels/sheet6.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table" Target="../tables/table8.xml"/><Relationship Id="rId7" Type="http://schemas.openxmlformats.org/officeDocument/2006/relationships/table" Target="../tables/table12.xml"/><Relationship Id="rId2" Type="http://schemas.openxmlformats.org/officeDocument/2006/relationships/table" Target="../tables/table7.xml"/><Relationship Id="rId1" Type="http://schemas.openxmlformats.org/officeDocument/2006/relationships/vmlDrawing" Target="../drawings/vmlDrawing6.vml"/><Relationship Id="rId6" Type="http://schemas.openxmlformats.org/officeDocument/2006/relationships/table" Target="../tables/table11.xml"/><Relationship Id="rId5" Type="http://schemas.openxmlformats.org/officeDocument/2006/relationships/table" Target="../tables/table10.xml"/><Relationship Id="rId4"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indexed="44"/>
    <pageSetUpPr fitToPage="1"/>
  </sheetPr>
  <dimension ref="A1:AZ365"/>
  <sheetViews>
    <sheetView showGridLines="0" tabSelected="1" topLeftCell="C1" zoomScaleNormal="100" workbookViewId="0">
      <selection activeCell="D2" sqref="D2:F2"/>
    </sheetView>
  </sheetViews>
  <sheetFormatPr defaultColWidth="9.140625" defaultRowHeight="12.75" x14ac:dyDescent="0.2"/>
  <cols>
    <col min="1" max="1" width="9.140625" style="32" hidden="1" customWidth="1"/>
    <col min="2" max="2" width="7.28515625" style="32" hidden="1" customWidth="1"/>
    <col min="3" max="3" width="10.85546875" style="32" customWidth="1"/>
    <col min="4" max="4" width="16" style="32" customWidth="1"/>
    <col min="5" max="5" width="14.28515625" style="32" customWidth="1"/>
    <col min="6" max="6" width="13.140625" style="32" customWidth="1"/>
    <col min="7" max="7" width="13" style="32" customWidth="1"/>
    <col min="8" max="8" width="13.28515625" style="32" customWidth="1"/>
    <col min="9" max="9" width="14.28515625" style="32" customWidth="1"/>
    <col min="10" max="10" width="10.85546875" style="32" customWidth="1"/>
    <col min="11" max="11" width="9.140625" style="32" customWidth="1"/>
    <col min="12" max="12" width="10.7109375" style="32" hidden="1" customWidth="1"/>
    <col min="13" max="21" width="9.140625" style="32" hidden="1" customWidth="1"/>
    <col min="22" max="22" width="5.5703125" style="32" customWidth="1"/>
    <col min="23" max="23" width="9.140625" style="32" customWidth="1"/>
    <col min="24" max="24" width="11.140625" style="32" customWidth="1"/>
    <col min="25" max="25" width="14.7109375" style="32" customWidth="1"/>
    <col min="26" max="26" width="9.5703125" style="32" customWidth="1"/>
    <col min="27" max="27" width="3.85546875" style="32" customWidth="1"/>
    <col min="28" max="32" width="10.7109375" style="32" customWidth="1"/>
    <col min="33" max="33" width="44.7109375" style="32" hidden="1" customWidth="1"/>
    <col min="34" max="34" width="15.7109375" style="32" hidden="1" customWidth="1"/>
    <col min="35" max="35" width="3.7109375" style="32" hidden="1" customWidth="1"/>
    <col min="36" max="37" width="15.7109375" style="32" hidden="1" customWidth="1"/>
    <col min="38" max="38" width="9.5703125" style="32" hidden="1" customWidth="1"/>
    <col min="39" max="51" width="9.140625" style="32" hidden="1" customWidth="1"/>
    <col min="52" max="53" width="9.140625" style="32" customWidth="1"/>
    <col min="54" max="16384" width="9.140625" style="32"/>
  </cols>
  <sheetData>
    <row r="1" spans="1:52" x14ac:dyDescent="0.2">
      <c r="A1" s="32">
        <v>1</v>
      </c>
    </row>
    <row r="2" spans="1:52" ht="16.5" thickBot="1" x14ac:dyDescent="0.3">
      <c r="A2" s="32">
        <v>2</v>
      </c>
      <c r="B2" s="37"/>
      <c r="C2" s="60" t="s">
        <v>0</v>
      </c>
      <c r="D2" s="187"/>
      <c r="E2" s="187"/>
      <c r="F2" s="187"/>
      <c r="G2" s="37"/>
      <c r="H2" s="37"/>
      <c r="I2" s="37"/>
      <c r="J2" s="37"/>
      <c r="W2" s="110"/>
      <c r="AN2" s="32" t="s">
        <v>1</v>
      </c>
      <c r="AR2" s="32" t="s">
        <v>2</v>
      </c>
    </row>
    <row r="3" spans="1:52" ht="21.75" customHeight="1" x14ac:dyDescent="0.25">
      <c r="A3" s="32">
        <v>3</v>
      </c>
      <c r="B3" s="37"/>
      <c r="C3" s="61"/>
      <c r="D3" s="37"/>
      <c r="E3" s="37"/>
      <c r="F3" s="37"/>
      <c r="G3" s="37"/>
      <c r="H3" s="37"/>
      <c r="I3" s="37"/>
      <c r="J3" s="37"/>
      <c r="AN3" s="32" t="s">
        <v>3</v>
      </c>
      <c r="AO3" s="32" t="s">
        <v>4</v>
      </c>
      <c r="AP3" s="32" t="s">
        <v>5</v>
      </c>
      <c r="AQ3" s="32" t="s">
        <v>6</v>
      </c>
      <c r="AR3" s="32" t="s">
        <v>4</v>
      </c>
      <c r="AS3" s="32" t="s">
        <v>5</v>
      </c>
      <c r="AT3" s="32" t="s">
        <v>7</v>
      </c>
    </row>
    <row r="4" spans="1:52" ht="12.75" customHeight="1" x14ac:dyDescent="0.25">
      <c r="A4" s="32">
        <v>4</v>
      </c>
      <c r="C4" s="70" t="s">
        <v>8</v>
      </c>
      <c r="D4" s="61"/>
      <c r="E4" s="71"/>
      <c r="F4" s="114" t="s">
        <v>21</v>
      </c>
      <c r="G4" s="37"/>
      <c r="H4" s="37"/>
      <c r="I4" s="37"/>
      <c r="J4" s="37"/>
      <c r="AM4" s="110" t="s">
        <v>100</v>
      </c>
      <c r="AN4" s="32">
        <f>$F$7*((AO4+AQ4)*AP4)/144</f>
        <v>148.26388888888889</v>
      </c>
      <c r="AO4" s="32">
        <v>25</v>
      </c>
      <c r="AP4" s="32">
        <v>85.4</v>
      </c>
      <c r="AQ4" s="32">
        <v>0</v>
      </c>
      <c r="AZ4" s="115"/>
    </row>
    <row r="5" spans="1:52" ht="12.75" customHeight="1" x14ac:dyDescent="0.25">
      <c r="A5" s="32">
        <v>5</v>
      </c>
      <c r="C5" s="70" t="s">
        <v>9</v>
      </c>
      <c r="D5" s="61"/>
      <c r="E5" s="71"/>
      <c r="F5" s="116" t="s">
        <v>10</v>
      </c>
      <c r="G5" s="37"/>
      <c r="H5" s="37"/>
      <c r="I5" s="37"/>
      <c r="J5" s="37"/>
      <c r="AM5" s="32" t="s">
        <v>11</v>
      </c>
      <c r="AN5" s="32">
        <f>$F$7*((AO5+AQ5)*AP5)/144</f>
        <v>237.22222222222223</v>
      </c>
      <c r="AO5" s="32">
        <v>34</v>
      </c>
      <c r="AP5" s="32">
        <v>85.4</v>
      </c>
      <c r="AQ5" s="32">
        <v>6</v>
      </c>
      <c r="AZ5" s="106"/>
    </row>
    <row r="6" spans="1:52" ht="12.75" customHeight="1" x14ac:dyDescent="0.25">
      <c r="A6" s="32">
        <v>6</v>
      </c>
      <c r="C6" s="70" t="str">
        <f>IF('Imperial Data'!B2,"Number of Chambers -","")</f>
        <v>Number of Chambers -</v>
      </c>
      <c r="D6" s="61"/>
      <c r="E6" s="71"/>
      <c r="F6" s="75">
        <v>100</v>
      </c>
      <c r="G6" s="37"/>
      <c r="H6" s="37"/>
      <c r="I6" s="37"/>
      <c r="J6" s="37"/>
      <c r="AM6" s="32" t="s">
        <v>12</v>
      </c>
      <c r="AN6" s="32">
        <f t="shared" ref="AN6:AN8" si="0">$F$6*((AO6+AQ6)*AP6)/144+$F$7*((AS6+AT6)*(AR6+AQ6))/144</f>
        <v>3466.114583333333</v>
      </c>
      <c r="AO6" s="32">
        <v>51</v>
      </c>
      <c r="AP6" s="32">
        <v>85.4</v>
      </c>
      <c r="AQ6" s="32">
        <v>6</v>
      </c>
      <c r="AR6" s="32">
        <v>51</v>
      </c>
      <c r="AS6" s="32">
        <v>9.65</v>
      </c>
      <c r="AT6" s="32">
        <v>12</v>
      </c>
      <c r="AZ6" s="106"/>
    </row>
    <row r="7" spans="1:52" ht="12.75" customHeight="1" x14ac:dyDescent="0.2">
      <c r="A7" s="32">
        <v>7</v>
      </c>
      <c r="C7" s="62" t="str">
        <f>IF('Imperial Data'!B2,"Number of End Caps -","Number of Chambers -")</f>
        <v>Number of End Caps -</v>
      </c>
      <c r="E7" s="63"/>
      <c r="F7" s="167">
        <v>10</v>
      </c>
      <c r="G7" s="92"/>
      <c r="H7" s="197" t="str">
        <f>IF(C18&gt;180,"SYSTEM HEIGHT EXCEEDS LIMITS OF TOOL. PLEASE CONTACT AN ADS REPRESENTATIVE FOR ASSISTANCE.", "")</f>
        <v/>
      </c>
      <c r="I7" s="197"/>
      <c r="J7" s="197"/>
      <c r="K7" s="197"/>
      <c r="AM7" s="32" t="s">
        <v>13</v>
      </c>
      <c r="AN7" s="32">
        <f t="shared" si="0"/>
        <v>3466.114583333333</v>
      </c>
      <c r="AO7" s="32">
        <v>51</v>
      </c>
      <c r="AP7" s="32">
        <v>85.4</v>
      </c>
      <c r="AQ7" s="32">
        <v>6</v>
      </c>
      <c r="AR7" s="32">
        <v>51</v>
      </c>
      <c r="AS7" s="32">
        <v>9.65</v>
      </c>
      <c r="AT7" s="32">
        <v>12</v>
      </c>
      <c r="AZ7" s="106"/>
    </row>
    <row r="8" spans="1:52" ht="12.75" customHeight="1" x14ac:dyDescent="0.2">
      <c r="A8" s="32">
        <v>8</v>
      </c>
      <c r="C8" s="70" t="s">
        <v>14</v>
      </c>
      <c r="E8" s="63"/>
      <c r="F8" s="117">
        <v>40</v>
      </c>
      <c r="G8" s="32" t="s">
        <v>15</v>
      </c>
      <c r="H8" s="197"/>
      <c r="I8" s="197"/>
      <c r="J8" s="197"/>
      <c r="K8" s="197"/>
      <c r="AM8" s="32" t="s">
        <v>101</v>
      </c>
      <c r="AN8" s="32">
        <f t="shared" si="0"/>
        <v>3469.7166666666667</v>
      </c>
      <c r="AO8" s="32">
        <v>51</v>
      </c>
      <c r="AP8" s="32">
        <v>85.4</v>
      </c>
      <c r="AQ8" s="32">
        <v>6</v>
      </c>
      <c r="AR8" s="32">
        <v>51</v>
      </c>
      <c r="AS8" s="32">
        <v>10.56</v>
      </c>
      <c r="AT8" s="32">
        <v>12</v>
      </c>
      <c r="AV8" s="186" t="s">
        <v>18</v>
      </c>
      <c r="AW8" s="186"/>
      <c r="AX8" s="186"/>
      <c r="AZ8" s="106"/>
    </row>
    <row r="9" spans="1:52" x14ac:dyDescent="0.2">
      <c r="A9" s="32">
        <v>9</v>
      </c>
      <c r="C9" s="62" t="str">
        <f>IF(_xlfn.XLOOKUP(F4,ImperialBaseStoneCheck[Chamber],ImperialBaseStoneCheck[Check]),"Base of STORAGE Elevation -","Base of Stone Elevation -")</f>
        <v>Base of Stone Elevation -</v>
      </c>
      <c r="F9" s="118">
        <v>100</v>
      </c>
      <c r="G9" s="32" t="s">
        <v>19</v>
      </c>
      <c r="H9" s="197"/>
      <c r="I9" s="197"/>
      <c r="J9" s="197"/>
      <c r="K9" s="197"/>
      <c r="Y9" s="65"/>
      <c r="AM9" s="32" t="s">
        <v>16</v>
      </c>
      <c r="AN9" s="32">
        <f>$F$6*((AO9+AQ9)*AP9)/144+$F$7*((AS9+AT9)*(AR9+AQ9))/144</f>
        <v>5119.4861111111113</v>
      </c>
      <c r="AO9" s="32">
        <v>77</v>
      </c>
      <c r="AP9" s="32">
        <v>86</v>
      </c>
      <c r="AQ9" s="69">
        <v>6</v>
      </c>
      <c r="AR9" s="32">
        <v>77</v>
      </c>
      <c r="AS9" s="32">
        <v>22.2</v>
      </c>
      <c r="AT9" s="69">
        <v>6</v>
      </c>
      <c r="AV9" s="186"/>
      <c r="AW9" s="186"/>
      <c r="AX9" s="186"/>
      <c r="AZ9" s="115"/>
    </row>
    <row r="10" spans="1:52" x14ac:dyDescent="0.2">
      <c r="A10" s="32">
        <v>10</v>
      </c>
      <c r="C10" s="62" t="s">
        <v>22</v>
      </c>
      <c r="F10" s="117">
        <v>12</v>
      </c>
      <c r="G10" s="32" t="s">
        <v>23</v>
      </c>
      <c r="H10" s="66"/>
      <c r="AM10" s="32" t="s">
        <v>20</v>
      </c>
      <c r="AN10" s="32">
        <f>$F$6*((AO10+AQ10)*AP10)/144+$F$7*((AS10+AT10)*(AR10+AQ10))/144</f>
        <v>3995.1527777777774</v>
      </c>
      <c r="AO10" s="32">
        <v>100</v>
      </c>
      <c r="AP10" s="32">
        <v>48.3</v>
      </c>
      <c r="AQ10" s="32">
        <v>9</v>
      </c>
      <c r="AR10" s="32">
        <v>100</v>
      </c>
      <c r="AS10" s="32">
        <v>32.799999999999997</v>
      </c>
      <c r="AT10" s="32">
        <v>12</v>
      </c>
      <c r="AV10" s="186"/>
      <c r="AW10" s="186"/>
      <c r="AX10" s="186"/>
    </row>
    <row r="11" spans="1:52" x14ac:dyDescent="0.2">
      <c r="A11" s="32">
        <v>11</v>
      </c>
      <c r="C11" s="62" t="s">
        <v>24</v>
      </c>
      <c r="F11" s="117">
        <v>9</v>
      </c>
      <c r="G11" s="32" t="s">
        <v>23</v>
      </c>
      <c r="H11" s="64" t="str">
        <f>IF('Cumulative Volumes Imperial'!$AP$17=FALSE,"",IF(F13&lt;(H13-0.5),"AREA MUST BE ENTERED TO INCLUDE PERIMETER STONE",""))</f>
        <v/>
      </c>
      <c r="T11" s="32">
        <f>1/T12</f>
        <v>8.3333333333333329E-2</v>
      </c>
      <c r="U11" s="32">
        <f>T11</f>
        <v>8.3333333333333329E-2</v>
      </c>
      <c r="AM11" s="32" t="s">
        <v>21</v>
      </c>
      <c r="AN11" s="32">
        <f>$F$6*((AO11+AQ11)*AP11)/144+$F$7*((AS11+AT11)*(AR11+AQ11))/144</f>
        <v>6326.541666666667</v>
      </c>
      <c r="AO11" s="32">
        <v>100</v>
      </c>
      <c r="AP11" s="32">
        <v>79.099999999999994</v>
      </c>
      <c r="AQ11" s="32">
        <v>9</v>
      </c>
      <c r="AR11" s="32">
        <v>100</v>
      </c>
      <c r="AS11" s="32">
        <v>32.799999999999997</v>
      </c>
      <c r="AT11" s="32">
        <v>12</v>
      </c>
      <c r="AV11" s="132"/>
      <c r="AW11" s="132"/>
      <c r="AX11" s="132"/>
    </row>
    <row r="12" spans="1:52" x14ac:dyDescent="0.2">
      <c r="A12" s="32">
        <v>12</v>
      </c>
      <c r="C12" s="62"/>
      <c r="F12" s="64"/>
      <c r="H12" s="64"/>
      <c r="J12" s="75"/>
      <c r="Q12" s="110" t="s">
        <v>25</v>
      </c>
      <c r="S12" s="32">
        <f>C18/T12</f>
        <v>6.75</v>
      </c>
      <c r="T12" s="32">
        <v>12</v>
      </c>
      <c r="AV12" s="132"/>
      <c r="AW12" s="132"/>
      <c r="AX12" s="132"/>
    </row>
    <row r="13" spans="1:52" ht="12.75" customHeight="1" x14ac:dyDescent="0.2">
      <c r="A13" s="32">
        <v>13</v>
      </c>
      <c r="C13" s="62" t="str">
        <f>IF('Cumulative Volumes Imperial'!$AP$17=FALSE,"",IF(F13&lt;(H13-0.5),"Area must be at least value listed to right -","Area of system -"))</f>
        <v>Area of system -</v>
      </c>
      <c r="F13" s="119">
        <v>6330</v>
      </c>
      <c r="G13" s="32" t="str">
        <f>IF('Cumulative Volumes Imperial'!AP17=FALSE,"","sf  Min. Area - ")</f>
        <v xml:space="preserve">sf  Min. Area - </v>
      </c>
      <c r="H13" s="190">
        <f>IF('Cumulative Volumes Imperial'!AP17=FALSE,"",AM13)</f>
        <v>6326.541666666667</v>
      </c>
      <c r="I13" s="190"/>
      <c r="AM13" s="32">
        <f>_xlfn.XLOOKUP(AM17,AM4:AM11,AN4:AN11)</f>
        <v>6326.541666666667</v>
      </c>
      <c r="AO13" s="110" t="s">
        <v>17</v>
      </c>
    </row>
    <row r="14" spans="1:52" ht="32.25" customHeight="1" x14ac:dyDescent="0.2">
      <c r="A14" s="32">
        <v>14</v>
      </c>
      <c r="C14" s="188" t="str">
        <f>IF(_xlfn.XLOOKUP($F$4,ImperialBaseStoneCheck[Chamber],ImperialBaseStoneCheck[Check]),"StormTech requires a minimum of "&amp;_xlfn.XLOOKUP('Cumulative Volumes Imperial'!$F$4,ImperialBaseStoneCheck[Chamber],ImperialBaseStoneCheck[Minimum Base stone depth])&amp;" inches of stone below the chambers.  This table is for modeling purposes only.  Please see the engineer's drawings for the actual amount of stone under the chambers.","")</f>
        <v/>
      </c>
      <c r="D14" s="188"/>
      <c r="E14" s="188"/>
      <c r="F14" s="188"/>
      <c r="G14" s="188" t="str">
        <f>IF(_xlfn.XLOOKUP(F4,ImperialCoverStoneCheck[Chamber],ImperialCoverStoneCheck[Check]),"StormTech requires a minimum of "&amp;_xlfn.XLOOKUP('Cumulative Volumes Imperial'!F4,ImperialCoverStoneCheck[Chamber],ImperialCoverStoneCheck[Minimum Base stone depth])&amp;" inches of stone above the chambers.  This table is for modeling purposes only.  Please see the engineer's drawings for the actual amount of stone under the chambers.","")</f>
        <v/>
      </c>
      <c r="H14" s="188"/>
      <c r="I14" s="188"/>
      <c r="J14" s="188"/>
      <c r="K14" s="189"/>
    </row>
    <row r="15" spans="1:52" ht="20.100000000000001" customHeight="1" x14ac:dyDescent="0.25">
      <c r="A15" s="32">
        <v>15</v>
      </c>
      <c r="C15" s="194" t="str">
        <f>"StormTech "&amp;F4&amp;" Cumulative Storage Volumes"</f>
        <v>StormTech MC-7200 Cumulative Storage Volumes</v>
      </c>
      <c r="D15" s="195"/>
      <c r="E15" s="195"/>
      <c r="F15" s="195"/>
      <c r="G15" s="195"/>
      <c r="H15" s="195"/>
      <c r="I15" s="196"/>
      <c r="J15" s="68"/>
      <c r="W15" s="192" t="str">
        <f>IF($AN$17=TRUE,"Stage Area Data","")</f>
        <v/>
      </c>
      <c r="X15" s="193"/>
      <c r="Y15" s="193"/>
      <c r="Z15" s="193"/>
      <c r="AA15" s="2"/>
      <c r="AB15" s="191" t="str">
        <f>IF($AN$17=TRUE,AV8,"")</f>
        <v/>
      </c>
      <c r="AC15" s="191"/>
      <c r="AD15" s="191"/>
      <c r="AE15" s="191"/>
      <c r="AF15" s="191"/>
      <c r="AG15" s="139"/>
      <c r="AH15" s="139"/>
      <c r="AI15" s="139"/>
      <c r="AJ15" s="139"/>
      <c r="AK15" s="139"/>
      <c r="AL15" s="139"/>
      <c r="AM15"/>
    </row>
    <row r="16" spans="1:52" ht="29.25" customHeight="1" thickBot="1" x14ac:dyDescent="0.25">
      <c r="A16" s="32">
        <v>16</v>
      </c>
      <c r="B16" s="59"/>
      <c r="C16" s="120" t="s">
        <v>26</v>
      </c>
      <c r="D16" s="120" t="s">
        <v>27</v>
      </c>
      <c r="E16" s="120" t="str">
        <f>IF('Imperial Data'!$B$2,"Incremental Single End Cap","Incremental Total Chamber")</f>
        <v>Incremental Single End Cap</v>
      </c>
      <c r="F16" s="120" t="str">
        <f>IF('Imperial Data'!$B$2,"Incremental Chambers","Incremental Stone")</f>
        <v>Incremental Chambers</v>
      </c>
      <c r="G16" s="120" t="str">
        <f>IF('Imperial Data'!$B$2,"Incremental End Cap","Incremental Ch &amp; St")</f>
        <v>Incremental End Cap</v>
      </c>
      <c r="H16" s="120" t="str">
        <f>IF('Imperial Data'!$B$2,"Incremental Stone","Cumulative Chamber")</f>
        <v>Incremental Stone</v>
      </c>
      <c r="I16" s="120" t="str">
        <f>IF('Imperial Data'!$B$2,"Incremental Ch, EC and Stone","Elevation")</f>
        <v>Incremental Ch, EC and Stone</v>
      </c>
      <c r="J16" s="111" t="str">
        <f>IF('Imperial Data'!$B$2,"Cumulative System","")</f>
        <v>Cumulative System</v>
      </c>
      <c r="K16" s="111" t="str">
        <f>IF('Imperial Data'!$B$2,"Elevation","")</f>
        <v>Elevation</v>
      </c>
      <c r="L16" s="94" t="s">
        <v>28</v>
      </c>
      <c r="M16" s="94" t="s">
        <v>29</v>
      </c>
      <c r="O16" s="110" t="s">
        <v>29</v>
      </c>
      <c r="P16"/>
      <c r="Q16" s="107" t="s">
        <v>30</v>
      </c>
      <c r="R16" s="107" t="s">
        <v>30</v>
      </c>
      <c r="S16" s="110" t="s">
        <v>3</v>
      </c>
      <c r="U16" s="110" t="s">
        <v>31</v>
      </c>
      <c r="W16" s="52" t="str">
        <f>IF($AN$17=TRUE,"Depth","")</f>
        <v/>
      </c>
      <c r="X16" s="52" t="str">
        <f>IF($AN$17=TRUE,"Elevation","")</f>
        <v/>
      </c>
      <c r="Y16" s="52" t="str">
        <f>IF($AN$17=TRUE,"Area","")</f>
        <v/>
      </c>
      <c r="Z16" s="52" t="str">
        <f>IF($AN$17=TRUE,"Area","")</f>
        <v/>
      </c>
      <c r="AA16" s="52"/>
      <c r="AB16" s="191"/>
      <c r="AC16" s="191"/>
      <c r="AD16" s="191"/>
      <c r="AE16" s="191"/>
      <c r="AF16" s="191"/>
      <c r="AG16" s="142"/>
      <c r="AH16" s="142"/>
      <c r="AI16" s="142"/>
      <c r="AJ16" s="148" t="s">
        <v>140</v>
      </c>
      <c r="AK16" s="149"/>
      <c r="AL16" s="139"/>
      <c r="AM16"/>
      <c r="AN16" s="110" t="s">
        <v>32</v>
      </c>
      <c r="AP16" s="26" t="s">
        <v>33</v>
      </c>
    </row>
    <row r="17" spans="1:42" ht="13.5" thickBot="1" x14ac:dyDescent="0.25">
      <c r="A17" s="32">
        <f>IF(C17&lt;&gt;"",A16+1,"")</f>
        <v>17</v>
      </c>
      <c r="B17" s="59"/>
      <c r="C17" s="98" t="s">
        <v>34</v>
      </c>
      <c r="D17" s="98" t="s">
        <v>35</v>
      </c>
      <c r="E17" s="98" t="s">
        <v>35</v>
      </c>
      <c r="F17" s="98" t="s">
        <v>35</v>
      </c>
      <c r="G17" s="98" t="s">
        <v>35</v>
      </c>
      <c r="H17" s="98" t="s">
        <v>35</v>
      </c>
      <c r="I17" s="98" t="str">
        <f>IF('Imperial Data'!$B$2,"(cubic feet)","(feet)")</f>
        <v>(cubic feet)</v>
      </c>
      <c r="J17" s="111" t="str">
        <f>IF('Imperial Data'!$B$2,"(cubic feet)","")</f>
        <v>(cubic feet)</v>
      </c>
      <c r="K17" s="111" t="str">
        <f>IF('Imperial Data'!$B$2,"(feet)","")</f>
        <v>(feet)</v>
      </c>
      <c r="L17" s="95" t="s">
        <v>35</v>
      </c>
      <c r="M17" s="95" t="s">
        <v>36</v>
      </c>
      <c r="O17" s="110" t="s">
        <v>36</v>
      </c>
      <c r="Q17" s="110" t="s">
        <v>36</v>
      </c>
      <c r="R17" s="110" t="s">
        <v>36</v>
      </c>
      <c r="S17" s="110" t="s">
        <v>37</v>
      </c>
      <c r="U17" s="32">
        <f>SUM(U18:U200)</f>
        <v>82</v>
      </c>
      <c r="W17" s="111" t="str">
        <f>IF($AN$17=TRUE,"(feet)","")</f>
        <v/>
      </c>
      <c r="X17" s="52" t="str">
        <f>IF($AN$17=TRUE,"(feet)","")</f>
        <v/>
      </c>
      <c r="Y17" s="52" t="str">
        <f>IF($AN$17=TRUE,"(ft²)","")</f>
        <v/>
      </c>
      <c r="Z17" s="52" t="str">
        <f>IF($AN$17=TRUE,"(acres)","")</f>
        <v/>
      </c>
      <c r="AA17" s="111"/>
      <c r="AB17" s="191"/>
      <c r="AC17" s="191"/>
      <c r="AD17" s="191"/>
      <c r="AE17" s="191"/>
      <c r="AF17" s="191"/>
      <c r="AG17" s="142"/>
      <c r="AH17" s="142"/>
      <c r="AI17" s="140"/>
      <c r="AJ17" s="148" t="s">
        <v>138</v>
      </c>
      <c r="AK17" s="150" t="s">
        <v>139</v>
      </c>
      <c r="AL17" s="139"/>
      <c r="AM17" s="121" t="str">
        <f>F4</f>
        <v>MC-7200</v>
      </c>
      <c r="AN17" s="104" t="b">
        <v>0</v>
      </c>
      <c r="AP17" s="105" t="b">
        <v>1</v>
      </c>
    </row>
    <row r="18" spans="1:42" x14ac:dyDescent="0.2">
      <c r="A18" s="32">
        <f t="shared" ref="A18:A81" si="1">IF(C18&lt;&gt;"",A17+1,"")</f>
        <v>18</v>
      </c>
      <c r="C18" s="37">
        <f>IF(OR(C17=1,C17=""),"",'Imperial Calcs'!B14)</f>
        <v>81</v>
      </c>
      <c r="D18" s="30">
        <f>IF(C18="","",'Imperial Calcs'!C14)</f>
        <v>0</v>
      </c>
      <c r="E18" s="30">
        <f>IF(OR(C17=1,C17=""),"",IF('Imperial Data'!$B$2,'Imperial Calcs'!D14,'Imperial Calcs'!E14))</f>
        <v>0</v>
      </c>
      <c r="F18" s="30">
        <f>IF(OR(C17=1,C17=""),"",IF('Imperial Data'!$B$2,'Imperial Calcs'!E14,'Imperial Calcs'!G14))</f>
        <v>0</v>
      </c>
      <c r="G18" s="30">
        <f>IF(OR(C17=1,C17=""),"",IF('Imperial Data'!$B$2,'Imperial Calcs'!F14,'Imperial Calcs'!J14))</f>
        <v>0</v>
      </c>
      <c r="H18" s="30">
        <f>IF(OR(C17=1,C17=""),"",IF('Imperial Data'!$B$2,'Imperial Calcs'!G14,'Imperial Calcs'!M14))</f>
        <v>211</v>
      </c>
      <c r="I18" s="30">
        <f>IF(C18="","",IF('Imperial Data'!$B$2,'Imperial Calcs'!J14,'Imperial Calcs'!Y14))</f>
        <v>211</v>
      </c>
      <c r="J18" s="30">
        <f>IF('Imperial Data'!$B$2,'Imperial Calcs'!M14,"")</f>
        <v>27882.384892799997</v>
      </c>
      <c r="K18" s="30">
        <f>IF('Imperial Data'!$B$2,'Imperial Calcs'!Y14,"")</f>
        <v>106.75</v>
      </c>
      <c r="L18" s="39">
        <f>IF('Imperial Data'!$B$2,J18,H18)</f>
        <v>27882.384892799997</v>
      </c>
      <c r="M18" s="122">
        <f>IF('Imperial Data'!$B$2,K18,I18)</f>
        <v>106.75</v>
      </c>
      <c r="O18" s="32">
        <f>IF(M19="",IF(M18="","",$F$9),M18)</f>
        <v>106.75</v>
      </c>
      <c r="Q18" s="39">
        <f>S12</f>
        <v>6.75</v>
      </c>
      <c r="R18" s="32">
        <f t="shared" ref="R18:R49" si="2">IF(AND(C18="",C17=1),0,IF(C18="","",IF(OR(Q18=0,Q18&gt;0),Q18,"")))</f>
        <v>6.75</v>
      </c>
      <c r="S18" s="93">
        <f t="shared" ref="S18:S49" si="3">IF(R18="","",IF(R18=0,L17/$U$11,IF(ISNUMBER(O19),(L18-L19)/(M18-M19),S17)))</f>
        <v>2532.0000000001437</v>
      </c>
      <c r="U18" s="32">
        <f>IF(R18="","",1)</f>
        <v>1</v>
      </c>
      <c r="W18" s="30" t="str">
        <f>IF(AN21="TYP",0,IF(AN21="INVERT",R18,""))</f>
        <v/>
      </c>
      <c r="X18" s="30" t="str">
        <f>IF(W18="","",$F$9+W18)</f>
        <v/>
      </c>
      <c r="Y18" s="30" t="str" cm="1">
        <f t="array" ref="Y18">IF(AN21="TYP",IF(S17="","",INDEX($S$18:$S$200,$U$17-ROWS($S17:$S$18))),IF(AN21="INVERT",S18,""))</f>
        <v/>
      </c>
      <c r="Z18" s="77" t="str">
        <f>IF(Y18="","",Y18/43560)</f>
        <v/>
      </c>
      <c r="AA18" s="69"/>
      <c r="AB18" s="191"/>
      <c r="AC18" s="191"/>
      <c r="AD18" s="191"/>
      <c r="AE18" s="191"/>
      <c r="AF18" s="191"/>
      <c r="AG18" s="143" t="s">
        <v>131</v>
      </c>
      <c r="AH18" s="170" t="str">
        <f>IFERROR(IF('Imperial Data'!B2,$J$18-AH$20,$H$18-AH$20),"")</f>
        <v/>
      </c>
      <c r="AI18" s="140"/>
      <c r="AJ18" s="151" t="e">
        <f>_xlfn.XLOOKUP($AH$19,$I$18:$I$200,$H$18:$H$200,,0)</f>
        <v>#N/A</v>
      </c>
      <c r="AK18" s="151" t="e">
        <f>_xlfn.XLOOKUP($AH$19,$K$18:$K$200,$J$18:$J$200,,0)</f>
        <v>#N/A</v>
      </c>
      <c r="AL18" s="139"/>
      <c r="AN18" s="110" t="s">
        <v>38</v>
      </c>
    </row>
    <row r="19" spans="1:42" x14ac:dyDescent="0.2">
      <c r="A19" s="32">
        <f t="shared" si="1"/>
        <v>19</v>
      </c>
      <c r="C19" s="37">
        <f>IF(OR(C18=1,C18=""),"",'Imperial Calcs'!B15)</f>
        <v>80</v>
      </c>
      <c r="D19" s="30">
        <f>IF(C19="","",'Imperial Calcs'!C15)</f>
        <v>0</v>
      </c>
      <c r="E19" s="30">
        <f>IF(OR(C18=1,C18=""),"",IF('Imperial Data'!$B$2,'Imperial Calcs'!D15,'Imperial Calcs'!E15))</f>
        <v>0</v>
      </c>
      <c r="F19" s="30">
        <f>IF(OR(C18=1,C18=""),"",IF('Imperial Data'!$B$2,'Imperial Calcs'!E15,'Imperial Calcs'!G15))</f>
        <v>0</v>
      </c>
      <c r="G19" s="30">
        <f>IF(OR(C18=1,C18=""),"",IF('Imperial Data'!$B$2,'Imperial Calcs'!F15,'Imperial Calcs'!J15))</f>
        <v>0</v>
      </c>
      <c r="H19" s="30">
        <f>IF(OR(C18=1,C18=""),"",IF('Imperial Data'!$B$2,'Imperial Calcs'!G15,'Imperial Calcs'!M15))</f>
        <v>211</v>
      </c>
      <c r="I19" s="30">
        <f>IF(C19="","",IF('Imperial Data'!$B$2,'Imperial Calcs'!J15,'Imperial Calcs'!Y15))</f>
        <v>211</v>
      </c>
      <c r="J19" s="30">
        <f>IF('Imperial Data'!$B$2,'Imperial Calcs'!M15,"")</f>
        <v>27671.384892799997</v>
      </c>
      <c r="K19" s="30">
        <f>IF('Imperial Data'!$B$2,'Imperial Calcs'!Y15,"")</f>
        <v>106.66666666666667</v>
      </c>
      <c r="L19" s="39">
        <f>IF('Imperial Data'!$B$2,J19,H19)</f>
        <v>27671.384892799997</v>
      </c>
      <c r="M19" s="122">
        <f>IF('Imperial Data'!$B$2,K19,I19)</f>
        <v>106.66666666666667</v>
      </c>
      <c r="O19" s="32">
        <f t="shared" ref="O19:O82" si="4">IF(M20="",IF(M19="","",$F$9),M19)</f>
        <v>106.66666666666667</v>
      </c>
      <c r="Q19" s="122">
        <f>Q18-($U$11)</f>
        <v>6.666666666666667</v>
      </c>
      <c r="R19" s="32">
        <f t="shared" si="2"/>
        <v>6.666666666666667</v>
      </c>
      <c r="S19" s="32">
        <f t="shared" si="3"/>
        <v>2531.9999999997121</v>
      </c>
      <c r="U19" s="32">
        <f t="shared" ref="U19:U82" si="5">IF(R19="","",1)</f>
        <v>1</v>
      </c>
      <c r="W19" s="30" t="str" cm="1">
        <f t="array" ref="W19">IF($AN$21="INVERT",R19,IF(W18&gt;=$S$12,"",IF(R18="","",INDEX($R$18:$R$199,$U$17-ROWS($R$18:$R18)))))</f>
        <v/>
      </c>
      <c r="X19" s="30" t="str">
        <f t="shared" ref="X19:X82" si="6">IF(W19="","",$F$9+W19)</f>
        <v/>
      </c>
      <c r="Y19" s="30" t="str">
        <f>IF(Y18="","",IF($AN$21="TYP",IF(S18="","",INDEX($S$18:$S$200,$U$17-ROWS($S$18:$S18))),IF($AN$21="INVERT",S19,"")))</f>
        <v/>
      </c>
      <c r="Z19" s="77" t="str">
        <f t="shared" ref="Z19:Z49" si="7">IF(Y19="","",Y19/43560)</f>
        <v/>
      </c>
      <c r="AA19" s="69"/>
      <c r="AB19" s="191"/>
      <c r="AC19" s="191"/>
      <c r="AD19" s="191"/>
      <c r="AE19" s="191"/>
      <c r="AF19" s="191"/>
      <c r="AG19" s="152" t="s">
        <v>126</v>
      </c>
      <c r="AH19" s="171"/>
      <c r="AI19" s="140"/>
      <c r="AJ19" s="153" t="e">
        <f>_xlfn.XLOOKUP($AH$19,$I$18:$I$200,$H$18:$H$200,,1)</f>
        <v>#N/A</v>
      </c>
      <c r="AK19" s="153" t="e">
        <f>_xlfn.XLOOKUP($AH$19,$K$18:$K$200,$J$18:$J$200,,1)</f>
        <v>#N/A</v>
      </c>
      <c r="AL19" s="139"/>
      <c r="AN19" s="104" t="b">
        <v>0</v>
      </c>
    </row>
    <row r="20" spans="1:42" x14ac:dyDescent="0.2">
      <c r="A20" s="32">
        <f t="shared" si="1"/>
        <v>20</v>
      </c>
      <c r="C20" s="37">
        <f>IF(OR(C19=1,C19=""),"",'Imperial Calcs'!B16)</f>
        <v>79</v>
      </c>
      <c r="D20" s="30">
        <f>IF(C20="","",'Imperial Calcs'!C16)</f>
        <v>0</v>
      </c>
      <c r="E20" s="30">
        <f>IF(OR(C19=1,C19=""),"",IF('Imperial Data'!$B$2,'Imperial Calcs'!D16,'Imperial Calcs'!E16))</f>
        <v>0</v>
      </c>
      <c r="F20" s="30">
        <f>IF(OR(C19=1,C19=""),"",IF('Imperial Data'!$B$2,'Imperial Calcs'!E16,'Imperial Calcs'!G16))</f>
        <v>0</v>
      </c>
      <c r="G20" s="30">
        <f>IF(OR(C19=1,C19=""),"",IF('Imperial Data'!$B$2,'Imperial Calcs'!F16,'Imperial Calcs'!J16))</f>
        <v>0</v>
      </c>
      <c r="H20" s="30">
        <f>IF(OR(C19=1,C19=""),"",IF('Imperial Data'!$B$2,'Imperial Calcs'!G16,'Imperial Calcs'!M16))</f>
        <v>211</v>
      </c>
      <c r="I20" s="30">
        <f>IF(C20="","",IF('Imperial Data'!$B$2,'Imperial Calcs'!J16,'Imperial Calcs'!Y16))</f>
        <v>211</v>
      </c>
      <c r="J20" s="30">
        <f>IF('Imperial Data'!$B$2,'Imperial Calcs'!M16,"")</f>
        <v>27460.384892799997</v>
      </c>
      <c r="K20" s="30">
        <f>IF('Imperial Data'!$B$2,'Imperial Calcs'!Y16,"")</f>
        <v>106.58333333333333</v>
      </c>
      <c r="L20" s="39">
        <f>IF('Imperial Data'!$B$2,J20,H20)</f>
        <v>27460.384892799997</v>
      </c>
      <c r="M20" s="122">
        <f>IF('Imperial Data'!$B$2,K20,I20)</f>
        <v>106.58333333333333</v>
      </c>
      <c r="O20" s="32">
        <f t="shared" si="4"/>
        <v>106.58333333333333</v>
      </c>
      <c r="Q20" s="122">
        <f t="shared" ref="Q20:Q83" si="8">Q19-($U$11)</f>
        <v>6.5833333333333339</v>
      </c>
      <c r="R20" s="32">
        <f t="shared" si="2"/>
        <v>6.5833333333333339</v>
      </c>
      <c r="S20" s="32">
        <f t="shared" si="3"/>
        <v>2532.0000000001437</v>
      </c>
      <c r="U20" s="32">
        <f t="shared" si="5"/>
        <v>1</v>
      </c>
      <c r="W20" s="30" t="str" cm="1">
        <f t="array" ref="W20">IF($AN$21="INVERT",R20,IF(W19&gt;=$S$12,"",IF(R19="","",INDEX($R$18:$R$199,$U$17-ROWS($R$18:$R19)))))</f>
        <v/>
      </c>
      <c r="X20" s="30" t="str">
        <f t="shared" si="6"/>
        <v/>
      </c>
      <c r="Y20" s="30" t="str">
        <f>IF(Y19="","",IF($AN$21="TYP",IF(S19="","",INDEX($S$18:$S$200,$U$17-ROWS($S$18:$S19))),IF($AN$21="INVERT",S20,"")))</f>
        <v/>
      </c>
      <c r="Z20" s="77" t="str">
        <f t="shared" si="7"/>
        <v/>
      </c>
      <c r="AA20" s="69"/>
      <c r="AB20" s="191"/>
      <c r="AC20" s="191"/>
      <c r="AD20" s="191"/>
      <c r="AE20" s="191"/>
      <c r="AF20" s="191"/>
      <c r="AG20" s="152" t="s">
        <v>132</v>
      </c>
      <c r="AH20" s="168" t="str">
        <f>IFERROR(IF('Imperial Data'!B2,AK24,AJ24),"")</f>
        <v/>
      </c>
      <c r="AI20" s="140"/>
      <c r="AJ20" s="153" t="str">
        <f>_xlfn.XLOOKUP($AH$19,$I$18:$I$200,$H$18:$H$200,0,-1)</f>
        <v/>
      </c>
      <c r="AK20" s="153" t="str">
        <f>_xlfn.XLOOKUP($AH$19,$K$18:$K$200,$J$18:$J$200,0,-1)</f>
        <v/>
      </c>
      <c r="AL20" s="139"/>
      <c r="AN20" s="110" t="s">
        <v>39</v>
      </c>
      <c r="AP20" s="32" t="s">
        <v>143</v>
      </c>
    </row>
    <row r="21" spans="1:42" x14ac:dyDescent="0.2">
      <c r="A21" s="32">
        <f t="shared" si="1"/>
        <v>21</v>
      </c>
      <c r="C21" s="37">
        <f>IF(OR(C20=1,C20=""),"",'Imperial Calcs'!B17)</f>
        <v>78</v>
      </c>
      <c r="D21" s="30">
        <f>IF(C21="","",'Imperial Calcs'!C17)</f>
        <v>0</v>
      </c>
      <c r="E21" s="30">
        <f>IF(OR(C20=1,C20=""),"",IF('Imperial Data'!$B$2,'Imperial Calcs'!D17,'Imperial Calcs'!E17))</f>
        <v>0</v>
      </c>
      <c r="F21" s="30">
        <f>IF(OR(C20=1,C20=""),"",IF('Imperial Data'!$B$2,'Imperial Calcs'!E17,'Imperial Calcs'!G17))</f>
        <v>0</v>
      </c>
      <c r="G21" s="30">
        <f>IF(OR(C20=1,C20=""),"",IF('Imperial Data'!$B$2,'Imperial Calcs'!F17,'Imperial Calcs'!J17))</f>
        <v>0</v>
      </c>
      <c r="H21" s="30">
        <f>IF(OR(C20=1,C20=""),"",IF('Imperial Data'!$B$2,'Imperial Calcs'!G17,'Imperial Calcs'!M17))</f>
        <v>211</v>
      </c>
      <c r="I21" s="30">
        <f>IF(C21="","",IF('Imperial Data'!$B$2,'Imperial Calcs'!J17,'Imperial Calcs'!Y17))</f>
        <v>211</v>
      </c>
      <c r="J21" s="30">
        <f>IF('Imperial Data'!$B$2,'Imperial Calcs'!M17,"")</f>
        <v>27249.384892799997</v>
      </c>
      <c r="K21" s="30">
        <f>IF('Imperial Data'!$B$2,'Imperial Calcs'!Y17,"")</f>
        <v>106.5</v>
      </c>
      <c r="L21" s="39">
        <f>IF('Imperial Data'!$B$2,J21,H21)</f>
        <v>27249.384892799997</v>
      </c>
      <c r="M21" s="122">
        <f>IF('Imperial Data'!$B$2,K21,I21)</f>
        <v>106.5</v>
      </c>
      <c r="O21" s="32">
        <f t="shared" si="4"/>
        <v>106.5</v>
      </c>
      <c r="Q21" s="122">
        <f t="shared" si="8"/>
        <v>6.5000000000000009</v>
      </c>
      <c r="R21" s="32">
        <f t="shared" si="2"/>
        <v>6.5000000000000009</v>
      </c>
      <c r="S21" s="32">
        <f t="shared" si="3"/>
        <v>2532.0000000001437</v>
      </c>
      <c r="U21" s="32">
        <f t="shared" si="5"/>
        <v>1</v>
      </c>
      <c r="W21" s="30" t="str" cm="1">
        <f t="array" ref="W21">IF($AN$21="INVERT",R21,IF(W20&gt;=$S$12,"",IF(R20="","",INDEX($R$18:$R$199,$U$17-ROWS($R$18:$R20)))))</f>
        <v/>
      </c>
      <c r="X21" s="30" t="str">
        <f t="shared" si="6"/>
        <v/>
      </c>
      <c r="Y21" s="30" t="str">
        <f>IF(Y20="","",IF($AN$21="TYP",IF(S20="","",INDEX($S$18:$S$200,$U$17-ROWS($S$18:$S20))),IF($AN$21="INVERT",S21,"")))</f>
        <v/>
      </c>
      <c r="Z21" s="77" t="str">
        <f t="shared" si="7"/>
        <v/>
      </c>
      <c r="AA21" s="69"/>
      <c r="AB21" s="191"/>
      <c r="AC21" s="191"/>
      <c r="AD21" s="191"/>
      <c r="AE21" s="191"/>
      <c r="AF21" s="191"/>
      <c r="AG21" s="152"/>
      <c r="AH21" s="172"/>
      <c r="AI21" s="140"/>
      <c r="AJ21" s="154" t="e">
        <f>_xlfn.XLOOKUP(AJ19,$H$18:$H$200,$I$18:$I$200)</f>
        <v>#N/A</v>
      </c>
      <c r="AK21" s="154" t="e">
        <f>_xlfn.XLOOKUP(AK19,$J$18:$J$200,$K$18:$K$200)</f>
        <v>#N/A</v>
      </c>
      <c r="AL21" s="139"/>
      <c r="AN21" s="32" t="str">
        <f>IF(AND(AN17=TRUE,AN19=FALSE),"TYP",IF(AND(AN17=TRUE,AN19=TRUE),"INVERT",""))</f>
        <v/>
      </c>
      <c r="AP21" s="32" t="b">
        <f>IF(C7="Number of End Caps -",ISEVEN(F7),TRUE)</f>
        <v>1</v>
      </c>
    </row>
    <row r="22" spans="1:42" x14ac:dyDescent="0.2">
      <c r="A22" s="32">
        <f t="shared" si="1"/>
        <v>22</v>
      </c>
      <c r="C22" s="37">
        <f>IF(OR(C21=1,C21=""),"",'Imperial Calcs'!B18)</f>
        <v>77</v>
      </c>
      <c r="D22" s="30">
        <f>IF(C22="","",'Imperial Calcs'!C18)</f>
        <v>0</v>
      </c>
      <c r="E22" s="30">
        <f>IF(OR(C21=1,C21=""),"",IF('Imperial Data'!$B$2,'Imperial Calcs'!D18,'Imperial Calcs'!E18))</f>
        <v>0</v>
      </c>
      <c r="F22" s="30">
        <f>IF(OR(C21=1,C21=""),"",IF('Imperial Data'!$B$2,'Imperial Calcs'!E18,'Imperial Calcs'!G18))</f>
        <v>0</v>
      </c>
      <c r="G22" s="30">
        <f>IF(OR(C21=1,C21=""),"",IF('Imperial Data'!$B$2,'Imperial Calcs'!F18,'Imperial Calcs'!J18))</f>
        <v>0</v>
      </c>
      <c r="H22" s="30">
        <f>IF(OR(C21=1,C21=""),"",IF('Imperial Data'!$B$2,'Imperial Calcs'!G18,'Imperial Calcs'!M18))</f>
        <v>211</v>
      </c>
      <c r="I22" s="30">
        <f>IF(C22="","",IF('Imperial Data'!$B$2,'Imperial Calcs'!J18,'Imperial Calcs'!Y18))</f>
        <v>211</v>
      </c>
      <c r="J22" s="30">
        <f>IF('Imperial Data'!$B$2,'Imperial Calcs'!M18,"")</f>
        <v>27038.384892799997</v>
      </c>
      <c r="K22" s="30">
        <f>IF('Imperial Data'!$B$2,'Imperial Calcs'!Y18,"")</f>
        <v>106.41666666666667</v>
      </c>
      <c r="L22" s="39">
        <f>IF('Imperial Data'!$B$2,J22,H22)</f>
        <v>27038.384892799997</v>
      </c>
      <c r="M22" s="122">
        <f>IF('Imperial Data'!$B$2,K22,I22)</f>
        <v>106.41666666666667</v>
      </c>
      <c r="O22" s="32">
        <f t="shared" si="4"/>
        <v>106.41666666666667</v>
      </c>
      <c r="Q22" s="122">
        <f t="shared" si="8"/>
        <v>6.4166666666666679</v>
      </c>
      <c r="R22" s="32">
        <f t="shared" si="2"/>
        <v>6.4166666666666679</v>
      </c>
      <c r="S22" s="32">
        <f t="shared" si="3"/>
        <v>2531.9999999997121</v>
      </c>
      <c r="U22" s="32">
        <f t="shared" si="5"/>
        <v>1</v>
      </c>
      <c r="W22" s="30" t="str" cm="1">
        <f t="array" ref="W22">IF($AN$21="INVERT",R22,IF(W21&gt;=$S$12,"",IF(R21="","",INDEX($R$18:$R$199,$U$17-ROWS($R$18:$R21)))))</f>
        <v/>
      </c>
      <c r="X22" s="30" t="str">
        <f t="shared" si="6"/>
        <v/>
      </c>
      <c r="Y22" s="30" t="str">
        <f>IF(Y21="","",IF($AN$21="TYP",IF(S21="","",INDEX($S$18:$S$200,$U$17-ROWS($S$18:$S21))),IF($AN$21="INVERT",S22,"")))</f>
        <v/>
      </c>
      <c r="Z22" s="77" t="str">
        <f t="shared" si="7"/>
        <v/>
      </c>
      <c r="AA22" s="69"/>
      <c r="AB22" s="191"/>
      <c r="AC22" s="191"/>
      <c r="AD22" s="191"/>
      <c r="AE22" s="191"/>
      <c r="AF22" s="191"/>
      <c r="AG22" s="155" t="s">
        <v>127</v>
      </c>
      <c r="AH22" s="168" t="str">
        <f>IF(AND(AH19&lt;&gt;"",AH25=""),AH20-0,IF(AND(AH25&lt;&gt;"",AH19=""),AH24,IF(AND(AH19="",AH25=""),"",IF(AND(AH19&lt;&gt;"",AH25&lt;&gt;""),AH20-AH26,IF('Imperial Data'!B2,J18,H18)))))</f>
        <v/>
      </c>
      <c r="AI22" s="142"/>
      <c r="AJ22" s="153" t="str">
        <f>_xlfn.XLOOKUP(AJ20,$H$18:$H$200,$I$18:$I$200,MIN($I$18:$I$200)-1/12)</f>
        <v/>
      </c>
      <c r="AK22" s="153" t="str">
        <f>_xlfn.XLOOKUP(AK20,$J$18:$J$200,$K$18:$K$200,MIN($K$18:$K$200)-1/12)</f>
        <v xml:space="preserve"> </v>
      </c>
      <c r="AL22" s="139"/>
    </row>
    <row r="23" spans="1:42" x14ac:dyDescent="0.2">
      <c r="A23" s="32">
        <f t="shared" si="1"/>
        <v>23</v>
      </c>
      <c r="C23" s="37">
        <f>IF(OR(C22=1,C22=""),"",'Imperial Calcs'!B19)</f>
        <v>76</v>
      </c>
      <c r="D23" s="30">
        <f>IF(C23="","",'Imperial Calcs'!C19)</f>
        <v>0</v>
      </c>
      <c r="E23" s="30">
        <f>IF(OR(C22=1,C22=""),"",IF('Imperial Data'!$B$2,'Imperial Calcs'!D19,'Imperial Calcs'!E19))</f>
        <v>0</v>
      </c>
      <c r="F23" s="30">
        <f>IF(OR(C22=1,C22=""),"",IF('Imperial Data'!$B$2,'Imperial Calcs'!E19,'Imperial Calcs'!G19))</f>
        <v>0</v>
      </c>
      <c r="G23" s="30">
        <f>IF(OR(C22=1,C22=""),"",IF('Imperial Data'!$B$2,'Imperial Calcs'!F19,'Imperial Calcs'!J19))</f>
        <v>0</v>
      </c>
      <c r="H23" s="30">
        <f>IF(OR(C22=1,C22=""),"",IF('Imperial Data'!$B$2,'Imperial Calcs'!G19,'Imperial Calcs'!M19))</f>
        <v>211</v>
      </c>
      <c r="I23" s="30">
        <f>IF(C23="","",IF('Imperial Data'!$B$2,'Imperial Calcs'!J19,'Imperial Calcs'!Y19))</f>
        <v>211</v>
      </c>
      <c r="J23" s="30">
        <f>IF('Imperial Data'!$B$2,'Imperial Calcs'!M19,"")</f>
        <v>26827.384892799997</v>
      </c>
      <c r="K23" s="30">
        <f>IF('Imperial Data'!$B$2,'Imperial Calcs'!Y19,"")</f>
        <v>106.33333333333333</v>
      </c>
      <c r="L23" s="39">
        <f>IF('Imperial Data'!$B$2,J23,H23)</f>
        <v>26827.384892799997</v>
      </c>
      <c r="M23" s="122">
        <f>IF('Imperial Data'!$B$2,K23,I23)</f>
        <v>106.33333333333333</v>
      </c>
      <c r="O23" s="32">
        <f t="shared" si="4"/>
        <v>106.33333333333333</v>
      </c>
      <c r="Q23" s="122">
        <f t="shared" si="8"/>
        <v>6.3333333333333348</v>
      </c>
      <c r="R23" s="32">
        <f t="shared" si="2"/>
        <v>6.3333333333333348</v>
      </c>
      <c r="S23" s="32">
        <f t="shared" si="3"/>
        <v>2532.0000000001437</v>
      </c>
      <c r="U23" s="32">
        <f t="shared" si="5"/>
        <v>1</v>
      </c>
      <c r="W23" s="30" t="str" cm="1">
        <f t="array" ref="W23">IF($AN$21="INVERT",R23,IF(W22&gt;=$S$12,"",IF(R22="","",INDEX($R$18:$R$199,$U$17-ROWS($R$18:$R22)))))</f>
        <v/>
      </c>
      <c r="X23" s="30" t="str">
        <f t="shared" si="6"/>
        <v/>
      </c>
      <c r="Y23" s="30" t="str">
        <f>IF(Y22="","",IF($AN$21="TYP",IF(S22="","",INDEX($S$18:$S$200,$U$17-ROWS($S$18:$S22))),IF($AN$21="INVERT",S23,"")))</f>
        <v/>
      </c>
      <c r="Z23" s="77" t="str">
        <f t="shared" si="7"/>
        <v/>
      </c>
      <c r="AA23" s="69"/>
      <c r="AB23" s="191"/>
      <c r="AC23" s="191"/>
      <c r="AD23" s="191"/>
      <c r="AE23" s="191"/>
      <c r="AF23" s="191"/>
      <c r="AG23" s="152"/>
      <c r="AH23" s="172"/>
      <c r="AI23" s="142"/>
      <c r="AJ23" s="154" t="e">
        <f>(((ROUND(AJ19,2)-ROUND(AJ20,2))/(ROUND(AJ21,2)-ROUND(AJ22,2)))*(ROUND(AJ21,2)-$AH$19)-ROUND(AJ19,2))*-1</f>
        <v>#N/A</v>
      </c>
      <c r="AK23" s="154" t="e">
        <f>(((ROUND(AK19,2)-ROUND(AK20,2))/(ROUND(AK21,2)-ROUND(AK22,2)))*(ROUND(AK21,2)-$AH$19)-ROUND(AK19,2))*-1</f>
        <v>#N/A</v>
      </c>
      <c r="AL23" s="139"/>
    </row>
    <row r="24" spans="1:42" x14ac:dyDescent="0.2">
      <c r="A24" s="32">
        <f t="shared" si="1"/>
        <v>24</v>
      </c>
      <c r="C24" s="37">
        <f>IF(OR(C23=1,C23=""),"",'Imperial Calcs'!B20)</f>
        <v>75</v>
      </c>
      <c r="D24" s="30">
        <f>IF(C24="","",'Imperial Calcs'!C20)</f>
        <v>0</v>
      </c>
      <c r="E24" s="30">
        <f>IF(OR(C23=1,C23=""),"",IF('Imperial Data'!$B$2,'Imperial Calcs'!D20,'Imperial Calcs'!E20))</f>
        <v>0</v>
      </c>
      <c r="F24" s="30">
        <f>IF(OR(C23=1,C23=""),"",IF('Imperial Data'!$B$2,'Imperial Calcs'!E20,'Imperial Calcs'!G20))</f>
        <v>0</v>
      </c>
      <c r="G24" s="30">
        <f>IF(OR(C23=1,C23=""),"",IF('Imperial Data'!$B$2,'Imperial Calcs'!F20,'Imperial Calcs'!J20))</f>
        <v>0</v>
      </c>
      <c r="H24" s="30">
        <f>IF(OR(C23=1,C23=""),"",IF('Imperial Data'!$B$2,'Imperial Calcs'!G20,'Imperial Calcs'!M20))</f>
        <v>211</v>
      </c>
      <c r="I24" s="30">
        <f>IF(C24="","",IF('Imperial Data'!$B$2,'Imperial Calcs'!J20,'Imperial Calcs'!Y20))</f>
        <v>211</v>
      </c>
      <c r="J24" s="30">
        <f>IF('Imperial Data'!$B$2,'Imperial Calcs'!M20,"")</f>
        <v>26616.384892799997</v>
      </c>
      <c r="K24" s="30">
        <f>IF('Imperial Data'!$B$2,'Imperial Calcs'!Y20,"")</f>
        <v>106.25</v>
      </c>
      <c r="L24" s="39">
        <f>IF('Imperial Data'!$B$2,J24,H24)</f>
        <v>26616.384892799997</v>
      </c>
      <c r="M24" s="122">
        <f>IF('Imperial Data'!$B$2,K24,I24)</f>
        <v>106.25</v>
      </c>
      <c r="N24" s="39"/>
      <c r="O24" s="32">
        <f t="shared" si="4"/>
        <v>106.25</v>
      </c>
      <c r="Q24" s="122">
        <f t="shared" si="8"/>
        <v>6.2500000000000018</v>
      </c>
      <c r="R24" s="32">
        <f t="shared" si="2"/>
        <v>6.2500000000000018</v>
      </c>
      <c r="S24" s="32">
        <f t="shared" si="3"/>
        <v>2532.0000000001437</v>
      </c>
      <c r="U24" s="32">
        <f t="shared" si="5"/>
        <v>1</v>
      </c>
      <c r="W24" s="30" t="str" cm="1">
        <f t="array" ref="W24">IF($AN$21="INVERT",R24,IF(W23&gt;=$S$12,"",IF(R23="","",INDEX($R$18:$R$199,$U$17-ROWS($R$18:$R23)))))</f>
        <v/>
      </c>
      <c r="X24" s="30" t="str">
        <f t="shared" si="6"/>
        <v/>
      </c>
      <c r="Y24" s="30" t="str">
        <f>IF(Y23="","",IF($AN$21="TYP",IF(S23="","",INDEX($S$18:$S$200,$U$17-ROWS($S$18:$S23))),IF($AN$21="INVERT",S24,"")))</f>
        <v/>
      </c>
      <c r="Z24" s="77" t="str">
        <f t="shared" si="7"/>
        <v/>
      </c>
      <c r="AA24" s="69"/>
      <c r="AB24" s="96"/>
      <c r="AC24" s="96"/>
      <c r="AD24" s="96"/>
      <c r="AE24" s="96"/>
      <c r="AF24" s="96"/>
      <c r="AG24" s="156" t="s">
        <v>128</v>
      </c>
      <c r="AH24" s="168" t="str">
        <f>IFERROR(IF('Imperial Data'!B2,$J$18-AH26,$H$18-AH26),"")</f>
        <v/>
      </c>
      <c r="AI24" s="157"/>
      <c r="AJ24" s="158" t="e">
        <f>ROUND(MAX(IFERROR(AJ23,AJ18),0),2)</f>
        <v>#N/A</v>
      </c>
      <c r="AK24" s="158" t="e">
        <f>ROUND(MAX(IFERROR(AK23,AK18),0),2)</f>
        <v>#N/A</v>
      </c>
      <c r="AL24" s="96"/>
    </row>
    <row r="25" spans="1:42" x14ac:dyDescent="0.2">
      <c r="A25" s="32">
        <f t="shared" si="1"/>
        <v>25</v>
      </c>
      <c r="C25" s="37">
        <f>IF(OR(C24=1,C24=""),"",'Imperial Calcs'!B21)</f>
        <v>74</v>
      </c>
      <c r="D25" s="30">
        <f>IF(C25="","",'Imperial Calcs'!C21)</f>
        <v>0</v>
      </c>
      <c r="E25" s="30">
        <f>IF(OR(C24=1,C24=""),"",IF('Imperial Data'!$B$2,'Imperial Calcs'!D21,'Imperial Calcs'!E21))</f>
        <v>0</v>
      </c>
      <c r="F25" s="30">
        <f>IF(OR(C24=1,C24=""),"",IF('Imperial Data'!$B$2,'Imperial Calcs'!E21,'Imperial Calcs'!G21))</f>
        <v>0</v>
      </c>
      <c r="G25" s="30">
        <f>IF(OR(C24=1,C24=""),"",IF('Imperial Data'!$B$2,'Imperial Calcs'!F21,'Imperial Calcs'!J21))</f>
        <v>0</v>
      </c>
      <c r="H25" s="30">
        <f>IF(OR(C24=1,C24=""),"",IF('Imperial Data'!$B$2,'Imperial Calcs'!G21,'Imperial Calcs'!M21))</f>
        <v>211</v>
      </c>
      <c r="I25" s="30">
        <f>IF(C25="","",IF('Imperial Data'!$B$2,'Imperial Calcs'!J21,'Imperial Calcs'!Y21))</f>
        <v>211</v>
      </c>
      <c r="J25" s="30">
        <f>IF('Imperial Data'!$B$2,'Imperial Calcs'!M21,"")</f>
        <v>26405.384892799997</v>
      </c>
      <c r="K25" s="30">
        <f>IF('Imperial Data'!$B$2,'Imperial Calcs'!Y21,"")</f>
        <v>106.16666666666667</v>
      </c>
      <c r="L25" s="39">
        <f>IF('Imperial Data'!$B$2,J25,H25)</f>
        <v>26405.384892799997</v>
      </c>
      <c r="M25" s="122">
        <f>IF('Imperial Data'!$B$2,K25,I25)</f>
        <v>106.16666666666667</v>
      </c>
      <c r="O25" s="32">
        <f t="shared" si="4"/>
        <v>106.16666666666667</v>
      </c>
      <c r="Q25" s="122">
        <f t="shared" si="8"/>
        <v>6.1666666666666687</v>
      </c>
      <c r="R25" s="32">
        <f t="shared" si="2"/>
        <v>6.1666666666666687</v>
      </c>
      <c r="S25" s="32">
        <f t="shared" si="3"/>
        <v>2531.9999999997121</v>
      </c>
      <c r="U25" s="32">
        <f t="shared" si="5"/>
        <v>1</v>
      </c>
      <c r="W25" s="30" t="str" cm="1">
        <f t="array" ref="W25">IF($AN$21="INVERT",R25,IF(W24&gt;=$S$12,"",IF(R24="","",INDEX($R$18:$R$199,$U$17-ROWS($R$18:$R24)))))</f>
        <v/>
      </c>
      <c r="X25" s="30" t="str">
        <f t="shared" si="6"/>
        <v/>
      </c>
      <c r="Y25" s="30" t="str">
        <f>IF(Y24="","",IF($AN$21="TYP",IF(S24="","",INDEX($S$18:$S$200,$U$17-ROWS($S$18:$S24))),IF($AN$21="INVERT",S25,"")))</f>
        <v/>
      </c>
      <c r="Z25" s="77" t="str">
        <f t="shared" si="7"/>
        <v/>
      </c>
      <c r="AA25" s="69"/>
      <c r="AB25" s="96"/>
      <c r="AC25" s="96"/>
      <c r="AD25" s="96"/>
      <c r="AE25" s="96"/>
      <c r="AF25" s="96"/>
      <c r="AG25" s="156" t="s">
        <v>129</v>
      </c>
      <c r="AH25" s="173"/>
      <c r="AI25" s="157"/>
      <c r="AJ25" s="159" t="s">
        <v>141</v>
      </c>
      <c r="AK25" s="160"/>
      <c r="AL25" s="96"/>
    </row>
    <row r="26" spans="1:42" x14ac:dyDescent="0.2">
      <c r="A26" s="32">
        <f t="shared" si="1"/>
        <v>26</v>
      </c>
      <c r="C26" s="37">
        <f>IF(OR(C25=1,C25=""),"",'Imperial Calcs'!B22)</f>
        <v>73</v>
      </c>
      <c r="D26" s="30">
        <f>IF(C26="","",'Imperial Calcs'!C22)</f>
        <v>0</v>
      </c>
      <c r="E26" s="30">
        <f>IF(OR(C25=1,C25=""),"",IF('Imperial Data'!$B$2,'Imperial Calcs'!D22,'Imperial Calcs'!E22))</f>
        <v>0</v>
      </c>
      <c r="F26" s="30">
        <f>IF(OR(C25=1,C25=""),"",IF('Imperial Data'!$B$2,'Imperial Calcs'!E22,'Imperial Calcs'!G22))</f>
        <v>0</v>
      </c>
      <c r="G26" s="30">
        <f>IF(OR(C25=1,C25=""),"",IF('Imperial Data'!$B$2,'Imperial Calcs'!F22,'Imperial Calcs'!J22))</f>
        <v>0</v>
      </c>
      <c r="H26" s="30">
        <f>IF(OR(C25=1,C25=""),"",IF('Imperial Data'!$B$2,'Imperial Calcs'!G22,'Imperial Calcs'!M22))</f>
        <v>211</v>
      </c>
      <c r="I26" s="30">
        <f>IF(C26="","",IF('Imperial Data'!$B$2,'Imperial Calcs'!J22,'Imperial Calcs'!Y22))</f>
        <v>211</v>
      </c>
      <c r="J26" s="30">
        <f>IF('Imperial Data'!$B$2,'Imperial Calcs'!M22,"")</f>
        <v>26194.384892799997</v>
      </c>
      <c r="K26" s="30">
        <f>IF('Imperial Data'!$B$2,'Imperial Calcs'!Y22,"")</f>
        <v>106.08333333333333</v>
      </c>
      <c r="L26" s="39">
        <f>IF('Imperial Data'!$B$2,J26,H26)</f>
        <v>26194.384892799997</v>
      </c>
      <c r="M26" s="122">
        <f>IF('Imperial Data'!$B$2,K26,I26)</f>
        <v>106.08333333333333</v>
      </c>
      <c r="O26" s="32">
        <f t="shared" si="4"/>
        <v>106.08333333333333</v>
      </c>
      <c r="Q26" s="122">
        <f t="shared" si="8"/>
        <v>6.0833333333333357</v>
      </c>
      <c r="R26" s="32">
        <f t="shared" si="2"/>
        <v>6.0833333333333357</v>
      </c>
      <c r="S26" s="32">
        <f t="shared" si="3"/>
        <v>2532.0000000001437</v>
      </c>
      <c r="U26" s="32">
        <f t="shared" si="5"/>
        <v>1</v>
      </c>
      <c r="W26" s="30" t="str" cm="1">
        <f t="array" ref="W26">IF($AN$21="INVERT",R26,IF(W25&gt;=$S$12,"",IF(R25="","",INDEX($R$18:$R$199,$U$17-ROWS($R$18:$R25)))))</f>
        <v/>
      </c>
      <c r="X26" s="30" t="str">
        <f t="shared" si="6"/>
        <v/>
      </c>
      <c r="Y26" s="30" t="str">
        <f>IF(Y25="","",IF($AN$21="TYP",IF(S25="","",INDEX($S$18:$S$200,$U$17-ROWS($S$18:$S25))),IF($AN$21="INVERT",S26,"")))</f>
        <v/>
      </c>
      <c r="Z26" s="77" t="str">
        <f t="shared" si="7"/>
        <v/>
      </c>
      <c r="AA26" s="69"/>
      <c r="AB26" s="96"/>
      <c r="AC26" s="96"/>
      <c r="AD26" s="96"/>
      <c r="AE26" s="96"/>
      <c r="AF26" s="96"/>
      <c r="AG26" s="156" t="s">
        <v>130</v>
      </c>
      <c r="AH26" s="168" t="str">
        <f>IFERROR(IF('Imperial Data'!B2,AK33,AJ33),"")</f>
        <v/>
      </c>
      <c r="AI26" s="157"/>
      <c r="AJ26" s="161" t="s">
        <v>138</v>
      </c>
      <c r="AK26" s="150" t="s">
        <v>139</v>
      </c>
      <c r="AL26" s="96"/>
    </row>
    <row r="27" spans="1:42" x14ac:dyDescent="0.2">
      <c r="A27" s="32">
        <f t="shared" si="1"/>
        <v>27</v>
      </c>
      <c r="C27" s="37">
        <f>IF(OR(C26=1,C26=""),"",'Imperial Calcs'!B23)</f>
        <v>72</v>
      </c>
      <c r="D27" s="30">
        <f>IF(C27="","",'Imperial Calcs'!C23)</f>
        <v>0</v>
      </c>
      <c r="E27" s="30">
        <f>IF(OR(C26=1,C26=""),"",IF('Imperial Data'!$B$2,'Imperial Calcs'!D23,'Imperial Calcs'!E23))</f>
        <v>0</v>
      </c>
      <c r="F27" s="30">
        <f>IF(OR(C26=1,C26=""),"",IF('Imperial Data'!$B$2,'Imperial Calcs'!E23,'Imperial Calcs'!G23))</f>
        <v>0</v>
      </c>
      <c r="G27" s="30">
        <f>IF(OR(C26=1,C26=""),"",IF('Imperial Data'!$B$2,'Imperial Calcs'!F23,'Imperial Calcs'!J23))</f>
        <v>0</v>
      </c>
      <c r="H27" s="30">
        <f>IF(OR(C26=1,C26=""),"",IF('Imperial Data'!$B$2,'Imperial Calcs'!G23,'Imperial Calcs'!M23))</f>
        <v>211</v>
      </c>
      <c r="I27" s="30">
        <f>IF(C27="","",IF('Imperial Data'!$B$2,'Imperial Calcs'!J23,'Imperial Calcs'!Y23))</f>
        <v>211</v>
      </c>
      <c r="J27" s="30">
        <f>IF('Imperial Data'!$B$2,'Imperial Calcs'!M23,"")</f>
        <v>25983.384892799997</v>
      </c>
      <c r="K27" s="30">
        <f>IF('Imperial Data'!$B$2,'Imperial Calcs'!Y23,"")</f>
        <v>106</v>
      </c>
      <c r="L27" s="39">
        <f>IF('Imperial Data'!$B$2,J27,H27)</f>
        <v>25983.384892799997</v>
      </c>
      <c r="M27" s="122">
        <f>IF('Imperial Data'!$B$2,K27,I27)</f>
        <v>106</v>
      </c>
      <c r="O27" s="32">
        <f t="shared" si="4"/>
        <v>106</v>
      </c>
      <c r="Q27" s="122">
        <f t="shared" si="8"/>
        <v>6.0000000000000027</v>
      </c>
      <c r="R27" s="32">
        <f t="shared" si="2"/>
        <v>6.0000000000000027</v>
      </c>
      <c r="S27" s="32">
        <f t="shared" si="3"/>
        <v>2532.0000000001437</v>
      </c>
      <c r="U27" s="32">
        <f t="shared" si="5"/>
        <v>1</v>
      </c>
      <c r="W27" s="30" t="str" cm="1">
        <f t="array" ref="W27">IF($AN$21="INVERT",R27,IF(W26&gt;=$S$12,"",IF(R26="","",INDEX($R$18:$R$199,$U$17-ROWS($R$18:$R26)))))</f>
        <v/>
      </c>
      <c r="X27" s="30" t="str">
        <f t="shared" si="6"/>
        <v/>
      </c>
      <c r="Y27" s="30" t="str">
        <f>IF(Y26="","",IF($AN$21="TYP",IF(S26="","",INDEX($S$18:$S$200,$U$17-ROWS($S$18:$S26))),IF($AN$21="INVERT",S27,"")))</f>
        <v/>
      </c>
      <c r="Z27" s="77" t="str">
        <f t="shared" si="7"/>
        <v/>
      </c>
      <c r="AA27" s="69"/>
      <c r="AB27" s="96"/>
      <c r="AC27" s="96"/>
      <c r="AD27" s="96"/>
      <c r="AE27" s="96"/>
      <c r="AF27" s="96"/>
      <c r="AG27" s="156"/>
      <c r="AH27" s="174"/>
      <c r="AI27" s="157"/>
      <c r="AJ27" s="163" t="e">
        <f>_xlfn.XLOOKUP($AH$25,$I$18:$I$200,$H$18:$H$200,,0)</f>
        <v>#N/A</v>
      </c>
      <c r="AK27" s="163" t="e">
        <f>_xlfn.XLOOKUP($AH$25,$K$18:$K$200,$J$18:$J$200,,0)</f>
        <v>#N/A</v>
      </c>
      <c r="AL27" s="96"/>
    </row>
    <row r="28" spans="1:42" x14ac:dyDescent="0.2">
      <c r="A28" s="32">
        <f t="shared" si="1"/>
        <v>28</v>
      </c>
      <c r="C28" s="37">
        <f>IF(OR(C27=1,C27=""),"",'Imperial Calcs'!B24)</f>
        <v>71</v>
      </c>
      <c r="D28" s="30">
        <f>IF(C28="","",'Imperial Calcs'!C24)</f>
        <v>0</v>
      </c>
      <c r="E28" s="30">
        <f>IF(OR(C27=1,C27=""),"",IF('Imperial Data'!$B$2,'Imperial Calcs'!D24,'Imperial Calcs'!E24))</f>
        <v>0</v>
      </c>
      <c r="F28" s="30">
        <f>IF(OR(C27=1,C27=""),"",IF('Imperial Data'!$B$2,'Imperial Calcs'!E24,'Imperial Calcs'!G24))</f>
        <v>0</v>
      </c>
      <c r="G28" s="30">
        <f>IF(OR(C27=1,C27=""),"",IF('Imperial Data'!$B$2,'Imperial Calcs'!F24,'Imperial Calcs'!J24))</f>
        <v>0</v>
      </c>
      <c r="H28" s="30">
        <f>IF(OR(C27=1,C27=""),"",IF('Imperial Data'!$B$2,'Imperial Calcs'!G24,'Imperial Calcs'!M24))</f>
        <v>211</v>
      </c>
      <c r="I28" s="30">
        <f>IF(C28="","",IF('Imperial Data'!$B$2,'Imperial Calcs'!J24,'Imperial Calcs'!Y24))</f>
        <v>211</v>
      </c>
      <c r="J28" s="30">
        <f>IF('Imperial Data'!$B$2,'Imperial Calcs'!M24,"")</f>
        <v>25772.384892799997</v>
      </c>
      <c r="K28" s="30">
        <f>IF('Imperial Data'!$B$2,'Imperial Calcs'!Y24,"")</f>
        <v>105.91666666666667</v>
      </c>
      <c r="L28" s="39">
        <f>IF('Imperial Data'!$B$2,J28,H28)</f>
        <v>25772.384892799997</v>
      </c>
      <c r="M28" s="122">
        <f>IF('Imperial Data'!$B$2,K28,I28)</f>
        <v>105.91666666666667</v>
      </c>
      <c r="O28" s="32">
        <f t="shared" si="4"/>
        <v>105.91666666666667</v>
      </c>
      <c r="Q28" s="122">
        <f t="shared" si="8"/>
        <v>5.9166666666666696</v>
      </c>
      <c r="R28" s="32">
        <f t="shared" si="2"/>
        <v>5.9166666666666696</v>
      </c>
      <c r="S28" s="32">
        <f t="shared" si="3"/>
        <v>2531.9999999997121</v>
      </c>
      <c r="U28" s="32">
        <f t="shared" si="5"/>
        <v>1</v>
      </c>
      <c r="W28" s="30" t="str" cm="1">
        <f t="array" ref="W28">IF($AN$21="INVERT",R28,IF(W27&gt;=$S$12,"",IF(R27="","",INDEX($R$18:$R$199,$U$17-ROWS($R$18:$R27)))))</f>
        <v/>
      </c>
      <c r="X28" s="30" t="str">
        <f t="shared" si="6"/>
        <v/>
      </c>
      <c r="Y28" s="30" t="str">
        <f>IF(Y27="","",IF($AN$21="TYP",IF(S27="","",INDEX($S$18:$S$200,$U$17-ROWS($S$18:$S27))),IF($AN$21="INVERT",S28,"")))</f>
        <v/>
      </c>
      <c r="Z28" s="77" t="str">
        <f t="shared" si="7"/>
        <v/>
      </c>
      <c r="AA28" s="69"/>
      <c r="AB28" s="96"/>
      <c r="AC28" s="96"/>
      <c r="AD28" s="96"/>
      <c r="AE28" s="96"/>
      <c r="AF28" s="96"/>
      <c r="AG28" s="156" t="s">
        <v>133</v>
      </c>
      <c r="AH28" s="173"/>
      <c r="AI28" s="157"/>
      <c r="AJ28" s="164" t="e">
        <f>_xlfn.XLOOKUP(AH25,$I$18:$I$200,$H$18:$H$200,,1)</f>
        <v>#N/A</v>
      </c>
      <c r="AK28" s="164" t="e">
        <f>_xlfn.XLOOKUP(AH25,$K$18:$K$200,$J$18:$J$200,,1)</f>
        <v>#N/A</v>
      </c>
      <c r="AL28" s="96"/>
    </row>
    <row r="29" spans="1:42" x14ac:dyDescent="0.2">
      <c r="A29" s="32">
        <f t="shared" si="1"/>
        <v>29</v>
      </c>
      <c r="C29" s="37">
        <f>IF(OR(C28=1,C28=""),"",'Imperial Calcs'!B25)</f>
        <v>70</v>
      </c>
      <c r="D29" s="30">
        <f>IF(C29="","",'Imperial Calcs'!C25)</f>
        <v>0</v>
      </c>
      <c r="E29" s="30">
        <f>IF(OR(C28=1,C28=""),"",IF('Imperial Data'!$B$2,'Imperial Calcs'!D25,'Imperial Calcs'!E25))</f>
        <v>0</v>
      </c>
      <c r="F29" s="30">
        <f>IF(OR(C28=1,C28=""),"",IF('Imperial Data'!$B$2,'Imperial Calcs'!E25,'Imperial Calcs'!G25))</f>
        <v>0</v>
      </c>
      <c r="G29" s="30">
        <f>IF(OR(C28=1,C28=""),"",IF('Imperial Data'!$B$2,'Imperial Calcs'!F25,'Imperial Calcs'!J25))</f>
        <v>0</v>
      </c>
      <c r="H29" s="30">
        <f>IF(OR(C28=1,C28=""),"",IF('Imperial Data'!$B$2,'Imperial Calcs'!G25,'Imperial Calcs'!M25))</f>
        <v>211</v>
      </c>
      <c r="I29" s="30">
        <f>IF(C29="","",IF('Imperial Data'!$B$2,'Imperial Calcs'!J25,'Imperial Calcs'!Y25))</f>
        <v>211</v>
      </c>
      <c r="J29" s="30">
        <f>IF('Imperial Data'!$B$2,'Imperial Calcs'!M25,"")</f>
        <v>25561.384892799997</v>
      </c>
      <c r="K29" s="30">
        <f>IF('Imperial Data'!$B$2,'Imperial Calcs'!Y25,"")</f>
        <v>105.83333333333333</v>
      </c>
      <c r="L29" s="39">
        <f>IF('Imperial Data'!$B$2,J29,H29)</f>
        <v>25561.384892799997</v>
      </c>
      <c r="M29" s="122">
        <f>IF('Imperial Data'!$B$2,K29,I29)</f>
        <v>105.83333333333333</v>
      </c>
      <c r="O29" s="32">
        <f t="shared" si="4"/>
        <v>105.83333333333333</v>
      </c>
      <c r="Q29" s="122">
        <f t="shared" si="8"/>
        <v>5.8333333333333366</v>
      </c>
      <c r="R29" s="32">
        <f t="shared" si="2"/>
        <v>5.8333333333333366</v>
      </c>
      <c r="S29" s="32">
        <f t="shared" si="3"/>
        <v>2532.0000000001437</v>
      </c>
      <c r="U29" s="32">
        <f t="shared" si="5"/>
        <v>1</v>
      </c>
      <c r="W29" s="30" t="str" cm="1">
        <f t="array" ref="W29">IF($AN$21="INVERT",R29,IF(W28&gt;=$S$12,"",IF(R28="","",INDEX($R$18:$R$199,$U$17-ROWS($R$18:$R28)))))</f>
        <v/>
      </c>
      <c r="X29" s="30" t="str">
        <f t="shared" si="6"/>
        <v/>
      </c>
      <c r="Y29" s="30" t="str">
        <f>IF(Y28="","",IF($AN$21="TYP",IF(S28="","",INDEX($S$18:$S$200,$U$17-ROWS($S$18:$S28))),IF($AN$21="INVERT",S29,"")))</f>
        <v/>
      </c>
      <c r="Z29" s="77" t="str">
        <f t="shared" si="7"/>
        <v/>
      </c>
      <c r="AA29" s="69"/>
      <c r="AB29" s="96"/>
      <c r="AC29" s="96"/>
      <c r="AD29" s="96"/>
      <c r="AE29" s="96"/>
      <c r="AF29" s="96"/>
      <c r="AG29" s="156" t="s">
        <v>134</v>
      </c>
      <c r="AH29" s="173"/>
      <c r="AI29" s="157"/>
      <c r="AJ29" s="164" t="str">
        <f>_xlfn.XLOOKUP($AH$25,$I$18:$I$200,$H$18:$H$200,0,-1)</f>
        <v/>
      </c>
      <c r="AK29" s="164" t="str">
        <f>_xlfn.XLOOKUP($AH$25,$K$18:$K$200,$J$18:$J$200,0,-1)</f>
        <v/>
      </c>
      <c r="AL29" s="96"/>
    </row>
    <row r="30" spans="1:42" x14ac:dyDescent="0.2">
      <c r="A30" s="32">
        <f t="shared" si="1"/>
        <v>30</v>
      </c>
      <c r="C30" s="37">
        <f>IF(OR(C29=1,C29=""),"",'Imperial Calcs'!B26)</f>
        <v>69</v>
      </c>
      <c r="D30" s="30">
        <f>IF(C30="","",'Imperial Calcs'!C26)</f>
        <v>5.9375960000011219E-2</v>
      </c>
      <c r="E30" s="30">
        <f>IF(OR(C29=1,C29=""),"",IF('Imperial Data'!$B$2,'Imperial Calcs'!D26,'Imperial Calcs'!E26))</f>
        <v>1.3020879999999124E-2</v>
      </c>
      <c r="F30" s="30">
        <f>IF(OR(C29=1,C29=""),"",IF('Imperial Data'!$B$2,'Imperial Calcs'!E26,'Imperial Calcs'!G26))</f>
        <v>5.9375960000011219</v>
      </c>
      <c r="G30" s="30">
        <f>IF(OR(C29=1,C29=""),"",IF('Imperial Data'!$B$2,'Imperial Calcs'!F26,'Imperial Calcs'!J26))</f>
        <v>0.13020879999999124</v>
      </c>
      <c r="H30" s="30">
        <f>IF(OR(C29=1,C29=""),"",IF('Imperial Data'!$B$2,'Imperial Calcs'!G26,'Imperial Calcs'!M26))</f>
        <v>208.57287807999955</v>
      </c>
      <c r="I30" s="30">
        <f>IF(C30="","",IF('Imperial Data'!$B$2,'Imperial Calcs'!J26,'Imperial Calcs'!Y26))</f>
        <v>214.64068288000067</v>
      </c>
      <c r="J30" s="30">
        <f>IF('Imperial Data'!$B$2,'Imperial Calcs'!M26,"")</f>
        <v>25350.384892799997</v>
      </c>
      <c r="K30" s="30">
        <f>IF('Imperial Data'!$B$2,'Imperial Calcs'!Y26,"")</f>
        <v>105.75</v>
      </c>
      <c r="L30" s="39">
        <f>IF('Imperial Data'!$B$2,J30,H30)</f>
        <v>25350.384892799997</v>
      </c>
      <c r="M30" s="122">
        <f>IF('Imperial Data'!$B$2,K30,I30)</f>
        <v>105.75</v>
      </c>
      <c r="O30" s="32">
        <f t="shared" si="4"/>
        <v>105.75</v>
      </c>
      <c r="Q30" s="122">
        <f t="shared" si="8"/>
        <v>5.7500000000000036</v>
      </c>
      <c r="R30" s="32">
        <f t="shared" si="2"/>
        <v>5.7500000000000036</v>
      </c>
      <c r="S30" s="32">
        <f t="shared" si="3"/>
        <v>2575.6881945601353</v>
      </c>
      <c r="U30" s="32">
        <f t="shared" si="5"/>
        <v>1</v>
      </c>
      <c r="W30" s="30" t="str" cm="1">
        <f t="array" ref="W30">IF($AN$21="INVERT",R30,IF(W29&gt;=$S$12,"",IF(R29="","",INDEX($R$18:$R$199,$U$17-ROWS($R$18:$R29)))))</f>
        <v/>
      </c>
      <c r="X30" s="30" t="str">
        <f t="shared" si="6"/>
        <v/>
      </c>
      <c r="Y30" s="30" t="str">
        <f>IF(Y29="","",IF($AN$21="TYP",IF(S29="","",INDEX($S$18:$S$200,$U$17-ROWS($S$18:$S29))),IF($AN$21="INVERT",S30,"")))</f>
        <v/>
      </c>
      <c r="Z30" s="77" t="str">
        <f t="shared" si="7"/>
        <v/>
      </c>
      <c r="AA30" s="69"/>
      <c r="AB30" s="96"/>
      <c r="AC30" s="96"/>
      <c r="AD30" s="96"/>
      <c r="AE30" s="96"/>
      <c r="AF30" s="96"/>
      <c r="AG30" s="156" t="s">
        <v>135</v>
      </c>
      <c r="AH30" s="174" t="str">
        <f>IFERROR(IF('Imperial Data'!B2,'Cumulative Volumes Imperial'!AK42,'Cumulative Volumes Imperial'!AJ42),"")</f>
        <v/>
      </c>
      <c r="AI30" s="157"/>
      <c r="AJ30" s="164" t="e">
        <f>_xlfn.XLOOKUP(AJ28,$H$18:$H$200,$I$18:$I$200)</f>
        <v>#N/A</v>
      </c>
      <c r="AK30" s="164" t="e">
        <f>_xlfn.XLOOKUP(AK28,$J$18:$J$200,$K$18:$K$200)</f>
        <v>#N/A</v>
      </c>
      <c r="AL30" s="96"/>
    </row>
    <row r="31" spans="1:42" x14ac:dyDescent="0.2">
      <c r="A31" s="32">
        <f t="shared" si="1"/>
        <v>31</v>
      </c>
      <c r="C31" s="37">
        <f>IF(OR(C30=1,C30=""),"",'Imperial Calcs'!B27)</f>
        <v>68</v>
      </c>
      <c r="D31" s="30">
        <f>IF(C31="","",'Imperial Calcs'!C27)</f>
        <v>0.19017919000000916</v>
      </c>
      <c r="E31" s="30">
        <f>IF(OR(C30=1,C30=""),"",IF('Imperial Data'!$B$2,'Imperial Calcs'!D27,'Imperial Calcs'!E27))</f>
        <v>3.3912879999995482E-2</v>
      </c>
      <c r="F31" s="30">
        <f>IF(OR(C30=1,C30=""),"",IF('Imperial Data'!$B$2,'Imperial Calcs'!E27,'Imperial Calcs'!G27))</f>
        <v>19.017919000000916</v>
      </c>
      <c r="G31" s="30">
        <f>IF(OR(C30=1,C30=""),"",IF('Imperial Data'!$B$2,'Imperial Calcs'!F27,'Imperial Calcs'!J27))</f>
        <v>0.33912879999995482</v>
      </c>
      <c r="H31" s="30">
        <f>IF(OR(C30=1,C30=""),"",IF('Imperial Data'!$B$2,'Imperial Calcs'!G27,'Imperial Calcs'!M27))</f>
        <v>203.25718087999965</v>
      </c>
      <c r="I31" s="30">
        <f>IF(C31="","",IF('Imperial Data'!$B$2,'Imperial Calcs'!J27,'Imperial Calcs'!Y27))</f>
        <v>222.61422868000051</v>
      </c>
      <c r="J31" s="30">
        <f>IF('Imperial Data'!$B$2,'Imperial Calcs'!M27,"")</f>
        <v>25135.744209919998</v>
      </c>
      <c r="K31" s="30">
        <f>IF('Imperial Data'!$B$2,'Imperial Calcs'!Y27,"")</f>
        <v>105.66666666666667</v>
      </c>
      <c r="L31" s="39">
        <f>IF('Imperial Data'!$B$2,J31,H31)</f>
        <v>25135.744209919998</v>
      </c>
      <c r="M31" s="122">
        <f>IF('Imperial Data'!$B$2,K31,I31)</f>
        <v>105.66666666666667</v>
      </c>
      <c r="O31" s="32">
        <f t="shared" si="4"/>
        <v>105.66666666666667</v>
      </c>
      <c r="Q31" s="122">
        <f t="shared" si="8"/>
        <v>5.6666666666666705</v>
      </c>
      <c r="R31" s="32">
        <f t="shared" si="2"/>
        <v>5.6666666666666705</v>
      </c>
      <c r="S31" s="32">
        <f t="shared" si="3"/>
        <v>2671.3707441597235</v>
      </c>
      <c r="U31" s="32">
        <f t="shared" si="5"/>
        <v>1</v>
      </c>
      <c r="W31" s="30" t="str" cm="1">
        <f t="array" ref="W31">IF($AN$21="INVERT",R31,IF(W30&gt;=$S$12,"",IF(R30="","",INDEX($R$18:$R$199,$U$17-ROWS($R$18:$R30)))))</f>
        <v/>
      </c>
      <c r="X31" s="30" t="str">
        <f t="shared" si="6"/>
        <v/>
      </c>
      <c r="Y31" s="30" t="str">
        <f>IF(Y30="","",IF($AN$21="TYP",IF(S30="","",INDEX($S$18:$S$200,$U$17-ROWS($S$18:$S30))),IF($AN$21="INVERT",S31,"")))</f>
        <v/>
      </c>
      <c r="Z31" s="77" t="str">
        <f t="shared" si="7"/>
        <v/>
      </c>
      <c r="AA31" s="69"/>
      <c r="AB31" s="96"/>
      <c r="AC31" s="96"/>
      <c r="AD31" s="96"/>
      <c r="AE31" s="96"/>
      <c r="AF31" s="96"/>
      <c r="AG31" s="156" t="s">
        <v>136</v>
      </c>
      <c r="AH31" s="168" t="str">
        <f>IFERROR(AH30+AH28,"")</f>
        <v/>
      </c>
      <c r="AI31" s="157"/>
      <c r="AJ31" s="164" t="str">
        <f>_xlfn.XLOOKUP(AJ29,$H$18:$H$200,$I$18:$I$200,MIN($I$18:$I$200)-1/12)</f>
        <v/>
      </c>
      <c r="AK31" s="164" t="str">
        <f>_xlfn.XLOOKUP(AK29,$J$18:$J$200,$K$18:$K$200,MIN($K$18:$K$200)-1/12)</f>
        <v xml:space="preserve"> </v>
      </c>
      <c r="AL31" s="96"/>
    </row>
    <row r="32" spans="1:42" x14ac:dyDescent="0.2">
      <c r="A32" s="32">
        <f t="shared" si="1"/>
        <v>32</v>
      </c>
      <c r="C32" s="37">
        <f>IF(OR(C31=1,C31=""),"",'Imperial Calcs'!B28)</f>
        <v>67</v>
      </c>
      <c r="D32" s="30">
        <f>IF(C32="","",'Imperial Calcs'!C28)</f>
        <v>0.27517807999998922</v>
      </c>
      <c r="E32" s="30">
        <f>IF(OR(C31=1,C31=""),"",IF('Imperial Data'!$B$2,'Imperial Calcs'!D28,'Imperial Calcs'!E28))</f>
        <v>5.1775609999999972E-2</v>
      </c>
      <c r="F32" s="30">
        <f>IF(OR(C31=1,C31=""),"",IF('Imperial Data'!$B$2,'Imperial Calcs'!E28,'Imperial Calcs'!G28))</f>
        <v>27.517807999998922</v>
      </c>
      <c r="G32" s="30">
        <f>IF(OR(C31=1,C31=""),"",IF('Imperial Data'!$B$2,'Imperial Calcs'!F28,'Imperial Calcs'!J28))</f>
        <v>0.51775609999999972</v>
      </c>
      <c r="H32" s="30">
        <f>IF(OR(C31=1,C31=""),"",IF('Imperial Data'!$B$2,'Imperial Calcs'!G28,'Imperial Calcs'!M28))</f>
        <v>199.78577436000046</v>
      </c>
      <c r="I32" s="30">
        <f>IF(C32="","",IF('Imperial Data'!$B$2,'Imperial Calcs'!J28,'Imperial Calcs'!Y28))</f>
        <v>227.82133845999937</v>
      </c>
      <c r="J32" s="30">
        <f>IF('Imperial Data'!$B$2,'Imperial Calcs'!M28,"")</f>
        <v>24913.129981239996</v>
      </c>
      <c r="K32" s="30">
        <f>IF('Imperial Data'!$B$2,'Imperial Calcs'!Y28,"")</f>
        <v>105.58333333333333</v>
      </c>
      <c r="L32" s="39">
        <f>IF('Imperial Data'!$B$2,J32,H32)</f>
        <v>24913.129981239996</v>
      </c>
      <c r="M32" s="122">
        <f>IF('Imperial Data'!$B$2,K32,I32)</f>
        <v>105.58333333333333</v>
      </c>
      <c r="O32" s="32">
        <f t="shared" si="4"/>
        <v>105.58333333333333</v>
      </c>
      <c r="Q32" s="122">
        <f t="shared" si="8"/>
        <v>5.5833333333333375</v>
      </c>
      <c r="R32" s="32">
        <f t="shared" si="2"/>
        <v>5.5833333333333375</v>
      </c>
      <c r="S32" s="32">
        <f t="shared" si="3"/>
        <v>2733.8560615201377</v>
      </c>
      <c r="U32" s="32">
        <f t="shared" si="5"/>
        <v>1</v>
      </c>
      <c r="W32" s="30" t="str" cm="1">
        <f t="array" ref="W32">IF($AN$21="INVERT",R32,IF(W31&gt;=$S$12,"",IF(R31="","",INDEX($R$18:$R$199,$U$17-ROWS($R$18:$R31)))))</f>
        <v/>
      </c>
      <c r="X32" s="30" t="str">
        <f t="shared" si="6"/>
        <v/>
      </c>
      <c r="Y32" s="30" t="str">
        <f>IF(Y31="","",IF($AN$21="TYP",IF(S31="","",INDEX($S$18:$S$200,$U$17-ROWS($S$18:$S31))),IF($AN$21="INVERT",S32,"")))</f>
        <v/>
      </c>
      <c r="Z32" s="77" t="str">
        <f t="shared" si="7"/>
        <v/>
      </c>
      <c r="AA32" s="69"/>
      <c r="AB32" s="96"/>
      <c r="AC32" s="96"/>
      <c r="AD32" s="96"/>
      <c r="AE32" s="96"/>
      <c r="AF32" s="96"/>
      <c r="AG32" s="162" t="s">
        <v>137</v>
      </c>
      <c r="AH32" s="169" t="str">
        <f>IFERROR(ROUNDUP(IF('Imperial Data'!B2,AK49,AJ49),2),"")</f>
        <v/>
      </c>
      <c r="AI32" s="157"/>
      <c r="AJ32" s="154" t="e">
        <f>(((ROUND(AJ28,2)-ROUND(AJ29,2))/(ROUND(AJ30,2)-ROUND(AJ31,2)))*(ROUND(AJ30,2)-$AH$25)-ROUND(AJ28,2))*-1</f>
        <v>#N/A</v>
      </c>
      <c r="AK32" s="154" t="e">
        <f>(((ROUND(AK28,2)-ROUND(AK29,2))/(ROUND(AK30,2)-ROUND(AK31,2)))*(ROUND(AK30,2)-$AH$25)-ROUND(AK28,2))*-1</f>
        <v>#N/A</v>
      </c>
      <c r="AL32" s="96"/>
    </row>
    <row r="33" spans="1:38" x14ac:dyDescent="0.2">
      <c r="A33" s="32">
        <f t="shared" si="1"/>
        <v>33</v>
      </c>
      <c r="C33" s="37">
        <f>IF(OR(C32=1,C32=""),"",'Imperial Calcs'!B29)</f>
        <v>66</v>
      </c>
      <c r="D33" s="30">
        <f>IF(C33="","",'Imperial Calcs'!C29)</f>
        <v>0.35725088000000937</v>
      </c>
      <c r="E33" s="30">
        <f>IF(OR(C32=1,C32=""),"",IF('Imperial Data'!$B$2,'Imperial Calcs'!D29,'Imperial Calcs'!E29))</f>
        <v>6.6000030000004983E-2</v>
      </c>
      <c r="F33" s="30">
        <f>IF(OR(C32=1,C32=""),"",IF('Imperial Data'!$B$2,'Imperial Calcs'!E29,'Imperial Calcs'!G29))</f>
        <v>35.725088000000937</v>
      </c>
      <c r="G33" s="30">
        <f>IF(OR(C32=1,C32=""),"",IF('Imperial Data'!$B$2,'Imperial Calcs'!F29,'Imperial Calcs'!J29))</f>
        <v>0.66000030000004983</v>
      </c>
      <c r="H33" s="30">
        <f>IF(OR(C32=1,C32=""),"",IF('Imperial Data'!$B$2,'Imperial Calcs'!G29,'Imperial Calcs'!M29))</f>
        <v>196.44596467999963</v>
      </c>
      <c r="I33" s="30">
        <f>IF(C33="","",IF('Imperial Data'!$B$2,'Imperial Calcs'!J29,'Imperial Calcs'!Y29))</f>
        <v>232.83105298000061</v>
      </c>
      <c r="J33" s="30">
        <f>IF('Imperial Data'!$B$2,'Imperial Calcs'!M29,"")</f>
        <v>24685.308642779997</v>
      </c>
      <c r="K33" s="30">
        <f>IF('Imperial Data'!$B$2,'Imperial Calcs'!Y29,"")</f>
        <v>105.5</v>
      </c>
      <c r="L33" s="39">
        <f>IF('Imperial Data'!$B$2,J33,H33)</f>
        <v>24685.308642779997</v>
      </c>
      <c r="M33" s="122">
        <f>IF('Imperial Data'!$B$2,K33,I33)</f>
        <v>105.5</v>
      </c>
      <c r="O33" s="32">
        <f t="shared" si="4"/>
        <v>105.5</v>
      </c>
      <c r="Q33" s="122">
        <f t="shared" si="8"/>
        <v>5.5000000000000044</v>
      </c>
      <c r="R33" s="32">
        <f t="shared" si="2"/>
        <v>5.5000000000000044</v>
      </c>
      <c r="S33" s="32">
        <f t="shared" si="3"/>
        <v>2793.9726357601598</v>
      </c>
      <c r="U33" s="32">
        <f t="shared" si="5"/>
        <v>1</v>
      </c>
      <c r="W33" s="30" t="str" cm="1">
        <f t="array" ref="W33">IF($AN$21="INVERT",R33,IF(W32&gt;=$S$12,"",IF(R32="","",INDEX($R$18:$R$199,$U$17-ROWS($R$18:$R32)))))</f>
        <v/>
      </c>
      <c r="X33" s="30" t="str">
        <f t="shared" si="6"/>
        <v/>
      </c>
      <c r="Y33" s="30" t="str">
        <f>IF(Y32="","",IF($AN$21="TYP",IF(S32="","",INDEX($S$18:$S$200,$U$17-ROWS($S$18:$S32))),IF($AN$21="INVERT",S33,"")))</f>
        <v/>
      </c>
      <c r="Z33" s="77" t="str">
        <f t="shared" si="7"/>
        <v/>
      </c>
      <c r="AA33" s="69"/>
      <c r="AB33" s="96"/>
      <c r="AC33" s="96"/>
      <c r="AD33" s="96"/>
      <c r="AE33" s="96"/>
      <c r="AF33" s="96"/>
      <c r="AG33" s="96"/>
      <c r="AH33" s="96"/>
      <c r="AI33" s="96"/>
      <c r="AJ33" s="158" t="e">
        <f>ROUND(MAX(IFERROR(AJ32,AJ27),0),2)</f>
        <v>#N/A</v>
      </c>
      <c r="AK33" s="158" t="e">
        <f>ROUND(MAX(IFERROR(AK32,AK27),0),2)</f>
        <v>#N/A</v>
      </c>
      <c r="AL33" s="96"/>
    </row>
    <row r="34" spans="1:38" x14ac:dyDescent="0.2">
      <c r="A34" s="32">
        <f t="shared" si="1"/>
        <v>34</v>
      </c>
      <c r="C34" s="37">
        <f>IF(OR(C33=1,C33=""),"",'Imperial Calcs'!B30)</f>
        <v>65</v>
      </c>
      <c r="D34" s="30">
        <f>IF(C34="","",'Imperial Calcs'!C30)</f>
        <v>0.45839793999999756</v>
      </c>
      <c r="E34" s="30">
        <f>IF(OR(C33=1,C33=""),"",IF('Imperial Data'!$B$2,'Imperial Calcs'!D30,'Imperial Calcs'!E30))</f>
        <v>8.3070579999997562E-2</v>
      </c>
      <c r="F34" s="30">
        <f>IF(OR(C33=1,C33=""),"",IF('Imperial Data'!$B$2,'Imperial Calcs'!E30,'Imperial Calcs'!G30))</f>
        <v>45.839793999999756</v>
      </c>
      <c r="G34" s="30">
        <f>IF(OR(C33=1,C33=""),"",IF('Imperial Data'!$B$2,'Imperial Calcs'!F30,'Imperial Calcs'!J30))</f>
        <v>0.83070579999997562</v>
      </c>
      <c r="H34" s="30">
        <f>IF(OR(C33=1,C33=""),"",IF('Imperial Data'!$B$2,'Imperial Calcs'!G30,'Imperial Calcs'!M30))</f>
        <v>192.33180008000011</v>
      </c>
      <c r="I34" s="30">
        <f>IF(C34="","",IF('Imperial Data'!$B$2,'Imperial Calcs'!J30,'Imperial Calcs'!Y30))</f>
        <v>239.00229987999984</v>
      </c>
      <c r="J34" s="30">
        <f>IF('Imperial Data'!$B$2,'Imperial Calcs'!M30,"")</f>
        <v>24452.477589799997</v>
      </c>
      <c r="K34" s="30">
        <f>IF('Imperial Data'!$B$2,'Imperial Calcs'!Y30,"")</f>
        <v>105.41666666666667</v>
      </c>
      <c r="L34" s="39">
        <f>IF('Imperial Data'!$B$2,J34,H34)</f>
        <v>24452.477589799997</v>
      </c>
      <c r="M34" s="122">
        <f>IF('Imperial Data'!$B$2,K34,I34)</f>
        <v>105.41666666666667</v>
      </c>
      <c r="O34" s="32">
        <f t="shared" si="4"/>
        <v>105.41666666666667</v>
      </c>
      <c r="Q34" s="122">
        <f t="shared" si="8"/>
        <v>5.4166666666666714</v>
      </c>
      <c r="R34" s="32">
        <f t="shared" si="2"/>
        <v>5.4166666666666714</v>
      </c>
      <c r="S34" s="32">
        <f t="shared" si="3"/>
        <v>2868.0275985596904</v>
      </c>
      <c r="U34" s="32">
        <f t="shared" si="5"/>
        <v>1</v>
      </c>
      <c r="W34" s="30" t="str" cm="1">
        <f t="array" ref="W34">IF($AN$21="INVERT",R34,IF(W33&gt;=$S$12,"",IF(R33="","",INDEX($R$18:$R$199,$U$17-ROWS($R$18:$R33)))))</f>
        <v/>
      </c>
      <c r="X34" s="30" t="str">
        <f t="shared" si="6"/>
        <v/>
      </c>
      <c r="Y34" s="30" t="str">
        <f>IF(Y33="","",IF($AN$21="TYP",IF(S33="","",INDEX($S$18:$S$200,$U$17-ROWS($S$18:$S33))),IF($AN$21="INVERT",S34,"")))</f>
        <v/>
      </c>
      <c r="Z34" s="77" t="str">
        <f t="shared" si="7"/>
        <v/>
      </c>
      <c r="AA34" s="69"/>
      <c r="AB34" s="96"/>
      <c r="AC34" s="96"/>
      <c r="AD34" s="96"/>
      <c r="AE34" s="96"/>
      <c r="AF34" s="96"/>
      <c r="AG34" s="96"/>
      <c r="AH34" s="96"/>
      <c r="AI34" s="96"/>
      <c r="AJ34" s="144" t="s">
        <v>142</v>
      </c>
      <c r="AK34" s="145"/>
      <c r="AL34" s="96"/>
    </row>
    <row r="35" spans="1:38" x14ac:dyDescent="0.2">
      <c r="A35" s="32">
        <f t="shared" si="1"/>
        <v>35</v>
      </c>
      <c r="C35" s="37">
        <f>IF(OR(C34=1,C34=""),"",'Imperial Calcs'!B31)</f>
        <v>64</v>
      </c>
      <c r="D35" s="30">
        <f>IF(C35="","",'Imperial Calcs'!C31)</f>
        <v>0.74163876000000073</v>
      </c>
      <c r="E35" s="30">
        <f>IF(OR(C34=1,C34=""),"",IF('Imperial Data'!$B$2,'Imperial Calcs'!D31,'Imperial Calcs'!E31))</f>
        <v>0.10533277999999768</v>
      </c>
      <c r="F35" s="30">
        <f>IF(OR(C34=1,C34=""),"",IF('Imperial Data'!$B$2,'Imperial Calcs'!E31,'Imperial Calcs'!G31))</f>
        <v>74.163876000000073</v>
      </c>
      <c r="G35" s="30">
        <f>IF(OR(C34=1,C34=""),"",IF('Imperial Data'!$B$2,'Imperial Calcs'!F31,'Imperial Calcs'!J31))</f>
        <v>1.0533277999999768</v>
      </c>
      <c r="H35" s="30">
        <f>IF(OR(C34=1,C34=""),"",IF('Imperial Data'!$B$2,'Imperial Calcs'!G31,'Imperial Calcs'!M31))</f>
        <v>180.91311847999998</v>
      </c>
      <c r="I35" s="30">
        <f>IF(C35="","",IF('Imperial Data'!$B$2,'Imperial Calcs'!J31,'Imperial Calcs'!Y31))</f>
        <v>256.13032228000003</v>
      </c>
      <c r="J35" s="30">
        <f>IF('Imperial Data'!$B$2,'Imperial Calcs'!M31,"")</f>
        <v>24213.475289919996</v>
      </c>
      <c r="K35" s="30">
        <f>IF('Imperial Data'!$B$2,'Imperial Calcs'!Y31,"")</f>
        <v>105.33333333333333</v>
      </c>
      <c r="L35" s="39">
        <f>IF('Imperial Data'!$B$2,J35,H35)</f>
        <v>24213.475289919996</v>
      </c>
      <c r="M35" s="122">
        <f>IF('Imperial Data'!$B$2,K35,I35)</f>
        <v>105.33333333333333</v>
      </c>
      <c r="O35" s="32">
        <f t="shared" si="4"/>
        <v>105.33333333333333</v>
      </c>
      <c r="Q35" s="122">
        <f t="shared" si="8"/>
        <v>5.3333333333333384</v>
      </c>
      <c r="R35" s="32">
        <f t="shared" si="2"/>
        <v>5.3333333333333384</v>
      </c>
      <c r="S35" s="32">
        <f t="shared" si="3"/>
        <v>3073.5638673601934</v>
      </c>
      <c r="U35" s="32">
        <f t="shared" si="5"/>
        <v>1</v>
      </c>
      <c r="W35" s="30" t="str" cm="1">
        <f t="array" ref="W35">IF($AN$21="INVERT",R35,IF(W34&gt;=$S$12,"",IF(R34="","",INDEX($R$18:$R$199,$U$17-ROWS($R$18:$R34)))))</f>
        <v/>
      </c>
      <c r="X35" s="30" t="str">
        <f t="shared" si="6"/>
        <v/>
      </c>
      <c r="Y35" s="30" t="str">
        <f>IF(Y34="","",IF($AN$21="TYP",IF(S34="","",INDEX($S$18:$S$200,$U$17-ROWS($S$18:$S34))),IF($AN$21="INVERT",S35,"")))</f>
        <v/>
      </c>
      <c r="Z35" s="77" t="str">
        <f t="shared" si="7"/>
        <v/>
      </c>
      <c r="AA35" s="69"/>
      <c r="AB35" s="96"/>
      <c r="AC35" s="96"/>
      <c r="AD35" s="96"/>
      <c r="AE35" s="96"/>
      <c r="AF35" s="96"/>
      <c r="AG35" s="96"/>
      <c r="AH35" s="96"/>
      <c r="AI35" s="96"/>
      <c r="AJ35" s="161" t="s">
        <v>138</v>
      </c>
      <c r="AK35" s="150" t="s">
        <v>139</v>
      </c>
      <c r="AL35" s="96"/>
    </row>
    <row r="36" spans="1:38" x14ac:dyDescent="0.2">
      <c r="A36" s="32">
        <f t="shared" si="1"/>
        <v>36</v>
      </c>
      <c r="C36" s="37">
        <f>IF(OR(C35=1,C35=""),"",'Imperial Calcs'!B32)</f>
        <v>63</v>
      </c>
      <c r="D36" s="30">
        <f>IF(C36="","",'Imperial Calcs'!C32)</f>
        <v>1.096373629999988</v>
      </c>
      <c r="E36" s="30">
        <f>IF(OR(C35=1,C35=""),"",IF('Imperial Data'!$B$2,'Imperial Calcs'!D32,'Imperial Calcs'!E32))</f>
        <v>0.13240399000000025</v>
      </c>
      <c r="F36" s="30">
        <f>IF(OR(C35=1,C35=""),"",IF('Imperial Data'!$B$2,'Imperial Calcs'!E32,'Imperial Calcs'!G32))</f>
        <v>109.6373629999988</v>
      </c>
      <c r="G36" s="30">
        <f>IF(OR(C35=1,C35=""),"",IF('Imperial Data'!$B$2,'Imperial Calcs'!F32,'Imperial Calcs'!J32))</f>
        <v>1.3240399000000025</v>
      </c>
      <c r="H36" s="30">
        <f>IF(OR(C35=1,C35=""),"",IF('Imperial Data'!$B$2,'Imperial Calcs'!G32,'Imperial Calcs'!M32))</f>
        <v>166.61543884000048</v>
      </c>
      <c r="I36" s="30">
        <f>IF(C36="","",IF('Imperial Data'!$B$2,'Imperial Calcs'!J32,'Imperial Calcs'!Y32))</f>
        <v>277.57684173999928</v>
      </c>
      <c r="J36" s="30">
        <f>IF('Imperial Data'!$B$2,'Imperial Calcs'!M32,"")</f>
        <v>23957.344967639994</v>
      </c>
      <c r="K36" s="30">
        <f>IF('Imperial Data'!$B$2,'Imperial Calcs'!Y32,"")</f>
        <v>105.25</v>
      </c>
      <c r="L36" s="39">
        <f>IF('Imperial Data'!$B$2,J36,H36)</f>
        <v>23957.344967639994</v>
      </c>
      <c r="M36" s="122">
        <f>IF('Imperial Data'!$B$2,K36,I36)</f>
        <v>105.25</v>
      </c>
      <c r="O36" s="32">
        <f t="shared" si="4"/>
        <v>105.25</v>
      </c>
      <c r="Q36" s="122">
        <f t="shared" si="8"/>
        <v>5.2500000000000053</v>
      </c>
      <c r="R36" s="32">
        <f t="shared" si="2"/>
        <v>5.2500000000000053</v>
      </c>
      <c r="S36" s="32">
        <f t="shared" si="3"/>
        <v>3330.9221008801833</v>
      </c>
      <c r="U36" s="32">
        <f t="shared" si="5"/>
        <v>1</v>
      </c>
      <c r="W36" s="30" t="str" cm="1">
        <f t="array" ref="W36">IF($AN$21="INVERT",R36,IF(W35&gt;=$S$12,"",IF(R35="","",INDEX($R$18:$R$199,$U$17-ROWS($R$18:$R35)))))</f>
        <v/>
      </c>
      <c r="X36" s="30" t="str">
        <f t="shared" si="6"/>
        <v/>
      </c>
      <c r="Y36" s="30" t="str">
        <f>IF(Y35="","",IF($AN$21="TYP",IF(S35="","",INDEX($S$18:$S$200,$U$17-ROWS($S$18:$S35))),IF($AN$21="INVERT",S36,"")))</f>
        <v/>
      </c>
      <c r="Z36" s="77" t="str">
        <f t="shared" si="7"/>
        <v/>
      </c>
      <c r="AA36" s="69"/>
      <c r="AB36" s="96"/>
      <c r="AC36" s="96"/>
      <c r="AD36" s="96"/>
      <c r="AE36" s="96"/>
      <c r="AF36" s="96"/>
      <c r="AG36" s="96"/>
      <c r="AH36" s="96"/>
      <c r="AI36" s="96"/>
      <c r="AJ36" s="166" t="e">
        <f>_xlfn.XLOOKUP($AH$29,$I$18:$I$200,$H$18:$H$200,,0)</f>
        <v>#N/A</v>
      </c>
      <c r="AK36" s="166" t="e">
        <f>_xlfn.XLOOKUP($AH$29,$K$18:$K$200,$J$18:$J$200,,0)</f>
        <v>#N/A</v>
      </c>
      <c r="AL36" s="96"/>
    </row>
    <row r="37" spans="1:38" x14ac:dyDescent="0.2">
      <c r="A37" s="32">
        <f t="shared" si="1"/>
        <v>37</v>
      </c>
      <c r="C37" s="37">
        <f>IF(OR(C36=1,C36=""),"",'Imperial Calcs'!B33)</f>
        <v>62</v>
      </c>
      <c r="D37" s="30">
        <f>IF(C37="","",'Imperial Calcs'!C33)</f>
        <v>1.3184840400000155</v>
      </c>
      <c r="E37" s="30">
        <f>IF(OR(C36=1,C36=""),"",IF('Imperial Data'!$B$2,'Imperial Calcs'!D33,'Imperial Calcs'!E33))</f>
        <v>0.16099102000000443</v>
      </c>
      <c r="F37" s="30">
        <f>IF(OR(C36=1,C36=""),"",IF('Imperial Data'!$B$2,'Imperial Calcs'!E33,'Imperial Calcs'!G33))</f>
        <v>131.84840400000155</v>
      </c>
      <c r="G37" s="30">
        <f>IF(OR(C36=1,C36=""),"",IF('Imperial Data'!$B$2,'Imperial Calcs'!F33,'Imperial Calcs'!J33))</f>
        <v>1.6099102000000443</v>
      </c>
      <c r="H37" s="30">
        <f>IF(OR(C36=1,C36=""),"",IF('Imperial Data'!$B$2,'Imperial Calcs'!G33,'Imperial Calcs'!M33))</f>
        <v>157.61667431999936</v>
      </c>
      <c r="I37" s="30">
        <f>IF(C37="","",IF('Imperial Data'!$B$2,'Imperial Calcs'!J33,'Imperial Calcs'!Y33))</f>
        <v>291.07498852000094</v>
      </c>
      <c r="J37" s="30">
        <f>IF('Imperial Data'!$B$2,'Imperial Calcs'!M33,"")</f>
        <v>23679.768125899995</v>
      </c>
      <c r="K37" s="30">
        <f>IF('Imperial Data'!$B$2,'Imperial Calcs'!Y33,"")</f>
        <v>105.16666666666667</v>
      </c>
      <c r="L37" s="39">
        <f>IF('Imperial Data'!$B$2,J37,H37)</f>
        <v>23679.768125899995</v>
      </c>
      <c r="M37" s="122">
        <f>IF('Imperial Data'!$B$2,K37,I37)</f>
        <v>105.16666666666667</v>
      </c>
      <c r="O37" s="32">
        <f t="shared" si="4"/>
        <v>105.16666666666667</v>
      </c>
      <c r="Q37" s="122">
        <f t="shared" si="8"/>
        <v>5.1666666666666723</v>
      </c>
      <c r="R37" s="32">
        <f t="shared" si="2"/>
        <v>5.1666666666666723</v>
      </c>
      <c r="S37" s="32">
        <f t="shared" si="3"/>
        <v>3492.899862239628</v>
      </c>
      <c r="U37" s="32">
        <f t="shared" si="5"/>
        <v>1</v>
      </c>
      <c r="W37" s="30" t="str" cm="1">
        <f t="array" ref="W37">IF($AN$21="INVERT",R37,IF(W36&gt;=$S$12,"",IF(R36="","",INDEX($R$18:$R$199,$U$17-ROWS($R$18:$R36)))))</f>
        <v/>
      </c>
      <c r="X37" s="30" t="str">
        <f t="shared" si="6"/>
        <v/>
      </c>
      <c r="Y37" s="30" t="str">
        <f>IF(Y36="","",IF($AN$21="TYP",IF(S36="","",INDEX($S$18:$S$200,$U$17-ROWS($S$18:$S36))),IF($AN$21="INVERT",S37,"")))</f>
        <v/>
      </c>
      <c r="Z37" s="77" t="str">
        <f t="shared" si="7"/>
        <v/>
      </c>
      <c r="AA37" s="69"/>
      <c r="AB37" s="96"/>
      <c r="AC37" s="96"/>
      <c r="AD37" s="96"/>
      <c r="AE37" s="96"/>
      <c r="AF37" s="96"/>
      <c r="AG37" s="96"/>
      <c r="AH37" s="96"/>
      <c r="AI37" s="96"/>
      <c r="AJ37" s="165" t="e">
        <f>_xlfn.XLOOKUP($AH$29,$I$18:$I$200,$H$18:$H$200,,1)</f>
        <v>#N/A</v>
      </c>
      <c r="AK37" s="165" t="e">
        <f>_xlfn.XLOOKUP($AH$29,$K$18:$K$200,$J$18:$J$200,,1)</f>
        <v>#N/A</v>
      </c>
      <c r="AL37" s="96"/>
    </row>
    <row r="38" spans="1:38" x14ac:dyDescent="0.2">
      <c r="A38" s="32">
        <f t="shared" si="1"/>
        <v>38</v>
      </c>
      <c r="C38" s="37">
        <f>IF(OR(C37=1,C37=""),"",'Imperial Calcs'!B34)</f>
        <v>61</v>
      </c>
      <c r="D38" s="30">
        <f>IF(C38="","",'Imperial Calcs'!C34)</f>
        <v>1.4982317199999784</v>
      </c>
      <c r="E38" s="30">
        <f>IF(OR(C37=1,C37=""),"",IF('Imperial Data'!$B$2,'Imperial Calcs'!D34,'Imperial Calcs'!E34))</f>
        <v>0.18868820999999514</v>
      </c>
      <c r="F38" s="30">
        <f>IF(OR(C37=1,C37=""),"",IF('Imperial Data'!$B$2,'Imperial Calcs'!E34,'Imperial Calcs'!G34))</f>
        <v>149.82317199999784</v>
      </c>
      <c r="G38" s="30">
        <f>IF(OR(C37=1,C37=""),"",IF('Imperial Data'!$B$2,'Imperial Calcs'!F34,'Imperial Calcs'!J34))</f>
        <v>1.8868820999999514</v>
      </c>
      <c r="H38" s="30">
        <f>IF(OR(C37=1,C37=""),"",IF('Imperial Data'!$B$2,'Imperial Calcs'!G34,'Imperial Calcs'!M34))</f>
        <v>150.31597836000088</v>
      </c>
      <c r="I38" s="30">
        <f>IF(C38="","",IF('Imperial Data'!$B$2,'Imperial Calcs'!J34,'Imperial Calcs'!Y34))</f>
        <v>302.02603245999865</v>
      </c>
      <c r="J38" s="30">
        <f>IF('Imperial Data'!$B$2,'Imperial Calcs'!M34,"")</f>
        <v>23388.693137379993</v>
      </c>
      <c r="K38" s="30">
        <f>IF('Imperial Data'!$B$2,'Imperial Calcs'!Y34,"")</f>
        <v>105.08333333333333</v>
      </c>
      <c r="L38" s="39">
        <f>IF('Imperial Data'!$B$2,J38,H38)</f>
        <v>23388.693137379993</v>
      </c>
      <c r="M38" s="122">
        <f>IF('Imperial Data'!$B$2,K38,I38)</f>
        <v>105.08333333333333</v>
      </c>
      <c r="O38" s="32">
        <f t="shared" si="4"/>
        <v>105.08333333333333</v>
      </c>
      <c r="Q38" s="122">
        <f t="shared" si="8"/>
        <v>5.0833333333333393</v>
      </c>
      <c r="R38" s="32">
        <f t="shared" si="2"/>
        <v>5.0833333333333393</v>
      </c>
      <c r="S38" s="32">
        <f t="shared" si="3"/>
        <v>3624.3123895201884</v>
      </c>
      <c r="U38" s="32">
        <f t="shared" si="5"/>
        <v>1</v>
      </c>
      <c r="W38" s="30" t="str" cm="1">
        <f t="array" ref="W38">IF($AN$21="INVERT",R38,IF(W37&gt;=$S$12,"",IF(R37="","",INDEX($R$18:$R$199,$U$17-ROWS($R$18:$R37)))))</f>
        <v/>
      </c>
      <c r="X38" s="30" t="str">
        <f t="shared" si="6"/>
        <v/>
      </c>
      <c r="Y38" s="30" t="str">
        <f>IF(Y37="","",IF($AN$21="TYP",IF(S37="","",INDEX($S$18:$S$200,$U$17-ROWS($S$18:$S37))),IF($AN$21="INVERT",S38,"")))</f>
        <v/>
      </c>
      <c r="Z38" s="77" t="str">
        <f t="shared" si="7"/>
        <v/>
      </c>
      <c r="AA38" s="69"/>
      <c r="AB38" s="96"/>
      <c r="AC38" s="96"/>
      <c r="AD38" s="96"/>
      <c r="AE38" s="96"/>
      <c r="AF38" s="96"/>
      <c r="AG38" s="96"/>
      <c r="AH38" s="96"/>
      <c r="AI38" s="96"/>
      <c r="AJ38" s="165" t="str">
        <f>_xlfn.XLOOKUP($AH$29,$I$18:$I$200,$H$18:$H$200,0,-1)</f>
        <v/>
      </c>
      <c r="AK38" s="165" t="str">
        <f>_xlfn.XLOOKUP($AH$29,$K$18:$K$200,$J$18:$J$200,0,-1)</f>
        <v/>
      </c>
      <c r="AL38" s="96"/>
    </row>
    <row r="39" spans="1:38" x14ac:dyDescent="0.2">
      <c r="A39" s="32">
        <f t="shared" si="1"/>
        <v>39</v>
      </c>
      <c r="C39" s="37">
        <f>IF(OR(C38=1,C38=""),"",'Imperial Calcs'!B35)</f>
        <v>60</v>
      </c>
      <c r="D39" s="30">
        <f>IF(C39="","",'Imperial Calcs'!C35)</f>
        <v>1.654489830000017</v>
      </c>
      <c r="E39" s="30">
        <f>IF(OR(C38=1,C38=""),"",IF('Imperial Data'!$B$2,'Imperial Calcs'!D35,'Imperial Calcs'!E35))</f>
        <v>0.21852530000000314</v>
      </c>
      <c r="F39" s="30">
        <f>IF(OR(C38=1,C38=""),"",IF('Imperial Data'!$B$2,'Imperial Calcs'!E35,'Imperial Calcs'!G35))</f>
        <v>165.4489830000017</v>
      </c>
      <c r="G39" s="30">
        <f>IF(OR(C38=1,C38=""),"",IF('Imperial Data'!$B$2,'Imperial Calcs'!F35,'Imperial Calcs'!J35))</f>
        <v>2.1852530000000314</v>
      </c>
      <c r="H39" s="30">
        <f>IF(OR(C38=1,C38=""),"",IF('Imperial Data'!$B$2,'Imperial Calcs'!G35,'Imperial Calcs'!M35))</f>
        <v>143.94630559999931</v>
      </c>
      <c r="I39" s="30">
        <f>IF(C39="","",IF('Imperial Data'!$B$2,'Imperial Calcs'!J35,'Imperial Calcs'!Y35))</f>
        <v>311.58054160000103</v>
      </c>
      <c r="J39" s="30">
        <f>IF('Imperial Data'!$B$2,'Imperial Calcs'!M35,"")</f>
        <v>23086.667104919994</v>
      </c>
      <c r="K39" s="30">
        <f>IF('Imperial Data'!$B$2,'Imperial Calcs'!Y35,"")</f>
        <v>105</v>
      </c>
      <c r="L39" s="39">
        <f>IF('Imperial Data'!$B$2,J39,H39)</f>
        <v>23086.667104919994</v>
      </c>
      <c r="M39" s="122">
        <f>IF('Imperial Data'!$B$2,K39,I39)</f>
        <v>105</v>
      </c>
      <c r="O39" s="32">
        <f t="shared" si="4"/>
        <v>105</v>
      </c>
      <c r="Q39" s="122">
        <f t="shared" si="8"/>
        <v>5.0000000000000062</v>
      </c>
      <c r="R39" s="32">
        <f t="shared" si="2"/>
        <v>5.0000000000000062</v>
      </c>
      <c r="S39" s="32">
        <f t="shared" si="3"/>
        <v>3738.9664992002158</v>
      </c>
      <c r="U39" s="32">
        <f t="shared" si="5"/>
        <v>1</v>
      </c>
      <c r="W39" s="30" t="str" cm="1">
        <f t="array" ref="W39">IF($AN$21="INVERT",R39,IF(W38&gt;=$S$12,"",IF(R38="","",INDEX($R$18:$R$199,$U$17-ROWS($R$18:$R38)))))</f>
        <v/>
      </c>
      <c r="X39" s="30" t="str">
        <f t="shared" si="6"/>
        <v/>
      </c>
      <c r="Y39" s="30" t="str">
        <f>IF(Y38="","",IF($AN$21="TYP",IF(S38="","",INDEX($S$18:$S$200,$U$17-ROWS($S$18:$S38))),IF($AN$21="INVERT",S39,"")))</f>
        <v/>
      </c>
      <c r="Z39" s="77" t="str">
        <f t="shared" si="7"/>
        <v/>
      </c>
      <c r="AA39" s="69"/>
      <c r="AB39" s="96"/>
      <c r="AC39" s="96"/>
      <c r="AD39" s="96"/>
      <c r="AE39" s="96"/>
      <c r="AF39" s="96"/>
      <c r="AG39" s="96"/>
      <c r="AH39" s="96"/>
      <c r="AI39" s="96"/>
      <c r="AJ39" s="165" t="e">
        <f>_xlfn.XLOOKUP(AJ37,$H$18:$H$200,$I$18:$I$200)</f>
        <v>#N/A</v>
      </c>
      <c r="AK39" s="165" t="e">
        <f>_xlfn.XLOOKUP(AK37,$J$18:$J$200,$K$18:$K$200)</f>
        <v>#N/A</v>
      </c>
      <c r="AL39" s="96"/>
    </row>
    <row r="40" spans="1:38" x14ac:dyDescent="0.2">
      <c r="A40" s="32">
        <f t="shared" si="1"/>
        <v>40</v>
      </c>
      <c r="C40" s="37">
        <f>IF(OR(C39=1,C39=""),"",'Imperial Calcs'!B36)</f>
        <v>59</v>
      </c>
      <c r="D40" s="30">
        <f>IF(C40="","",'Imperial Calcs'!C36)</f>
        <v>1.7939655600000037</v>
      </c>
      <c r="E40" s="30">
        <f>IF(OR(C39=1,C39=""),"",IF('Imperial Data'!$B$2,'Imperial Calcs'!D36,'Imperial Calcs'!E36))</f>
        <v>0.24693469999999706</v>
      </c>
      <c r="F40" s="30">
        <f>IF(OR(C39=1,C39=""),"",IF('Imperial Data'!$B$2,'Imperial Calcs'!E36,'Imperial Calcs'!G36))</f>
        <v>179.39655600000037</v>
      </c>
      <c r="G40" s="30">
        <f>IF(OR(C39=1,C39=""),"",IF('Imperial Data'!$B$2,'Imperial Calcs'!F36,'Imperial Calcs'!J36))</f>
        <v>2.4693469999999706</v>
      </c>
      <c r="H40" s="30">
        <f>IF(OR(C39=1,C39=""),"",IF('Imperial Data'!$B$2,'Imperial Calcs'!G36,'Imperial Calcs'!M36))</f>
        <v>138.25363879999986</v>
      </c>
      <c r="I40" s="30">
        <f>IF(C40="","",IF('Imperial Data'!$B$2,'Imperial Calcs'!J36,'Imperial Calcs'!Y36))</f>
        <v>320.11954180000021</v>
      </c>
      <c r="J40" s="30">
        <f>IF('Imperial Data'!$B$2,'Imperial Calcs'!M36,"")</f>
        <v>22775.086563319994</v>
      </c>
      <c r="K40" s="30">
        <f>IF('Imperial Data'!$B$2,'Imperial Calcs'!Y36,"")</f>
        <v>104.91666666666667</v>
      </c>
      <c r="L40" s="39">
        <f>IF('Imperial Data'!$B$2,J40,H40)</f>
        <v>22775.086563319994</v>
      </c>
      <c r="M40" s="122">
        <f>IF('Imperial Data'!$B$2,K40,I40)</f>
        <v>104.91666666666667</v>
      </c>
      <c r="O40" s="32">
        <f t="shared" si="4"/>
        <v>104.91666666666667</v>
      </c>
      <c r="Q40" s="122">
        <f t="shared" si="8"/>
        <v>4.9166666666666732</v>
      </c>
      <c r="R40" s="32">
        <f t="shared" si="2"/>
        <v>4.9166666666666732</v>
      </c>
      <c r="S40" s="32">
        <f t="shared" si="3"/>
        <v>3841.4345015995495</v>
      </c>
      <c r="U40" s="32">
        <f t="shared" si="5"/>
        <v>1</v>
      </c>
      <c r="W40" s="30" t="str" cm="1">
        <f t="array" ref="W40">IF($AN$21="INVERT",R40,IF(W39&gt;=$S$12,"",IF(R39="","",INDEX($R$18:$R$199,$U$17-ROWS($R$18:$R39)))))</f>
        <v/>
      </c>
      <c r="X40" s="30" t="str">
        <f t="shared" si="6"/>
        <v/>
      </c>
      <c r="Y40" s="30" t="str">
        <f>IF(Y39="","",IF($AN$21="TYP",IF(S39="","",INDEX($S$18:$S$200,$U$17-ROWS($S$18:$S39))),IF($AN$21="INVERT",S40,"")))</f>
        <v/>
      </c>
      <c r="Z40" s="77" t="str">
        <f t="shared" si="7"/>
        <v/>
      </c>
      <c r="AA40" s="69"/>
      <c r="AB40" s="96"/>
      <c r="AC40" s="96"/>
      <c r="AD40" s="96"/>
      <c r="AE40" s="96"/>
      <c r="AF40" s="96"/>
      <c r="AG40" s="96"/>
      <c r="AH40" s="96"/>
      <c r="AI40" s="96"/>
      <c r="AJ40" s="146" t="str">
        <f>_xlfn.XLOOKUP(AJ38,$H$18:$H$200,$I$18:$I$200,MIN($I$18:$I$200)-1/12)</f>
        <v/>
      </c>
      <c r="AK40" s="146" t="str">
        <f>_xlfn.XLOOKUP(AK38,$J$18:$J$200,$K$18:$K$200,MIN($K$18:$K$200)-1/12)</f>
        <v xml:space="preserve"> </v>
      </c>
      <c r="AL40" s="96"/>
    </row>
    <row r="41" spans="1:38" x14ac:dyDescent="0.2">
      <c r="A41" s="32">
        <f t="shared" si="1"/>
        <v>41</v>
      </c>
      <c r="C41" s="37">
        <f>IF(OR(C40=1,C40=""),"",'Imperial Calcs'!B37)</f>
        <v>58</v>
      </c>
      <c r="D41" s="30">
        <f>IF(C41="","",'Imperial Calcs'!C37)</f>
        <v>1.9196539699999846</v>
      </c>
      <c r="E41" s="30">
        <f>IF(OR(C40=1,C40=""),"",IF('Imperial Data'!$B$2,'Imperial Calcs'!D37,'Imperial Calcs'!E37))</f>
        <v>0.27528255000000001</v>
      </c>
      <c r="F41" s="30">
        <f>IF(OR(C40=1,C40=""),"",IF('Imperial Data'!$B$2,'Imperial Calcs'!E37,'Imperial Calcs'!G37))</f>
        <v>191.96539699999846</v>
      </c>
      <c r="G41" s="30">
        <f>IF(OR(C40=1,C40=""),"",IF('Imperial Data'!$B$2,'Imperial Calcs'!F37,'Imperial Calcs'!J37))</f>
        <v>2.7528255000000001</v>
      </c>
      <c r="H41" s="30">
        <f>IF(OR(C40=1,C40=""),"",IF('Imperial Data'!$B$2,'Imperial Calcs'!G37,'Imperial Calcs'!M37))</f>
        <v>133.11271100000064</v>
      </c>
      <c r="I41" s="30">
        <f>IF(C41="","",IF('Imperial Data'!$B$2,'Imperial Calcs'!J37,'Imperial Calcs'!Y37))</f>
        <v>327.83093349999911</v>
      </c>
      <c r="J41" s="30">
        <f>IF('Imperial Data'!$B$2,'Imperial Calcs'!M37,"")</f>
        <v>22454.967021519995</v>
      </c>
      <c r="K41" s="30">
        <f>IF('Imperial Data'!$B$2,'Imperial Calcs'!Y37,"")</f>
        <v>104.83333333333333</v>
      </c>
      <c r="L41" s="39">
        <f>IF('Imperial Data'!$B$2,J41,H41)</f>
        <v>22454.967021519995</v>
      </c>
      <c r="M41" s="122">
        <f>IF('Imperial Data'!$B$2,K41,I41)</f>
        <v>104.83333333333333</v>
      </c>
      <c r="O41" s="32">
        <f t="shared" si="4"/>
        <v>104.83333333333333</v>
      </c>
      <c r="Q41" s="122">
        <f t="shared" si="8"/>
        <v>4.8333333333333401</v>
      </c>
      <c r="R41" s="32">
        <f t="shared" si="2"/>
        <v>4.8333333333333401</v>
      </c>
      <c r="S41" s="32">
        <f t="shared" si="3"/>
        <v>3933.9712020001953</v>
      </c>
      <c r="U41" s="32">
        <f t="shared" si="5"/>
        <v>1</v>
      </c>
      <c r="W41" s="30" t="str" cm="1">
        <f t="array" ref="W41">IF($AN$21="INVERT",R41,IF(W40&gt;=$S$12,"",IF(R40="","",INDEX($R$18:$R$199,$U$17-ROWS($R$18:$R40)))))</f>
        <v/>
      </c>
      <c r="X41" s="30" t="str">
        <f t="shared" si="6"/>
        <v/>
      </c>
      <c r="Y41" s="30" t="str">
        <f>IF(Y40="","",IF($AN$21="TYP",IF(S40="","",INDEX($S$18:$S$200,$U$17-ROWS($S$18:$S40))),IF($AN$21="INVERT",S41,"")))</f>
        <v/>
      </c>
      <c r="Z41" s="77" t="str">
        <f t="shared" si="7"/>
        <v/>
      </c>
      <c r="AA41" s="69"/>
      <c r="AB41" s="96"/>
      <c r="AC41" s="96"/>
      <c r="AD41" s="96"/>
      <c r="AE41" s="96"/>
      <c r="AF41" s="96"/>
      <c r="AG41" s="96"/>
      <c r="AH41" s="96"/>
      <c r="AI41" s="96"/>
      <c r="AJ41" s="154" t="e">
        <f>(((ROUND(AJ37,2)-ROUND(AJ38,2))/(ROUND(AJ39,2)-ROUND(AJ40,2)))*(ROUND(AJ39,2)-$AH$29)-ROUND(AJ37,2))*-1</f>
        <v>#N/A</v>
      </c>
      <c r="AK41" s="154" t="e">
        <f>(((ROUND(AK37,2)-ROUND(AK38,2))/(ROUND(AK39,2)-ROUND(AK40,2)))*(ROUND(AK39,2)-$AH$29)-ROUND(AK37,2))*-1</f>
        <v>#N/A</v>
      </c>
      <c r="AL41" s="96"/>
    </row>
    <row r="42" spans="1:38" x14ac:dyDescent="0.2">
      <c r="A42" s="32">
        <f t="shared" si="1"/>
        <v>42</v>
      </c>
      <c r="C42" s="37">
        <f>IF(OR(C41=1,C41=""),"",'Imperial Calcs'!B38)</f>
        <v>57</v>
      </c>
      <c r="D42" s="30">
        <f>IF(C42="","",'Imperial Calcs'!C38)</f>
        <v>2.0374367600000198</v>
      </c>
      <c r="E42" s="30">
        <f>IF(OR(C41=1,C41=""),"",IF('Imperial Data'!$B$2,'Imperial Calcs'!D38,'Imperial Calcs'!E38))</f>
        <v>0.30184331000000242</v>
      </c>
      <c r="F42" s="30">
        <f>IF(OR(C41=1,C41=""),"",IF('Imperial Data'!$B$2,'Imperial Calcs'!E38,'Imperial Calcs'!G38))</f>
        <v>203.74367600000198</v>
      </c>
      <c r="G42" s="30">
        <f>IF(OR(C41=1,C41=""),"",IF('Imperial Data'!$B$2,'Imperial Calcs'!F38,'Imperial Calcs'!J38))</f>
        <v>3.0184331000000242</v>
      </c>
      <c r="H42" s="30">
        <f>IF(OR(C41=1,C41=""),"",IF('Imperial Data'!$B$2,'Imperial Calcs'!G38,'Imperial Calcs'!M38))</f>
        <v>128.2951563599992</v>
      </c>
      <c r="I42" s="30">
        <f>IF(C42="","",IF('Imperial Data'!$B$2,'Imperial Calcs'!J38,'Imperial Calcs'!Y38))</f>
        <v>335.05726546000119</v>
      </c>
      <c r="J42" s="30">
        <f>IF('Imperial Data'!$B$2,'Imperial Calcs'!M38,"")</f>
        <v>22127.136088019997</v>
      </c>
      <c r="K42" s="30">
        <f>IF('Imperial Data'!$B$2,'Imperial Calcs'!Y38,"")</f>
        <v>104.75</v>
      </c>
      <c r="L42" s="39">
        <f>IF('Imperial Data'!$B$2,J42,H42)</f>
        <v>22127.136088019997</v>
      </c>
      <c r="M42" s="122">
        <f>IF('Imperial Data'!$B$2,K42,I42)</f>
        <v>104.75</v>
      </c>
      <c r="O42" s="32">
        <f t="shared" si="4"/>
        <v>104.75</v>
      </c>
      <c r="Q42" s="122">
        <f t="shared" si="8"/>
        <v>4.7500000000000071</v>
      </c>
      <c r="R42" s="32">
        <f t="shared" si="2"/>
        <v>4.7500000000000071</v>
      </c>
      <c r="S42" s="32">
        <f t="shared" si="3"/>
        <v>4020.6871855202294</v>
      </c>
      <c r="U42" s="32">
        <f t="shared" si="5"/>
        <v>1</v>
      </c>
      <c r="W42" s="30" t="str" cm="1">
        <f t="array" ref="W42">IF($AN$21="INVERT",R42,IF(W41&gt;=$S$12,"",IF(R41="","",INDEX($R$18:$R$199,$U$17-ROWS($R$18:$R41)))))</f>
        <v/>
      </c>
      <c r="X42" s="30" t="str">
        <f t="shared" si="6"/>
        <v/>
      </c>
      <c r="Y42" s="30" t="str">
        <f>IF(Y41="","",IF($AN$21="TYP",IF(S41="","",INDEX($S$18:$S$200,$U$17-ROWS($S$18:$S41))),IF($AN$21="INVERT",S42,"")))</f>
        <v/>
      </c>
      <c r="Z42" s="77" t="str">
        <f t="shared" si="7"/>
        <v/>
      </c>
      <c r="AA42" s="69"/>
      <c r="AB42" s="96"/>
      <c r="AC42" s="96"/>
      <c r="AD42" s="96"/>
      <c r="AE42" s="96"/>
      <c r="AF42" s="96"/>
      <c r="AG42" s="96"/>
      <c r="AH42" s="96"/>
      <c r="AI42" s="96"/>
      <c r="AJ42" s="158" t="e">
        <f>ROUND(MAX(IFERROR(AJ41,AJ36),0),2)</f>
        <v>#N/A</v>
      </c>
      <c r="AK42" s="158" t="e">
        <f>ROUND(MAX(IFERROR(AK41,AK36),0),2)</f>
        <v>#N/A</v>
      </c>
      <c r="AL42" s="96"/>
    </row>
    <row r="43" spans="1:38" x14ac:dyDescent="0.2">
      <c r="A43" s="32">
        <f t="shared" si="1"/>
        <v>43</v>
      </c>
      <c r="C43" s="37">
        <f>IF(OR(C42=1,C42=""),"",'Imperial Calcs'!B39)</f>
        <v>56</v>
      </c>
      <c r="D43" s="30">
        <f>IF(C43="","",'Imperial Calcs'!C39)</f>
        <v>2.1453267099999778</v>
      </c>
      <c r="E43" s="30">
        <f>IF(OR(C42=1,C42=""),"",IF('Imperial Data'!$B$2,'Imperial Calcs'!D39,'Imperial Calcs'!E39))</f>
        <v>0.32750561000000289</v>
      </c>
      <c r="F43" s="30">
        <f>IF(OR(C42=1,C42=""),"",IF('Imperial Data'!$B$2,'Imperial Calcs'!E39,'Imperial Calcs'!G39))</f>
        <v>214.53267099999778</v>
      </c>
      <c r="G43" s="30">
        <f>IF(OR(C42=1,C42=""),"",IF('Imperial Data'!$B$2,'Imperial Calcs'!F39,'Imperial Calcs'!J39))</f>
        <v>3.2750561000000289</v>
      </c>
      <c r="H43" s="30">
        <f>IF(OR(C42=1,C42=""),"",IF('Imperial Data'!$B$2,'Imperial Calcs'!G39,'Imperial Calcs'!M39))</f>
        <v>123.87690916000088</v>
      </c>
      <c r="I43" s="30">
        <f>IF(C43="","",IF('Imperial Data'!$B$2,'Imperial Calcs'!J39,'Imperial Calcs'!Y39))</f>
        <v>341.68463625999868</v>
      </c>
      <c r="J43" s="30">
        <f>IF('Imperial Data'!$B$2,'Imperial Calcs'!M39,"")</f>
        <v>21792.078822559997</v>
      </c>
      <c r="K43" s="30">
        <f>IF('Imperial Data'!$B$2,'Imperial Calcs'!Y39,"")</f>
        <v>104.66666666666667</v>
      </c>
      <c r="L43" s="39">
        <f>IF('Imperial Data'!$B$2,J43,H43)</f>
        <v>21792.078822559997</v>
      </c>
      <c r="M43" s="122">
        <f>IF('Imperial Data'!$B$2,K43,I43)</f>
        <v>104.66666666666667</v>
      </c>
      <c r="O43" s="32">
        <f t="shared" si="4"/>
        <v>104.66666666666667</v>
      </c>
      <c r="Q43" s="122">
        <f t="shared" si="8"/>
        <v>4.6666666666666741</v>
      </c>
      <c r="R43" s="32">
        <f t="shared" si="2"/>
        <v>4.6666666666666741</v>
      </c>
      <c r="S43" s="32">
        <f t="shared" si="3"/>
        <v>4100.2156351194999</v>
      </c>
      <c r="U43" s="32">
        <f t="shared" si="5"/>
        <v>1</v>
      </c>
      <c r="W43" s="30" t="str" cm="1">
        <f t="array" ref="W43">IF($AN$21="INVERT",R43,IF(W42&gt;=$S$12,"",IF(R42="","",INDEX($R$18:$R$199,$U$17-ROWS($R$18:$R42)))))</f>
        <v/>
      </c>
      <c r="X43" s="30" t="str">
        <f t="shared" si="6"/>
        <v/>
      </c>
      <c r="Y43" s="30" t="str">
        <f>IF(Y42="","",IF($AN$21="TYP",IF(S42="","",INDEX($S$18:$S$200,$U$17-ROWS($S$18:$S42))),IF($AN$21="INVERT",S43,"")))</f>
        <v/>
      </c>
      <c r="Z43" s="77" t="str">
        <f t="shared" si="7"/>
        <v/>
      </c>
      <c r="AA43" s="69"/>
      <c r="AB43" s="96"/>
      <c r="AC43" s="96"/>
      <c r="AD43" s="96"/>
      <c r="AE43" s="96"/>
      <c r="AF43" s="96"/>
      <c r="AG43" s="96"/>
      <c r="AH43" s="96"/>
      <c r="AI43" s="96"/>
      <c r="AJ43" s="166" t="str">
        <f>_xlfn.XLOOKUP($AH$31,$H$18:$H$200,$I$18:$I$200,,0)</f>
        <v/>
      </c>
      <c r="AK43" s="166" t="str">
        <f>_xlfn.XLOOKUP($AH$31,$J$18:$J$200,$K$18:$K$200,,0)</f>
        <v xml:space="preserve"> </v>
      </c>
      <c r="AL43" s="96"/>
    </row>
    <row r="44" spans="1:38" x14ac:dyDescent="0.2">
      <c r="A44" s="32">
        <f t="shared" si="1"/>
        <v>44</v>
      </c>
      <c r="C44" s="37">
        <f>IF(OR(C43=1,C43=""),"",'Imperial Calcs'!B40)</f>
        <v>55</v>
      </c>
      <c r="D44" s="30">
        <f>IF(C44="","",'Imperial Calcs'!C40)</f>
        <v>2.2476975000000152</v>
      </c>
      <c r="E44" s="30">
        <f>IF(OR(C43=1,C43=""),"",IF('Imperial Data'!$B$2,'Imperial Calcs'!D40,'Imperial Calcs'!E40))</f>
        <v>0.35450524999999544</v>
      </c>
      <c r="F44" s="30">
        <f>IF(OR(C43=1,C43=""),"",IF('Imperial Data'!$B$2,'Imperial Calcs'!E40,'Imperial Calcs'!G40))</f>
        <v>224.76975000000152</v>
      </c>
      <c r="G44" s="30">
        <f>IF(OR(C43=1,C43=""),"",IF('Imperial Data'!$B$2,'Imperial Calcs'!F40,'Imperial Calcs'!J40))</f>
        <v>3.5450524999999544</v>
      </c>
      <c r="H44" s="30">
        <f>IF(OR(C43=1,C43=""),"",IF('Imperial Data'!$B$2,'Imperial Calcs'!G40,'Imperial Calcs'!M40))</f>
        <v>119.67407899999942</v>
      </c>
      <c r="I44" s="30">
        <f>IF(C44="","",IF('Imperial Data'!$B$2,'Imperial Calcs'!J40,'Imperial Calcs'!Y40))</f>
        <v>347.9888815000009</v>
      </c>
      <c r="J44" s="30">
        <f>IF('Imperial Data'!$B$2,'Imperial Calcs'!M40,"")</f>
        <v>21450.3941863</v>
      </c>
      <c r="K44" s="30">
        <f>IF('Imperial Data'!$B$2,'Imperial Calcs'!Y40,"")</f>
        <v>104.58333333333333</v>
      </c>
      <c r="L44" s="39">
        <f>IF('Imperial Data'!$B$2,J44,H44)</f>
        <v>21450.3941863</v>
      </c>
      <c r="M44" s="122">
        <f>IF('Imperial Data'!$B$2,K44,I44)</f>
        <v>104.58333333333333</v>
      </c>
      <c r="O44" s="32">
        <f t="shared" si="4"/>
        <v>104.58333333333333</v>
      </c>
      <c r="Q44" s="122">
        <f t="shared" si="8"/>
        <v>4.583333333333341</v>
      </c>
      <c r="R44" s="32">
        <f t="shared" si="2"/>
        <v>4.583333333333341</v>
      </c>
      <c r="S44" s="32">
        <f t="shared" si="3"/>
        <v>4175.866578000253</v>
      </c>
      <c r="U44" s="32">
        <f t="shared" si="5"/>
        <v>1</v>
      </c>
      <c r="W44" s="30" t="str" cm="1">
        <f t="array" ref="W44">IF($AN$21="INVERT",R44,IF(W43&gt;=$S$12,"",IF(R43="","",INDEX($R$18:$R$199,$U$17-ROWS($R$18:$R43)))))</f>
        <v/>
      </c>
      <c r="X44" s="30" t="str">
        <f t="shared" si="6"/>
        <v/>
      </c>
      <c r="Y44" s="30" t="str">
        <f>IF(Y43="","",IF($AN$21="TYP",IF(S43="","",INDEX($S$18:$S$200,$U$17-ROWS($S$18:$S43))),IF($AN$21="INVERT",S44,"")))</f>
        <v/>
      </c>
      <c r="Z44" s="77" t="str">
        <f t="shared" si="7"/>
        <v/>
      </c>
      <c r="AA44" s="69"/>
      <c r="AB44" s="96"/>
      <c r="AC44" s="96"/>
      <c r="AD44" s="96"/>
      <c r="AE44" s="96"/>
      <c r="AF44" s="96"/>
      <c r="AG44" s="96"/>
      <c r="AH44" s="96"/>
      <c r="AI44" s="96"/>
      <c r="AJ44" s="165" t="str">
        <f>_xlfn.XLOOKUP($AH$31,$H$18:$H$200,$I$18:$I$200,,1)</f>
        <v/>
      </c>
      <c r="AK44" s="165" t="str">
        <f>_xlfn.XLOOKUP($AH$31,$J$18:$J$200,$K$18:$K$200,,1)</f>
        <v xml:space="preserve"> </v>
      </c>
      <c r="AL44" s="96"/>
    </row>
    <row r="45" spans="1:38" x14ac:dyDescent="0.2">
      <c r="A45" s="32">
        <f t="shared" si="1"/>
        <v>45</v>
      </c>
      <c r="C45" s="37">
        <f>IF(OR(C44=1,C44=""),"",'Imperial Calcs'!B41)</f>
        <v>54</v>
      </c>
      <c r="D45" s="30">
        <f>IF(C45="","",'Imperial Calcs'!C41)</f>
        <v>2.3431431799999984</v>
      </c>
      <c r="E45" s="30">
        <f>IF(OR(C44=1,C44=""),"",IF('Imperial Data'!$B$2,'Imperial Calcs'!D41,'Imperial Calcs'!E41))</f>
        <v>0.38369900000000001</v>
      </c>
      <c r="F45" s="30">
        <f>IF(OR(C44=1,C44=""),"",IF('Imperial Data'!$B$2,'Imperial Calcs'!E41,'Imperial Calcs'!G41))</f>
        <v>234.31431799999984</v>
      </c>
      <c r="G45" s="30">
        <f>IF(OR(C44=1,C44=""),"",IF('Imperial Data'!$B$2,'Imperial Calcs'!F41,'Imperial Calcs'!J41))</f>
        <v>3.8369900000000001</v>
      </c>
      <c r="H45" s="30">
        <f>IF(OR(C44=1,C44=""),"",IF('Imperial Data'!$B$2,'Imperial Calcs'!G41,'Imperial Calcs'!M41))</f>
        <v>115.73947680000006</v>
      </c>
      <c r="I45" s="30">
        <f>IF(C45="","",IF('Imperial Data'!$B$2,'Imperial Calcs'!J41,'Imperial Calcs'!Y41))</f>
        <v>353.89078479999989</v>
      </c>
      <c r="J45" s="30">
        <f>IF('Imperial Data'!$B$2,'Imperial Calcs'!M41,"")</f>
        <v>21102.405304799999</v>
      </c>
      <c r="K45" s="30">
        <f>IF('Imperial Data'!$B$2,'Imperial Calcs'!Y41,"")</f>
        <v>104.5</v>
      </c>
      <c r="L45" s="39">
        <f>IF('Imperial Data'!$B$2,J45,H45)</f>
        <v>21102.405304799999</v>
      </c>
      <c r="M45" s="122">
        <f>IF('Imperial Data'!$B$2,K45,I45)</f>
        <v>104.5</v>
      </c>
      <c r="O45" s="32">
        <f t="shared" si="4"/>
        <v>104.5</v>
      </c>
      <c r="Q45" s="122">
        <f t="shared" si="8"/>
        <v>4.500000000000008</v>
      </c>
      <c r="R45" s="32">
        <f t="shared" si="2"/>
        <v>4.500000000000008</v>
      </c>
      <c r="S45" s="32">
        <f t="shared" si="3"/>
        <v>4246.6894176002179</v>
      </c>
      <c r="U45" s="32">
        <f t="shared" si="5"/>
        <v>1</v>
      </c>
      <c r="W45" s="30" t="str" cm="1">
        <f t="array" ref="W45">IF($AN$21="INVERT",R45,IF(W44&gt;=$S$12,"",IF(R44="","",INDEX($R$18:$R$199,$U$17-ROWS($R$18:$R44)))))</f>
        <v/>
      </c>
      <c r="X45" s="30" t="str">
        <f t="shared" si="6"/>
        <v/>
      </c>
      <c r="Y45" s="30" t="str">
        <f>IF(Y44="","",IF($AN$21="TYP",IF(S44="","",INDEX($S$18:$S$200,$U$17-ROWS($S$18:$S44))),IF($AN$21="INVERT",S45,"")))</f>
        <v/>
      </c>
      <c r="Z45" s="77" t="str">
        <f t="shared" si="7"/>
        <v/>
      </c>
      <c r="AA45" s="69"/>
      <c r="AB45" s="96"/>
      <c r="AC45" s="96"/>
      <c r="AD45" s="96"/>
      <c r="AE45" s="96"/>
      <c r="AF45" s="96"/>
      <c r="AG45" s="96"/>
      <c r="AH45" s="96"/>
      <c r="AI45" s="96"/>
      <c r="AJ45" s="165" t="str">
        <f>_xlfn.XLOOKUP($AH$31,$H$18:$H$200,$I$18:$I$200,MIN($I$18:$I$200)-1/12,-1)</f>
        <v/>
      </c>
      <c r="AK45" s="165" t="str">
        <f>_xlfn.XLOOKUP($AH$31,$J$18:$J$200,$K$18:$K$200,MIN($K$18:$K$200)-1/12,-1)</f>
        <v xml:space="preserve"> </v>
      </c>
      <c r="AL45" s="96"/>
    </row>
    <row r="46" spans="1:38" x14ac:dyDescent="0.2">
      <c r="A46" s="32">
        <f t="shared" si="1"/>
        <v>46</v>
      </c>
      <c r="C46" s="37">
        <f>IF(OR(C45=1,C45=""),"",'Imperial Calcs'!B42)</f>
        <v>53</v>
      </c>
      <c r="D46" s="30">
        <f>IF(C46="","",'Imperial Calcs'!C42)</f>
        <v>2.4334489700000006</v>
      </c>
      <c r="E46" s="30">
        <f>IF(OR(C45=1,C45=""),"",IF('Imperial Data'!$B$2,'Imperial Calcs'!D42,'Imperial Calcs'!E42))</f>
        <v>0.40919427000000042</v>
      </c>
      <c r="F46" s="30">
        <f>IF(OR(C45=1,C45=""),"",IF('Imperial Data'!$B$2,'Imperial Calcs'!E42,'Imperial Calcs'!G42))</f>
        <v>243.34489700000006</v>
      </c>
      <c r="G46" s="30">
        <f>IF(OR(C45=1,C45=""),"",IF('Imperial Data'!$B$2,'Imperial Calcs'!F42,'Imperial Calcs'!J42))</f>
        <v>4.0919427000000042</v>
      </c>
      <c r="H46" s="30">
        <f>IF(OR(C45=1,C45=""),"",IF('Imperial Data'!$B$2,'Imperial Calcs'!G42,'Imperial Calcs'!M42))</f>
        <v>112.02526411999997</v>
      </c>
      <c r="I46" s="30">
        <f>IF(C46="","",IF('Imperial Data'!$B$2,'Imperial Calcs'!J42,'Imperial Calcs'!Y42))</f>
        <v>359.46210382000004</v>
      </c>
      <c r="J46" s="30">
        <f>IF('Imperial Data'!$B$2,'Imperial Calcs'!M42,"")</f>
        <v>20748.514520000001</v>
      </c>
      <c r="K46" s="30">
        <f>IF('Imperial Data'!$B$2,'Imperial Calcs'!Y42,"")</f>
        <v>104.41666666666667</v>
      </c>
      <c r="L46" s="39">
        <f>IF('Imperial Data'!$B$2,J46,H46)</f>
        <v>20748.514520000001</v>
      </c>
      <c r="M46" s="122">
        <f>IF('Imperial Data'!$B$2,K46,I46)</f>
        <v>104.41666666666667</v>
      </c>
      <c r="O46" s="32">
        <f t="shared" si="4"/>
        <v>104.41666666666667</v>
      </c>
      <c r="Q46" s="122">
        <f t="shared" si="8"/>
        <v>4.416666666666675</v>
      </c>
      <c r="R46" s="32">
        <f t="shared" si="2"/>
        <v>4.416666666666675</v>
      </c>
      <c r="S46" s="32">
        <f t="shared" si="3"/>
        <v>4313.5452458394911</v>
      </c>
      <c r="U46" s="32">
        <f t="shared" si="5"/>
        <v>1</v>
      </c>
      <c r="W46" s="30" t="str" cm="1">
        <f t="array" ref="W46">IF($AN$21="INVERT",R46,IF(W45&gt;=$S$12,"",IF(R45="","",INDEX($R$18:$R$199,$U$17-ROWS($R$18:$R45)))))</f>
        <v/>
      </c>
      <c r="X46" s="30" t="str">
        <f t="shared" si="6"/>
        <v/>
      </c>
      <c r="Y46" s="30" t="str">
        <f>IF(Y45="","",IF($AN$21="TYP",IF(S45="","",INDEX($S$18:$S$200,$U$17-ROWS($S$18:$S45))),IF($AN$21="INVERT",S46,"")))</f>
        <v/>
      </c>
      <c r="Z46" s="77" t="str">
        <f t="shared" si="7"/>
        <v/>
      </c>
      <c r="AA46" s="69"/>
      <c r="AB46" s="96"/>
      <c r="AC46" s="96"/>
      <c r="AD46" s="96"/>
      <c r="AE46" s="96"/>
      <c r="AF46" s="96"/>
      <c r="AG46" s="96"/>
      <c r="AH46" s="96"/>
      <c r="AI46" s="96"/>
      <c r="AJ46" s="165" t="str">
        <f>_xlfn.XLOOKUP(AJ44,$I$18:$I$200,$H$18:$H$200)</f>
        <v/>
      </c>
      <c r="AK46" s="165" t="str">
        <f>_xlfn.XLOOKUP(AK44,$K$18:$K$200,$J$18:$J$200)</f>
        <v/>
      </c>
      <c r="AL46" s="96"/>
    </row>
    <row r="47" spans="1:38" x14ac:dyDescent="0.2">
      <c r="A47" s="32">
        <f t="shared" si="1"/>
        <v>47</v>
      </c>
      <c r="C47" s="37">
        <f>IF(OR(C46=1,C46=""),"",'Imperial Calcs'!B43)</f>
        <v>52</v>
      </c>
      <c r="D47" s="30">
        <f>IF(C47="","",'Imperial Calcs'!C43)</f>
        <v>2.5190624100000036</v>
      </c>
      <c r="E47" s="30">
        <f>IF(OR(C46=1,C46=""),"",IF('Imperial Data'!$B$2,'Imperial Calcs'!D43,'Imperial Calcs'!E43))</f>
        <v>0.44088044000000082</v>
      </c>
      <c r="F47" s="30">
        <f>IF(OR(C46=1,C46=""),"",IF('Imperial Data'!$B$2,'Imperial Calcs'!E43,'Imperial Calcs'!G43))</f>
        <v>251.90624100000036</v>
      </c>
      <c r="G47" s="30">
        <f>IF(OR(C46=1,C46=""),"",IF('Imperial Data'!$B$2,'Imperial Calcs'!F43,'Imperial Calcs'!J43))</f>
        <v>4.4088044000000082</v>
      </c>
      <c r="H47" s="30">
        <f>IF(OR(C46=1,C46=""),"",IF('Imperial Data'!$B$2,'Imperial Calcs'!G43,'Imperial Calcs'!M43))</f>
        <v>108.47398183999985</v>
      </c>
      <c r="I47" s="30">
        <f>IF(C47="","",IF('Imperial Data'!$B$2,'Imperial Calcs'!J43,'Imperial Calcs'!Y43))</f>
        <v>364.78902724000022</v>
      </c>
      <c r="J47" s="30">
        <f>IF('Imperial Data'!$B$2,'Imperial Calcs'!M43,"")</f>
        <v>20389.052416180002</v>
      </c>
      <c r="K47" s="30">
        <f>IF('Imperial Data'!$B$2,'Imperial Calcs'!Y43,"")</f>
        <v>104.33333333333333</v>
      </c>
      <c r="L47" s="39">
        <f>IF('Imperial Data'!$B$2,J47,H47)</f>
        <v>20389.052416180002</v>
      </c>
      <c r="M47" s="122">
        <f>IF('Imperial Data'!$B$2,K47,I47)</f>
        <v>104.33333333333333</v>
      </c>
      <c r="O47" s="32">
        <f t="shared" si="4"/>
        <v>104.33333333333333</v>
      </c>
      <c r="Q47" s="122">
        <f t="shared" si="8"/>
        <v>4.3333333333333419</v>
      </c>
      <c r="R47" s="32">
        <f t="shared" si="2"/>
        <v>4.3333333333333419</v>
      </c>
      <c r="S47" s="32">
        <f t="shared" si="3"/>
        <v>4377.4683268802492</v>
      </c>
      <c r="U47" s="32">
        <f t="shared" si="5"/>
        <v>1</v>
      </c>
      <c r="W47" s="30" t="str" cm="1">
        <f t="array" ref="W47">IF($AN$21="INVERT",R47,IF(W46&gt;=$S$12,"",IF(R46="","",INDEX($R$18:$R$199,$U$17-ROWS($R$18:$R46)))))</f>
        <v/>
      </c>
      <c r="X47" s="30" t="str">
        <f t="shared" si="6"/>
        <v/>
      </c>
      <c r="Y47" s="30" t="str">
        <f>IF(Y46="","",IF($AN$21="TYP",IF(S46="","",INDEX($S$18:$S$200,$U$17-ROWS($S$18:$S46))),IF($AN$21="INVERT",S47,"")))</f>
        <v/>
      </c>
      <c r="Z47" s="77" t="str">
        <f t="shared" si="7"/>
        <v/>
      </c>
      <c r="AA47" s="69"/>
      <c r="AB47" s="96"/>
      <c r="AC47" s="96"/>
      <c r="AD47" s="96"/>
      <c r="AE47" s="96"/>
      <c r="AF47" s="96"/>
      <c r="AG47" s="96"/>
      <c r="AH47" s="96"/>
      <c r="AI47" s="96"/>
      <c r="AJ47" s="165" t="str">
        <f>_xlfn.XLOOKUP(AJ45,$I$18:$I$200,$H$18:$H$200,0)</f>
        <v/>
      </c>
      <c r="AK47" s="165" t="str">
        <f>_xlfn.XLOOKUP(AK45,$K$18:$K$200,$J$18:$J$200,0)</f>
        <v/>
      </c>
      <c r="AL47" s="96"/>
    </row>
    <row r="48" spans="1:38" x14ac:dyDescent="0.2">
      <c r="A48" s="32">
        <f t="shared" si="1"/>
        <v>48</v>
      </c>
      <c r="C48" s="37">
        <f>IF(OR(C47=1,C47=""),"",'Imperial Calcs'!B44)</f>
        <v>51</v>
      </c>
      <c r="D48" s="30">
        <f>IF(C48="","",'Imperial Calcs'!C44)</f>
        <v>2.6005697500000053</v>
      </c>
      <c r="E48" s="30">
        <f>IF(OR(C47=1,C47=""),"",IF('Imperial Data'!$B$2,'Imperial Calcs'!D44,'Imperial Calcs'!E44))</f>
        <v>0.46878259999999727</v>
      </c>
      <c r="F48" s="30">
        <f>IF(OR(C47=1,C47=""),"",IF('Imperial Data'!$B$2,'Imperial Calcs'!E44,'Imperial Calcs'!G44))</f>
        <v>260.05697500000053</v>
      </c>
      <c r="G48" s="30">
        <f>IF(OR(C47=1,C47=""),"",IF('Imperial Data'!$B$2,'Imperial Calcs'!F44,'Imperial Calcs'!J44))</f>
        <v>4.6878259999999727</v>
      </c>
      <c r="H48" s="30">
        <f>IF(OR(C47=1,C47=""),"",IF('Imperial Data'!$B$2,'Imperial Calcs'!G44,'Imperial Calcs'!M44))</f>
        <v>105.1020795999998</v>
      </c>
      <c r="I48" s="30">
        <f>IF(C48="","",IF('Imperial Data'!$B$2,'Imperial Calcs'!J44,'Imperial Calcs'!Y44))</f>
        <v>369.8468806000003</v>
      </c>
      <c r="J48" s="30">
        <f>IF('Imperial Data'!$B$2,'Imperial Calcs'!M44,"")</f>
        <v>20024.263388940002</v>
      </c>
      <c r="K48" s="30">
        <f>IF('Imperial Data'!$B$2,'Imperial Calcs'!Y44,"")</f>
        <v>104.25</v>
      </c>
      <c r="L48" s="39">
        <f>IF('Imperial Data'!$B$2,J48,H48)</f>
        <v>20024.263388940002</v>
      </c>
      <c r="M48" s="122">
        <f>IF('Imperial Data'!$B$2,K48,I48)</f>
        <v>104.25</v>
      </c>
      <c r="O48" s="32">
        <f t="shared" si="4"/>
        <v>104.25</v>
      </c>
      <c r="Q48" s="122">
        <f t="shared" si="8"/>
        <v>4.2500000000000089</v>
      </c>
      <c r="R48" s="32">
        <f t="shared" si="2"/>
        <v>4.2500000000000089</v>
      </c>
      <c r="S48" s="32">
        <f t="shared" si="3"/>
        <v>4438.1625672002747</v>
      </c>
      <c r="U48" s="32">
        <f t="shared" si="5"/>
        <v>1</v>
      </c>
      <c r="W48" s="30" t="str" cm="1">
        <f t="array" ref="W48">IF($AN$21="INVERT",R48,IF(W47&gt;=$S$12,"",IF(R47="","",INDEX($R$18:$R$199,$U$17-ROWS($R$18:$R47)))))</f>
        <v/>
      </c>
      <c r="X48" s="30" t="str">
        <f t="shared" si="6"/>
        <v/>
      </c>
      <c r="Y48" s="30" t="str">
        <f>IF(Y47="","",IF($AN$21="TYP",IF(S47="","",INDEX($S$18:$S$200,$U$17-ROWS($S$18:$S47))),IF($AN$21="INVERT",S48,"")))</f>
        <v/>
      </c>
      <c r="Z48" s="77" t="str">
        <f t="shared" si="7"/>
        <v/>
      </c>
      <c r="AA48" s="69"/>
      <c r="AB48" s="96"/>
      <c r="AC48" s="96"/>
      <c r="AD48" s="96"/>
      <c r="AE48" s="96"/>
      <c r="AF48" s="96"/>
      <c r="AG48" s="96"/>
      <c r="AH48" s="96"/>
      <c r="AI48" s="96"/>
      <c r="AJ48" s="146" t="e">
        <f>(((ROUND(AJ44,2)-ROUND(AJ45,2))/(ROUND(AJ46,2)-ROUND(AJ47,2)))*(ROUND(AJ46,2)-$AH$31)-ROUND(AJ44,2))*-1</f>
        <v>#VALUE!</v>
      </c>
      <c r="AK48" s="146" t="e">
        <f>(((ROUND(AK44,2)-ROUND(AK45,2))/(ROUND(AK46,2)-ROUND(AK47,2)))*(ROUND(AK46,2)-$AH$31)-ROUND(AK44,2))*-1</f>
        <v>#VALUE!</v>
      </c>
      <c r="AL48" s="96"/>
    </row>
    <row r="49" spans="1:38" x14ac:dyDescent="0.2">
      <c r="A49" s="32">
        <f t="shared" si="1"/>
        <v>49</v>
      </c>
      <c r="C49" s="37">
        <f>IF(OR(C48=1,C48=""),"",'Imperial Calcs'!B45)</f>
        <v>50</v>
      </c>
      <c r="D49" s="30">
        <f>IF(C49="","",'Imperial Calcs'!C45)</f>
        <v>2.6784145099999819</v>
      </c>
      <c r="E49" s="30">
        <f>IF(OR(C48=1,C48=""),"",IF('Imperial Data'!$B$2,'Imperial Calcs'!D45,'Imperial Calcs'!E45))</f>
        <v>0.49523986000000519</v>
      </c>
      <c r="F49" s="30">
        <f>IF(OR(C48=1,C48=""),"",IF('Imperial Data'!$B$2,'Imperial Calcs'!E45,'Imperial Calcs'!G45))</f>
        <v>267.84145099999819</v>
      </c>
      <c r="G49" s="30">
        <f>IF(OR(C48=1,C48=""),"",IF('Imperial Data'!$B$2,'Imperial Calcs'!F45,'Imperial Calcs'!J45))</f>
        <v>4.9523986000000519</v>
      </c>
      <c r="H49" s="30">
        <f>IF(OR(C48=1,C48=""),"",IF('Imperial Data'!$B$2,'Imperial Calcs'!G45,'Imperial Calcs'!M45))</f>
        <v>101.88246016000072</v>
      </c>
      <c r="I49" s="30">
        <f>IF(C49="","",IF('Imperial Data'!$B$2,'Imperial Calcs'!J45,'Imperial Calcs'!Y45))</f>
        <v>374.67630975999896</v>
      </c>
      <c r="J49" s="30">
        <f>IF('Imperial Data'!$B$2,'Imperial Calcs'!M45,"")</f>
        <v>19654.41650834</v>
      </c>
      <c r="K49" s="30">
        <f>IF('Imperial Data'!$B$2,'Imperial Calcs'!Y45,"")</f>
        <v>104.16666666666667</v>
      </c>
      <c r="L49" s="39">
        <f>IF('Imperial Data'!$B$2,J49,H49)</f>
        <v>19654.41650834</v>
      </c>
      <c r="M49" s="122">
        <f>IF('Imperial Data'!$B$2,K49,I49)</f>
        <v>104.16666666666667</v>
      </c>
      <c r="O49" s="32">
        <f t="shared" si="4"/>
        <v>104.16666666666667</v>
      </c>
      <c r="Q49" s="122">
        <f t="shared" si="8"/>
        <v>4.1666666666666758</v>
      </c>
      <c r="R49" s="32">
        <f t="shared" si="2"/>
        <v>4.1666666666666758</v>
      </c>
      <c r="S49" s="32">
        <f t="shared" si="3"/>
        <v>4496.1157171194627</v>
      </c>
      <c r="U49" s="32">
        <f t="shared" si="5"/>
        <v>1</v>
      </c>
      <c r="W49" s="30" t="str" cm="1">
        <f t="array" ref="W49">IF($AN$21="INVERT",R49,IF(W48&gt;=$S$12,"",IF(R48="","",INDEX($R$18:$R$199,$U$17-ROWS($R$18:$R48)))))</f>
        <v/>
      </c>
      <c r="X49" s="30" t="str">
        <f t="shared" si="6"/>
        <v/>
      </c>
      <c r="Y49" s="30" t="str">
        <f>IF(Y48="","",IF($AN$21="TYP",IF(S48="","",INDEX($S$18:$S$200,$U$17-ROWS($S$18:$S48))),IF($AN$21="INVERT",S49,"")))</f>
        <v/>
      </c>
      <c r="Z49" s="77" t="str">
        <f t="shared" si="7"/>
        <v/>
      </c>
      <c r="AA49" s="69"/>
      <c r="AB49" s="96"/>
      <c r="AC49" s="96"/>
      <c r="AD49" s="96"/>
      <c r="AE49" s="96"/>
      <c r="AF49" s="96"/>
      <c r="AG49" s="96"/>
      <c r="AH49" s="96"/>
      <c r="AI49" s="96"/>
      <c r="AJ49" s="158" t="e">
        <f>ROUNDUP(MAX(IFERROR(AJ48,AJ43),0),2)</f>
        <v>#VALUE!</v>
      </c>
      <c r="AK49" s="158" t="e">
        <f>ROUNDUP(MAX(IFERROR(AK48,AK43),0),2)</f>
        <v>#VALUE!</v>
      </c>
      <c r="AL49" s="96"/>
    </row>
    <row r="50" spans="1:38" x14ac:dyDescent="0.2">
      <c r="A50" s="32">
        <f t="shared" si="1"/>
        <v>50</v>
      </c>
      <c r="C50" s="37">
        <f>IF(OR(C49=1,C49=""),"",'Imperial Calcs'!B46)</f>
        <v>49</v>
      </c>
      <c r="D50" s="30">
        <f>IF(C50="","",'Imperial Calcs'!C46)</f>
        <v>2.7525687300000072</v>
      </c>
      <c r="E50" s="30">
        <f>IF(OR(C49=1,C49=""),"",IF('Imperial Data'!$B$2,'Imperial Calcs'!D46,'Imperial Calcs'!E46))</f>
        <v>0.52068376999999799</v>
      </c>
      <c r="F50" s="30">
        <f>IF(OR(C49=1,C49=""),"",IF('Imperial Data'!$B$2,'Imperial Calcs'!E46,'Imperial Calcs'!G46))</f>
        <v>275.25687300000072</v>
      </c>
      <c r="G50" s="30">
        <f>IF(OR(C49=1,C49=""),"",IF('Imperial Data'!$B$2,'Imperial Calcs'!F46,'Imperial Calcs'!J46))</f>
        <v>5.2068376999999799</v>
      </c>
      <c r="H50" s="30">
        <f>IF(OR(C49=1,C49=""),"",IF('Imperial Data'!$B$2,'Imperial Calcs'!G46,'Imperial Calcs'!M46))</f>
        <v>98.814515719999719</v>
      </c>
      <c r="I50" s="30">
        <f>IF(C50="","",IF('Imperial Data'!$B$2,'Imperial Calcs'!J46,'Imperial Calcs'!Y46))</f>
        <v>379.27822642000041</v>
      </c>
      <c r="J50" s="30">
        <f>IF('Imperial Data'!$B$2,'Imperial Calcs'!M46,"")</f>
        <v>19279.740198580002</v>
      </c>
      <c r="K50" s="30">
        <f>IF('Imperial Data'!$B$2,'Imperial Calcs'!Y46,"")</f>
        <v>104.08333333333333</v>
      </c>
      <c r="L50" s="39">
        <f>IF('Imperial Data'!$B$2,J50,H50)</f>
        <v>19279.740198580002</v>
      </c>
      <c r="M50" s="122">
        <f>IF('Imperial Data'!$B$2,K50,I50)</f>
        <v>104.08333333333333</v>
      </c>
      <c r="O50" s="32">
        <f t="shared" si="4"/>
        <v>104.08333333333333</v>
      </c>
      <c r="Q50" s="122">
        <f t="shared" si="8"/>
        <v>4.0833333333333428</v>
      </c>
      <c r="R50" s="32">
        <f t="shared" ref="R50:R81" si="9">IF(AND(C50="",C49=1),0,IF(C50="","",IF(OR(Q50=0,Q50&gt;0),Q50,"")))</f>
        <v>4.0833333333333428</v>
      </c>
      <c r="S50" s="32">
        <f t="shared" ref="S50:S81" si="10">IF(R50="","",IF(R50=0,L49/$U$11,IF(ISNUMBER(O51),(L50-L51)/(M50-M51),S49)))</f>
        <v>4551.338717040253</v>
      </c>
      <c r="U50" s="32">
        <f t="shared" si="5"/>
        <v>1</v>
      </c>
      <c r="W50" s="30" t="str" cm="1">
        <f t="array" ref="W50">IF($AN$21="INVERT",R50,IF(W49&gt;=$S$12,"",IF(R49="","",INDEX($R$18:$R$199,$U$17-ROWS($R$18:$R49)))))</f>
        <v/>
      </c>
      <c r="X50" s="30" t="str">
        <f t="shared" si="6"/>
        <v/>
      </c>
      <c r="Y50" s="30" t="str">
        <f>IF(Y49="","",IF($AN$21="TYP",IF(S49="","",INDEX($S$18:$S$200,$U$17-ROWS($S$18:$S49))),IF($AN$21="INVERT",S50,"")))</f>
        <v/>
      </c>
      <c r="Z50" s="77" t="str">
        <f t="shared" ref="Z50:Z81" si="11">IF(Y50="","",Y50/43560)</f>
        <v/>
      </c>
      <c r="AA50" s="69"/>
      <c r="AB50" s="96"/>
      <c r="AC50" s="96"/>
      <c r="AD50" s="96"/>
      <c r="AE50" s="96"/>
      <c r="AF50" s="96"/>
      <c r="AG50" s="96"/>
      <c r="AH50" s="96"/>
      <c r="AI50" s="96"/>
      <c r="AJ50" s="96"/>
      <c r="AK50" s="96"/>
      <c r="AL50" s="96"/>
    </row>
    <row r="51" spans="1:38" x14ac:dyDescent="0.2">
      <c r="A51" s="32">
        <f t="shared" si="1"/>
        <v>51</v>
      </c>
      <c r="C51" s="37">
        <f>IF(OR(C50=1,C50=""),"",'Imperial Calcs'!B47)</f>
        <v>48</v>
      </c>
      <c r="D51" s="30">
        <f>IF(C51="","",'Imperial Calcs'!C47)</f>
        <v>2.8234385599999996</v>
      </c>
      <c r="E51" s="30">
        <f>IF(OR(C50=1,C50=""),"",IF('Imperial Data'!$B$2,'Imperial Calcs'!D47,'Imperial Calcs'!E47))</f>
        <v>0.54445281999999651</v>
      </c>
      <c r="F51" s="30">
        <f>IF(OR(C50=1,C50=""),"",IF('Imperial Data'!$B$2,'Imperial Calcs'!E47,'Imperial Calcs'!G47))</f>
        <v>282.34385599999996</v>
      </c>
      <c r="G51" s="30">
        <f>IF(OR(C50=1,C50=""),"",IF('Imperial Data'!$B$2,'Imperial Calcs'!F47,'Imperial Calcs'!J47))</f>
        <v>5.4445281999999651</v>
      </c>
      <c r="H51" s="30">
        <f>IF(OR(C50=1,C50=""),"",IF('Imperial Data'!$B$2,'Imperial Calcs'!G47,'Imperial Calcs'!M47))</f>
        <v>95.88464632000003</v>
      </c>
      <c r="I51" s="30">
        <f>IF(C51="","",IF('Imperial Data'!$B$2,'Imperial Calcs'!J47,'Imperial Calcs'!Y47))</f>
        <v>383.67303051999994</v>
      </c>
      <c r="J51" s="30">
        <f>IF('Imperial Data'!$B$2,'Imperial Calcs'!M47,"")</f>
        <v>18900.461972160003</v>
      </c>
      <c r="K51" s="30">
        <f>IF('Imperial Data'!$B$2,'Imperial Calcs'!Y47,"")</f>
        <v>104</v>
      </c>
      <c r="L51" s="39">
        <f>IF('Imperial Data'!$B$2,J51,H51)</f>
        <v>18900.461972160003</v>
      </c>
      <c r="M51" s="122">
        <f>IF('Imperial Data'!$B$2,K51,I51)</f>
        <v>104</v>
      </c>
      <c r="O51" s="32">
        <f t="shared" si="4"/>
        <v>104</v>
      </c>
      <c r="Q51" s="122">
        <f t="shared" si="8"/>
        <v>4.0000000000000098</v>
      </c>
      <c r="R51" s="32">
        <f t="shared" si="9"/>
        <v>4.0000000000000098</v>
      </c>
      <c r="S51" s="32">
        <f t="shared" si="10"/>
        <v>4604.0763662402605</v>
      </c>
      <c r="U51" s="32">
        <f t="shared" si="5"/>
        <v>1</v>
      </c>
      <c r="W51" s="30" t="str" cm="1">
        <f t="array" ref="W51">IF($AN$21="INVERT",R51,IF(W50&gt;=$S$12,"",IF(R50="","",INDEX($R$18:$R$199,$U$17-ROWS($R$18:$R50)))))</f>
        <v/>
      </c>
      <c r="X51" s="30" t="str">
        <f t="shared" si="6"/>
        <v/>
      </c>
      <c r="Y51" s="30" t="str">
        <f>IF(Y50="","",IF($AN$21="TYP",IF(S50="","",INDEX($S$18:$S$200,$U$17-ROWS($S$18:$S50))),IF($AN$21="INVERT",S51,"")))</f>
        <v/>
      </c>
      <c r="Z51" s="77" t="str">
        <f t="shared" si="11"/>
        <v/>
      </c>
      <c r="AA51" s="69"/>
      <c r="AB51" s="96"/>
      <c r="AC51" s="96"/>
      <c r="AD51" s="96"/>
      <c r="AE51" s="96"/>
      <c r="AF51" s="96"/>
      <c r="AG51" s="96"/>
      <c r="AH51" s="96"/>
      <c r="AI51" s="96"/>
      <c r="AJ51" s="96"/>
      <c r="AK51" s="96"/>
      <c r="AL51" s="96"/>
    </row>
    <row r="52" spans="1:38" x14ac:dyDescent="0.2">
      <c r="A52" s="32">
        <f t="shared" si="1"/>
        <v>52</v>
      </c>
      <c r="C52" s="37">
        <f>IF(OR(C51=1,C51=""),"",'Imperial Calcs'!B48)</f>
        <v>47</v>
      </c>
      <c r="D52" s="30">
        <f>IF(C52="","",'Imperial Calcs'!C48)</f>
        <v>2.8914099700000122</v>
      </c>
      <c r="E52" s="30">
        <f>IF(OR(C51=1,C51=""),"",IF('Imperial Data'!$B$2,'Imperial Calcs'!D48,'Imperial Calcs'!E48))</f>
        <v>0.56677041000000372</v>
      </c>
      <c r="F52" s="30">
        <f>IF(OR(C51=1,C51=""),"",IF('Imperial Data'!$B$2,'Imperial Calcs'!E48,'Imperial Calcs'!G48))</f>
        <v>289.14099700000122</v>
      </c>
      <c r="G52" s="30">
        <f>IF(OR(C51=1,C51=""),"",IF('Imperial Data'!$B$2,'Imperial Calcs'!F48,'Imperial Calcs'!J48))</f>
        <v>5.6677041000000372</v>
      </c>
      <c r="H52" s="30">
        <f>IF(OR(C51=1,C51=""),"",IF('Imperial Data'!$B$2,'Imperial Calcs'!G48,'Imperial Calcs'!M48))</f>
        <v>93.076519559999497</v>
      </c>
      <c r="I52" s="30">
        <f>IF(C52="","",IF('Imperial Data'!$B$2,'Imperial Calcs'!J48,'Imperial Calcs'!Y48))</f>
        <v>387.88522066000075</v>
      </c>
      <c r="J52" s="30">
        <f>IF('Imperial Data'!$B$2,'Imperial Calcs'!M48,"")</f>
        <v>18516.788941640003</v>
      </c>
      <c r="K52" s="30">
        <f>IF('Imperial Data'!$B$2,'Imperial Calcs'!Y48,"")</f>
        <v>103.91666666666667</v>
      </c>
      <c r="L52" s="39">
        <f>IF('Imperial Data'!$B$2,J52,H52)</f>
        <v>18516.788941640003</v>
      </c>
      <c r="M52" s="122">
        <f>IF('Imperial Data'!$B$2,K52,I52)</f>
        <v>103.91666666666667</v>
      </c>
      <c r="O52" s="32">
        <f t="shared" si="4"/>
        <v>103.91666666666667</v>
      </c>
      <c r="Q52" s="122">
        <f t="shared" si="8"/>
        <v>3.9166666666666763</v>
      </c>
      <c r="R52" s="32">
        <f t="shared" si="9"/>
        <v>3.9166666666666763</v>
      </c>
      <c r="S52" s="32">
        <f t="shared" si="10"/>
        <v>4654.6226479194975</v>
      </c>
      <c r="U52" s="32">
        <f t="shared" si="5"/>
        <v>1</v>
      </c>
      <c r="W52" s="30" t="str" cm="1">
        <f t="array" ref="W52">IF($AN$21="INVERT",R52,IF(W51&gt;=$S$12,"",IF(R51="","",INDEX($R$18:$R$199,$U$17-ROWS($R$18:$R51)))))</f>
        <v/>
      </c>
      <c r="X52" s="30" t="str">
        <f t="shared" si="6"/>
        <v/>
      </c>
      <c r="Y52" s="30" t="str">
        <f>IF(Y51="","",IF($AN$21="TYP",IF(S51="","",INDEX($S$18:$S$200,$U$17-ROWS($S$18:$S51))),IF($AN$21="INVERT",S52,"")))</f>
        <v/>
      </c>
      <c r="Z52" s="77" t="str">
        <f t="shared" si="11"/>
        <v/>
      </c>
      <c r="AA52" s="69"/>
      <c r="AB52" s="96"/>
      <c r="AC52" s="96"/>
      <c r="AD52" s="96"/>
      <c r="AE52" s="96"/>
      <c r="AF52" s="96"/>
      <c r="AG52" s="96"/>
      <c r="AH52" s="96"/>
      <c r="AI52" s="96"/>
      <c r="AJ52" s="96"/>
      <c r="AK52" s="96"/>
      <c r="AL52" s="96"/>
    </row>
    <row r="53" spans="1:38" x14ac:dyDescent="0.2">
      <c r="A53" s="32">
        <f t="shared" si="1"/>
        <v>53</v>
      </c>
      <c r="C53" s="37">
        <f>IF(OR(C52=1,C52=""),"",'Imperial Calcs'!B49)</f>
        <v>46</v>
      </c>
      <c r="D53" s="30">
        <f>IF(C53="","",'Imperial Calcs'!C49)</f>
        <v>2.9563583899999912</v>
      </c>
      <c r="E53" s="30">
        <f>IF(OR(C52=1,C52=""),"",IF('Imperial Data'!$B$2,'Imperial Calcs'!D49,'Imperial Calcs'!E49))</f>
        <v>0.58851943999999889</v>
      </c>
      <c r="F53" s="30">
        <f>IF(OR(C52=1,C52=""),"",IF('Imperial Data'!$B$2,'Imperial Calcs'!E49,'Imperial Calcs'!G49))</f>
        <v>295.63583899999912</v>
      </c>
      <c r="G53" s="30">
        <f>IF(OR(C52=1,C52=""),"",IF('Imperial Data'!$B$2,'Imperial Calcs'!F49,'Imperial Calcs'!J49))</f>
        <v>5.8851943999999889</v>
      </c>
      <c r="H53" s="30">
        <f>IF(OR(C52=1,C52=""),"",IF('Imperial Data'!$B$2,'Imperial Calcs'!G49,'Imperial Calcs'!M49))</f>
        <v>90.391586640000355</v>
      </c>
      <c r="I53" s="30">
        <f>IF(C53="","",IF('Imperial Data'!$B$2,'Imperial Calcs'!J49,'Imperial Calcs'!Y49))</f>
        <v>391.91262003999947</v>
      </c>
      <c r="J53" s="30">
        <f>IF('Imperial Data'!$B$2,'Imperial Calcs'!M49,"")</f>
        <v>18128.903720980001</v>
      </c>
      <c r="K53" s="30">
        <f>IF('Imperial Data'!$B$2,'Imperial Calcs'!Y49,"")</f>
        <v>103.83333333333333</v>
      </c>
      <c r="L53" s="39">
        <f>IF('Imperial Data'!$B$2,J53,H53)</f>
        <v>18128.903720980001</v>
      </c>
      <c r="M53" s="122">
        <f>IF('Imperial Data'!$B$2,K53,I53)</f>
        <v>103.83333333333333</v>
      </c>
      <c r="O53" s="32">
        <f t="shared" si="4"/>
        <v>103.83333333333333</v>
      </c>
      <c r="Q53" s="122">
        <f t="shared" si="8"/>
        <v>3.8333333333333428</v>
      </c>
      <c r="R53" s="32">
        <f t="shared" si="9"/>
        <v>3.8333333333333428</v>
      </c>
      <c r="S53" s="32">
        <f t="shared" si="10"/>
        <v>4702.9514404802521</v>
      </c>
      <c r="U53" s="32">
        <f t="shared" si="5"/>
        <v>1</v>
      </c>
      <c r="W53" s="30" t="str" cm="1">
        <f t="array" ref="W53">IF($AN$21="INVERT",R53,IF(W52&gt;=$S$12,"",IF(R52="","",INDEX($R$18:$R$199,$U$17-ROWS($R$18:$R52)))))</f>
        <v/>
      </c>
      <c r="X53" s="30" t="str">
        <f t="shared" si="6"/>
        <v/>
      </c>
      <c r="Y53" s="30" t="str">
        <f>IF(Y52="","",IF($AN$21="TYP",IF(S52="","",INDEX($S$18:$S$200,$U$17-ROWS($S$18:$S52))),IF($AN$21="INVERT",S53,"")))</f>
        <v/>
      </c>
      <c r="Z53" s="77" t="str">
        <f t="shared" si="11"/>
        <v/>
      </c>
      <c r="AA53" s="69"/>
      <c r="AB53" s="96"/>
      <c r="AC53" s="96"/>
      <c r="AD53" s="96"/>
      <c r="AE53" s="96"/>
      <c r="AF53" s="96"/>
      <c r="AG53" s="96"/>
      <c r="AH53" s="96"/>
      <c r="AI53" s="96"/>
      <c r="AJ53" s="96"/>
      <c r="AK53" s="96"/>
      <c r="AL53" s="96"/>
    </row>
    <row r="54" spans="1:38" x14ac:dyDescent="0.2">
      <c r="A54" s="32">
        <f t="shared" si="1"/>
        <v>54</v>
      </c>
      <c r="C54" s="37">
        <f>IF(OR(C53=1,C53=""),"",'Imperial Calcs'!B50)</f>
        <v>45</v>
      </c>
      <c r="D54" s="30">
        <f>IF(C54="","",'Imperial Calcs'!C50)</f>
        <v>3.018770939999996</v>
      </c>
      <c r="E54" s="30">
        <f>IF(OR(C53=1,C53=""),"",IF('Imperial Data'!$B$2,'Imperial Calcs'!D50,'Imperial Calcs'!E50))</f>
        <v>0.61002204000000049</v>
      </c>
      <c r="F54" s="30">
        <f>IF(OR(C53=1,C53=""),"",IF('Imperial Data'!$B$2,'Imperial Calcs'!E50,'Imperial Calcs'!G50))</f>
        <v>301.8770939999996</v>
      </c>
      <c r="G54" s="30">
        <f>IF(OR(C53=1,C53=""),"",IF('Imperial Data'!$B$2,'Imperial Calcs'!F50,'Imperial Calcs'!J50))</f>
        <v>6.1002204000000049</v>
      </c>
      <c r="H54" s="30">
        <f>IF(OR(C53=1,C53=""),"",IF('Imperial Data'!$B$2,'Imperial Calcs'!G50,'Imperial Calcs'!M50))</f>
        <v>87.809074240000157</v>
      </c>
      <c r="I54" s="30">
        <f>IF(C54="","",IF('Imperial Data'!$B$2,'Imperial Calcs'!J50,'Imperial Calcs'!Y50))</f>
        <v>395.78638863999976</v>
      </c>
      <c r="J54" s="30">
        <f>IF('Imperial Data'!$B$2,'Imperial Calcs'!M50,"")</f>
        <v>17736.991100940002</v>
      </c>
      <c r="K54" s="30">
        <f>IF('Imperial Data'!$B$2,'Imperial Calcs'!Y50,"")</f>
        <v>103.75</v>
      </c>
      <c r="L54" s="39">
        <f>IF('Imperial Data'!$B$2,J54,H54)</f>
        <v>17736.991100940002</v>
      </c>
      <c r="M54" s="122">
        <f>IF('Imperial Data'!$B$2,K54,I54)</f>
        <v>103.75</v>
      </c>
      <c r="O54" s="32">
        <f t="shared" si="4"/>
        <v>103.75</v>
      </c>
      <c r="Q54" s="122">
        <f t="shared" si="8"/>
        <v>3.7500000000000093</v>
      </c>
      <c r="R54" s="32">
        <f t="shared" si="9"/>
        <v>3.7500000000000093</v>
      </c>
      <c r="S54" s="32">
        <f t="shared" si="10"/>
        <v>4749.4366636802815</v>
      </c>
      <c r="U54" s="32">
        <f t="shared" si="5"/>
        <v>1</v>
      </c>
      <c r="W54" s="30" t="str" cm="1">
        <f t="array" ref="W54">IF($AN$21="INVERT",R54,IF(W53&gt;=$S$12,"",IF(R53="","",INDEX($R$18:$R$199,$U$17-ROWS($R$18:$R53)))))</f>
        <v/>
      </c>
      <c r="X54" s="30" t="str">
        <f t="shared" si="6"/>
        <v/>
      </c>
      <c r="Y54" s="30" t="str">
        <f>IF(Y53="","",IF($AN$21="TYP",IF(S53="","",INDEX($S$18:$S$200,$U$17-ROWS($S$18:$S53))),IF($AN$21="INVERT",S54,"")))</f>
        <v/>
      </c>
      <c r="Z54" s="77" t="str">
        <f t="shared" si="11"/>
        <v/>
      </c>
      <c r="AA54" s="69"/>
      <c r="AB54" s="96"/>
      <c r="AC54" s="96"/>
      <c r="AD54" s="96"/>
      <c r="AE54" s="96"/>
      <c r="AF54" s="96"/>
      <c r="AG54" s="96"/>
      <c r="AH54" s="96"/>
      <c r="AI54" s="96"/>
      <c r="AJ54" s="96"/>
      <c r="AK54" s="96"/>
      <c r="AL54" s="96"/>
    </row>
    <row r="55" spans="1:38" x14ac:dyDescent="0.2">
      <c r="A55" s="32">
        <f t="shared" si="1"/>
        <v>55</v>
      </c>
      <c r="C55" s="37">
        <f>IF(OR(C54=1,C54=""),"",'Imperial Calcs'!B51)</f>
        <v>44</v>
      </c>
      <c r="D55" s="30">
        <f>IF(C55="","",'Imperial Calcs'!C51)</f>
        <v>3.0786373800000035</v>
      </c>
      <c r="E55" s="30">
        <f>IF(OR(C54=1,C54=""),"",IF('Imperial Data'!$B$2,'Imperial Calcs'!D51,'Imperial Calcs'!E51))</f>
        <v>0.63213495000000108</v>
      </c>
      <c r="F55" s="30">
        <f>IF(OR(C54=1,C54=""),"",IF('Imperial Data'!$B$2,'Imperial Calcs'!E51,'Imperial Calcs'!G51))</f>
        <v>307.86373800000035</v>
      </c>
      <c r="G55" s="30">
        <f>IF(OR(C54=1,C54=""),"",IF('Imperial Data'!$B$2,'Imperial Calcs'!F51,'Imperial Calcs'!J51))</f>
        <v>6.3213495000000108</v>
      </c>
      <c r="H55" s="30">
        <f>IF(OR(C54=1,C54=""),"",IF('Imperial Data'!$B$2,'Imperial Calcs'!G51,'Imperial Calcs'!M51))</f>
        <v>85.325964999999869</v>
      </c>
      <c r="I55" s="30">
        <f>IF(C55="","",IF('Imperial Data'!$B$2,'Imperial Calcs'!J51,'Imperial Calcs'!Y51))</f>
        <v>399.51105250000023</v>
      </c>
      <c r="J55" s="30">
        <f>IF('Imperial Data'!$B$2,'Imperial Calcs'!M51,"")</f>
        <v>17341.204712300001</v>
      </c>
      <c r="K55" s="30">
        <f>IF('Imperial Data'!$B$2,'Imperial Calcs'!Y51,"")</f>
        <v>103.66666666666667</v>
      </c>
      <c r="L55" s="39">
        <f>IF('Imperial Data'!$B$2,J55,H55)</f>
        <v>17341.204712300001</v>
      </c>
      <c r="M55" s="122">
        <f>IF('Imperial Data'!$B$2,K55,I55)</f>
        <v>103.66666666666667</v>
      </c>
      <c r="O55" s="32">
        <f t="shared" si="4"/>
        <v>103.66666666666667</v>
      </c>
      <c r="Q55" s="122">
        <f t="shared" si="8"/>
        <v>3.6666666666666758</v>
      </c>
      <c r="R55" s="32">
        <f t="shared" si="9"/>
        <v>3.6666666666666758</v>
      </c>
      <c r="S55" s="32">
        <f t="shared" si="10"/>
        <v>4794.1326299994771</v>
      </c>
      <c r="U55" s="32">
        <f t="shared" si="5"/>
        <v>1</v>
      </c>
      <c r="W55" s="30" t="str" cm="1">
        <f t="array" ref="W55">IF($AN$21="INVERT",R55,IF(W54&gt;=$S$12,"",IF(R54="","",INDEX($R$18:$R$199,$U$17-ROWS($R$18:$R54)))))</f>
        <v/>
      </c>
      <c r="X55" s="30" t="str">
        <f t="shared" si="6"/>
        <v/>
      </c>
      <c r="Y55" s="30" t="str">
        <f>IF(Y54="","",IF($AN$21="TYP",IF(S54="","",INDEX($S$18:$S$200,$U$17-ROWS($S$18:$S54))),IF($AN$21="INVERT",S55,"")))</f>
        <v/>
      </c>
      <c r="Z55" s="77" t="str">
        <f t="shared" si="11"/>
        <v/>
      </c>
      <c r="AA55" s="69"/>
      <c r="AB55" s="96"/>
      <c r="AC55" s="96"/>
      <c r="AD55" s="96"/>
      <c r="AE55" s="96"/>
      <c r="AF55" s="96"/>
      <c r="AG55" s="96"/>
      <c r="AH55" s="96"/>
      <c r="AI55" s="96"/>
      <c r="AJ55" s="96"/>
      <c r="AK55" s="96"/>
      <c r="AL55" s="96"/>
    </row>
    <row r="56" spans="1:38" x14ac:dyDescent="0.2">
      <c r="A56" s="32">
        <f t="shared" si="1"/>
        <v>56</v>
      </c>
      <c r="C56" s="37">
        <f>IF(OR(C55=1,C55=""),"",'Imperial Calcs'!B52)</f>
        <v>43</v>
      </c>
      <c r="D56" s="30">
        <f>IF(C56="","",'Imperial Calcs'!C52)</f>
        <v>3.1362803099999894</v>
      </c>
      <c r="E56" s="30">
        <f>IF(OR(C55=1,C55=""),"",IF('Imperial Data'!$B$2,'Imperial Calcs'!D52,'Imperial Calcs'!E52))</f>
        <v>0.64308889999999863</v>
      </c>
      <c r="F56" s="30">
        <f>IF(OR(C55=1,C55=""),"",IF('Imperial Data'!$B$2,'Imperial Calcs'!E52,'Imperial Calcs'!G52))</f>
        <v>313.62803099999894</v>
      </c>
      <c r="G56" s="30">
        <f>IF(OR(C55=1,C55=""),"",IF('Imperial Data'!$B$2,'Imperial Calcs'!F52,'Imperial Calcs'!J52))</f>
        <v>6.4308889999999863</v>
      </c>
      <c r="H56" s="30">
        <f>IF(OR(C55=1,C55=""),"",IF('Imperial Data'!$B$2,'Imperial Calcs'!G52,'Imperial Calcs'!M52))</f>
        <v>82.976432000000443</v>
      </c>
      <c r="I56" s="30">
        <f>IF(C56="","",IF('Imperial Data'!$B$2,'Imperial Calcs'!J52,'Imperial Calcs'!Y52))</f>
        <v>403.03535199999936</v>
      </c>
      <c r="J56" s="30">
        <f>IF('Imperial Data'!$B$2,'Imperial Calcs'!M52,"")</f>
        <v>16941.693659799999</v>
      </c>
      <c r="K56" s="30">
        <f>IF('Imperial Data'!$B$2,'Imperial Calcs'!Y52,"")</f>
        <v>103.58333333333333</v>
      </c>
      <c r="L56" s="39">
        <f>IF('Imperial Data'!$B$2,J56,H56)</f>
        <v>16941.693659799999</v>
      </c>
      <c r="M56" s="122">
        <f>IF('Imperial Data'!$B$2,K56,I56)</f>
        <v>103.58333333333333</v>
      </c>
      <c r="O56" s="32">
        <f t="shared" si="4"/>
        <v>103.58333333333333</v>
      </c>
      <c r="Q56" s="122">
        <f t="shared" si="8"/>
        <v>3.5833333333333424</v>
      </c>
      <c r="R56" s="32">
        <f t="shared" si="9"/>
        <v>3.5833333333333424</v>
      </c>
      <c r="S56" s="32">
        <f t="shared" si="10"/>
        <v>4836.4242240002623</v>
      </c>
      <c r="U56" s="32">
        <f t="shared" si="5"/>
        <v>1</v>
      </c>
      <c r="W56" s="30" t="str" cm="1">
        <f t="array" ref="W56">IF($AN$21="INVERT",R56,IF(W55&gt;=$S$12,"",IF(R55="","",INDEX($R$18:$R$199,$U$17-ROWS($R$18:$R55)))))</f>
        <v/>
      </c>
      <c r="X56" s="30" t="str">
        <f t="shared" si="6"/>
        <v/>
      </c>
      <c r="Y56" s="30" t="str">
        <f>IF(Y55="","",IF($AN$21="TYP",IF(S55="","",INDEX($S$18:$S$200,$U$17-ROWS($S$18:$S55))),IF($AN$21="INVERT",S56,"")))</f>
        <v/>
      </c>
      <c r="Z56" s="77" t="str">
        <f t="shared" si="11"/>
        <v/>
      </c>
      <c r="AA56" s="69"/>
      <c r="AB56" s="96"/>
      <c r="AC56" s="96"/>
      <c r="AD56" s="96"/>
      <c r="AE56" s="96"/>
      <c r="AF56" s="96"/>
      <c r="AG56" s="96"/>
      <c r="AH56" s="96"/>
      <c r="AI56" s="96"/>
      <c r="AJ56" s="96"/>
      <c r="AK56" s="96"/>
      <c r="AL56" s="96"/>
    </row>
    <row r="57" spans="1:38" x14ac:dyDescent="0.2">
      <c r="A57" s="32">
        <f t="shared" si="1"/>
        <v>57</v>
      </c>
      <c r="C57" s="37">
        <f>IF(OR(C56=1,C56=""),"",'Imperial Calcs'!B53)</f>
        <v>42</v>
      </c>
      <c r="D57" s="30">
        <f>IF(C57="","",'Imperial Calcs'!C53)</f>
        <v>3.1917693700000029</v>
      </c>
      <c r="E57" s="30">
        <f>IF(OR(C56=1,C56=""),"",IF('Imperial Data'!$B$2,'Imperial Calcs'!D53,'Imperial Calcs'!E53))</f>
        <v>0.67730135000000047</v>
      </c>
      <c r="F57" s="30">
        <f>IF(OR(C56=1,C56=""),"",IF('Imperial Data'!$B$2,'Imperial Calcs'!E53,'Imperial Calcs'!G53))</f>
        <v>319.17693700000029</v>
      </c>
      <c r="G57" s="30">
        <f>IF(OR(C56=1,C56=""),"",IF('Imperial Data'!$B$2,'Imperial Calcs'!F53,'Imperial Calcs'!J53))</f>
        <v>6.7730135000000047</v>
      </c>
      <c r="H57" s="30">
        <f>IF(OR(C56=1,C56=""),"",IF('Imperial Data'!$B$2,'Imperial Calcs'!G53,'Imperial Calcs'!M53))</f>
        <v>80.620019799999895</v>
      </c>
      <c r="I57" s="30">
        <f>IF(C57="","",IF('Imperial Data'!$B$2,'Imperial Calcs'!J53,'Imperial Calcs'!Y53))</f>
        <v>406.56997030000019</v>
      </c>
      <c r="J57" s="30">
        <f>IF('Imperial Data'!$B$2,'Imperial Calcs'!M53,"")</f>
        <v>16538.6583078</v>
      </c>
      <c r="K57" s="30">
        <f>IF('Imperial Data'!$B$2,'Imperial Calcs'!Y53,"")</f>
        <v>103.5</v>
      </c>
      <c r="L57" s="39">
        <f>IF('Imperial Data'!$B$2,J57,H57)</f>
        <v>16538.6583078</v>
      </c>
      <c r="M57" s="122">
        <f>IF('Imperial Data'!$B$2,K57,I57)</f>
        <v>103.5</v>
      </c>
      <c r="O57" s="32">
        <f t="shared" si="4"/>
        <v>103.5</v>
      </c>
      <c r="Q57" s="122">
        <f t="shared" si="8"/>
        <v>3.5000000000000089</v>
      </c>
      <c r="R57" s="32">
        <f t="shared" si="9"/>
        <v>3.5000000000000089</v>
      </c>
      <c r="S57" s="32">
        <f t="shared" si="10"/>
        <v>4878.8396436002668</v>
      </c>
      <c r="U57" s="32">
        <f t="shared" si="5"/>
        <v>1</v>
      </c>
      <c r="W57" s="30" t="str" cm="1">
        <f t="array" ref="W57">IF($AN$21="INVERT",R57,IF(W56&gt;=$S$12,"",IF(R56="","",INDEX($R$18:$R$199,$U$17-ROWS($R$18:$R56)))))</f>
        <v/>
      </c>
      <c r="X57" s="30" t="str">
        <f t="shared" si="6"/>
        <v/>
      </c>
      <c r="Y57" s="30" t="str">
        <f>IF(Y56="","",IF($AN$21="TYP",IF(S56="","",INDEX($S$18:$S$200,$U$17-ROWS($S$18:$S56))),IF($AN$21="INVERT",S57,"")))</f>
        <v/>
      </c>
      <c r="Z57" s="77" t="str">
        <f t="shared" si="11"/>
        <v/>
      </c>
      <c r="AA57" s="69"/>
      <c r="AB57" s="96"/>
      <c r="AC57" s="96"/>
      <c r="AD57" s="96"/>
      <c r="AE57" s="96"/>
      <c r="AF57" s="96"/>
      <c r="AG57" s="96"/>
      <c r="AH57" s="96"/>
      <c r="AI57" s="96"/>
      <c r="AJ57" s="96"/>
      <c r="AK57" s="96"/>
      <c r="AL57" s="96"/>
    </row>
    <row r="58" spans="1:38" x14ac:dyDescent="0.2">
      <c r="A58" s="32">
        <f t="shared" si="1"/>
        <v>58</v>
      </c>
      <c r="C58" s="37">
        <f>IF(OR(C57=1,C57=""),"",'Imperial Calcs'!B54)</f>
        <v>41</v>
      </c>
      <c r="D58" s="30">
        <f>IF(C58="","",'Imperial Calcs'!C54)</f>
        <v>3.2450176300000066</v>
      </c>
      <c r="E58" s="30">
        <f>IF(OR(C57=1,C57=""),"",IF('Imperial Data'!$B$2,'Imperial Calcs'!D54,'Imperial Calcs'!E54))</f>
        <v>0.69982942000000037</v>
      </c>
      <c r="F58" s="30">
        <f>IF(OR(C57=1,C57=""),"",IF('Imperial Data'!$B$2,'Imperial Calcs'!E54,'Imperial Calcs'!G54))</f>
        <v>324.50176300000066</v>
      </c>
      <c r="G58" s="30">
        <f>IF(OR(C57=1,C57=""),"",IF('Imperial Data'!$B$2,'Imperial Calcs'!F54,'Imperial Calcs'!J54))</f>
        <v>6.9982942000000037</v>
      </c>
      <c r="H58" s="30">
        <f>IF(OR(C57=1,C57=""),"",IF('Imperial Data'!$B$2,'Imperial Calcs'!G54,'Imperial Calcs'!M54))</f>
        <v>78.399977119999733</v>
      </c>
      <c r="I58" s="30">
        <f>IF(C58="","",IF('Imperial Data'!$B$2,'Imperial Calcs'!J54,'Imperial Calcs'!Y54))</f>
        <v>409.90003432000037</v>
      </c>
      <c r="J58" s="30">
        <f>IF('Imperial Data'!$B$2,'Imperial Calcs'!M54,"")</f>
        <v>16132.088337500001</v>
      </c>
      <c r="K58" s="30">
        <f>IF('Imperial Data'!$B$2,'Imperial Calcs'!Y54,"")</f>
        <v>103.41666666666667</v>
      </c>
      <c r="L58" s="39">
        <f>IF('Imperial Data'!$B$2,J58,H58)</f>
        <v>16132.088337500001</v>
      </c>
      <c r="M58" s="122">
        <f>IF('Imperial Data'!$B$2,K58,I58)</f>
        <v>103.41666666666667</v>
      </c>
      <c r="O58" s="32">
        <f t="shared" si="4"/>
        <v>103.41666666666667</v>
      </c>
      <c r="Q58" s="122">
        <f t="shared" si="8"/>
        <v>3.4166666666666754</v>
      </c>
      <c r="R58" s="32">
        <f t="shared" si="9"/>
        <v>3.4166666666666754</v>
      </c>
      <c r="S58" s="32">
        <f t="shared" si="10"/>
        <v>4918.8004118394465</v>
      </c>
      <c r="U58" s="32">
        <f t="shared" si="5"/>
        <v>1</v>
      </c>
      <c r="W58" s="30" t="str" cm="1">
        <f t="array" ref="W58">IF($AN$21="INVERT",R58,IF(W57&gt;=$S$12,"",IF(R57="","",INDEX($R$18:$R$199,$U$17-ROWS($R$18:$R57)))))</f>
        <v/>
      </c>
      <c r="X58" s="30" t="str">
        <f t="shared" si="6"/>
        <v/>
      </c>
      <c r="Y58" s="30" t="str">
        <f>IF(Y57="","",IF($AN$21="TYP",IF(S57="","",INDEX($S$18:$S$200,$U$17-ROWS($S$18:$S57))),IF($AN$21="INVERT",S58,"")))</f>
        <v/>
      </c>
      <c r="Z58" s="77" t="str">
        <f t="shared" si="11"/>
        <v/>
      </c>
      <c r="AA58" s="69"/>
      <c r="AB58" s="96"/>
      <c r="AC58" s="96"/>
      <c r="AD58" s="96"/>
      <c r="AE58" s="96"/>
      <c r="AF58" s="96"/>
      <c r="AG58" s="96"/>
      <c r="AH58" s="96"/>
      <c r="AI58" s="96"/>
      <c r="AJ58" s="96"/>
      <c r="AK58" s="96"/>
      <c r="AL58" s="96"/>
    </row>
    <row r="59" spans="1:38" x14ac:dyDescent="0.2">
      <c r="A59" s="32">
        <f t="shared" si="1"/>
        <v>59</v>
      </c>
      <c r="C59" s="37">
        <f>IF(OR(C58=1,C58=""),"",'Imperial Calcs'!B55)</f>
        <v>40</v>
      </c>
      <c r="D59" s="30">
        <f>IF(C59="","",'Imperial Calcs'!C55)</f>
        <v>3.2963179599999961</v>
      </c>
      <c r="E59" s="30">
        <f>IF(OR(C58=1,C58=""),"",IF('Imperial Data'!$B$2,'Imperial Calcs'!D55,'Imperial Calcs'!E55))</f>
        <v>0.7224001400000013</v>
      </c>
      <c r="F59" s="30">
        <f>IF(OR(C58=1,C58=""),"",IF('Imperial Data'!$B$2,'Imperial Calcs'!E55,'Imperial Calcs'!G55))</f>
        <v>329.63179599999961</v>
      </c>
      <c r="G59" s="30">
        <f>IF(OR(C58=1,C58=""),"",IF('Imperial Data'!$B$2,'Imperial Calcs'!F55,'Imperial Calcs'!J55))</f>
        <v>7.224001400000013</v>
      </c>
      <c r="H59" s="30">
        <f>IF(OR(C58=1,C58=""),"",IF('Imperial Data'!$B$2,'Imperial Calcs'!G55,'Imperial Calcs'!M55))</f>
        <v>76.257681040000151</v>
      </c>
      <c r="I59" s="30">
        <f>IF(C59="","",IF('Imperial Data'!$B$2,'Imperial Calcs'!J55,'Imperial Calcs'!Y55))</f>
        <v>413.11347843999977</v>
      </c>
      <c r="J59" s="30">
        <f>IF('Imperial Data'!$B$2,'Imperial Calcs'!M55,"")</f>
        <v>15722.188303180001</v>
      </c>
      <c r="K59" s="30">
        <f>IF('Imperial Data'!$B$2,'Imperial Calcs'!Y55,"")</f>
        <v>103.33333333333333</v>
      </c>
      <c r="L59" s="39">
        <f>IF('Imperial Data'!$B$2,J59,H59)</f>
        <v>15722.188303180001</v>
      </c>
      <c r="M59" s="122">
        <f>IF('Imperial Data'!$B$2,K59,I59)</f>
        <v>103.33333333333333</v>
      </c>
      <c r="O59" s="32">
        <f t="shared" si="4"/>
        <v>103.33333333333333</v>
      </c>
      <c r="Q59" s="122">
        <f t="shared" si="8"/>
        <v>3.3333333333333419</v>
      </c>
      <c r="R59" s="32">
        <f t="shared" si="9"/>
        <v>3.3333333333333419</v>
      </c>
      <c r="S59" s="32">
        <f t="shared" si="10"/>
        <v>4957.3617412802832</v>
      </c>
      <c r="U59" s="32">
        <f t="shared" si="5"/>
        <v>1</v>
      </c>
      <c r="W59" s="30" t="str" cm="1">
        <f t="array" ref="W59">IF($AN$21="INVERT",R59,IF(W58&gt;=$S$12,"",IF(R58="","",INDEX($R$18:$R$199,$U$17-ROWS($R$18:$R58)))))</f>
        <v/>
      </c>
      <c r="X59" s="30" t="str">
        <f t="shared" si="6"/>
        <v/>
      </c>
      <c r="Y59" s="30" t="str">
        <f>IF(Y58="","",IF($AN$21="TYP",IF(S58="","",INDEX($S$18:$S$200,$U$17-ROWS($S$18:$S58))),IF($AN$21="INVERT",S59,"")))</f>
        <v/>
      </c>
      <c r="Z59" s="77" t="str">
        <f t="shared" si="11"/>
        <v/>
      </c>
      <c r="AA59" s="69"/>
      <c r="AB59" s="96"/>
      <c r="AC59" s="96"/>
      <c r="AD59" s="96"/>
      <c r="AE59" s="96"/>
      <c r="AF59" s="96"/>
      <c r="AG59" s="96"/>
      <c r="AH59" s="96"/>
      <c r="AI59" s="96"/>
      <c r="AJ59" s="96"/>
      <c r="AK59" s="96"/>
      <c r="AL59" s="96"/>
    </row>
    <row r="60" spans="1:38" x14ac:dyDescent="0.2">
      <c r="A60" s="32">
        <f t="shared" si="1"/>
        <v>60</v>
      </c>
      <c r="C60" s="37">
        <f>IF(OR(C59=1,C59=""),"",'Imperial Calcs'!B56)</f>
        <v>39</v>
      </c>
      <c r="D60" s="30">
        <f>IF(C60="","",'Imperial Calcs'!C56)</f>
        <v>3.3456159200000002</v>
      </c>
      <c r="E60" s="30">
        <f>IF(OR(C59=1,C59=""),"",IF('Imperial Data'!$B$2,'Imperial Calcs'!D56,'Imperial Calcs'!E56))</f>
        <v>0.74372710999999825</v>
      </c>
      <c r="F60" s="30">
        <f>IF(OR(C59=1,C59=""),"",IF('Imperial Data'!$B$2,'Imperial Calcs'!E56,'Imperial Calcs'!G56))</f>
        <v>334.56159200000002</v>
      </c>
      <c r="G60" s="30">
        <f>IF(OR(C59=1,C59=""),"",IF('Imperial Data'!$B$2,'Imperial Calcs'!F56,'Imperial Calcs'!J56))</f>
        <v>7.4372710999999825</v>
      </c>
      <c r="H60" s="30">
        <f>IF(OR(C59=1,C59=""),"",IF('Imperial Data'!$B$2,'Imperial Calcs'!G56,'Imperial Calcs'!M56))</f>
        <v>74.20045476</v>
      </c>
      <c r="I60" s="30">
        <f>IF(C60="","",IF('Imperial Data'!$B$2,'Imperial Calcs'!J56,'Imperial Calcs'!Y56))</f>
        <v>416.19931786000001</v>
      </c>
      <c r="J60" s="30">
        <f>IF('Imperial Data'!$B$2,'Imperial Calcs'!M56,"")</f>
        <v>15309.074824740001</v>
      </c>
      <c r="K60" s="30">
        <f>IF('Imperial Data'!$B$2,'Imperial Calcs'!Y56,"")</f>
        <v>103.25</v>
      </c>
      <c r="L60" s="39">
        <f>IF('Imperial Data'!$B$2,J60,H60)</f>
        <v>15309.074824740001</v>
      </c>
      <c r="M60" s="122">
        <f>IF('Imperial Data'!$B$2,K60,I60)</f>
        <v>103.25</v>
      </c>
      <c r="O60" s="32">
        <f t="shared" si="4"/>
        <v>103.25</v>
      </c>
      <c r="Q60" s="122">
        <f t="shared" si="8"/>
        <v>3.2500000000000084</v>
      </c>
      <c r="R60" s="32">
        <f t="shared" si="9"/>
        <v>3.2500000000000084</v>
      </c>
      <c r="S60" s="32">
        <f t="shared" si="10"/>
        <v>4994.39181432029</v>
      </c>
      <c r="U60" s="32">
        <f t="shared" si="5"/>
        <v>1</v>
      </c>
      <c r="W60" s="30" t="str" cm="1">
        <f t="array" ref="W60">IF($AN$21="INVERT",R60,IF(W59&gt;=$S$12,"",IF(R59="","",INDEX($R$18:$R$199,$U$17-ROWS($R$18:$R59)))))</f>
        <v/>
      </c>
      <c r="X60" s="30" t="str">
        <f t="shared" si="6"/>
        <v/>
      </c>
      <c r="Y60" s="30" t="str">
        <f>IF(Y59="","",IF($AN$21="TYP",IF(S59="","",INDEX($S$18:$S$200,$U$17-ROWS($S$18:$S59))),IF($AN$21="INVERT",S60,"")))</f>
        <v/>
      </c>
      <c r="Z60" s="77" t="str">
        <f t="shared" si="11"/>
        <v/>
      </c>
      <c r="AA60" s="69"/>
      <c r="AB60" s="96"/>
      <c r="AC60" s="96"/>
      <c r="AD60" s="96"/>
      <c r="AE60" s="96"/>
      <c r="AF60" s="96"/>
      <c r="AG60" s="96"/>
      <c r="AH60" s="96"/>
      <c r="AI60" s="96"/>
      <c r="AJ60" s="96"/>
      <c r="AK60" s="96"/>
      <c r="AL60" s="96"/>
    </row>
    <row r="61" spans="1:38" x14ac:dyDescent="0.2">
      <c r="A61" s="32">
        <f t="shared" si="1"/>
        <v>61</v>
      </c>
      <c r="C61" s="37">
        <f>IF(OR(C60=1,C60=""),"",'Imperial Calcs'!B57)</f>
        <v>38</v>
      </c>
      <c r="D61" s="30">
        <f>IF(C61="","",'Imperial Calcs'!C57)</f>
        <v>3.3931099800000055</v>
      </c>
      <c r="E61" s="30">
        <f>IF(OR(C60=1,C60=""),"",IF('Imperial Data'!$B$2,'Imperial Calcs'!D57,'Imperial Calcs'!E57))</f>
        <v>0.76446604999999934</v>
      </c>
      <c r="F61" s="30">
        <f>IF(OR(C60=1,C60=""),"",IF('Imperial Data'!$B$2,'Imperial Calcs'!E57,'Imperial Calcs'!G57))</f>
        <v>339.31099800000055</v>
      </c>
      <c r="G61" s="30">
        <f>IF(OR(C60=1,C60=""),"",IF('Imperial Data'!$B$2,'Imperial Calcs'!F57,'Imperial Calcs'!J57))</f>
        <v>7.6446604999999934</v>
      </c>
      <c r="H61" s="30">
        <f>IF(OR(C60=1,C60=""),"",IF('Imperial Data'!$B$2,'Imperial Calcs'!G57,'Imperial Calcs'!M57))</f>
        <v>72.217736599999782</v>
      </c>
      <c r="I61" s="30">
        <f>IF(C61="","",IF('Imperial Data'!$B$2,'Imperial Calcs'!J57,'Imperial Calcs'!Y57))</f>
        <v>419.17339510000033</v>
      </c>
      <c r="J61" s="30">
        <f>IF('Imperial Data'!$B$2,'Imperial Calcs'!M57,"")</f>
        <v>14892.87550688</v>
      </c>
      <c r="K61" s="30">
        <f>IF('Imperial Data'!$B$2,'Imperial Calcs'!Y57,"")</f>
        <v>103.16666666666667</v>
      </c>
      <c r="L61" s="39">
        <f>IF('Imperial Data'!$B$2,J61,H61)</f>
        <v>14892.87550688</v>
      </c>
      <c r="M61" s="122">
        <f>IF('Imperial Data'!$B$2,K61,I61)</f>
        <v>103.16666666666667</v>
      </c>
      <c r="O61" s="32">
        <f t="shared" si="4"/>
        <v>103.16666666666667</v>
      </c>
      <c r="Q61" s="122">
        <f t="shared" si="8"/>
        <v>3.166666666666675</v>
      </c>
      <c r="R61" s="32">
        <f t="shared" si="9"/>
        <v>3.166666666666675</v>
      </c>
      <c r="S61" s="32">
        <f t="shared" si="10"/>
        <v>5030.0807411994347</v>
      </c>
      <c r="U61" s="32">
        <f t="shared" si="5"/>
        <v>1</v>
      </c>
      <c r="W61" s="30" t="str" cm="1">
        <f t="array" ref="W61">IF($AN$21="INVERT",R61,IF(W60&gt;=$S$12,"",IF(R60="","",INDEX($R$18:$R$199,$U$17-ROWS($R$18:$R60)))))</f>
        <v/>
      </c>
      <c r="X61" s="30" t="str">
        <f t="shared" si="6"/>
        <v/>
      </c>
      <c r="Y61" s="30" t="str">
        <f>IF(Y60="","",IF($AN$21="TYP",IF(S60="","",INDEX($S$18:$S$200,$U$17-ROWS($S$18:$S60))),IF($AN$21="INVERT",S61,"")))</f>
        <v/>
      </c>
      <c r="Z61" s="77" t="str">
        <f t="shared" si="11"/>
        <v/>
      </c>
      <c r="AA61" s="69"/>
      <c r="AB61" s="96"/>
      <c r="AC61" s="96"/>
      <c r="AD61" s="96"/>
      <c r="AE61" s="96"/>
      <c r="AF61" s="96"/>
      <c r="AG61" s="96"/>
      <c r="AH61" s="96"/>
      <c r="AI61" s="96"/>
      <c r="AJ61" s="96"/>
      <c r="AK61" s="96"/>
      <c r="AL61" s="96"/>
    </row>
    <row r="62" spans="1:38" x14ac:dyDescent="0.2">
      <c r="A62" s="32">
        <f t="shared" si="1"/>
        <v>62</v>
      </c>
      <c r="C62" s="37">
        <f>IF(OR(C61=1,C61=""),"",'Imperial Calcs'!B58)</f>
        <v>37</v>
      </c>
      <c r="D62" s="30">
        <f>IF(C62="","",'Imperial Calcs'!C58)</f>
        <v>3.4388515200000001</v>
      </c>
      <c r="E62" s="30">
        <f>IF(OR(C61=1,C61=""),"",IF('Imperial Data'!$B$2,'Imperial Calcs'!D58,'Imperial Calcs'!E58))</f>
        <v>0.7855190400000005</v>
      </c>
      <c r="F62" s="30">
        <f>IF(OR(C61=1,C61=""),"",IF('Imperial Data'!$B$2,'Imperial Calcs'!E58,'Imperial Calcs'!G58))</f>
        <v>343.88515200000001</v>
      </c>
      <c r="G62" s="30">
        <f>IF(OR(C61=1,C61=""),"",IF('Imperial Data'!$B$2,'Imperial Calcs'!F58,'Imperial Calcs'!J58))</f>
        <v>7.855190400000005</v>
      </c>
      <c r="H62" s="30">
        <f>IF(OR(C61=1,C61=""),"",IF('Imperial Data'!$B$2,'Imperial Calcs'!G58,'Imperial Calcs'!M58))</f>
        <v>70.303863039999996</v>
      </c>
      <c r="I62" s="30">
        <f>IF(C62="","",IF('Imperial Data'!$B$2,'Imperial Calcs'!J58,'Imperial Calcs'!Y58))</f>
        <v>422.04420544000004</v>
      </c>
      <c r="J62" s="30">
        <f>IF('Imperial Data'!$B$2,'Imperial Calcs'!M58,"")</f>
        <v>14473.70211178</v>
      </c>
      <c r="K62" s="30">
        <f>IF('Imperial Data'!$B$2,'Imperial Calcs'!Y58,"")</f>
        <v>103.08333333333333</v>
      </c>
      <c r="L62" s="39">
        <f>IF('Imperial Data'!$B$2,J62,H62)</f>
        <v>14473.70211178</v>
      </c>
      <c r="M62" s="122">
        <f>IF('Imperial Data'!$B$2,K62,I62)</f>
        <v>103.08333333333333</v>
      </c>
      <c r="O62" s="32">
        <f t="shared" si="4"/>
        <v>103.08333333333333</v>
      </c>
      <c r="Q62" s="122">
        <f t="shared" si="8"/>
        <v>3.0833333333333415</v>
      </c>
      <c r="R62" s="32">
        <f t="shared" si="9"/>
        <v>3.0833333333333415</v>
      </c>
      <c r="S62" s="32">
        <f t="shared" si="10"/>
        <v>5064.5304652802997</v>
      </c>
      <c r="U62" s="32">
        <f t="shared" si="5"/>
        <v>1</v>
      </c>
      <c r="W62" s="30" t="str" cm="1">
        <f t="array" ref="W62">IF($AN$21="INVERT",R62,IF(W61&gt;=$S$12,"",IF(R61="","",INDEX($R$18:$R$199,$U$17-ROWS($R$18:$R61)))))</f>
        <v/>
      </c>
      <c r="X62" s="30" t="str">
        <f t="shared" si="6"/>
        <v/>
      </c>
      <c r="Y62" s="30" t="str">
        <f>IF(Y61="","",IF($AN$21="TYP",IF(S61="","",INDEX($S$18:$S$200,$U$17-ROWS($S$18:$S61))),IF($AN$21="INVERT",S62,"")))</f>
        <v/>
      </c>
      <c r="Z62" s="77" t="str">
        <f t="shared" si="11"/>
        <v/>
      </c>
      <c r="AA62" s="69"/>
      <c r="AB62" s="96"/>
      <c r="AC62" s="96"/>
      <c r="AD62" s="96"/>
      <c r="AE62" s="96"/>
      <c r="AF62" s="96"/>
      <c r="AG62" s="96"/>
      <c r="AH62" s="96"/>
      <c r="AI62" s="96"/>
      <c r="AJ62" s="96"/>
      <c r="AK62" s="96"/>
      <c r="AL62" s="96"/>
    </row>
    <row r="63" spans="1:38" x14ac:dyDescent="0.2">
      <c r="A63" s="32">
        <f t="shared" si="1"/>
        <v>63</v>
      </c>
      <c r="C63" s="37">
        <f>IF(OR(C62=1,C62=""),"",'Imperial Calcs'!B59)</f>
        <v>36</v>
      </c>
      <c r="D63" s="30">
        <f>IF(C63="","",'Imperial Calcs'!C59)</f>
        <v>3.4828802799999892</v>
      </c>
      <c r="E63" s="30">
        <f>IF(OR(C62=1,C62=""),"",IF('Imperial Data'!$B$2,'Imperial Calcs'!D59,'Imperial Calcs'!E59))</f>
        <v>0.80270133000000143</v>
      </c>
      <c r="F63" s="30">
        <f>IF(OR(C62=1,C62=""),"",IF('Imperial Data'!$B$2,'Imperial Calcs'!E59,'Imperial Calcs'!G59))</f>
        <v>348.28802799999892</v>
      </c>
      <c r="G63" s="30">
        <f>IF(OR(C62=1,C62=""),"",IF('Imperial Data'!$B$2,'Imperial Calcs'!F59,'Imperial Calcs'!J59))</f>
        <v>8.0270133000000143</v>
      </c>
      <c r="H63" s="30">
        <f>IF(OR(C62=1,C62=""),"",IF('Imperial Data'!$B$2,'Imperial Calcs'!G59,'Imperial Calcs'!M59))</f>
        <v>68.473983480000427</v>
      </c>
      <c r="I63" s="30">
        <f>IF(C63="","",IF('Imperial Data'!$B$2,'Imperial Calcs'!J59,'Imperial Calcs'!Y59))</f>
        <v>424.78902477999935</v>
      </c>
      <c r="J63" s="30">
        <f>IF('Imperial Data'!$B$2,'Imperial Calcs'!M59,"")</f>
        <v>14051.657906339999</v>
      </c>
      <c r="K63" s="30">
        <f>IF('Imperial Data'!$B$2,'Imperial Calcs'!Y59,"")</f>
        <v>103</v>
      </c>
      <c r="L63" s="39">
        <f>IF('Imperial Data'!$B$2,J63,H63)</f>
        <v>14051.657906339999</v>
      </c>
      <c r="M63" s="122">
        <f>IF('Imperial Data'!$B$2,K63,I63)</f>
        <v>103</v>
      </c>
      <c r="O63" s="32">
        <f t="shared" si="4"/>
        <v>103</v>
      </c>
      <c r="Q63" s="122">
        <f t="shared" si="8"/>
        <v>3.000000000000008</v>
      </c>
      <c r="R63" s="32">
        <f t="shared" si="9"/>
        <v>3.000000000000008</v>
      </c>
      <c r="S63" s="32">
        <f t="shared" si="10"/>
        <v>5097.4682973602748</v>
      </c>
      <c r="U63" s="32">
        <f t="shared" si="5"/>
        <v>1</v>
      </c>
      <c r="W63" s="30" t="str" cm="1">
        <f t="array" ref="W63">IF($AN$21="INVERT",R63,IF(W62&gt;=$S$12,"",IF(R62="","",INDEX($R$18:$R$199,$U$17-ROWS($R$18:$R62)))))</f>
        <v/>
      </c>
      <c r="X63" s="30" t="str">
        <f t="shared" si="6"/>
        <v/>
      </c>
      <c r="Y63" s="30" t="str">
        <f>IF(Y62="","",IF($AN$21="TYP",IF(S62="","",INDEX($S$18:$S$200,$U$17-ROWS($S$18:$S62))),IF($AN$21="INVERT",S63,"")))</f>
        <v/>
      </c>
      <c r="Z63" s="77" t="str">
        <f t="shared" si="11"/>
        <v/>
      </c>
      <c r="AA63" s="69"/>
      <c r="AB63" s="96"/>
      <c r="AC63" s="96"/>
      <c r="AD63" s="96"/>
      <c r="AE63" s="96"/>
      <c r="AF63" s="96"/>
      <c r="AG63" s="96"/>
      <c r="AH63" s="96"/>
      <c r="AI63" s="96"/>
      <c r="AJ63" s="96"/>
      <c r="AK63" s="96"/>
      <c r="AL63" s="96"/>
    </row>
    <row r="64" spans="1:38" x14ac:dyDescent="0.2">
      <c r="A64" s="32">
        <f t="shared" si="1"/>
        <v>64</v>
      </c>
      <c r="C64" s="37">
        <f>IF(OR(C63=1,C63=""),"",'Imperial Calcs'!B60)</f>
        <v>35</v>
      </c>
      <c r="D64" s="30">
        <f>IF(C64="","",'Imperial Calcs'!C60)</f>
        <v>3.5253571800000003</v>
      </c>
      <c r="E64" s="30">
        <f>IF(OR(C63=1,C63=""),"",IF('Imperial Data'!$B$2,'Imperial Calcs'!D60,'Imperial Calcs'!E60))</f>
        <v>0.81994934999999813</v>
      </c>
      <c r="F64" s="30">
        <f>IF(OR(C63=1,C63=""),"",IF('Imperial Data'!$B$2,'Imperial Calcs'!E60,'Imperial Calcs'!G60))</f>
        <v>352.53571800000003</v>
      </c>
      <c r="G64" s="30">
        <f>IF(OR(C63=1,C63=""),"",IF('Imperial Data'!$B$2,'Imperial Calcs'!F60,'Imperial Calcs'!J60))</f>
        <v>8.1994934999999813</v>
      </c>
      <c r="H64" s="30">
        <f>IF(OR(C63=1,C63=""),"",IF('Imperial Data'!$B$2,'Imperial Calcs'!G60,'Imperial Calcs'!M60))</f>
        <v>66.705915400000009</v>
      </c>
      <c r="I64" s="30">
        <f>IF(C64="","",IF('Imperial Data'!$B$2,'Imperial Calcs'!J60,'Imperial Calcs'!Y60))</f>
        <v>427.44112690000003</v>
      </c>
      <c r="J64" s="30">
        <f>IF('Imperial Data'!$B$2,'Imperial Calcs'!M60,"")</f>
        <v>13626.86888156</v>
      </c>
      <c r="K64" s="30">
        <f>IF('Imperial Data'!$B$2,'Imperial Calcs'!Y60,"")</f>
        <v>102.91666666666667</v>
      </c>
      <c r="L64" s="39">
        <f>IF('Imperial Data'!$B$2,J64,H64)</f>
        <v>13626.86888156</v>
      </c>
      <c r="M64" s="122">
        <f>IF('Imperial Data'!$B$2,K64,I64)</f>
        <v>102.91666666666667</v>
      </c>
      <c r="O64" s="32">
        <f t="shared" si="4"/>
        <v>102.91666666666667</v>
      </c>
      <c r="Q64" s="122">
        <f t="shared" si="8"/>
        <v>2.9166666666666745</v>
      </c>
      <c r="R64" s="32">
        <f t="shared" si="9"/>
        <v>2.9166666666666745</v>
      </c>
      <c r="S64" s="32">
        <f t="shared" si="10"/>
        <v>5129.2935227994085</v>
      </c>
      <c r="U64" s="32">
        <f t="shared" si="5"/>
        <v>1</v>
      </c>
      <c r="W64" s="30" t="str" cm="1">
        <f t="array" ref="W64">IF($AN$21="INVERT",R64,IF(W63&gt;=$S$12,"",IF(R63="","",INDEX($R$18:$R$199,$U$17-ROWS($R$18:$R63)))))</f>
        <v/>
      </c>
      <c r="X64" s="30" t="str">
        <f t="shared" si="6"/>
        <v/>
      </c>
      <c r="Y64" s="30" t="str">
        <f>IF(Y63="","",IF($AN$21="TYP",IF(S63="","",INDEX($S$18:$S$200,$U$17-ROWS($S$18:$S63))),IF($AN$21="INVERT",S64,"")))</f>
        <v/>
      </c>
      <c r="Z64" s="77" t="str">
        <f t="shared" si="11"/>
        <v/>
      </c>
      <c r="AA64" s="69"/>
      <c r="AB64" s="96"/>
      <c r="AC64" s="96"/>
      <c r="AD64" s="96"/>
      <c r="AE64" s="96"/>
      <c r="AF64" s="96"/>
      <c r="AG64" s="96"/>
      <c r="AH64" s="96"/>
      <c r="AI64" s="96"/>
      <c r="AJ64" s="96"/>
      <c r="AK64" s="96"/>
      <c r="AL64" s="96"/>
    </row>
    <row r="65" spans="1:38" x14ac:dyDescent="0.2">
      <c r="A65" s="32">
        <f t="shared" si="1"/>
        <v>65</v>
      </c>
      <c r="C65" s="37">
        <f>IF(OR(C64=1,C64=""),"",'Imperial Calcs'!B61)</f>
        <v>34</v>
      </c>
      <c r="D65" s="30">
        <f>IF(C65="","",'Imperial Calcs'!C61)</f>
        <v>3.5661732399999977</v>
      </c>
      <c r="E65" s="30">
        <f>IF(OR(C64=1,C64=""),"",IF('Imperial Data'!$B$2,'Imperial Calcs'!D61,'Imperial Calcs'!E61))</f>
        <v>0.83850926999999942</v>
      </c>
      <c r="F65" s="30">
        <f>IF(OR(C64=1,C64=""),"",IF('Imperial Data'!$B$2,'Imperial Calcs'!E61,'Imperial Calcs'!G61))</f>
        <v>356.61732399999977</v>
      </c>
      <c r="G65" s="30">
        <f>IF(OR(C64=1,C64=""),"",IF('Imperial Data'!$B$2,'Imperial Calcs'!F61,'Imperial Calcs'!J61))</f>
        <v>8.3850926999999942</v>
      </c>
      <c r="H65" s="30">
        <f>IF(OR(C64=1,C64=""),"",IF('Imperial Data'!$B$2,'Imperial Calcs'!G61,'Imperial Calcs'!M61))</f>
        <v>64.999033320000109</v>
      </c>
      <c r="I65" s="30">
        <f>IF(C65="","",IF('Imperial Data'!$B$2,'Imperial Calcs'!J61,'Imperial Calcs'!Y61))</f>
        <v>430.00145001999988</v>
      </c>
      <c r="J65" s="30">
        <f>IF('Imperial Data'!$B$2,'Imperial Calcs'!M61,"")</f>
        <v>13199.427754660001</v>
      </c>
      <c r="K65" s="30">
        <f>IF('Imperial Data'!$B$2,'Imperial Calcs'!Y61,"")</f>
        <v>102.83333333333333</v>
      </c>
      <c r="L65" s="39">
        <f>IF('Imperial Data'!$B$2,J65,H65)</f>
        <v>13199.427754660001</v>
      </c>
      <c r="M65" s="122">
        <f>IF('Imperial Data'!$B$2,K65,I65)</f>
        <v>102.83333333333333</v>
      </c>
      <c r="O65" s="32">
        <f t="shared" si="4"/>
        <v>102.83333333333333</v>
      </c>
      <c r="Q65" s="122">
        <f t="shared" si="8"/>
        <v>2.833333333333341</v>
      </c>
      <c r="R65" s="32">
        <f t="shared" si="9"/>
        <v>2.833333333333341</v>
      </c>
      <c r="S65" s="32">
        <f t="shared" si="10"/>
        <v>5160.0174002402882</v>
      </c>
      <c r="U65" s="32">
        <f t="shared" si="5"/>
        <v>1</v>
      </c>
      <c r="W65" s="30" t="str" cm="1">
        <f t="array" ref="W65">IF($AN$21="INVERT",R65,IF(W64&gt;=$S$12,"",IF(R64="","",INDEX($R$18:$R$199,$U$17-ROWS($R$18:$R64)))))</f>
        <v/>
      </c>
      <c r="X65" s="30" t="str">
        <f t="shared" si="6"/>
        <v/>
      </c>
      <c r="Y65" s="30" t="str">
        <f>IF(Y64="","",IF($AN$21="TYP",IF(S64="","",INDEX($S$18:$S$200,$U$17-ROWS($S$18:$S64))),IF($AN$21="INVERT",S65,"")))</f>
        <v/>
      </c>
      <c r="Z65" s="77" t="str">
        <f t="shared" si="11"/>
        <v/>
      </c>
      <c r="AA65" s="69"/>
      <c r="AB65" s="96"/>
      <c r="AC65" s="96"/>
      <c r="AD65" s="96"/>
      <c r="AE65" s="96"/>
      <c r="AF65" s="96"/>
      <c r="AG65" s="96"/>
      <c r="AH65" s="96"/>
      <c r="AI65" s="96"/>
      <c r="AJ65" s="96"/>
      <c r="AK65" s="96"/>
      <c r="AL65" s="96"/>
    </row>
    <row r="66" spans="1:38" x14ac:dyDescent="0.2">
      <c r="A66" s="32">
        <f t="shared" si="1"/>
        <v>66</v>
      </c>
      <c r="C66" s="37">
        <f>IF(OR(C65=1,C65=""),"",'Imperial Calcs'!B62)</f>
        <v>33</v>
      </c>
      <c r="D66" s="30">
        <f>IF(C66="","",'Imperial Calcs'!C62)</f>
        <v>3.6055836100000107</v>
      </c>
      <c r="E66" s="30">
        <f>IF(OR(C65=1,C65=""),"",IF('Imperial Data'!$B$2,'Imperial Calcs'!D62,'Imperial Calcs'!E62))</f>
        <v>0.8512516699999999</v>
      </c>
      <c r="F66" s="30">
        <f>IF(OR(C65=1,C65=""),"",IF('Imperial Data'!$B$2,'Imperial Calcs'!E62,'Imperial Calcs'!G62))</f>
        <v>360.55836100000107</v>
      </c>
      <c r="G66" s="30">
        <f>IF(OR(C65=1,C65=""),"",IF('Imperial Data'!$B$2,'Imperial Calcs'!F62,'Imperial Calcs'!J62))</f>
        <v>8.512516699999999</v>
      </c>
      <c r="H66" s="30">
        <f>IF(OR(C65=1,C65=""),"",IF('Imperial Data'!$B$2,'Imperial Calcs'!G62,'Imperial Calcs'!M62))</f>
        <v>63.371648919999579</v>
      </c>
      <c r="I66" s="30">
        <f>IF(C66="","",IF('Imperial Data'!$B$2,'Imperial Calcs'!J62,'Imperial Calcs'!Y62))</f>
        <v>432.44252662000065</v>
      </c>
      <c r="J66" s="30">
        <f>IF('Imperial Data'!$B$2,'Imperial Calcs'!M62,"")</f>
        <v>12769.426304640001</v>
      </c>
      <c r="K66" s="30">
        <f>IF('Imperial Data'!$B$2,'Imperial Calcs'!Y62,"")</f>
        <v>102.75</v>
      </c>
      <c r="L66" s="39">
        <f>IF('Imperial Data'!$B$2,J66,H66)</f>
        <v>12769.426304640001</v>
      </c>
      <c r="M66" s="122">
        <f>IF('Imperial Data'!$B$2,K66,I66)</f>
        <v>102.75</v>
      </c>
      <c r="O66" s="32">
        <f t="shared" si="4"/>
        <v>102.75</v>
      </c>
      <c r="Q66" s="122">
        <f t="shared" si="8"/>
        <v>2.7500000000000075</v>
      </c>
      <c r="R66" s="32">
        <f t="shared" si="9"/>
        <v>2.7500000000000075</v>
      </c>
      <c r="S66" s="32">
        <f t="shared" si="10"/>
        <v>5189.310319440312</v>
      </c>
      <c r="U66" s="32">
        <f t="shared" si="5"/>
        <v>1</v>
      </c>
      <c r="W66" s="30" t="str" cm="1">
        <f t="array" ref="W66">IF($AN$21="INVERT",R66,IF(W65&gt;=$S$12,"",IF(R65="","",INDEX($R$18:$R$199,$U$17-ROWS($R$18:$R65)))))</f>
        <v/>
      </c>
      <c r="X66" s="30" t="str">
        <f t="shared" si="6"/>
        <v/>
      </c>
      <c r="Y66" s="30" t="str">
        <f>IF(Y65="","",IF($AN$21="TYP",IF(S65="","",INDEX($S$18:$S$200,$U$17-ROWS($S$18:$S65))),IF($AN$21="INVERT",S66,"")))</f>
        <v/>
      </c>
      <c r="Z66" s="77" t="str">
        <f t="shared" si="11"/>
        <v/>
      </c>
      <c r="AA66" s="69"/>
      <c r="AB66" s="96"/>
      <c r="AC66" s="96"/>
      <c r="AD66" s="96"/>
      <c r="AE66" s="96"/>
      <c r="AF66" s="96"/>
      <c r="AG66" s="96"/>
      <c r="AH66" s="96"/>
      <c r="AI66" s="96"/>
      <c r="AJ66" s="96"/>
      <c r="AK66" s="96"/>
      <c r="AL66" s="96"/>
    </row>
    <row r="67" spans="1:38" x14ac:dyDescent="0.2">
      <c r="A67" s="32">
        <f t="shared" si="1"/>
        <v>67</v>
      </c>
      <c r="C67" s="37">
        <f>IF(OR(C66=1,C66=""),"",'Imperial Calcs'!B63)</f>
        <v>32</v>
      </c>
      <c r="D67" s="30">
        <f>IF(C67="","",'Imperial Calcs'!C63)</f>
        <v>3.6434781099999896</v>
      </c>
      <c r="E67" s="30">
        <f>IF(OR(C66=1,C66=""),"",IF('Imperial Data'!$B$2,'Imperial Calcs'!D63,'Imperial Calcs'!E63))</f>
        <v>0.85951773000000031</v>
      </c>
      <c r="F67" s="30">
        <f>IF(OR(C66=1,C66=""),"",IF('Imperial Data'!$B$2,'Imperial Calcs'!E63,'Imperial Calcs'!G63))</f>
        <v>364.34781099999896</v>
      </c>
      <c r="G67" s="30">
        <f>IF(OR(C66=1,C66=""),"",IF('Imperial Data'!$B$2,'Imperial Calcs'!F63,'Imperial Calcs'!J63))</f>
        <v>8.5951773000000031</v>
      </c>
      <c r="H67" s="30">
        <f>IF(OR(C66=1,C66=""),"",IF('Imperial Data'!$B$2,'Imperial Calcs'!G63,'Imperial Calcs'!M63))</f>
        <v>61.822804680000424</v>
      </c>
      <c r="I67" s="30">
        <f>IF(C67="","",IF('Imperial Data'!$B$2,'Imperial Calcs'!J63,'Imperial Calcs'!Y63))</f>
        <v>434.76579297999939</v>
      </c>
      <c r="J67" s="30">
        <f>IF('Imperial Data'!$B$2,'Imperial Calcs'!M63,"")</f>
        <v>12336.98377802</v>
      </c>
      <c r="K67" s="30">
        <f>IF('Imperial Data'!$B$2,'Imperial Calcs'!Y63,"")</f>
        <v>102.66666666666667</v>
      </c>
      <c r="L67" s="39">
        <f>IF('Imperial Data'!$B$2,J67,H67)</f>
        <v>12336.98377802</v>
      </c>
      <c r="M67" s="122">
        <f>IF('Imperial Data'!$B$2,K67,I67)</f>
        <v>102.66666666666667</v>
      </c>
      <c r="O67" s="32">
        <f t="shared" si="4"/>
        <v>102.66666666666667</v>
      </c>
      <c r="Q67" s="122">
        <f t="shared" si="8"/>
        <v>2.6666666666666741</v>
      </c>
      <c r="R67" s="32">
        <f t="shared" si="9"/>
        <v>2.6666666666666741</v>
      </c>
      <c r="S67" s="32">
        <f t="shared" si="10"/>
        <v>5217.1895157593935</v>
      </c>
      <c r="U67" s="32">
        <f t="shared" si="5"/>
        <v>1</v>
      </c>
      <c r="W67" s="30" t="str" cm="1">
        <f t="array" ref="W67">IF($AN$21="INVERT",R67,IF(W66&gt;=$S$12,"",IF(R66="","",INDEX($R$18:$R$199,$U$17-ROWS($R$18:$R66)))))</f>
        <v/>
      </c>
      <c r="X67" s="30" t="str">
        <f t="shared" si="6"/>
        <v/>
      </c>
      <c r="Y67" s="30" t="str">
        <f>IF(Y66="","",IF($AN$21="TYP",IF(S66="","",INDEX($S$18:$S$200,$U$17-ROWS($S$18:$S66))),IF($AN$21="INVERT",S67,"")))</f>
        <v/>
      </c>
      <c r="Z67" s="77" t="str">
        <f t="shared" si="11"/>
        <v/>
      </c>
      <c r="AA67" s="69"/>
      <c r="AB67" s="96"/>
      <c r="AC67" s="96"/>
      <c r="AD67" s="96"/>
      <c r="AE67" s="96"/>
      <c r="AF67" s="96"/>
      <c r="AG67" s="96"/>
      <c r="AH67" s="96"/>
      <c r="AI67" s="96"/>
      <c r="AJ67" s="96"/>
      <c r="AK67" s="96"/>
      <c r="AL67" s="96"/>
    </row>
    <row r="68" spans="1:38" x14ac:dyDescent="0.2">
      <c r="A68" s="32">
        <f t="shared" si="1"/>
        <v>68</v>
      </c>
      <c r="C68" s="37">
        <f>IF(OR(C67=1,C67=""),"",'Imperial Calcs'!B64)</f>
        <v>31</v>
      </c>
      <c r="D68" s="30">
        <f>IF(C68="","",'Imperial Calcs'!C64)</f>
        <v>3.679943200000011</v>
      </c>
      <c r="E68" s="30">
        <f>IF(OR(C67=1,C67=""),"",IF('Imperial Data'!$B$2,'Imperial Calcs'!D64,'Imperial Calcs'!E64))</f>
        <v>0.8894542300000019</v>
      </c>
      <c r="F68" s="30">
        <f>IF(OR(C67=1,C67=""),"",IF('Imperial Data'!$B$2,'Imperial Calcs'!E64,'Imperial Calcs'!G64))</f>
        <v>367.9943200000011</v>
      </c>
      <c r="G68" s="30">
        <f>IF(OR(C67=1,C67=""),"",IF('Imperial Data'!$B$2,'Imperial Calcs'!F64,'Imperial Calcs'!J64))</f>
        <v>8.894542300000019</v>
      </c>
      <c r="H68" s="30">
        <f>IF(OR(C67=1,C67=""),"",IF('Imperial Data'!$B$2,'Imperial Calcs'!G64,'Imperial Calcs'!M64))</f>
        <v>60.244455079999561</v>
      </c>
      <c r="I68" s="30">
        <f>IF(C68="","",IF('Imperial Data'!$B$2,'Imperial Calcs'!J64,'Imperial Calcs'!Y64))</f>
        <v>437.13331738000068</v>
      </c>
      <c r="J68" s="30">
        <f>IF('Imperial Data'!$B$2,'Imperial Calcs'!M64,"")</f>
        <v>11902.217985040001</v>
      </c>
      <c r="K68" s="30">
        <f>IF('Imperial Data'!$B$2,'Imperial Calcs'!Y64,"")</f>
        <v>102.58333333333333</v>
      </c>
      <c r="L68" s="39">
        <f>IF('Imperial Data'!$B$2,J68,H68)</f>
        <v>11902.217985040001</v>
      </c>
      <c r="M68" s="122">
        <f>IF('Imperial Data'!$B$2,K68,I68)</f>
        <v>102.58333333333333</v>
      </c>
      <c r="O68" s="32">
        <f t="shared" si="4"/>
        <v>102.58333333333333</v>
      </c>
      <c r="Q68" s="122">
        <f t="shared" si="8"/>
        <v>2.5833333333333406</v>
      </c>
      <c r="R68" s="32">
        <f t="shared" si="9"/>
        <v>2.5833333333333406</v>
      </c>
      <c r="S68" s="32">
        <f t="shared" si="10"/>
        <v>5245.5998085603132</v>
      </c>
      <c r="U68" s="32">
        <f t="shared" si="5"/>
        <v>1</v>
      </c>
      <c r="W68" s="30" t="str" cm="1">
        <f t="array" ref="W68">IF($AN$21="INVERT",R68,IF(W67&gt;=$S$12,"",IF(R67="","",INDEX($R$18:$R$199,$U$17-ROWS($R$18:$R67)))))</f>
        <v/>
      </c>
      <c r="X68" s="30" t="str">
        <f t="shared" si="6"/>
        <v/>
      </c>
      <c r="Y68" s="30" t="str">
        <f>IF(Y67="","",IF($AN$21="TYP",IF(S67="","",INDEX($S$18:$S$200,$U$17-ROWS($S$18:$S67))),IF($AN$21="INVERT",S68,"")))</f>
        <v/>
      </c>
      <c r="Z68" s="77" t="str">
        <f t="shared" si="11"/>
        <v/>
      </c>
      <c r="AA68" s="69"/>
      <c r="AB68" s="96"/>
      <c r="AC68" s="96"/>
      <c r="AD68" s="96"/>
      <c r="AE68" s="96"/>
      <c r="AF68" s="96"/>
      <c r="AG68" s="96"/>
      <c r="AH68" s="96"/>
      <c r="AI68" s="96"/>
      <c r="AJ68" s="96"/>
      <c r="AK68" s="96"/>
      <c r="AL68" s="96"/>
    </row>
    <row r="69" spans="1:38" x14ac:dyDescent="0.2">
      <c r="A69" s="32">
        <f t="shared" si="1"/>
        <v>69</v>
      </c>
      <c r="C69" s="37">
        <f>IF(OR(C68=1,C68=""),"",'Imperial Calcs'!B65)</f>
        <v>30</v>
      </c>
      <c r="D69" s="30">
        <f>IF(C69="","",'Imperial Calcs'!C65)</f>
        <v>3.7149965899999984</v>
      </c>
      <c r="E69" s="30">
        <f>IF(OR(C68=1,C68=""),"",IF('Imperial Data'!$B$2,'Imperial Calcs'!D65,'Imperial Calcs'!E65))</f>
        <v>0.90424125999999916</v>
      </c>
      <c r="F69" s="30">
        <f>IF(OR(C68=1,C68=""),"",IF('Imperial Data'!$B$2,'Imperial Calcs'!E65,'Imperial Calcs'!G65))</f>
        <v>371.49965899999984</v>
      </c>
      <c r="G69" s="30">
        <f>IF(OR(C68=1,C68=""),"",IF('Imperial Data'!$B$2,'Imperial Calcs'!F65,'Imperial Calcs'!J65))</f>
        <v>9.0424125999999916</v>
      </c>
      <c r="H69" s="30">
        <f>IF(OR(C68=1,C68=""),"",IF('Imperial Data'!$B$2,'Imperial Calcs'!G65,'Imperial Calcs'!M65))</f>
        <v>58.783171360000075</v>
      </c>
      <c r="I69" s="30">
        <f>IF(C69="","",IF('Imperial Data'!$B$2,'Imperial Calcs'!J65,'Imperial Calcs'!Y65))</f>
        <v>439.32524295999991</v>
      </c>
      <c r="J69" s="30">
        <f>IF('Imperial Data'!$B$2,'Imperial Calcs'!M65,"")</f>
        <v>11465.084667659999</v>
      </c>
      <c r="K69" s="30">
        <f>IF('Imperial Data'!$B$2,'Imperial Calcs'!Y65,"")</f>
        <v>102.5</v>
      </c>
      <c r="L69" s="39">
        <f>IF('Imperial Data'!$B$2,J69,H69)</f>
        <v>11465.084667659999</v>
      </c>
      <c r="M69" s="122">
        <f>IF('Imperial Data'!$B$2,K69,I69)</f>
        <v>102.5</v>
      </c>
      <c r="O69" s="32">
        <f t="shared" si="4"/>
        <v>102.5</v>
      </c>
      <c r="Q69" s="122">
        <f t="shared" si="8"/>
        <v>2.5000000000000071</v>
      </c>
      <c r="R69" s="32">
        <f t="shared" si="9"/>
        <v>2.5000000000000071</v>
      </c>
      <c r="S69" s="32">
        <f t="shared" si="10"/>
        <v>5271.9029155202961</v>
      </c>
      <c r="U69" s="32">
        <f t="shared" si="5"/>
        <v>1</v>
      </c>
      <c r="W69" s="30" t="str" cm="1">
        <f t="array" ref="W69">IF($AN$21="INVERT",R69,IF(W68&gt;=$S$12,"",IF(R68="","",INDEX($R$18:$R$199,$U$17-ROWS($R$18:$R68)))))</f>
        <v/>
      </c>
      <c r="X69" s="30" t="str">
        <f t="shared" si="6"/>
        <v/>
      </c>
      <c r="Y69" s="30" t="str">
        <f>IF(Y68="","",IF($AN$21="TYP",IF(S68="","",INDEX($S$18:$S$200,$U$17-ROWS($S$18:$S68))),IF($AN$21="INVERT",S69,"")))</f>
        <v/>
      </c>
      <c r="Z69" s="77" t="str">
        <f t="shared" si="11"/>
        <v/>
      </c>
      <c r="AA69" s="69"/>
      <c r="AB69" s="96"/>
      <c r="AC69" s="96"/>
      <c r="AD69" s="96"/>
      <c r="AE69" s="96"/>
      <c r="AF69" s="96"/>
      <c r="AG69" s="96"/>
      <c r="AH69" s="96"/>
      <c r="AI69" s="96"/>
      <c r="AJ69" s="96"/>
      <c r="AK69" s="96"/>
      <c r="AL69" s="96"/>
    </row>
    <row r="70" spans="1:38" x14ac:dyDescent="0.2">
      <c r="A70" s="32">
        <f t="shared" si="1"/>
        <v>70</v>
      </c>
      <c r="C70" s="37">
        <f>IF(OR(C69=1,C69=""),"",'Imperial Calcs'!B66)</f>
        <v>29</v>
      </c>
      <c r="D70" s="30">
        <f>IF(C70="","",'Imperial Calcs'!C66)</f>
        <v>3.7486903599999977</v>
      </c>
      <c r="E70" s="30">
        <f>IF(OR(C69=1,C69=""),"",IF('Imperial Data'!$B$2,'Imperial Calcs'!D66,'Imperial Calcs'!E66))</f>
        <v>0.91725006000000064</v>
      </c>
      <c r="F70" s="30">
        <f>IF(OR(C69=1,C69=""),"",IF('Imperial Data'!$B$2,'Imperial Calcs'!E66,'Imperial Calcs'!G66))</f>
        <v>374.86903599999977</v>
      </c>
      <c r="G70" s="30">
        <f>IF(OR(C69=1,C69=""),"",IF('Imperial Data'!$B$2,'Imperial Calcs'!F66,'Imperial Calcs'!J66))</f>
        <v>9.1725006000000064</v>
      </c>
      <c r="H70" s="30">
        <f>IF(OR(C69=1,C69=""),"",IF('Imperial Data'!$B$2,'Imperial Calcs'!G66,'Imperial Calcs'!M66))</f>
        <v>57.383385360000105</v>
      </c>
      <c r="I70" s="30">
        <f>IF(C70="","",IF('Imperial Data'!$B$2,'Imperial Calcs'!J66,'Imperial Calcs'!Y66))</f>
        <v>441.42492195999989</v>
      </c>
      <c r="J70" s="30">
        <f>IF('Imperial Data'!$B$2,'Imperial Calcs'!M66,"")</f>
        <v>11025.7594247</v>
      </c>
      <c r="K70" s="30">
        <f>IF('Imperial Data'!$B$2,'Imperial Calcs'!Y66,"")</f>
        <v>102.41666666666667</v>
      </c>
      <c r="L70" s="39">
        <f>IF('Imperial Data'!$B$2,J70,H70)</f>
        <v>11025.7594247</v>
      </c>
      <c r="M70" s="122">
        <f>IF('Imperial Data'!$B$2,K70,I70)</f>
        <v>102.41666666666667</v>
      </c>
      <c r="O70" s="32">
        <f t="shared" si="4"/>
        <v>102.41666666666667</v>
      </c>
      <c r="Q70" s="122">
        <f t="shared" si="8"/>
        <v>2.4166666666666736</v>
      </c>
      <c r="R70" s="32">
        <f t="shared" si="9"/>
        <v>2.4166666666666736</v>
      </c>
      <c r="S70" s="32">
        <f t="shared" si="10"/>
        <v>5297.0990635194048</v>
      </c>
      <c r="U70" s="32">
        <f t="shared" si="5"/>
        <v>1</v>
      </c>
      <c r="W70" s="30" t="str" cm="1">
        <f t="array" ref="W70">IF($AN$21="INVERT",R70,IF(W69&gt;=$S$12,"",IF(R69="","",INDEX($R$18:$R$199,$U$17-ROWS($R$18:$R69)))))</f>
        <v/>
      </c>
      <c r="X70" s="30" t="str">
        <f t="shared" si="6"/>
        <v/>
      </c>
      <c r="Y70" s="30" t="str">
        <f>IF(Y69="","",IF($AN$21="TYP",IF(S69="","",INDEX($S$18:$S$200,$U$17-ROWS($S$18:$S69))),IF($AN$21="INVERT",S70,"")))</f>
        <v/>
      </c>
      <c r="Z70" s="77" t="str">
        <f t="shared" si="11"/>
        <v/>
      </c>
      <c r="AA70" s="69"/>
      <c r="AB70" s="96"/>
      <c r="AC70" s="96"/>
      <c r="AD70" s="96"/>
      <c r="AE70" s="96"/>
      <c r="AF70" s="96"/>
      <c r="AG70" s="96"/>
      <c r="AH70" s="96"/>
      <c r="AI70" s="96"/>
      <c r="AJ70" s="96"/>
      <c r="AK70" s="96"/>
      <c r="AL70" s="96"/>
    </row>
    <row r="71" spans="1:38" x14ac:dyDescent="0.2">
      <c r="A71" s="32">
        <f t="shared" si="1"/>
        <v>71</v>
      </c>
      <c r="C71" s="37">
        <f>IF(OR(C70=1,C70=""),"",'Imperial Calcs'!B67)</f>
        <v>28</v>
      </c>
      <c r="D71" s="30">
        <f>IF(C71="","",'Imperial Calcs'!C67)</f>
        <v>3.7809984700000001</v>
      </c>
      <c r="E71" s="30">
        <f>IF(OR(C70=1,C70=""),"",IF('Imperial Data'!$B$2,'Imperial Calcs'!D67,'Imperial Calcs'!E67))</f>
        <v>0.91981162000000083</v>
      </c>
      <c r="F71" s="30">
        <f>IF(OR(C70=1,C70=""),"",IF('Imperial Data'!$B$2,'Imperial Calcs'!E67,'Imperial Calcs'!G67))</f>
        <v>378.09984700000001</v>
      </c>
      <c r="G71" s="30">
        <f>IF(OR(C70=1,C70=""),"",IF('Imperial Data'!$B$2,'Imperial Calcs'!F67,'Imperial Calcs'!J67))</f>
        <v>9.1981162000000083</v>
      </c>
      <c r="H71" s="30">
        <f>IF(OR(C70=1,C70=""),"",IF('Imperial Data'!$B$2,'Imperial Calcs'!G67,'Imperial Calcs'!M67))</f>
        <v>56.080814719999992</v>
      </c>
      <c r="I71" s="30">
        <f>IF(C71="","",IF('Imperial Data'!$B$2,'Imperial Calcs'!J67,'Imperial Calcs'!Y67))</f>
        <v>443.37877792</v>
      </c>
      <c r="J71" s="30">
        <f>IF('Imperial Data'!$B$2,'Imperial Calcs'!M67,"")</f>
        <v>10584.334502739999</v>
      </c>
      <c r="K71" s="30">
        <f>IF('Imperial Data'!$B$2,'Imperial Calcs'!Y67,"")</f>
        <v>102.33333333333333</v>
      </c>
      <c r="L71" s="39">
        <f>IF('Imperial Data'!$B$2,J71,H71)</f>
        <v>10584.334502739999</v>
      </c>
      <c r="M71" s="122">
        <f>IF('Imperial Data'!$B$2,K71,I71)</f>
        <v>102.33333333333333</v>
      </c>
      <c r="O71" s="32">
        <f t="shared" si="4"/>
        <v>102.33333333333333</v>
      </c>
      <c r="Q71" s="122">
        <f t="shared" si="8"/>
        <v>2.3333333333333401</v>
      </c>
      <c r="R71" s="32">
        <f t="shared" si="9"/>
        <v>2.3333333333333401</v>
      </c>
      <c r="S71" s="32">
        <f t="shared" si="10"/>
        <v>5320.545335040294</v>
      </c>
      <c r="U71" s="32">
        <f t="shared" si="5"/>
        <v>1</v>
      </c>
      <c r="W71" s="30" t="str" cm="1">
        <f t="array" ref="W71">IF($AN$21="INVERT",R71,IF(W70&gt;=$S$12,"",IF(R70="","",INDEX($R$18:$R$199,$U$17-ROWS($R$18:$R70)))))</f>
        <v/>
      </c>
      <c r="X71" s="30" t="str">
        <f t="shared" si="6"/>
        <v/>
      </c>
      <c r="Y71" s="30" t="str">
        <f>IF(Y70="","",IF($AN$21="TYP",IF(S70="","",INDEX($S$18:$S$200,$U$17-ROWS($S$18:$S70))),IF($AN$21="INVERT",S71,"")))</f>
        <v/>
      </c>
      <c r="Z71" s="77" t="str">
        <f t="shared" si="11"/>
        <v/>
      </c>
      <c r="AA71" s="69"/>
      <c r="AB71" s="96"/>
      <c r="AC71" s="96"/>
      <c r="AD71" s="96"/>
      <c r="AE71" s="96"/>
      <c r="AF71" s="96"/>
      <c r="AG71" s="96"/>
      <c r="AH71" s="96"/>
      <c r="AI71" s="96"/>
      <c r="AJ71" s="96"/>
      <c r="AK71" s="96"/>
      <c r="AL71" s="96"/>
    </row>
    <row r="72" spans="1:38" x14ac:dyDescent="0.2">
      <c r="A72" s="32">
        <f t="shared" si="1"/>
        <v>72</v>
      </c>
      <c r="C72" s="37">
        <f>IF(OR(C71=1,C71=""),"",'Imperial Calcs'!B68)</f>
        <v>27</v>
      </c>
      <c r="D72" s="30">
        <f>IF(C72="","",'Imperial Calcs'!C68)</f>
        <v>3.8120461900000038</v>
      </c>
      <c r="E72" s="30">
        <f>IF(OR(C71=1,C71=""),"",IF('Imperial Data'!$B$2,'Imperial Calcs'!D68,'Imperial Calcs'!E68))</f>
        <v>0.94341004999999711</v>
      </c>
      <c r="F72" s="30">
        <f>IF(OR(C71=1,C71=""),"",IF('Imperial Data'!$B$2,'Imperial Calcs'!E68,'Imperial Calcs'!G68))</f>
        <v>381.20461900000038</v>
      </c>
      <c r="G72" s="30">
        <f>IF(OR(C71=1,C71=""),"",IF('Imperial Data'!$B$2,'Imperial Calcs'!F68,'Imperial Calcs'!J68))</f>
        <v>9.4341004999999711</v>
      </c>
      <c r="H72" s="30">
        <f>IF(OR(C71=1,C71=""),"",IF('Imperial Data'!$B$2,'Imperial Calcs'!G68,'Imperial Calcs'!M68))</f>
        <v>54.744512199999875</v>
      </c>
      <c r="I72" s="30">
        <f>IF(C72="","",IF('Imperial Data'!$B$2,'Imperial Calcs'!J68,'Imperial Calcs'!Y68))</f>
        <v>445.38323170000024</v>
      </c>
      <c r="J72" s="30">
        <f>IF('Imperial Data'!$B$2,'Imperial Calcs'!M68,"")</f>
        <v>10140.95572482</v>
      </c>
      <c r="K72" s="30">
        <f>IF('Imperial Data'!$B$2,'Imperial Calcs'!Y68,"")</f>
        <v>102.25</v>
      </c>
      <c r="L72" s="39">
        <f>IF('Imperial Data'!$B$2,J72,H72)</f>
        <v>10140.95572482</v>
      </c>
      <c r="M72" s="122">
        <f>IF('Imperial Data'!$B$2,K72,I72)</f>
        <v>102.25</v>
      </c>
      <c r="O72" s="32">
        <f t="shared" si="4"/>
        <v>102.25</v>
      </c>
      <c r="Q72" s="122">
        <f t="shared" si="8"/>
        <v>2.2500000000000067</v>
      </c>
      <c r="R72" s="32">
        <f t="shared" si="9"/>
        <v>2.2500000000000067</v>
      </c>
      <c r="S72" s="32">
        <f t="shared" si="10"/>
        <v>5344.5987804002998</v>
      </c>
      <c r="U72" s="32">
        <f t="shared" si="5"/>
        <v>1</v>
      </c>
      <c r="W72" s="30" t="str" cm="1">
        <f t="array" ref="W72">IF($AN$21="INVERT",R72,IF(W71&gt;=$S$12,"",IF(R71="","",INDEX($R$18:$R$199,$U$17-ROWS($R$18:$R71)))))</f>
        <v/>
      </c>
      <c r="X72" s="30" t="str">
        <f t="shared" si="6"/>
        <v/>
      </c>
      <c r="Y72" s="30" t="str">
        <f>IF(Y71="","",IF($AN$21="TYP",IF(S71="","",INDEX($S$18:$S$200,$U$17-ROWS($S$18:$S71))),IF($AN$21="INVERT",S72,"")))</f>
        <v/>
      </c>
      <c r="Z72" s="77" t="str">
        <f t="shared" si="11"/>
        <v/>
      </c>
      <c r="AA72" s="69"/>
      <c r="AB72" s="96"/>
      <c r="AC72" s="96"/>
      <c r="AD72" s="96"/>
      <c r="AE72" s="96"/>
      <c r="AF72" s="96"/>
      <c r="AG72" s="96"/>
      <c r="AH72" s="96"/>
      <c r="AI72" s="96"/>
      <c r="AJ72" s="96"/>
      <c r="AK72" s="96"/>
      <c r="AL72" s="96"/>
    </row>
    <row r="73" spans="1:38" x14ac:dyDescent="0.2">
      <c r="A73" s="32">
        <f t="shared" si="1"/>
        <v>73</v>
      </c>
      <c r="C73" s="37">
        <f>IF(OR(C72=1,C72=""),"",'Imperial Calcs'!B69)</f>
        <v>26</v>
      </c>
      <c r="D73" s="30">
        <f>IF(C73="","",'Imperial Calcs'!C69)</f>
        <v>3.8416929599999889</v>
      </c>
      <c r="E73" s="30">
        <f>IF(OR(C72=1,C72=""),"",IF('Imperial Data'!$B$2,'Imperial Calcs'!D69,'Imperial Calcs'!E69))</f>
        <v>0.95634088999999989</v>
      </c>
      <c r="F73" s="30">
        <f>IF(OR(C72=1,C72=""),"",IF('Imperial Data'!$B$2,'Imperial Calcs'!E69,'Imperial Calcs'!G69))</f>
        <v>384.16929599999889</v>
      </c>
      <c r="G73" s="30">
        <f>IF(OR(C72=1,C72=""),"",IF('Imperial Data'!$B$2,'Imperial Calcs'!F69,'Imperial Calcs'!J69))</f>
        <v>9.5634088999999989</v>
      </c>
      <c r="H73" s="30">
        <f>IF(OR(C72=1,C72=""),"",IF('Imperial Data'!$B$2,'Imperial Calcs'!G69,'Imperial Calcs'!M69))</f>
        <v>53.506918040000443</v>
      </c>
      <c r="I73" s="30">
        <f>IF(C73="","",IF('Imperial Data'!$B$2,'Imperial Calcs'!J69,'Imperial Calcs'!Y69))</f>
        <v>447.23962293999932</v>
      </c>
      <c r="J73" s="30">
        <f>IF('Imperial Data'!$B$2,'Imperial Calcs'!M69,"")</f>
        <v>9695.5724931200002</v>
      </c>
      <c r="K73" s="30">
        <f>IF('Imperial Data'!$B$2,'Imperial Calcs'!Y69,"")</f>
        <v>102.16666666666667</v>
      </c>
      <c r="L73" s="39">
        <f>IF('Imperial Data'!$B$2,J73,H73)</f>
        <v>9695.5724931200002</v>
      </c>
      <c r="M73" s="122">
        <f>IF('Imperial Data'!$B$2,K73,I73)</f>
        <v>102.16666666666667</v>
      </c>
      <c r="O73" s="32">
        <f t="shared" si="4"/>
        <v>102.16666666666667</v>
      </c>
      <c r="Q73" s="122">
        <f t="shared" si="8"/>
        <v>2.1666666666666732</v>
      </c>
      <c r="R73" s="32">
        <f t="shared" si="9"/>
        <v>2.1666666666666732</v>
      </c>
      <c r="S73" s="32">
        <f t="shared" si="10"/>
        <v>5366.8754752793911</v>
      </c>
      <c r="U73" s="32">
        <f t="shared" si="5"/>
        <v>1</v>
      </c>
      <c r="W73" s="30" t="str" cm="1">
        <f t="array" ref="W73">IF($AN$21="INVERT",R73,IF(W72&gt;=$S$12,"",IF(R72="","",INDEX($R$18:$R$199,$U$17-ROWS($R$18:$R72)))))</f>
        <v/>
      </c>
      <c r="X73" s="30" t="str">
        <f t="shared" si="6"/>
        <v/>
      </c>
      <c r="Y73" s="30" t="str">
        <f>IF(Y72="","",IF($AN$21="TYP",IF(S72="","",INDEX($S$18:$S$200,$U$17-ROWS($S$18:$S72))),IF($AN$21="INVERT",S73,"")))</f>
        <v/>
      </c>
      <c r="Z73" s="77" t="str">
        <f t="shared" si="11"/>
        <v/>
      </c>
      <c r="AA73" s="69"/>
      <c r="AB73" s="96"/>
      <c r="AC73" s="96"/>
      <c r="AD73" s="96"/>
      <c r="AE73" s="96"/>
      <c r="AF73" s="96"/>
      <c r="AG73" s="96"/>
      <c r="AH73" s="96"/>
      <c r="AI73" s="96"/>
      <c r="AJ73" s="96"/>
      <c r="AK73" s="96"/>
      <c r="AL73" s="96"/>
    </row>
    <row r="74" spans="1:38" x14ac:dyDescent="0.2">
      <c r="A74" s="32">
        <f t="shared" si="1"/>
        <v>74</v>
      </c>
      <c r="C74" s="37">
        <f>IF(OR(C73=1,C73=""),"",'Imperial Calcs'!B70)</f>
        <v>25</v>
      </c>
      <c r="D74" s="30">
        <f>IF(C74="","",'Imperial Calcs'!C70)</f>
        <v>3.8701618800000048</v>
      </c>
      <c r="E74" s="30">
        <f>IF(OR(C73=1,C73=""),"",IF('Imperial Data'!$B$2,'Imperial Calcs'!D70,'Imperial Calcs'!E70))</f>
        <v>0.96864110000000103</v>
      </c>
      <c r="F74" s="30">
        <f>IF(OR(C73=1,C73=""),"",IF('Imperial Data'!$B$2,'Imperial Calcs'!E70,'Imperial Calcs'!G70))</f>
        <v>387.01618800000051</v>
      </c>
      <c r="G74" s="30">
        <f>IF(OR(C73=1,C73=""),"",IF('Imperial Data'!$B$2,'Imperial Calcs'!F70,'Imperial Calcs'!J70))</f>
        <v>9.6864110000000103</v>
      </c>
      <c r="H74" s="30">
        <f>IF(OR(C73=1,C73=""),"",IF('Imperial Data'!$B$2,'Imperial Calcs'!G70,'Imperial Calcs'!M70))</f>
        <v>52.318960399999789</v>
      </c>
      <c r="I74" s="30">
        <f>IF(C74="","",IF('Imperial Data'!$B$2,'Imperial Calcs'!J70,'Imperial Calcs'!Y70))</f>
        <v>449.02155940000034</v>
      </c>
      <c r="J74" s="30">
        <f>IF('Imperial Data'!$B$2,'Imperial Calcs'!M70,"")</f>
        <v>9248.3328701800001</v>
      </c>
      <c r="K74" s="30">
        <f>IF('Imperial Data'!$B$2,'Imperial Calcs'!Y70,"")</f>
        <v>102.08333333333333</v>
      </c>
      <c r="L74" s="39">
        <f>IF('Imperial Data'!$B$2,J74,H74)</f>
        <v>9248.3328701800001</v>
      </c>
      <c r="M74" s="122">
        <f>IF('Imperial Data'!$B$2,K74,I74)</f>
        <v>102.08333333333333</v>
      </c>
      <c r="O74" s="32">
        <f t="shared" si="4"/>
        <v>102.08333333333333</v>
      </c>
      <c r="Q74" s="122">
        <f t="shared" si="8"/>
        <v>2.0833333333333397</v>
      </c>
      <c r="R74" s="32">
        <f t="shared" si="9"/>
        <v>2.0833333333333397</v>
      </c>
      <c r="S74" s="32">
        <f t="shared" si="10"/>
        <v>5388.2587128003079</v>
      </c>
      <c r="U74" s="32">
        <f t="shared" si="5"/>
        <v>1</v>
      </c>
      <c r="W74" s="30" t="str" cm="1">
        <f t="array" ref="W74">IF($AN$21="INVERT",R74,IF(W73&gt;=$S$12,"",IF(R73="","",INDEX($R$18:$R$199,$U$17-ROWS($R$18:$R73)))))</f>
        <v/>
      </c>
      <c r="X74" s="30" t="str">
        <f t="shared" si="6"/>
        <v/>
      </c>
      <c r="Y74" s="30" t="str">
        <f>IF(Y73="","",IF($AN$21="TYP",IF(S73="","",INDEX($S$18:$S$200,$U$17-ROWS($S$18:$S73))),IF($AN$21="INVERT",S74,"")))</f>
        <v/>
      </c>
      <c r="Z74" s="77" t="str">
        <f t="shared" si="11"/>
        <v/>
      </c>
      <c r="AA74" s="69"/>
      <c r="AB74" s="96"/>
      <c r="AC74" s="96"/>
      <c r="AD74" s="96"/>
      <c r="AE74" s="96"/>
      <c r="AF74" s="96"/>
      <c r="AG74" s="96"/>
      <c r="AH74" s="96"/>
      <c r="AI74" s="96"/>
      <c r="AJ74" s="96"/>
      <c r="AK74" s="96"/>
      <c r="AL74" s="96"/>
    </row>
    <row r="75" spans="1:38" x14ac:dyDescent="0.2">
      <c r="A75" s="32">
        <f t="shared" si="1"/>
        <v>75</v>
      </c>
      <c r="C75" s="37">
        <f>IF(OR(C74=1,C74=""),"",'Imperial Calcs'!B71)</f>
        <v>24</v>
      </c>
      <c r="D75" s="30">
        <f>IF(C75="","",'Imperial Calcs'!C71)</f>
        <v>3.8974015800000004</v>
      </c>
      <c r="E75" s="30">
        <f>IF(OR(C74=1,C74=""),"",IF('Imperial Data'!$B$2,'Imperial Calcs'!D71,'Imperial Calcs'!E71))</f>
        <v>0.98137976000000116</v>
      </c>
      <c r="F75" s="30">
        <f>IF(OR(C74=1,C74=""),"",IF('Imperial Data'!$B$2,'Imperial Calcs'!E71,'Imperial Calcs'!G71))</f>
        <v>389.74015800000006</v>
      </c>
      <c r="G75" s="30">
        <f>IF(OR(C74=1,C74=""),"",IF('Imperial Data'!$B$2,'Imperial Calcs'!F71,'Imperial Calcs'!J71))</f>
        <v>9.8137976000000116</v>
      </c>
      <c r="H75" s="30">
        <f>IF(OR(C74=1,C74=""),"",IF('Imperial Data'!$B$2,'Imperial Calcs'!G71,'Imperial Calcs'!M71))</f>
        <v>51.178417759999981</v>
      </c>
      <c r="I75" s="30">
        <f>IF(C75="","",IF('Imperial Data'!$B$2,'Imperial Calcs'!J71,'Imperial Calcs'!Y71))</f>
        <v>450.73237336000005</v>
      </c>
      <c r="J75" s="30">
        <f>IF('Imperial Data'!$B$2,'Imperial Calcs'!M71,"")</f>
        <v>8799.31131078</v>
      </c>
      <c r="K75" s="30">
        <f>IF('Imperial Data'!$B$2,'Imperial Calcs'!Y71,"")</f>
        <v>102</v>
      </c>
      <c r="L75" s="39">
        <f>IF('Imperial Data'!$B$2,J75,H75)</f>
        <v>8799.31131078</v>
      </c>
      <c r="M75" s="122">
        <f>IF('Imperial Data'!$B$2,K75,I75)</f>
        <v>102</v>
      </c>
      <c r="O75" s="32">
        <f t="shared" si="4"/>
        <v>102</v>
      </c>
      <c r="Q75" s="122">
        <f t="shared" si="8"/>
        <v>2.0000000000000062</v>
      </c>
      <c r="R75" s="32">
        <f t="shared" si="9"/>
        <v>2.0000000000000062</v>
      </c>
      <c r="S75" s="32">
        <f t="shared" si="10"/>
        <v>5408.7884803203142</v>
      </c>
      <c r="U75" s="32">
        <f t="shared" si="5"/>
        <v>1</v>
      </c>
      <c r="W75" s="30" t="str" cm="1">
        <f t="array" ref="W75">IF($AN$21="INVERT",R75,IF(W74&gt;=$S$12,"",IF(R74="","",INDEX($R$18:$R$199,$U$17-ROWS($R$18:$R74)))))</f>
        <v/>
      </c>
      <c r="X75" s="30" t="str">
        <f t="shared" si="6"/>
        <v/>
      </c>
      <c r="Y75" s="30" t="str">
        <f>IF(Y74="","",IF($AN$21="TYP",IF(S74="","",INDEX($S$18:$S$200,$U$17-ROWS($S$18:$S74))),IF($AN$21="INVERT",S75,"")))</f>
        <v/>
      </c>
      <c r="Z75" s="77" t="str">
        <f t="shared" si="11"/>
        <v/>
      </c>
      <c r="AA75" s="69"/>
      <c r="AB75" s="96"/>
      <c r="AC75" s="96"/>
      <c r="AD75" s="96"/>
      <c r="AE75" s="96"/>
      <c r="AF75" s="96"/>
      <c r="AG75" s="96"/>
      <c r="AH75" s="96"/>
      <c r="AI75" s="96"/>
      <c r="AJ75" s="96"/>
      <c r="AK75" s="96"/>
      <c r="AL75" s="96"/>
    </row>
    <row r="76" spans="1:38" x14ac:dyDescent="0.2">
      <c r="A76" s="32">
        <f t="shared" si="1"/>
        <v>76</v>
      </c>
      <c r="C76" s="37">
        <f>IF(OR(C75=1,C75=""),"",'Imperial Calcs'!B72)</f>
        <v>23</v>
      </c>
      <c r="D76" s="30">
        <f>IF(C76="","",'Imperial Calcs'!C72)</f>
        <v>3.9234501000000037</v>
      </c>
      <c r="E76" s="30">
        <f>IF(OR(C75=1,C75=""),"",IF('Imperial Data'!$B$2,'Imperial Calcs'!D72,'Imperial Calcs'!E72))</f>
        <v>0.97114358999999872</v>
      </c>
      <c r="F76" s="30">
        <f>IF(OR(C75=1,C75=""),"",IF('Imperial Data'!$B$2,'Imperial Calcs'!E72,'Imperial Calcs'!G72))</f>
        <v>392.34501000000034</v>
      </c>
      <c r="G76" s="30">
        <f>IF(OR(C75=1,C75=""),"",IF('Imperial Data'!$B$2,'Imperial Calcs'!F72,'Imperial Calcs'!J72))</f>
        <v>9.7114358999999872</v>
      </c>
      <c r="H76" s="30">
        <f>IF(OR(C75=1,C75=""),"",IF('Imperial Data'!$B$2,'Imperial Calcs'!G72,'Imperial Calcs'!M72))</f>
        <v>50.177421639999878</v>
      </c>
      <c r="I76" s="30">
        <f>IF(C76="","",IF('Imperial Data'!$B$2,'Imperial Calcs'!J72,'Imperial Calcs'!Y72))</f>
        <v>452.23386754000023</v>
      </c>
      <c r="J76" s="30">
        <f>IF('Imperial Data'!$B$2,'Imperial Calcs'!M72,"")</f>
        <v>8348.5789374199994</v>
      </c>
      <c r="K76" s="30">
        <f>IF('Imperial Data'!$B$2,'Imperial Calcs'!Y72,"")</f>
        <v>101.91666666666667</v>
      </c>
      <c r="L76" s="39">
        <f>IF('Imperial Data'!$B$2,J76,H76)</f>
        <v>8348.5789374199994</v>
      </c>
      <c r="M76" s="122">
        <f>IF('Imperial Data'!$B$2,K76,I76)</f>
        <v>101.91666666666667</v>
      </c>
      <c r="O76" s="32">
        <f t="shared" si="4"/>
        <v>101.91666666666667</v>
      </c>
      <c r="Q76" s="122">
        <f t="shared" si="8"/>
        <v>1.916666666666673</v>
      </c>
      <c r="R76" s="32">
        <f t="shared" si="9"/>
        <v>1.916666666666673</v>
      </c>
      <c r="S76" s="32">
        <f t="shared" si="10"/>
        <v>5426.8064104793903</v>
      </c>
      <c r="U76" s="32">
        <f t="shared" si="5"/>
        <v>1</v>
      </c>
      <c r="W76" s="30" t="str" cm="1">
        <f t="array" ref="W76">IF($AN$21="INVERT",R76,IF(W75&gt;=$S$12,"",IF(R75="","",INDEX($R$18:$R$199,$U$17-ROWS($R$18:$R75)))))</f>
        <v/>
      </c>
      <c r="X76" s="30" t="str">
        <f t="shared" si="6"/>
        <v/>
      </c>
      <c r="Y76" s="30" t="str">
        <f>IF(Y75="","",IF($AN$21="TYP",IF(S75="","",INDEX($S$18:$S$200,$U$17-ROWS($S$18:$S75))),IF($AN$21="INVERT",S76,"")))</f>
        <v/>
      </c>
      <c r="Z76" s="77" t="str">
        <f t="shared" si="11"/>
        <v/>
      </c>
      <c r="AA76" s="69"/>
      <c r="AB76" s="96"/>
      <c r="AC76" s="96"/>
      <c r="AD76" s="96"/>
      <c r="AE76" s="96"/>
      <c r="AF76" s="96"/>
      <c r="AG76" s="96"/>
      <c r="AH76" s="96"/>
      <c r="AI76" s="96"/>
      <c r="AJ76" s="96"/>
      <c r="AK76" s="96"/>
      <c r="AL76" s="96"/>
    </row>
    <row r="77" spans="1:38" x14ac:dyDescent="0.2">
      <c r="A77" s="32">
        <f t="shared" si="1"/>
        <v>77</v>
      </c>
      <c r="C77" s="37">
        <f>IF(OR(C76=1,C76=""),"",'Imperial Calcs'!B73)</f>
        <v>22</v>
      </c>
      <c r="D77" s="30">
        <f>IF(C77="","",'Imperial Calcs'!C73)</f>
        <v>3.9482757500000005</v>
      </c>
      <c r="E77" s="30">
        <f>IF(OR(C76=1,C76=""),"",IF('Imperial Data'!$B$2,'Imperial Calcs'!D73,'Imperial Calcs'!E73))</f>
        <v>1.0032460500000013</v>
      </c>
      <c r="F77" s="30">
        <f>IF(OR(C76=1,C76=""),"",IF('Imperial Data'!$B$2,'Imperial Calcs'!E73,'Imperial Calcs'!G73))</f>
        <v>394.82757500000002</v>
      </c>
      <c r="G77" s="30">
        <f>IF(OR(C76=1,C76=""),"",IF('Imperial Data'!$B$2,'Imperial Calcs'!F73,'Imperial Calcs'!J73))</f>
        <v>10.032460500000013</v>
      </c>
      <c r="H77" s="30">
        <f>IF(OR(C76=1,C76=""),"",IF('Imperial Data'!$B$2,'Imperial Calcs'!G73,'Imperial Calcs'!M73))</f>
        <v>49.055985799999988</v>
      </c>
      <c r="I77" s="30">
        <f>IF(C77="","",IF('Imperial Data'!$B$2,'Imperial Calcs'!J73,'Imperial Calcs'!Y73))</f>
        <v>453.91602130000001</v>
      </c>
      <c r="J77" s="30">
        <f>IF('Imperial Data'!$B$2,'Imperial Calcs'!M73,"")</f>
        <v>7896.3450698799988</v>
      </c>
      <c r="K77" s="30">
        <f>IF('Imperial Data'!$B$2,'Imperial Calcs'!Y73,"")</f>
        <v>101.83333333333333</v>
      </c>
      <c r="L77" s="39">
        <f>IF('Imperial Data'!$B$2,J77,H77)</f>
        <v>7896.3450698799988</v>
      </c>
      <c r="M77" s="122">
        <f>IF('Imperial Data'!$B$2,K77,I77)</f>
        <v>101.83333333333333</v>
      </c>
      <c r="O77" s="32">
        <f t="shared" si="4"/>
        <v>101.83333333333333</v>
      </c>
      <c r="Q77" s="122">
        <f t="shared" si="8"/>
        <v>1.8333333333333397</v>
      </c>
      <c r="R77" s="32">
        <f t="shared" si="9"/>
        <v>1.8333333333333397</v>
      </c>
      <c r="S77" s="32">
        <f t="shared" si="10"/>
        <v>5446.9922556003039</v>
      </c>
      <c r="U77" s="32">
        <f t="shared" si="5"/>
        <v>1</v>
      </c>
      <c r="W77" s="30" t="str" cm="1">
        <f t="array" ref="W77">IF($AN$21="INVERT",R77,IF(W76&gt;=$S$12,"",IF(R76="","",INDEX($R$18:$R$199,$U$17-ROWS($R$18:$R76)))))</f>
        <v/>
      </c>
      <c r="X77" s="30" t="str">
        <f t="shared" si="6"/>
        <v/>
      </c>
      <c r="Y77" s="30" t="str">
        <f>IF(Y76="","",IF($AN$21="TYP",IF(S76="","",INDEX($S$18:$S$200,$U$17-ROWS($S$18:$S76))),IF($AN$21="INVERT",S77,"")))</f>
        <v/>
      </c>
      <c r="Z77" s="77" t="str">
        <f t="shared" si="11"/>
        <v/>
      </c>
      <c r="AA77" s="69"/>
      <c r="AB77" s="96"/>
      <c r="AC77" s="96"/>
      <c r="AD77" s="96"/>
      <c r="AE77" s="96"/>
      <c r="AF77" s="96"/>
      <c r="AG77" s="96"/>
      <c r="AH77" s="96"/>
      <c r="AI77" s="96"/>
      <c r="AJ77" s="96"/>
      <c r="AK77" s="96"/>
      <c r="AL77" s="96"/>
    </row>
    <row r="78" spans="1:38" x14ac:dyDescent="0.2">
      <c r="A78" s="32">
        <f t="shared" si="1"/>
        <v>78</v>
      </c>
      <c r="C78" s="37">
        <f>IF(OR(C77=1,C77=""),"",'Imperial Calcs'!B74)</f>
        <v>21</v>
      </c>
      <c r="D78" s="30">
        <f>IF(C78="","",'Imperial Calcs'!C74)</f>
        <v>3.9719479899999968</v>
      </c>
      <c r="E78" s="30">
        <f>IF(OR(C77=1,C77=""),"",IF('Imperial Data'!$B$2,'Imperial Calcs'!D74,'Imperial Calcs'!E74))</f>
        <v>1.0111244299999989</v>
      </c>
      <c r="F78" s="30">
        <f>IF(OR(C77=1,C77=""),"",IF('Imperial Data'!$B$2,'Imperial Calcs'!E74,'Imperial Calcs'!G74))</f>
        <v>397.19479899999965</v>
      </c>
      <c r="G78" s="30">
        <f>IF(OR(C77=1,C77=""),"",IF('Imperial Data'!$B$2,'Imperial Calcs'!F74,'Imperial Calcs'!J74))</f>
        <v>10.111244299999989</v>
      </c>
      <c r="H78" s="30">
        <f>IF(OR(C77=1,C77=""),"",IF('Imperial Data'!$B$2,'Imperial Calcs'!G74,'Imperial Calcs'!M74))</f>
        <v>48.077582680000141</v>
      </c>
      <c r="I78" s="30">
        <f>IF(C78="","",IF('Imperial Data'!$B$2,'Imperial Calcs'!J74,'Imperial Calcs'!Y74))</f>
        <v>455.38362597999981</v>
      </c>
      <c r="J78" s="30">
        <f>IF('Imperial Data'!$B$2,'Imperial Calcs'!M74,"")</f>
        <v>7442.4290485799993</v>
      </c>
      <c r="K78" s="30">
        <f>IF('Imperial Data'!$B$2,'Imperial Calcs'!Y74,"")</f>
        <v>101.75</v>
      </c>
      <c r="L78" s="39">
        <f>IF('Imperial Data'!$B$2,J78,H78)</f>
        <v>7442.4290485799993</v>
      </c>
      <c r="M78" s="122">
        <f>IF('Imperial Data'!$B$2,K78,I78)</f>
        <v>101.75</v>
      </c>
      <c r="O78" s="32">
        <f t="shared" si="4"/>
        <v>101.75</v>
      </c>
      <c r="Q78" s="122">
        <f t="shared" si="8"/>
        <v>1.7500000000000064</v>
      </c>
      <c r="R78" s="32">
        <f t="shared" si="9"/>
        <v>1.7500000000000064</v>
      </c>
      <c r="S78" s="32">
        <f t="shared" si="10"/>
        <v>5464.6035117603114</v>
      </c>
      <c r="U78" s="32">
        <f t="shared" si="5"/>
        <v>1</v>
      </c>
      <c r="W78" s="30" t="str" cm="1">
        <f t="array" ref="W78">IF($AN$21="INVERT",R78,IF(W77&gt;=$S$12,"",IF(R77="","",INDEX($R$18:$R$199,$U$17-ROWS($R$18:$R77)))))</f>
        <v/>
      </c>
      <c r="X78" s="30" t="str">
        <f t="shared" si="6"/>
        <v/>
      </c>
      <c r="Y78" s="30" t="str">
        <f>IF(Y77="","",IF($AN$21="TYP",IF(S77="","",INDEX($S$18:$S$200,$U$17-ROWS($S$18:$S77))),IF($AN$21="INVERT",S78,"")))</f>
        <v/>
      </c>
      <c r="Z78" s="77" t="str">
        <f t="shared" si="11"/>
        <v/>
      </c>
      <c r="AA78" s="69"/>
      <c r="AB78" s="96"/>
      <c r="AC78" s="96"/>
      <c r="AD78" s="96"/>
      <c r="AE78" s="96"/>
      <c r="AF78" s="96"/>
      <c r="AG78" s="96"/>
      <c r="AH78" s="96"/>
      <c r="AI78" s="96"/>
      <c r="AJ78" s="96"/>
      <c r="AK78" s="96"/>
      <c r="AL78" s="96"/>
    </row>
    <row r="79" spans="1:38" x14ac:dyDescent="0.2">
      <c r="A79" s="32">
        <f t="shared" si="1"/>
        <v>79</v>
      </c>
      <c r="C79" s="37">
        <f>IF(OR(C78=1,C78=""),"",'Imperial Calcs'!B75)</f>
        <v>20</v>
      </c>
      <c r="D79" s="30">
        <f>IF(C79="","",'Imperial Calcs'!C75)</f>
        <v>3.9945252500000024</v>
      </c>
      <c r="E79" s="30">
        <f>IF(OR(C78=1,C78=""),"",IF('Imperial Data'!$B$2,'Imperial Calcs'!D75,'Imperial Calcs'!E75))</f>
        <v>1.0203583600000012</v>
      </c>
      <c r="F79" s="30">
        <f>IF(OR(C78=1,C78=""),"",IF('Imperial Data'!$B$2,'Imperial Calcs'!E75,'Imperial Calcs'!G75))</f>
        <v>399.45252500000026</v>
      </c>
      <c r="G79" s="30">
        <f>IF(OR(C78=1,C78=""),"",IF('Imperial Data'!$B$2,'Imperial Calcs'!F75,'Imperial Calcs'!J75))</f>
        <v>10.203583600000012</v>
      </c>
      <c r="H79" s="30">
        <f>IF(OR(C78=1,C78=""),"",IF('Imperial Data'!$B$2,'Imperial Calcs'!G75,'Imperial Calcs'!M75))</f>
        <v>47.137556559999894</v>
      </c>
      <c r="I79" s="30">
        <f>IF(C79="","",IF('Imperial Data'!$B$2,'Imperial Calcs'!J75,'Imperial Calcs'!Y75))</f>
        <v>456.79366516000016</v>
      </c>
      <c r="J79" s="30">
        <f>IF('Imperial Data'!$B$2,'Imperial Calcs'!M75,"")</f>
        <v>6987.0454225999993</v>
      </c>
      <c r="K79" s="30">
        <f>IF('Imperial Data'!$B$2,'Imperial Calcs'!Y75,"")</f>
        <v>101.66666666666667</v>
      </c>
      <c r="L79" s="39">
        <f>IF('Imperial Data'!$B$2,J79,H79)</f>
        <v>6987.0454225999993</v>
      </c>
      <c r="M79" s="122">
        <f>IF('Imperial Data'!$B$2,K79,I79)</f>
        <v>101.66666666666667</v>
      </c>
      <c r="O79" s="32">
        <f t="shared" si="4"/>
        <v>101.66666666666667</v>
      </c>
      <c r="Q79" s="122">
        <f t="shared" si="8"/>
        <v>1.6666666666666732</v>
      </c>
      <c r="R79" s="32">
        <f t="shared" si="9"/>
        <v>1.6666666666666732</v>
      </c>
      <c r="S79" s="32">
        <f t="shared" si="10"/>
        <v>5481.5239819193803</v>
      </c>
      <c r="U79" s="32">
        <f t="shared" si="5"/>
        <v>1</v>
      </c>
      <c r="W79" s="30" t="str" cm="1">
        <f t="array" ref="W79">IF($AN$21="INVERT",R79,IF(W78&gt;=$S$12,"",IF(R78="","",INDEX($R$18:$R$199,$U$17-ROWS($R$18:$R78)))))</f>
        <v/>
      </c>
      <c r="X79" s="30" t="str">
        <f t="shared" si="6"/>
        <v/>
      </c>
      <c r="Y79" s="30" t="str">
        <f>IF(Y78="","",IF($AN$21="TYP",IF(S78="","",INDEX($S$18:$S$200,$U$17-ROWS($S$18:$S78))),IF($AN$21="INVERT",S79,"")))</f>
        <v/>
      </c>
      <c r="Z79" s="77" t="str">
        <f t="shared" si="11"/>
        <v/>
      </c>
      <c r="AA79" s="69"/>
      <c r="AB79" s="96"/>
      <c r="AC79" s="96"/>
      <c r="AD79" s="96"/>
      <c r="AE79" s="96"/>
      <c r="AF79" s="96"/>
      <c r="AG79" s="96"/>
      <c r="AH79" s="96"/>
      <c r="AI79" s="96"/>
      <c r="AJ79" s="96"/>
      <c r="AK79" s="96"/>
      <c r="AL79" s="96"/>
    </row>
    <row r="80" spans="1:38" x14ac:dyDescent="0.2">
      <c r="A80" s="32">
        <f t="shared" si="1"/>
        <v>80</v>
      </c>
      <c r="C80" s="37">
        <f>IF(OR(C79=1,C79=""),"",'Imperial Calcs'!B76)</f>
        <v>19</v>
      </c>
      <c r="D80" s="30">
        <f>IF(C80="","",'Imperial Calcs'!C76)</f>
        <v>4.0159295599999965</v>
      </c>
      <c r="E80" s="30">
        <f>IF(OR(C79=1,C79=""),"",IF('Imperial Data'!$B$2,'Imperial Calcs'!D76,'Imperial Calcs'!E76))</f>
        <v>1.0303284899999987</v>
      </c>
      <c r="F80" s="30">
        <f>IF(OR(C79=1,C79=""),"",IF('Imperial Data'!$B$2,'Imperial Calcs'!E76,'Imperial Calcs'!G76))</f>
        <v>401.59295599999962</v>
      </c>
      <c r="G80" s="30">
        <f>IF(OR(C79=1,C79=""),"",IF('Imperial Data'!$B$2,'Imperial Calcs'!F76,'Imperial Calcs'!J76))</f>
        <v>10.303284899999987</v>
      </c>
      <c r="H80" s="30">
        <f>IF(OR(C79=1,C79=""),"",IF('Imperial Data'!$B$2,'Imperial Calcs'!G76,'Imperial Calcs'!M76))</f>
        <v>46.241503640000161</v>
      </c>
      <c r="I80" s="30">
        <f>IF(C80="","",IF('Imperial Data'!$B$2,'Imperial Calcs'!J76,'Imperial Calcs'!Y76))</f>
        <v>458.13774453999974</v>
      </c>
      <c r="J80" s="30">
        <f>IF('Imperial Data'!$B$2,'Imperial Calcs'!M76,"")</f>
        <v>6530.251757439999</v>
      </c>
      <c r="K80" s="30">
        <f>IF('Imperial Data'!$B$2,'Imperial Calcs'!Y76,"")</f>
        <v>101.58333333333333</v>
      </c>
      <c r="L80" s="39">
        <f>IF('Imperial Data'!$B$2,J80,H80)</f>
        <v>6530.251757439999</v>
      </c>
      <c r="M80" s="122">
        <f>IF('Imperial Data'!$B$2,K80,I80)</f>
        <v>101.58333333333333</v>
      </c>
      <c r="O80" s="32">
        <f t="shared" si="4"/>
        <v>101.58333333333333</v>
      </c>
      <c r="Q80" s="122">
        <f t="shared" si="8"/>
        <v>1.5833333333333399</v>
      </c>
      <c r="R80" s="32">
        <f t="shared" si="9"/>
        <v>1.5833333333333399</v>
      </c>
      <c r="S80" s="32">
        <f t="shared" si="10"/>
        <v>5497.6529344803057</v>
      </c>
      <c r="U80" s="32">
        <f t="shared" si="5"/>
        <v>1</v>
      </c>
      <c r="W80" s="30" t="str" cm="1">
        <f t="array" ref="W80">IF($AN$21="INVERT",R80,IF(W79&gt;=$S$12,"",IF(R79="","",INDEX($R$18:$R$199,$U$17-ROWS($R$18:$R79)))))</f>
        <v/>
      </c>
      <c r="X80" s="30" t="str">
        <f t="shared" si="6"/>
        <v/>
      </c>
      <c r="Y80" s="30" t="str">
        <f>IF(Y79="","",IF($AN$21="TYP",IF(S79="","",INDEX($S$18:$S$200,$U$17-ROWS($S$18:$S79))),IF($AN$21="INVERT",S80,"")))</f>
        <v/>
      </c>
      <c r="Z80" s="77" t="str">
        <f t="shared" si="11"/>
        <v/>
      </c>
      <c r="AA80" s="69"/>
      <c r="AB80" s="96"/>
      <c r="AC80" s="96"/>
      <c r="AD80" s="96"/>
      <c r="AE80" s="96"/>
      <c r="AF80" s="96"/>
      <c r="AG80" s="96"/>
      <c r="AH80" s="96"/>
      <c r="AI80" s="96"/>
      <c r="AJ80" s="96"/>
      <c r="AK80" s="96"/>
      <c r="AL80" s="96"/>
    </row>
    <row r="81" spans="1:38" x14ac:dyDescent="0.2">
      <c r="A81" s="32">
        <f t="shared" si="1"/>
        <v>81</v>
      </c>
      <c r="C81" s="37">
        <f>IF(OR(C80=1,C80=""),"",'Imperial Calcs'!B77)</f>
        <v>18</v>
      </c>
      <c r="D81" s="30">
        <f>IF(C81="","",'Imperial Calcs'!C77)</f>
        <v>4.0362060200000016</v>
      </c>
      <c r="E81" s="30">
        <f>IF(OR(C80=1,C80=""),"",IF('Imperial Data'!$B$2,'Imperial Calcs'!D77,'Imperial Calcs'!E77))</f>
        <v>1.0387091000000002</v>
      </c>
      <c r="F81" s="30">
        <f>IF(OR(C80=1,C80=""),"",IF('Imperial Data'!$B$2,'Imperial Calcs'!E77,'Imperial Calcs'!G77))</f>
        <v>403.62060200000019</v>
      </c>
      <c r="G81" s="30">
        <f>IF(OR(C80=1,C80=""),"",IF('Imperial Data'!$B$2,'Imperial Calcs'!F77,'Imperial Calcs'!J77))</f>
        <v>10.387091000000002</v>
      </c>
      <c r="H81" s="30">
        <f>IF(OR(C80=1,C80=""),"",IF('Imperial Data'!$B$2,'Imperial Calcs'!G77,'Imperial Calcs'!M77))</f>
        <v>45.396922799999928</v>
      </c>
      <c r="I81" s="30">
        <f>IF(C81="","",IF('Imperial Data'!$B$2,'Imperial Calcs'!J77,'Imperial Calcs'!Y77))</f>
        <v>459.4046158000001</v>
      </c>
      <c r="J81" s="30">
        <f>IF('Imperial Data'!$B$2,'Imperial Calcs'!M77,"")</f>
        <v>6072.1140128999996</v>
      </c>
      <c r="K81" s="30">
        <f>IF('Imperial Data'!$B$2,'Imperial Calcs'!Y77,"")</f>
        <v>101.5</v>
      </c>
      <c r="L81" s="39">
        <f>IF('Imperial Data'!$B$2,J81,H81)</f>
        <v>6072.1140128999996</v>
      </c>
      <c r="M81" s="122">
        <f>IF('Imperial Data'!$B$2,K81,I81)</f>
        <v>101.5</v>
      </c>
      <c r="O81" s="32">
        <f t="shared" si="4"/>
        <v>101.5</v>
      </c>
      <c r="Q81" s="122">
        <f t="shared" si="8"/>
        <v>1.5000000000000067</v>
      </c>
      <c r="R81" s="32">
        <f t="shared" si="9"/>
        <v>1.5000000000000067</v>
      </c>
      <c r="S81" s="32">
        <f t="shared" si="10"/>
        <v>5512.855389600315</v>
      </c>
      <c r="U81" s="32">
        <f t="shared" si="5"/>
        <v>1</v>
      </c>
      <c r="W81" s="30" t="str" cm="1">
        <f t="array" ref="W81">IF($AN$21="INVERT",R81,IF(W80&gt;=$S$12,"",IF(R80="","",INDEX($R$18:$R$199,$U$17-ROWS($R$18:$R80)))))</f>
        <v/>
      </c>
      <c r="X81" s="30" t="str">
        <f t="shared" si="6"/>
        <v/>
      </c>
      <c r="Y81" s="30" t="str">
        <f>IF(Y80="","",IF($AN$21="TYP",IF(S80="","",INDEX($S$18:$S$200,$U$17-ROWS($S$18:$S80))),IF($AN$21="INVERT",S81,"")))</f>
        <v/>
      </c>
      <c r="Z81" s="77" t="str">
        <f t="shared" si="11"/>
        <v/>
      </c>
      <c r="AA81" s="69"/>
      <c r="AB81" s="96"/>
      <c r="AC81" s="96"/>
      <c r="AD81" s="96"/>
      <c r="AE81" s="96"/>
      <c r="AF81" s="96"/>
      <c r="AG81" s="96"/>
      <c r="AH81" s="96"/>
      <c r="AI81" s="96"/>
      <c r="AJ81" s="96"/>
      <c r="AK81" s="96"/>
      <c r="AL81" s="96"/>
    </row>
    <row r="82" spans="1:38" x14ac:dyDescent="0.2">
      <c r="A82" s="32">
        <f t="shared" ref="A82:A145" si="12">IF(C82&lt;&gt;"",A81+1,"")</f>
        <v>82</v>
      </c>
      <c r="C82" s="37">
        <f>IF(OR(C81=1,C81=""),"",'Imperial Calcs'!B78)</f>
        <v>17</v>
      </c>
      <c r="D82" s="30">
        <f>IF(C82="","",'Imperial Calcs'!C78)</f>
        <v>4.0554265799999989</v>
      </c>
      <c r="E82" s="30">
        <f>IF(OR(C81=1,C81=""),"",IF('Imperial Data'!$B$2,'Imperial Calcs'!D78,'Imperial Calcs'!E78))</f>
        <v>1.0463667000000001</v>
      </c>
      <c r="F82" s="30">
        <f>IF(OR(C81=1,C81=""),"",IF('Imperial Data'!$B$2,'Imperial Calcs'!E78,'Imperial Calcs'!G78))</f>
        <v>405.5426579999999</v>
      </c>
      <c r="G82" s="30">
        <f>IF(OR(C81=1,C81=""),"",IF('Imperial Data'!$B$2,'Imperial Calcs'!F78,'Imperial Calcs'!J78))</f>
        <v>10.463667000000001</v>
      </c>
      <c r="H82" s="30">
        <f>IF(OR(C81=1,C81=""),"",IF('Imperial Data'!$B$2,'Imperial Calcs'!G78,'Imperial Calcs'!M78))</f>
        <v>44.597470000000044</v>
      </c>
      <c r="I82" s="30">
        <f>IF(C82="","",IF('Imperial Data'!$B$2,'Imperial Calcs'!J78,'Imperial Calcs'!Y78))</f>
        <v>460.60379499999993</v>
      </c>
      <c r="J82" s="30">
        <f>IF('Imperial Data'!$B$2,'Imperial Calcs'!M78,"")</f>
        <v>5612.7093970999995</v>
      </c>
      <c r="K82" s="30">
        <f>IF('Imperial Data'!$B$2,'Imperial Calcs'!Y78,"")</f>
        <v>101.41666666666667</v>
      </c>
      <c r="L82" s="39">
        <f>IF('Imperial Data'!$B$2,J82,H82)</f>
        <v>5612.7093970999995</v>
      </c>
      <c r="M82" s="122">
        <f>IF('Imperial Data'!$B$2,K82,I82)</f>
        <v>101.41666666666667</v>
      </c>
      <c r="O82" s="32">
        <f t="shared" si="4"/>
        <v>101.41666666666667</v>
      </c>
      <c r="Q82" s="122">
        <f t="shared" si="8"/>
        <v>1.4166666666666734</v>
      </c>
      <c r="R82" s="32">
        <f t="shared" ref="R82:R113" si="13">IF(AND(C82="",C81=1),0,IF(C82="","",IF(OR(Q82=0,Q82&gt;0),Q82,"")))</f>
        <v>1.4166666666666734</v>
      </c>
      <c r="S82" s="32">
        <f t="shared" ref="S82:S113" si="14">IF(R82="","",IF(R82=0,L81/$U$11,IF(ISNUMBER(O83),(L82-L83)/(M82-M83),S81)))</f>
        <v>5527.2455399993714</v>
      </c>
      <c r="U82" s="32">
        <f t="shared" si="5"/>
        <v>1</v>
      </c>
      <c r="W82" s="30" t="str" cm="1">
        <f t="array" ref="W82">IF($AN$21="INVERT",R82,IF(W81&gt;=$S$12,"",IF(R81="","",INDEX($R$18:$R$199,$U$17-ROWS($R$18:$R81)))))</f>
        <v/>
      </c>
      <c r="X82" s="30" t="str">
        <f t="shared" si="6"/>
        <v/>
      </c>
      <c r="Y82" s="30" t="str">
        <f>IF(Y81="","",IF($AN$21="TYP",IF(S81="","",INDEX($S$18:$S$200,$U$17-ROWS($S$18:$S81))),IF($AN$21="INVERT",S82,"")))</f>
        <v/>
      </c>
      <c r="Z82" s="77" t="str">
        <f t="shared" ref="Z82:Z113" si="15">IF(Y82="","",Y82/43560)</f>
        <v/>
      </c>
      <c r="AA82" s="69"/>
      <c r="AB82" s="96"/>
      <c r="AC82" s="96"/>
      <c r="AD82" s="96"/>
      <c r="AE82" s="96"/>
      <c r="AF82" s="96"/>
      <c r="AG82" s="96"/>
      <c r="AH82" s="96"/>
      <c r="AI82" s="96"/>
      <c r="AJ82" s="96"/>
      <c r="AK82" s="96"/>
      <c r="AL82" s="96"/>
    </row>
    <row r="83" spans="1:38" x14ac:dyDescent="0.2">
      <c r="A83" s="32">
        <f t="shared" si="12"/>
        <v>83</v>
      </c>
      <c r="C83" s="37">
        <f>IF(OR(C82=1,C82=""),"",'Imperial Calcs'!B79)</f>
        <v>16</v>
      </c>
      <c r="D83" s="30">
        <f>IF(C83="","",'Imperial Calcs'!C79)</f>
        <v>4.0735517200000011</v>
      </c>
      <c r="E83" s="30">
        <f>IF(OR(C82=1,C82=""),"",IF('Imperial Data'!$B$2,'Imperial Calcs'!D79,'Imperial Calcs'!E79))</f>
        <v>1.0540244599999999</v>
      </c>
      <c r="F83" s="30">
        <f>IF(OR(C82=1,C82=""),"",IF('Imperial Data'!$B$2,'Imperial Calcs'!E79,'Imperial Calcs'!G79))</f>
        <v>407.3551720000001</v>
      </c>
      <c r="G83" s="30">
        <f>IF(OR(C82=1,C82=""),"",IF('Imperial Data'!$B$2,'Imperial Calcs'!F79,'Imperial Calcs'!J79))</f>
        <v>10.540244599999999</v>
      </c>
      <c r="H83" s="30">
        <f>IF(OR(C82=1,C82=""),"",IF('Imperial Data'!$B$2,'Imperial Calcs'!G79,'Imperial Calcs'!M79))</f>
        <v>43.841833359999967</v>
      </c>
      <c r="I83" s="30">
        <f>IF(C83="","",IF('Imperial Data'!$B$2,'Imperial Calcs'!J79,'Imperial Calcs'!Y79))</f>
        <v>461.73724996000004</v>
      </c>
      <c r="J83" s="30">
        <f>IF('Imperial Data'!$B$2,'Imperial Calcs'!M79,"")</f>
        <v>5152.1056020999995</v>
      </c>
      <c r="K83" s="30">
        <f>IF('Imperial Data'!$B$2,'Imperial Calcs'!Y79,"")</f>
        <v>101.33333333333333</v>
      </c>
      <c r="L83" s="39">
        <f>IF('Imperial Data'!$B$2,J83,H83)</f>
        <v>5152.1056020999995</v>
      </c>
      <c r="M83" s="122">
        <f>IF('Imperial Data'!$B$2,K83,I83)</f>
        <v>101.33333333333333</v>
      </c>
      <c r="O83" s="39">
        <f>IF(M84="",IF(M83="","",$F$9),M83)</f>
        <v>101.33333333333333</v>
      </c>
      <c r="Q83" s="122">
        <f t="shared" si="8"/>
        <v>1.3333333333333401</v>
      </c>
      <c r="R83" s="32">
        <f t="shared" si="13"/>
        <v>1.3333333333333401</v>
      </c>
      <c r="S83" s="32">
        <f t="shared" si="14"/>
        <v>5540.8469995203104</v>
      </c>
      <c r="U83" s="32">
        <f t="shared" ref="U83:U146" si="16">IF(R83="","",1)</f>
        <v>1</v>
      </c>
      <c r="W83" s="30" t="str" cm="1">
        <f t="array" ref="W83">IF($AN$21="INVERT",R83,IF(W82&gt;=$S$12,"",IF(R82="","",INDEX($R$18:$R$199,$U$17-ROWS($R$18:$R82)))))</f>
        <v/>
      </c>
      <c r="X83" s="30" t="str">
        <f t="shared" ref="X83:X146" si="17">IF(W83="","",$F$9+W83)</f>
        <v/>
      </c>
      <c r="Y83" s="30" t="str">
        <f>IF(Y82="","",IF($AN$21="TYP",IF(S82="","",INDEX($S$18:$S$200,$U$17-ROWS($S$18:$S82))),IF($AN$21="INVERT",S83,"")))</f>
        <v/>
      </c>
      <c r="Z83" s="77" t="str">
        <f t="shared" si="15"/>
        <v/>
      </c>
      <c r="AA83" s="69"/>
      <c r="AB83" s="96"/>
      <c r="AC83" s="96"/>
      <c r="AD83" s="96"/>
      <c r="AE83" s="96"/>
      <c r="AF83" s="96"/>
      <c r="AG83" s="96"/>
      <c r="AH83" s="96"/>
      <c r="AI83" s="96"/>
      <c r="AJ83" s="96"/>
      <c r="AK83" s="96"/>
      <c r="AL83" s="96"/>
    </row>
    <row r="84" spans="1:38" x14ac:dyDescent="0.2">
      <c r="A84" s="32">
        <f t="shared" si="12"/>
        <v>84</v>
      </c>
      <c r="C84" s="37">
        <f>IF(OR(C83=1,C83=""),"",'Imperial Calcs'!B80)</f>
        <v>15</v>
      </c>
      <c r="D84" s="30">
        <f>IF(C84="","",'Imperial Calcs'!C80)</f>
        <v>4.0905063000000013</v>
      </c>
      <c r="E84" s="30">
        <f>IF(OR(C83=1,C83=""),"",IF('Imperial Data'!$B$2,'Imperial Calcs'!D80,'Imperial Calcs'!E80))</f>
        <v>1.0504466400000005</v>
      </c>
      <c r="F84" s="30">
        <f>IF(OR(C83=1,C83=""),"",IF('Imperial Data'!$B$2,'Imperial Calcs'!E80,'Imperial Calcs'!G80))</f>
        <v>409.05063000000013</v>
      </c>
      <c r="G84" s="30">
        <f>IF(OR(C83=1,C83=""),"",IF('Imperial Data'!$B$2,'Imperial Calcs'!F80,'Imperial Calcs'!J80))</f>
        <v>10.504466400000005</v>
      </c>
      <c r="H84" s="30">
        <f>IF(OR(C83=1,C83=""),"",IF('Imperial Data'!$B$2,'Imperial Calcs'!G80,'Imperial Calcs'!M80))</f>
        <v>43.177961439999947</v>
      </c>
      <c r="I84" s="30">
        <f>IF(C84="","",IF('Imperial Data'!$B$2,'Imperial Calcs'!J80,'Imperial Calcs'!Y80))</f>
        <v>462.73305784000007</v>
      </c>
      <c r="J84" s="30">
        <f>IF('Imperial Data'!$B$2,'Imperial Calcs'!M80,"")</f>
        <v>4690.3683521399998</v>
      </c>
      <c r="K84" s="30">
        <f>IF('Imperial Data'!$B$2,'Imperial Calcs'!Y80,"")</f>
        <v>101.25</v>
      </c>
      <c r="L84" s="39">
        <f>IF('Imperial Data'!$B$2,J84,H84)</f>
        <v>4690.3683521399998</v>
      </c>
      <c r="M84" s="122">
        <f>IF('Imperial Data'!$B$2,K84,I84)</f>
        <v>101.25</v>
      </c>
      <c r="O84" s="32">
        <f t="shared" ref="O84:O147" si="18">IF(M85="",IF(M84="","",$F$9),M84)</f>
        <v>101.25</v>
      </c>
      <c r="Q84" s="122">
        <f t="shared" ref="Q84:Q147" si="19">Q83-($U$11)</f>
        <v>1.2500000000000069</v>
      </c>
      <c r="R84" s="32">
        <f t="shared" si="13"/>
        <v>1.2500000000000069</v>
      </c>
      <c r="S84" s="32">
        <f t="shared" si="14"/>
        <v>5552.7966940803117</v>
      </c>
      <c r="U84" s="32">
        <f t="shared" si="16"/>
        <v>1</v>
      </c>
      <c r="W84" s="30" t="str" cm="1">
        <f t="array" ref="W84">IF($AN$21="INVERT",R84,IF(W83&gt;=$S$12,"",IF(R83="","",INDEX($R$18:$R$199,$U$17-ROWS($R$18:$R83)))))</f>
        <v/>
      </c>
      <c r="X84" s="30" t="str">
        <f t="shared" si="17"/>
        <v/>
      </c>
      <c r="Y84" s="30" t="str">
        <f>IF(Y83="","",IF($AN$21="TYP",IF(S83="","",INDEX($S$18:$S$200,$U$17-ROWS($S$18:$S83))),IF($AN$21="INVERT",S84,"")))</f>
        <v/>
      </c>
      <c r="Z84" s="77" t="str">
        <f t="shared" si="15"/>
        <v/>
      </c>
      <c r="AA84" s="69"/>
      <c r="AB84" s="96"/>
      <c r="AC84" s="96"/>
      <c r="AD84" s="96"/>
      <c r="AE84" s="96"/>
      <c r="AF84" s="96"/>
      <c r="AG84" s="96"/>
      <c r="AH84" s="96"/>
      <c r="AI84" s="96"/>
      <c r="AJ84" s="96"/>
      <c r="AK84" s="96"/>
      <c r="AL84" s="96"/>
    </row>
    <row r="85" spans="1:38" x14ac:dyDescent="0.2">
      <c r="A85" s="32">
        <f t="shared" si="12"/>
        <v>85</v>
      </c>
      <c r="C85" s="37">
        <f>IF(OR(C84=1,C84=""),"",'Imperial Calcs'!B81)</f>
        <v>14</v>
      </c>
      <c r="D85" s="30">
        <f>IF(C85="","",'Imperial Calcs'!C81)</f>
        <v>4.1066937699999997</v>
      </c>
      <c r="E85" s="30">
        <f>IF(OR(C84=1,C84=""),"",IF('Imperial Data'!$B$2,'Imperial Calcs'!D81,'Imperial Calcs'!E81))</f>
        <v>1.0566544799999997</v>
      </c>
      <c r="F85" s="30">
        <f>IF(OR(C84=1,C84=""),"",IF('Imperial Data'!$B$2,'Imperial Calcs'!E81,'Imperial Calcs'!G81))</f>
        <v>410.66937699999994</v>
      </c>
      <c r="G85" s="30">
        <f>IF(OR(C84=1,C84=""),"",IF('Imperial Data'!$B$2,'Imperial Calcs'!F81,'Imperial Calcs'!J81))</f>
        <v>10.566544799999997</v>
      </c>
      <c r="H85" s="30">
        <f>IF(OR(C84=1,C84=""),"",IF('Imperial Data'!$B$2,'Imperial Calcs'!G81,'Imperial Calcs'!M81))</f>
        <v>42.505631280000038</v>
      </c>
      <c r="I85" s="30">
        <f>IF(C85="","",IF('Imperial Data'!$B$2,'Imperial Calcs'!J81,'Imperial Calcs'!Y81))</f>
        <v>463.74155307999996</v>
      </c>
      <c r="J85" s="30">
        <f>IF('Imperial Data'!$B$2,'Imperial Calcs'!M81,"")</f>
        <v>4227.6352943000002</v>
      </c>
      <c r="K85" s="30">
        <f>IF('Imperial Data'!$B$2,'Imperial Calcs'!Y81,"")</f>
        <v>101.16666666666667</v>
      </c>
      <c r="L85" s="39">
        <f>IF('Imperial Data'!$B$2,J85,H85)</f>
        <v>4227.6352943000002</v>
      </c>
      <c r="M85" s="122">
        <f>IF('Imperial Data'!$B$2,K85,I85)</f>
        <v>101.16666666666667</v>
      </c>
      <c r="O85" s="32">
        <f t="shared" si="18"/>
        <v>101.16666666666667</v>
      </c>
      <c r="Q85" s="122">
        <f t="shared" si="19"/>
        <v>1.1666666666666736</v>
      </c>
      <c r="R85" s="32">
        <f t="shared" si="13"/>
        <v>1.1666666666666736</v>
      </c>
      <c r="S85" s="32">
        <f t="shared" si="14"/>
        <v>5564.8986369593713</v>
      </c>
      <c r="U85" s="32">
        <f t="shared" si="16"/>
        <v>1</v>
      </c>
      <c r="W85" s="30" t="str" cm="1">
        <f t="array" ref="W85">IF($AN$21="INVERT",R85,IF(W84&gt;=$S$12,"",IF(R84="","",INDEX($R$18:$R$199,$U$17-ROWS($R$18:$R84)))))</f>
        <v/>
      </c>
      <c r="X85" s="30" t="str">
        <f t="shared" si="17"/>
        <v/>
      </c>
      <c r="Y85" s="30" t="str">
        <f>IF(Y84="","",IF($AN$21="TYP",IF(S84="","",INDEX($S$18:$S$200,$U$17-ROWS($S$18:$S84))),IF($AN$21="INVERT",S85,"")))</f>
        <v/>
      </c>
      <c r="Z85" s="77" t="str">
        <f t="shared" si="15"/>
        <v/>
      </c>
      <c r="AA85" s="69"/>
      <c r="AB85" s="96"/>
      <c r="AC85" s="96"/>
      <c r="AD85" s="96"/>
      <c r="AE85" s="96"/>
      <c r="AF85" s="96"/>
      <c r="AG85" s="96"/>
      <c r="AH85" s="96"/>
      <c r="AI85" s="96"/>
      <c r="AJ85" s="96"/>
      <c r="AK85" s="96"/>
      <c r="AL85" s="96"/>
    </row>
    <row r="86" spans="1:38" x14ac:dyDescent="0.2">
      <c r="A86" s="32">
        <f t="shared" si="12"/>
        <v>86</v>
      </c>
      <c r="C86" s="37">
        <f>IF(OR(C85=1,C85=""),"",'Imperial Calcs'!B82)</f>
        <v>13</v>
      </c>
      <c r="D86" s="30">
        <f>IF(C86="","",'Imperial Calcs'!C82)</f>
        <v>4.1220993999999997</v>
      </c>
      <c r="E86" s="30">
        <f>IF(OR(C85=1,C85=""),"",IF('Imperial Data'!$B$2,'Imperial Calcs'!D82,'Imperial Calcs'!E82))</f>
        <v>1.07545979</v>
      </c>
      <c r="F86" s="30">
        <f>IF(OR(C85=1,C85=""),"",IF('Imperial Data'!$B$2,'Imperial Calcs'!E82,'Imperial Calcs'!G82))</f>
        <v>412.20993999999996</v>
      </c>
      <c r="G86" s="30">
        <f>IF(OR(C85=1,C85=""),"",IF('Imperial Data'!$B$2,'Imperial Calcs'!F82,'Imperial Calcs'!J82))</f>
        <v>10.7545979</v>
      </c>
      <c r="H86" s="30">
        <f>IF(OR(C85=1,C85=""),"",IF('Imperial Data'!$B$2,'Imperial Calcs'!G82,'Imperial Calcs'!M82))</f>
        <v>41.81418484000001</v>
      </c>
      <c r="I86" s="30">
        <f>IF(C86="","",IF('Imperial Data'!$B$2,'Imperial Calcs'!J82,'Imperial Calcs'!Y82))</f>
        <v>464.77872273999998</v>
      </c>
      <c r="J86" s="30">
        <f>IF('Imperial Data'!$B$2,'Imperial Calcs'!M82,"")</f>
        <v>3763.8937412199998</v>
      </c>
      <c r="K86" s="30">
        <f>IF('Imperial Data'!$B$2,'Imperial Calcs'!Y82,"")</f>
        <v>101.08333333333333</v>
      </c>
      <c r="L86" s="39">
        <f>IF('Imperial Data'!$B$2,J86,H86)</f>
        <v>3763.8937412199998</v>
      </c>
      <c r="M86" s="122">
        <f>IF('Imperial Data'!$B$2,K86,I86)</f>
        <v>101.08333333333333</v>
      </c>
      <c r="O86" s="32">
        <f t="shared" si="18"/>
        <v>101.08333333333333</v>
      </c>
      <c r="Q86" s="122">
        <f t="shared" si="19"/>
        <v>1.0833333333333404</v>
      </c>
      <c r="R86" s="32">
        <f t="shared" si="13"/>
        <v>1.0833333333333404</v>
      </c>
      <c r="S86" s="32">
        <f t="shared" si="14"/>
        <v>5577.3446728803165</v>
      </c>
      <c r="U86" s="32">
        <f t="shared" si="16"/>
        <v>1</v>
      </c>
      <c r="W86" s="30" t="str" cm="1">
        <f t="array" ref="W86">IF($AN$21="INVERT",R86,IF(W85&gt;=$S$12,"",IF(R85="","",INDEX($R$18:$R$199,$U$17-ROWS($R$18:$R85)))))</f>
        <v/>
      </c>
      <c r="X86" s="30" t="str">
        <f t="shared" si="17"/>
        <v/>
      </c>
      <c r="Y86" s="30" t="str">
        <f>IF(Y85="","",IF($AN$21="TYP",IF(S85="","",INDEX($S$18:$S$200,$U$17-ROWS($S$18:$S85))),IF($AN$21="INVERT",S86,"")))</f>
        <v/>
      </c>
      <c r="Z86" s="77" t="str">
        <f t="shared" si="15"/>
        <v/>
      </c>
      <c r="AA86" s="69"/>
      <c r="AB86" s="96"/>
      <c r="AC86" s="96"/>
      <c r="AD86" s="96"/>
      <c r="AE86" s="96"/>
      <c r="AF86" s="96"/>
      <c r="AG86" s="96"/>
      <c r="AH86" s="96"/>
      <c r="AI86" s="96"/>
      <c r="AJ86" s="96"/>
      <c r="AK86" s="96"/>
      <c r="AL86" s="96"/>
    </row>
    <row r="87" spans="1:38" x14ac:dyDescent="0.2">
      <c r="A87" s="32">
        <f t="shared" si="12"/>
        <v>87</v>
      </c>
      <c r="C87" s="37">
        <f>IF(OR(C86=1,C86=""),"",'Imperial Calcs'!B83)</f>
        <v>12</v>
      </c>
      <c r="D87" s="30">
        <f>IF(C87="","",'Imperial Calcs'!C83)</f>
        <v>4.1365370299999995</v>
      </c>
      <c r="E87" s="30">
        <f>IF(OR(C86=1,C86=""),"",IF('Imperial Data'!$B$2,'Imperial Calcs'!D83,'Imperial Calcs'!E83))</f>
        <v>1.0827729100000001</v>
      </c>
      <c r="F87" s="30">
        <f>IF(OR(C86=1,C86=""),"",IF('Imperial Data'!$B$2,'Imperial Calcs'!E83,'Imperial Calcs'!G83))</f>
        <v>413.65370299999995</v>
      </c>
      <c r="G87" s="30">
        <f>IF(OR(C86=1,C86=""),"",IF('Imperial Data'!$B$2,'Imperial Calcs'!F83,'Imperial Calcs'!J83))</f>
        <v>10.827729100000001</v>
      </c>
      <c r="H87" s="30">
        <f>IF(OR(C86=1,C86=""),"",IF('Imperial Data'!$B$2,'Imperial Calcs'!G83,'Imperial Calcs'!M83))</f>
        <v>41.207427160000023</v>
      </c>
      <c r="I87" s="30">
        <f>IF(C87="","",IF('Imperial Data'!$B$2,'Imperial Calcs'!J83,'Imperial Calcs'!Y83))</f>
        <v>465.68885925999996</v>
      </c>
      <c r="J87" s="30">
        <f>IF('Imperial Data'!$B$2,'Imperial Calcs'!M83,"")</f>
        <v>3299.1150184799999</v>
      </c>
      <c r="K87" s="30">
        <f>IF('Imperial Data'!$B$2,'Imperial Calcs'!Y83,"")</f>
        <v>101</v>
      </c>
      <c r="L87" s="39">
        <f>IF('Imperial Data'!$B$2,J87,H87)</f>
        <v>3299.1150184799999</v>
      </c>
      <c r="M87" s="122">
        <f>IF('Imperial Data'!$B$2,K87,I87)</f>
        <v>101</v>
      </c>
      <c r="O87" s="32">
        <f t="shared" si="18"/>
        <v>101</v>
      </c>
      <c r="Q87" s="122">
        <f t="shared" si="19"/>
        <v>1.0000000000000071</v>
      </c>
      <c r="R87" s="32">
        <f t="shared" si="13"/>
        <v>1.0000000000000071</v>
      </c>
      <c r="S87" s="32">
        <f t="shared" si="14"/>
        <v>5588.2663111203155</v>
      </c>
      <c r="U87" s="32">
        <f t="shared" si="16"/>
        <v>1</v>
      </c>
      <c r="W87" s="30" t="str" cm="1">
        <f t="array" ref="W87">IF($AN$21="INVERT",R87,IF(W86&gt;=$S$12,"",IF(R86="","",INDEX($R$18:$R$199,$U$17-ROWS($R$18:$R86)))))</f>
        <v/>
      </c>
      <c r="X87" s="30" t="str">
        <f t="shared" si="17"/>
        <v/>
      </c>
      <c r="Y87" s="30" t="str">
        <f>IF(Y86="","",IF($AN$21="TYP",IF(S86="","",INDEX($S$18:$S$200,$U$17-ROWS($S$18:$S86))),IF($AN$21="INVERT",S87,"")))</f>
        <v/>
      </c>
      <c r="Z87" s="77" t="str">
        <f t="shared" si="15"/>
        <v/>
      </c>
      <c r="AA87" s="69"/>
      <c r="AB87" s="96"/>
      <c r="AC87" s="96"/>
      <c r="AD87" s="96"/>
      <c r="AE87" s="96"/>
      <c r="AF87" s="96"/>
      <c r="AG87" s="96"/>
      <c r="AH87" s="96"/>
      <c r="AI87" s="96"/>
      <c r="AJ87" s="96"/>
      <c r="AK87" s="96"/>
      <c r="AL87" s="96"/>
    </row>
    <row r="88" spans="1:38" x14ac:dyDescent="0.2">
      <c r="A88" s="32">
        <f t="shared" si="12"/>
        <v>88</v>
      </c>
      <c r="C88" s="37">
        <f>IF(OR(C87=1,C87=""),"",'Imperial Calcs'!B84)</f>
        <v>11</v>
      </c>
      <c r="D88" s="30">
        <f>IF(C88="","",'Imperial Calcs'!C84)</f>
        <v>4.1499744100000004</v>
      </c>
      <c r="E88" s="30">
        <f>IF(OR(C87=1,C87=""),"",IF('Imperial Data'!$B$2,'Imperial Calcs'!D84,'Imperial Calcs'!E84))</f>
        <v>1.0881013100000001</v>
      </c>
      <c r="F88" s="30">
        <f>IF(OR(C87=1,C87=""),"",IF('Imperial Data'!$B$2,'Imperial Calcs'!E84,'Imperial Calcs'!G84))</f>
        <v>414.99744100000004</v>
      </c>
      <c r="G88" s="30">
        <f>IF(OR(C87=1,C87=""),"",IF('Imperial Data'!$B$2,'Imperial Calcs'!F84,'Imperial Calcs'!J84))</f>
        <v>10.881013100000001</v>
      </c>
      <c r="H88" s="30">
        <f>IF(OR(C87=1,C87=""),"",IF('Imperial Data'!$B$2,'Imperial Calcs'!G84,'Imperial Calcs'!M84))</f>
        <v>40.648618359999979</v>
      </c>
      <c r="I88" s="30">
        <f>IF(C88="","",IF('Imperial Data'!$B$2,'Imperial Calcs'!J84,'Imperial Calcs'!Y84))</f>
        <v>466.52707246</v>
      </c>
      <c r="J88" s="30">
        <f>IF('Imperial Data'!$B$2,'Imperial Calcs'!M84,"")</f>
        <v>2833.42615922</v>
      </c>
      <c r="K88" s="30">
        <f>IF('Imperial Data'!$B$2,'Imperial Calcs'!Y84,"")</f>
        <v>100.91666666666667</v>
      </c>
      <c r="L88" s="39">
        <f>IF('Imperial Data'!$B$2,J88,H88)</f>
        <v>2833.42615922</v>
      </c>
      <c r="M88" s="122">
        <f>IF('Imperial Data'!$B$2,K88,I88)</f>
        <v>100.91666666666667</v>
      </c>
      <c r="O88" s="32">
        <f t="shared" si="18"/>
        <v>100.91666666666667</v>
      </c>
      <c r="Q88" s="122">
        <f t="shared" si="19"/>
        <v>0.91666666666667374</v>
      </c>
      <c r="R88" s="32">
        <f t="shared" si="13"/>
        <v>0.91666666666667374</v>
      </c>
      <c r="S88" s="32">
        <f t="shared" si="14"/>
        <v>5598.3248695193633</v>
      </c>
      <c r="U88" s="32">
        <f t="shared" si="16"/>
        <v>1</v>
      </c>
      <c r="W88" s="30" t="str" cm="1">
        <f t="array" ref="W88">IF($AN$21="INVERT",R88,IF(W87&gt;=$S$12,"",IF(R87="","",INDEX($R$18:$R$199,$U$17-ROWS($R$18:$R87)))))</f>
        <v/>
      </c>
      <c r="X88" s="30" t="str">
        <f t="shared" si="17"/>
        <v/>
      </c>
      <c r="Y88" s="30" t="str">
        <f>IF(Y87="","",IF($AN$21="TYP",IF(S87="","",INDEX($S$18:$S$200,$U$17-ROWS($S$18:$S87))),IF($AN$21="INVERT",S88,"")))</f>
        <v/>
      </c>
      <c r="Z88" s="77" t="str">
        <f t="shared" si="15"/>
        <v/>
      </c>
      <c r="AA88" s="69"/>
      <c r="AB88" s="96"/>
      <c r="AC88" s="96"/>
      <c r="AD88" s="96"/>
      <c r="AE88" s="96"/>
      <c r="AF88" s="96"/>
      <c r="AG88" s="96"/>
      <c r="AH88" s="96"/>
      <c r="AI88" s="96"/>
      <c r="AJ88" s="96"/>
      <c r="AK88" s="96"/>
      <c r="AL88" s="96"/>
    </row>
    <row r="89" spans="1:38" x14ac:dyDescent="0.2">
      <c r="A89" s="32">
        <f t="shared" si="12"/>
        <v>89</v>
      </c>
      <c r="C89" s="37">
        <f>IF(OR(C88=1,C88=""),"",'Imperial Calcs'!B85)</f>
        <v>10</v>
      </c>
      <c r="D89" s="30">
        <f>IF(C89="","",'Imperial Calcs'!C85)</f>
        <v>4.1710139799999997</v>
      </c>
      <c r="E89" s="30">
        <f>IF(OR(C88=1,C88=""),"",IF('Imperial Data'!$B$2,'Imperial Calcs'!D85,'Imperial Calcs'!E85))</f>
        <v>1.10637466</v>
      </c>
      <c r="F89" s="30">
        <f>IF(OR(C88=1,C88=""),"",IF('Imperial Data'!$B$2,'Imperial Calcs'!E85,'Imperial Calcs'!G85))</f>
        <v>417.10139799999996</v>
      </c>
      <c r="G89" s="30">
        <f>IF(OR(C88=1,C88=""),"",IF('Imperial Data'!$B$2,'Imperial Calcs'!F85,'Imperial Calcs'!J85))</f>
        <v>11.0637466</v>
      </c>
      <c r="H89" s="30">
        <f>IF(OR(C88=1,C88=""),"",IF('Imperial Data'!$B$2,'Imperial Calcs'!G85,'Imperial Calcs'!M85))</f>
        <v>39.733942160000019</v>
      </c>
      <c r="I89" s="30">
        <f>IF(C89="","",IF('Imperial Data'!$B$2,'Imperial Calcs'!J85,'Imperial Calcs'!Y85))</f>
        <v>467.89908675999999</v>
      </c>
      <c r="J89" s="30">
        <f>IF('Imperial Data'!$B$2,'Imperial Calcs'!M85,"")</f>
        <v>2366.89908676</v>
      </c>
      <c r="K89" s="30">
        <f>IF('Imperial Data'!$B$2,'Imperial Calcs'!Y85,"")</f>
        <v>100.83333333333333</v>
      </c>
      <c r="L89" s="39">
        <f>IF('Imperial Data'!$B$2,J89,H89)</f>
        <v>2366.89908676</v>
      </c>
      <c r="M89" s="122">
        <f>IF('Imperial Data'!$B$2,K89,I89)</f>
        <v>100.83333333333333</v>
      </c>
      <c r="O89" s="32">
        <f t="shared" si="18"/>
        <v>100.83333333333333</v>
      </c>
      <c r="Q89" s="122">
        <f t="shared" si="19"/>
        <v>0.83333333333334036</v>
      </c>
      <c r="R89" s="32">
        <f t="shared" si="13"/>
        <v>0.83333333333334036</v>
      </c>
      <c r="S89" s="32">
        <f t="shared" si="14"/>
        <v>5614.7890411203198</v>
      </c>
      <c r="U89" s="32">
        <f t="shared" si="16"/>
        <v>1</v>
      </c>
      <c r="W89" s="30" t="str" cm="1">
        <f t="array" ref="W89">IF($AN$21="INVERT",R89,IF(W88&gt;=$S$12,"",IF(R88="","",INDEX($R$18:$R$199,$U$17-ROWS($R$18:$R88)))))</f>
        <v/>
      </c>
      <c r="X89" s="30" t="str">
        <f t="shared" si="17"/>
        <v/>
      </c>
      <c r="Y89" s="30" t="str">
        <f>IF(Y88="","",IF($AN$21="TYP",IF(S88="","",INDEX($S$18:$S$200,$U$17-ROWS($S$18:$S88))),IF($AN$21="INVERT",S89,"")))</f>
        <v/>
      </c>
      <c r="Z89" s="77" t="str">
        <f t="shared" si="15"/>
        <v/>
      </c>
      <c r="AA89" s="69"/>
      <c r="AB89" s="96"/>
      <c r="AC89" s="96"/>
      <c r="AD89" s="96"/>
      <c r="AE89" s="96"/>
      <c r="AF89" s="96"/>
      <c r="AG89" s="96"/>
      <c r="AH89" s="96"/>
      <c r="AI89" s="96"/>
      <c r="AJ89" s="96"/>
      <c r="AK89" s="96"/>
      <c r="AL89" s="96"/>
    </row>
    <row r="90" spans="1:38" x14ac:dyDescent="0.2">
      <c r="A90" s="32">
        <f t="shared" si="12"/>
        <v>90</v>
      </c>
      <c r="C90" s="37">
        <f>IF(OR(C89=1,C89=""),"",'Imperial Calcs'!B86)</f>
        <v>9</v>
      </c>
      <c r="D90" s="30">
        <f>IF(C90="","",'Imperial Calcs'!C86)</f>
        <v>0</v>
      </c>
      <c r="E90" s="30">
        <f>IF(OR(C89=1,C89=""),"",IF('Imperial Data'!$B$2,'Imperial Calcs'!D86,'Imperial Calcs'!E86))</f>
        <v>0</v>
      </c>
      <c r="F90" s="30">
        <f>IF(OR(C89=1,C89=""),"",IF('Imperial Data'!$B$2,'Imperial Calcs'!E86,'Imperial Calcs'!G86))</f>
        <v>0</v>
      </c>
      <c r="G90" s="30">
        <f>IF(OR(C89=1,C89=""),"",IF('Imperial Data'!$B$2,'Imperial Calcs'!F86,'Imperial Calcs'!J86))</f>
        <v>0</v>
      </c>
      <c r="H90" s="30">
        <f>IF(OR(C89=1,C89=""),"",IF('Imperial Data'!$B$2,'Imperial Calcs'!G86,'Imperial Calcs'!M86))</f>
        <v>211</v>
      </c>
      <c r="I90" s="30">
        <f>IF(C90="","",IF('Imperial Data'!$B$2,'Imperial Calcs'!J86,'Imperial Calcs'!Y86))</f>
        <v>211</v>
      </c>
      <c r="J90" s="30">
        <f>IF('Imperial Data'!$B$2,'Imperial Calcs'!M86,"")</f>
        <v>1899</v>
      </c>
      <c r="K90" s="30">
        <f>IF('Imperial Data'!$B$2,'Imperial Calcs'!Y86,"")</f>
        <v>100.75</v>
      </c>
      <c r="L90" s="39">
        <f>IF('Imperial Data'!$B$2,J90,H90)</f>
        <v>1899</v>
      </c>
      <c r="M90" s="122">
        <f>IF('Imperial Data'!$B$2,K90,I90)</f>
        <v>100.75</v>
      </c>
      <c r="O90" s="32">
        <f t="shared" si="18"/>
        <v>100.75</v>
      </c>
      <c r="Q90" s="122">
        <f t="shared" si="19"/>
        <v>0.75000000000000699</v>
      </c>
      <c r="R90" s="32">
        <f t="shared" si="13"/>
        <v>0.75000000000000699</v>
      </c>
      <c r="S90" s="32">
        <f t="shared" si="14"/>
        <v>2532.0000000001437</v>
      </c>
      <c r="U90" s="32">
        <f t="shared" si="16"/>
        <v>1</v>
      </c>
      <c r="W90" s="30" t="str" cm="1">
        <f t="array" ref="W90">IF($AN$21="INVERT",R90,IF(W89&gt;=$S$12,"",IF(R89="","",INDEX($R$18:$R$199,$U$17-ROWS($R$18:$R89)))))</f>
        <v/>
      </c>
      <c r="X90" s="30" t="str">
        <f t="shared" si="17"/>
        <v/>
      </c>
      <c r="Y90" s="30" t="str">
        <f>IF(Y89="","",IF($AN$21="TYP",IF(S89="","",INDEX($S$18:$S$200,$U$17-ROWS($S$18:$S89))),IF($AN$21="INVERT",S90,"")))</f>
        <v/>
      </c>
      <c r="Z90" s="77" t="str">
        <f t="shared" si="15"/>
        <v/>
      </c>
      <c r="AA90" s="69"/>
      <c r="AB90" s="96"/>
      <c r="AC90" s="96"/>
      <c r="AD90" s="96"/>
      <c r="AE90" s="96"/>
      <c r="AF90" s="96"/>
      <c r="AG90" s="96"/>
      <c r="AH90" s="96"/>
      <c r="AI90" s="96"/>
      <c r="AJ90" s="96"/>
      <c r="AK90" s="96"/>
      <c r="AL90" s="96"/>
    </row>
    <row r="91" spans="1:38" x14ac:dyDescent="0.2">
      <c r="A91" s="32">
        <f t="shared" si="12"/>
        <v>91</v>
      </c>
      <c r="C91" s="37">
        <f>IF(OR(C90=1,C90=""),"",'Imperial Calcs'!B87)</f>
        <v>8</v>
      </c>
      <c r="D91" s="30">
        <f>IF(C91="","",'Imperial Calcs'!C87)</f>
        <v>0</v>
      </c>
      <c r="E91" s="30">
        <f>IF(OR(C90=1,C90=""),"",IF('Imperial Data'!$B$2,'Imperial Calcs'!D87,'Imperial Calcs'!E87))</f>
        <v>0</v>
      </c>
      <c r="F91" s="30">
        <f>IF(OR(C90=1,C90=""),"",IF('Imperial Data'!$B$2,'Imperial Calcs'!E87,'Imperial Calcs'!G87))</f>
        <v>0</v>
      </c>
      <c r="G91" s="30">
        <f>IF(OR(C90=1,C90=""),"",IF('Imperial Data'!$B$2,'Imperial Calcs'!F87,'Imperial Calcs'!J87))</f>
        <v>0</v>
      </c>
      <c r="H91" s="30">
        <f>IF(OR(C90=1,C90=""),"",IF('Imperial Data'!$B$2,'Imperial Calcs'!G87,'Imperial Calcs'!M87))</f>
        <v>211</v>
      </c>
      <c r="I91" s="30">
        <f>IF(C91="","",IF('Imperial Data'!$B$2,'Imperial Calcs'!J87,'Imperial Calcs'!Y87))</f>
        <v>211</v>
      </c>
      <c r="J91" s="30">
        <f>IF('Imperial Data'!$B$2,'Imperial Calcs'!M87,"")</f>
        <v>1688</v>
      </c>
      <c r="K91" s="30">
        <f>IF('Imperial Data'!$B$2,'Imperial Calcs'!Y87,"")</f>
        <v>100.66666666666667</v>
      </c>
      <c r="L91" s="39">
        <f>IF('Imperial Data'!$B$2,J91,H91)</f>
        <v>1688</v>
      </c>
      <c r="M91" s="122">
        <f>IF('Imperial Data'!$B$2,K91,I91)</f>
        <v>100.66666666666667</v>
      </c>
      <c r="O91" s="32">
        <f t="shared" si="18"/>
        <v>100.66666666666667</v>
      </c>
      <c r="Q91" s="122">
        <f t="shared" si="19"/>
        <v>0.66666666666667362</v>
      </c>
      <c r="R91" s="32">
        <f t="shared" si="13"/>
        <v>0.66666666666667362</v>
      </c>
      <c r="S91" s="32">
        <f t="shared" si="14"/>
        <v>2531.9999999997121</v>
      </c>
      <c r="U91" s="32">
        <f t="shared" si="16"/>
        <v>1</v>
      </c>
      <c r="W91" s="30" t="str" cm="1">
        <f t="array" ref="W91">IF($AN$21="INVERT",R91,IF(W90&gt;=$S$12,"",IF(R90="","",INDEX($R$18:$R$199,$U$17-ROWS($R$18:$R90)))))</f>
        <v/>
      </c>
      <c r="X91" s="30" t="str">
        <f t="shared" si="17"/>
        <v/>
      </c>
      <c r="Y91" s="30" t="str">
        <f>IF(Y90="","",IF($AN$21="TYP",IF(S90="","",INDEX($S$18:$S$200,$U$17-ROWS($S$18:$S90))),IF($AN$21="INVERT",S91,"")))</f>
        <v/>
      </c>
      <c r="Z91" s="77" t="str">
        <f t="shared" si="15"/>
        <v/>
      </c>
      <c r="AA91" s="69"/>
      <c r="AB91" s="96"/>
      <c r="AC91" s="96"/>
      <c r="AD91" s="96"/>
      <c r="AE91" s="96"/>
      <c r="AF91" s="96"/>
      <c r="AG91" s="96"/>
      <c r="AH91" s="96"/>
      <c r="AI91" s="96"/>
      <c r="AJ91" s="96"/>
      <c r="AK91" s="96"/>
      <c r="AL91" s="96"/>
    </row>
    <row r="92" spans="1:38" x14ac:dyDescent="0.2">
      <c r="A92" s="32">
        <f t="shared" si="12"/>
        <v>92</v>
      </c>
      <c r="C92" s="37">
        <f>IF(OR(C91=1,C91=""),"",'Imperial Calcs'!B88)</f>
        <v>7</v>
      </c>
      <c r="D92" s="30">
        <f>IF(C92="","",'Imperial Calcs'!C88)</f>
        <v>0</v>
      </c>
      <c r="E92" s="30">
        <f>IF(OR(C91=1,C91=""),"",IF('Imperial Data'!$B$2,'Imperial Calcs'!D88,'Imperial Calcs'!E88))</f>
        <v>0</v>
      </c>
      <c r="F92" s="30">
        <f>IF(OR(C91=1,C91=""),"",IF('Imperial Data'!$B$2,'Imperial Calcs'!E88,'Imperial Calcs'!G88))</f>
        <v>0</v>
      </c>
      <c r="G92" s="30">
        <f>IF(OR(C91=1,C91=""),"",IF('Imperial Data'!$B$2,'Imperial Calcs'!F88,'Imperial Calcs'!J88))</f>
        <v>0</v>
      </c>
      <c r="H92" s="30">
        <f>IF(OR(C91=1,C91=""),"",IF('Imperial Data'!$B$2,'Imperial Calcs'!G88,'Imperial Calcs'!M88))</f>
        <v>211</v>
      </c>
      <c r="I92" s="30">
        <f>IF(C92="","",IF('Imperial Data'!$B$2,'Imperial Calcs'!J88,'Imperial Calcs'!Y88))</f>
        <v>211</v>
      </c>
      <c r="J92" s="30">
        <f>IF('Imperial Data'!$B$2,'Imperial Calcs'!M88,"")</f>
        <v>1477</v>
      </c>
      <c r="K92" s="30">
        <f>IF('Imperial Data'!$B$2,'Imperial Calcs'!Y88,"")</f>
        <v>100.58333333333333</v>
      </c>
      <c r="L92" s="39">
        <f>IF('Imperial Data'!$B$2,J92,H92)</f>
        <v>1477</v>
      </c>
      <c r="M92" s="122">
        <f>IF('Imperial Data'!$B$2,K92,I92)</f>
        <v>100.58333333333333</v>
      </c>
      <c r="O92" s="32">
        <f t="shared" si="18"/>
        <v>100.58333333333333</v>
      </c>
      <c r="Q92" s="122">
        <f t="shared" si="19"/>
        <v>0.58333333333334025</v>
      </c>
      <c r="R92" s="32">
        <f t="shared" si="13"/>
        <v>0.58333333333334025</v>
      </c>
      <c r="S92" s="32">
        <f t="shared" si="14"/>
        <v>2532.0000000001437</v>
      </c>
      <c r="U92" s="32">
        <f t="shared" si="16"/>
        <v>1</v>
      </c>
      <c r="W92" s="30" t="str" cm="1">
        <f t="array" ref="W92">IF($AN$21="INVERT",R92,IF(W91&gt;=$S$12,"",IF(R91="","",INDEX($R$18:$R$199,$U$17-ROWS($R$18:$R91)))))</f>
        <v/>
      </c>
      <c r="X92" s="30" t="str">
        <f t="shared" si="17"/>
        <v/>
      </c>
      <c r="Y92" s="30" t="str">
        <f>IF(Y91="","",IF($AN$21="TYP",IF(S91="","",INDEX($S$18:$S$200,$U$17-ROWS($S$18:$S91))),IF($AN$21="INVERT",S92,"")))</f>
        <v/>
      </c>
      <c r="Z92" s="77" t="str">
        <f t="shared" si="15"/>
        <v/>
      </c>
      <c r="AA92" s="69"/>
      <c r="AB92" s="96"/>
      <c r="AC92" s="96"/>
      <c r="AD92" s="96"/>
      <c r="AE92" s="96"/>
      <c r="AF92" s="96"/>
      <c r="AG92" s="96"/>
      <c r="AH92" s="96"/>
      <c r="AI92" s="96"/>
      <c r="AJ92" s="96"/>
      <c r="AK92" s="96"/>
      <c r="AL92" s="96"/>
    </row>
    <row r="93" spans="1:38" x14ac:dyDescent="0.2">
      <c r="A93" s="32">
        <f t="shared" si="12"/>
        <v>93</v>
      </c>
      <c r="C93" s="37">
        <f>IF(OR(C92=1,C92=""),"",'Imperial Calcs'!B89)</f>
        <v>6</v>
      </c>
      <c r="D93" s="30">
        <f>IF(C93="","",'Imperial Calcs'!C89)</f>
        <v>0</v>
      </c>
      <c r="E93" s="30">
        <f>IF(OR(C92=1,C92=""),"",IF('Imperial Data'!$B$2,'Imperial Calcs'!D89,'Imperial Calcs'!E89))</f>
        <v>0</v>
      </c>
      <c r="F93" s="30">
        <f>IF(OR(C92=1,C92=""),"",IF('Imperial Data'!$B$2,'Imperial Calcs'!E89,'Imperial Calcs'!G89))</f>
        <v>0</v>
      </c>
      <c r="G93" s="30">
        <f>IF(OR(C92=1,C92=""),"",IF('Imperial Data'!$B$2,'Imperial Calcs'!F89,'Imperial Calcs'!J89))</f>
        <v>0</v>
      </c>
      <c r="H93" s="30">
        <f>IF(OR(C92=1,C92=""),"",IF('Imperial Data'!$B$2,'Imperial Calcs'!G89,'Imperial Calcs'!M89))</f>
        <v>211</v>
      </c>
      <c r="I93" s="30">
        <f>IF(C93="","",IF('Imperial Data'!$B$2,'Imperial Calcs'!J89,'Imperial Calcs'!Y89))</f>
        <v>211</v>
      </c>
      <c r="J93" s="30">
        <f>IF('Imperial Data'!$B$2,'Imperial Calcs'!M89,"")</f>
        <v>1266</v>
      </c>
      <c r="K93" s="30">
        <f>IF('Imperial Data'!$B$2,'Imperial Calcs'!Y89,"")</f>
        <v>100.5</v>
      </c>
      <c r="L93" s="39">
        <f>IF('Imperial Data'!$B$2,J93,H93)</f>
        <v>1266</v>
      </c>
      <c r="M93" s="122">
        <f>IF('Imperial Data'!$B$2,K93,I93)</f>
        <v>100.5</v>
      </c>
      <c r="O93" s="32">
        <f t="shared" si="18"/>
        <v>100.5</v>
      </c>
      <c r="Q93" s="122">
        <f t="shared" si="19"/>
        <v>0.50000000000000688</v>
      </c>
      <c r="R93" s="32">
        <f t="shared" si="13"/>
        <v>0.50000000000000688</v>
      </c>
      <c r="S93" s="32">
        <f t="shared" si="14"/>
        <v>2532.0000000001437</v>
      </c>
      <c r="U93" s="32">
        <f t="shared" si="16"/>
        <v>1</v>
      </c>
      <c r="W93" s="30" t="str" cm="1">
        <f t="array" ref="W93">IF($AN$21="INVERT",R93,IF(W92&gt;=$S$12,"",IF(R92="","",INDEX($R$18:$R$199,$U$17-ROWS($R$18:$R92)))))</f>
        <v/>
      </c>
      <c r="X93" s="30" t="str">
        <f t="shared" si="17"/>
        <v/>
      </c>
      <c r="Y93" s="30" t="str">
        <f>IF(Y92="","",IF($AN$21="TYP",IF(S92="","",INDEX($S$18:$S$200,$U$17-ROWS($S$18:$S92))),IF($AN$21="INVERT",S93,"")))</f>
        <v/>
      </c>
      <c r="Z93" s="77" t="str">
        <f t="shared" si="15"/>
        <v/>
      </c>
      <c r="AA93" s="69"/>
      <c r="AB93" s="96"/>
      <c r="AC93" s="96"/>
      <c r="AD93" s="96"/>
      <c r="AE93" s="96"/>
      <c r="AF93" s="96"/>
      <c r="AG93" s="96"/>
      <c r="AH93" s="96"/>
      <c r="AI93" s="96"/>
      <c r="AJ93" s="96"/>
      <c r="AK93" s="96"/>
      <c r="AL93" s="96"/>
    </row>
    <row r="94" spans="1:38" x14ac:dyDescent="0.2">
      <c r="A94" s="32">
        <f t="shared" si="12"/>
        <v>94</v>
      </c>
      <c r="C94" s="37">
        <f>IF(OR(C93=1,C93=""),"",'Imperial Calcs'!B90)</f>
        <v>5</v>
      </c>
      <c r="D94" s="30">
        <f>IF(C94="","",'Imperial Calcs'!C90)</f>
        <v>0</v>
      </c>
      <c r="E94" s="30">
        <f>IF(OR(C93=1,C93=""),"",IF('Imperial Data'!$B$2,'Imperial Calcs'!D90,'Imperial Calcs'!E90))</f>
        <v>0</v>
      </c>
      <c r="F94" s="30">
        <f>IF(OR(C93=1,C93=""),"",IF('Imperial Data'!$B$2,'Imperial Calcs'!E90,'Imperial Calcs'!G90))</f>
        <v>0</v>
      </c>
      <c r="G94" s="30">
        <f>IF(OR(C93=1,C93=""),"",IF('Imperial Data'!$B$2,'Imperial Calcs'!F90,'Imperial Calcs'!J90))</f>
        <v>0</v>
      </c>
      <c r="H94" s="30">
        <f>IF(OR(C93=1,C93=""),"",IF('Imperial Data'!$B$2,'Imperial Calcs'!G90,'Imperial Calcs'!M90))</f>
        <v>211</v>
      </c>
      <c r="I94" s="30">
        <f>IF(C94="","",IF('Imperial Data'!$B$2,'Imperial Calcs'!J90,'Imperial Calcs'!Y90))</f>
        <v>211</v>
      </c>
      <c r="J94" s="30">
        <f>IF('Imperial Data'!$B$2,'Imperial Calcs'!M90,"")</f>
        <v>1055</v>
      </c>
      <c r="K94" s="30">
        <f>IF('Imperial Data'!$B$2,'Imperial Calcs'!Y90,"")</f>
        <v>100.41666666666667</v>
      </c>
      <c r="L94" s="39">
        <f>IF('Imperial Data'!$B$2,J94,H94)</f>
        <v>1055</v>
      </c>
      <c r="M94" s="122">
        <f>IF('Imperial Data'!$B$2,K94,I94)</f>
        <v>100.41666666666667</v>
      </c>
      <c r="O94" s="32">
        <f t="shared" si="18"/>
        <v>100.41666666666667</v>
      </c>
      <c r="Q94" s="122">
        <f t="shared" si="19"/>
        <v>0.41666666666667357</v>
      </c>
      <c r="R94" s="32">
        <f t="shared" si="13"/>
        <v>0.41666666666667357</v>
      </c>
      <c r="S94" s="32">
        <f t="shared" si="14"/>
        <v>2531.9999999997121</v>
      </c>
      <c r="U94" s="32">
        <f t="shared" si="16"/>
        <v>1</v>
      </c>
      <c r="W94" s="30" t="str" cm="1">
        <f t="array" ref="W94">IF($AN$21="INVERT",R94,IF(W93&gt;=$S$12,"",IF(R93="","",INDEX($R$18:$R$199,$U$17-ROWS($R$18:$R93)))))</f>
        <v/>
      </c>
      <c r="X94" s="30" t="str">
        <f t="shared" si="17"/>
        <v/>
      </c>
      <c r="Y94" s="30" t="str">
        <f>IF(Y93="","",IF($AN$21="TYP",IF(S93="","",INDEX($S$18:$S$200,$U$17-ROWS($S$18:$S93))),IF($AN$21="INVERT",S94,"")))</f>
        <v/>
      </c>
      <c r="Z94" s="77" t="str">
        <f t="shared" si="15"/>
        <v/>
      </c>
      <c r="AA94" s="69"/>
      <c r="AB94" s="96"/>
      <c r="AC94" s="96"/>
      <c r="AD94" s="96"/>
      <c r="AE94" s="96"/>
      <c r="AF94" s="96"/>
      <c r="AG94" s="96"/>
      <c r="AH94" s="96"/>
      <c r="AI94" s="96"/>
      <c r="AJ94" s="96"/>
      <c r="AK94" s="96"/>
      <c r="AL94" s="96"/>
    </row>
    <row r="95" spans="1:38" x14ac:dyDescent="0.2">
      <c r="A95" s="32">
        <f t="shared" si="12"/>
        <v>95</v>
      </c>
      <c r="C95" s="37">
        <f>IF(OR(C94=1,C94=""),"",'Imperial Calcs'!B91)</f>
        <v>4</v>
      </c>
      <c r="D95" s="30">
        <f>IF(C95="","",'Imperial Calcs'!C91)</f>
        <v>0</v>
      </c>
      <c r="E95" s="30">
        <f>IF(OR(C94=1,C94=""),"",IF('Imperial Data'!$B$2,'Imperial Calcs'!D91,'Imperial Calcs'!E91))</f>
        <v>0</v>
      </c>
      <c r="F95" s="30">
        <f>IF(OR(C94=1,C94=""),"",IF('Imperial Data'!$B$2,'Imperial Calcs'!E91,'Imperial Calcs'!G91))</f>
        <v>0</v>
      </c>
      <c r="G95" s="30">
        <f>IF(OR(C94=1,C94=""),"",IF('Imperial Data'!$B$2,'Imperial Calcs'!F91,'Imperial Calcs'!J91))</f>
        <v>0</v>
      </c>
      <c r="H95" s="30">
        <f>IF(OR(C94=1,C94=""),"",IF('Imperial Data'!$B$2,'Imperial Calcs'!G91,'Imperial Calcs'!M91))</f>
        <v>211</v>
      </c>
      <c r="I95" s="30">
        <f>IF(C95="","",IF('Imperial Data'!$B$2,'Imperial Calcs'!J91,'Imperial Calcs'!Y91))</f>
        <v>211</v>
      </c>
      <c r="J95" s="30">
        <f>IF('Imperial Data'!$B$2,'Imperial Calcs'!M91,"")</f>
        <v>844</v>
      </c>
      <c r="K95" s="30">
        <f>IF('Imperial Data'!$B$2,'Imperial Calcs'!Y91,"")</f>
        <v>100.33333333333333</v>
      </c>
      <c r="L95" s="39">
        <f>IF('Imperial Data'!$B$2,J95,H95)</f>
        <v>844</v>
      </c>
      <c r="M95" s="122">
        <f>IF('Imperial Data'!$B$2,K95,I95)</f>
        <v>100.33333333333333</v>
      </c>
      <c r="O95" s="32">
        <f t="shared" si="18"/>
        <v>100.33333333333333</v>
      </c>
      <c r="Q95" s="122">
        <f t="shared" si="19"/>
        <v>0.33333333333334025</v>
      </c>
      <c r="R95" s="32">
        <f t="shared" si="13"/>
        <v>0.33333333333334025</v>
      </c>
      <c r="S95" s="32">
        <f t="shared" si="14"/>
        <v>2532.0000000001437</v>
      </c>
      <c r="U95" s="32">
        <f t="shared" si="16"/>
        <v>1</v>
      </c>
      <c r="W95" s="30" t="str" cm="1">
        <f t="array" ref="W95">IF($AN$21="INVERT",R95,IF(W94&gt;=$S$12,"",IF(R94="","",INDEX($R$18:$R$199,$U$17-ROWS($R$18:$R94)))))</f>
        <v/>
      </c>
      <c r="X95" s="30" t="str">
        <f t="shared" si="17"/>
        <v/>
      </c>
      <c r="Y95" s="30" t="str">
        <f>IF(Y94="","",IF($AN$21="TYP",IF(S94="","",INDEX($S$18:$S$200,$U$17-ROWS($S$18:$S94))),IF($AN$21="INVERT",S95,"")))</f>
        <v/>
      </c>
      <c r="Z95" s="77" t="str">
        <f t="shared" si="15"/>
        <v/>
      </c>
      <c r="AA95" s="69"/>
      <c r="AB95" s="96"/>
      <c r="AC95" s="96"/>
      <c r="AD95" s="96"/>
      <c r="AE95" s="96"/>
      <c r="AF95" s="96"/>
      <c r="AG95" s="96"/>
      <c r="AH95" s="96"/>
      <c r="AI95" s="96"/>
      <c r="AJ95" s="96"/>
      <c r="AK95" s="96"/>
      <c r="AL95" s="96"/>
    </row>
    <row r="96" spans="1:38" x14ac:dyDescent="0.2">
      <c r="A96" s="32">
        <f t="shared" si="12"/>
        <v>96</v>
      </c>
      <c r="C96" s="37">
        <f>IF(OR(C95=1,C95=""),"",'Imperial Calcs'!B92)</f>
        <v>3</v>
      </c>
      <c r="D96" s="30">
        <f>IF(C96="","",'Imperial Calcs'!C92)</f>
        <v>0</v>
      </c>
      <c r="E96" s="30">
        <f>IF(OR(C95=1,C95=""),"",IF('Imperial Data'!$B$2,'Imperial Calcs'!D92,'Imperial Calcs'!E92))</f>
        <v>0</v>
      </c>
      <c r="F96" s="30">
        <f>IF(OR(C95=1,C95=""),"",IF('Imperial Data'!$B$2,'Imperial Calcs'!E92,'Imperial Calcs'!G92))</f>
        <v>0</v>
      </c>
      <c r="G96" s="30">
        <f>IF(OR(C95=1,C95=""),"",IF('Imperial Data'!$B$2,'Imperial Calcs'!F92,'Imperial Calcs'!J92))</f>
        <v>0</v>
      </c>
      <c r="H96" s="30">
        <f>IF(OR(C95=1,C95=""),"",IF('Imperial Data'!$B$2,'Imperial Calcs'!G92,'Imperial Calcs'!M92))</f>
        <v>211</v>
      </c>
      <c r="I96" s="30">
        <f>IF(C96="","",IF('Imperial Data'!$B$2,'Imperial Calcs'!J92,'Imperial Calcs'!Y92))</f>
        <v>211</v>
      </c>
      <c r="J96" s="30">
        <f>IF('Imperial Data'!$B$2,'Imperial Calcs'!M92,"")</f>
        <v>633</v>
      </c>
      <c r="K96" s="30">
        <f>IF('Imperial Data'!$B$2,'Imperial Calcs'!Y92,"")</f>
        <v>100.25</v>
      </c>
      <c r="L96" s="39">
        <f>IF('Imperial Data'!$B$2,J96,H96)</f>
        <v>633</v>
      </c>
      <c r="M96" s="122">
        <f>IF('Imperial Data'!$B$2,K96,I96)</f>
        <v>100.25</v>
      </c>
      <c r="O96" s="32">
        <f t="shared" si="18"/>
        <v>100.25</v>
      </c>
      <c r="Q96" s="122">
        <f t="shared" si="19"/>
        <v>0.25000000000000694</v>
      </c>
      <c r="R96" s="32">
        <f t="shared" si="13"/>
        <v>0.25000000000000694</v>
      </c>
      <c r="S96" s="32">
        <f t="shared" si="14"/>
        <v>2532.0000000001437</v>
      </c>
      <c r="U96" s="32">
        <f t="shared" si="16"/>
        <v>1</v>
      </c>
      <c r="W96" s="30" t="str" cm="1">
        <f t="array" ref="W96">IF($AN$21="INVERT",R96,IF(W95&gt;=$S$12,"",IF(R95="","",INDEX($R$18:$R$199,$U$17-ROWS($R$18:$R95)))))</f>
        <v/>
      </c>
      <c r="X96" s="30" t="str">
        <f t="shared" si="17"/>
        <v/>
      </c>
      <c r="Y96" s="30" t="str">
        <f>IF(Y95="","",IF($AN$21="TYP",IF(S95="","",INDEX($S$18:$S$200,$U$17-ROWS($S$18:$S95))),IF($AN$21="INVERT",S96,"")))</f>
        <v/>
      </c>
      <c r="Z96" s="77" t="str">
        <f t="shared" si="15"/>
        <v/>
      </c>
      <c r="AA96" s="69"/>
      <c r="AB96" s="96"/>
      <c r="AC96" s="96"/>
      <c r="AD96" s="96"/>
      <c r="AE96" s="96"/>
      <c r="AF96" s="96"/>
      <c r="AG96" s="96"/>
      <c r="AH96" s="96"/>
      <c r="AI96" s="96"/>
      <c r="AJ96" s="96"/>
      <c r="AK96" s="96"/>
      <c r="AL96" s="96"/>
    </row>
    <row r="97" spans="1:38" x14ac:dyDescent="0.2">
      <c r="A97" s="32">
        <f t="shared" si="12"/>
        <v>97</v>
      </c>
      <c r="C97" s="37">
        <f>IF(OR(C96=1,C96=""),"",'Imperial Calcs'!B93)</f>
        <v>2</v>
      </c>
      <c r="D97" s="30">
        <f>IF(C97="","",'Imperial Calcs'!C93)</f>
        <v>0</v>
      </c>
      <c r="E97" s="30">
        <f>IF(OR(C96=1,C96=""),"",IF('Imperial Data'!$B$2,'Imperial Calcs'!D93,'Imperial Calcs'!E93))</f>
        <v>0</v>
      </c>
      <c r="F97" s="30">
        <f>IF(OR(C96=1,C96=""),"",IF('Imperial Data'!$B$2,'Imperial Calcs'!E93,'Imperial Calcs'!G93))</f>
        <v>0</v>
      </c>
      <c r="G97" s="30">
        <f>IF(OR(C96=1,C96=""),"",IF('Imperial Data'!$B$2,'Imperial Calcs'!F93,'Imperial Calcs'!J93))</f>
        <v>0</v>
      </c>
      <c r="H97" s="30">
        <f>IF(OR(C96=1,C96=""),"",IF('Imperial Data'!$B$2,'Imperial Calcs'!G93,'Imperial Calcs'!M93))</f>
        <v>211</v>
      </c>
      <c r="I97" s="30">
        <f>IF(C97="","",IF('Imperial Data'!$B$2,'Imperial Calcs'!J93,'Imperial Calcs'!Y93))</f>
        <v>211</v>
      </c>
      <c r="J97" s="30">
        <f>IF('Imperial Data'!$B$2,'Imperial Calcs'!M93,"")</f>
        <v>422</v>
      </c>
      <c r="K97" s="30">
        <f>IF('Imperial Data'!$B$2,'Imperial Calcs'!Y93,"")</f>
        <v>100.16666666666667</v>
      </c>
      <c r="L97" s="39">
        <f>IF('Imperial Data'!$B$2,J97,H97)</f>
        <v>422</v>
      </c>
      <c r="M97" s="122">
        <f>IF('Imperial Data'!$B$2,K97,I97)</f>
        <v>100.16666666666667</v>
      </c>
      <c r="O97" s="32">
        <f t="shared" si="18"/>
        <v>100.16666666666667</v>
      </c>
      <c r="Q97" s="122">
        <f t="shared" si="19"/>
        <v>0.16666666666667362</v>
      </c>
      <c r="R97" s="32">
        <f t="shared" si="13"/>
        <v>0.16666666666667362</v>
      </c>
      <c r="S97" s="32">
        <f t="shared" si="14"/>
        <v>2531.9999999997121</v>
      </c>
      <c r="U97" s="32">
        <f t="shared" si="16"/>
        <v>1</v>
      </c>
      <c r="W97" s="30" t="str" cm="1">
        <f t="array" ref="W97">IF($AN$21="INVERT",R97,IF(W96&gt;=$S$12,"",IF(R96="","",INDEX($R$18:$R$199,$U$17-ROWS($R$18:$R96)))))</f>
        <v/>
      </c>
      <c r="X97" s="30" t="str">
        <f t="shared" si="17"/>
        <v/>
      </c>
      <c r="Y97" s="30" t="str">
        <f>IF(Y96="","",IF($AN$21="TYP",IF(S96="","",INDEX($S$18:$S$200,$U$17-ROWS($S$18:$S96))),IF($AN$21="INVERT",S97,"")))</f>
        <v/>
      </c>
      <c r="Z97" s="77" t="str">
        <f t="shared" si="15"/>
        <v/>
      </c>
      <c r="AA97" s="69"/>
      <c r="AB97" s="96"/>
      <c r="AC97" s="96"/>
      <c r="AD97" s="96"/>
      <c r="AE97" s="96"/>
      <c r="AF97" s="96"/>
      <c r="AG97" s="96"/>
      <c r="AH97" s="96"/>
      <c r="AI97" s="96"/>
      <c r="AJ97" s="96"/>
      <c r="AK97" s="96"/>
      <c r="AL97" s="96"/>
    </row>
    <row r="98" spans="1:38" x14ac:dyDescent="0.2">
      <c r="A98" s="32">
        <f t="shared" si="12"/>
        <v>98</v>
      </c>
      <c r="C98" s="37">
        <f>IF(OR(C97=1,C97=""),"",'Imperial Calcs'!B94)</f>
        <v>1</v>
      </c>
      <c r="D98" s="30">
        <f>IF(C98="","",'Imperial Calcs'!C94)</f>
        <v>0</v>
      </c>
      <c r="E98" s="30">
        <f>IF(OR(C97=1,C97=""),"",IF('Imperial Data'!$B$2,'Imperial Calcs'!D94,'Imperial Calcs'!E94))</f>
        <v>0</v>
      </c>
      <c r="F98" s="30">
        <f>IF(OR(C97=1,C97=""),"",IF('Imperial Data'!$B$2,'Imperial Calcs'!E94,'Imperial Calcs'!G94))</f>
        <v>0</v>
      </c>
      <c r="G98" s="30">
        <f>IF(OR(C97=1,C97=""),"",IF('Imperial Data'!$B$2,'Imperial Calcs'!F94,'Imperial Calcs'!J94))</f>
        <v>0</v>
      </c>
      <c r="H98" s="30">
        <f>IF(OR(C97=1,C97=""),"",IF('Imperial Data'!$B$2,'Imperial Calcs'!G94,'Imperial Calcs'!M94))</f>
        <v>211</v>
      </c>
      <c r="I98" s="30">
        <f>IF(C98="","",IF('Imperial Data'!$B$2,'Imperial Calcs'!J94,'Imperial Calcs'!Y94))</f>
        <v>211</v>
      </c>
      <c r="J98" s="30">
        <f>IF('Imperial Data'!$B$2,'Imperial Calcs'!M94,"")</f>
        <v>211</v>
      </c>
      <c r="K98" s="30">
        <f>IF('Imperial Data'!$B$2,'Imperial Calcs'!Y94,"")</f>
        <v>100.08333333333333</v>
      </c>
      <c r="L98" s="39">
        <f>IF('Imperial Data'!$B$2,J98,H98)</f>
        <v>211</v>
      </c>
      <c r="M98" s="122">
        <f>IF('Imperial Data'!$B$2,K98,I98)</f>
        <v>100.08333333333333</v>
      </c>
      <c r="O98" s="32">
        <f t="shared" si="18"/>
        <v>100.08333333333333</v>
      </c>
      <c r="Q98" s="122">
        <f t="shared" si="19"/>
        <v>8.3333333333340295E-2</v>
      </c>
      <c r="R98" s="32">
        <f t="shared" si="13"/>
        <v>8.3333333333340295E-2</v>
      </c>
      <c r="S98" s="32">
        <f t="shared" si="14"/>
        <v>2531.9999999997121</v>
      </c>
      <c r="U98" s="32">
        <f t="shared" si="16"/>
        <v>1</v>
      </c>
      <c r="W98" s="30" t="str" cm="1">
        <f t="array" ref="W98">IF($AN$21="INVERT",R98,IF(W97&gt;=$S$12,"",IF(R97="","",INDEX($R$18:$R$199,$U$17-ROWS($R$18:$R97)))))</f>
        <v/>
      </c>
      <c r="X98" s="30" t="str">
        <f t="shared" si="17"/>
        <v/>
      </c>
      <c r="Y98" s="30" t="str">
        <f>IF(Y97="","",IF($AN$21="TYP",IF(S97="","",INDEX($S$18:$S$200,$U$17-ROWS($S$18:$S97))),IF($AN$21="INVERT",S98,"")))</f>
        <v/>
      </c>
      <c r="Z98" s="77" t="str">
        <f t="shared" si="15"/>
        <v/>
      </c>
      <c r="AA98" s="69"/>
      <c r="AB98" s="96"/>
      <c r="AC98" s="96"/>
      <c r="AD98" s="96"/>
      <c r="AE98" s="96"/>
      <c r="AF98" s="96"/>
      <c r="AG98" s="96"/>
      <c r="AH98" s="96"/>
      <c r="AI98" s="96"/>
      <c r="AJ98" s="96"/>
      <c r="AK98" s="96"/>
      <c r="AL98" s="96"/>
    </row>
    <row r="99" spans="1:38" x14ac:dyDescent="0.2">
      <c r="A99" s="32" t="str">
        <f t="shared" si="12"/>
        <v/>
      </c>
      <c r="C99" s="37" t="str">
        <f>IF(OR(C98=1,C98=""),"",'Imperial Calcs'!B95)</f>
        <v/>
      </c>
      <c r="D99" s="30" t="str">
        <f>IF(C99="","",'Imperial Calcs'!C95)</f>
        <v/>
      </c>
      <c r="E99" s="30" t="str">
        <f>IF(OR(C98=1,C98=""),"",IF('Imperial Data'!$B$2,'Imperial Calcs'!D95,'Imperial Calcs'!E95))</f>
        <v/>
      </c>
      <c r="F99" s="30" t="str">
        <f>IF(OR(C98=1,C98=""),"",IF('Imperial Data'!$B$2,'Imperial Calcs'!E95,'Imperial Calcs'!G95))</f>
        <v/>
      </c>
      <c r="G99" s="30" t="str">
        <f>IF(OR(C98=1,C98=""),"",IF('Imperial Data'!$B$2,'Imperial Calcs'!F95,'Imperial Calcs'!J95))</f>
        <v/>
      </c>
      <c r="H99" s="30" t="str">
        <f>IF(OR(C98=1,C98=""),"",IF('Imperial Data'!$B$2,'Imperial Calcs'!G95,'Imperial Calcs'!M95))</f>
        <v/>
      </c>
      <c r="I99" s="30" t="str">
        <f>IF(C99="","",IF('Imperial Data'!$B$2,'Imperial Calcs'!J95,'Imperial Calcs'!Y95))</f>
        <v/>
      </c>
      <c r="J99" s="30" t="str">
        <f>IF('Imperial Data'!$B$2,'Imperial Calcs'!M95,"")</f>
        <v/>
      </c>
      <c r="K99" s="30" t="str">
        <f>IF('Imperial Data'!$B$2,'Imperial Calcs'!Y95,"")</f>
        <v xml:space="preserve"> </v>
      </c>
      <c r="L99" s="39" t="str">
        <f>IF('Imperial Data'!$B$2,J99,H99)</f>
        <v/>
      </c>
      <c r="M99" s="122" t="str">
        <f>IF('Imperial Data'!$B$2,K99,I99)</f>
        <v xml:space="preserve"> </v>
      </c>
      <c r="O99" s="32" t="str">
        <f>IF(M100="",IF(M99="","",$F$9),M99)</f>
        <v xml:space="preserve"> </v>
      </c>
      <c r="Q99" s="122">
        <f t="shared" si="19"/>
        <v>6.9666494795228573E-15</v>
      </c>
      <c r="R99" s="32">
        <f t="shared" si="13"/>
        <v>0</v>
      </c>
      <c r="S99" s="32">
        <f t="shared" si="14"/>
        <v>2532</v>
      </c>
      <c r="U99" s="32">
        <f t="shared" si="16"/>
        <v>1</v>
      </c>
      <c r="W99" s="30" t="str" cm="1">
        <f t="array" ref="W99">IF($AN$21="INVERT",R99,IF(W98&gt;=$S$12,"",IF(R98="","",INDEX($R$18:$R$199,$U$17-ROWS($R$18:$R98)))))</f>
        <v/>
      </c>
      <c r="X99" s="30" t="str">
        <f t="shared" si="17"/>
        <v/>
      </c>
      <c r="Y99" s="30" t="str">
        <f>IF(Y98="","",IF($AN$21="TYP",IF(S98="","",INDEX($S$18:$S$200,$U$17-ROWS($S$18:$S98))),IF($AN$21="INVERT",S99,"")))</f>
        <v/>
      </c>
      <c r="Z99" s="77" t="str">
        <f t="shared" si="15"/>
        <v/>
      </c>
      <c r="AA99" s="69"/>
      <c r="AB99" s="96"/>
      <c r="AC99" s="96"/>
      <c r="AD99" s="96"/>
      <c r="AE99" s="96"/>
      <c r="AF99" s="96"/>
      <c r="AG99" s="96"/>
      <c r="AH99" s="96"/>
      <c r="AI99" s="96"/>
      <c r="AJ99" s="96"/>
      <c r="AK99" s="96"/>
      <c r="AL99" s="96"/>
    </row>
    <row r="100" spans="1:38" x14ac:dyDescent="0.2">
      <c r="A100" s="32" t="str">
        <f t="shared" si="12"/>
        <v/>
      </c>
      <c r="C100" s="37" t="str">
        <f>IF(OR(C99=1,C99=""),"",'Imperial Calcs'!B96)</f>
        <v/>
      </c>
      <c r="D100" s="30" t="str">
        <f>IF(C100="","",'Imperial Calcs'!C96)</f>
        <v/>
      </c>
      <c r="E100" s="30" t="str">
        <f>IF(OR(C99=1,C99=""),"",IF('Imperial Data'!$B$2,'Imperial Calcs'!D96,'Imperial Calcs'!E96))</f>
        <v/>
      </c>
      <c r="F100" s="30" t="str">
        <f>IF(OR(C99=1,C99=""),"",IF('Imperial Data'!$B$2,'Imperial Calcs'!E96,'Imperial Calcs'!G96))</f>
        <v/>
      </c>
      <c r="G100" s="30" t="str">
        <f>IF(OR(C99=1,C99=""),"",IF('Imperial Data'!$B$2,'Imperial Calcs'!F96,'Imperial Calcs'!J96))</f>
        <v/>
      </c>
      <c r="H100" s="30" t="str">
        <f>IF(OR(C99=1,C99=""),"",IF('Imperial Data'!$B$2,'Imperial Calcs'!G96,'Imperial Calcs'!M96))</f>
        <v/>
      </c>
      <c r="I100" s="30" t="str">
        <f>IF(C100="","",IF('Imperial Data'!$B$2,'Imperial Calcs'!J96,'Imperial Calcs'!Y96))</f>
        <v/>
      </c>
      <c r="J100" s="30" t="str">
        <f>IF('Imperial Data'!$B$2,'Imperial Calcs'!M96,"")</f>
        <v/>
      </c>
      <c r="K100" s="30" t="str">
        <f>IF('Imperial Data'!$B$2,'Imperial Calcs'!Y96,"")</f>
        <v xml:space="preserve"> </v>
      </c>
      <c r="L100" s="39" t="str">
        <f>IF('Imperial Data'!$B$2,J100,H100)</f>
        <v/>
      </c>
      <c r="M100" s="122" t="str">
        <f>IF('Imperial Data'!$B$2,K100,I100)</f>
        <v xml:space="preserve"> </v>
      </c>
      <c r="O100" s="32" t="str">
        <f t="shared" si="18"/>
        <v xml:space="preserve"> </v>
      </c>
      <c r="Q100" s="122">
        <f t="shared" si="19"/>
        <v>-8.3333333333326362E-2</v>
      </c>
      <c r="R100" s="32" t="str">
        <f t="shared" si="13"/>
        <v/>
      </c>
      <c r="S100" s="32" t="str">
        <f t="shared" si="14"/>
        <v/>
      </c>
      <c r="U100" s="32" t="str">
        <f t="shared" si="16"/>
        <v/>
      </c>
      <c r="W100" s="30" t="str" cm="1">
        <f t="array" ref="W100">IF($AN$21="INVERT",R100,IF(W99&gt;=$S$12,"",IF(R99="","",INDEX($R$18:$R$199,$U$17-ROWS($R$18:$R99)))))</f>
        <v/>
      </c>
      <c r="X100" s="30" t="str">
        <f t="shared" si="17"/>
        <v/>
      </c>
      <c r="Y100" s="30" t="str">
        <f>IF(Y99="","",IF($AN$21="TYP",IF(S99="","",INDEX($S$18:$S$200,$U$17-ROWS($S$18:$S99))),IF($AN$21="INVERT",S100,"")))</f>
        <v/>
      </c>
      <c r="Z100" s="77" t="str">
        <f t="shared" si="15"/>
        <v/>
      </c>
      <c r="AA100" s="69"/>
      <c r="AB100" s="96"/>
      <c r="AC100" s="96"/>
      <c r="AD100" s="96"/>
      <c r="AE100" s="96"/>
      <c r="AF100" s="96"/>
      <c r="AG100" s="96"/>
      <c r="AH100" s="96"/>
      <c r="AI100" s="96"/>
      <c r="AJ100" s="96"/>
      <c r="AK100" s="96"/>
      <c r="AL100" s="96"/>
    </row>
    <row r="101" spans="1:38" x14ac:dyDescent="0.2">
      <c r="A101" s="32" t="str">
        <f t="shared" si="12"/>
        <v/>
      </c>
      <c r="C101" s="37" t="str">
        <f>IF(OR(C100=1,C100=""),"",'Imperial Calcs'!B97)</f>
        <v/>
      </c>
      <c r="D101" s="30" t="str">
        <f>IF(C101="","",'Imperial Calcs'!C97)</f>
        <v/>
      </c>
      <c r="E101" s="30" t="str">
        <f>IF(OR(C100=1,C100=""),"",IF('Imperial Data'!$B$2,'Imperial Calcs'!D97,'Imperial Calcs'!E97))</f>
        <v/>
      </c>
      <c r="F101" s="30" t="str">
        <f>IF(OR(C100=1,C100=""),"",IF('Imperial Data'!$B$2,'Imperial Calcs'!E97,'Imperial Calcs'!G97))</f>
        <v/>
      </c>
      <c r="G101" s="30" t="str">
        <f>IF(OR(C100=1,C100=""),"",IF('Imperial Data'!$B$2,'Imperial Calcs'!F97,'Imperial Calcs'!J97))</f>
        <v/>
      </c>
      <c r="H101" s="30" t="str">
        <f>IF(OR(C100=1,C100=""),"",IF('Imperial Data'!$B$2,'Imperial Calcs'!G97,'Imperial Calcs'!M97))</f>
        <v/>
      </c>
      <c r="I101" s="30" t="str">
        <f>IF(C101="","",IF('Imperial Data'!$B$2,'Imperial Calcs'!J97,'Imperial Calcs'!Y97))</f>
        <v/>
      </c>
      <c r="J101" s="30" t="str">
        <f>IF('Imperial Data'!$B$2,'Imperial Calcs'!M97,"")</f>
        <v/>
      </c>
      <c r="K101" s="30" t="str">
        <f>IF('Imperial Data'!$B$2,'Imperial Calcs'!Y97,"")</f>
        <v xml:space="preserve"> </v>
      </c>
      <c r="L101" s="39" t="str">
        <f>IF('Imperial Data'!$B$2,J101,H101)</f>
        <v/>
      </c>
      <c r="M101" s="122" t="str">
        <f>IF('Imperial Data'!$B$2,K101,I101)</f>
        <v xml:space="preserve"> </v>
      </c>
      <c r="O101" s="32" t="str">
        <f t="shared" si="18"/>
        <v xml:space="preserve"> </v>
      </c>
      <c r="Q101" s="122">
        <f t="shared" si="19"/>
        <v>-0.16666666666665969</v>
      </c>
      <c r="R101" s="32" t="str">
        <f t="shared" si="13"/>
        <v/>
      </c>
      <c r="S101" s="32" t="str">
        <f t="shared" si="14"/>
        <v/>
      </c>
      <c r="U101" s="32" t="str">
        <f t="shared" si="16"/>
        <v/>
      </c>
      <c r="W101" s="30" t="str" cm="1">
        <f t="array" ref="W101">IF($AN$21="INVERT",R101,IF(W100&gt;=$S$12,"",IF(R100="","",INDEX($R$18:$R$199,$U$17-ROWS($R$18:$R100)))))</f>
        <v/>
      </c>
      <c r="X101" s="30" t="str">
        <f t="shared" si="17"/>
        <v/>
      </c>
      <c r="Y101" s="30" t="str">
        <f>IF(Y100="","",IF($AN$21="TYP",IF(S100="","",INDEX($S$18:$S$200,$U$17-ROWS($S$18:$S100))),IF($AN$21="INVERT",S101,"")))</f>
        <v/>
      </c>
      <c r="Z101" s="77" t="str">
        <f t="shared" si="15"/>
        <v/>
      </c>
      <c r="AA101" s="69"/>
      <c r="AB101" s="96"/>
      <c r="AC101" s="96"/>
      <c r="AD101" s="96"/>
      <c r="AE101" s="96"/>
      <c r="AF101" s="96"/>
      <c r="AG101" s="96"/>
      <c r="AH101" s="96"/>
      <c r="AI101" s="96"/>
      <c r="AJ101" s="96"/>
      <c r="AK101" s="96"/>
      <c r="AL101" s="96"/>
    </row>
    <row r="102" spans="1:38" x14ac:dyDescent="0.2">
      <c r="A102" s="32" t="str">
        <f t="shared" si="12"/>
        <v/>
      </c>
      <c r="C102" s="37" t="str">
        <f>IF(OR(C101=1,C101=""),"",'Imperial Calcs'!B98)</f>
        <v/>
      </c>
      <c r="D102" s="30" t="str">
        <f>IF(C102="","",'Imperial Calcs'!C98)</f>
        <v/>
      </c>
      <c r="E102" s="30" t="str">
        <f>IF(OR(C101=1,C101=""),"",IF('Imperial Data'!$B$2,'Imperial Calcs'!D98,'Imperial Calcs'!E98))</f>
        <v/>
      </c>
      <c r="F102" s="30" t="str">
        <f>IF(OR(C101=1,C101=""),"",IF('Imperial Data'!$B$2,'Imperial Calcs'!E98,'Imperial Calcs'!G98))</f>
        <v/>
      </c>
      <c r="G102" s="30" t="str">
        <f>IF(OR(C101=1,C101=""),"",IF('Imperial Data'!$B$2,'Imperial Calcs'!F98,'Imperial Calcs'!J98))</f>
        <v/>
      </c>
      <c r="H102" s="30" t="str">
        <f>IF(OR(C101=1,C101=""),"",IF('Imperial Data'!$B$2,'Imperial Calcs'!G98,'Imperial Calcs'!M98))</f>
        <v/>
      </c>
      <c r="I102" s="30" t="str">
        <f>IF(C102="","",IF('Imperial Data'!$B$2,'Imperial Calcs'!J98,'Imperial Calcs'!Y98))</f>
        <v/>
      </c>
      <c r="J102" s="30" t="str">
        <f>IF('Imperial Data'!$B$2,'Imperial Calcs'!M98,"")</f>
        <v/>
      </c>
      <c r="K102" s="30" t="str">
        <f>IF('Imperial Data'!$B$2,'Imperial Calcs'!Y98,"")</f>
        <v xml:space="preserve"> </v>
      </c>
      <c r="L102" s="39" t="str">
        <f>IF('Imperial Data'!$B$2,J102,H102)</f>
        <v/>
      </c>
      <c r="M102" s="122" t="str">
        <f>IF('Imperial Data'!$B$2,K102,I102)</f>
        <v xml:space="preserve"> </v>
      </c>
      <c r="O102" s="32" t="str">
        <f t="shared" si="18"/>
        <v xml:space="preserve"> </v>
      </c>
      <c r="Q102" s="122">
        <f t="shared" si="19"/>
        <v>-0.24999999999999301</v>
      </c>
      <c r="R102" s="32" t="str">
        <f t="shared" si="13"/>
        <v/>
      </c>
      <c r="S102" s="32" t="str">
        <f t="shared" si="14"/>
        <v/>
      </c>
      <c r="U102" s="32" t="str">
        <f t="shared" si="16"/>
        <v/>
      </c>
      <c r="W102" s="30" t="str" cm="1">
        <f t="array" ref="W102">IF($AN$21="INVERT",R102,IF(W101&gt;=$S$12,"",IF(R101="","",INDEX($R$18:$R$199,$U$17-ROWS($R$18:$R101)))))</f>
        <v/>
      </c>
      <c r="X102" s="30" t="str">
        <f t="shared" si="17"/>
        <v/>
      </c>
      <c r="Y102" s="30" t="str">
        <f>IF(Y101="","",IF($AN$21="TYP",IF(S101="","",INDEX($S$18:$S$200,$U$17-ROWS($S$18:$S101))),IF($AN$21="INVERT",S102,"")))</f>
        <v/>
      </c>
      <c r="Z102" s="77" t="str">
        <f t="shared" si="15"/>
        <v/>
      </c>
      <c r="AA102" s="69"/>
      <c r="AB102" s="96"/>
      <c r="AC102" s="96"/>
      <c r="AD102" s="96"/>
      <c r="AE102" s="96"/>
      <c r="AF102" s="96"/>
      <c r="AG102" s="96"/>
      <c r="AH102" s="96"/>
      <c r="AI102" s="96"/>
      <c r="AJ102" s="96"/>
      <c r="AK102" s="96"/>
      <c r="AL102" s="96"/>
    </row>
    <row r="103" spans="1:38" x14ac:dyDescent="0.2">
      <c r="A103" s="32" t="str">
        <f t="shared" si="12"/>
        <v/>
      </c>
      <c r="C103" s="37" t="str">
        <f>IF(OR(C102=1,C102=""),"",'Imperial Calcs'!B99)</f>
        <v/>
      </c>
      <c r="D103" s="30" t="str">
        <f>IF(C103="","",'Imperial Calcs'!C99)</f>
        <v/>
      </c>
      <c r="E103" s="30" t="str">
        <f>IF(OR(C102=1,C102=""),"",IF('Imperial Data'!$B$2,'Imperial Calcs'!D99,'Imperial Calcs'!E99))</f>
        <v/>
      </c>
      <c r="F103" s="30" t="str">
        <f>IF(OR(C102=1,C102=""),"",IF('Imperial Data'!$B$2,'Imperial Calcs'!E99,'Imperial Calcs'!G99))</f>
        <v/>
      </c>
      <c r="G103" s="30" t="str">
        <f>IF(OR(C102=1,C102=""),"",IF('Imperial Data'!$B$2,'Imperial Calcs'!F99,'Imperial Calcs'!J99))</f>
        <v/>
      </c>
      <c r="H103" s="30" t="str">
        <f>IF(OR(C102=1,C102=""),"",IF('Imperial Data'!$B$2,'Imperial Calcs'!G99,'Imperial Calcs'!M99))</f>
        <v/>
      </c>
      <c r="I103" s="30" t="str">
        <f>IF(C103="","",IF('Imperial Data'!$B$2,'Imperial Calcs'!J99,'Imperial Calcs'!Y99))</f>
        <v/>
      </c>
      <c r="J103" s="30" t="str">
        <f>IF('Imperial Data'!$B$2,'Imperial Calcs'!M99,"")</f>
        <v/>
      </c>
      <c r="K103" s="30" t="str">
        <f>IF('Imperial Data'!$B$2,'Imperial Calcs'!Y99,"")</f>
        <v xml:space="preserve"> </v>
      </c>
      <c r="L103" s="39" t="str">
        <f>IF('Imperial Data'!$B$2,J103,H103)</f>
        <v/>
      </c>
      <c r="M103" s="122" t="str">
        <f>IF('Imperial Data'!$B$2,K103,I103)</f>
        <v xml:space="preserve"> </v>
      </c>
      <c r="O103" s="32" t="str">
        <f t="shared" si="18"/>
        <v xml:space="preserve"> </v>
      </c>
      <c r="Q103" s="122">
        <f t="shared" si="19"/>
        <v>-0.33333333333332632</v>
      </c>
      <c r="R103" s="32" t="str">
        <f t="shared" si="13"/>
        <v/>
      </c>
      <c r="S103" s="32" t="str">
        <f t="shared" si="14"/>
        <v/>
      </c>
      <c r="U103" s="32" t="str">
        <f t="shared" si="16"/>
        <v/>
      </c>
      <c r="W103" s="30" t="str" cm="1">
        <f t="array" ref="W103">IF($AN$21="INVERT",R103,IF(W102&gt;=$S$12,"",IF(R102="","",INDEX($R$18:$R$199,$U$17-ROWS($R$18:$R102)))))</f>
        <v/>
      </c>
      <c r="X103" s="30" t="str">
        <f t="shared" si="17"/>
        <v/>
      </c>
      <c r="Y103" s="30" t="str">
        <f>IF(Y102="","",IF($AN$21="TYP",IF(S102="","",INDEX($S$18:$S$200,$U$17-ROWS($S$18:$S102))),IF($AN$21="INVERT",S103,"")))</f>
        <v/>
      </c>
      <c r="Z103" s="77" t="str">
        <f t="shared" si="15"/>
        <v/>
      </c>
      <c r="AA103" s="69"/>
      <c r="AB103" s="96"/>
      <c r="AC103" s="96"/>
      <c r="AD103" s="96"/>
      <c r="AE103" s="96"/>
      <c r="AF103" s="96"/>
      <c r="AG103" s="96"/>
      <c r="AH103" s="96"/>
      <c r="AI103" s="96"/>
      <c r="AJ103" s="96"/>
      <c r="AK103" s="96"/>
      <c r="AL103" s="96"/>
    </row>
    <row r="104" spans="1:38" x14ac:dyDescent="0.2">
      <c r="A104" s="32" t="str">
        <f t="shared" si="12"/>
        <v/>
      </c>
      <c r="C104" s="37" t="str">
        <f>IF(OR(C103=1,C103=""),"",'Imperial Calcs'!B100)</f>
        <v/>
      </c>
      <c r="D104" s="30" t="str">
        <f>IF(C104="","",'Imperial Calcs'!C100)</f>
        <v/>
      </c>
      <c r="E104" s="30" t="str">
        <f>IF(OR(C103=1,C103=""),"",IF('Imperial Data'!$B$2,'Imperial Calcs'!D100,'Imperial Calcs'!E100))</f>
        <v/>
      </c>
      <c r="F104" s="30" t="str">
        <f>IF(OR(C103=1,C103=""),"",IF('Imperial Data'!$B$2,'Imperial Calcs'!E100,'Imperial Calcs'!G100))</f>
        <v/>
      </c>
      <c r="G104" s="30" t="str">
        <f>IF(OR(C103=1,C103=""),"",IF('Imperial Data'!$B$2,'Imperial Calcs'!F100,'Imperial Calcs'!J100))</f>
        <v/>
      </c>
      <c r="H104" s="30" t="str">
        <f>IF(OR(C103=1,C103=""),"",IF('Imperial Data'!$B$2,'Imperial Calcs'!G100,'Imperial Calcs'!M100))</f>
        <v/>
      </c>
      <c r="I104" s="30" t="str">
        <f>IF(C104="","",IF('Imperial Data'!$B$2,'Imperial Calcs'!J100,'Imperial Calcs'!Y100))</f>
        <v/>
      </c>
      <c r="J104" s="30" t="str">
        <f>IF('Imperial Data'!$B$2,'Imperial Calcs'!M100,"")</f>
        <v/>
      </c>
      <c r="K104" s="30" t="str">
        <f>IF('Imperial Data'!$B$2,'Imperial Calcs'!Y100,"")</f>
        <v xml:space="preserve"> </v>
      </c>
      <c r="L104" s="39" t="str">
        <f>IF('Imperial Data'!$B$2,J104,H104)</f>
        <v/>
      </c>
      <c r="M104" s="122" t="str">
        <f>IF('Imperial Data'!$B$2,K104,I104)</f>
        <v xml:space="preserve"> </v>
      </c>
      <c r="O104" s="32" t="str">
        <f t="shared" si="18"/>
        <v xml:space="preserve"> </v>
      </c>
      <c r="Q104" s="122">
        <f t="shared" si="19"/>
        <v>-0.41666666666665964</v>
      </c>
      <c r="R104" s="32" t="str">
        <f t="shared" si="13"/>
        <v/>
      </c>
      <c r="S104" s="32" t="str">
        <f t="shared" si="14"/>
        <v/>
      </c>
      <c r="U104" s="32" t="str">
        <f t="shared" si="16"/>
        <v/>
      </c>
      <c r="W104" s="30" t="str" cm="1">
        <f t="array" ref="W104">IF($AN$21="INVERT",R104,IF(W103&gt;=$S$12,"",IF(R103="","",INDEX($R$18:$R$199,$U$17-ROWS($R$18:$R103)))))</f>
        <v/>
      </c>
      <c r="X104" s="30" t="str">
        <f t="shared" si="17"/>
        <v/>
      </c>
      <c r="Y104" s="30" t="str">
        <f>IF(Y103="","",IF($AN$21="TYP",IF(S103="","",INDEX($S$18:$S$200,$U$17-ROWS($S$18:$S103))),IF($AN$21="INVERT",S104,"")))</f>
        <v/>
      </c>
      <c r="Z104" s="77" t="str">
        <f t="shared" si="15"/>
        <v/>
      </c>
      <c r="AA104" s="69"/>
      <c r="AB104" s="96"/>
      <c r="AC104" s="96"/>
      <c r="AD104" s="96"/>
      <c r="AE104" s="96"/>
      <c r="AF104" s="96"/>
      <c r="AG104" s="96"/>
      <c r="AH104" s="96"/>
      <c r="AI104" s="96"/>
      <c r="AJ104" s="96"/>
      <c r="AK104" s="96"/>
      <c r="AL104" s="96"/>
    </row>
    <row r="105" spans="1:38" x14ac:dyDescent="0.2">
      <c r="A105" s="32" t="str">
        <f t="shared" si="12"/>
        <v/>
      </c>
      <c r="C105" s="37" t="str">
        <f>IF(OR(C104=1,C104=""),"",'Imperial Calcs'!B101)</f>
        <v/>
      </c>
      <c r="D105" s="30" t="str">
        <f>IF(C105="","",'Imperial Calcs'!C101)</f>
        <v/>
      </c>
      <c r="E105" s="30" t="str">
        <f>IF(OR(C104=1,C104=""),"",IF('Imperial Data'!$B$2,'Imperial Calcs'!D101,'Imperial Calcs'!E101))</f>
        <v/>
      </c>
      <c r="F105" s="30" t="str">
        <f>IF(OR(C104=1,C104=""),"",IF('Imperial Data'!$B$2,'Imperial Calcs'!E101,'Imperial Calcs'!G101))</f>
        <v/>
      </c>
      <c r="G105" s="30" t="str">
        <f>IF(OR(C104=1,C104=""),"",IF('Imperial Data'!$B$2,'Imperial Calcs'!F101,'Imperial Calcs'!J101))</f>
        <v/>
      </c>
      <c r="H105" s="30" t="str">
        <f>IF(OR(C104=1,C104=""),"",IF('Imperial Data'!$B$2,'Imperial Calcs'!G101,'Imperial Calcs'!M101))</f>
        <v/>
      </c>
      <c r="I105" s="30" t="str">
        <f>IF(C105="","",IF('Imperial Data'!$B$2,'Imperial Calcs'!J101,'Imperial Calcs'!Y101))</f>
        <v/>
      </c>
      <c r="J105" s="30" t="str">
        <f>IF('Imperial Data'!$B$2,'Imperial Calcs'!M101,"")</f>
        <v/>
      </c>
      <c r="K105" s="30" t="str">
        <f>IF('Imperial Data'!$B$2,'Imperial Calcs'!Y101,"")</f>
        <v xml:space="preserve"> </v>
      </c>
      <c r="L105" s="39" t="str">
        <f>IF('Imperial Data'!$B$2,J105,H105)</f>
        <v/>
      </c>
      <c r="M105" s="122" t="str">
        <f>IF('Imperial Data'!$B$2,K105,I105)</f>
        <v xml:space="preserve"> </v>
      </c>
      <c r="O105" s="32" t="str">
        <f t="shared" si="18"/>
        <v xml:space="preserve"> </v>
      </c>
      <c r="Q105" s="122">
        <f t="shared" si="19"/>
        <v>-0.49999999999999295</v>
      </c>
      <c r="R105" s="32" t="str">
        <f t="shared" si="13"/>
        <v/>
      </c>
      <c r="S105" s="32" t="str">
        <f t="shared" si="14"/>
        <v/>
      </c>
      <c r="U105" s="32" t="str">
        <f t="shared" si="16"/>
        <v/>
      </c>
      <c r="W105" s="30" t="str" cm="1">
        <f t="array" ref="W105">IF($AN$21="INVERT",R105,IF(W104&gt;=$S$12,"",IF(R104="","",INDEX($R$18:$R$199,$U$17-ROWS($R$18:$R104)))))</f>
        <v/>
      </c>
      <c r="X105" s="30" t="str">
        <f t="shared" si="17"/>
        <v/>
      </c>
      <c r="Y105" s="30" t="str">
        <f>IF(Y104="","",IF($AN$21="TYP",IF(S104="","",INDEX($S$18:$S$200,$U$17-ROWS($S$18:$S104))),IF($AN$21="INVERT",S105,"")))</f>
        <v/>
      </c>
      <c r="Z105" s="77" t="str">
        <f t="shared" si="15"/>
        <v/>
      </c>
      <c r="AA105" s="69"/>
      <c r="AB105" s="96"/>
      <c r="AC105" s="96"/>
      <c r="AD105" s="96"/>
      <c r="AE105" s="96"/>
      <c r="AF105" s="96"/>
      <c r="AG105" s="96"/>
      <c r="AH105" s="96"/>
      <c r="AI105" s="96"/>
      <c r="AJ105" s="96"/>
      <c r="AK105" s="96"/>
      <c r="AL105" s="96"/>
    </row>
    <row r="106" spans="1:38" x14ac:dyDescent="0.2">
      <c r="A106" s="32" t="str">
        <f t="shared" si="12"/>
        <v/>
      </c>
      <c r="C106" s="37" t="str">
        <f>IF(OR(C105=1,C105=""),"",'Imperial Calcs'!B102)</f>
        <v/>
      </c>
      <c r="D106" s="30" t="str">
        <f>IF(C106="","",'Imperial Calcs'!C102)</f>
        <v/>
      </c>
      <c r="E106" s="30" t="str">
        <f>IF(OR(C105=1,C105=""),"",IF('Imperial Data'!$B$2,'Imperial Calcs'!D102,'Imperial Calcs'!E102))</f>
        <v/>
      </c>
      <c r="F106" s="30" t="str">
        <f>IF(OR(C105=1,C105=""),"",IF('Imperial Data'!$B$2,'Imperial Calcs'!E102,'Imperial Calcs'!G102))</f>
        <v/>
      </c>
      <c r="G106" s="30" t="str">
        <f>IF(OR(C105=1,C105=""),"",IF('Imperial Data'!$B$2,'Imperial Calcs'!F102,'Imperial Calcs'!J102))</f>
        <v/>
      </c>
      <c r="H106" s="30" t="str">
        <f>IF(OR(C105=1,C105=""),"",IF('Imperial Data'!$B$2,'Imperial Calcs'!G102,'Imperial Calcs'!M102))</f>
        <v/>
      </c>
      <c r="I106" s="30" t="str">
        <f>IF(C106="","",IF('Imperial Data'!$B$2,'Imperial Calcs'!J102,'Imperial Calcs'!Y102))</f>
        <v/>
      </c>
      <c r="J106" s="30" t="str">
        <f>IF('Imperial Data'!$B$2,'Imperial Calcs'!M102,"")</f>
        <v/>
      </c>
      <c r="K106" s="30" t="str">
        <f>IF('Imperial Data'!$B$2,'Imperial Calcs'!Y102,"")</f>
        <v xml:space="preserve"> </v>
      </c>
      <c r="L106" s="39" t="str">
        <f>IF('Imperial Data'!$B$2,J106,H106)</f>
        <v/>
      </c>
      <c r="M106" s="122" t="str">
        <f>IF('Imperial Data'!$B$2,K106,I106)</f>
        <v xml:space="preserve"> </v>
      </c>
      <c r="O106" s="32" t="str">
        <f t="shared" si="18"/>
        <v xml:space="preserve"> </v>
      </c>
      <c r="Q106" s="122">
        <f t="shared" si="19"/>
        <v>-0.58333333333332626</v>
      </c>
      <c r="R106" s="32" t="str">
        <f t="shared" si="13"/>
        <v/>
      </c>
      <c r="S106" s="32" t="str">
        <f t="shared" si="14"/>
        <v/>
      </c>
      <c r="U106" s="32" t="str">
        <f t="shared" si="16"/>
        <v/>
      </c>
      <c r="W106" s="30" t="str" cm="1">
        <f t="array" ref="W106">IF($AN$21="INVERT",R106,IF(W105&gt;=$S$12,"",IF(R105="","",INDEX($R$18:$R$199,$U$17-ROWS($R$18:$R105)))))</f>
        <v/>
      </c>
      <c r="X106" s="30" t="str">
        <f t="shared" si="17"/>
        <v/>
      </c>
      <c r="Y106" s="30" t="str">
        <f>IF(Y105="","",IF($AN$21="TYP",IF(S105="","",INDEX($S$18:$S$200,$U$17-ROWS($S$18:$S105))),IF($AN$21="INVERT",S106,"")))</f>
        <v/>
      </c>
      <c r="Z106" s="77" t="str">
        <f t="shared" si="15"/>
        <v/>
      </c>
      <c r="AA106" s="69"/>
      <c r="AB106" s="96"/>
      <c r="AC106" s="96"/>
      <c r="AD106" s="96"/>
      <c r="AE106" s="96"/>
      <c r="AF106" s="96"/>
      <c r="AG106" s="96"/>
      <c r="AH106" s="96"/>
      <c r="AI106" s="96"/>
      <c r="AJ106" s="96"/>
      <c r="AK106" s="96"/>
      <c r="AL106" s="96"/>
    </row>
    <row r="107" spans="1:38" x14ac:dyDescent="0.2">
      <c r="A107" s="32" t="str">
        <f t="shared" si="12"/>
        <v/>
      </c>
      <c r="C107" s="37" t="str">
        <f>IF(OR(C106=1,C106=""),"",'Imperial Calcs'!B103)</f>
        <v/>
      </c>
      <c r="D107" s="30" t="str">
        <f>IF(C107="","",'Imperial Calcs'!C103)</f>
        <v/>
      </c>
      <c r="E107" s="30" t="str">
        <f>IF(OR(C106=1,C106=""),"",IF('Imperial Data'!$B$2,'Imperial Calcs'!D103,'Imperial Calcs'!E103))</f>
        <v/>
      </c>
      <c r="F107" s="30" t="str">
        <f>IF(OR(C106=1,C106=""),"",IF('Imperial Data'!$B$2,'Imperial Calcs'!E103,'Imperial Calcs'!G103))</f>
        <v/>
      </c>
      <c r="G107" s="30" t="str">
        <f>IF(OR(C106=1,C106=""),"",IF('Imperial Data'!$B$2,'Imperial Calcs'!F103,'Imperial Calcs'!J103))</f>
        <v/>
      </c>
      <c r="H107" s="30" t="str">
        <f>IF(OR(C106=1,C106=""),"",IF('Imperial Data'!$B$2,'Imperial Calcs'!G103,'Imperial Calcs'!M103))</f>
        <v/>
      </c>
      <c r="I107" s="30" t="str">
        <f>IF(C107="","",IF('Imperial Data'!$B$2,'Imperial Calcs'!J103,'Imperial Calcs'!Y103))</f>
        <v/>
      </c>
      <c r="J107" s="30" t="str">
        <f>IF('Imperial Data'!$B$2,'Imperial Calcs'!M103,"")</f>
        <v/>
      </c>
      <c r="K107" s="30" t="str">
        <f>IF('Imperial Data'!$B$2,'Imperial Calcs'!Y103,"")</f>
        <v xml:space="preserve"> </v>
      </c>
      <c r="L107" s="39" t="str">
        <f>IF('Imperial Data'!$B$2,J107,H107)</f>
        <v/>
      </c>
      <c r="M107" s="122" t="str">
        <f>IF('Imperial Data'!$B$2,K107,I107)</f>
        <v xml:space="preserve"> </v>
      </c>
      <c r="O107" s="32" t="str">
        <f t="shared" si="18"/>
        <v xml:space="preserve"> </v>
      </c>
      <c r="Q107" s="122">
        <f t="shared" si="19"/>
        <v>-0.66666666666665964</v>
      </c>
      <c r="R107" s="32" t="str">
        <f t="shared" si="13"/>
        <v/>
      </c>
      <c r="S107" s="32" t="str">
        <f t="shared" si="14"/>
        <v/>
      </c>
      <c r="U107" s="32" t="str">
        <f t="shared" si="16"/>
        <v/>
      </c>
      <c r="W107" s="30" t="str" cm="1">
        <f t="array" ref="W107">IF($AN$21="INVERT",R107,IF(W106&gt;=$S$12,"",IF(R106="","",INDEX($R$18:$R$199,$U$17-ROWS($R$18:$R106)))))</f>
        <v/>
      </c>
      <c r="X107" s="30" t="str">
        <f t="shared" si="17"/>
        <v/>
      </c>
      <c r="Y107" s="30" t="str">
        <f>IF(Y106="","",IF($AN$21="TYP",IF(S106="","",INDEX($S$18:$S$200,$U$17-ROWS($S$18:$S106))),IF($AN$21="INVERT",S107,"")))</f>
        <v/>
      </c>
      <c r="Z107" s="77" t="str">
        <f t="shared" si="15"/>
        <v/>
      </c>
      <c r="AA107" s="69"/>
      <c r="AB107" s="96"/>
      <c r="AC107" s="96"/>
      <c r="AD107" s="96"/>
      <c r="AE107" s="96"/>
      <c r="AF107" s="96"/>
      <c r="AG107" s="96"/>
      <c r="AH107" s="96"/>
      <c r="AI107" s="96"/>
      <c r="AJ107" s="96"/>
      <c r="AK107" s="96"/>
      <c r="AL107" s="96"/>
    </row>
    <row r="108" spans="1:38" x14ac:dyDescent="0.2">
      <c r="A108" s="32" t="str">
        <f t="shared" si="12"/>
        <v/>
      </c>
      <c r="C108" s="37" t="str">
        <f>IF(OR(C107=1,C107=""),"",'Imperial Calcs'!B104)</f>
        <v/>
      </c>
      <c r="D108" s="30" t="str">
        <f>IF(C108="","",'Imperial Calcs'!C104)</f>
        <v/>
      </c>
      <c r="E108" s="30" t="str">
        <f>IF(OR(C107=1,C107=""),"",IF('Imperial Data'!$B$2,'Imperial Calcs'!D104,'Imperial Calcs'!E104))</f>
        <v/>
      </c>
      <c r="F108" s="30" t="str">
        <f>IF(OR(C107=1,C107=""),"",IF('Imperial Data'!$B$2,'Imperial Calcs'!E104,'Imperial Calcs'!G104))</f>
        <v/>
      </c>
      <c r="G108" s="30" t="str">
        <f>IF(OR(C107=1,C107=""),"",IF('Imperial Data'!$B$2,'Imperial Calcs'!F104,'Imperial Calcs'!J104))</f>
        <v/>
      </c>
      <c r="H108" s="30" t="str">
        <f>IF(OR(C107=1,C107=""),"",IF('Imperial Data'!$B$2,'Imperial Calcs'!G104,'Imperial Calcs'!M104))</f>
        <v/>
      </c>
      <c r="I108" s="30" t="str">
        <f>IF(C108="","",IF('Imperial Data'!$B$2,'Imperial Calcs'!J104,'Imperial Calcs'!Y104))</f>
        <v/>
      </c>
      <c r="J108" s="30" t="str">
        <f>IF('Imperial Data'!$B$2,'Imperial Calcs'!M104,"")</f>
        <v/>
      </c>
      <c r="K108" s="30" t="str">
        <f>IF('Imperial Data'!$B$2,'Imperial Calcs'!Y104,"")</f>
        <v xml:space="preserve"> </v>
      </c>
      <c r="L108" s="39" t="str">
        <f>IF('Imperial Data'!$B$2,J108,H108)</f>
        <v/>
      </c>
      <c r="M108" s="122" t="str">
        <f>IF('Imperial Data'!$B$2,K108,I108)</f>
        <v xml:space="preserve"> </v>
      </c>
      <c r="O108" s="32" t="str">
        <f t="shared" si="18"/>
        <v xml:space="preserve"> </v>
      </c>
      <c r="Q108" s="122">
        <f t="shared" si="19"/>
        <v>-0.74999999999999301</v>
      </c>
      <c r="R108" s="32" t="str">
        <f t="shared" si="13"/>
        <v/>
      </c>
      <c r="S108" s="32" t="str">
        <f t="shared" si="14"/>
        <v/>
      </c>
      <c r="U108" s="32" t="str">
        <f t="shared" si="16"/>
        <v/>
      </c>
      <c r="W108" s="30" t="str" cm="1">
        <f t="array" ref="W108">IF($AN$21="INVERT",R108,IF(W107&gt;=$S$12,"",IF(R107="","",INDEX($R$18:$R$199,$U$17-ROWS($R$18:$R107)))))</f>
        <v/>
      </c>
      <c r="X108" s="30" t="str">
        <f t="shared" si="17"/>
        <v/>
      </c>
      <c r="Y108" s="30" t="str">
        <f>IF(Y107="","",IF($AN$21="TYP",IF(S107="","",INDEX($S$18:$S$200,$U$17-ROWS($S$18:$S107))),IF($AN$21="INVERT",S108,"")))</f>
        <v/>
      </c>
      <c r="Z108" s="77" t="str">
        <f t="shared" si="15"/>
        <v/>
      </c>
      <c r="AA108" s="69"/>
      <c r="AB108" s="96"/>
      <c r="AC108" s="96"/>
      <c r="AD108" s="96"/>
      <c r="AE108" s="96"/>
      <c r="AF108" s="96"/>
      <c r="AG108" s="96"/>
      <c r="AH108" s="96"/>
      <c r="AI108" s="96"/>
      <c r="AJ108" s="96"/>
      <c r="AK108" s="96"/>
      <c r="AL108" s="96"/>
    </row>
    <row r="109" spans="1:38" x14ac:dyDescent="0.2">
      <c r="A109" s="32" t="str">
        <f t="shared" si="12"/>
        <v/>
      </c>
      <c r="C109" s="37" t="str">
        <f>IF(OR(C108=1,C108=""),"",'Imperial Calcs'!B105)</f>
        <v/>
      </c>
      <c r="D109" s="30" t="str">
        <f>IF(C109="","",'Imperial Calcs'!C105)</f>
        <v/>
      </c>
      <c r="E109" s="30" t="str">
        <f>IF(OR(C108=1,C108=""),"",IF('Imperial Data'!$B$2,'Imperial Calcs'!D105,'Imperial Calcs'!E105))</f>
        <v/>
      </c>
      <c r="F109" s="30" t="str">
        <f>IF(OR(C108=1,C108=""),"",IF('Imperial Data'!$B$2,'Imperial Calcs'!E105,'Imperial Calcs'!G105))</f>
        <v/>
      </c>
      <c r="G109" s="30" t="str">
        <f>IF(OR(C108=1,C108=""),"",IF('Imperial Data'!$B$2,'Imperial Calcs'!F105,'Imperial Calcs'!J105))</f>
        <v/>
      </c>
      <c r="H109" s="30" t="str">
        <f>IF(OR(C108=1,C108=""),"",IF('Imperial Data'!$B$2,'Imperial Calcs'!G105,'Imperial Calcs'!M105))</f>
        <v/>
      </c>
      <c r="I109" s="30" t="str">
        <f>IF(C109="","",IF('Imperial Data'!$B$2,'Imperial Calcs'!J105,'Imperial Calcs'!Y105))</f>
        <v/>
      </c>
      <c r="J109" s="30" t="str">
        <f>IF('Imperial Data'!$B$2,'Imperial Calcs'!M105,"")</f>
        <v/>
      </c>
      <c r="K109" s="30" t="str">
        <f>IF('Imperial Data'!$B$2,'Imperial Calcs'!Y105,"")</f>
        <v xml:space="preserve"> </v>
      </c>
      <c r="L109" s="39" t="str">
        <f>IF('Imperial Data'!$B$2,J109,H109)</f>
        <v/>
      </c>
      <c r="M109" s="122" t="str">
        <f>IF('Imperial Data'!$B$2,K109,I109)</f>
        <v xml:space="preserve"> </v>
      </c>
      <c r="O109" s="32" t="str">
        <f t="shared" si="18"/>
        <v xml:space="preserve"> </v>
      </c>
      <c r="Q109" s="122">
        <f t="shared" si="19"/>
        <v>-0.83333333333332638</v>
      </c>
      <c r="R109" s="32" t="str">
        <f t="shared" si="13"/>
        <v/>
      </c>
      <c r="S109" s="32" t="str">
        <f t="shared" si="14"/>
        <v/>
      </c>
      <c r="U109" s="32" t="str">
        <f t="shared" si="16"/>
        <v/>
      </c>
      <c r="W109" s="30" t="str" cm="1">
        <f t="array" ref="W109">IF($AN$21="INVERT",R109,IF(W108&gt;=$S$12,"",IF(R108="","",INDEX($R$18:$R$199,$U$17-ROWS($R$18:$R108)))))</f>
        <v/>
      </c>
      <c r="X109" s="30" t="str">
        <f t="shared" si="17"/>
        <v/>
      </c>
      <c r="Y109" s="30" t="str">
        <f>IF(Y108="","",IF($AN$21="TYP",IF(S108="","",INDEX($S$18:$S$200,$U$17-ROWS($S$18:$S108))),IF($AN$21="INVERT",S109,"")))</f>
        <v/>
      </c>
      <c r="Z109" s="77" t="str">
        <f t="shared" si="15"/>
        <v/>
      </c>
      <c r="AA109" s="69"/>
      <c r="AB109" s="96"/>
      <c r="AC109" s="96"/>
      <c r="AD109" s="96"/>
      <c r="AE109" s="96"/>
      <c r="AF109" s="96"/>
      <c r="AG109" s="96"/>
      <c r="AH109" s="96"/>
      <c r="AI109" s="96"/>
      <c r="AJ109" s="96"/>
      <c r="AK109" s="96"/>
      <c r="AL109" s="96"/>
    </row>
    <row r="110" spans="1:38" x14ac:dyDescent="0.2">
      <c r="A110" s="32" t="str">
        <f t="shared" si="12"/>
        <v/>
      </c>
      <c r="C110" s="37" t="str">
        <f>IF(OR(C109=1,C109=""),"",'Imperial Calcs'!B106)</f>
        <v/>
      </c>
      <c r="D110" s="30" t="str">
        <f>IF(C110="","",'Imperial Calcs'!C106)</f>
        <v/>
      </c>
      <c r="E110" s="30" t="str">
        <f>IF(OR(C109=1,C109=""),"",IF('Imperial Data'!$B$2,'Imperial Calcs'!D106,'Imperial Calcs'!E106))</f>
        <v/>
      </c>
      <c r="F110" s="30" t="str">
        <f>IF(OR(C109=1,C109=""),"",IF('Imperial Data'!$B$2,'Imperial Calcs'!E106,'Imperial Calcs'!G106))</f>
        <v/>
      </c>
      <c r="G110" s="30" t="str">
        <f>IF(OR(C109=1,C109=""),"",IF('Imperial Data'!$B$2,'Imperial Calcs'!F106,'Imperial Calcs'!J106))</f>
        <v/>
      </c>
      <c r="H110" s="30" t="str">
        <f>IF(OR(C109=1,C109=""),"",IF('Imperial Data'!$B$2,'Imperial Calcs'!G106,'Imperial Calcs'!M106))</f>
        <v/>
      </c>
      <c r="I110" s="30" t="str">
        <f>IF(C110="","",IF('Imperial Data'!$B$2,'Imperial Calcs'!J106,'Imperial Calcs'!Y106))</f>
        <v/>
      </c>
      <c r="J110" s="30" t="str">
        <f>IF('Imperial Data'!$B$2,'Imperial Calcs'!M106,"")</f>
        <v/>
      </c>
      <c r="K110" s="30" t="str">
        <f>IF('Imperial Data'!$B$2,'Imperial Calcs'!Y106,"")</f>
        <v xml:space="preserve"> </v>
      </c>
      <c r="L110" s="39" t="str">
        <f>IF('Imperial Data'!$B$2,J110,H110)</f>
        <v/>
      </c>
      <c r="M110" s="122" t="str">
        <f>IF('Imperial Data'!$B$2,K110,I110)</f>
        <v xml:space="preserve"> </v>
      </c>
      <c r="O110" s="32" t="str">
        <f t="shared" si="18"/>
        <v xml:space="preserve"> </v>
      </c>
      <c r="Q110" s="122">
        <f t="shared" si="19"/>
        <v>-0.91666666666665975</v>
      </c>
      <c r="R110" s="32" t="str">
        <f t="shared" si="13"/>
        <v/>
      </c>
      <c r="S110" s="32" t="str">
        <f t="shared" si="14"/>
        <v/>
      </c>
      <c r="U110" s="32" t="str">
        <f t="shared" si="16"/>
        <v/>
      </c>
      <c r="W110" s="30" t="str" cm="1">
        <f t="array" ref="W110">IF($AN$21="INVERT",R110,IF(W109&gt;=$S$12,"",IF(R109="","",INDEX($R$18:$R$199,$U$17-ROWS($R$18:$R109)))))</f>
        <v/>
      </c>
      <c r="X110" s="30" t="str">
        <f t="shared" si="17"/>
        <v/>
      </c>
      <c r="Y110" s="30" t="str">
        <f>IF(Y109="","",IF($AN$21="TYP",IF(S109="","",INDEX($S$18:$S$200,$U$17-ROWS($S$18:$S109))),IF($AN$21="INVERT",S110,"")))</f>
        <v/>
      </c>
      <c r="Z110" s="77" t="str">
        <f t="shared" si="15"/>
        <v/>
      </c>
      <c r="AA110" s="69"/>
      <c r="AB110" s="96"/>
      <c r="AC110" s="96"/>
      <c r="AD110" s="96"/>
      <c r="AE110" s="96"/>
      <c r="AF110" s="96"/>
      <c r="AG110" s="96"/>
      <c r="AH110" s="96"/>
      <c r="AI110" s="96"/>
      <c r="AJ110" s="96"/>
      <c r="AK110" s="96"/>
      <c r="AL110" s="96"/>
    </row>
    <row r="111" spans="1:38" x14ac:dyDescent="0.2">
      <c r="A111" s="32" t="str">
        <f t="shared" si="12"/>
        <v/>
      </c>
      <c r="C111" s="37" t="str">
        <f>IF(OR(C110=1,C110=""),"",'Imperial Calcs'!B107)</f>
        <v/>
      </c>
      <c r="D111" s="30" t="str">
        <f>IF(C111="","",'Imperial Calcs'!C107)</f>
        <v/>
      </c>
      <c r="E111" s="30" t="str">
        <f>IF(OR(C110=1,C110=""),"",IF('Imperial Data'!$B$2,'Imperial Calcs'!D107,'Imperial Calcs'!E107))</f>
        <v/>
      </c>
      <c r="F111" s="30" t="str">
        <f>IF(OR(C110=1,C110=""),"",IF('Imperial Data'!$B$2,'Imperial Calcs'!E107,'Imperial Calcs'!G107))</f>
        <v/>
      </c>
      <c r="G111" s="30" t="str">
        <f>IF(OR(C110=1,C110=""),"",IF('Imperial Data'!$B$2,'Imperial Calcs'!F107,'Imperial Calcs'!J107))</f>
        <v/>
      </c>
      <c r="H111" s="30" t="str">
        <f>IF(OR(C110=1,C110=""),"",IF('Imperial Data'!$B$2,'Imperial Calcs'!G107,'Imperial Calcs'!M107))</f>
        <v/>
      </c>
      <c r="I111" s="30" t="str">
        <f>IF(C111="","",IF('Imperial Data'!$B$2,'Imperial Calcs'!J107,'Imperial Calcs'!Y107))</f>
        <v/>
      </c>
      <c r="J111" s="30" t="str">
        <f>IF('Imperial Data'!$B$2,'Imperial Calcs'!M107,"")</f>
        <v/>
      </c>
      <c r="K111" s="30" t="str">
        <f>IF('Imperial Data'!$B$2,'Imperial Calcs'!Y107,"")</f>
        <v xml:space="preserve"> </v>
      </c>
      <c r="L111" s="39" t="str">
        <f>IF('Imperial Data'!$B$2,J111,H111)</f>
        <v/>
      </c>
      <c r="M111" s="122" t="str">
        <f>IF('Imperial Data'!$B$2,K111,I111)</f>
        <v xml:space="preserve"> </v>
      </c>
      <c r="O111" s="32" t="str">
        <f t="shared" si="18"/>
        <v xml:space="preserve"> </v>
      </c>
      <c r="Q111" s="122">
        <f t="shared" si="19"/>
        <v>-0.99999999999999312</v>
      </c>
      <c r="R111" s="32" t="str">
        <f t="shared" si="13"/>
        <v/>
      </c>
      <c r="S111" s="32" t="str">
        <f t="shared" si="14"/>
        <v/>
      </c>
      <c r="U111" s="32" t="str">
        <f t="shared" si="16"/>
        <v/>
      </c>
      <c r="W111" s="30" t="str" cm="1">
        <f t="array" ref="W111">IF($AN$21="INVERT",R111,IF(W110&gt;=$S$12,"",IF(R110="","",INDEX($R$18:$R$199,$U$17-ROWS($R$18:$R110)))))</f>
        <v/>
      </c>
      <c r="X111" s="30" t="str">
        <f t="shared" si="17"/>
        <v/>
      </c>
      <c r="Y111" s="30" t="str">
        <f>IF(Y110="","",IF($AN$21="TYP",IF(S110="","",INDEX($S$18:$S$200,$U$17-ROWS($S$18:$S110))),IF($AN$21="INVERT",S111,"")))</f>
        <v/>
      </c>
      <c r="Z111" s="77" t="str">
        <f t="shared" si="15"/>
        <v/>
      </c>
      <c r="AA111" s="69"/>
      <c r="AB111" s="96"/>
      <c r="AC111" s="96"/>
      <c r="AD111" s="96"/>
      <c r="AE111" s="96"/>
      <c r="AF111" s="96"/>
      <c r="AG111" s="96"/>
      <c r="AH111" s="96"/>
      <c r="AI111" s="96"/>
      <c r="AJ111" s="96"/>
      <c r="AK111" s="96"/>
      <c r="AL111" s="96"/>
    </row>
    <row r="112" spans="1:38" x14ac:dyDescent="0.2">
      <c r="A112" s="32" t="str">
        <f t="shared" si="12"/>
        <v/>
      </c>
      <c r="C112" s="37" t="str">
        <f>IF(OR(C111=1,C111=""),"",'Imperial Calcs'!B108)</f>
        <v/>
      </c>
      <c r="D112" s="30" t="str">
        <f>IF(C112="","",'Imperial Calcs'!C108)</f>
        <v/>
      </c>
      <c r="E112" s="30" t="str">
        <f>IF(OR(C111=1,C111=""),"",IF('Imperial Data'!$B$2,'Imperial Calcs'!D108,'Imperial Calcs'!E108))</f>
        <v/>
      </c>
      <c r="F112" s="30" t="str">
        <f>IF(OR(C111=1,C111=""),"",IF('Imperial Data'!$B$2,'Imperial Calcs'!E108,'Imperial Calcs'!G108))</f>
        <v/>
      </c>
      <c r="G112" s="30" t="str">
        <f>IF(OR(C111=1,C111=""),"",IF('Imperial Data'!$B$2,'Imperial Calcs'!F108,'Imperial Calcs'!J108))</f>
        <v/>
      </c>
      <c r="H112" s="30" t="str">
        <f>IF(OR(C111=1,C111=""),"",IF('Imperial Data'!$B$2,'Imperial Calcs'!G108,'Imperial Calcs'!M108))</f>
        <v/>
      </c>
      <c r="I112" s="30" t="str">
        <f>IF(C112="","",IF('Imperial Data'!$B$2,'Imperial Calcs'!J108,'Imperial Calcs'!Y108))</f>
        <v/>
      </c>
      <c r="J112" s="30" t="str">
        <f>IF('Imperial Data'!$B$2,'Imperial Calcs'!M108,"")</f>
        <v/>
      </c>
      <c r="K112" s="30" t="str">
        <f>IF('Imperial Data'!$B$2,'Imperial Calcs'!Y108,"")</f>
        <v xml:space="preserve"> </v>
      </c>
      <c r="L112" s="39" t="str">
        <f>IF('Imperial Data'!$B$2,J112,H112)</f>
        <v/>
      </c>
      <c r="M112" s="122" t="str">
        <f>IF('Imperial Data'!$B$2,K112,I112)</f>
        <v xml:space="preserve"> </v>
      </c>
      <c r="O112" s="32" t="str">
        <f t="shared" si="18"/>
        <v xml:space="preserve"> </v>
      </c>
      <c r="Q112" s="122">
        <f t="shared" si="19"/>
        <v>-1.0833333333333264</v>
      </c>
      <c r="R112" s="32" t="str">
        <f t="shared" si="13"/>
        <v/>
      </c>
      <c r="S112" s="32" t="str">
        <f t="shared" si="14"/>
        <v/>
      </c>
      <c r="U112" s="32" t="str">
        <f t="shared" si="16"/>
        <v/>
      </c>
      <c r="W112" s="30" t="str" cm="1">
        <f t="array" ref="W112">IF($AN$21="INVERT",R112,IF(W111&gt;=$S$12,"",IF(R111="","",INDEX($R$18:$R$199,$U$17-ROWS($R$18:$R111)))))</f>
        <v/>
      </c>
      <c r="X112" s="30" t="str">
        <f t="shared" si="17"/>
        <v/>
      </c>
      <c r="Y112" s="30" t="str">
        <f>IF(Y111="","",IF($AN$21="TYP",IF(S111="","",INDEX($S$18:$S$200,$U$17-ROWS($S$18:$S111))),IF($AN$21="INVERT",S112,"")))</f>
        <v/>
      </c>
      <c r="Z112" s="77" t="str">
        <f t="shared" si="15"/>
        <v/>
      </c>
      <c r="AA112" s="69"/>
      <c r="AB112" s="96"/>
      <c r="AC112" s="96"/>
      <c r="AD112" s="96"/>
      <c r="AE112" s="96"/>
      <c r="AF112" s="96"/>
      <c r="AG112" s="96"/>
      <c r="AH112" s="96"/>
      <c r="AI112" s="96"/>
      <c r="AJ112" s="96"/>
      <c r="AK112" s="96"/>
      <c r="AL112" s="96"/>
    </row>
    <row r="113" spans="1:38" x14ac:dyDescent="0.2">
      <c r="A113" s="32" t="str">
        <f t="shared" si="12"/>
        <v/>
      </c>
      <c r="C113" s="37" t="str">
        <f>IF(OR(C112=1,C112=""),"",'Imperial Calcs'!B109)</f>
        <v/>
      </c>
      <c r="D113" s="30" t="str">
        <f>IF(C113="","",'Imperial Calcs'!C109)</f>
        <v/>
      </c>
      <c r="E113" s="30" t="str">
        <f>IF(OR(C112=1,C112=""),"",IF('Imperial Data'!$B$2,'Imperial Calcs'!D109,'Imperial Calcs'!E109))</f>
        <v/>
      </c>
      <c r="F113" s="30" t="str">
        <f>IF(OR(C112=1,C112=""),"",IF('Imperial Data'!$B$2,'Imperial Calcs'!E109,'Imperial Calcs'!G109))</f>
        <v/>
      </c>
      <c r="G113" s="30" t="str">
        <f>IF(OR(C112=1,C112=""),"",IF('Imperial Data'!$B$2,'Imperial Calcs'!F109,'Imperial Calcs'!J109))</f>
        <v/>
      </c>
      <c r="H113" s="30" t="str">
        <f>IF(OR(C112=1,C112=""),"",IF('Imperial Data'!$B$2,'Imperial Calcs'!G109,'Imperial Calcs'!M109))</f>
        <v/>
      </c>
      <c r="I113" s="30" t="str">
        <f>IF(C113="","",IF('Imperial Data'!$B$2,'Imperial Calcs'!J109,'Imperial Calcs'!Y109))</f>
        <v/>
      </c>
      <c r="J113" s="30" t="str">
        <f>IF('Imperial Data'!$B$2,'Imperial Calcs'!M109,"")</f>
        <v/>
      </c>
      <c r="K113" s="30" t="str">
        <f>IF('Imperial Data'!$B$2,'Imperial Calcs'!Y109,"")</f>
        <v xml:space="preserve"> </v>
      </c>
      <c r="L113" s="39" t="str">
        <f>IF('Imperial Data'!$B$2,J113,H113)</f>
        <v/>
      </c>
      <c r="M113" s="122" t="str">
        <f>IF('Imperial Data'!$B$2,K113,I113)</f>
        <v xml:space="preserve"> </v>
      </c>
      <c r="O113" s="32" t="str">
        <f t="shared" si="18"/>
        <v xml:space="preserve"> </v>
      </c>
      <c r="Q113" s="122">
        <f t="shared" si="19"/>
        <v>-1.1666666666666596</v>
      </c>
      <c r="R113" s="32" t="str">
        <f t="shared" si="13"/>
        <v/>
      </c>
      <c r="S113" s="32" t="str">
        <f t="shared" si="14"/>
        <v/>
      </c>
      <c r="U113" s="32" t="str">
        <f t="shared" si="16"/>
        <v/>
      </c>
      <c r="W113" s="30" t="str" cm="1">
        <f t="array" ref="W113">IF($AN$21="INVERT",R113,IF(W112&gt;=$S$12,"",IF(R112="","",INDEX($R$18:$R$199,$U$17-ROWS($R$18:$R112)))))</f>
        <v/>
      </c>
      <c r="X113" s="30" t="str">
        <f t="shared" si="17"/>
        <v/>
      </c>
      <c r="Y113" s="30" t="str">
        <f>IF(Y112="","",IF($AN$21="TYP",IF(S112="","",INDEX($S$18:$S$200,$U$17-ROWS($S$18:$S112))),IF($AN$21="INVERT",S113,"")))</f>
        <v/>
      </c>
      <c r="Z113" s="77" t="str">
        <f t="shared" si="15"/>
        <v/>
      </c>
      <c r="AA113" s="69"/>
      <c r="AB113" s="96"/>
      <c r="AC113" s="96"/>
      <c r="AD113" s="96"/>
      <c r="AE113" s="96"/>
      <c r="AF113" s="96"/>
      <c r="AG113" s="96"/>
      <c r="AH113" s="96"/>
      <c r="AI113" s="96"/>
      <c r="AJ113" s="96"/>
      <c r="AK113" s="96"/>
      <c r="AL113" s="96"/>
    </row>
    <row r="114" spans="1:38" x14ac:dyDescent="0.2">
      <c r="A114" s="32" t="str">
        <f t="shared" si="12"/>
        <v/>
      </c>
      <c r="C114" s="37" t="str">
        <f>IF(OR(C113=1,C113=""),"",'Imperial Calcs'!B110)</f>
        <v/>
      </c>
      <c r="D114" s="30" t="str">
        <f>IF(C114="","",'Imperial Calcs'!C110)</f>
        <v/>
      </c>
      <c r="E114" s="30" t="str">
        <f>IF(OR(C113=1,C113=""),"",IF('Imperial Data'!$B$2,'Imperial Calcs'!D110,'Imperial Calcs'!E110))</f>
        <v/>
      </c>
      <c r="F114" s="30" t="str">
        <f>IF(OR(C113=1,C113=""),"",IF('Imperial Data'!$B$2,'Imperial Calcs'!E110,'Imperial Calcs'!G110))</f>
        <v/>
      </c>
      <c r="G114" s="30" t="str">
        <f>IF(OR(C113=1,C113=""),"",IF('Imperial Data'!$B$2,'Imperial Calcs'!F110,'Imperial Calcs'!J110))</f>
        <v/>
      </c>
      <c r="H114" s="30" t="str">
        <f>IF(OR(C113=1,C113=""),"",IF('Imperial Data'!$B$2,'Imperial Calcs'!G110,'Imperial Calcs'!M110))</f>
        <v/>
      </c>
      <c r="I114" s="30" t="str">
        <f>IF(C114="","",IF('Imperial Data'!$B$2,'Imperial Calcs'!J110,'Imperial Calcs'!Y110))</f>
        <v/>
      </c>
      <c r="J114" s="30" t="str">
        <f>IF('Imperial Data'!$B$2,'Imperial Calcs'!M110,"")</f>
        <v/>
      </c>
      <c r="K114" s="30" t="str">
        <f>IF('Imperial Data'!$B$2,'Imperial Calcs'!Y110,"")</f>
        <v xml:space="preserve"> </v>
      </c>
      <c r="L114" s="39" t="str">
        <f>IF('Imperial Data'!$B$2,J114,H114)</f>
        <v/>
      </c>
      <c r="M114" s="122" t="str">
        <f>IF('Imperial Data'!$B$2,K114,I114)</f>
        <v xml:space="preserve"> </v>
      </c>
      <c r="O114" s="32" t="str">
        <f t="shared" si="18"/>
        <v xml:space="preserve"> </v>
      </c>
      <c r="Q114" s="122">
        <f t="shared" si="19"/>
        <v>-1.2499999999999929</v>
      </c>
      <c r="R114" s="32" t="str">
        <f t="shared" ref="R114:R145" si="20">IF(AND(C114="",C113=1),0,IF(C114="","",IF(OR(Q114=0,Q114&gt;0),Q114,"")))</f>
        <v/>
      </c>
      <c r="S114" s="32" t="str">
        <f t="shared" ref="S114:S145" si="21">IF(R114="","",IF(R114=0,L113/$U$11,IF(ISNUMBER(O115),(L114-L115)/(M114-M115),S113)))</f>
        <v/>
      </c>
      <c r="U114" s="32" t="str">
        <f t="shared" si="16"/>
        <v/>
      </c>
      <c r="W114" s="30" t="str" cm="1">
        <f t="array" ref="W114">IF($AN$21="INVERT",R114,IF(W113&gt;=$S$12,"",IF(R113="","",INDEX($R$18:$R$199,$U$17-ROWS($R$18:$R113)))))</f>
        <v/>
      </c>
      <c r="X114" s="30" t="str">
        <f t="shared" si="17"/>
        <v/>
      </c>
      <c r="Y114" s="30" t="str">
        <f>IF(Y113="","",IF($AN$21="TYP",IF(S113="","",INDEX($S$18:$S$200,$U$17-ROWS($S$18:$S113))),IF($AN$21="INVERT",S114,"")))</f>
        <v/>
      </c>
      <c r="Z114" s="77" t="str">
        <f t="shared" ref="Z114:Z145" si="22">IF(Y114="","",Y114/43560)</f>
        <v/>
      </c>
      <c r="AA114" s="69"/>
      <c r="AB114" s="96"/>
      <c r="AC114" s="96"/>
      <c r="AD114" s="96"/>
      <c r="AE114" s="96"/>
      <c r="AF114" s="96"/>
      <c r="AG114" s="96"/>
      <c r="AH114" s="96"/>
      <c r="AI114" s="96"/>
      <c r="AJ114" s="96"/>
      <c r="AK114" s="96"/>
      <c r="AL114" s="96"/>
    </row>
    <row r="115" spans="1:38" x14ac:dyDescent="0.2">
      <c r="A115" s="32" t="str">
        <f t="shared" si="12"/>
        <v/>
      </c>
      <c r="C115" s="37" t="str">
        <f>IF(OR(C114=1,C114=""),"",'Imperial Calcs'!B111)</f>
        <v/>
      </c>
      <c r="D115" s="30" t="str">
        <f>IF(C115="","",'Imperial Calcs'!C111)</f>
        <v/>
      </c>
      <c r="E115" s="30" t="str">
        <f>IF(OR(C114=1,C114=""),"",IF('Imperial Data'!$B$2,'Imperial Calcs'!D111,'Imperial Calcs'!E111))</f>
        <v/>
      </c>
      <c r="F115" s="30" t="str">
        <f>IF(OR(C114=1,C114=""),"",IF('Imperial Data'!$B$2,'Imperial Calcs'!E111,'Imperial Calcs'!G111))</f>
        <v/>
      </c>
      <c r="G115" s="30" t="str">
        <f>IF(OR(C114=1,C114=""),"",IF('Imperial Data'!$B$2,'Imperial Calcs'!F111,'Imperial Calcs'!J111))</f>
        <v/>
      </c>
      <c r="H115" s="30" t="str">
        <f>IF(OR(C114=1,C114=""),"",IF('Imperial Data'!$B$2,'Imperial Calcs'!G111,'Imperial Calcs'!M111))</f>
        <v/>
      </c>
      <c r="I115" s="30" t="str">
        <f>IF(C115="","",IF('Imperial Data'!$B$2,'Imperial Calcs'!J111,'Imperial Calcs'!Y111))</f>
        <v/>
      </c>
      <c r="J115" s="30" t="str">
        <f>IF('Imperial Data'!$B$2,'Imperial Calcs'!M111,"")</f>
        <v/>
      </c>
      <c r="K115" s="30" t="str">
        <f>IF('Imperial Data'!$B$2,'Imperial Calcs'!Y111,"")</f>
        <v xml:space="preserve"> </v>
      </c>
      <c r="L115" s="39" t="str">
        <f>IF('Imperial Data'!$B$2,J115,H115)</f>
        <v/>
      </c>
      <c r="M115" s="122" t="str">
        <f>IF('Imperial Data'!$B$2,K115,I115)</f>
        <v xml:space="preserve"> </v>
      </c>
      <c r="O115" s="32" t="str">
        <f t="shared" si="18"/>
        <v xml:space="preserve"> </v>
      </c>
      <c r="Q115" s="122">
        <f t="shared" si="19"/>
        <v>-1.3333333333333262</v>
      </c>
      <c r="R115" s="32" t="str">
        <f t="shared" si="20"/>
        <v/>
      </c>
      <c r="S115" s="32" t="str">
        <f t="shared" si="21"/>
        <v/>
      </c>
      <c r="U115" s="32" t="str">
        <f t="shared" si="16"/>
        <v/>
      </c>
      <c r="W115" s="30" t="str" cm="1">
        <f t="array" ref="W115">IF($AN$21="INVERT",R115,IF(W114&gt;=$S$12,"",IF(R114="","",INDEX($R$18:$R$199,$U$17-ROWS($R$18:$R114)))))</f>
        <v/>
      </c>
      <c r="X115" s="30" t="str">
        <f t="shared" si="17"/>
        <v/>
      </c>
      <c r="Y115" s="30" t="str">
        <f>IF(Y114="","",IF($AN$21="TYP",IF(S114="","",INDEX($S$18:$S$200,$U$17-ROWS($S$18:$S114))),IF($AN$21="INVERT",S115,"")))</f>
        <v/>
      </c>
      <c r="Z115" s="77" t="str">
        <f t="shared" si="22"/>
        <v/>
      </c>
      <c r="AA115" s="69"/>
      <c r="AB115" s="96"/>
      <c r="AC115" s="96"/>
      <c r="AD115" s="96"/>
      <c r="AE115" s="96"/>
      <c r="AF115" s="96"/>
      <c r="AG115" s="96"/>
      <c r="AH115" s="96"/>
      <c r="AI115" s="96"/>
      <c r="AJ115" s="96"/>
      <c r="AK115" s="96"/>
      <c r="AL115" s="96"/>
    </row>
    <row r="116" spans="1:38" x14ac:dyDescent="0.2">
      <c r="A116" s="32" t="str">
        <f t="shared" si="12"/>
        <v/>
      </c>
      <c r="C116" s="37" t="str">
        <f>IF(OR(C115=1,C115=""),"",'Imperial Calcs'!B112)</f>
        <v/>
      </c>
      <c r="D116" s="30" t="str">
        <f>IF(C116="","",'Imperial Calcs'!C112)</f>
        <v/>
      </c>
      <c r="E116" s="30" t="str">
        <f>IF(OR(C115=1,C115=""),"",IF('Imperial Data'!$B$2,'Imperial Calcs'!D112,'Imperial Calcs'!E112))</f>
        <v/>
      </c>
      <c r="F116" s="30" t="str">
        <f>IF(OR(C115=1,C115=""),"",IF('Imperial Data'!$B$2,'Imperial Calcs'!E112,'Imperial Calcs'!G112))</f>
        <v/>
      </c>
      <c r="G116" s="30" t="str">
        <f>IF(OR(C115=1,C115=""),"",IF('Imperial Data'!$B$2,'Imperial Calcs'!F112,'Imperial Calcs'!J112))</f>
        <v/>
      </c>
      <c r="H116" s="30" t="str">
        <f>IF(OR(C115=1,C115=""),"",IF('Imperial Data'!$B$2,'Imperial Calcs'!G112,'Imperial Calcs'!M112))</f>
        <v/>
      </c>
      <c r="I116" s="30" t="str">
        <f>IF(C116="","",IF('Imperial Data'!$B$2,'Imperial Calcs'!J112,'Imperial Calcs'!Y112))</f>
        <v/>
      </c>
      <c r="J116" s="30" t="str">
        <f>IF('Imperial Data'!$B$2,'Imperial Calcs'!M112,"")</f>
        <v/>
      </c>
      <c r="K116" s="30" t="str">
        <f>IF('Imperial Data'!$B$2,'Imperial Calcs'!Y112,"")</f>
        <v xml:space="preserve"> </v>
      </c>
      <c r="L116" s="39" t="str">
        <f>IF('Imperial Data'!$B$2,J116,H116)</f>
        <v/>
      </c>
      <c r="M116" s="122" t="str">
        <f>IF('Imperial Data'!$B$2,K116,I116)</f>
        <v xml:space="preserve"> </v>
      </c>
      <c r="O116" s="32" t="str">
        <f t="shared" si="18"/>
        <v xml:space="preserve"> </v>
      </c>
      <c r="Q116" s="122">
        <f t="shared" si="19"/>
        <v>-1.4166666666666594</v>
      </c>
      <c r="R116" s="32" t="str">
        <f t="shared" si="20"/>
        <v/>
      </c>
      <c r="S116" s="32" t="str">
        <f t="shared" si="21"/>
        <v/>
      </c>
      <c r="U116" s="32" t="str">
        <f t="shared" si="16"/>
        <v/>
      </c>
      <c r="W116" s="30" t="str" cm="1">
        <f t="array" ref="W116">IF($AN$21="INVERT",R116,IF(W115&gt;=$S$12,"",IF(R115="","",INDEX($R$18:$R$199,$U$17-ROWS($R$18:$R115)))))</f>
        <v/>
      </c>
      <c r="X116" s="30" t="str">
        <f t="shared" si="17"/>
        <v/>
      </c>
      <c r="Y116" s="30" t="str">
        <f>IF(Y115="","",IF($AN$21="TYP",IF(S115="","",INDEX($S$18:$S$200,$U$17-ROWS($S$18:$S115))),IF($AN$21="INVERT",S116,"")))</f>
        <v/>
      </c>
      <c r="Z116" s="77" t="str">
        <f t="shared" si="22"/>
        <v/>
      </c>
      <c r="AA116" s="69"/>
      <c r="AB116" s="96"/>
      <c r="AC116" s="96"/>
      <c r="AD116" s="96"/>
      <c r="AE116" s="96"/>
      <c r="AF116" s="96"/>
      <c r="AG116" s="96"/>
      <c r="AH116" s="96"/>
      <c r="AI116" s="96"/>
      <c r="AJ116" s="96"/>
      <c r="AK116" s="96"/>
      <c r="AL116" s="96"/>
    </row>
    <row r="117" spans="1:38" x14ac:dyDescent="0.2">
      <c r="A117" s="32" t="str">
        <f t="shared" si="12"/>
        <v/>
      </c>
      <c r="C117" s="37" t="str">
        <f>IF(OR(C116=1,C116=""),"",'Imperial Calcs'!B113)</f>
        <v/>
      </c>
      <c r="D117" s="30" t="str">
        <f>IF(C117="","",'Imperial Calcs'!C113)</f>
        <v/>
      </c>
      <c r="E117" s="30" t="str">
        <f>IF(OR(C116=1,C116=""),"",IF('Imperial Data'!$B$2,'Imperial Calcs'!D113,'Imperial Calcs'!E113))</f>
        <v/>
      </c>
      <c r="F117" s="30" t="str">
        <f>IF(OR(C116=1,C116=""),"",IF('Imperial Data'!$B$2,'Imperial Calcs'!E113,'Imperial Calcs'!G113))</f>
        <v/>
      </c>
      <c r="G117" s="30" t="str">
        <f>IF(OR(C116=1,C116=""),"",IF('Imperial Data'!$B$2,'Imperial Calcs'!F113,'Imperial Calcs'!J113))</f>
        <v/>
      </c>
      <c r="H117" s="30" t="str">
        <f>IF(OR(C116=1,C116=""),"",IF('Imperial Data'!$B$2,'Imperial Calcs'!G113,'Imperial Calcs'!M113))</f>
        <v/>
      </c>
      <c r="I117" s="30" t="str">
        <f>IF(C117="","",IF('Imperial Data'!$B$2,'Imperial Calcs'!J113,'Imperial Calcs'!Y113))</f>
        <v/>
      </c>
      <c r="J117" s="30" t="str">
        <f>IF('Imperial Data'!$B$2,'Imperial Calcs'!M113,"")</f>
        <v/>
      </c>
      <c r="K117" s="30" t="str">
        <f>IF('Imperial Data'!$B$2,'Imperial Calcs'!Y113,"")</f>
        <v xml:space="preserve"> </v>
      </c>
      <c r="L117" s="39" t="str">
        <f>IF('Imperial Data'!$B$2,J117,H117)</f>
        <v/>
      </c>
      <c r="M117" s="122" t="str">
        <f>IF('Imperial Data'!$B$2,K117,I117)</f>
        <v xml:space="preserve"> </v>
      </c>
      <c r="O117" s="32" t="str">
        <f t="shared" si="18"/>
        <v xml:space="preserve"> </v>
      </c>
      <c r="Q117" s="122">
        <f t="shared" si="19"/>
        <v>-1.4999999999999927</v>
      </c>
      <c r="R117" s="32" t="str">
        <f t="shared" si="20"/>
        <v/>
      </c>
      <c r="S117" s="32" t="str">
        <f t="shared" si="21"/>
        <v/>
      </c>
      <c r="U117" s="32" t="str">
        <f t="shared" si="16"/>
        <v/>
      </c>
      <c r="W117" s="30" t="str" cm="1">
        <f t="array" ref="W117">IF($AN$21="INVERT",R117,IF(W116&gt;=$S$12,"",IF(R116="","",INDEX($R$18:$R$199,$U$17-ROWS($R$18:$R116)))))</f>
        <v/>
      </c>
      <c r="X117" s="30" t="str">
        <f t="shared" si="17"/>
        <v/>
      </c>
      <c r="Y117" s="30" t="str">
        <f>IF(Y116="","",IF($AN$21="TYP",IF(S116="","",INDEX($S$18:$S$200,$U$17-ROWS($S$18:$S116))),IF($AN$21="INVERT",S117,"")))</f>
        <v/>
      </c>
      <c r="Z117" s="77" t="str">
        <f t="shared" si="22"/>
        <v/>
      </c>
      <c r="AA117" s="69"/>
      <c r="AB117" s="96"/>
      <c r="AC117" s="96"/>
      <c r="AD117" s="96"/>
      <c r="AE117" s="96"/>
      <c r="AF117" s="96"/>
      <c r="AG117" s="96"/>
      <c r="AH117" s="96"/>
      <c r="AI117" s="96"/>
      <c r="AJ117" s="96"/>
      <c r="AK117" s="96"/>
      <c r="AL117" s="96"/>
    </row>
    <row r="118" spans="1:38" x14ac:dyDescent="0.2">
      <c r="A118" s="32" t="str">
        <f t="shared" si="12"/>
        <v/>
      </c>
      <c r="C118" s="37" t="str">
        <f>IF(OR(C117=1,C117=""),"",'Imperial Calcs'!B114)</f>
        <v/>
      </c>
      <c r="D118" s="30" t="str">
        <f>IF(C118="","",'Imperial Calcs'!C114)</f>
        <v/>
      </c>
      <c r="E118" s="30" t="str">
        <f>IF(OR(C117=1,C117=""),"",IF('Imperial Data'!$B$2,'Imperial Calcs'!D114,'Imperial Calcs'!E114))</f>
        <v/>
      </c>
      <c r="F118" s="30" t="str">
        <f>IF(OR(C117=1,C117=""),"",IF('Imperial Data'!$B$2,'Imperial Calcs'!E114,'Imperial Calcs'!G114))</f>
        <v/>
      </c>
      <c r="G118" s="30" t="str">
        <f>IF(OR(C117=1,C117=""),"",IF('Imperial Data'!$B$2,'Imperial Calcs'!F114,'Imperial Calcs'!J114))</f>
        <v/>
      </c>
      <c r="H118" s="30" t="str">
        <f>IF(OR(C117=1,C117=""),"",IF('Imperial Data'!$B$2,'Imperial Calcs'!G114,'Imperial Calcs'!M114))</f>
        <v/>
      </c>
      <c r="I118" s="30" t="str">
        <f>IF(C118="","",IF('Imperial Data'!$B$2,'Imperial Calcs'!J114,'Imperial Calcs'!Y114))</f>
        <v/>
      </c>
      <c r="J118" s="30" t="str">
        <f>IF('Imperial Data'!$B$2,'Imperial Calcs'!M114,"")</f>
        <v/>
      </c>
      <c r="K118" s="30" t="str">
        <f>IF('Imperial Data'!$B$2,'Imperial Calcs'!Y114,"")</f>
        <v xml:space="preserve"> </v>
      </c>
      <c r="L118" s="39" t="str">
        <f>IF('Imperial Data'!$B$2,J118,H118)</f>
        <v/>
      </c>
      <c r="M118" s="122" t="str">
        <f>IF('Imperial Data'!$B$2,K118,I118)</f>
        <v xml:space="preserve"> </v>
      </c>
      <c r="O118" s="32" t="str">
        <f t="shared" si="18"/>
        <v xml:space="preserve"> </v>
      </c>
      <c r="Q118" s="122">
        <f t="shared" si="19"/>
        <v>-1.5833333333333259</v>
      </c>
      <c r="R118" s="32" t="str">
        <f t="shared" si="20"/>
        <v/>
      </c>
      <c r="S118" s="32" t="str">
        <f t="shared" si="21"/>
        <v/>
      </c>
      <c r="U118" s="32" t="str">
        <f t="shared" si="16"/>
        <v/>
      </c>
      <c r="W118" s="30" t="str" cm="1">
        <f t="array" ref="W118">IF($AN$21="INVERT",R118,IF(W117&gt;=$S$12,"",IF(R117="","",INDEX($R$18:$R$199,$U$17-ROWS($R$18:$R117)))))</f>
        <v/>
      </c>
      <c r="X118" s="30" t="str">
        <f t="shared" si="17"/>
        <v/>
      </c>
      <c r="Y118" s="30" t="str">
        <f>IF(Y117="","",IF($AN$21="TYP",IF(S117="","",INDEX($S$18:$S$200,$U$17-ROWS($S$18:$S117))),IF($AN$21="INVERT",S118,"")))</f>
        <v/>
      </c>
      <c r="Z118" s="77" t="str">
        <f t="shared" si="22"/>
        <v/>
      </c>
      <c r="AA118" s="69"/>
      <c r="AB118" s="96"/>
      <c r="AC118" s="96"/>
      <c r="AD118" s="96"/>
      <c r="AE118" s="96"/>
      <c r="AF118" s="96"/>
      <c r="AG118" s="96"/>
      <c r="AH118" s="96"/>
      <c r="AI118" s="96"/>
      <c r="AJ118" s="96"/>
      <c r="AK118" s="96"/>
      <c r="AL118" s="96"/>
    </row>
    <row r="119" spans="1:38" x14ac:dyDescent="0.2">
      <c r="A119" s="32" t="str">
        <f t="shared" si="12"/>
        <v/>
      </c>
      <c r="C119" s="37" t="str">
        <f>IF(OR(C118=1,C118=""),"",'Imperial Calcs'!B115)</f>
        <v/>
      </c>
      <c r="D119" s="30" t="str">
        <f>IF(C119="","",'Imperial Calcs'!C115)</f>
        <v/>
      </c>
      <c r="E119" s="30" t="str">
        <f>IF(OR(C118=1,C118=""),"",IF('Imperial Data'!$B$2,'Imperial Calcs'!D115,'Imperial Calcs'!E115))</f>
        <v/>
      </c>
      <c r="F119" s="30" t="str">
        <f>IF(OR(C118=1,C118=""),"",IF('Imperial Data'!$B$2,'Imperial Calcs'!E115,'Imperial Calcs'!G115))</f>
        <v/>
      </c>
      <c r="G119" s="30" t="str">
        <f>IF(OR(C118=1,C118=""),"",IF('Imperial Data'!$B$2,'Imperial Calcs'!F115,'Imperial Calcs'!J115))</f>
        <v/>
      </c>
      <c r="H119" s="30" t="str">
        <f>IF(OR(C118=1,C118=""),"",IF('Imperial Data'!$B$2,'Imperial Calcs'!G115,'Imperial Calcs'!M115))</f>
        <v/>
      </c>
      <c r="I119" s="30" t="str">
        <f>IF(C119="","",IF('Imperial Data'!$B$2,'Imperial Calcs'!J115,'Imperial Calcs'!Y115))</f>
        <v/>
      </c>
      <c r="J119" s="30" t="str">
        <f>IF('Imperial Data'!$B$2,'Imperial Calcs'!M115,"")</f>
        <v/>
      </c>
      <c r="K119" s="30" t="str">
        <f>IF('Imperial Data'!$B$2,'Imperial Calcs'!Y115,"")</f>
        <v xml:space="preserve"> </v>
      </c>
      <c r="L119" s="39" t="str">
        <f>IF('Imperial Data'!$B$2,J119,H119)</f>
        <v/>
      </c>
      <c r="M119" s="122" t="str">
        <f>IF('Imperial Data'!$B$2,K119,I119)</f>
        <v xml:space="preserve"> </v>
      </c>
      <c r="O119" s="32" t="str">
        <f t="shared" si="18"/>
        <v xml:space="preserve"> </v>
      </c>
      <c r="Q119" s="122">
        <f t="shared" si="19"/>
        <v>-1.6666666666666592</v>
      </c>
      <c r="R119" s="32" t="str">
        <f t="shared" si="20"/>
        <v/>
      </c>
      <c r="S119" s="32" t="str">
        <f t="shared" si="21"/>
        <v/>
      </c>
      <c r="U119" s="32" t="str">
        <f t="shared" si="16"/>
        <v/>
      </c>
      <c r="W119" s="30" t="str" cm="1">
        <f t="array" ref="W119">IF($AN$21="INVERT",R119,IF(W118&gt;=$S$12,"",IF(R118="","",INDEX($R$18:$R$199,$U$17-ROWS($R$18:$R118)))))</f>
        <v/>
      </c>
      <c r="X119" s="30" t="str">
        <f t="shared" si="17"/>
        <v/>
      </c>
      <c r="Y119" s="30" t="str">
        <f>IF(Y118="","",IF($AN$21="TYP",IF(S118="","",INDEX($S$18:$S$200,$U$17-ROWS($S$18:$S118))),IF($AN$21="INVERT",S119,"")))</f>
        <v/>
      </c>
      <c r="Z119" s="77" t="str">
        <f t="shared" si="22"/>
        <v/>
      </c>
      <c r="AA119" s="69"/>
      <c r="AB119" s="96"/>
      <c r="AC119" s="96"/>
      <c r="AD119" s="96"/>
      <c r="AE119" s="96"/>
      <c r="AF119" s="96"/>
      <c r="AG119" s="96"/>
      <c r="AH119" s="96"/>
      <c r="AI119" s="96"/>
      <c r="AJ119" s="96"/>
      <c r="AK119" s="96"/>
      <c r="AL119" s="96"/>
    </row>
    <row r="120" spans="1:38" x14ac:dyDescent="0.2">
      <c r="A120" s="32" t="str">
        <f t="shared" si="12"/>
        <v/>
      </c>
      <c r="C120" s="37" t="str">
        <f>IF(OR(C119=1,C119=""),"",'Imperial Calcs'!B116)</f>
        <v/>
      </c>
      <c r="D120" s="30" t="str">
        <f>IF(C120="","",'Imperial Calcs'!C116)</f>
        <v/>
      </c>
      <c r="E120" s="30" t="str">
        <f>IF(OR(C119=1,C119=""),"",IF('Imperial Data'!$B$2,'Imperial Calcs'!D116,'Imperial Calcs'!E116))</f>
        <v/>
      </c>
      <c r="F120" s="30" t="str">
        <f>IF(OR(C119=1,C119=""),"",IF('Imperial Data'!$B$2,'Imperial Calcs'!E116,'Imperial Calcs'!G116))</f>
        <v/>
      </c>
      <c r="G120" s="30" t="str">
        <f>IF(OR(C119=1,C119=""),"",IF('Imperial Data'!$B$2,'Imperial Calcs'!F116,'Imperial Calcs'!J116))</f>
        <v/>
      </c>
      <c r="H120" s="30" t="str">
        <f>IF(OR(C119=1,C119=""),"",IF('Imperial Data'!$B$2,'Imperial Calcs'!G116,'Imperial Calcs'!M116))</f>
        <v/>
      </c>
      <c r="I120" s="30" t="str">
        <f>IF(C120="","",IF('Imperial Data'!$B$2,'Imperial Calcs'!J116,'Imperial Calcs'!Y116))</f>
        <v/>
      </c>
      <c r="J120" s="30" t="str">
        <f>IF('Imperial Data'!$B$2,'Imperial Calcs'!M116,"")</f>
        <v/>
      </c>
      <c r="K120" s="30" t="str">
        <f>IF('Imperial Data'!$B$2,'Imperial Calcs'!Y116,"")</f>
        <v xml:space="preserve"> </v>
      </c>
      <c r="L120" s="39" t="str">
        <f>IF('Imperial Data'!$B$2,J120,H120)</f>
        <v/>
      </c>
      <c r="M120" s="122" t="str">
        <f>IF('Imperial Data'!$B$2,K120,I120)</f>
        <v xml:space="preserve"> </v>
      </c>
      <c r="O120" s="32" t="str">
        <f t="shared" si="18"/>
        <v xml:space="preserve"> </v>
      </c>
      <c r="Q120" s="122">
        <f t="shared" si="19"/>
        <v>-1.7499999999999925</v>
      </c>
      <c r="R120" s="32" t="str">
        <f t="shared" si="20"/>
        <v/>
      </c>
      <c r="S120" s="32" t="str">
        <f t="shared" si="21"/>
        <v/>
      </c>
      <c r="U120" s="32" t="str">
        <f t="shared" si="16"/>
        <v/>
      </c>
      <c r="W120" s="30" t="str" cm="1">
        <f t="array" ref="W120">IF($AN$21="INVERT",R120,IF(W119&gt;=$S$12,"",IF(R119="","",INDEX($R$18:$R$199,$U$17-ROWS($R$18:$R119)))))</f>
        <v/>
      </c>
      <c r="X120" s="30" t="str">
        <f t="shared" si="17"/>
        <v/>
      </c>
      <c r="Y120" s="30" t="str">
        <f>IF(Y119="","",IF($AN$21="TYP",IF(S119="","",INDEX($S$18:$S$200,$U$17-ROWS($S$18:$S119))),IF($AN$21="INVERT",S120,"")))</f>
        <v/>
      </c>
      <c r="Z120" s="77" t="str">
        <f t="shared" si="22"/>
        <v/>
      </c>
      <c r="AA120" s="69"/>
      <c r="AB120" s="96"/>
      <c r="AC120" s="96"/>
      <c r="AD120" s="96"/>
      <c r="AE120" s="96"/>
      <c r="AF120" s="96"/>
      <c r="AG120" s="96"/>
      <c r="AH120" s="96"/>
      <c r="AI120" s="96"/>
      <c r="AJ120" s="96"/>
      <c r="AK120" s="96"/>
      <c r="AL120" s="96"/>
    </row>
    <row r="121" spans="1:38" x14ac:dyDescent="0.2">
      <c r="A121" s="32" t="str">
        <f t="shared" si="12"/>
        <v/>
      </c>
      <c r="C121" s="37" t="str">
        <f>IF(OR(C120=1,C120=""),"",'Imperial Calcs'!B117)</f>
        <v/>
      </c>
      <c r="D121" s="30" t="str">
        <f>IF(C121="","",'Imperial Calcs'!C117)</f>
        <v/>
      </c>
      <c r="E121" s="30" t="str">
        <f>IF(OR(C120=1,C120=""),"",IF('Imperial Data'!$B$2,'Imperial Calcs'!D117,'Imperial Calcs'!E117))</f>
        <v/>
      </c>
      <c r="F121" s="30" t="str">
        <f>IF(OR(C120=1,C120=""),"",IF('Imperial Data'!$B$2,'Imperial Calcs'!E117,'Imperial Calcs'!G117))</f>
        <v/>
      </c>
      <c r="G121" s="30" t="str">
        <f>IF(OR(C120=1,C120=""),"",IF('Imperial Data'!$B$2,'Imperial Calcs'!F117,'Imperial Calcs'!J117))</f>
        <v/>
      </c>
      <c r="H121" s="30" t="str">
        <f>IF(OR(C120=1,C120=""),"",IF('Imperial Data'!$B$2,'Imperial Calcs'!G117,'Imperial Calcs'!M117))</f>
        <v/>
      </c>
      <c r="I121" s="30" t="str">
        <f>IF(C121="","",IF('Imperial Data'!$B$2,'Imperial Calcs'!J117,'Imperial Calcs'!Y117))</f>
        <v/>
      </c>
      <c r="J121" s="30" t="str">
        <f>IF('Imperial Data'!$B$2,'Imperial Calcs'!M117,"")</f>
        <v/>
      </c>
      <c r="K121" s="30" t="str">
        <f>IF('Imperial Data'!$B$2,'Imperial Calcs'!Y117,"")</f>
        <v xml:space="preserve"> </v>
      </c>
      <c r="L121" s="39" t="str">
        <f>IF('Imperial Data'!$B$2,J121,H121)</f>
        <v/>
      </c>
      <c r="M121" s="122" t="str">
        <f>IF('Imperial Data'!$B$2,K121,I121)</f>
        <v xml:space="preserve"> </v>
      </c>
      <c r="O121" s="32" t="str">
        <f t="shared" si="18"/>
        <v xml:space="preserve"> </v>
      </c>
      <c r="Q121" s="122">
        <f t="shared" si="19"/>
        <v>-1.8333333333333257</v>
      </c>
      <c r="R121" s="32" t="str">
        <f t="shared" si="20"/>
        <v/>
      </c>
      <c r="S121" s="32" t="str">
        <f t="shared" si="21"/>
        <v/>
      </c>
      <c r="U121" s="32" t="str">
        <f t="shared" si="16"/>
        <v/>
      </c>
      <c r="W121" s="30" t="str" cm="1">
        <f t="array" ref="W121">IF($AN$21="INVERT",R121,IF(W120&gt;=$S$12,"",IF(R120="","",INDEX($R$18:$R$199,$U$17-ROWS($R$18:$R120)))))</f>
        <v/>
      </c>
      <c r="X121" s="30" t="str">
        <f t="shared" si="17"/>
        <v/>
      </c>
      <c r="Y121" s="30" t="str">
        <f>IF(Y120="","",IF($AN$21="TYP",IF(S120="","",INDEX($S$18:$S$200,$U$17-ROWS($S$18:$S120))),IF($AN$21="INVERT",S121,"")))</f>
        <v/>
      </c>
      <c r="Z121" s="77" t="str">
        <f t="shared" si="22"/>
        <v/>
      </c>
      <c r="AA121" s="69"/>
      <c r="AB121" s="96"/>
      <c r="AC121" s="96"/>
      <c r="AD121" s="96"/>
      <c r="AE121" s="96"/>
      <c r="AF121" s="96"/>
      <c r="AG121" s="96"/>
      <c r="AH121" s="96"/>
      <c r="AI121" s="96"/>
      <c r="AJ121" s="96"/>
      <c r="AK121" s="96"/>
      <c r="AL121" s="96"/>
    </row>
    <row r="122" spans="1:38" x14ac:dyDescent="0.2">
      <c r="A122" s="32" t="str">
        <f t="shared" si="12"/>
        <v/>
      </c>
      <c r="C122" s="37" t="str">
        <f>IF(OR(C121=1,C121=""),"",'Imperial Calcs'!B118)</f>
        <v/>
      </c>
      <c r="D122" s="30" t="str">
        <f>IF(C122="","",'Imperial Calcs'!C118)</f>
        <v/>
      </c>
      <c r="E122" s="30" t="str">
        <f>IF(OR(C121=1,C121=""),"",IF('Imperial Data'!$B$2,'Imperial Calcs'!D118,'Imperial Calcs'!E118))</f>
        <v/>
      </c>
      <c r="F122" s="30" t="str">
        <f>IF(OR(C121=1,C121=""),"",IF('Imperial Data'!$B$2,'Imperial Calcs'!E118,'Imperial Calcs'!G118))</f>
        <v/>
      </c>
      <c r="G122" s="30" t="str">
        <f>IF(OR(C121=1,C121=""),"",IF('Imperial Data'!$B$2,'Imperial Calcs'!F118,'Imperial Calcs'!J118))</f>
        <v/>
      </c>
      <c r="H122" s="30" t="str">
        <f>IF(OR(C121=1,C121=""),"",IF('Imperial Data'!$B$2,'Imperial Calcs'!G118,'Imperial Calcs'!M118))</f>
        <v/>
      </c>
      <c r="I122" s="30" t="str">
        <f>IF(C122="","",IF('Imperial Data'!$B$2,'Imperial Calcs'!J118,'Imperial Calcs'!Y118))</f>
        <v/>
      </c>
      <c r="J122" s="30" t="str">
        <f>IF('Imperial Data'!$B$2,'Imperial Calcs'!M118,"")</f>
        <v/>
      </c>
      <c r="K122" s="30" t="str">
        <f>IF('Imperial Data'!$B$2,'Imperial Calcs'!Y118,"")</f>
        <v xml:space="preserve"> </v>
      </c>
      <c r="L122" s="39" t="str">
        <f>IF('Imperial Data'!$B$2,J122,H122)</f>
        <v/>
      </c>
      <c r="M122" s="122" t="str">
        <f>IF('Imperial Data'!$B$2,K122,I122)</f>
        <v xml:space="preserve"> </v>
      </c>
      <c r="O122" s="32" t="str">
        <f t="shared" si="18"/>
        <v xml:space="preserve"> </v>
      </c>
      <c r="Q122" s="122">
        <f t="shared" si="19"/>
        <v>-1.916666666666659</v>
      </c>
      <c r="R122" s="32" t="str">
        <f t="shared" si="20"/>
        <v/>
      </c>
      <c r="S122" s="32" t="str">
        <f t="shared" si="21"/>
        <v/>
      </c>
      <c r="U122" s="32" t="str">
        <f t="shared" si="16"/>
        <v/>
      </c>
      <c r="W122" s="30" t="str" cm="1">
        <f t="array" ref="W122">IF($AN$21="INVERT",R122,IF(W121&gt;=$S$12,"",IF(R121="","",INDEX($R$18:$R$199,$U$17-ROWS($R$18:$R121)))))</f>
        <v/>
      </c>
      <c r="X122" s="30" t="str">
        <f t="shared" si="17"/>
        <v/>
      </c>
      <c r="Y122" s="30" t="str">
        <f>IF(Y121="","",IF($AN$21="TYP",IF(S121="","",INDEX($S$18:$S$200,$U$17-ROWS($S$18:$S121))),IF($AN$21="INVERT",S122,"")))</f>
        <v/>
      </c>
      <c r="Z122" s="77" t="str">
        <f t="shared" si="22"/>
        <v/>
      </c>
      <c r="AA122" s="69"/>
      <c r="AB122" s="96"/>
      <c r="AC122" s="96"/>
      <c r="AD122" s="96"/>
      <c r="AE122" s="96"/>
      <c r="AF122" s="96"/>
      <c r="AG122" s="96"/>
      <c r="AH122" s="96"/>
      <c r="AI122" s="96"/>
      <c r="AJ122" s="96"/>
      <c r="AK122" s="96"/>
      <c r="AL122" s="96"/>
    </row>
    <row r="123" spans="1:38" x14ac:dyDescent="0.2">
      <c r="A123" s="32" t="str">
        <f t="shared" si="12"/>
        <v/>
      </c>
      <c r="C123" s="37" t="str">
        <f>IF(OR(C122=1,C122=""),"",'Imperial Calcs'!B119)</f>
        <v/>
      </c>
      <c r="D123" s="30" t="str">
        <f>IF(C123="","",'Imperial Calcs'!C119)</f>
        <v/>
      </c>
      <c r="E123" s="30" t="str">
        <f>IF(OR(C122=1,C122=""),"",IF('Imperial Data'!$B$2,'Imperial Calcs'!D119,'Imperial Calcs'!E119))</f>
        <v/>
      </c>
      <c r="F123" s="30" t="str">
        <f>IF(OR(C122=1,C122=""),"",IF('Imperial Data'!$B$2,'Imperial Calcs'!E119,'Imperial Calcs'!G119))</f>
        <v/>
      </c>
      <c r="G123" s="30" t="str">
        <f>IF(OR(C122=1,C122=""),"",IF('Imperial Data'!$B$2,'Imperial Calcs'!F119,'Imperial Calcs'!J119))</f>
        <v/>
      </c>
      <c r="H123" s="30" t="str">
        <f>IF(OR(C122=1,C122=""),"",IF('Imperial Data'!$B$2,'Imperial Calcs'!G119,'Imperial Calcs'!M119))</f>
        <v/>
      </c>
      <c r="I123" s="30" t="str">
        <f>IF(C123="","",IF('Imperial Data'!$B$2,'Imperial Calcs'!J119,'Imperial Calcs'!Y119))</f>
        <v/>
      </c>
      <c r="J123" s="30" t="str">
        <f>IF('Imperial Data'!$B$2,'Imperial Calcs'!M119,"")</f>
        <v/>
      </c>
      <c r="K123" s="30" t="str">
        <f>IF('Imperial Data'!$B$2,'Imperial Calcs'!Y119,"")</f>
        <v xml:space="preserve"> </v>
      </c>
      <c r="L123" s="39" t="str">
        <f>IF('Imperial Data'!$B$2,J123,H123)</f>
        <v/>
      </c>
      <c r="M123" s="122" t="str">
        <f>IF('Imperial Data'!$B$2,K123,I123)</f>
        <v xml:space="preserve"> </v>
      </c>
      <c r="O123" s="32" t="str">
        <f t="shared" si="18"/>
        <v xml:space="preserve"> </v>
      </c>
      <c r="Q123" s="122">
        <f t="shared" si="19"/>
        <v>-1.9999999999999922</v>
      </c>
      <c r="R123" s="32" t="str">
        <f t="shared" si="20"/>
        <v/>
      </c>
      <c r="S123" s="32" t="str">
        <f t="shared" si="21"/>
        <v/>
      </c>
      <c r="U123" s="32" t="str">
        <f t="shared" si="16"/>
        <v/>
      </c>
      <c r="W123" s="30" t="str" cm="1">
        <f t="array" ref="W123">IF($AN$21="INVERT",R123,IF(W122&gt;=$S$12,"",IF(R122="","",INDEX($R$18:$R$199,$U$17-ROWS($R$18:$R122)))))</f>
        <v/>
      </c>
      <c r="X123" s="30" t="str">
        <f t="shared" si="17"/>
        <v/>
      </c>
      <c r="Y123" s="30" t="str">
        <f>IF(Y122="","",IF($AN$21="TYP",IF(S122="","",INDEX($S$18:$S$200,$U$17-ROWS($S$18:$S122))),IF($AN$21="INVERT",S123,"")))</f>
        <v/>
      </c>
      <c r="Z123" s="77" t="str">
        <f t="shared" si="22"/>
        <v/>
      </c>
      <c r="AA123" s="69"/>
      <c r="AB123" s="96"/>
      <c r="AC123" s="96"/>
      <c r="AD123" s="96"/>
      <c r="AE123" s="96"/>
      <c r="AF123" s="96"/>
      <c r="AG123" s="96"/>
      <c r="AH123" s="96"/>
      <c r="AI123" s="96"/>
      <c r="AJ123" s="96"/>
      <c r="AK123" s="96"/>
      <c r="AL123" s="96"/>
    </row>
    <row r="124" spans="1:38" x14ac:dyDescent="0.2">
      <c r="A124" s="32" t="str">
        <f t="shared" si="12"/>
        <v/>
      </c>
      <c r="C124" s="37" t="str">
        <f>IF(OR(C123=1,C123=""),"",'Imperial Calcs'!B120)</f>
        <v/>
      </c>
      <c r="D124" s="30" t="str">
        <f>IF(C124="","",'Imperial Calcs'!C120)</f>
        <v/>
      </c>
      <c r="E124" s="30" t="str">
        <f>IF(OR(C123=1,C123=""),"",IF('Imperial Data'!$B$2,'Imperial Calcs'!D120,'Imperial Calcs'!E120))</f>
        <v/>
      </c>
      <c r="F124" s="30" t="str">
        <f>IF(OR(C123=1,C123=""),"",IF('Imperial Data'!$B$2,'Imperial Calcs'!E120,'Imperial Calcs'!G120))</f>
        <v/>
      </c>
      <c r="G124" s="30" t="str">
        <f>IF(OR(C123=1,C123=""),"",IF('Imperial Data'!$B$2,'Imperial Calcs'!F120,'Imperial Calcs'!J120))</f>
        <v/>
      </c>
      <c r="H124" s="30" t="str">
        <f>IF(OR(C123=1,C123=""),"",IF('Imperial Data'!$B$2,'Imperial Calcs'!G120,'Imperial Calcs'!M120))</f>
        <v/>
      </c>
      <c r="I124" s="30" t="str">
        <f>IF(C124="","",IF('Imperial Data'!$B$2,'Imperial Calcs'!J120,'Imperial Calcs'!Y120))</f>
        <v/>
      </c>
      <c r="J124" s="30" t="str">
        <f>IF('Imperial Data'!$B$2,'Imperial Calcs'!M120,"")</f>
        <v/>
      </c>
      <c r="K124" s="30" t="str">
        <f>IF('Imperial Data'!$B$2,'Imperial Calcs'!Y120,"")</f>
        <v xml:space="preserve"> </v>
      </c>
      <c r="L124" s="39" t="str">
        <f>IF('Imperial Data'!$B$2,J124,H124)</f>
        <v/>
      </c>
      <c r="M124" s="122" t="str">
        <f>IF('Imperial Data'!$B$2,K124,I124)</f>
        <v xml:space="preserve"> </v>
      </c>
      <c r="O124" s="32" t="str">
        <f t="shared" si="18"/>
        <v xml:space="preserve"> </v>
      </c>
      <c r="Q124" s="122">
        <f t="shared" si="19"/>
        <v>-2.0833333333333255</v>
      </c>
      <c r="R124" s="32" t="str">
        <f t="shared" si="20"/>
        <v/>
      </c>
      <c r="S124" s="32" t="str">
        <f t="shared" si="21"/>
        <v/>
      </c>
      <c r="U124" s="32" t="str">
        <f t="shared" si="16"/>
        <v/>
      </c>
      <c r="W124" s="30" t="str" cm="1">
        <f t="array" ref="W124">IF($AN$21="INVERT",R124,IF(W123&gt;=$S$12,"",IF(R123="","",INDEX($R$18:$R$199,$U$17-ROWS($R$18:$R123)))))</f>
        <v/>
      </c>
      <c r="X124" s="30" t="str">
        <f t="shared" si="17"/>
        <v/>
      </c>
      <c r="Y124" s="30" t="str">
        <f>IF(Y123="","",IF($AN$21="TYP",IF(S123="","",INDEX($S$18:$S$200,$U$17-ROWS($S$18:$S123))),IF($AN$21="INVERT",S124,"")))</f>
        <v/>
      </c>
      <c r="Z124" s="77" t="str">
        <f t="shared" si="22"/>
        <v/>
      </c>
      <c r="AA124" s="69"/>
      <c r="AB124" s="96"/>
      <c r="AC124" s="96"/>
      <c r="AD124" s="96"/>
      <c r="AE124" s="96"/>
      <c r="AF124" s="96"/>
      <c r="AG124" s="96"/>
      <c r="AH124" s="96"/>
      <c r="AI124" s="96"/>
      <c r="AJ124" s="96"/>
      <c r="AK124" s="96"/>
      <c r="AL124" s="96"/>
    </row>
    <row r="125" spans="1:38" x14ac:dyDescent="0.2">
      <c r="A125" s="32" t="str">
        <f t="shared" si="12"/>
        <v/>
      </c>
      <c r="C125" s="37" t="str">
        <f>IF(OR(C124=1,C124=""),"",'Imperial Calcs'!B121)</f>
        <v/>
      </c>
      <c r="D125" s="30" t="str">
        <f>IF(C125="","",'Imperial Calcs'!C121)</f>
        <v/>
      </c>
      <c r="E125" s="30" t="str">
        <f>IF(OR(C124=1,C124=""),"",IF('Imperial Data'!$B$2,'Imperial Calcs'!D121,'Imperial Calcs'!E121))</f>
        <v/>
      </c>
      <c r="F125" s="30" t="str">
        <f>IF(OR(C124=1,C124=""),"",IF('Imperial Data'!$B$2,'Imperial Calcs'!E121,'Imperial Calcs'!G121))</f>
        <v/>
      </c>
      <c r="G125" s="30" t="str">
        <f>IF(OR(C124=1,C124=""),"",IF('Imperial Data'!$B$2,'Imperial Calcs'!F121,'Imperial Calcs'!J121))</f>
        <v/>
      </c>
      <c r="H125" s="30" t="str">
        <f>IF(OR(C124=1,C124=""),"",IF('Imperial Data'!$B$2,'Imperial Calcs'!G121,'Imperial Calcs'!M121))</f>
        <v/>
      </c>
      <c r="I125" s="30" t="str">
        <f>IF(C125="","",IF('Imperial Data'!$B$2,'Imperial Calcs'!J121,'Imperial Calcs'!Y121))</f>
        <v/>
      </c>
      <c r="J125" s="30" t="str">
        <f>IF('Imperial Data'!$B$2,'Imperial Calcs'!M121,"")</f>
        <v/>
      </c>
      <c r="K125" s="30" t="str">
        <f>IF('Imperial Data'!$B$2,'Imperial Calcs'!Y121,"")</f>
        <v xml:space="preserve"> </v>
      </c>
      <c r="L125" s="39" t="str">
        <f>IF('Imperial Data'!$B$2,J125,H125)</f>
        <v/>
      </c>
      <c r="M125" s="122" t="str">
        <f>IF('Imperial Data'!$B$2,K125,I125)</f>
        <v xml:space="preserve"> </v>
      </c>
      <c r="O125" s="32" t="str">
        <f t="shared" si="18"/>
        <v xml:space="preserve"> </v>
      </c>
      <c r="Q125" s="122">
        <f t="shared" si="19"/>
        <v>-2.166666666666659</v>
      </c>
      <c r="R125" s="32" t="str">
        <f t="shared" si="20"/>
        <v/>
      </c>
      <c r="S125" s="32" t="str">
        <f t="shared" si="21"/>
        <v/>
      </c>
      <c r="U125" s="32" t="str">
        <f t="shared" si="16"/>
        <v/>
      </c>
      <c r="W125" s="30" t="str" cm="1">
        <f t="array" ref="W125">IF($AN$21="INVERT",R125,IF(W124&gt;=$S$12,"",IF(R124="","",INDEX($R$18:$R$199,$U$17-ROWS($R$18:$R124)))))</f>
        <v/>
      </c>
      <c r="X125" s="30" t="str">
        <f t="shared" si="17"/>
        <v/>
      </c>
      <c r="Y125" s="30" t="str">
        <f>IF(Y124="","",IF($AN$21="TYP",IF(S124="","",INDEX($S$18:$S$200,$U$17-ROWS($S$18:$S124))),IF($AN$21="INVERT",S125,"")))</f>
        <v/>
      </c>
      <c r="Z125" s="77" t="str">
        <f t="shared" si="22"/>
        <v/>
      </c>
      <c r="AA125" s="69"/>
      <c r="AB125" s="96"/>
      <c r="AC125" s="96"/>
      <c r="AD125" s="96"/>
      <c r="AE125" s="96"/>
      <c r="AF125" s="96"/>
      <c r="AG125" s="96"/>
      <c r="AH125" s="96"/>
      <c r="AI125" s="96"/>
      <c r="AJ125" s="96"/>
      <c r="AK125" s="96"/>
      <c r="AL125" s="96"/>
    </row>
    <row r="126" spans="1:38" x14ac:dyDescent="0.2">
      <c r="A126" s="32" t="str">
        <f t="shared" si="12"/>
        <v/>
      </c>
      <c r="C126" s="37" t="str">
        <f>IF(OR(C125=1,C125=""),"",'Imperial Calcs'!B122)</f>
        <v/>
      </c>
      <c r="D126" s="30" t="str">
        <f>IF(C126="","",'Imperial Calcs'!C122)</f>
        <v/>
      </c>
      <c r="E126" s="30" t="str">
        <f>IF(OR(C125=1,C125=""),"",IF('Imperial Data'!$B$2,'Imperial Calcs'!D122,'Imperial Calcs'!E122))</f>
        <v/>
      </c>
      <c r="F126" s="30" t="str">
        <f>IF(OR(C125=1,C125=""),"",IF('Imperial Data'!$B$2,'Imperial Calcs'!E122,'Imperial Calcs'!G122))</f>
        <v/>
      </c>
      <c r="G126" s="30" t="str">
        <f>IF(OR(C125=1,C125=""),"",IF('Imperial Data'!$B$2,'Imperial Calcs'!F122,'Imperial Calcs'!J122))</f>
        <v/>
      </c>
      <c r="H126" s="30" t="str">
        <f>IF(OR(C125=1,C125=""),"",IF('Imperial Data'!$B$2,'Imperial Calcs'!G122,'Imperial Calcs'!M122))</f>
        <v/>
      </c>
      <c r="I126" s="30" t="str">
        <f>IF(C126="","",IF('Imperial Data'!$B$2,'Imperial Calcs'!J122,'Imperial Calcs'!Y122))</f>
        <v/>
      </c>
      <c r="J126" s="30" t="str">
        <f>IF('Imperial Data'!$B$2,'Imperial Calcs'!M122,"")</f>
        <v/>
      </c>
      <c r="K126" s="30" t="str">
        <f>IF('Imperial Data'!$B$2,'Imperial Calcs'!Y122,"")</f>
        <v xml:space="preserve"> </v>
      </c>
      <c r="L126" s="39" t="str">
        <f>IF('Imperial Data'!$B$2,J126,H126)</f>
        <v/>
      </c>
      <c r="M126" s="122" t="str">
        <f>IF('Imperial Data'!$B$2,K126,I126)</f>
        <v xml:space="preserve"> </v>
      </c>
      <c r="O126" s="32" t="str">
        <f t="shared" si="18"/>
        <v xml:space="preserve"> </v>
      </c>
      <c r="Q126" s="122">
        <f t="shared" si="19"/>
        <v>-2.2499999999999925</v>
      </c>
      <c r="R126" s="32" t="str">
        <f t="shared" si="20"/>
        <v/>
      </c>
      <c r="S126" s="32" t="str">
        <f t="shared" si="21"/>
        <v/>
      </c>
      <c r="U126" s="32" t="str">
        <f t="shared" si="16"/>
        <v/>
      </c>
      <c r="W126" s="30" t="str" cm="1">
        <f t="array" ref="W126">IF($AN$21="INVERT",R126,IF(W125&gt;=$S$12,"",IF(R125="","",INDEX($R$18:$R$199,$U$17-ROWS($R$18:$R125)))))</f>
        <v/>
      </c>
      <c r="X126" s="30" t="str">
        <f t="shared" si="17"/>
        <v/>
      </c>
      <c r="Y126" s="30" t="str">
        <f>IF(Y125="","",IF($AN$21="TYP",IF(S125="","",INDEX($S$18:$S$200,$U$17-ROWS($S$18:$S125))),IF($AN$21="INVERT",S126,"")))</f>
        <v/>
      </c>
      <c r="Z126" s="77" t="str">
        <f t="shared" si="22"/>
        <v/>
      </c>
      <c r="AA126" s="69"/>
      <c r="AB126" s="96"/>
      <c r="AC126" s="96"/>
      <c r="AD126" s="96"/>
      <c r="AE126" s="96"/>
      <c r="AF126" s="96"/>
      <c r="AG126" s="96"/>
      <c r="AH126" s="96"/>
      <c r="AI126" s="96"/>
      <c r="AJ126" s="96"/>
      <c r="AK126" s="96"/>
      <c r="AL126" s="96"/>
    </row>
    <row r="127" spans="1:38" x14ac:dyDescent="0.2">
      <c r="A127" s="32" t="str">
        <f t="shared" si="12"/>
        <v/>
      </c>
      <c r="C127" s="37" t="str">
        <f>IF(OR(C126=1,C126=""),"",'Imperial Calcs'!B123)</f>
        <v/>
      </c>
      <c r="D127" s="30" t="str">
        <f>IF(C127="","",'Imperial Calcs'!C123)</f>
        <v/>
      </c>
      <c r="E127" s="30" t="str">
        <f>IF(OR(C126=1,C126=""),"",IF('Imperial Data'!$B$2,'Imperial Calcs'!D123,'Imperial Calcs'!E123))</f>
        <v/>
      </c>
      <c r="F127" s="30" t="str">
        <f>IF(OR(C126=1,C126=""),"",IF('Imperial Data'!$B$2,'Imperial Calcs'!E123,'Imperial Calcs'!G123))</f>
        <v/>
      </c>
      <c r="G127" s="30" t="str">
        <f>IF(OR(C126=1,C126=""),"",IF('Imperial Data'!$B$2,'Imperial Calcs'!F123,'Imperial Calcs'!J123))</f>
        <v/>
      </c>
      <c r="H127" s="30" t="str">
        <f>IF(OR(C126=1,C126=""),"",IF('Imperial Data'!$B$2,'Imperial Calcs'!G123,'Imperial Calcs'!M123))</f>
        <v/>
      </c>
      <c r="I127" s="30" t="str">
        <f>IF(C127="","",IF('Imperial Data'!$B$2,'Imperial Calcs'!J123,'Imperial Calcs'!Y123))</f>
        <v/>
      </c>
      <c r="J127" s="30" t="str">
        <f>IF('Imperial Data'!$B$2,'Imperial Calcs'!M123,"")</f>
        <v/>
      </c>
      <c r="K127" s="30" t="str">
        <f>IF('Imperial Data'!$B$2,'Imperial Calcs'!Y123,"")</f>
        <v xml:space="preserve"> </v>
      </c>
      <c r="L127" s="39" t="str">
        <f>IF('Imperial Data'!$B$2,J127,H127)</f>
        <v/>
      </c>
      <c r="M127" s="122" t="str">
        <f>IF('Imperial Data'!$B$2,K127,I127)</f>
        <v xml:space="preserve"> </v>
      </c>
      <c r="O127" s="32" t="str">
        <f t="shared" si="18"/>
        <v xml:space="preserve"> </v>
      </c>
      <c r="Q127" s="122">
        <f t="shared" si="19"/>
        <v>-2.3333333333333259</v>
      </c>
      <c r="R127" s="32" t="str">
        <f t="shared" si="20"/>
        <v/>
      </c>
      <c r="S127" s="32" t="str">
        <f t="shared" si="21"/>
        <v/>
      </c>
      <c r="U127" s="32" t="str">
        <f t="shared" si="16"/>
        <v/>
      </c>
      <c r="W127" s="30" t="str" cm="1">
        <f t="array" ref="W127">IF($AN$21="INVERT",R127,IF(W126&gt;=$S$12,"",IF(R126="","",INDEX($R$18:$R$199,$U$17-ROWS($R$18:$R126)))))</f>
        <v/>
      </c>
      <c r="X127" s="30" t="str">
        <f t="shared" si="17"/>
        <v/>
      </c>
      <c r="Y127" s="30" t="str">
        <f>IF(Y126="","",IF($AN$21="TYP",IF(S126="","",INDEX($S$18:$S$200,$U$17-ROWS($S$18:$S126))),IF($AN$21="INVERT",S127,"")))</f>
        <v/>
      </c>
      <c r="Z127" s="77" t="str">
        <f t="shared" si="22"/>
        <v/>
      </c>
      <c r="AA127" s="69"/>
      <c r="AB127" s="96"/>
      <c r="AC127" s="96"/>
      <c r="AD127" s="96"/>
      <c r="AE127" s="96"/>
      <c r="AF127" s="96"/>
      <c r="AG127" s="96"/>
      <c r="AH127" s="96"/>
      <c r="AI127" s="96"/>
      <c r="AJ127" s="96"/>
      <c r="AK127" s="96"/>
      <c r="AL127" s="96"/>
    </row>
    <row r="128" spans="1:38" x14ac:dyDescent="0.2">
      <c r="A128" s="32" t="str">
        <f t="shared" si="12"/>
        <v/>
      </c>
      <c r="C128" s="37" t="str">
        <f>IF(OR(C127=1,C127=""),"",'Imperial Calcs'!B124)</f>
        <v/>
      </c>
      <c r="D128" s="30" t="str">
        <f>IF(C128="","",'Imperial Calcs'!C124)</f>
        <v/>
      </c>
      <c r="E128" s="30" t="str">
        <f>IF(OR(C127=1,C127=""),"",IF('Imperial Data'!$B$2,'Imperial Calcs'!D124,'Imperial Calcs'!E124))</f>
        <v/>
      </c>
      <c r="F128" s="30" t="str">
        <f>IF(OR(C127=1,C127=""),"",IF('Imperial Data'!$B$2,'Imperial Calcs'!E124,'Imperial Calcs'!G124))</f>
        <v/>
      </c>
      <c r="G128" s="30" t="str">
        <f>IF(OR(C127=1,C127=""),"",IF('Imperial Data'!$B$2,'Imperial Calcs'!F124,'Imperial Calcs'!J124))</f>
        <v/>
      </c>
      <c r="H128" s="30" t="str">
        <f>IF(OR(C127=1,C127=""),"",IF('Imperial Data'!$B$2,'Imperial Calcs'!G124,'Imperial Calcs'!M124))</f>
        <v/>
      </c>
      <c r="I128" s="30" t="str">
        <f>IF(C128="","",IF('Imperial Data'!$B$2,'Imperial Calcs'!J124,'Imperial Calcs'!Y124))</f>
        <v/>
      </c>
      <c r="J128" s="30" t="str">
        <f>IF('Imperial Data'!$B$2,'Imperial Calcs'!M124,"")</f>
        <v/>
      </c>
      <c r="K128" s="30" t="str">
        <f>IF('Imperial Data'!$B$2,'Imperial Calcs'!Y124,"")</f>
        <v xml:space="preserve"> </v>
      </c>
      <c r="L128" s="39" t="str">
        <f>IF('Imperial Data'!$B$2,J128,H128)</f>
        <v/>
      </c>
      <c r="M128" s="122" t="str">
        <f>IF('Imperial Data'!$B$2,K128,I128)</f>
        <v xml:space="preserve"> </v>
      </c>
      <c r="O128" s="32" t="str">
        <f t="shared" si="18"/>
        <v xml:space="preserve"> </v>
      </c>
      <c r="Q128" s="122">
        <f t="shared" si="19"/>
        <v>-2.4166666666666594</v>
      </c>
      <c r="R128" s="32" t="str">
        <f t="shared" si="20"/>
        <v/>
      </c>
      <c r="S128" s="32" t="str">
        <f t="shared" si="21"/>
        <v/>
      </c>
      <c r="U128" s="32" t="str">
        <f t="shared" si="16"/>
        <v/>
      </c>
      <c r="W128" s="30" t="str" cm="1">
        <f t="array" ref="W128">IF($AN$21="INVERT",R128,IF(W127&gt;=$S$12,"",IF(R127="","",INDEX($R$18:$R$199,$U$17-ROWS($R$18:$R127)))))</f>
        <v/>
      </c>
      <c r="X128" s="30" t="str">
        <f t="shared" si="17"/>
        <v/>
      </c>
      <c r="Y128" s="30" t="str">
        <f>IF(Y127="","",IF($AN$21="TYP",IF(S127="","",INDEX($S$18:$S$200,$U$17-ROWS($S$18:$S127))),IF($AN$21="INVERT",S128,"")))</f>
        <v/>
      </c>
      <c r="Z128" s="77" t="str">
        <f t="shared" si="22"/>
        <v/>
      </c>
      <c r="AA128" s="69"/>
      <c r="AB128" s="96"/>
      <c r="AC128" s="96"/>
      <c r="AD128" s="96"/>
      <c r="AE128" s="96"/>
      <c r="AF128" s="96"/>
      <c r="AG128" s="96"/>
      <c r="AH128" s="96"/>
      <c r="AI128" s="96"/>
      <c r="AJ128" s="96"/>
      <c r="AK128" s="96"/>
      <c r="AL128" s="96"/>
    </row>
    <row r="129" spans="1:38" x14ac:dyDescent="0.2">
      <c r="A129" s="32" t="str">
        <f t="shared" si="12"/>
        <v/>
      </c>
      <c r="C129" s="37" t="str">
        <f>IF(OR(C128=1,C128=""),"",'Imperial Calcs'!B125)</f>
        <v/>
      </c>
      <c r="D129" s="30" t="str">
        <f>IF(C129="","",'Imperial Calcs'!C125)</f>
        <v/>
      </c>
      <c r="E129" s="30" t="str">
        <f>IF(OR(C128=1,C128=""),"",IF('Imperial Data'!$B$2,'Imperial Calcs'!D125,'Imperial Calcs'!E125))</f>
        <v/>
      </c>
      <c r="F129" s="30" t="str">
        <f>IF(OR(C128=1,C128=""),"",IF('Imperial Data'!$B$2,'Imperial Calcs'!E125,'Imperial Calcs'!G125))</f>
        <v/>
      </c>
      <c r="G129" s="30" t="str">
        <f>IF(OR(C128=1,C128=""),"",IF('Imperial Data'!$B$2,'Imperial Calcs'!F125,'Imperial Calcs'!J125))</f>
        <v/>
      </c>
      <c r="H129" s="30" t="str">
        <f>IF(OR(C128=1,C128=""),"",IF('Imperial Data'!$B$2,'Imperial Calcs'!G125,'Imperial Calcs'!M125))</f>
        <v/>
      </c>
      <c r="I129" s="30" t="str">
        <f>IF(C129="","",IF('Imperial Data'!$B$2,'Imperial Calcs'!J125,'Imperial Calcs'!Y125))</f>
        <v/>
      </c>
      <c r="J129" s="30" t="str">
        <f>IF('Imperial Data'!$B$2,'Imperial Calcs'!M125,"")</f>
        <v/>
      </c>
      <c r="K129" s="30" t="str">
        <f>IF('Imperial Data'!$B$2,'Imperial Calcs'!Y125,"")</f>
        <v xml:space="preserve"> </v>
      </c>
      <c r="L129" s="39" t="str">
        <f>IF('Imperial Data'!$B$2,J129,H129)</f>
        <v/>
      </c>
      <c r="M129" s="122" t="str">
        <f>IF('Imperial Data'!$B$2,K129,I129)</f>
        <v xml:space="preserve"> </v>
      </c>
      <c r="O129" s="32" t="str">
        <f t="shared" si="18"/>
        <v xml:space="preserve"> </v>
      </c>
      <c r="Q129" s="122">
        <f t="shared" si="19"/>
        <v>-2.4999999999999929</v>
      </c>
      <c r="R129" s="32" t="str">
        <f t="shared" si="20"/>
        <v/>
      </c>
      <c r="S129" s="32" t="str">
        <f t="shared" si="21"/>
        <v/>
      </c>
      <c r="U129" s="32" t="str">
        <f t="shared" si="16"/>
        <v/>
      </c>
      <c r="W129" s="30" t="str" cm="1">
        <f t="array" ref="W129">IF($AN$21="INVERT",R129,IF(W128&gt;=$S$12,"",IF(R128="","",INDEX($R$18:$R$199,$U$17-ROWS($R$18:$R128)))))</f>
        <v/>
      </c>
      <c r="X129" s="30" t="str">
        <f t="shared" si="17"/>
        <v/>
      </c>
      <c r="Y129" s="30" t="str">
        <f>IF(Y128="","",IF($AN$21="TYP",IF(S128="","",INDEX($S$18:$S$200,$U$17-ROWS($S$18:$S128))),IF($AN$21="INVERT",S129,"")))</f>
        <v/>
      </c>
      <c r="Z129" s="77" t="str">
        <f t="shared" si="22"/>
        <v/>
      </c>
      <c r="AA129" s="69"/>
      <c r="AB129" s="96"/>
      <c r="AC129" s="96"/>
      <c r="AD129" s="96"/>
      <c r="AE129" s="96"/>
      <c r="AF129" s="96"/>
      <c r="AG129" s="96"/>
      <c r="AH129" s="96"/>
      <c r="AI129" s="96"/>
      <c r="AJ129" s="96"/>
      <c r="AK129" s="96"/>
      <c r="AL129" s="96"/>
    </row>
    <row r="130" spans="1:38" x14ac:dyDescent="0.2">
      <c r="A130" s="32" t="str">
        <f t="shared" si="12"/>
        <v/>
      </c>
      <c r="C130" s="37" t="str">
        <f>IF(OR(C129=1,C129=""),"",'Imperial Calcs'!B126)</f>
        <v/>
      </c>
      <c r="D130" s="30" t="str">
        <f>IF(C130="","",'Imperial Calcs'!C126)</f>
        <v/>
      </c>
      <c r="E130" s="30" t="str">
        <f>IF(OR(C129=1,C129=""),"",IF('Imperial Data'!$B$2,'Imperial Calcs'!D126,'Imperial Calcs'!E126))</f>
        <v/>
      </c>
      <c r="F130" s="30" t="str">
        <f>IF(OR(C129=1,C129=""),"",IF('Imperial Data'!$B$2,'Imperial Calcs'!E126,'Imperial Calcs'!G126))</f>
        <v/>
      </c>
      <c r="G130" s="30" t="str">
        <f>IF(OR(C129=1,C129=""),"",IF('Imperial Data'!$B$2,'Imperial Calcs'!F126,'Imperial Calcs'!J126))</f>
        <v/>
      </c>
      <c r="H130" s="30" t="str">
        <f>IF(OR(C129=1,C129=""),"",IF('Imperial Data'!$B$2,'Imperial Calcs'!G126,'Imperial Calcs'!M126))</f>
        <v/>
      </c>
      <c r="I130" s="30" t="str">
        <f>IF(C130="","",IF('Imperial Data'!$B$2,'Imperial Calcs'!J126,'Imperial Calcs'!Y126))</f>
        <v/>
      </c>
      <c r="J130" s="30" t="str">
        <f>IF('Imperial Data'!$B$2,'Imperial Calcs'!M126,"")</f>
        <v/>
      </c>
      <c r="K130" s="30" t="str">
        <f>IF('Imperial Data'!$B$2,'Imperial Calcs'!Y126,"")</f>
        <v xml:space="preserve"> </v>
      </c>
      <c r="L130" s="39" t="str">
        <f>IF('Imperial Data'!$B$2,J130,H130)</f>
        <v/>
      </c>
      <c r="M130" s="122" t="str">
        <f>IF('Imperial Data'!$B$2,K130,I130)</f>
        <v xml:space="preserve"> </v>
      </c>
      <c r="O130" s="32" t="str">
        <f t="shared" si="18"/>
        <v xml:space="preserve"> </v>
      </c>
      <c r="Q130" s="122">
        <f t="shared" si="19"/>
        <v>-2.5833333333333264</v>
      </c>
      <c r="R130" s="32" t="str">
        <f t="shared" si="20"/>
        <v/>
      </c>
      <c r="S130" s="32" t="str">
        <f t="shared" si="21"/>
        <v/>
      </c>
      <c r="U130" s="32" t="str">
        <f t="shared" si="16"/>
        <v/>
      </c>
      <c r="W130" s="30" t="str" cm="1">
        <f t="array" ref="W130">IF($AN$21="INVERT",R130,IF(W129&gt;=$S$12,"",IF(R129="","",INDEX($R$18:$R$199,$U$17-ROWS($R$18:$R129)))))</f>
        <v/>
      </c>
      <c r="X130" s="30" t="str">
        <f t="shared" si="17"/>
        <v/>
      </c>
      <c r="Y130" s="30" t="str">
        <f>IF(Y129="","",IF($AN$21="TYP",IF(S129="","",INDEX($S$18:$S$200,$U$17-ROWS($S$18:$S129))),IF($AN$21="INVERT",S130,"")))</f>
        <v/>
      </c>
      <c r="Z130" s="77" t="str">
        <f t="shared" si="22"/>
        <v/>
      </c>
      <c r="AA130" s="69"/>
      <c r="AB130" s="96"/>
      <c r="AC130" s="96"/>
      <c r="AD130" s="96"/>
      <c r="AE130" s="96"/>
      <c r="AF130" s="96"/>
      <c r="AG130" s="96"/>
      <c r="AH130" s="96"/>
      <c r="AI130" s="96"/>
      <c r="AJ130" s="96"/>
      <c r="AK130" s="96"/>
      <c r="AL130" s="96"/>
    </row>
    <row r="131" spans="1:38" x14ac:dyDescent="0.2">
      <c r="A131" s="32" t="str">
        <f t="shared" si="12"/>
        <v/>
      </c>
      <c r="C131" s="37" t="str">
        <f>IF(OR(C130=1,C130=""),"",'Imperial Calcs'!B127)</f>
        <v/>
      </c>
      <c r="D131" s="30" t="str">
        <f>IF(C131="","",'Imperial Calcs'!C127)</f>
        <v/>
      </c>
      <c r="E131" s="30" t="str">
        <f>IF(OR(C130=1,C130=""),"",IF('Imperial Data'!$B$2,'Imperial Calcs'!D127,'Imperial Calcs'!E127))</f>
        <v/>
      </c>
      <c r="F131" s="30" t="str">
        <f>IF(OR(C130=1,C130=""),"",IF('Imperial Data'!$B$2,'Imperial Calcs'!E127,'Imperial Calcs'!G127))</f>
        <v/>
      </c>
      <c r="G131" s="30" t="str">
        <f>IF(OR(C130=1,C130=""),"",IF('Imperial Data'!$B$2,'Imperial Calcs'!F127,'Imperial Calcs'!J127))</f>
        <v/>
      </c>
      <c r="H131" s="30" t="str">
        <f>IF(OR(C130=1,C130=""),"",IF('Imperial Data'!$B$2,'Imperial Calcs'!G127,'Imperial Calcs'!M127))</f>
        <v/>
      </c>
      <c r="I131" s="30" t="str">
        <f>IF(C131="","",IF('Imperial Data'!$B$2,'Imperial Calcs'!J127,'Imperial Calcs'!Y127))</f>
        <v/>
      </c>
      <c r="J131" s="30" t="str">
        <f>IF('Imperial Data'!$B$2,'Imperial Calcs'!M127,"")</f>
        <v/>
      </c>
      <c r="K131" s="30" t="str">
        <f>IF('Imperial Data'!$B$2,'Imperial Calcs'!Y127,"")</f>
        <v xml:space="preserve"> </v>
      </c>
      <c r="L131" s="39" t="str">
        <f>IF('Imperial Data'!$B$2,J131,H131)</f>
        <v/>
      </c>
      <c r="M131" s="122" t="str">
        <f>IF('Imperial Data'!$B$2,K131,I131)</f>
        <v xml:space="preserve"> </v>
      </c>
      <c r="O131" s="32" t="str">
        <f t="shared" si="18"/>
        <v xml:space="preserve"> </v>
      </c>
      <c r="Q131" s="122">
        <f t="shared" si="19"/>
        <v>-2.6666666666666599</v>
      </c>
      <c r="R131" s="32" t="str">
        <f t="shared" si="20"/>
        <v/>
      </c>
      <c r="S131" s="32" t="str">
        <f t="shared" si="21"/>
        <v/>
      </c>
      <c r="U131" s="32" t="str">
        <f t="shared" si="16"/>
        <v/>
      </c>
      <c r="W131" s="30" t="str" cm="1">
        <f t="array" ref="W131">IF($AN$21="INVERT",R131,IF(W130&gt;=$S$12,"",IF(R130="","",INDEX($R$18:$R$199,$U$17-ROWS($R$18:$R130)))))</f>
        <v/>
      </c>
      <c r="X131" s="30" t="str">
        <f t="shared" si="17"/>
        <v/>
      </c>
      <c r="Y131" s="30" t="str">
        <f>IF(Y130="","",IF($AN$21="TYP",IF(S130="","",INDEX($S$18:$S$200,$U$17-ROWS($S$18:$S130))),IF($AN$21="INVERT",S131,"")))</f>
        <v/>
      </c>
      <c r="Z131" s="77" t="str">
        <f t="shared" si="22"/>
        <v/>
      </c>
      <c r="AA131" s="69"/>
      <c r="AB131" s="96"/>
      <c r="AC131" s="96"/>
      <c r="AD131" s="96"/>
      <c r="AE131" s="96"/>
      <c r="AF131" s="96"/>
      <c r="AG131" s="96"/>
      <c r="AH131" s="96"/>
      <c r="AI131" s="96"/>
      <c r="AJ131" s="96"/>
      <c r="AK131" s="96"/>
      <c r="AL131" s="96"/>
    </row>
    <row r="132" spans="1:38" x14ac:dyDescent="0.2">
      <c r="A132" s="32" t="str">
        <f t="shared" si="12"/>
        <v/>
      </c>
      <c r="C132" s="37" t="str">
        <f>IF(OR(C131=1,C131=""),"",'Imperial Calcs'!B128)</f>
        <v/>
      </c>
      <c r="D132" s="30" t="str">
        <f>IF(C132="","",'Imperial Calcs'!C128)</f>
        <v/>
      </c>
      <c r="E132" s="30" t="str">
        <f>IF(OR(C131=1,C131=""),"",IF('Imperial Data'!$B$2,'Imperial Calcs'!D128,'Imperial Calcs'!E128))</f>
        <v/>
      </c>
      <c r="F132" s="30" t="str">
        <f>IF(OR(C131=1,C131=""),"",IF('Imperial Data'!$B$2,'Imperial Calcs'!E128,'Imperial Calcs'!G128))</f>
        <v/>
      </c>
      <c r="G132" s="30" t="str">
        <f>IF(OR(C131=1,C131=""),"",IF('Imperial Data'!$B$2,'Imperial Calcs'!F128,'Imperial Calcs'!J128))</f>
        <v/>
      </c>
      <c r="H132" s="30" t="str">
        <f>IF(OR(C131=1,C131=""),"",IF('Imperial Data'!$B$2,'Imperial Calcs'!G128,'Imperial Calcs'!M128))</f>
        <v/>
      </c>
      <c r="I132" s="30" t="str">
        <f>IF(C132="","",IF('Imperial Data'!$B$2,'Imperial Calcs'!J128,'Imperial Calcs'!Y128))</f>
        <v/>
      </c>
      <c r="J132" s="30" t="str">
        <f>IF('Imperial Data'!$B$2,'Imperial Calcs'!M128,"")</f>
        <v/>
      </c>
      <c r="K132" s="30" t="str">
        <f>IF('Imperial Data'!$B$2,'Imperial Calcs'!Y128,"")</f>
        <v xml:space="preserve"> </v>
      </c>
      <c r="L132" s="39" t="str">
        <f>IF('Imperial Data'!$B$2,J132,H132)</f>
        <v/>
      </c>
      <c r="M132" s="122" t="str">
        <f>IF('Imperial Data'!$B$2,K132,I132)</f>
        <v xml:space="preserve"> </v>
      </c>
      <c r="O132" s="32" t="str">
        <f t="shared" si="18"/>
        <v xml:space="preserve"> </v>
      </c>
      <c r="Q132" s="122">
        <f t="shared" si="19"/>
        <v>-2.7499999999999933</v>
      </c>
      <c r="R132" s="32" t="str">
        <f t="shared" si="20"/>
        <v/>
      </c>
      <c r="S132" s="32" t="str">
        <f t="shared" si="21"/>
        <v/>
      </c>
      <c r="U132" s="32" t="str">
        <f t="shared" si="16"/>
        <v/>
      </c>
      <c r="W132" s="30" t="str" cm="1">
        <f t="array" ref="W132">IF($AN$21="INVERT",R132,IF(W131&gt;=$S$12,"",IF(R131="","",INDEX($R$18:$R$199,$U$17-ROWS($R$18:$R131)))))</f>
        <v/>
      </c>
      <c r="X132" s="30" t="str">
        <f t="shared" si="17"/>
        <v/>
      </c>
      <c r="Y132" s="30" t="str">
        <f>IF(Y131="","",IF($AN$21="TYP",IF(S131="","",INDEX($S$18:$S$200,$U$17-ROWS($S$18:$S131))),IF($AN$21="INVERT",S132,"")))</f>
        <v/>
      </c>
      <c r="Z132" s="77" t="str">
        <f t="shared" si="22"/>
        <v/>
      </c>
      <c r="AA132" s="69"/>
      <c r="AB132" s="96"/>
      <c r="AC132" s="96"/>
      <c r="AD132" s="96"/>
      <c r="AE132" s="96"/>
      <c r="AF132" s="96"/>
      <c r="AG132" s="96"/>
      <c r="AH132" s="96"/>
      <c r="AI132" s="96"/>
      <c r="AJ132" s="96"/>
      <c r="AK132" s="96"/>
      <c r="AL132" s="96"/>
    </row>
    <row r="133" spans="1:38" x14ac:dyDescent="0.2">
      <c r="A133" s="32" t="str">
        <f t="shared" si="12"/>
        <v/>
      </c>
      <c r="C133" s="37" t="str">
        <f>IF(OR(C132=1,C132=""),"",'Imperial Calcs'!B129)</f>
        <v/>
      </c>
      <c r="D133" s="30" t="str">
        <f>IF(C133="","",'Imperial Calcs'!C129)</f>
        <v/>
      </c>
      <c r="E133" s="30" t="str">
        <f>IF(OR(C132=1,C132=""),"",IF('Imperial Data'!$B$2,'Imperial Calcs'!D129,'Imperial Calcs'!E129))</f>
        <v/>
      </c>
      <c r="F133" s="30" t="str">
        <f>IF(OR(C132=1,C132=""),"",IF('Imperial Data'!$B$2,'Imperial Calcs'!E129,'Imperial Calcs'!G129))</f>
        <v/>
      </c>
      <c r="G133" s="30" t="str">
        <f>IF(OR(C132=1,C132=""),"",IF('Imperial Data'!$B$2,'Imperial Calcs'!F129,'Imperial Calcs'!J129))</f>
        <v/>
      </c>
      <c r="H133" s="30" t="str">
        <f>IF(OR(C132=1,C132=""),"",IF('Imperial Data'!$B$2,'Imperial Calcs'!G129,'Imperial Calcs'!M129))</f>
        <v/>
      </c>
      <c r="I133" s="30" t="str">
        <f>IF(C133="","",IF('Imperial Data'!$B$2,'Imperial Calcs'!J129,'Imperial Calcs'!Y129))</f>
        <v/>
      </c>
      <c r="J133" s="30" t="str">
        <f>IF('Imperial Data'!$B$2,'Imperial Calcs'!M129,"")</f>
        <v/>
      </c>
      <c r="K133" s="30" t="str">
        <f>IF('Imperial Data'!$B$2,'Imperial Calcs'!Y129,"")</f>
        <v xml:space="preserve"> </v>
      </c>
      <c r="L133" s="39" t="str">
        <f>IF('Imperial Data'!$B$2,J133,H133)</f>
        <v/>
      </c>
      <c r="M133" s="122" t="str">
        <f>IF('Imperial Data'!$B$2,K133,I133)</f>
        <v xml:space="preserve"> </v>
      </c>
      <c r="O133" s="32" t="str">
        <f t="shared" si="18"/>
        <v xml:space="preserve"> </v>
      </c>
      <c r="Q133" s="122">
        <f t="shared" si="19"/>
        <v>-2.8333333333333268</v>
      </c>
      <c r="R133" s="32" t="str">
        <f t="shared" si="20"/>
        <v/>
      </c>
      <c r="S133" s="32" t="str">
        <f t="shared" si="21"/>
        <v/>
      </c>
      <c r="U133" s="32" t="str">
        <f t="shared" si="16"/>
        <v/>
      </c>
      <c r="W133" s="30" t="str" cm="1">
        <f t="array" ref="W133">IF($AN$21="INVERT",R133,IF(W132&gt;=$S$12,"",IF(R132="","",INDEX($R$18:$R$199,$U$17-ROWS($R$18:$R132)))))</f>
        <v/>
      </c>
      <c r="X133" s="30" t="str">
        <f t="shared" si="17"/>
        <v/>
      </c>
      <c r="Y133" s="30" t="str">
        <f>IF(Y132="","",IF($AN$21="TYP",IF(S132="","",INDEX($S$18:$S$200,$U$17-ROWS($S$18:$S132))),IF($AN$21="INVERT",S133,"")))</f>
        <v/>
      </c>
      <c r="Z133" s="77" t="str">
        <f t="shared" si="22"/>
        <v/>
      </c>
      <c r="AA133" s="69"/>
      <c r="AB133" s="96"/>
      <c r="AC133" s="96"/>
      <c r="AD133" s="96"/>
      <c r="AE133" s="96"/>
      <c r="AF133" s="96"/>
      <c r="AG133" s="96"/>
      <c r="AH133" s="96"/>
      <c r="AI133" s="96"/>
      <c r="AJ133" s="96"/>
      <c r="AK133" s="96"/>
      <c r="AL133" s="96"/>
    </row>
    <row r="134" spans="1:38" x14ac:dyDescent="0.2">
      <c r="A134" s="32" t="str">
        <f t="shared" si="12"/>
        <v/>
      </c>
      <c r="C134" s="37" t="str">
        <f>IF(OR(C133=1,C133=""),"",'Imperial Calcs'!B130)</f>
        <v/>
      </c>
      <c r="D134" s="30" t="str">
        <f>IF(C134="","",'Imperial Calcs'!C130)</f>
        <v/>
      </c>
      <c r="E134" s="30" t="str">
        <f>IF(OR(C133=1,C133=""),"",IF('Imperial Data'!$B$2,'Imperial Calcs'!D130,'Imperial Calcs'!E130))</f>
        <v/>
      </c>
      <c r="F134" s="30" t="str">
        <f>IF(OR(C133=1,C133=""),"",IF('Imperial Data'!$B$2,'Imperial Calcs'!E130,'Imperial Calcs'!G130))</f>
        <v/>
      </c>
      <c r="G134" s="30" t="str">
        <f>IF(OR(C133=1,C133=""),"",IF('Imperial Data'!$B$2,'Imperial Calcs'!F130,'Imperial Calcs'!J130))</f>
        <v/>
      </c>
      <c r="H134" s="30" t="str">
        <f>IF(OR(C133=1,C133=""),"",IF('Imperial Data'!$B$2,'Imperial Calcs'!G130,'Imperial Calcs'!M130))</f>
        <v/>
      </c>
      <c r="I134" s="30" t="str">
        <f>IF(C134="","",IF('Imperial Data'!$B$2,'Imperial Calcs'!J130,'Imperial Calcs'!Y130))</f>
        <v/>
      </c>
      <c r="J134" s="30" t="str">
        <f>IF('Imperial Data'!$B$2,'Imperial Calcs'!M130,"")</f>
        <v/>
      </c>
      <c r="K134" s="30" t="str">
        <f>IF('Imperial Data'!$B$2,'Imperial Calcs'!Y130,"")</f>
        <v xml:space="preserve"> </v>
      </c>
      <c r="L134" s="39" t="str">
        <f>IF('Imperial Data'!$B$2,J134,H134)</f>
        <v/>
      </c>
      <c r="M134" s="122" t="str">
        <f>IF('Imperial Data'!$B$2,K134,I134)</f>
        <v xml:space="preserve"> </v>
      </c>
      <c r="O134" s="32" t="str">
        <f t="shared" si="18"/>
        <v xml:space="preserve"> </v>
      </c>
      <c r="Q134" s="122">
        <f t="shared" si="19"/>
        <v>-2.9166666666666603</v>
      </c>
      <c r="R134" s="32" t="str">
        <f t="shared" si="20"/>
        <v/>
      </c>
      <c r="S134" s="32" t="str">
        <f t="shared" si="21"/>
        <v/>
      </c>
      <c r="U134" s="32" t="str">
        <f t="shared" si="16"/>
        <v/>
      </c>
      <c r="W134" s="30" t="str" cm="1">
        <f t="array" ref="W134">IF($AN$21="INVERT",R134,IF(W133&gt;=$S$12,"",IF(R133="","",INDEX($R$18:$R$199,$U$17-ROWS($R$18:$R133)))))</f>
        <v/>
      </c>
      <c r="X134" s="30" t="str">
        <f t="shared" si="17"/>
        <v/>
      </c>
      <c r="Y134" s="30" t="str">
        <f>IF(Y133="","",IF($AN$21="TYP",IF(S133="","",INDEX($S$18:$S$200,$U$17-ROWS($S$18:$S133))),IF($AN$21="INVERT",S134,"")))</f>
        <v/>
      </c>
      <c r="Z134" s="77" t="str">
        <f t="shared" si="22"/>
        <v/>
      </c>
      <c r="AA134" s="69"/>
      <c r="AB134" s="96"/>
      <c r="AC134" s="96"/>
      <c r="AD134" s="96"/>
      <c r="AE134" s="96"/>
      <c r="AF134" s="96"/>
      <c r="AG134" s="96"/>
      <c r="AH134" s="96"/>
      <c r="AI134" s="96"/>
      <c r="AJ134" s="96"/>
      <c r="AK134" s="96"/>
      <c r="AL134" s="96"/>
    </row>
    <row r="135" spans="1:38" x14ac:dyDescent="0.2">
      <c r="A135" s="32" t="str">
        <f t="shared" si="12"/>
        <v/>
      </c>
      <c r="C135" s="37" t="str">
        <f>IF(OR(C134=1,C134=""),"",'Imperial Calcs'!B131)</f>
        <v/>
      </c>
      <c r="D135" s="30" t="str">
        <f>IF(C135="","",'Imperial Calcs'!C131)</f>
        <v/>
      </c>
      <c r="E135" s="30" t="str">
        <f>IF(OR(C134=1,C134=""),"",IF('Imperial Data'!$B$2,'Imperial Calcs'!D131,'Imperial Calcs'!E131))</f>
        <v/>
      </c>
      <c r="F135" s="30" t="str">
        <f>IF(OR(C134=1,C134=""),"",IF('Imperial Data'!$B$2,'Imperial Calcs'!E131,'Imperial Calcs'!G131))</f>
        <v/>
      </c>
      <c r="G135" s="30" t="str">
        <f>IF(OR(C134=1,C134=""),"",IF('Imperial Data'!$B$2,'Imperial Calcs'!F131,'Imperial Calcs'!J131))</f>
        <v/>
      </c>
      <c r="H135" s="30" t="str">
        <f>IF(OR(C134=1,C134=""),"",IF('Imperial Data'!$B$2,'Imperial Calcs'!G131,'Imperial Calcs'!M131))</f>
        <v/>
      </c>
      <c r="I135" s="30" t="str">
        <f>IF(C135="","",IF('Imperial Data'!$B$2,'Imperial Calcs'!J131,'Imperial Calcs'!Y131))</f>
        <v/>
      </c>
      <c r="J135" s="30" t="str">
        <f>IF('Imperial Data'!$B$2,'Imperial Calcs'!M131,"")</f>
        <v/>
      </c>
      <c r="K135" s="30" t="str">
        <f>IF('Imperial Data'!$B$2,'Imperial Calcs'!Y131,"")</f>
        <v xml:space="preserve"> </v>
      </c>
      <c r="L135" s="39" t="str">
        <f>IF('Imperial Data'!$B$2,J135,H135)</f>
        <v/>
      </c>
      <c r="M135" s="122" t="str">
        <f>IF('Imperial Data'!$B$2,K135,I135)</f>
        <v xml:space="preserve"> </v>
      </c>
      <c r="O135" s="32" t="str">
        <f t="shared" si="18"/>
        <v xml:space="preserve"> </v>
      </c>
      <c r="Q135" s="122">
        <f t="shared" si="19"/>
        <v>-2.9999999999999938</v>
      </c>
      <c r="R135" s="32" t="str">
        <f t="shared" si="20"/>
        <v/>
      </c>
      <c r="S135" s="32" t="str">
        <f t="shared" si="21"/>
        <v/>
      </c>
      <c r="U135" s="32" t="str">
        <f t="shared" si="16"/>
        <v/>
      </c>
      <c r="W135" s="30" t="str" cm="1">
        <f t="array" ref="W135">IF($AN$21="INVERT",R135,IF(W134&gt;=$S$12,"",IF(R134="","",INDEX($R$18:$R$199,$U$17-ROWS($R$18:$R134)))))</f>
        <v/>
      </c>
      <c r="X135" s="30" t="str">
        <f t="shared" si="17"/>
        <v/>
      </c>
      <c r="Y135" s="30" t="str">
        <f>IF(Y134="","",IF($AN$21="TYP",IF(S134="","",INDEX($S$18:$S$200,$U$17-ROWS($S$18:$S134))),IF($AN$21="INVERT",S135,"")))</f>
        <v/>
      </c>
      <c r="Z135" s="77" t="str">
        <f t="shared" si="22"/>
        <v/>
      </c>
      <c r="AA135" s="69"/>
      <c r="AB135" s="96"/>
      <c r="AC135" s="96"/>
      <c r="AD135" s="96"/>
      <c r="AE135" s="96"/>
      <c r="AF135" s="96"/>
      <c r="AG135" s="96"/>
      <c r="AH135" s="96"/>
      <c r="AI135" s="96"/>
      <c r="AJ135" s="96"/>
      <c r="AK135" s="96"/>
      <c r="AL135" s="96"/>
    </row>
    <row r="136" spans="1:38" x14ac:dyDescent="0.2">
      <c r="A136" s="32" t="str">
        <f t="shared" si="12"/>
        <v/>
      </c>
      <c r="C136" s="37" t="str">
        <f>IF(OR(C135=1,C135=""),"",'Imperial Calcs'!B132)</f>
        <v/>
      </c>
      <c r="D136" s="30" t="str">
        <f>IF(C136="","",'Imperial Calcs'!C132)</f>
        <v/>
      </c>
      <c r="E136" s="30" t="str">
        <f>IF(OR(C135=1,C135=""),"",IF('Imperial Data'!$B$2,'Imperial Calcs'!D132,'Imperial Calcs'!E132))</f>
        <v/>
      </c>
      <c r="F136" s="30" t="str">
        <f>IF(OR(C135=1,C135=""),"",IF('Imperial Data'!$B$2,'Imperial Calcs'!E132,'Imperial Calcs'!G132))</f>
        <v/>
      </c>
      <c r="G136" s="30" t="str">
        <f>IF(OR(C135=1,C135=""),"",IF('Imperial Data'!$B$2,'Imperial Calcs'!F132,'Imperial Calcs'!J132))</f>
        <v/>
      </c>
      <c r="H136" s="30" t="str">
        <f>IF(OR(C135=1,C135=""),"",IF('Imperial Data'!$B$2,'Imperial Calcs'!G132,'Imperial Calcs'!M132))</f>
        <v/>
      </c>
      <c r="I136" s="30" t="str">
        <f>IF(C136="","",IF('Imperial Data'!$B$2,'Imperial Calcs'!J132,'Imperial Calcs'!Y132))</f>
        <v/>
      </c>
      <c r="J136" s="30" t="str">
        <f>IF('Imperial Data'!$B$2,'Imperial Calcs'!M132,"")</f>
        <v/>
      </c>
      <c r="K136" s="30" t="str">
        <f>IF('Imperial Data'!$B$2,'Imperial Calcs'!Y132,"")</f>
        <v xml:space="preserve"> </v>
      </c>
      <c r="L136" s="39" t="str">
        <f>IF('Imperial Data'!$B$2,J136,H136)</f>
        <v/>
      </c>
      <c r="M136" s="122" t="str">
        <f>IF('Imperial Data'!$B$2,K136,I136)</f>
        <v xml:space="preserve"> </v>
      </c>
      <c r="O136" s="32" t="str">
        <f t="shared" si="18"/>
        <v xml:space="preserve"> </v>
      </c>
      <c r="Q136" s="122">
        <f t="shared" si="19"/>
        <v>-3.0833333333333273</v>
      </c>
      <c r="R136" s="32" t="str">
        <f t="shared" si="20"/>
        <v/>
      </c>
      <c r="S136" s="32" t="str">
        <f t="shared" si="21"/>
        <v/>
      </c>
      <c r="U136" s="32" t="str">
        <f t="shared" si="16"/>
        <v/>
      </c>
      <c r="W136" s="30" t="str" cm="1">
        <f t="array" ref="W136">IF($AN$21="INVERT",R136,IF(W135&gt;=$S$12,"",IF(R135="","",INDEX($R$18:$R$199,$U$17-ROWS($R$18:$R135)))))</f>
        <v/>
      </c>
      <c r="X136" s="30" t="str">
        <f t="shared" si="17"/>
        <v/>
      </c>
      <c r="Y136" s="30" t="str">
        <f>IF(Y135="","",IF($AN$21="TYP",IF(S135="","",INDEX($S$18:$S$200,$U$17-ROWS($S$18:$S135))),IF($AN$21="INVERT",S136,"")))</f>
        <v/>
      </c>
      <c r="Z136" s="77" t="str">
        <f t="shared" si="22"/>
        <v/>
      </c>
      <c r="AA136" s="69"/>
      <c r="AB136" s="96"/>
      <c r="AC136" s="96"/>
      <c r="AD136" s="96"/>
      <c r="AE136" s="96"/>
      <c r="AF136" s="96"/>
      <c r="AG136" s="96"/>
      <c r="AH136" s="96"/>
      <c r="AI136" s="96"/>
      <c r="AJ136" s="96"/>
      <c r="AK136" s="96"/>
      <c r="AL136" s="96"/>
    </row>
    <row r="137" spans="1:38" x14ac:dyDescent="0.2">
      <c r="A137" s="32" t="str">
        <f t="shared" si="12"/>
        <v/>
      </c>
      <c r="C137" s="37" t="str">
        <f>IF(OR(C136=1,C136=""),"",'Imperial Calcs'!B133)</f>
        <v/>
      </c>
      <c r="D137" s="30" t="str">
        <f>IF(C137="","",'Imperial Calcs'!C133)</f>
        <v/>
      </c>
      <c r="E137" s="30" t="str">
        <f>IF(OR(C136=1,C136=""),"",IF('Imperial Data'!$B$2,'Imperial Calcs'!D133,'Imperial Calcs'!E133))</f>
        <v/>
      </c>
      <c r="F137" s="30" t="str">
        <f>IF(OR(C136=1,C136=""),"",IF('Imperial Data'!$B$2,'Imperial Calcs'!E133,'Imperial Calcs'!G133))</f>
        <v/>
      </c>
      <c r="G137" s="30" t="str">
        <f>IF(OR(C136=1,C136=""),"",IF('Imperial Data'!$B$2,'Imperial Calcs'!F133,'Imperial Calcs'!J133))</f>
        <v/>
      </c>
      <c r="H137" s="30" t="str">
        <f>IF(OR(C136=1,C136=""),"",IF('Imperial Data'!$B$2,'Imperial Calcs'!G133,'Imperial Calcs'!M133))</f>
        <v/>
      </c>
      <c r="I137" s="30" t="str">
        <f>IF(C137="","",IF('Imperial Data'!$B$2,'Imperial Calcs'!J133,'Imperial Calcs'!Y133))</f>
        <v/>
      </c>
      <c r="J137" s="30" t="str">
        <f>IF('Imperial Data'!$B$2,'Imperial Calcs'!M133,"")</f>
        <v/>
      </c>
      <c r="K137" s="30" t="str">
        <f>IF('Imperial Data'!$B$2,'Imperial Calcs'!Y133,"")</f>
        <v xml:space="preserve"> </v>
      </c>
      <c r="L137" s="39" t="str">
        <f>IF('Imperial Data'!$B$2,J137,H137)</f>
        <v/>
      </c>
      <c r="M137" s="122" t="str">
        <f>IF('Imperial Data'!$B$2,K137,I137)</f>
        <v xml:space="preserve"> </v>
      </c>
      <c r="O137" s="32" t="str">
        <f t="shared" si="18"/>
        <v xml:space="preserve"> </v>
      </c>
      <c r="Q137" s="122">
        <f t="shared" si="19"/>
        <v>-3.1666666666666607</v>
      </c>
      <c r="R137" s="32" t="str">
        <f t="shared" si="20"/>
        <v/>
      </c>
      <c r="S137" s="32" t="str">
        <f t="shared" si="21"/>
        <v/>
      </c>
      <c r="U137" s="32" t="str">
        <f t="shared" si="16"/>
        <v/>
      </c>
      <c r="W137" s="30" t="str" cm="1">
        <f t="array" ref="W137">IF($AN$21="INVERT",R137,IF(W136&gt;=$S$12,"",IF(R136="","",INDEX($R$18:$R$199,$U$17-ROWS($R$18:$R136)))))</f>
        <v/>
      </c>
      <c r="X137" s="30" t="str">
        <f t="shared" si="17"/>
        <v/>
      </c>
      <c r="Y137" s="30" t="str">
        <f>IF(Y136="","",IF($AN$21="TYP",IF(S136="","",INDEX($S$18:$S$200,$U$17-ROWS($S$18:$S136))),IF($AN$21="INVERT",S137,"")))</f>
        <v/>
      </c>
      <c r="Z137" s="77" t="str">
        <f t="shared" si="22"/>
        <v/>
      </c>
      <c r="AA137" s="69"/>
      <c r="AB137" s="96"/>
      <c r="AC137" s="96"/>
      <c r="AD137" s="96"/>
      <c r="AE137" s="96"/>
      <c r="AF137" s="96"/>
      <c r="AG137" s="96"/>
      <c r="AH137" s="96"/>
      <c r="AI137" s="96"/>
      <c r="AJ137" s="96"/>
      <c r="AK137" s="96"/>
      <c r="AL137" s="96"/>
    </row>
    <row r="138" spans="1:38" x14ac:dyDescent="0.2">
      <c r="A138" s="32" t="str">
        <f t="shared" si="12"/>
        <v/>
      </c>
      <c r="C138" s="37" t="str">
        <f>IF(OR(C137=1,C137=""),"",'Imperial Calcs'!B134)</f>
        <v/>
      </c>
      <c r="D138" s="30" t="str">
        <f>IF(C138="","",'Imperial Calcs'!C134)</f>
        <v/>
      </c>
      <c r="E138" s="30" t="str">
        <f>IF(OR(C137=1,C137=""),"",IF('Imperial Data'!$B$2,'Imperial Calcs'!D134,'Imperial Calcs'!E134))</f>
        <v/>
      </c>
      <c r="F138" s="30" t="str">
        <f>IF(OR(C137=1,C137=""),"",IF('Imperial Data'!$B$2,'Imperial Calcs'!E134,'Imperial Calcs'!G134))</f>
        <v/>
      </c>
      <c r="G138" s="30" t="str">
        <f>IF(OR(C137=1,C137=""),"",IF('Imperial Data'!$B$2,'Imperial Calcs'!F134,'Imperial Calcs'!J134))</f>
        <v/>
      </c>
      <c r="H138" s="30" t="str">
        <f>IF(OR(C137=1,C137=""),"",IF('Imperial Data'!$B$2,'Imperial Calcs'!G134,'Imperial Calcs'!M134))</f>
        <v/>
      </c>
      <c r="I138" s="30" t="str">
        <f>IF(C138="","",IF('Imperial Data'!$B$2,'Imperial Calcs'!J134,'Imperial Calcs'!Y134))</f>
        <v/>
      </c>
      <c r="J138" s="30" t="str">
        <f>IF('Imperial Data'!$B$2,'Imperial Calcs'!M134,"")</f>
        <v/>
      </c>
      <c r="K138" s="30" t="str">
        <f>IF('Imperial Data'!$B$2,'Imperial Calcs'!Y134,"")</f>
        <v xml:space="preserve"> </v>
      </c>
      <c r="L138" s="39" t="str">
        <f>IF('Imperial Data'!$B$2,J138,H138)</f>
        <v/>
      </c>
      <c r="M138" s="122" t="str">
        <f>IF('Imperial Data'!$B$2,K138,I138)</f>
        <v xml:space="preserve"> </v>
      </c>
      <c r="O138" s="32" t="str">
        <f t="shared" si="18"/>
        <v xml:space="preserve"> </v>
      </c>
      <c r="Q138" s="122">
        <f t="shared" si="19"/>
        <v>-3.2499999999999942</v>
      </c>
      <c r="R138" s="32" t="str">
        <f t="shared" si="20"/>
        <v/>
      </c>
      <c r="S138" s="32" t="str">
        <f t="shared" si="21"/>
        <v/>
      </c>
      <c r="U138" s="32" t="str">
        <f t="shared" si="16"/>
        <v/>
      </c>
      <c r="W138" s="30" t="str" cm="1">
        <f t="array" ref="W138">IF($AN$21="INVERT",R138,IF(W137&gt;=$S$12,"",IF(R137="","",INDEX($R$18:$R$199,$U$17-ROWS($R$18:$R137)))))</f>
        <v/>
      </c>
      <c r="X138" s="30" t="str">
        <f t="shared" si="17"/>
        <v/>
      </c>
      <c r="Y138" s="30" t="str">
        <f>IF(Y137="","",IF($AN$21="TYP",IF(S137="","",INDEX($S$18:$S$200,$U$17-ROWS($S$18:$S137))),IF($AN$21="INVERT",S138,"")))</f>
        <v/>
      </c>
      <c r="Z138" s="77" t="str">
        <f t="shared" si="22"/>
        <v/>
      </c>
      <c r="AA138" s="69"/>
      <c r="AB138" s="96"/>
      <c r="AC138" s="96"/>
      <c r="AD138" s="96"/>
      <c r="AE138" s="96"/>
      <c r="AF138" s="96"/>
      <c r="AG138" s="96"/>
      <c r="AH138" s="96"/>
      <c r="AI138" s="96"/>
      <c r="AJ138" s="96"/>
      <c r="AK138" s="96"/>
      <c r="AL138" s="96"/>
    </row>
    <row r="139" spans="1:38" x14ac:dyDescent="0.2">
      <c r="A139" s="32" t="str">
        <f t="shared" si="12"/>
        <v/>
      </c>
      <c r="C139" s="37" t="str">
        <f>IF(OR(C138=1,C138=""),"",'Imperial Calcs'!B135)</f>
        <v/>
      </c>
      <c r="D139" s="30" t="str">
        <f>IF(C139="","",'Imperial Calcs'!C135)</f>
        <v/>
      </c>
      <c r="E139" s="30" t="str">
        <f>IF(OR(C138=1,C138=""),"",IF('Imperial Data'!$B$2,'Imperial Calcs'!D135,'Imperial Calcs'!E135))</f>
        <v/>
      </c>
      <c r="F139" s="30" t="str">
        <f>IF(OR(C138=1,C138=""),"",IF('Imperial Data'!$B$2,'Imperial Calcs'!E135,'Imperial Calcs'!G135))</f>
        <v/>
      </c>
      <c r="G139" s="30" t="str">
        <f>IF(OR(C138=1,C138=""),"",IF('Imperial Data'!$B$2,'Imperial Calcs'!F135,'Imperial Calcs'!J135))</f>
        <v/>
      </c>
      <c r="H139" s="30" t="str">
        <f>IF(OR(C138=1,C138=""),"",IF('Imperial Data'!$B$2,'Imperial Calcs'!G135,'Imperial Calcs'!M135))</f>
        <v/>
      </c>
      <c r="I139" s="30" t="str">
        <f>IF(C139="","",IF('Imperial Data'!$B$2,'Imperial Calcs'!J135,'Imperial Calcs'!Y135))</f>
        <v/>
      </c>
      <c r="J139" s="30" t="str">
        <f>IF('Imperial Data'!$B$2,'Imperial Calcs'!M135,"")</f>
        <v/>
      </c>
      <c r="K139" s="30" t="str">
        <f>IF('Imperial Data'!$B$2,'Imperial Calcs'!Y135,"")</f>
        <v xml:space="preserve"> </v>
      </c>
      <c r="L139" s="39" t="str">
        <f>IF('Imperial Data'!$B$2,J139,H139)</f>
        <v/>
      </c>
      <c r="M139" s="122" t="str">
        <f>IF('Imperial Data'!$B$2,K139,I139)</f>
        <v xml:space="preserve"> </v>
      </c>
      <c r="O139" s="32" t="str">
        <f t="shared" si="18"/>
        <v xml:space="preserve"> </v>
      </c>
      <c r="Q139" s="122">
        <f t="shared" si="19"/>
        <v>-3.3333333333333277</v>
      </c>
      <c r="R139" s="32" t="str">
        <f t="shared" si="20"/>
        <v/>
      </c>
      <c r="S139" s="32" t="str">
        <f t="shared" si="21"/>
        <v/>
      </c>
      <c r="U139" s="32" t="str">
        <f t="shared" si="16"/>
        <v/>
      </c>
      <c r="W139" s="30" t="str" cm="1">
        <f t="array" ref="W139">IF($AN$21="INVERT",R139,IF(W138&gt;=$S$12,"",IF(R138="","",INDEX($R$18:$R$199,$U$17-ROWS($R$18:$R138)))))</f>
        <v/>
      </c>
      <c r="X139" s="30" t="str">
        <f t="shared" si="17"/>
        <v/>
      </c>
      <c r="Y139" s="30" t="str">
        <f>IF(Y138="","",IF($AN$21="TYP",IF(S138="","",INDEX($S$18:$S$200,$U$17-ROWS($S$18:$S138))),IF($AN$21="INVERT",S139,"")))</f>
        <v/>
      </c>
      <c r="Z139" s="77" t="str">
        <f t="shared" si="22"/>
        <v/>
      </c>
      <c r="AA139" s="69"/>
      <c r="AB139" s="96"/>
      <c r="AC139" s="96"/>
      <c r="AD139" s="96"/>
      <c r="AE139" s="96"/>
      <c r="AF139" s="96"/>
      <c r="AG139" s="96"/>
      <c r="AH139" s="96"/>
      <c r="AI139" s="96"/>
      <c r="AJ139" s="96"/>
      <c r="AK139" s="96"/>
      <c r="AL139" s="96"/>
    </row>
    <row r="140" spans="1:38" x14ac:dyDescent="0.2">
      <c r="A140" s="32" t="str">
        <f t="shared" si="12"/>
        <v/>
      </c>
      <c r="C140" s="37" t="str">
        <f>IF(OR(C139=1,C139=""),"",'Imperial Calcs'!B136)</f>
        <v/>
      </c>
      <c r="D140" s="30" t="str">
        <f>IF(C140="","",'Imperial Calcs'!C136)</f>
        <v/>
      </c>
      <c r="E140" s="30" t="str">
        <f>IF(OR(C139=1,C139=""),"",IF('Imperial Data'!$B$2,'Imperial Calcs'!D136,'Imperial Calcs'!E136))</f>
        <v/>
      </c>
      <c r="F140" s="30" t="str">
        <f>IF(OR(C139=1,C139=""),"",IF('Imperial Data'!$B$2,'Imperial Calcs'!E136,'Imperial Calcs'!G136))</f>
        <v/>
      </c>
      <c r="G140" s="30" t="str">
        <f>IF(OR(C139=1,C139=""),"",IF('Imperial Data'!$B$2,'Imperial Calcs'!F136,'Imperial Calcs'!J136))</f>
        <v/>
      </c>
      <c r="H140" s="30" t="str">
        <f>IF(OR(C139=1,C139=""),"",IF('Imperial Data'!$B$2,'Imperial Calcs'!G136,'Imperial Calcs'!M136))</f>
        <v/>
      </c>
      <c r="I140" s="30" t="str">
        <f>IF(C140="","",IF('Imperial Data'!$B$2,'Imperial Calcs'!J136,'Imperial Calcs'!Y136))</f>
        <v/>
      </c>
      <c r="J140" s="30" t="str">
        <f>IF('Imperial Data'!$B$2,'Imperial Calcs'!M136,"")</f>
        <v/>
      </c>
      <c r="K140" s="30" t="str">
        <f>IF('Imperial Data'!$B$2,'Imperial Calcs'!Y136,"")</f>
        <v xml:space="preserve"> </v>
      </c>
      <c r="L140" s="39" t="str">
        <f>IF('Imperial Data'!$B$2,J140,H140)</f>
        <v/>
      </c>
      <c r="M140" s="122" t="str">
        <f>IF('Imperial Data'!$B$2,K140,I140)</f>
        <v xml:space="preserve"> </v>
      </c>
      <c r="O140" s="32" t="str">
        <f t="shared" si="18"/>
        <v xml:space="preserve"> </v>
      </c>
      <c r="Q140" s="122">
        <f t="shared" si="19"/>
        <v>-3.4166666666666612</v>
      </c>
      <c r="R140" s="32" t="str">
        <f t="shared" si="20"/>
        <v/>
      </c>
      <c r="S140" s="32" t="str">
        <f t="shared" si="21"/>
        <v/>
      </c>
      <c r="U140" s="32" t="str">
        <f t="shared" si="16"/>
        <v/>
      </c>
      <c r="W140" s="30" t="str" cm="1">
        <f t="array" ref="W140">IF($AN$21="INVERT",R140,IF(W139&gt;=$S$12,"",IF(R139="","",INDEX($R$18:$R$199,$U$17-ROWS($R$18:$R139)))))</f>
        <v/>
      </c>
      <c r="X140" s="30" t="str">
        <f t="shared" si="17"/>
        <v/>
      </c>
      <c r="Y140" s="30" t="str">
        <f>IF(Y139="","",IF($AN$21="TYP",IF(S139="","",INDEX($S$18:$S$200,$U$17-ROWS($S$18:$S139))),IF($AN$21="INVERT",S140,"")))</f>
        <v/>
      </c>
      <c r="Z140" s="77" t="str">
        <f t="shared" si="22"/>
        <v/>
      </c>
      <c r="AA140" s="69"/>
      <c r="AB140" s="96"/>
      <c r="AC140" s="96"/>
      <c r="AD140" s="96"/>
      <c r="AE140" s="96"/>
      <c r="AF140" s="96"/>
      <c r="AG140" s="96"/>
      <c r="AH140" s="96"/>
      <c r="AI140" s="96"/>
      <c r="AJ140" s="96"/>
      <c r="AK140" s="96"/>
      <c r="AL140" s="96"/>
    </row>
    <row r="141" spans="1:38" x14ac:dyDescent="0.2">
      <c r="A141" s="32" t="str">
        <f t="shared" si="12"/>
        <v/>
      </c>
      <c r="C141" s="37" t="str">
        <f>IF(OR(C140=1,C140=""),"",'Imperial Calcs'!B137)</f>
        <v/>
      </c>
      <c r="D141" s="30" t="str">
        <f>IF(C141="","",'Imperial Calcs'!C137)</f>
        <v/>
      </c>
      <c r="E141" s="30" t="str">
        <f>IF(OR(C140=1,C140=""),"",IF('Imperial Data'!$B$2,'Imperial Calcs'!D137,'Imperial Calcs'!E137))</f>
        <v/>
      </c>
      <c r="F141" s="30" t="str">
        <f>IF(OR(C140=1,C140=""),"",IF('Imperial Data'!$B$2,'Imperial Calcs'!E137,'Imperial Calcs'!G137))</f>
        <v/>
      </c>
      <c r="G141" s="30" t="str">
        <f>IF(OR(C140=1,C140=""),"",IF('Imperial Data'!$B$2,'Imperial Calcs'!F137,'Imperial Calcs'!J137))</f>
        <v/>
      </c>
      <c r="H141" s="30" t="str">
        <f>IF(OR(C140=1,C140=""),"",IF('Imperial Data'!$B$2,'Imperial Calcs'!G137,'Imperial Calcs'!M137))</f>
        <v/>
      </c>
      <c r="I141" s="30" t="str">
        <f>IF(C141="","",IF('Imperial Data'!$B$2,'Imperial Calcs'!J137,'Imperial Calcs'!Y137))</f>
        <v/>
      </c>
      <c r="J141" s="30" t="str">
        <f>IF('Imperial Data'!$B$2,'Imperial Calcs'!M137,"")</f>
        <v/>
      </c>
      <c r="K141" s="30" t="str">
        <f>IF('Imperial Data'!$B$2,'Imperial Calcs'!Y137,"")</f>
        <v xml:space="preserve"> </v>
      </c>
      <c r="L141" s="39" t="str">
        <f>IF('Imperial Data'!$B$2,J141,H141)</f>
        <v/>
      </c>
      <c r="M141" s="122" t="str">
        <f>IF('Imperial Data'!$B$2,K141,I141)</f>
        <v xml:space="preserve"> </v>
      </c>
      <c r="O141" s="32" t="str">
        <f t="shared" si="18"/>
        <v xml:space="preserve"> </v>
      </c>
      <c r="Q141" s="122">
        <f t="shared" si="19"/>
        <v>-3.4999999999999947</v>
      </c>
      <c r="R141" s="32" t="str">
        <f t="shared" si="20"/>
        <v/>
      </c>
      <c r="S141" s="32" t="str">
        <f t="shared" si="21"/>
        <v/>
      </c>
      <c r="U141" s="32" t="str">
        <f t="shared" si="16"/>
        <v/>
      </c>
      <c r="W141" s="30" t="str" cm="1">
        <f t="array" ref="W141">IF($AN$21="INVERT",R141,IF(W140&gt;=$S$12,"",IF(R140="","",INDEX($R$18:$R$199,$U$17-ROWS($R$18:$R140)))))</f>
        <v/>
      </c>
      <c r="X141" s="30" t="str">
        <f t="shared" si="17"/>
        <v/>
      </c>
      <c r="Y141" s="30" t="str">
        <f>IF(Y140="","",IF($AN$21="TYP",IF(S140="","",INDEX($S$18:$S$200,$U$17-ROWS($S$18:$S140))),IF($AN$21="INVERT",S141,"")))</f>
        <v/>
      </c>
      <c r="Z141" s="77" t="str">
        <f t="shared" si="22"/>
        <v/>
      </c>
      <c r="AA141" s="69"/>
      <c r="AB141" s="96"/>
      <c r="AC141" s="96"/>
      <c r="AD141" s="96"/>
      <c r="AE141" s="96"/>
      <c r="AF141" s="96"/>
      <c r="AG141" s="96"/>
      <c r="AH141" s="96"/>
      <c r="AI141" s="96"/>
      <c r="AJ141" s="96"/>
      <c r="AK141" s="96"/>
      <c r="AL141" s="96"/>
    </row>
    <row r="142" spans="1:38" x14ac:dyDescent="0.2">
      <c r="A142" s="32" t="str">
        <f t="shared" si="12"/>
        <v/>
      </c>
      <c r="C142" s="37" t="str">
        <f>IF(OR(C141=1,C141=""),"",'Imperial Calcs'!B138)</f>
        <v/>
      </c>
      <c r="D142" s="30" t="str">
        <f>IF(C142="","",'Imperial Calcs'!C138)</f>
        <v/>
      </c>
      <c r="E142" s="30" t="str">
        <f>IF(OR(C141=1,C141=""),"",IF('Imperial Data'!$B$2,'Imperial Calcs'!D138,'Imperial Calcs'!E138))</f>
        <v/>
      </c>
      <c r="F142" s="30" t="str">
        <f>IF(OR(C141=1,C141=""),"",IF('Imperial Data'!$B$2,'Imperial Calcs'!E138,'Imperial Calcs'!G138))</f>
        <v/>
      </c>
      <c r="G142" s="30" t="str">
        <f>IF(OR(C141=1,C141=""),"",IF('Imperial Data'!$B$2,'Imperial Calcs'!F138,'Imperial Calcs'!J138))</f>
        <v/>
      </c>
      <c r="H142" s="30" t="str">
        <f>IF(OR(C141=1,C141=""),"",IF('Imperial Data'!$B$2,'Imperial Calcs'!G138,'Imperial Calcs'!M138))</f>
        <v/>
      </c>
      <c r="I142" s="30" t="str">
        <f>IF(C142="","",IF('Imperial Data'!$B$2,'Imperial Calcs'!J138,'Imperial Calcs'!Y138))</f>
        <v/>
      </c>
      <c r="J142" s="30" t="str">
        <f>IF('Imperial Data'!$B$2,'Imperial Calcs'!M138,"")</f>
        <v/>
      </c>
      <c r="K142" s="30" t="str">
        <f>IF('Imperial Data'!$B$2,'Imperial Calcs'!Y138,"")</f>
        <v xml:space="preserve"> </v>
      </c>
      <c r="L142" s="39" t="str">
        <f>IF('Imperial Data'!$B$2,J142,H142)</f>
        <v/>
      </c>
      <c r="M142" s="122" t="str">
        <f>IF('Imperial Data'!$B$2,K142,I142)</f>
        <v xml:space="preserve"> </v>
      </c>
      <c r="O142" s="32" t="str">
        <f t="shared" si="18"/>
        <v xml:space="preserve"> </v>
      </c>
      <c r="Q142" s="122">
        <f t="shared" si="19"/>
        <v>-3.5833333333333282</v>
      </c>
      <c r="R142" s="32" t="str">
        <f t="shared" si="20"/>
        <v/>
      </c>
      <c r="S142" s="32" t="str">
        <f t="shared" si="21"/>
        <v/>
      </c>
      <c r="U142" s="32" t="str">
        <f t="shared" si="16"/>
        <v/>
      </c>
      <c r="W142" s="30" t="str" cm="1">
        <f t="array" ref="W142">IF($AN$21="INVERT",R142,IF(W141&gt;=$S$12,"",IF(R141="","",INDEX($R$18:$R$199,$U$17-ROWS($R$18:$R141)))))</f>
        <v/>
      </c>
      <c r="X142" s="30" t="str">
        <f t="shared" si="17"/>
        <v/>
      </c>
      <c r="Y142" s="30" t="str">
        <f>IF(Y141="","",IF($AN$21="TYP",IF(S141="","",INDEX($S$18:$S$200,$U$17-ROWS($S$18:$S141))),IF($AN$21="INVERT",S142,"")))</f>
        <v/>
      </c>
      <c r="Z142" s="77" t="str">
        <f t="shared" si="22"/>
        <v/>
      </c>
      <c r="AA142" s="69"/>
      <c r="AB142" s="96"/>
      <c r="AC142" s="96"/>
      <c r="AD142" s="96"/>
      <c r="AE142" s="96"/>
      <c r="AF142" s="96"/>
      <c r="AG142" s="96"/>
      <c r="AH142" s="96"/>
      <c r="AI142" s="96"/>
      <c r="AJ142" s="96"/>
      <c r="AK142" s="96"/>
      <c r="AL142" s="96"/>
    </row>
    <row r="143" spans="1:38" x14ac:dyDescent="0.2">
      <c r="A143" s="32" t="str">
        <f t="shared" si="12"/>
        <v/>
      </c>
      <c r="C143" s="37" t="str">
        <f>IF(OR(C142=1,C142=""),"",'Imperial Calcs'!B139)</f>
        <v/>
      </c>
      <c r="D143" s="30" t="str">
        <f>IF(C143="","",'Imperial Calcs'!C139)</f>
        <v/>
      </c>
      <c r="E143" s="30" t="str">
        <f>IF(OR(C142=1,C142=""),"",IF('Imperial Data'!$B$2,'Imperial Calcs'!D139,'Imperial Calcs'!E139))</f>
        <v/>
      </c>
      <c r="F143" s="30" t="str">
        <f>IF(OR(C142=1,C142=""),"",IF('Imperial Data'!$B$2,'Imperial Calcs'!E139,'Imperial Calcs'!G139))</f>
        <v/>
      </c>
      <c r="G143" s="30" t="str">
        <f>IF(OR(C142=1,C142=""),"",IF('Imperial Data'!$B$2,'Imperial Calcs'!F139,'Imperial Calcs'!J139))</f>
        <v/>
      </c>
      <c r="H143" s="30" t="str">
        <f>IF(OR(C142=1,C142=""),"",IF('Imperial Data'!$B$2,'Imperial Calcs'!G139,'Imperial Calcs'!M139))</f>
        <v/>
      </c>
      <c r="I143" s="30" t="str">
        <f>IF(C143="","",IF('Imperial Data'!$B$2,'Imperial Calcs'!J139,'Imperial Calcs'!Y139))</f>
        <v/>
      </c>
      <c r="J143" s="30" t="str">
        <f>IF('Imperial Data'!$B$2,'Imperial Calcs'!M139,"")</f>
        <v/>
      </c>
      <c r="K143" s="30" t="str">
        <f>IF('Imperial Data'!$B$2,'Imperial Calcs'!Y139,"")</f>
        <v xml:space="preserve"> </v>
      </c>
      <c r="L143" s="39" t="str">
        <f>IF('Imperial Data'!$B$2,J143,H143)</f>
        <v/>
      </c>
      <c r="M143" s="122" t="str">
        <f>IF('Imperial Data'!$B$2,K143,I143)</f>
        <v xml:space="preserve"> </v>
      </c>
      <c r="O143" s="32" t="str">
        <f t="shared" si="18"/>
        <v xml:space="preserve"> </v>
      </c>
      <c r="Q143" s="122">
        <f t="shared" si="19"/>
        <v>-3.6666666666666616</v>
      </c>
      <c r="R143" s="32" t="str">
        <f t="shared" si="20"/>
        <v/>
      </c>
      <c r="S143" s="32" t="str">
        <f t="shared" si="21"/>
        <v/>
      </c>
      <c r="U143" s="32" t="str">
        <f t="shared" si="16"/>
        <v/>
      </c>
      <c r="W143" s="30" t="str" cm="1">
        <f t="array" ref="W143">IF($AN$21="INVERT",R143,IF(W142&gt;=$S$12,"",IF(R142="","",INDEX($R$18:$R$199,$U$17-ROWS($R$18:$R142)))))</f>
        <v/>
      </c>
      <c r="X143" s="30" t="str">
        <f t="shared" si="17"/>
        <v/>
      </c>
      <c r="Y143" s="30" t="str">
        <f>IF(Y142="","",IF($AN$21="TYP",IF(S142="","",INDEX($S$18:$S$200,$U$17-ROWS($S$18:$S142))),IF($AN$21="INVERT",S143,"")))</f>
        <v/>
      </c>
      <c r="Z143" s="77" t="str">
        <f t="shared" si="22"/>
        <v/>
      </c>
      <c r="AA143" s="69"/>
      <c r="AB143" s="96"/>
      <c r="AC143" s="96"/>
      <c r="AD143" s="96"/>
      <c r="AE143" s="96"/>
      <c r="AF143" s="96"/>
      <c r="AG143" s="96"/>
      <c r="AH143" s="96"/>
      <c r="AI143" s="96"/>
      <c r="AJ143" s="96"/>
      <c r="AK143" s="96"/>
      <c r="AL143" s="96"/>
    </row>
    <row r="144" spans="1:38" x14ac:dyDescent="0.2">
      <c r="A144" s="32" t="str">
        <f t="shared" si="12"/>
        <v/>
      </c>
      <c r="C144" s="37" t="str">
        <f>IF(OR(C143=1,C143=""),"",'Imperial Calcs'!B140)</f>
        <v/>
      </c>
      <c r="D144" s="30" t="str">
        <f>IF(C144="","",'Imperial Calcs'!C140)</f>
        <v/>
      </c>
      <c r="E144" s="30" t="str">
        <f>IF(OR(C143=1,C143=""),"",IF('Imperial Data'!$B$2,'Imperial Calcs'!D140,'Imperial Calcs'!E140))</f>
        <v/>
      </c>
      <c r="F144" s="30" t="str">
        <f>IF(OR(C143=1,C143=""),"",IF('Imperial Data'!$B$2,'Imperial Calcs'!E140,'Imperial Calcs'!G140))</f>
        <v/>
      </c>
      <c r="G144" s="30" t="str">
        <f>IF(OR(C143=1,C143=""),"",IF('Imperial Data'!$B$2,'Imperial Calcs'!F140,'Imperial Calcs'!J140))</f>
        <v/>
      </c>
      <c r="H144" s="30" t="str">
        <f>IF(OR(C143=1,C143=""),"",IF('Imperial Data'!$B$2,'Imperial Calcs'!G140,'Imperial Calcs'!M140))</f>
        <v/>
      </c>
      <c r="I144" s="30" t="str">
        <f>IF(C144="","",IF('Imperial Data'!$B$2,'Imperial Calcs'!J140,'Imperial Calcs'!Y140))</f>
        <v/>
      </c>
      <c r="J144" s="30" t="str">
        <f>IF('Imperial Data'!$B$2,'Imperial Calcs'!M140,"")</f>
        <v/>
      </c>
      <c r="K144" s="30" t="str">
        <f>IF('Imperial Data'!$B$2,'Imperial Calcs'!Y140,"")</f>
        <v xml:space="preserve"> </v>
      </c>
      <c r="L144" s="39" t="str">
        <f>IF('Imperial Data'!$B$2,J144,H144)</f>
        <v/>
      </c>
      <c r="M144" s="122" t="str">
        <f>IF('Imperial Data'!$B$2,K144,I144)</f>
        <v xml:space="preserve"> </v>
      </c>
      <c r="O144" s="32" t="str">
        <f t="shared" si="18"/>
        <v xml:space="preserve"> </v>
      </c>
      <c r="Q144" s="122">
        <f t="shared" si="19"/>
        <v>-3.7499999999999951</v>
      </c>
      <c r="R144" s="32" t="str">
        <f t="shared" si="20"/>
        <v/>
      </c>
      <c r="S144" s="32" t="str">
        <f t="shared" si="21"/>
        <v/>
      </c>
      <c r="U144" s="32" t="str">
        <f t="shared" si="16"/>
        <v/>
      </c>
      <c r="W144" s="30" t="str" cm="1">
        <f t="array" ref="W144">IF($AN$21="INVERT",R144,IF(W143&gt;=$S$12,"",IF(R143="","",INDEX($R$18:$R$199,$U$17-ROWS($R$18:$R143)))))</f>
        <v/>
      </c>
      <c r="X144" s="30" t="str">
        <f t="shared" si="17"/>
        <v/>
      </c>
      <c r="Y144" s="30" t="str">
        <f>IF(Y143="","",IF($AN$21="TYP",IF(S143="","",INDEX($S$18:$S$200,$U$17-ROWS($S$18:$S143))),IF($AN$21="INVERT",S144,"")))</f>
        <v/>
      </c>
      <c r="Z144" s="77" t="str">
        <f t="shared" si="22"/>
        <v/>
      </c>
      <c r="AA144" s="69"/>
      <c r="AB144" s="96"/>
      <c r="AC144" s="96"/>
      <c r="AD144" s="96"/>
      <c r="AE144" s="96"/>
      <c r="AF144" s="96"/>
      <c r="AG144" s="96"/>
      <c r="AH144" s="96"/>
      <c r="AI144" s="96"/>
      <c r="AJ144" s="96"/>
      <c r="AK144" s="96"/>
      <c r="AL144" s="96"/>
    </row>
    <row r="145" spans="1:38" x14ac:dyDescent="0.2">
      <c r="A145" s="32" t="str">
        <f t="shared" si="12"/>
        <v/>
      </c>
      <c r="C145" s="37" t="str">
        <f>IF(OR(C144=1,C144=""),"",'Imperial Calcs'!B141)</f>
        <v/>
      </c>
      <c r="D145" s="30" t="str">
        <f>IF(C145="","",'Imperial Calcs'!C141)</f>
        <v/>
      </c>
      <c r="E145" s="30" t="str">
        <f>IF(OR(C144=1,C144=""),"",IF('Imperial Data'!$B$2,'Imperial Calcs'!D141,'Imperial Calcs'!E141))</f>
        <v/>
      </c>
      <c r="F145" s="30" t="str">
        <f>IF(OR(C144=1,C144=""),"",IF('Imperial Data'!$B$2,'Imperial Calcs'!E141,'Imperial Calcs'!G141))</f>
        <v/>
      </c>
      <c r="G145" s="30" t="str">
        <f>IF(OR(C144=1,C144=""),"",IF('Imperial Data'!$B$2,'Imperial Calcs'!F141,'Imperial Calcs'!J141))</f>
        <v/>
      </c>
      <c r="H145" s="30" t="str">
        <f>IF(OR(C144=1,C144=""),"",IF('Imperial Data'!$B$2,'Imperial Calcs'!G141,'Imperial Calcs'!M141))</f>
        <v/>
      </c>
      <c r="I145" s="30" t="str">
        <f>IF(C145="","",IF('Imperial Data'!$B$2,'Imperial Calcs'!J141,'Imperial Calcs'!Y141))</f>
        <v/>
      </c>
      <c r="J145" s="30" t="str">
        <f>IF('Imperial Data'!$B$2,'Imperial Calcs'!M141,"")</f>
        <v/>
      </c>
      <c r="K145" s="30" t="str">
        <f>IF('Imperial Data'!$B$2,'Imperial Calcs'!Y141,"")</f>
        <v xml:space="preserve"> </v>
      </c>
      <c r="L145" s="39" t="str">
        <f>IF('Imperial Data'!$B$2,J145,H145)</f>
        <v/>
      </c>
      <c r="M145" s="122" t="str">
        <f>IF('Imperial Data'!$B$2,K145,I145)</f>
        <v xml:space="preserve"> </v>
      </c>
      <c r="O145" s="32" t="str">
        <f t="shared" si="18"/>
        <v xml:space="preserve"> </v>
      </c>
      <c r="Q145" s="122">
        <f t="shared" si="19"/>
        <v>-3.8333333333333286</v>
      </c>
      <c r="R145" s="32" t="str">
        <f t="shared" si="20"/>
        <v/>
      </c>
      <c r="S145" s="32" t="str">
        <f t="shared" si="21"/>
        <v/>
      </c>
      <c r="U145" s="32" t="str">
        <f t="shared" si="16"/>
        <v/>
      </c>
      <c r="W145" s="30" t="str" cm="1">
        <f t="array" ref="W145">IF($AN$21="INVERT",R145,IF(W144&gt;=$S$12,"",IF(R144="","",INDEX($R$18:$R$199,$U$17-ROWS($R$18:$R144)))))</f>
        <v/>
      </c>
      <c r="X145" s="30" t="str">
        <f t="shared" si="17"/>
        <v/>
      </c>
      <c r="Y145" s="30" t="str">
        <f>IF(Y144="","",IF($AN$21="TYP",IF(S144="","",INDEX($S$18:$S$200,$U$17-ROWS($S$18:$S144))),IF($AN$21="INVERT",S145,"")))</f>
        <v/>
      </c>
      <c r="Z145" s="77" t="str">
        <f t="shared" si="22"/>
        <v/>
      </c>
      <c r="AA145" s="69"/>
      <c r="AB145" s="96"/>
      <c r="AC145" s="96"/>
      <c r="AD145" s="96"/>
      <c r="AE145" s="96"/>
      <c r="AF145" s="96"/>
      <c r="AG145" s="96"/>
      <c r="AH145" s="96"/>
      <c r="AI145" s="96"/>
      <c r="AJ145" s="96"/>
      <c r="AK145" s="96"/>
      <c r="AL145" s="96"/>
    </row>
    <row r="146" spans="1:38" x14ac:dyDescent="0.2">
      <c r="A146" s="32" t="str">
        <f t="shared" ref="A146:A209" si="23">IF(C146&lt;&gt;"",A145+1,"")</f>
        <v/>
      </c>
      <c r="C146" s="37" t="str">
        <f>IF(OR(C145=1,C145=""),"",'Imperial Calcs'!B142)</f>
        <v/>
      </c>
      <c r="D146" s="30" t="str">
        <f>IF(C146="","",'Imperial Calcs'!C142)</f>
        <v/>
      </c>
      <c r="E146" s="30" t="str">
        <f>IF(OR(C145=1,C145=""),"",IF('Imperial Data'!$B$2,'Imperial Calcs'!D142,'Imperial Calcs'!E142))</f>
        <v/>
      </c>
      <c r="F146" s="30" t="str">
        <f>IF(OR(C145=1,C145=""),"",IF('Imperial Data'!$B$2,'Imperial Calcs'!E142,'Imperial Calcs'!G142))</f>
        <v/>
      </c>
      <c r="G146" s="30" t="str">
        <f>IF(OR(C145=1,C145=""),"",IF('Imperial Data'!$B$2,'Imperial Calcs'!F142,'Imperial Calcs'!J142))</f>
        <v/>
      </c>
      <c r="H146" s="30" t="str">
        <f>IF(OR(C145=1,C145=""),"",IF('Imperial Data'!$B$2,'Imperial Calcs'!G142,'Imperial Calcs'!M142))</f>
        <v/>
      </c>
      <c r="I146" s="30" t="str">
        <f>IF(C146="","",IF('Imperial Data'!$B$2,'Imperial Calcs'!J142,'Imperial Calcs'!Y142))</f>
        <v/>
      </c>
      <c r="J146" s="30" t="str">
        <f>IF('Imperial Data'!$B$2,'Imperial Calcs'!M142,"")</f>
        <v/>
      </c>
      <c r="K146" s="30" t="str">
        <f>IF('Imperial Data'!$B$2,'Imperial Calcs'!Y142,"")</f>
        <v xml:space="preserve"> </v>
      </c>
      <c r="L146" s="39" t="str">
        <f>IF('Imperial Data'!$B$2,J146,H146)</f>
        <v/>
      </c>
      <c r="M146" s="122" t="str">
        <f>IF('Imperial Data'!$B$2,K146,I146)</f>
        <v xml:space="preserve"> </v>
      </c>
      <c r="O146" s="32" t="str">
        <f t="shared" si="18"/>
        <v xml:space="preserve"> </v>
      </c>
      <c r="Q146" s="122">
        <f t="shared" si="19"/>
        <v>-3.9166666666666621</v>
      </c>
      <c r="R146" s="32" t="str">
        <f t="shared" ref="R146:R177" si="24">IF(AND(C146="",C145=1),0,IF(C146="","",IF(OR(Q146=0,Q146&gt;0),Q146,"")))</f>
        <v/>
      </c>
      <c r="S146" s="32" t="str">
        <f t="shared" ref="S146:S177" si="25">IF(R146="","",IF(R146=0,L145/$U$11,IF(ISNUMBER(O147),(L146-L147)/(M146-M147),S145)))</f>
        <v/>
      </c>
      <c r="U146" s="32" t="str">
        <f t="shared" si="16"/>
        <v/>
      </c>
      <c r="W146" s="30" t="str" cm="1">
        <f t="array" ref="W146">IF($AN$21="INVERT",R146,IF(W145&gt;=$S$12,"",IF(R145="","",INDEX($R$18:$R$199,$U$17-ROWS($R$18:$R145)))))</f>
        <v/>
      </c>
      <c r="X146" s="30" t="str">
        <f t="shared" si="17"/>
        <v/>
      </c>
      <c r="Y146" s="30" t="str">
        <f>IF(Y145="","",IF($AN$21="TYP",IF(S145="","",INDEX($S$18:$S$200,$U$17-ROWS($S$18:$S145))),IF($AN$21="INVERT",S146,"")))</f>
        <v/>
      </c>
      <c r="Z146" s="77" t="str">
        <f t="shared" ref="Z146:Z177" si="26">IF(Y146="","",Y146/43560)</f>
        <v/>
      </c>
      <c r="AA146" s="69"/>
      <c r="AB146" s="96"/>
      <c r="AC146" s="96"/>
      <c r="AD146" s="96"/>
      <c r="AE146" s="96"/>
      <c r="AF146" s="96"/>
      <c r="AG146" s="96"/>
      <c r="AH146" s="96"/>
      <c r="AI146" s="96"/>
      <c r="AJ146" s="96"/>
      <c r="AK146" s="96"/>
      <c r="AL146" s="96"/>
    </row>
    <row r="147" spans="1:38" x14ac:dyDescent="0.2">
      <c r="A147" s="32" t="str">
        <f t="shared" si="23"/>
        <v/>
      </c>
      <c r="C147" s="37" t="str">
        <f>IF(OR(C146=1,C146=""),"",'Imperial Calcs'!B143)</f>
        <v/>
      </c>
      <c r="D147" s="30" t="str">
        <f>IF(C147="","",'Imperial Calcs'!C143)</f>
        <v/>
      </c>
      <c r="E147" s="30" t="str">
        <f>IF(OR(C146=1,C146=""),"",IF('Imperial Data'!$B$2,'Imperial Calcs'!D143,'Imperial Calcs'!E143))</f>
        <v/>
      </c>
      <c r="F147" s="30" t="str">
        <f>IF(OR(C146=1,C146=""),"",IF('Imperial Data'!$B$2,'Imperial Calcs'!E143,'Imperial Calcs'!G143))</f>
        <v/>
      </c>
      <c r="G147" s="30" t="str">
        <f>IF(OR(C146=1,C146=""),"",IF('Imperial Data'!$B$2,'Imperial Calcs'!F143,'Imperial Calcs'!J143))</f>
        <v/>
      </c>
      <c r="H147" s="30" t="str">
        <f>IF(OR(C146=1,C146=""),"",IF('Imperial Data'!$B$2,'Imperial Calcs'!G143,'Imperial Calcs'!M143))</f>
        <v/>
      </c>
      <c r="I147" s="30" t="str">
        <f>IF(C147="","",IF('Imperial Data'!$B$2,'Imperial Calcs'!J143,'Imperial Calcs'!Y143))</f>
        <v/>
      </c>
      <c r="J147" s="30" t="str">
        <f>IF('Imperial Data'!$B$2,'Imperial Calcs'!M143,"")</f>
        <v/>
      </c>
      <c r="K147" s="30" t="str">
        <f>IF('Imperial Data'!$B$2,'Imperial Calcs'!Y143,"")</f>
        <v xml:space="preserve"> </v>
      </c>
      <c r="L147" s="39" t="str">
        <f>IF('Imperial Data'!$B$2,J147,H147)</f>
        <v/>
      </c>
      <c r="M147" s="122" t="str">
        <f>IF('Imperial Data'!$B$2,K147,I147)</f>
        <v xml:space="preserve"> </v>
      </c>
      <c r="O147" s="32" t="str">
        <f t="shared" si="18"/>
        <v xml:space="preserve"> </v>
      </c>
      <c r="Q147" s="122">
        <f t="shared" si="19"/>
        <v>-3.9999999999999956</v>
      </c>
      <c r="R147" s="32" t="str">
        <f t="shared" si="24"/>
        <v/>
      </c>
      <c r="S147" s="32" t="str">
        <f t="shared" si="25"/>
        <v/>
      </c>
      <c r="U147" s="32" t="str">
        <f t="shared" ref="U147:U200" si="27">IF(R147="","",1)</f>
        <v/>
      </c>
      <c r="W147" s="30" t="str" cm="1">
        <f t="array" ref="W147">IF($AN$21="INVERT",R147,IF(W146&gt;=$S$12,"",IF(R146="","",INDEX($R$18:$R$199,$U$17-ROWS($R$18:$R146)))))</f>
        <v/>
      </c>
      <c r="X147" s="30" t="str">
        <f t="shared" ref="X147:X199" si="28">IF(W147="","",$F$9+W147)</f>
        <v/>
      </c>
      <c r="Y147" s="30" t="str">
        <f>IF(Y146="","",IF($AN$21="TYP",IF(S146="","",INDEX($S$18:$S$200,$U$17-ROWS($S$18:$S146))),IF($AN$21="INVERT",S147,"")))</f>
        <v/>
      </c>
      <c r="Z147" s="77" t="str">
        <f t="shared" si="26"/>
        <v/>
      </c>
      <c r="AA147" s="69"/>
      <c r="AB147" s="96"/>
      <c r="AC147" s="96"/>
      <c r="AD147" s="96"/>
      <c r="AE147" s="96"/>
      <c r="AF147" s="96"/>
      <c r="AG147" s="96"/>
      <c r="AH147" s="96"/>
      <c r="AI147" s="96"/>
      <c r="AJ147" s="96"/>
      <c r="AK147" s="96"/>
      <c r="AL147" s="96"/>
    </row>
    <row r="148" spans="1:38" x14ac:dyDescent="0.2">
      <c r="A148" s="32" t="str">
        <f t="shared" si="23"/>
        <v/>
      </c>
      <c r="C148" s="37" t="str">
        <f>IF(OR(C147=1,C147=""),"",'Imperial Calcs'!B144)</f>
        <v/>
      </c>
      <c r="D148" s="30" t="str">
        <f>IF(C148="","",'Imperial Calcs'!C144)</f>
        <v/>
      </c>
      <c r="E148" s="30" t="str">
        <f>IF(OR(C147=1,C147=""),"",IF('Imperial Data'!$B$2,'Imperial Calcs'!D144,'Imperial Calcs'!E144))</f>
        <v/>
      </c>
      <c r="F148" s="30" t="str">
        <f>IF(OR(C147=1,C147=""),"",IF('Imperial Data'!$B$2,'Imperial Calcs'!E144,'Imperial Calcs'!G144))</f>
        <v/>
      </c>
      <c r="G148" s="30" t="str">
        <f>IF(OR(C147=1,C147=""),"",IF('Imperial Data'!$B$2,'Imperial Calcs'!F144,'Imperial Calcs'!J144))</f>
        <v/>
      </c>
      <c r="H148" s="30" t="str">
        <f>IF(OR(C147=1,C147=""),"",IF('Imperial Data'!$B$2,'Imperial Calcs'!G144,'Imperial Calcs'!M144))</f>
        <v/>
      </c>
      <c r="I148" s="30" t="str">
        <f>IF(C148="","",IF('Imperial Data'!$B$2,'Imperial Calcs'!J144,'Imperial Calcs'!Y144))</f>
        <v/>
      </c>
      <c r="J148" s="30" t="str">
        <f>IF('Imperial Data'!$B$2,'Imperial Calcs'!M144,"")</f>
        <v/>
      </c>
      <c r="K148" s="30" t="str">
        <f>IF('Imperial Data'!$B$2,'Imperial Calcs'!Y144,"")</f>
        <v xml:space="preserve"> </v>
      </c>
      <c r="L148" s="39" t="str">
        <f>IF('Imperial Data'!$B$2,J148,H148)</f>
        <v/>
      </c>
      <c r="M148" s="122" t="str">
        <f>IF('Imperial Data'!$B$2,K148,I148)</f>
        <v xml:space="preserve"> </v>
      </c>
      <c r="O148" s="32" t="str">
        <f t="shared" ref="O148:O199" si="29">IF(M149="",IF(M148="","",$F$9),M148)</f>
        <v xml:space="preserve"> </v>
      </c>
      <c r="Q148" s="122">
        <f t="shared" ref="Q148:Q200" si="30">Q147-($U$11)</f>
        <v>-4.0833333333333286</v>
      </c>
      <c r="R148" s="32" t="str">
        <f t="shared" si="24"/>
        <v/>
      </c>
      <c r="S148" s="32" t="str">
        <f t="shared" si="25"/>
        <v/>
      </c>
      <c r="U148" s="32" t="str">
        <f t="shared" si="27"/>
        <v/>
      </c>
      <c r="W148" s="30" t="str" cm="1">
        <f t="array" ref="W148">IF($AN$21="INVERT",R148,IF(W147&gt;=$S$12,"",IF(R147="","",INDEX($R$18:$R$199,$U$17-ROWS($R$18:$R147)))))</f>
        <v/>
      </c>
      <c r="X148" s="30" t="str">
        <f t="shared" si="28"/>
        <v/>
      </c>
      <c r="Y148" s="30" t="str">
        <f>IF(Y147="","",IF($AN$21="TYP",IF(S147="","",INDEX($S$18:$S$200,$U$17-ROWS($S$18:$S147))),IF($AN$21="INVERT",S148,"")))</f>
        <v/>
      </c>
      <c r="Z148" s="77" t="str">
        <f t="shared" si="26"/>
        <v/>
      </c>
      <c r="AA148" s="69"/>
      <c r="AB148" s="96"/>
      <c r="AC148" s="96"/>
      <c r="AD148" s="96"/>
      <c r="AE148" s="96"/>
      <c r="AF148" s="96"/>
      <c r="AG148" s="96"/>
      <c r="AH148" s="96"/>
      <c r="AI148" s="96"/>
      <c r="AJ148" s="96"/>
      <c r="AK148" s="96"/>
      <c r="AL148" s="96"/>
    </row>
    <row r="149" spans="1:38" x14ac:dyDescent="0.2">
      <c r="A149" s="32" t="str">
        <f t="shared" si="23"/>
        <v/>
      </c>
      <c r="C149" s="37" t="str">
        <f>IF(OR(C148=1,C148=""),"",'Imperial Calcs'!B145)</f>
        <v/>
      </c>
      <c r="D149" s="30" t="str">
        <f>IF(C149="","",'Imperial Calcs'!C145)</f>
        <v/>
      </c>
      <c r="E149" s="30" t="str">
        <f>IF(OR(C148=1,C148=""),"",IF('Imperial Data'!$B$2,'Imperial Calcs'!D145,'Imperial Calcs'!E145))</f>
        <v/>
      </c>
      <c r="F149" s="30" t="str">
        <f>IF(OR(C148=1,C148=""),"",IF('Imperial Data'!$B$2,'Imperial Calcs'!E145,'Imperial Calcs'!G145))</f>
        <v/>
      </c>
      <c r="G149" s="30" t="str">
        <f>IF(OR(C148=1,C148=""),"",IF('Imperial Data'!$B$2,'Imperial Calcs'!F145,'Imperial Calcs'!J145))</f>
        <v/>
      </c>
      <c r="H149" s="30" t="str">
        <f>IF(OR(C148=1,C148=""),"",IF('Imperial Data'!$B$2,'Imperial Calcs'!G145,'Imperial Calcs'!M145))</f>
        <v/>
      </c>
      <c r="I149" s="30" t="str">
        <f>IF(C149="","",IF('Imperial Data'!$B$2,'Imperial Calcs'!J145,'Imperial Calcs'!Y145))</f>
        <v/>
      </c>
      <c r="J149" s="30" t="str">
        <f>IF('Imperial Data'!$B$2,'Imperial Calcs'!M145,"")</f>
        <v/>
      </c>
      <c r="K149" s="30" t="str">
        <f>IF('Imperial Data'!$B$2,'Imperial Calcs'!Y145,"")</f>
        <v xml:space="preserve"> </v>
      </c>
      <c r="L149" s="39" t="str">
        <f>IF('Imperial Data'!$B$2,J149,H149)</f>
        <v/>
      </c>
      <c r="M149" s="122" t="str">
        <f>IF('Imperial Data'!$B$2,K149,I149)</f>
        <v xml:space="preserve"> </v>
      </c>
      <c r="O149" s="32" t="str">
        <f t="shared" si="29"/>
        <v xml:space="preserve"> </v>
      </c>
      <c r="Q149" s="122">
        <f t="shared" si="30"/>
        <v>-4.1666666666666616</v>
      </c>
      <c r="R149" s="32" t="str">
        <f t="shared" si="24"/>
        <v/>
      </c>
      <c r="S149" s="32" t="str">
        <f t="shared" si="25"/>
        <v/>
      </c>
      <c r="U149" s="32" t="str">
        <f t="shared" si="27"/>
        <v/>
      </c>
      <c r="W149" s="30" t="str" cm="1">
        <f t="array" ref="W149">IF($AN$21="INVERT",R149,IF(W148&gt;=$S$12,"",IF(R148="","",INDEX($R$18:$R$199,$U$17-ROWS($R$18:$R148)))))</f>
        <v/>
      </c>
      <c r="X149" s="30" t="str">
        <f t="shared" si="28"/>
        <v/>
      </c>
      <c r="Y149" s="30" t="str">
        <f>IF(Y148="","",IF($AN$21="TYP",IF(S148="","",INDEX($S$18:$S$200,$U$17-ROWS($S$18:$S148))),IF($AN$21="INVERT",S149,"")))</f>
        <v/>
      </c>
      <c r="Z149" s="77" t="str">
        <f t="shared" si="26"/>
        <v/>
      </c>
      <c r="AA149" s="69"/>
      <c r="AB149" s="96"/>
      <c r="AC149" s="96"/>
      <c r="AD149" s="96"/>
      <c r="AE149" s="96"/>
      <c r="AF149" s="96"/>
      <c r="AG149" s="96"/>
      <c r="AH149" s="96"/>
      <c r="AI149" s="96"/>
      <c r="AJ149" s="96"/>
      <c r="AK149" s="96"/>
      <c r="AL149" s="96"/>
    </row>
    <row r="150" spans="1:38" x14ac:dyDescent="0.2">
      <c r="A150" s="32" t="str">
        <f t="shared" si="23"/>
        <v/>
      </c>
      <c r="C150" s="37" t="str">
        <f>IF(OR(C149=1,C149=""),"",'Imperial Calcs'!B146)</f>
        <v/>
      </c>
      <c r="D150" s="30" t="str">
        <f>IF(C150="","",'Imperial Calcs'!C146)</f>
        <v/>
      </c>
      <c r="E150" s="30" t="str">
        <f>IF(OR(C149=1,C149=""),"",IF('Imperial Data'!$B$2,'Imperial Calcs'!D146,'Imperial Calcs'!E146))</f>
        <v/>
      </c>
      <c r="F150" s="30" t="str">
        <f>IF(OR(C149=1,C149=""),"",IF('Imperial Data'!$B$2,'Imperial Calcs'!E146,'Imperial Calcs'!G146))</f>
        <v/>
      </c>
      <c r="G150" s="30" t="str">
        <f>IF(OR(C149=1,C149=""),"",IF('Imperial Data'!$B$2,'Imperial Calcs'!F146,'Imperial Calcs'!J146))</f>
        <v/>
      </c>
      <c r="H150" s="30" t="str">
        <f>IF(OR(C149=1,C149=""),"",IF('Imperial Data'!$B$2,'Imperial Calcs'!G146,'Imperial Calcs'!M146))</f>
        <v/>
      </c>
      <c r="I150" s="30" t="str">
        <f>IF(C150="","",IF('Imperial Data'!$B$2,'Imperial Calcs'!J146,'Imperial Calcs'!Y146))</f>
        <v/>
      </c>
      <c r="J150" s="30" t="str">
        <f>IF('Imperial Data'!$B$2,'Imperial Calcs'!M146,"")</f>
        <v/>
      </c>
      <c r="K150" s="30" t="str">
        <f>IF('Imperial Data'!$B$2,'Imperial Calcs'!Y146,"")</f>
        <v xml:space="preserve"> </v>
      </c>
      <c r="L150" s="39" t="str">
        <f>IF('Imperial Data'!$B$2,J150,H150)</f>
        <v/>
      </c>
      <c r="M150" s="122" t="str">
        <f>IF('Imperial Data'!$B$2,K150,I150)</f>
        <v xml:space="preserve"> </v>
      </c>
      <c r="O150" s="32" t="str">
        <f t="shared" si="29"/>
        <v xml:space="preserve"> </v>
      </c>
      <c r="Q150" s="122">
        <f t="shared" si="30"/>
        <v>-4.2499999999999947</v>
      </c>
      <c r="R150" s="32" t="str">
        <f t="shared" si="24"/>
        <v/>
      </c>
      <c r="S150" s="32" t="str">
        <f t="shared" si="25"/>
        <v/>
      </c>
      <c r="U150" s="32" t="str">
        <f t="shared" si="27"/>
        <v/>
      </c>
      <c r="W150" s="30" t="str" cm="1">
        <f t="array" ref="W150">IF($AN$21="INVERT",R150,IF(W149&gt;=$S$12,"",IF(R149="","",INDEX($R$18:$R$199,$U$17-ROWS($R$18:$R149)))))</f>
        <v/>
      </c>
      <c r="X150" s="30" t="str">
        <f t="shared" si="28"/>
        <v/>
      </c>
      <c r="Y150" s="30" t="str">
        <f>IF(Y149="","",IF($AN$21="TYP",IF(S149="","",INDEX($S$18:$S$200,$U$17-ROWS($S$18:$S149))),IF($AN$21="INVERT",S150,"")))</f>
        <v/>
      </c>
      <c r="Z150" s="77" t="str">
        <f t="shared" si="26"/>
        <v/>
      </c>
      <c r="AA150" s="69"/>
      <c r="AB150" s="96"/>
      <c r="AC150" s="96"/>
      <c r="AD150" s="96"/>
      <c r="AE150" s="96"/>
      <c r="AF150" s="96"/>
      <c r="AG150" s="96"/>
      <c r="AH150" s="96"/>
      <c r="AI150" s="96"/>
      <c r="AJ150" s="96"/>
      <c r="AK150" s="96"/>
      <c r="AL150" s="96"/>
    </row>
    <row r="151" spans="1:38" x14ac:dyDescent="0.2">
      <c r="A151" s="32" t="str">
        <f t="shared" si="23"/>
        <v/>
      </c>
      <c r="C151" s="37" t="str">
        <f>IF(OR(C150=1,C150=""),"",'Imperial Calcs'!B147)</f>
        <v/>
      </c>
      <c r="D151" s="30" t="str">
        <f>IF(C151="","",'Imperial Calcs'!C147)</f>
        <v/>
      </c>
      <c r="E151" s="30" t="str">
        <f>IF(OR(C150=1,C150=""),"",IF('Imperial Data'!$B$2,'Imperial Calcs'!D147,'Imperial Calcs'!E147))</f>
        <v/>
      </c>
      <c r="F151" s="30" t="str">
        <f>IF(OR(C150=1,C150=""),"",IF('Imperial Data'!$B$2,'Imperial Calcs'!E147,'Imperial Calcs'!G147))</f>
        <v/>
      </c>
      <c r="G151" s="30" t="str">
        <f>IF(OR(C150=1,C150=""),"",IF('Imperial Data'!$B$2,'Imperial Calcs'!F147,'Imperial Calcs'!J147))</f>
        <v/>
      </c>
      <c r="H151" s="30" t="str">
        <f>IF(OR(C150=1,C150=""),"",IF('Imperial Data'!$B$2,'Imperial Calcs'!G147,'Imperial Calcs'!M147))</f>
        <v/>
      </c>
      <c r="I151" s="30" t="str">
        <f>IF(C151="","",IF('Imperial Data'!$B$2,'Imperial Calcs'!J147,'Imperial Calcs'!Y147))</f>
        <v/>
      </c>
      <c r="J151" s="30" t="str">
        <f>IF('Imperial Data'!$B$2,'Imperial Calcs'!M147,"")</f>
        <v/>
      </c>
      <c r="K151" s="30" t="str">
        <f>IF('Imperial Data'!$B$2,'Imperial Calcs'!Y147,"")</f>
        <v xml:space="preserve"> </v>
      </c>
      <c r="L151" s="39" t="str">
        <f>IF('Imperial Data'!$B$2,J151,H151)</f>
        <v/>
      </c>
      <c r="M151" s="122" t="str">
        <f>IF('Imperial Data'!$B$2,K151,I151)</f>
        <v xml:space="preserve"> </v>
      </c>
      <c r="O151" s="32" t="str">
        <f t="shared" si="29"/>
        <v xml:space="preserve"> </v>
      </c>
      <c r="Q151" s="122">
        <f t="shared" si="30"/>
        <v>-4.3333333333333277</v>
      </c>
      <c r="R151" s="32" t="str">
        <f t="shared" si="24"/>
        <v/>
      </c>
      <c r="S151" s="32" t="str">
        <f t="shared" si="25"/>
        <v/>
      </c>
      <c r="U151" s="32" t="str">
        <f t="shared" si="27"/>
        <v/>
      </c>
      <c r="W151" s="30" t="str" cm="1">
        <f t="array" ref="W151">IF($AN$21="INVERT",R151,IF(W150&gt;=$S$12,"",IF(R150="","",INDEX($R$18:$R$199,$U$17-ROWS($R$18:$R150)))))</f>
        <v/>
      </c>
      <c r="X151" s="30" t="str">
        <f t="shared" si="28"/>
        <v/>
      </c>
      <c r="Y151" s="30" t="str">
        <f>IF(Y150="","",IF($AN$21="TYP",IF(S150="","",INDEX($S$18:$S$200,$U$17-ROWS($S$18:$S150))),IF($AN$21="INVERT",S151,"")))</f>
        <v/>
      </c>
      <c r="Z151" s="77" t="str">
        <f t="shared" si="26"/>
        <v/>
      </c>
      <c r="AA151" s="69"/>
      <c r="AB151" s="96"/>
      <c r="AC151" s="96"/>
      <c r="AD151" s="96"/>
      <c r="AE151" s="96"/>
      <c r="AF151" s="96"/>
      <c r="AG151" s="96"/>
      <c r="AH151" s="96"/>
      <c r="AI151" s="96"/>
      <c r="AJ151" s="96"/>
      <c r="AK151" s="96"/>
      <c r="AL151" s="96"/>
    </row>
    <row r="152" spans="1:38" x14ac:dyDescent="0.2">
      <c r="A152" s="32" t="str">
        <f t="shared" si="23"/>
        <v/>
      </c>
      <c r="C152" s="37" t="str">
        <f>IF(OR(C151=1,C151=""),"",'Imperial Calcs'!B148)</f>
        <v/>
      </c>
      <c r="D152" s="30" t="str">
        <f>IF(C152="","",'Imperial Calcs'!C148)</f>
        <v/>
      </c>
      <c r="E152" s="30" t="str">
        <f>IF(OR(C151=1,C151=""),"",IF('Imperial Data'!$B$2,'Imperial Calcs'!D148,'Imperial Calcs'!E148))</f>
        <v/>
      </c>
      <c r="F152" s="30" t="str">
        <f>IF(OR(C151=1,C151=""),"",IF('Imperial Data'!$B$2,'Imperial Calcs'!E148,'Imperial Calcs'!G148))</f>
        <v/>
      </c>
      <c r="G152" s="30" t="str">
        <f>IF(OR(C151=1,C151=""),"",IF('Imperial Data'!$B$2,'Imperial Calcs'!F148,'Imperial Calcs'!J148))</f>
        <v/>
      </c>
      <c r="H152" s="30" t="str">
        <f>IF(OR(C151=1,C151=""),"",IF('Imperial Data'!$B$2,'Imperial Calcs'!G148,'Imperial Calcs'!M148))</f>
        <v/>
      </c>
      <c r="I152" s="30" t="str">
        <f>IF(C152="","",IF('Imperial Data'!$B$2,'Imperial Calcs'!J148,'Imperial Calcs'!Y148))</f>
        <v/>
      </c>
      <c r="J152" s="30" t="str">
        <f>IF('Imperial Data'!$B$2,'Imperial Calcs'!M148,"")</f>
        <v/>
      </c>
      <c r="K152" s="30" t="str">
        <f>IF('Imperial Data'!$B$2,'Imperial Calcs'!Y148,"")</f>
        <v xml:space="preserve"> </v>
      </c>
      <c r="L152" s="39" t="str">
        <f>IF('Imperial Data'!$B$2,J152,H152)</f>
        <v/>
      </c>
      <c r="M152" s="122" t="str">
        <f>IF('Imperial Data'!$B$2,K152,I152)</f>
        <v xml:space="preserve"> </v>
      </c>
      <c r="O152" s="32" t="str">
        <f t="shared" si="29"/>
        <v xml:space="preserve"> </v>
      </c>
      <c r="Q152" s="122">
        <f t="shared" si="30"/>
        <v>-4.4166666666666607</v>
      </c>
      <c r="R152" s="32" t="str">
        <f t="shared" si="24"/>
        <v/>
      </c>
      <c r="S152" s="32" t="str">
        <f t="shared" si="25"/>
        <v/>
      </c>
      <c r="U152" s="32" t="str">
        <f t="shared" si="27"/>
        <v/>
      </c>
      <c r="W152" s="30" t="str" cm="1">
        <f t="array" ref="W152">IF($AN$21="INVERT",R152,IF(W151&gt;=$S$12,"",IF(R151="","",INDEX($R$18:$R$199,$U$17-ROWS($R$18:$R151)))))</f>
        <v/>
      </c>
      <c r="X152" s="30" t="str">
        <f t="shared" si="28"/>
        <v/>
      </c>
      <c r="Y152" s="30" t="str">
        <f>IF(Y151="","",IF($AN$21="TYP",IF(S151="","",INDEX($S$18:$S$200,$U$17-ROWS($S$18:$S151))),IF($AN$21="INVERT",S152,"")))</f>
        <v/>
      </c>
      <c r="Z152" s="77" t="str">
        <f t="shared" si="26"/>
        <v/>
      </c>
      <c r="AA152" s="69"/>
      <c r="AB152" s="96"/>
      <c r="AC152" s="96"/>
      <c r="AD152" s="96"/>
      <c r="AE152" s="96"/>
      <c r="AF152" s="96"/>
      <c r="AG152" s="96"/>
      <c r="AH152" s="96"/>
      <c r="AI152" s="96"/>
      <c r="AJ152" s="96"/>
      <c r="AK152" s="96"/>
      <c r="AL152" s="96"/>
    </row>
    <row r="153" spans="1:38" x14ac:dyDescent="0.2">
      <c r="A153" s="32" t="str">
        <f t="shared" si="23"/>
        <v/>
      </c>
      <c r="C153" s="37" t="str">
        <f>IF(OR(C152=1,C152=""),"",'Imperial Calcs'!B149)</f>
        <v/>
      </c>
      <c r="D153" s="30" t="str">
        <f>IF(C153="","",'Imperial Calcs'!C149)</f>
        <v/>
      </c>
      <c r="E153" s="30" t="str">
        <f>IF(OR(C152=1,C152=""),"",IF('Imperial Data'!$B$2,'Imperial Calcs'!D149,'Imperial Calcs'!E149))</f>
        <v/>
      </c>
      <c r="F153" s="30" t="str">
        <f>IF(OR(C152=1,C152=""),"",IF('Imperial Data'!$B$2,'Imperial Calcs'!E149,'Imperial Calcs'!G149))</f>
        <v/>
      </c>
      <c r="G153" s="30" t="str">
        <f>IF(OR(C152=1,C152=""),"",IF('Imperial Data'!$B$2,'Imperial Calcs'!F149,'Imperial Calcs'!J149))</f>
        <v/>
      </c>
      <c r="H153" s="30" t="str">
        <f>IF(OR(C152=1,C152=""),"",IF('Imperial Data'!$B$2,'Imperial Calcs'!G149,'Imperial Calcs'!M149))</f>
        <v/>
      </c>
      <c r="I153" s="30" t="str">
        <f>IF(C153="","",IF('Imperial Data'!$B$2,'Imperial Calcs'!J149,'Imperial Calcs'!Y149))</f>
        <v/>
      </c>
      <c r="J153" s="30" t="str">
        <f>IF('Imperial Data'!$B$2,'Imperial Calcs'!M149,"")</f>
        <v/>
      </c>
      <c r="K153" s="30" t="str">
        <f>IF('Imperial Data'!$B$2,'Imperial Calcs'!Y149,"")</f>
        <v xml:space="preserve"> </v>
      </c>
      <c r="L153" s="39" t="str">
        <f>IF('Imperial Data'!$B$2,J153,H153)</f>
        <v/>
      </c>
      <c r="M153" s="122" t="str">
        <f>IF('Imperial Data'!$B$2,K153,I153)</f>
        <v xml:space="preserve"> </v>
      </c>
      <c r="O153" s="32" t="str">
        <f t="shared" si="29"/>
        <v xml:space="preserve"> </v>
      </c>
      <c r="Q153" s="122">
        <f t="shared" si="30"/>
        <v>-4.4999999999999938</v>
      </c>
      <c r="R153" s="32" t="str">
        <f t="shared" si="24"/>
        <v/>
      </c>
      <c r="S153" s="32" t="str">
        <f t="shared" si="25"/>
        <v/>
      </c>
      <c r="U153" s="32" t="str">
        <f t="shared" si="27"/>
        <v/>
      </c>
      <c r="W153" s="30" t="str" cm="1">
        <f t="array" ref="W153">IF($AN$21="INVERT",R153,IF(W152&gt;=$S$12,"",IF(R152="","",INDEX($R$18:$R$199,$U$17-ROWS($R$18:$R152)))))</f>
        <v/>
      </c>
      <c r="X153" s="30" t="str">
        <f t="shared" si="28"/>
        <v/>
      </c>
      <c r="Y153" s="30" t="str">
        <f>IF(Y152="","",IF($AN$21="TYP",IF(S152="","",INDEX($S$18:$S$200,$U$17-ROWS($S$18:$S152))),IF($AN$21="INVERT",S153,"")))</f>
        <v/>
      </c>
      <c r="Z153" s="77" t="str">
        <f t="shared" si="26"/>
        <v/>
      </c>
      <c r="AA153" s="69"/>
      <c r="AB153" s="96"/>
      <c r="AC153" s="96"/>
      <c r="AD153" s="96"/>
      <c r="AE153" s="96"/>
      <c r="AF153" s="96"/>
      <c r="AG153" s="96"/>
      <c r="AH153" s="96"/>
      <c r="AI153" s="96"/>
      <c r="AJ153" s="96"/>
      <c r="AK153" s="96"/>
      <c r="AL153" s="96"/>
    </row>
    <row r="154" spans="1:38" x14ac:dyDescent="0.2">
      <c r="A154" s="32" t="str">
        <f t="shared" si="23"/>
        <v/>
      </c>
      <c r="C154" s="37" t="str">
        <f>IF(OR(C153=1,C153=""),"",'Imperial Calcs'!B150)</f>
        <v/>
      </c>
      <c r="D154" s="30" t="str">
        <f>IF(C154="","",'Imperial Calcs'!C150)</f>
        <v/>
      </c>
      <c r="E154" s="30" t="str">
        <f>IF(OR(C153=1,C153=""),"",IF('Imperial Data'!$B$2,'Imperial Calcs'!D150,'Imperial Calcs'!E150))</f>
        <v/>
      </c>
      <c r="F154" s="30" t="str">
        <f>IF(OR(C153=1,C153=""),"",IF('Imperial Data'!$B$2,'Imperial Calcs'!E150,'Imperial Calcs'!G150))</f>
        <v/>
      </c>
      <c r="G154" s="30" t="str">
        <f>IF(OR(C153=1,C153=""),"",IF('Imperial Data'!$B$2,'Imperial Calcs'!F150,'Imperial Calcs'!J150))</f>
        <v/>
      </c>
      <c r="H154" s="30" t="str">
        <f>IF(OR(C153=1,C153=""),"",IF('Imperial Data'!$B$2,'Imperial Calcs'!G150,'Imperial Calcs'!M150))</f>
        <v/>
      </c>
      <c r="I154" s="30" t="str">
        <f>IF(C154="","",IF('Imperial Data'!$B$2,'Imperial Calcs'!J150,'Imperial Calcs'!Y150))</f>
        <v/>
      </c>
      <c r="J154" s="30" t="str">
        <f>IF('Imperial Data'!$B$2,'Imperial Calcs'!M150,"")</f>
        <v/>
      </c>
      <c r="K154" s="30" t="str">
        <f>IF('Imperial Data'!$B$2,'Imperial Calcs'!Y150,"")</f>
        <v xml:space="preserve"> </v>
      </c>
      <c r="L154" s="39" t="str">
        <f>IF('Imperial Data'!$B$2,J154,H154)</f>
        <v/>
      </c>
      <c r="M154" s="122" t="str">
        <f>IF('Imperial Data'!$B$2,K154,I154)</f>
        <v xml:space="preserve"> </v>
      </c>
      <c r="O154" s="32" t="str">
        <f t="shared" si="29"/>
        <v xml:space="preserve"> </v>
      </c>
      <c r="Q154" s="122">
        <f t="shared" si="30"/>
        <v>-4.5833333333333268</v>
      </c>
      <c r="R154" s="32" t="str">
        <f t="shared" si="24"/>
        <v/>
      </c>
      <c r="S154" s="32" t="str">
        <f t="shared" si="25"/>
        <v/>
      </c>
      <c r="U154" s="32" t="str">
        <f t="shared" si="27"/>
        <v/>
      </c>
      <c r="W154" s="30" t="str" cm="1">
        <f t="array" ref="W154">IF($AN$21="INVERT",R154,IF(W153&gt;=$S$12,"",IF(R153="","",INDEX($R$18:$R$199,$U$17-ROWS($R$18:$R153)))))</f>
        <v/>
      </c>
      <c r="X154" s="30" t="str">
        <f t="shared" si="28"/>
        <v/>
      </c>
      <c r="Y154" s="30" t="str">
        <f>IF(Y153="","",IF($AN$21="TYP",IF(S153="","",INDEX($S$18:$S$200,$U$17-ROWS($S$18:$S153))),IF($AN$21="INVERT",S154,"")))</f>
        <v/>
      </c>
      <c r="Z154" s="77" t="str">
        <f t="shared" si="26"/>
        <v/>
      </c>
      <c r="AA154" s="69"/>
      <c r="AB154" s="96"/>
      <c r="AC154" s="96"/>
      <c r="AD154" s="96"/>
      <c r="AE154" s="96"/>
      <c r="AF154" s="96"/>
      <c r="AG154" s="96"/>
      <c r="AH154" s="96"/>
      <c r="AI154" s="96"/>
      <c r="AJ154" s="96"/>
      <c r="AK154" s="96"/>
      <c r="AL154" s="96"/>
    </row>
    <row r="155" spans="1:38" x14ac:dyDescent="0.2">
      <c r="A155" s="32" t="str">
        <f t="shared" si="23"/>
        <v/>
      </c>
      <c r="C155" s="37" t="str">
        <f>IF(OR(C154=1,C154=""),"",'Imperial Calcs'!B151)</f>
        <v/>
      </c>
      <c r="D155" s="30" t="str">
        <f>IF(C155="","",'Imperial Calcs'!C151)</f>
        <v/>
      </c>
      <c r="E155" s="30" t="str">
        <f>IF(OR(C154=1,C154=""),"",IF('Imperial Data'!$B$2,'Imperial Calcs'!D151,'Imperial Calcs'!E151))</f>
        <v/>
      </c>
      <c r="F155" s="30" t="str">
        <f>IF(OR(C154=1,C154=""),"",IF('Imperial Data'!$B$2,'Imperial Calcs'!E151,'Imperial Calcs'!G151))</f>
        <v/>
      </c>
      <c r="G155" s="30" t="str">
        <f>IF(OR(C154=1,C154=""),"",IF('Imperial Data'!$B$2,'Imperial Calcs'!F151,'Imperial Calcs'!J151))</f>
        <v/>
      </c>
      <c r="H155" s="30" t="str">
        <f>IF(OR(C154=1,C154=""),"",IF('Imperial Data'!$B$2,'Imperial Calcs'!G151,'Imperial Calcs'!M151))</f>
        <v/>
      </c>
      <c r="I155" s="30" t="str">
        <f>IF(C155="","",IF('Imperial Data'!$B$2,'Imperial Calcs'!J151,'Imperial Calcs'!Y151))</f>
        <v/>
      </c>
      <c r="J155" s="30" t="str">
        <f>IF('Imperial Data'!$B$2,'Imperial Calcs'!M151,"")</f>
        <v/>
      </c>
      <c r="K155" s="30" t="str">
        <f>IF('Imperial Data'!$B$2,'Imperial Calcs'!Y151,"")</f>
        <v xml:space="preserve"> </v>
      </c>
      <c r="L155" s="39" t="str">
        <f>IF('Imperial Data'!$B$2,J155,H155)</f>
        <v/>
      </c>
      <c r="M155" s="122" t="str">
        <f>IF('Imperial Data'!$B$2,K155,I155)</f>
        <v xml:space="preserve"> </v>
      </c>
      <c r="O155" s="32" t="str">
        <f t="shared" si="29"/>
        <v xml:space="preserve"> </v>
      </c>
      <c r="Q155" s="122">
        <f t="shared" si="30"/>
        <v>-4.6666666666666599</v>
      </c>
      <c r="R155" s="32" t="str">
        <f t="shared" si="24"/>
        <v/>
      </c>
      <c r="S155" s="32" t="str">
        <f t="shared" si="25"/>
        <v/>
      </c>
      <c r="U155" s="32" t="str">
        <f t="shared" si="27"/>
        <v/>
      </c>
      <c r="W155" s="30" t="str" cm="1">
        <f t="array" ref="W155">IF($AN$21="INVERT",R155,IF(W154&gt;=$S$12,"",IF(R154="","",INDEX($R$18:$R$199,$U$17-ROWS($R$18:$R154)))))</f>
        <v/>
      </c>
      <c r="X155" s="30" t="str">
        <f t="shared" si="28"/>
        <v/>
      </c>
      <c r="Y155" s="30" t="str">
        <f>IF(Y154="","",IF($AN$21="TYP",IF(S154="","",INDEX($S$18:$S$200,$U$17-ROWS($S$18:$S154))),IF($AN$21="INVERT",S155,"")))</f>
        <v/>
      </c>
      <c r="Z155" s="77" t="str">
        <f t="shared" si="26"/>
        <v/>
      </c>
      <c r="AA155" s="69"/>
      <c r="AB155" s="96"/>
      <c r="AC155" s="96"/>
      <c r="AD155" s="96"/>
      <c r="AE155" s="96"/>
      <c r="AF155" s="96"/>
      <c r="AG155" s="96"/>
      <c r="AH155" s="96"/>
      <c r="AI155" s="96"/>
      <c r="AJ155" s="96"/>
      <c r="AK155" s="96"/>
      <c r="AL155" s="96"/>
    </row>
    <row r="156" spans="1:38" x14ac:dyDescent="0.2">
      <c r="A156" s="32" t="str">
        <f t="shared" si="23"/>
        <v/>
      </c>
      <c r="C156" s="37" t="str">
        <f>IF(OR(C155=1,C155=""),"",'Imperial Calcs'!B152)</f>
        <v/>
      </c>
      <c r="D156" s="30" t="str">
        <f>IF(C156="","",'Imperial Calcs'!C152)</f>
        <v/>
      </c>
      <c r="E156" s="30" t="str">
        <f>IF(OR(C155=1,C155=""),"",IF('Imperial Data'!$B$2,'Imperial Calcs'!D152,'Imperial Calcs'!E152))</f>
        <v/>
      </c>
      <c r="F156" s="30" t="str">
        <f>IF(OR(C155=1,C155=""),"",IF('Imperial Data'!$B$2,'Imperial Calcs'!E152,'Imperial Calcs'!G152))</f>
        <v/>
      </c>
      <c r="G156" s="30" t="str">
        <f>IF(OR(C155=1,C155=""),"",IF('Imperial Data'!$B$2,'Imperial Calcs'!F152,'Imperial Calcs'!J152))</f>
        <v/>
      </c>
      <c r="H156" s="30" t="str">
        <f>IF(OR(C155=1,C155=""),"",IF('Imperial Data'!$B$2,'Imperial Calcs'!G152,'Imperial Calcs'!M152))</f>
        <v/>
      </c>
      <c r="I156" s="30" t="str">
        <f>IF(C156="","",IF('Imperial Data'!$B$2,'Imperial Calcs'!J152,'Imperial Calcs'!Y152))</f>
        <v/>
      </c>
      <c r="J156" s="30" t="str">
        <f>IF('Imperial Data'!$B$2,'Imperial Calcs'!M152,"")</f>
        <v/>
      </c>
      <c r="K156" s="30" t="str">
        <f>IF('Imperial Data'!$B$2,'Imperial Calcs'!Y152,"")</f>
        <v xml:space="preserve"> </v>
      </c>
      <c r="L156" s="39" t="str">
        <f>IF('Imperial Data'!$B$2,J156,H156)</f>
        <v/>
      </c>
      <c r="M156" s="122" t="str">
        <f>IF('Imperial Data'!$B$2,K156,I156)</f>
        <v xml:space="preserve"> </v>
      </c>
      <c r="O156" s="32" t="str">
        <f t="shared" si="29"/>
        <v xml:space="preserve"> </v>
      </c>
      <c r="Q156" s="122">
        <f t="shared" si="30"/>
        <v>-4.7499999999999929</v>
      </c>
      <c r="R156" s="32" t="str">
        <f t="shared" si="24"/>
        <v/>
      </c>
      <c r="S156" s="32" t="str">
        <f t="shared" si="25"/>
        <v/>
      </c>
      <c r="U156" s="32" t="str">
        <f t="shared" si="27"/>
        <v/>
      </c>
      <c r="W156" s="30" t="str" cm="1">
        <f t="array" ref="W156">IF($AN$21="INVERT",R156,IF(W155&gt;=$S$12,"",IF(R155="","",INDEX($R$18:$R$199,$U$17-ROWS($R$18:$R155)))))</f>
        <v/>
      </c>
      <c r="X156" s="30" t="str">
        <f t="shared" si="28"/>
        <v/>
      </c>
      <c r="Y156" s="30" t="str">
        <f>IF(Y155="","",IF($AN$21="TYP",IF(S155="","",INDEX($S$18:$S$200,$U$17-ROWS($S$18:$S155))),IF($AN$21="INVERT",S156,"")))</f>
        <v/>
      </c>
      <c r="Z156" s="77" t="str">
        <f t="shared" si="26"/>
        <v/>
      </c>
      <c r="AA156" s="69"/>
      <c r="AB156" s="96"/>
      <c r="AC156" s="96"/>
      <c r="AD156" s="96"/>
      <c r="AE156" s="96"/>
      <c r="AF156" s="96"/>
      <c r="AG156" s="96"/>
      <c r="AH156" s="96"/>
      <c r="AI156" s="96"/>
      <c r="AJ156" s="96"/>
      <c r="AK156" s="96"/>
      <c r="AL156" s="96"/>
    </row>
    <row r="157" spans="1:38" x14ac:dyDescent="0.2">
      <c r="A157" s="32" t="str">
        <f t="shared" si="23"/>
        <v/>
      </c>
      <c r="C157" s="37" t="str">
        <f>IF(OR(C156=1,C156=""),"",'Imperial Calcs'!B153)</f>
        <v/>
      </c>
      <c r="D157" s="30" t="str">
        <f>IF(C157="","",'Imperial Calcs'!C153)</f>
        <v/>
      </c>
      <c r="E157" s="30" t="str">
        <f>IF(OR(C156=1,C156=""),"",IF('Imperial Data'!$B$2,'Imperial Calcs'!D153,'Imperial Calcs'!E153))</f>
        <v/>
      </c>
      <c r="F157" s="30" t="str">
        <f>IF(OR(C156=1,C156=""),"",IF('Imperial Data'!$B$2,'Imperial Calcs'!E153,'Imperial Calcs'!G153))</f>
        <v/>
      </c>
      <c r="G157" s="30" t="str">
        <f>IF(OR(C156=1,C156=""),"",IF('Imperial Data'!$B$2,'Imperial Calcs'!F153,'Imperial Calcs'!J153))</f>
        <v/>
      </c>
      <c r="H157" s="30" t="str">
        <f>IF(OR(C156=1,C156=""),"",IF('Imperial Data'!$B$2,'Imperial Calcs'!G153,'Imperial Calcs'!M153))</f>
        <v/>
      </c>
      <c r="I157" s="30" t="str">
        <f>IF(C157="","",IF('Imperial Data'!$B$2,'Imperial Calcs'!J153,'Imperial Calcs'!Y153))</f>
        <v/>
      </c>
      <c r="J157" s="30" t="str">
        <f>IF('Imperial Data'!$B$2,'Imperial Calcs'!M153,"")</f>
        <v/>
      </c>
      <c r="K157" s="30" t="str">
        <f>IF('Imperial Data'!$B$2,'Imperial Calcs'!Y153,"")</f>
        <v xml:space="preserve"> </v>
      </c>
      <c r="L157" s="39" t="str">
        <f>IF('Imperial Data'!$B$2,J157,H157)</f>
        <v/>
      </c>
      <c r="M157" s="122" t="str">
        <f>IF('Imperial Data'!$B$2,K157,I157)</f>
        <v xml:space="preserve"> </v>
      </c>
      <c r="O157" s="32" t="str">
        <f t="shared" si="29"/>
        <v xml:space="preserve"> </v>
      </c>
      <c r="Q157" s="122">
        <f t="shared" si="30"/>
        <v>-4.8333333333333259</v>
      </c>
      <c r="R157" s="32" t="str">
        <f t="shared" si="24"/>
        <v/>
      </c>
      <c r="S157" s="32" t="str">
        <f t="shared" si="25"/>
        <v/>
      </c>
      <c r="U157" s="32" t="str">
        <f t="shared" si="27"/>
        <v/>
      </c>
      <c r="W157" s="30" t="str" cm="1">
        <f t="array" ref="W157">IF($AN$21="INVERT",R157,IF(W156&gt;=$S$12,"",IF(R156="","",INDEX($R$18:$R$199,$U$17-ROWS($R$18:$R156)))))</f>
        <v/>
      </c>
      <c r="X157" s="30" t="str">
        <f t="shared" si="28"/>
        <v/>
      </c>
      <c r="Y157" s="30" t="str">
        <f>IF(Y156="","",IF($AN$21="TYP",IF(S156="","",INDEX($S$18:$S$200,$U$17-ROWS($S$18:$S156))),IF($AN$21="INVERT",S157,"")))</f>
        <v/>
      </c>
      <c r="Z157" s="77" t="str">
        <f t="shared" si="26"/>
        <v/>
      </c>
      <c r="AA157" s="69"/>
      <c r="AB157" s="96"/>
      <c r="AC157" s="96"/>
      <c r="AD157" s="96"/>
      <c r="AE157" s="96"/>
      <c r="AF157" s="96"/>
      <c r="AG157" s="96"/>
      <c r="AH157" s="96"/>
      <c r="AI157" s="96"/>
      <c r="AJ157" s="96"/>
      <c r="AK157" s="96"/>
      <c r="AL157" s="96"/>
    </row>
    <row r="158" spans="1:38" x14ac:dyDescent="0.2">
      <c r="A158" s="32" t="str">
        <f t="shared" si="23"/>
        <v/>
      </c>
      <c r="C158" s="37" t="str">
        <f>IF(OR(C157=1,C157=""),"",'Imperial Calcs'!B154)</f>
        <v/>
      </c>
      <c r="D158" s="30" t="str">
        <f>IF(C158="","",'Imperial Calcs'!C154)</f>
        <v/>
      </c>
      <c r="E158" s="30" t="str">
        <f>IF(OR(C157=1,C157=""),"",IF('Imperial Data'!$B$2,'Imperial Calcs'!D154,'Imperial Calcs'!E154))</f>
        <v/>
      </c>
      <c r="F158" s="30" t="str">
        <f>IF(OR(C157=1,C157=""),"",IF('Imperial Data'!$B$2,'Imperial Calcs'!E154,'Imperial Calcs'!G154))</f>
        <v/>
      </c>
      <c r="G158" s="30" t="str">
        <f>IF(OR(C157=1,C157=""),"",IF('Imperial Data'!$B$2,'Imperial Calcs'!F154,'Imperial Calcs'!J154))</f>
        <v/>
      </c>
      <c r="H158" s="30" t="str">
        <f>IF(OR(C157=1,C157=""),"",IF('Imperial Data'!$B$2,'Imperial Calcs'!G154,'Imperial Calcs'!M154))</f>
        <v/>
      </c>
      <c r="I158" s="30" t="str">
        <f>IF(C158="","",IF('Imperial Data'!$B$2,'Imperial Calcs'!J154,'Imperial Calcs'!Y154))</f>
        <v/>
      </c>
      <c r="J158" s="30" t="str">
        <f>IF('Imperial Data'!$B$2,'Imperial Calcs'!M154,"")</f>
        <v/>
      </c>
      <c r="K158" s="30" t="str">
        <f>IF('Imperial Data'!$B$2,'Imperial Calcs'!Y154,"")</f>
        <v xml:space="preserve"> </v>
      </c>
      <c r="L158" s="39" t="str">
        <f>IF('Imperial Data'!$B$2,J158,H158)</f>
        <v/>
      </c>
      <c r="M158" s="122" t="str">
        <f>IF('Imperial Data'!$B$2,K158,I158)</f>
        <v xml:space="preserve"> </v>
      </c>
      <c r="O158" s="32" t="str">
        <f t="shared" si="29"/>
        <v xml:space="preserve"> </v>
      </c>
      <c r="Q158" s="122">
        <f t="shared" si="30"/>
        <v>-4.916666666666659</v>
      </c>
      <c r="R158" s="32" t="str">
        <f t="shared" si="24"/>
        <v/>
      </c>
      <c r="S158" s="32" t="str">
        <f t="shared" si="25"/>
        <v/>
      </c>
      <c r="U158" s="32" t="str">
        <f t="shared" si="27"/>
        <v/>
      </c>
      <c r="W158" s="30" t="str" cm="1">
        <f t="array" ref="W158">IF($AN$21="INVERT",R158,IF(W157&gt;=$S$12,"",IF(R157="","",INDEX($R$18:$R$199,$U$17-ROWS($R$18:$R157)))))</f>
        <v/>
      </c>
      <c r="X158" s="30" t="str">
        <f t="shared" si="28"/>
        <v/>
      </c>
      <c r="Y158" s="30" t="str">
        <f>IF(Y157="","",IF($AN$21="TYP",IF(S157="","",INDEX($S$18:$S$200,$U$17-ROWS($S$18:$S157))),IF($AN$21="INVERT",S158,"")))</f>
        <v/>
      </c>
      <c r="Z158" s="77" t="str">
        <f t="shared" si="26"/>
        <v/>
      </c>
      <c r="AA158" s="69"/>
      <c r="AB158" s="96"/>
      <c r="AC158" s="96"/>
      <c r="AD158" s="96"/>
      <c r="AE158" s="96"/>
      <c r="AF158" s="96"/>
      <c r="AG158" s="96"/>
      <c r="AH158" s="96"/>
      <c r="AI158" s="96"/>
      <c r="AJ158" s="96"/>
      <c r="AK158" s="96"/>
      <c r="AL158" s="96"/>
    </row>
    <row r="159" spans="1:38" x14ac:dyDescent="0.2">
      <c r="A159" s="32" t="str">
        <f t="shared" si="23"/>
        <v/>
      </c>
      <c r="C159" s="37" t="str">
        <f>IF(OR(C158=1,C158=""),"",'Imperial Calcs'!B155)</f>
        <v/>
      </c>
      <c r="D159" s="30" t="str">
        <f>IF(C159="","",'Imperial Calcs'!C155)</f>
        <v/>
      </c>
      <c r="E159" s="30" t="str">
        <f>IF(OR(C158=1,C158=""),"",IF('Imperial Data'!$B$2,'Imperial Calcs'!D155,'Imperial Calcs'!E155))</f>
        <v/>
      </c>
      <c r="F159" s="30" t="str">
        <f>IF(OR(C158=1,C158=""),"",IF('Imperial Data'!$B$2,'Imperial Calcs'!E155,'Imperial Calcs'!G155))</f>
        <v/>
      </c>
      <c r="G159" s="30" t="str">
        <f>IF(OR(C158=1,C158=""),"",IF('Imperial Data'!$B$2,'Imperial Calcs'!F155,'Imperial Calcs'!J155))</f>
        <v/>
      </c>
      <c r="H159" s="30" t="str">
        <f>IF(OR(C158=1,C158=""),"",IF('Imperial Data'!$B$2,'Imperial Calcs'!G155,'Imperial Calcs'!M155))</f>
        <v/>
      </c>
      <c r="I159" s="30" t="str">
        <f>IF(C159="","",IF('Imperial Data'!$B$2,'Imperial Calcs'!J155,'Imperial Calcs'!Y155))</f>
        <v/>
      </c>
      <c r="J159" s="30" t="str">
        <f>IF('Imperial Data'!$B$2,'Imperial Calcs'!M155,"")</f>
        <v/>
      </c>
      <c r="K159" s="30" t="str">
        <f>IF('Imperial Data'!$B$2,'Imperial Calcs'!Y155,"")</f>
        <v xml:space="preserve"> </v>
      </c>
      <c r="L159" s="39" t="str">
        <f>IF('Imperial Data'!$B$2,J159,H159)</f>
        <v/>
      </c>
      <c r="M159" s="122" t="str">
        <f>IF('Imperial Data'!$B$2,K159,I159)</f>
        <v xml:space="preserve"> </v>
      </c>
      <c r="O159" s="32" t="str">
        <f t="shared" si="29"/>
        <v xml:space="preserve"> </v>
      </c>
      <c r="Q159" s="122">
        <f t="shared" si="30"/>
        <v>-4.999999999999992</v>
      </c>
      <c r="R159" s="32" t="str">
        <f t="shared" si="24"/>
        <v/>
      </c>
      <c r="S159" s="32" t="str">
        <f t="shared" si="25"/>
        <v/>
      </c>
      <c r="U159" s="32" t="str">
        <f t="shared" si="27"/>
        <v/>
      </c>
      <c r="W159" s="30" t="str" cm="1">
        <f t="array" ref="W159">IF($AN$21="INVERT",R159,IF(W158&gt;=$S$12,"",IF(R158="","",INDEX($R$18:$R$199,$U$17-ROWS($R$18:$R158)))))</f>
        <v/>
      </c>
      <c r="X159" s="30" t="str">
        <f t="shared" si="28"/>
        <v/>
      </c>
      <c r="Y159" s="30" t="str">
        <f>IF(Y158="","",IF($AN$21="TYP",IF(S158="","",INDEX($S$18:$S$200,$U$17-ROWS($S$18:$S158))),IF($AN$21="INVERT",S159,"")))</f>
        <v/>
      </c>
      <c r="Z159" s="77" t="str">
        <f t="shared" si="26"/>
        <v/>
      </c>
      <c r="AA159" s="69"/>
      <c r="AB159" s="96"/>
      <c r="AC159" s="96"/>
      <c r="AD159" s="96"/>
      <c r="AE159" s="96"/>
      <c r="AF159" s="96"/>
      <c r="AG159" s="96"/>
      <c r="AH159" s="96"/>
      <c r="AI159" s="96"/>
      <c r="AJ159" s="96"/>
      <c r="AK159" s="96"/>
      <c r="AL159" s="96"/>
    </row>
    <row r="160" spans="1:38" x14ac:dyDescent="0.2">
      <c r="A160" s="32" t="str">
        <f t="shared" si="23"/>
        <v/>
      </c>
      <c r="C160" s="37" t="str">
        <f>IF(OR(C159=1,C159=""),"",'Imperial Calcs'!B156)</f>
        <v/>
      </c>
      <c r="D160" s="30" t="str">
        <f>IF(C160="","",'Imperial Calcs'!C156)</f>
        <v/>
      </c>
      <c r="E160" s="30" t="str">
        <f>IF(OR(C159=1,C159=""),"",IF('Imperial Data'!$B$2,'Imperial Calcs'!D156,'Imperial Calcs'!E156))</f>
        <v/>
      </c>
      <c r="F160" s="30" t="str">
        <f>IF(OR(C159=1,C159=""),"",IF('Imperial Data'!$B$2,'Imperial Calcs'!E156,'Imperial Calcs'!G156))</f>
        <v/>
      </c>
      <c r="G160" s="30" t="str">
        <f>IF(OR(C159=1,C159=""),"",IF('Imperial Data'!$B$2,'Imperial Calcs'!F156,'Imperial Calcs'!J156))</f>
        <v/>
      </c>
      <c r="H160" s="30" t="str">
        <f>IF(OR(C159=1,C159=""),"",IF('Imperial Data'!$B$2,'Imperial Calcs'!G156,'Imperial Calcs'!M156))</f>
        <v/>
      </c>
      <c r="I160" s="30" t="str">
        <f>IF(C160="","",IF('Imperial Data'!$B$2,'Imperial Calcs'!J156,'Imperial Calcs'!Y156))</f>
        <v/>
      </c>
      <c r="J160" s="30" t="str">
        <f>IF('Imperial Data'!$B$2,'Imperial Calcs'!M156,"")</f>
        <v/>
      </c>
      <c r="K160" s="30" t="str">
        <f>IF('Imperial Data'!$B$2,'Imperial Calcs'!Y156,"")</f>
        <v xml:space="preserve"> </v>
      </c>
      <c r="L160" s="39" t="str">
        <f>IF('Imperial Data'!$B$2,J160,H160)</f>
        <v/>
      </c>
      <c r="M160" s="122" t="str">
        <f>IF('Imperial Data'!$B$2,K160,I160)</f>
        <v xml:space="preserve"> </v>
      </c>
      <c r="O160" s="32" t="str">
        <f t="shared" si="29"/>
        <v xml:space="preserve"> </v>
      </c>
      <c r="Q160" s="122">
        <f t="shared" si="30"/>
        <v>-5.083333333333325</v>
      </c>
      <c r="R160" s="32" t="str">
        <f t="shared" si="24"/>
        <v/>
      </c>
      <c r="S160" s="32" t="str">
        <f t="shared" si="25"/>
        <v/>
      </c>
      <c r="U160" s="32" t="str">
        <f t="shared" si="27"/>
        <v/>
      </c>
      <c r="W160" s="30" t="str" cm="1">
        <f t="array" ref="W160">IF($AN$21="INVERT",R160,IF(W159&gt;=$S$12,"",IF(R159="","",INDEX($R$18:$R$199,$U$17-ROWS($R$18:$R159)))))</f>
        <v/>
      </c>
      <c r="X160" s="30" t="str">
        <f t="shared" si="28"/>
        <v/>
      </c>
      <c r="Y160" s="30" t="str">
        <f>IF(Y159="","",IF($AN$21="TYP",IF(S159="","",INDEX($S$18:$S$200,$U$17-ROWS($S$18:$S159))),IF($AN$21="INVERT",S160,"")))</f>
        <v/>
      </c>
      <c r="Z160" s="77" t="str">
        <f t="shared" si="26"/>
        <v/>
      </c>
      <c r="AA160" s="69"/>
      <c r="AB160" s="96"/>
      <c r="AC160" s="96"/>
      <c r="AD160" s="96"/>
      <c r="AE160" s="96"/>
      <c r="AF160" s="96"/>
      <c r="AG160" s="96"/>
      <c r="AH160" s="96"/>
      <c r="AI160" s="96"/>
      <c r="AJ160" s="96"/>
      <c r="AK160" s="96"/>
      <c r="AL160" s="96"/>
    </row>
    <row r="161" spans="1:38" x14ac:dyDescent="0.2">
      <c r="A161" s="32" t="str">
        <f t="shared" si="23"/>
        <v/>
      </c>
      <c r="C161" s="37" t="str">
        <f>IF(OR(C160=1,C160=""),"",'Imperial Calcs'!B157)</f>
        <v/>
      </c>
      <c r="D161" s="30" t="str">
        <f>IF(C161="","",'Imperial Calcs'!C157)</f>
        <v/>
      </c>
      <c r="E161" s="30" t="str">
        <f>IF(OR(C160=1,C160=""),"",IF('Imperial Data'!$B$2,'Imperial Calcs'!D157,'Imperial Calcs'!E157))</f>
        <v/>
      </c>
      <c r="F161" s="30" t="str">
        <f>IF(OR(C160=1,C160=""),"",IF('Imperial Data'!$B$2,'Imperial Calcs'!E157,'Imperial Calcs'!G157))</f>
        <v/>
      </c>
      <c r="G161" s="30" t="str">
        <f>IF(OR(C160=1,C160=""),"",IF('Imperial Data'!$B$2,'Imperial Calcs'!F157,'Imperial Calcs'!J157))</f>
        <v/>
      </c>
      <c r="H161" s="30" t="str">
        <f>IF(OR(C160=1,C160=""),"",IF('Imperial Data'!$B$2,'Imperial Calcs'!G157,'Imperial Calcs'!M157))</f>
        <v/>
      </c>
      <c r="I161" s="30" t="str">
        <f>IF(C161="","",IF('Imperial Data'!$B$2,'Imperial Calcs'!J157,'Imperial Calcs'!Y157))</f>
        <v/>
      </c>
      <c r="J161" s="30" t="str">
        <f>IF('Imperial Data'!$B$2,'Imperial Calcs'!M157,"")</f>
        <v/>
      </c>
      <c r="K161" s="30" t="str">
        <f>IF('Imperial Data'!$B$2,'Imperial Calcs'!Y157,"")</f>
        <v xml:space="preserve"> </v>
      </c>
      <c r="L161" s="39" t="str">
        <f>IF('Imperial Data'!$B$2,J161,H161)</f>
        <v/>
      </c>
      <c r="M161" s="122" t="str">
        <f>IF('Imperial Data'!$B$2,K161,I161)</f>
        <v xml:space="preserve"> </v>
      </c>
      <c r="O161" s="32" t="str">
        <f t="shared" si="29"/>
        <v xml:space="preserve"> </v>
      </c>
      <c r="Q161" s="122">
        <f t="shared" si="30"/>
        <v>-5.1666666666666581</v>
      </c>
      <c r="R161" s="32" t="str">
        <f t="shared" si="24"/>
        <v/>
      </c>
      <c r="S161" s="32" t="str">
        <f t="shared" si="25"/>
        <v/>
      </c>
      <c r="U161" s="32" t="str">
        <f t="shared" si="27"/>
        <v/>
      </c>
      <c r="W161" s="30" t="str" cm="1">
        <f t="array" ref="W161">IF($AN$21="INVERT",R161,IF(W160&gt;=$S$12,"",IF(R160="","",INDEX($R$18:$R$199,$U$17-ROWS($R$18:$R160)))))</f>
        <v/>
      </c>
      <c r="X161" s="30" t="str">
        <f t="shared" si="28"/>
        <v/>
      </c>
      <c r="Y161" s="30" t="str">
        <f>IF(Y160="","",IF($AN$21="TYP",IF(S160="","",INDEX($S$18:$S$200,$U$17-ROWS($S$18:$S160))),IF($AN$21="INVERT",S161,"")))</f>
        <v/>
      </c>
      <c r="Z161" s="77" t="str">
        <f t="shared" si="26"/>
        <v/>
      </c>
      <c r="AA161" s="69"/>
      <c r="AB161" s="96"/>
      <c r="AC161" s="96"/>
      <c r="AD161" s="96"/>
      <c r="AE161" s="96"/>
      <c r="AF161" s="96"/>
      <c r="AG161" s="96"/>
      <c r="AH161" s="96"/>
      <c r="AI161" s="96"/>
      <c r="AJ161" s="96"/>
      <c r="AK161" s="96"/>
      <c r="AL161" s="96"/>
    </row>
    <row r="162" spans="1:38" x14ac:dyDescent="0.2">
      <c r="A162" s="32" t="str">
        <f t="shared" si="23"/>
        <v/>
      </c>
      <c r="C162" s="37" t="str">
        <f>IF(OR(C161=1,C161=""),"",'Imperial Calcs'!B158)</f>
        <v/>
      </c>
      <c r="D162" s="30" t="str">
        <f>IF(C162="","",'Imperial Calcs'!C158)</f>
        <v/>
      </c>
      <c r="E162" s="30" t="str">
        <f>IF(OR(C161=1,C161=""),"",IF('Imperial Data'!$B$2,'Imperial Calcs'!D158,'Imperial Calcs'!E158))</f>
        <v/>
      </c>
      <c r="F162" s="30" t="str">
        <f>IF(OR(C161=1,C161=""),"",IF('Imperial Data'!$B$2,'Imperial Calcs'!E158,'Imperial Calcs'!G158))</f>
        <v/>
      </c>
      <c r="G162" s="30" t="str">
        <f>IF(OR(C161=1,C161=""),"",IF('Imperial Data'!$B$2,'Imperial Calcs'!F158,'Imperial Calcs'!J158))</f>
        <v/>
      </c>
      <c r="H162" s="30" t="str">
        <f>IF(OR(C161=1,C161=""),"",IF('Imperial Data'!$B$2,'Imperial Calcs'!G158,'Imperial Calcs'!M158))</f>
        <v/>
      </c>
      <c r="I162" s="30" t="str">
        <f>IF(C162="","",IF('Imperial Data'!$B$2,'Imperial Calcs'!J158,'Imperial Calcs'!Y158))</f>
        <v/>
      </c>
      <c r="J162" s="30" t="str">
        <f>IF('Imperial Data'!$B$2,'Imperial Calcs'!M158,"")</f>
        <v/>
      </c>
      <c r="K162" s="30" t="str">
        <f>IF('Imperial Data'!$B$2,'Imperial Calcs'!Y158,"")</f>
        <v xml:space="preserve"> </v>
      </c>
      <c r="L162" s="39" t="str">
        <f>IF('Imperial Data'!$B$2,J162,H162)</f>
        <v/>
      </c>
      <c r="M162" s="122" t="str">
        <f>IF('Imperial Data'!$B$2,K162,I162)</f>
        <v xml:space="preserve"> </v>
      </c>
      <c r="O162" s="32" t="str">
        <f t="shared" si="29"/>
        <v xml:space="preserve"> </v>
      </c>
      <c r="Q162" s="122">
        <f t="shared" si="30"/>
        <v>-5.2499999999999911</v>
      </c>
      <c r="R162" s="32" t="str">
        <f t="shared" si="24"/>
        <v/>
      </c>
      <c r="S162" s="32" t="str">
        <f t="shared" si="25"/>
        <v/>
      </c>
      <c r="U162" s="32" t="str">
        <f t="shared" si="27"/>
        <v/>
      </c>
      <c r="W162" s="30" t="str" cm="1">
        <f t="array" ref="W162">IF($AN$21="INVERT",R162,IF(W161&gt;=$S$12,"",IF(R161="","",INDEX($R$18:$R$199,$U$17-ROWS($R$18:$R161)))))</f>
        <v/>
      </c>
      <c r="X162" s="30" t="str">
        <f t="shared" si="28"/>
        <v/>
      </c>
      <c r="Y162" s="30" t="str">
        <f>IF(Y161="","",IF($AN$21="TYP",IF(S161="","",INDEX($S$18:$S$200,$U$17-ROWS($S$18:$S161))),IF($AN$21="INVERT",S162,"")))</f>
        <v/>
      </c>
      <c r="Z162" s="77" t="str">
        <f t="shared" si="26"/>
        <v/>
      </c>
      <c r="AA162" s="69"/>
      <c r="AB162" s="96"/>
      <c r="AC162" s="96"/>
      <c r="AD162" s="96"/>
      <c r="AE162" s="96"/>
      <c r="AF162" s="96"/>
      <c r="AG162" s="96"/>
      <c r="AH162" s="96"/>
      <c r="AI162" s="96"/>
      <c r="AJ162" s="96"/>
      <c r="AK162" s="96"/>
      <c r="AL162" s="96"/>
    </row>
    <row r="163" spans="1:38" x14ac:dyDescent="0.2">
      <c r="A163" s="32" t="str">
        <f t="shared" si="23"/>
        <v/>
      </c>
      <c r="C163" s="37" t="str">
        <f>IF(OR(C162=1,C162=""),"",'Imperial Calcs'!B159)</f>
        <v/>
      </c>
      <c r="D163" s="30" t="str">
        <f>IF(C163="","",'Imperial Calcs'!C159)</f>
        <v/>
      </c>
      <c r="E163" s="30" t="str">
        <f>IF(OR(C162=1,C162=""),"",IF('Imperial Data'!$B$2,'Imperial Calcs'!D159,'Imperial Calcs'!E159))</f>
        <v/>
      </c>
      <c r="F163" s="30" t="str">
        <f>IF(OR(C162=1,C162=""),"",IF('Imperial Data'!$B$2,'Imperial Calcs'!E159,'Imperial Calcs'!G159))</f>
        <v/>
      </c>
      <c r="G163" s="30" t="str">
        <f>IF(OR(C162=1,C162=""),"",IF('Imperial Data'!$B$2,'Imperial Calcs'!F159,'Imperial Calcs'!J159))</f>
        <v/>
      </c>
      <c r="H163" s="30" t="str">
        <f>IF(OR(C162=1,C162=""),"",IF('Imperial Data'!$B$2,'Imperial Calcs'!G159,'Imperial Calcs'!M159))</f>
        <v/>
      </c>
      <c r="I163" s="30" t="str">
        <f>IF(C163="","",IF('Imperial Data'!$B$2,'Imperial Calcs'!J159,'Imperial Calcs'!Y159))</f>
        <v/>
      </c>
      <c r="J163" s="30" t="str">
        <f>IF('Imperial Data'!$B$2,'Imperial Calcs'!M159,"")</f>
        <v/>
      </c>
      <c r="K163" s="30" t="str">
        <f>IF('Imperial Data'!$B$2,'Imperial Calcs'!Y159,"")</f>
        <v xml:space="preserve"> </v>
      </c>
      <c r="L163" s="39" t="str">
        <f>IF('Imperial Data'!$B$2,J163,H163)</f>
        <v/>
      </c>
      <c r="M163" s="122" t="str">
        <f>IF('Imperial Data'!$B$2,K163,I163)</f>
        <v xml:space="preserve"> </v>
      </c>
      <c r="O163" s="32" t="str">
        <f t="shared" si="29"/>
        <v xml:space="preserve"> </v>
      </c>
      <c r="Q163" s="122">
        <f t="shared" si="30"/>
        <v>-5.3333333333333242</v>
      </c>
      <c r="R163" s="32" t="str">
        <f t="shared" si="24"/>
        <v/>
      </c>
      <c r="S163" s="32" t="str">
        <f t="shared" si="25"/>
        <v/>
      </c>
      <c r="U163" s="32" t="str">
        <f t="shared" si="27"/>
        <v/>
      </c>
      <c r="W163" s="30" t="str" cm="1">
        <f t="array" ref="W163">IF($AN$21="INVERT",R163,IF(W162&gt;=$S$12,"",IF(R162="","",INDEX($R$18:$R$199,$U$17-ROWS($R$18:$R162)))))</f>
        <v/>
      </c>
      <c r="X163" s="30" t="str">
        <f t="shared" si="28"/>
        <v/>
      </c>
      <c r="Y163" s="30" t="str">
        <f>IF(Y162="","",IF($AN$21="TYP",IF(S162="","",INDEX($S$18:$S$200,$U$17-ROWS($S$18:$S162))),IF($AN$21="INVERT",S163,"")))</f>
        <v/>
      </c>
      <c r="Z163" s="77" t="str">
        <f t="shared" si="26"/>
        <v/>
      </c>
      <c r="AA163" s="69"/>
      <c r="AB163" s="96"/>
      <c r="AC163" s="96"/>
      <c r="AD163" s="96"/>
      <c r="AE163" s="96"/>
      <c r="AF163" s="96"/>
      <c r="AG163" s="96"/>
      <c r="AH163" s="96"/>
      <c r="AI163" s="96"/>
      <c r="AJ163" s="96"/>
      <c r="AK163" s="96"/>
      <c r="AL163" s="96"/>
    </row>
    <row r="164" spans="1:38" x14ac:dyDescent="0.2">
      <c r="A164" s="32" t="str">
        <f t="shared" si="23"/>
        <v/>
      </c>
      <c r="C164" s="37" t="str">
        <f>IF(OR(C163=1,C163=""),"",'Imperial Calcs'!B160)</f>
        <v/>
      </c>
      <c r="D164" s="30" t="str">
        <f>IF(C164="","",'Imperial Calcs'!C160)</f>
        <v/>
      </c>
      <c r="E164" s="30" t="str">
        <f>IF(OR(C163=1,C163=""),"",IF('Imperial Data'!$B$2,'Imperial Calcs'!D160,'Imperial Calcs'!E160))</f>
        <v/>
      </c>
      <c r="F164" s="30" t="str">
        <f>IF(OR(C163=1,C163=""),"",IF('Imperial Data'!$B$2,'Imperial Calcs'!E160,'Imperial Calcs'!G160))</f>
        <v/>
      </c>
      <c r="G164" s="30" t="str">
        <f>IF(OR(C163=1,C163=""),"",IF('Imperial Data'!$B$2,'Imperial Calcs'!F160,'Imperial Calcs'!J160))</f>
        <v/>
      </c>
      <c r="H164" s="30" t="str">
        <f>IF(OR(C163=1,C163=""),"",IF('Imperial Data'!$B$2,'Imperial Calcs'!G160,'Imperial Calcs'!M160))</f>
        <v/>
      </c>
      <c r="I164" s="30" t="str">
        <f>IF(C164="","",IF('Imperial Data'!$B$2,'Imperial Calcs'!J160,'Imperial Calcs'!Y160))</f>
        <v/>
      </c>
      <c r="J164" s="30" t="str">
        <f>IF('Imperial Data'!$B$2,'Imperial Calcs'!M160,"")</f>
        <v/>
      </c>
      <c r="K164" s="30" t="str">
        <f>IF('Imperial Data'!$B$2,'Imperial Calcs'!Y160,"")</f>
        <v xml:space="preserve"> </v>
      </c>
      <c r="L164" s="39" t="str">
        <f>IF('Imperial Data'!$B$2,J164,H164)</f>
        <v/>
      </c>
      <c r="M164" s="122" t="str">
        <f>IF('Imperial Data'!$B$2,K164,I164)</f>
        <v xml:space="preserve"> </v>
      </c>
      <c r="O164" s="32" t="str">
        <f t="shared" si="29"/>
        <v xml:space="preserve"> </v>
      </c>
      <c r="Q164" s="122">
        <f t="shared" si="30"/>
        <v>-5.4166666666666572</v>
      </c>
      <c r="R164" s="32" t="str">
        <f t="shared" si="24"/>
        <v/>
      </c>
      <c r="S164" s="32" t="str">
        <f t="shared" si="25"/>
        <v/>
      </c>
      <c r="U164" s="32" t="str">
        <f t="shared" si="27"/>
        <v/>
      </c>
      <c r="W164" s="30" t="str" cm="1">
        <f t="array" ref="W164">IF($AN$21="INVERT",R164,IF(W163&gt;=$S$12,"",IF(R163="","",INDEX($R$18:$R$199,$U$17-ROWS($R$18:$R163)))))</f>
        <v/>
      </c>
      <c r="X164" s="30" t="str">
        <f t="shared" si="28"/>
        <v/>
      </c>
      <c r="Y164" s="30" t="str">
        <f>IF(Y163="","",IF($AN$21="TYP",IF(S163="","",INDEX($S$18:$S$200,$U$17-ROWS($S$18:$S163))),IF($AN$21="INVERT",S164,"")))</f>
        <v/>
      </c>
      <c r="Z164" s="77" t="str">
        <f t="shared" si="26"/>
        <v/>
      </c>
      <c r="AA164" s="69"/>
      <c r="AB164" s="96"/>
      <c r="AC164" s="96"/>
      <c r="AD164" s="96"/>
      <c r="AE164" s="96"/>
      <c r="AF164" s="96"/>
      <c r="AG164" s="96"/>
      <c r="AH164" s="96"/>
      <c r="AI164" s="96"/>
      <c r="AJ164" s="96"/>
      <c r="AK164" s="96"/>
      <c r="AL164" s="96"/>
    </row>
    <row r="165" spans="1:38" x14ac:dyDescent="0.2">
      <c r="A165" s="32" t="str">
        <f t="shared" si="23"/>
        <v/>
      </c>
      <c r="C165" s="37" t="str">
        <f>IF(OR(C164=1,C164=""),"",'Imperial Calcs'!B161)</f>
        <v/>
      </c>
      <c r="D165" s="30" t="str">
        <f>IF(C165="","",'Imperial Calcs'!C161)</f>
        <v/>
      </c>
      <c r="E165" s="30" t="str">
        <f>IF(OR(C164=1,C164=""),"",IF('Imperial Data'!$B$2,'Imperial Calcs'!D161,'Imperial Calcs'!E161))</f>
        <v/>
      </c>
      <c r="F165" s="30" t="str">
        <f>IF(OR(C164=1,C164=""),"",IF('Imperial Data'!$B$2,'Imperial Calcs'!E161,'Imperial Calcs'!G161))</f>
        <v/>
      </c>
      <c r="G165" s="30" t="str">
        <f>IF(OR(C164=1,C164=""),"",IF('Imperial Data'!$B$2,'Imperial Calcs'!F161,'Imperial Calcs'!J161))</f>
        <v/>
      </c>
      <c r="H165" s="30" t="str">
        <f>IF(OR(C164=1,C164=""),"",IF('Imperial Data'!$B$2,'Imperial Calcs'!G161,'Imperial Calcs'!M161))</f>
        <v/>
      </c>
      <c r="I165" s="30" t="str">
        <f>IF(C165="","",IF('Imperial Data'!$B$2,'Imperial Calcs'!J161,'Imperial Calcs'!Y161))</f>
        <v/>
      </c>
      <c r="J165" s="30" t="str">
        <f>IF('Imperial Data'!$B$2,'Imperial Calcs'!M161,"")</f>
        <v/>
      </c>
      <c r="K165" s="30" t="str">
        <f>IF('Imperial Data'!$B$2,'Imperial Calcs'!Y161,"")</f>
        <v xml:space="preserve"> </v>
      </c>
      <c r="L165" s="39" t="str">
        <f>IF('Imperial Data'!$B$2,J165,H165)</f>
        <v/>
      </c>
      <c r="M165" s="122" t="str">
        <f>IF('Imperial Data'!$B$2,K165,I165)</f>
        <v xml:space="preserve"> </v>
      </c>
      <c r="O165" s="32" t="str">
        <f t="shared" si="29"/>
        <v xml:space="preserve"> </v>
      </c>
      <c r="Q165" s="122">
        <f t="shared" si="30"/>
        <v>-5.4999999999999902</v>
      </c>
      <c r="R165" s="32" t="str">
        <f t="shared" si="24"/>
        <v/>
      </c>
      <c r="S165" s="32" t="str">
        <f t="shared" si="25"/>
        <v/>
      </c>
      <c r="U165" s="32" t="str">
        <f t="shared" si="27"/>
        <v/>
      </c>
      <c r="W165" s="30" t="str" cm="1">
        <f t="array" ref="W165">IF($AN$21="INVERT",R165,IF(W164&gt;=$S$12,"",IF(R164="","",INDEX($R$18:$R$199,$U$17-ROWS($R$18:$R164)))))</f>
        <v/>
      </c>
      <c r="X165" s="30" t="str">
        <f t="shared" si="28"/>
        <v/>
      </c>
      <c r="Y165" s="30" t="str">
        <f>IF(Y164="","",IF($AN$21="TYP",IF(S164="","",INDEX($S$18:$S$200,$U$17-ROWS($S$18:$S164))),IF($AN$21="INVERT",S165,"")))</f>
        <v/>
      </c>
      <c r="Z165" s="77" t="str">
        <f t="shared" si="26"/>
        <v/>
      </c>
      <c r="AA165" s="69"/>
      <c r="AB165" s="96"/>
      <c r="AC165" s="96"/>
      <c r="AD165" s="96"/>
      <c r="AE165" s="96"/>
      <c r="AF165" s="96"/>
      <c r="AG165" s="96"/>
      <c r="AH165" s="96"/>
      <c r="AI165" s="96"/>
      <c r="AJ165" s="96"/>
      <c r="AK165" s="96"/>
      <c r="AL165" s="96"/>
    </row>
    <row r="166" spans="1:38" x14ac:dyDescent="0.2">
      <c r="A166" s="32" t="str">
        <f t="shared" si="23"/>
        <v/>
      </c>
      <c r="C166" s="37" t="str">
        <f>IF(OR(C165=1,C165=""),"",'Imperial Calcs'!B162)</f>
        <v/>
      </c>
      <c r="D166" s="30" t="str">
        <f>IF(C166="","",'Imperial Calcs'!C162)</f>
        <v/>
      </c>
      <c r="E166" s="30" t="str">
        <f>IF(OR(C165=1,C165=""),"",IF('Imperial Data'!$B$2,'Imperial Calcs'!D162,'Imperial Calcs'!E162))</f>
        <v/>
      </c>
      <c r="F166" s="30" t="str">
        <f>IF(OR(C165=1,C165=""),"",IF('Imperial Data'!$B$2,'Imperial Calcs'!E162,'Imperial Calcs'!G162))</f>
        <v/>
      </c>
      <c r="G166" s="30" t="str">
        <f>IF(OR(C165=1,C165=""),"",IF('Imperial Data'!$B$2,'Imperial Calcs'!F162,'Imperial Calcs'!J162))</f>
        <v/>
      </c>
      <c r="H166" s="30" t="str">
        <f>IF(OR(C165=1,C165=""),"",IF('Imperial Data'!$B$2,'Imperial Calcs'!G162,'Imperial Calcs'!M162))</f>
        <v/>
      </c>
      <c r="I166" s="30" t="str">
        <f>IF(C166="","",IF('Imperial Data'!$B$2,'Imperial Calcs'!J162,'Imperial Calcs'!Y162))</f>
        <v/>
      </c>
      <c r="J166" s="30" t="str">
        <f>IF('Imperial Data'!$B$2,'Imperial Calcs'!M162,"")</f>
        <v/>
      </c>
      <c r="K166" s="30" t="str">
        <f>IF('Imperial Data'!$B$2,'Imperial Calcs'!Y162,"")</f>
        <v xml:space="preserve"> </v>
      </c>
      <c r="L166" s="39" t="str">
        <f>IF('Imperial Data'!$B$2,J166,H166)</f>
        <v/>
      </c>
      <c r="M166" s="122" t="str">
        <f>IF('Imperial Data'!$B$2,K166,I166)</f>
        <v xml:space="preserve"> </v>
      </c>
      <c r="O166" s="32" t="str">
        <f t="shared" si="29"/>
        <v xml:space="preserve"> </v>
      </c>
      <c r="Q166" s="122">
        <f t="shared" si="30"/>
        <v>-5.5833333333333233</v>
      </c>
      <c r="R166" s="32" t="str">
        <f t="shared" si="24"/>
        <v/>
      </c>
      <c r="S166" s="32" t="str">
        <f t="shared" si="25"/>
        <v/>
      </c>
      <c r="U166" s="32" t="str">
        <f t="shared" si="27"/>
        <v/>
      </c>
      <c r="W166" s="30" t="str" cm="1">
        <f t="array" ref="W166">IF($AN$21="INVERT",R166,IF(W165&gt;=$S$12,"",IF(R165="","",INDEX($R$18:$R$199,$U$17-ROWS($R$18:$R165)))))</f>
        <v/>
      </c>
      <c r="X166" s="30" t="str">
        <f t="shared" si="28"/>
        <v/>
      </c>
      <c r="Y166" s="30" t="str">
        <f>IF(Y165="","",IF($AN$21="TYP",IF(S165="","",INDEX($S$18:$S$200,$U$17-ROWS($S$18:$S165))),IF($AN$21="INVERT",S166,"")))</f>
        <v/>
      </c>
      <c r="Z166" s="77" t="str">
        <f t="shared" si="26"/>
        <v/>
      </c>
      <c r="AA166" s="69"/>
      <c r="AB166" s="96"/>
      <c r="AC166" s="96"/>
      <c r="AD166" s="96"/>
      <c r="AE166" s="96"/>
      <c r="AF166" s="96"/>
      <c r="AG166" s="96"/>
      <c r="AH166" s="96"/>
      <c r="AI166" s="96"/>
      <c r="AJ166" s="96"/>
      <c r="AK166" s="96"/>
      <c r="AL166" s="96"/>
    </row>
    <row r="167" spans="1:38" x14ac:dyDescent="0.2">
      <c r="A167" s="32" t="str">
        <f t="shared" si="23"/>
        <v/>
      </c>
      <c r="C167" s="37" t="str">
        <f>IF(OR(C166=1,C166=""),"",'Imperial Calcs'!B163)</f>
        <v/>
      </c>
      <c r="D167" s="30" t="str">
        <f>IF(C167="","",'Imperial Calcs'!C163)</f>
        <v/>
      </c>
      <c r="E167" s="30" t="str">
        <f>IF(OR(C166=1,C166=""),"",IF('Imperial Data'!$B$2,'Imperial Calcs'!D163,'Imperial Calcs'!E163))</f>
        <v/>
      </c>
      <c r="F167" s="30" t="str">
        <f>IF(OR(C166=1,C166=""),"",IF('Imperial Data'!$B$2,'Imperial Calcs'!E163,'Imperial Calcs'!G163))</f>
        <v/>
      </c>
      <c r="G167" s="30" t="str">
        <f>IF(OR(C166=1,C166=""),"",IF('Imperial Data'!$B$2,'Imperial Calcs'!F163,'Imperial Calcs'!J163))</f>
        <v/>
      </c>
      <c r="H167" s="30" t="str">
        <f>IF(OR(C166=1,C166=""),"",IF('Imperial Data'!$B$2,'Imperial Calcs'!G163,'Imperial Calcs'!M163))</f>
        <v/>
      </c>
      <c r="I167" s="30" t="str">
        <f>IF(C167="","",IF('Imperial Data'!$B$2,'Imperial Calcs'!J163,'Imperial Calcs'!Y163))</f>
        <v/>
      </c>
      <c r="J167" s="30" t="str">
        <f>IF('Imperial Data'!$B$2,'Imperial Calcs'!M163,"")</f>
        <v/>
      </c>
      <c r="K167" s="30" t="str">
        <f>IF('Imperial Data'!$B$2,'Imperial Calcs'!Y163,"")</f>
        <v xml:space="preserve"> </v>
      </c>
      <c r="L167" s="39" t="str">
        <f>IF('Imperial Data'!$B$2,J167,H167)</f>
        <v/>
      </c>
      <c r="M167" s="122" t="str">
        <f>IF('Imperial Data'!$B$2,K167,I167)</f>
        <v xml:space="preserve"> </v>
      </c>
      <c r="O167" s="32" t="str">
        <f t="shared" si="29"/>
        <v xml:space="preserve"> </v>
      </c>
      <c r="Q167" s="122">
        <f t="shared" si="30"/>
        <v>-5.6666666666666563</v>
      </c>
      <c r="R167" s="32" t="str">
        <f t="shared" si="24"/>
        <v/>
      </c>
      <c r="S167" s="32" t="str">
        <f t="shared" si="25"/>
        <v/>
      </c>
      <c r="U167" s="32" t="str">
        <f t="shared" si="27"/>
        <v/>
      </c>
      <c r="W167" s="30" t="str" cm="1">
        <f t="array" ref="W167">IF($AN$21="INVERT",R167,IF(W166&gt;=$S$12,"",IF(R166="","",INDEX($R$18:$R$199,$U$17-ROWS($R$18:$R166)))))</f>
        <v/>
      </c>
      <c r="X167" s="30" t="str">
        <f t="shared" si="28"/>
        <v/>
      </c>
      <c r="Y167" s="30" t="str">
        <f>IF(Y166="","",IF($AN$21="TYP",IF(S166="","",INDEX($S$18:$S$200,$U$17-ROWS($S$18:$S166))),IF($AN$21="INVERT",S167,"")))</f>
        <v/>
      </c>
      <c r="Z167" s="77" t="str">
        <f t="shared" si="26"/>
        <v/>
      </c>
      <c r="AA167" s="69"/>
      <c r="AB167" s="96"/>
      <c r="AC167" s="96"/>
      <c r="AD167" s="96"/>
      <c r="AE167" s="96"/>
      <c r="AF167" s="96"/>
      <c r="AG167" s="96"/>
      <c r="AH167" s="96"/>
      <c r="AI167" s="96"/>
      <c r="AJ167" s="96"/>
      <c r="AK167" s="96"/>
      <c r="AL167" s="96"/>
    </row>
    <row r="168" spans="1:38" x14ac:dyDescent="0.2">
      <c r="A168" s="32" t="str">
        <f t="shared" si="23"/>
        <v/>
      </c>
      <c r="C168" s="37" t="str">
        <f>IF(OR(C167=1,C167=""),"",'Imperial Calcs'!B164)</f>
        <v/>
      </c>
      <c r="D168" s="30" t="str">
        <f>IF(C168="","",'Imperial Calcs'!C164)</f>
        <v/>
      </c>
      <c r="E168" s="30" t="str">
        <f>IF(OR(C167=1,C167=""),"",IF('Imperial Data'!$B$2,'Imperial Calcs'!D164,'Imperial Calcs'!E164))</f>
        <v/>
      </c>
      <c r="F168" s="30" t="str">
        <f>IF(OR(C167=1,C167=""),"",IF('Imperial Data'!$B$2,'Imperial Calcs'!E164,'Imperial Calcs'!G164))</f>
        <v/>
      </c>
      <c r="G168" s="30" t="str">
        <f>IF(OR(C167=1,C167=""),"",IF('Imperial Data'!$B$2,'Imperial Calcs'!F164,'Imperial Calcs'!J164))</f>
        <v/>
      </c>
      <c r="H168" s="30" t="str">
        <f>IF(OR(C167=1,C167=""),"",IF('Imperial Data'!$B$2,'Imperial Calcs'!G164,'Imperial Calcs'!M164))</f>
        <v/>
      </c>
      <c r="I168" s="30" t="str">
        <f>IF(C168="","",IF('Imperial Data'!$B$2,'Imperial Calcs'!J164,'Imperial Calcs'!Y164))</f>
        <v/>
      </c>
      <c r="J168" s="30" t="str">
        <f>IF('Imperial Data'!$B$2,'Imperial Calcs'!M164,"")</f>
        <v/>
      </c>
      <c r="K168" s="30" t="str">
        <f>IF('Imperial Data'!$B$2,'Imperial Calcs'!Y164,"")</f>
        <v xml:space="preserve"> </v>
      </c>
      <c r="L168" s="39" t="str">
        <f>IF('Imperial Data'!$B$2,J168,H168)</f>
        <v/>
      </c>
      <c r="M168" s="122" t="str">
        <f>IF('Imperial Data'!$B$2,K168,I168)</f>
        <v xml:space="preserve"> </v>
      </c>
      <c r="O168" s="32" t="str">
        <f t="shared" si="29"/>
        <v xml:space="preserve"> </v>
      </c>
      <c r="Q168" s="122">
        <f t="shared" si="30"/>
        <v>-5.7499999999999893</v>
      </c>
      <c r="R168" s="32" t="str">
        <f t="shared" si="24"/>
        <v/>
      </c>
      <c r="S168" s="32" t="str">
        <f t="shared" si="25"/>
        <v/>
      </c>
      <c r="U168" s="32" t="str">
        <f t="shared" si="27"/>
        <v/>
      </c>
      <c r="W168" s="30" t="str" cm="1">
        <f t="array" ref="W168">IF($AN$21="INVERT",R168,IF(W167&gt;=$S$12,"",IF(R167="","",INDEX($R$18:$R$199,$U$17-ROWS($R$18:$R167)))))</f>
        <v/>
      </c>
      <c r="X168" s="30" t="str">
        <f t="shared" si="28"/>
        <v/>
      </c>
      <c r="Y168" s="30" t="str">
        <f>IF(Y167="","",IF($AN$21="TYP",IF(S167="","",INDEX($S$18:$S$200,$U$17-ROWS($S$18:$S167))),IF($AN$21="INVERT",S168,"")))</f>
        <v/>
      </c>
      <c r="Z168" s="77" t="str">
        <f t="shared" si="26"/>
        <v/>
      </c>
      <c r="AA168" s="69"/>
      <c r="AB168" s="96"/>
      <c r="AC168" s="96"/>
      <c r="AD168" s="96"/>
      <c r="AE168" s="96"/>
      <c r="AF168" s="96"/>
      <c r="AG168" s="96"/>
      <c r="AH168" s="96"/>
      <c r="AI168" s="96"/>
      <c r="AJ168" s="96"/>
      <c r="AK168" s="96"/>
      <c r="AL168" s="96"/>
    </row>
    <row r="169" spans="1:38" x14ac:dyDescent="0.2">
      <c r="A169" s="32" t="str">
        <f t="shared" si="23"/>
        <v/>
      </c>
      <c r="C169" s="37" t="str">
        <f>IF(OR(C168=1,C168=""),"",'Imperial Calcs'!B165)</f>
        <v/>
      </c>
      <c r="D169" s="30" t="str">
        <f>IF(C169="","",'Imperial Calcs'!C165)</f>
        <v/>
      </c>
      <c r="E169" s="30" t="str">
        <f>IF(OR(C168=1,C168=""),"",IF('Imperial Data'!$B$2,'Imperial Calcs'!D165,'Imperial Calcs'!E165))</f>
        <v/>
      </c>
      <c r="F169" s="30" t="str">
        <f>IF(OR(C168=1,C168=""),"",IF('Imperial Data'!$B$2,'Imperial Calcs'!E165,'Imperial Calcs'!G165))</f>
        <v/>
      </c>
      <c r="G169" s="30" t="str">
        <f>IF(OR(C168=1,C168=""),"",IF('Imperial Data'!$B$2,'Imperial Calcs'!F165,'Imperial Calcs'!J165))</f>
        <v/>
      </c>
      <c r="H169" s="30" t="str">
        <f>IF(OR(C168=1,C168=""),"",IF('Imperial Data'!$B$2,'Imperial Calcs'!G165,'Imperial Calcs'!M165))</f>
        <v/>
      </c>
      <c r="I169" s="30" t="str">
        <f>IF(C169="","",IF('Imperial Data'!$B$2,'Imperial Calcs'!J165,'Imperial Calcs'!Y165))</f>
        <v/>
      </c>
      <c r="J169" s="30" t="str">
        <f>IF('Imperial Data'!$B$2,'Imperial Calcs'!M165,"")</f>
        <v/>
      </c>
      <c r="K169" s="30" t="str">
        <f>IF('Imperial Data'!$B$2,'Imperial Calcs'!Y165,"")</f>
        <v xml:space="preserve"> </v>
      </c>
      <c r="L169" s="39" t="str">
        <f>IF('Imperial Data'!$B$2,J169,H169)</f>
        <v/>
      </c>
      <c r="M169" s="122" t="str">
        <f>IF('Imperial Data'!$B$2,K169,I169)</f>
        <v xml:space="preserve"> </v>
      </c>
      <c r="O169" s="32" t="str">
        <f t="shared" si="29"/>
        <v xml:space="preserve"> </v>
      </c>
      <c r="Q169" s="122">
        <f t="shared" si="30"/>
        <v>-5.8333333333333224</v>
      </c>
      <c r="R169" s="32" t="str">
        <f t="shared" si="24"/>
        <v/>
      </c>
      <c r="S169" s="32" t="str">
        <f t="shared" si="25"/>
        <v/>
      </c>
      <c r="U169" s="32" t="str">
        <f t="shared" si="27"/>
        <v/>
      </c>
      <c r="W169" s="30" t="str" cm="1">
        <f t="array" ref="W169">IF($AN$21="INVERT",R169,IF(W168&gt;=$S$12,"",IF(R168="","",INDEX($R$18:$R$199,$U$17-ROWS($R$18:$R168)))))</f>
        <v/>
      </c>
      <c r="X169" s="30" t="str">
        <f t="shared" si="28"/>
        <v/>
      </c>
      <c r="Y169" s="30" t="str">
        <f>IF(Y168="","",IF($AN$21="TYP",IF(S168="","",INDEX($S$18:$S$200,$U$17-ROWS($S$18:$S168))),IF($AN$21="INVERT",S169,"")))</f>
        <v/>
      </c>
      <c r="Z169" s="77" t="str">
        <f t="shared" si="26"/>
        <v/>
      </c>
      <c r="AA169" s="69"/>
      <c r="AB169" s="96"/>
      <c r="AC169" s="96"/>
      <c r="AD169" s="96"/>
      <c r="AE169" s="96"/>
      <c r="AF169" s="96"/>
      <c r="AG169" s="96"/>
      <c r="AH169" s="96"/>
      <c r="AI169" s="96"/>
      <c r="AJ169" s="96"/>
      <c r="AK169" s="96"/>
      <c r="AL169" s="96"/>
    </row>
    <row r="170" spans="1:38" x14ac:dyDescent="0.2">
      <c r="A170" s="32" t="str">
        <f t="shared" si="23"/>
        <v/>
      </c>
      <c r="C170" s="37" t="str">
        <f>IF(OR(C169=1,C169=""),"",'Imperial Calcs'!B166)</f>
        <v/>
      </c>
      <c r="D170" s="30" t="str">
        <f>IF(C170="","",'Imperial Calcs'!C166)</f>
        <v/>
      </c>
      <c r="E170" s="30" t="str">
        <f>IF(OR(C169=1,C169=""),"",IF('Imperial Data'!$B$2,'Imperial Calcs'!D166,'Imperial Calcs'!E166))</f>
        <v/>
      </c>
      <c r="F170" s="30" t="str">
        <f>IF(OR(C169=1,C169=""),"",IF('Imperial Data'!$B$2,'Imperial Calcs'!E166,'Imperial Calcs'!G166))</f>
        <v/>
      </c>
      <c r="G170" s="30" t="str">
        <f>IF(OR(C169=1,C169=""),"",IF('Imperial Data'!$B$2,'Imperial Calcs'!F166,'Imperial Calcs'!J166))</f>
        <v/>
      </c>
      <c r="H170" s="30" t="str">
        <f>IF(OR(C169=1,C169=""),"",IF('Imperial Data'!$B$2,'Imperial Calcs'!G166,'Imperial Calcs'!M166))</f>
        <v/>
      </c>
      <c r="I170" s="30" t="str">
        <f>IF(C170="","",IF('Imperial Data'!$B$2,'Imperial Calcs'!J166,'Imperial Calcs'!Y166))</f>
        <v/>
      </c>
      <c r="J170" s="30" t="str">
        <f>IF('Imperial Data'!$B$2,'Imperial Calcs'!M166,"")</f>
        <v/>
      </c>
      <c r="K170" s="30" t="str">
        <f>IF('Imperial Data'!$B$2,'Imperial Calcs'!Y166,"")</f>
        <v xml:space="preserve"> </v>
      </c>
      <c r="L170" s="39" t="str">
        <f>IF('Imperial Data'!$B$2,J170,H170)</f>
        <v/>
      </c>
      <c r="M170" s="122" t="str">
        <f>IF('Imperial Data'!$B$2,K170,I170)</f>
        <v xml:space="preserve"> </v>
      </c>
      <c r="O170" s="32" t="str">
        <f t="shared" si="29"/>
        <v xml:space="preserve"> </v>
      </c>
      <c r="Q170" s="122">
        <f t="shared" si="30"/>
        <v>-5.9166666666666554</v>
      </c>
      <c r="R170" s="32" t="str">
        <f t="shared" si="24"/>
        <v/>
      </c>
      <c r="S170" s="32" t="str">
        <f t="shared" si="25"/>
        <v/>
      </c>
      <c r="U170" s="32" t="str">
        <f t="shared" si="27"/>
        <v/>
      </c>
      <c r="W170" s="30" t="str" cm="1">
        <f t="array" ref="W170">IF($AN$21="INVERT",R170,IF(W169&gt;=$S$12,"",IF(R169="","",INDEX($R$18:$R$199,$U$17-ROWS($R$18:$R169)))))</f>
        <v/>
      </c>
      <c r="X170" s="30" t="str">
        <f t="shared" si="28"/>
        <v/>
      </c>
      <c r="Y170" s="30" t="str">
        <f>IF(Y169="","",IF($AN$21="TYP",IF(S169="","",INDEX($S$18:$S$200,$U$17-ROWS($S$18:$S169))),IF($AN$21="INVERT",S170,"")))</f>
        <v/>
      </c>
      <c r="Z170" s="77" t="str">
        <f t="shared" si="26"/>
        <v/>
      </c>
      <c r="AA170" s="69"/>
      <c r="AB170" s="96"/>
      <c r="AC170" s="96"/>
      <c r="AD170" s="96"/>
      <c r="AE170" s="96"/>
      <c r="AF170" s="96"/>
      <c r="AG170" s="96"/>
      <c r="AH170" s="96"/>
      <c r="AI170" s="96"/>
      <c r="AJ170" s="96"/>
      <c r="AK170" s="96"/>
      <c r="AL170" s="96"/>
    </row>
    <row r="171" spans="1:38" x14ac:dyDescent="0.2">
      <c r="A171" s="32" t="str">
        <f t="shared" si="23"/>
        <v/>
      </c>
      <c r="C171" s="37" t="str">
        <f>IF(OR(C170=1,C170=""),"",'Imperial Calcs'!B167)</f>
        <v/>
      </c>
      <c r="D171" s="30" t="str">
        <f>IF(C171="","",'Imperial Calcs'!C167)</f>
        <v/>
      </c>
      <c r="E171" s="30" t="str">
        <f>IF(OR(C170=1,C170=""),"",IF('Imperial Data'!$B$2,'Imperial Calcs'!D167,'Imperial Calcs'!E167))</f>
        <v/>
      </c>
      <c r="F171" s="30" t="str">
        <f>IF(OR(C170=1,C170=""),"",IF('Imperial Data'!$B$2,'Imperial Calcs'!E167,'Imperial Calcs'!G167))</f>
        <v/>
      </c>
      <c r="G171" s="30" t="str">
        <f>IF(OR(C170=1,C170=""),"",IF('Imperial Data'!$B$2,'Imperial Calcs'!F167,'Imperial Calcs'!J167))</f>
        <v/>
      </c>
      <c r="H171" s="30" t="str">
        <f>IF(OR(C170=1,C170=""),"",IF('Imperial Data'!$B$2,'Imperial Calcs'!G167,'Imperial Calcs'!M167))</f>
        <v/>
      </c>
      <c r="I171" s="30" t="str">
        <f>IF(C171="","",IF('Imperial Data'!$B$2,'Imperial Calcs'!J167,'Imperial Calcs'!Y167))</f>
        <v/>
      </c>
      <c r="J171" s="30" t="str">
        <f>IF('Imperial Data'!$B$2,'Imperial Calcs'!M167,"")</f>
        <v/>
      </c>
      <c r="K171" s="30" t="str">
        <f>IF('Imperial Data'!$B$2,'Imperial Calcs'!Y167,"")</f>
        <v xml:space="preserve"> </v>
      </c>
      <c r="L171" s="39" t="str">
        <f>IF('Imperial Data'!$B$2,J171,H171)</f>
        <v/>
      </c>
      <c r="M171" s="122" t="str">
        <f>IF('Imperial Data'!$B$2,K171,I171)</f>
        <v xml:space="preserve"> </v>
      </c>
      <c r="O171" s="32" t="str">
        <f t="shared" si="29"/>
        <v xml:space="preserve"> </v>
      </c>
      <c r="Q171" s="122">
        <f t="shared" si="30"/>
        <v>-5.9999999999999885</v>
      </c>
      <c r="R171" s="32" t="str">
        <f t="shared" si="24"/>
        <v/>
      </c>
      <c r="S171" s="32" t="str">
        <f t="shared" si="25"/>
        <v/>
      </c>
      <c r="U171" s="32" t="str">
        <f t="shared" si="27"/>
        <v/>
      </c>
      <c r="W171" s="30" t="str" cm="1">
        <f t="array" ref="W171">IF($AN$21="INVERT",R171,IF(W170&gt;=$S$12,"",IF(R170="","",INDEX($R$18:$R$199,$U$17-ROWS($R$18:$R170)))))</f>
        <v/>
      </c>
      <c r="X171" s="30" t="str">
        <f t="shared" si="28"/>
        <v/>
      </c>
      <c r="Y171" s="30" t="str">
        <f>IF(Y170="","",IF($AN$21="TYP",IF(S170="","",INDEX($S$18:$S$200,$U$17-ROWS($S$18:$S170))),IF($AN$21="INVERT",S171,"")))</f>
        <v/>
      </c>
      <c r="Z171" s="77" t="str">
        <f t="shared" si="26"/>
        <v/>
      </c>
      <c r="AA171" s="69"/>
      <c r="AB171" s="96"/>
      <c r="AC171" s="96"/>
      <c r="AD171" s="96"/>
      <c r="AE171" s="96"/>
      <c r="AF171" s="96"/>
      <c r="AG171" s="96"/>
      <c r="AH171" s="96"/>
      <c r="AI171" s="96"/>
      <c r="AJ171" s="96"/>
      <c r="AK171" s="96"/>
      <c r="AL171" s="96"/>
    </row>
    <row r="172" spans="1:38" x14ac:dyDescent="0.2">
      <c r="A172" s="32" t="str">
        <f t="shared" si="23"/>
        <v/>
      </c>
      <c r="C172" s="37" t="str">
        <f>IF(OR(C171=1,C171=""),"",'Imperial Calcs'!B168)</f>
        <v/>
      </c>
      <c r="D172" s="30" t="str">
        <f>IF(C172="","",'Imperial Calcs'!C168)</f>
        <v/>
      </c>
      <c r="E172" s="30" t="str">
        <f>IF(OR(C171=1,C171=""),"",IF('Imperial Data'!$B$2,'Imperial Calcs'!D168,'Imperial Calcs'!E168))</f>
        <v/>
      </c>
      <c r="F172" s="30" t="str">
        <f>IF(OR(C171=1,C171=""),"",IF('Imperial Data'!$B$2,'Imperial Calcs'!E168,'Imperial Calcs'!G168))</f>
        <v/>
      </c>
      <c r="G172" s="30" t="str">
        <f>IF(OR(C171=1,C171=""),"",IF('Imperial Data'!$B$2,'Imperial Calcs'!F168,'Imperial Calcs'!J168))</f>
        <v/>
      </c>
      <c r="H172" s="30" t="str">
        <f>IF(OR(C171=1,C171=""),"",IF('Imperial Data'!$B$2,'Imperial Calcs'!G168,'Imperial Calcs'!M168))</f>
        <v/>
      </c>
      <c r="I172" s="30" t="str">
        <f>IF(C172="","",IF('Imperial Data'!$B$2,'Imperial Calcs'!J168,'Imperial Calcs'!Y168))</f>
        <v/>
      </c>
      <c r="J172" s="30" t="str">
        <f>IF('Imperial Data'!$B$2,'Imperial Calcs'!M168,"")</f>
        <v/>
      </c>
      <c r="K172" s="30" t="str">
        <f>IF('Imperial Data'!$B$2,'Imperial Calcs'!Y168,"")</f>
        <v xml:space="preserve"> </v>
      </c>
      <c r="L172" s="39" t="str">
        <f>IF('Imperial Data'!$B$2,J172,H172)</f>
        <v/>
      </c>
      <c r="M172" s="122" t="str">
        <f>IF('Imperial Data'!$B$2,K172,I172)</f>
        <v xml:space="preserve"> </v>
      </c>
      <c r="O172" s="32" t="str">
        <f t="shared" si="29"/>
        <v xml:space="preserve"> </v>
      </c>
      <c r="Q172" s="122">
        <f t="shared" si="30"/>
        <v>-6.0833333333333215</v>
      </c>
      <c r="R172" s="32" t="str">
        <f t="shared" si="24"/>
        <v/>
      </c>
      <c r="S172" s="32" t="str">
        <f t="shared" si="25"/>
        <v/>
      </c>
      <c r="U172" s="32" t="str">
        <f t="shared" si="27"/>
        <v/>
      </c>
      <c r="W172" s="30" t="str" cm="1">
        <f t="array" ref="W172">IF($AN$21="INVERT",R172,IF(W171&gt;=$S$12,"",IF(R171="","",INDEX($R$18:$R$199,$U$17-ROWS($R$18:$R171)))))</f>
        <v/>
      </c>
      <c r="X172" s="30" t="str">
        <f t="shared" si="28"/>
        <v/>
      </c>
      <c r="Y172" s="30" t="str">
        <f>IF(Y171="","",IF($AN$21="TYP",IF(S171="","",INDEX($S$18:$S$200,$U$17-ROWS($S$18:$S171))),IF($AN$21="INVERT",S172,"")))</f>
        <v/>
      </c>
      <c r="Z172" s="77" t="str">
        <f t="shared" si="26"/>
        <v/>
      </c>
      <c r="AA172" s="69"/>
      <c r="AB172" s="96"/>
      <c r="AC172" s="96"/>
      <c r="AD172" s="96"/>
      <c r="AE172" s="96"/>
      <c r="AF172" s="96"/>
      <c r="AG172" s="96"/>
      <c r="AH172" s="96"/>
      <c r="AI172" s="96"/>
      <c r="AJ172" s="96"/>
      <c r="AK172" s="96"/>
      <c r="AL172" s="96"/>
    </row>
    <row r="173" spans="1:38" x14ac:dyDescent="0.2">
      <c r="A173" s="32" t="str">
        <f t="shared" si="23"/>
        <v/>
      </c>
      <c r="C173" s="37" t="str">
        <f>IF(OR(C172=1,C172=""),"",'Imperial Calcs'!B169)</f>
        <v/>
      </c>
      <c r="D173" s="30" t="str">
        <f>IF(C173="","",'Imperial Calcs'!C169)</f>
        <v/>
      </c>
      <c r="E173" s="30" t="str">
        <f>IF(OR(C172=1,C172=""),"",IF('Imperial Data'!$B$2,'Imperial Calcs'!D169,'Imperial Calcs'!E169))</f>
        <v/>
      </c>
      <c r="F173" s="30" t="str">
        <f>IF(OR(C172=1,C172=""),"",IF('Imperial Data'!$B$2,'Imperial Calcs'!E169,'Imperial Calcs'!G169))</f>
        <v/>
      </c>
      <c r="G173" s="30" t="str">
        <f>IF(OR(C172=1,C172=""),"",IF('Imperial Data'!$B$2,'Imperial Calcs'!F169,'Imperial Calcs'!J169))</f>
        <v/>
      </c>
      <c r="H173" s="30" t="str">
        <f>IF(OR(C172=1,C172=""),"",IF('Imperial Data'!$B$2,'Imperial Calcs'!G169,'Imperial Calcs'!M169))</f>
        <v/>
      </c>
      <c r="I173" s="30" t="str">
        <f>IF(C173="","",IF('Imperial Data'!$B$2,'Imperial Calcs'!J169,'Imperial Calcs'!Y169))</f>
        <v/>
      </c>
      <c r="J173" s="30" t="str">
        <f>IF('Imperial Data'!$B$2,'Imperial Calcs'!M169,"")</f>
        <v/>
      </c>
      <c r="K173" s="30" t="str">
        <f>IF('Imperial Data'!$B$2,'Imperial Calcs'!Y169,"")</f>
        <v xml:space="preserve"> </v>
      </c>
      <c r="L173" s="39" t="str">
        <f>IF('Imperial Data'!$B$2,J173,H173)</f>
        <v/>
      </c>
      <c r="M173" s="122" t="str">
        <f>IF('Imperial Data'!$B$2,K173,I173)</f>
        <v xml:space="preserve"> </v>
      </c>
      <c r="O173" s="32" t="str">
        <f t="shared" si="29"/>
        <v xml:space="preserve"> </v>
      </c>
      <c r="Q173" s="122">
        <f t="shared" si="30"/>
        <v>-6.1666666666666545</v>
      </c>
      <c r="R173" s="32" t="str">
        <f t="shared" si="24"/>
        <v/>
      </c>
      <c r="S173" s="32" t="str">
        <f t="shared" si="25"/>
        <v/>
      </c>
      <c r="U173" s="32" t="str">
        <f t="shared" si="27"/>
        <v/>
      </c>
      <c r="W173" s="30" t="str" cm="1">
        <f t="array" ref="W173">IF($AN$21="INVERT",R173,IF(W172&gt;=$S$12,"",IF(R172="","",INDEX($R$18:$R$199,$U$17-ROWS($R$18:$R172)))))</f>
        <v/>
      </c>
      <c r="X173" s="30" t="str">
        <f t="shared" si="28"/>
        <v/>
      </c>
      <c r="Y173" s="30" t="str">
        <f>IF(Y172="","",IF($AN$21="TYP",IF(S172="","",INDEX($S$18:$S$200,$U$17-ROWS($S$18:$S172))),IF($AN$21="INVERT",S173,"")))</f>
        <v/>
      </c>
      <c r="Z173" s="77" t="str">
        <f t="shared" si="26"/>
        <v/>
      </c>
      <c r="AA173" s="69"/>
      <c r="AB173" s="96"/>
      <c r="AC173" s="96"/>
      <c r="AD173" s="96"/>
      <c r="AE173" s="96"/>
      <c r="AF173" s="96"/>
      <c r="AG173" s="96"/>
      <c r="AH173" s="96"/>
      <c r="AI173" s="96"/>
      <c r="AJ173" s="96"/>
      <c r="AK173" s="96"/>
      <c r="AL173" s="96"/>
    </row>
    <row r="174" spans="1:38" x14ac:dyDescent="0.2">
      <c r="A174" s="32" t="str">
        <f t="shared" si="23"/>
        <v/>
      </c>
      <c r="C174" s="37" t="str">
        <f>IF(OR(C173=1,C173=""),"",'Imperial Calcs'!B170)</f>
        <v/>
      </c>
      <c r="D174" s="30" t="str">
        <f>IF(C174="","",'Imperial Calcs'!C170)</f>
        <v/>
      </c>
      <c r="E174" s="30" t="str">
        <f>IF(OR(C173=1,C173=""),"",IF('Imperial Data'!$B$2,'Imperial Calcs'!D170,'Imperial Calcs'!E170))</f>
        <v/>
      </c>
      <c r="F174" s="30" t="str">
        <f>IF(OR(C173=1,C173=""),"",IF('Imperial Data'!$B$2,'Imperial Calcs'!E170,'Imperial Calcs'!G170))</f>
        <v/>
      </c>
      <c r="G174" s="30" t="str">
        <f>IF(OR(C173=1,C173=""),"",IF('Imperial Data'!$B$2,'Imperial Calcs'!F170,'Imperial Calcs'!J170))</f>
        <v/>
      </c>
      <c r="H174" s="30" t="str">
        <f>IF(OR(C173=1,C173=""),"",IF('Imperial Data'!$B$2,'Imperial Calcs'!G170,'Imperial Calcs'!M170))</f>
        <v/>
      </c>
      <c r="I174" s="30" t="str">
        <f>IF(C174="","",IF('Imperial Data'!$B$2,'Imperial Calcs'!J170,'Imperial Calcs'!Y170))</f>
        <v/>
      </c>
      <c r="J174" s="30" t="str">
        <f>IF('Imperial Data'!$B$2,'Imperial Calcs'!M170,"")</f>
        <v/>
      </c>
      <c r="K174" s="30" t="str">
        <f>IF('Imperial Data'!$B$2,'Imperial Calcs'!Y170,"")</f>
        <v xml:space="preserve"> </v>
      </c>
      <c r="L174" s="39" t="str">
        <f>IF('Imperial Data'!$B$2,J174,H174)</f>
        <v/>
      </c>
      <c r="M174" s="122" t="str">
        <f>IF('Imperial Data'!$B$2,K174,I174)</f>
        <v xml:space="preserve"> </v>
      </c>
      <c r="O174" s="32" t="str">
        <f t="shared" si="29"/>
        <v xml:space="preserve"> </v>
      </c>
      <c r="Q174" s="122">
        <f t="shared" si="30"/>
        <v>-6.2499999999999876</v>
      </c>
      <c r="R174" s="32" t="str">
        <f t="shared" si="24"/>
        <v/>
      </c>
      <c r="S174" s="32" t="str">
        <f t="shared" si="25"/>
        <v/>
      </c>
      <c r="U174" s="32" t="str">
        <f t="shared" si="27"/>
        <v/>
      </c>
      <c r="W174" s="30" t="str" cm="1">
        <f t="array" ref="W174">IF($AN$21="INVERT",R174,IF(W173&gt;=$S$12,"",IF(R173="","",INDEX($R$18:$R$199,$U$17-ROWS($R$18:$R173)))))</f>
        <v/>
      </c>
      <c r="X174" s="30" t="str">
        <f t="shared" si="28"/>
        <v/>
      </c>
      <c r="Y174" s="30" t="str">
        <f>IF(Y173="","",IF($AN$21="TYP",IF(S173="","",INDEX($S$18:$S$200,$U$17-ROWS($S$18:$S173))),IF($AN$21="INVERT",S174,"")))</f>
        <v/>
      </c>
      <c r="Z174" s="77" t="str">
        <f t="shared" si="26"/>
        <v/>
      </c>
      <c r="AA174" s="69"/>
      <c r="AB174" s="96"/>
      <c r="AC174" s="96"/>
      <c r="AD174" s="96"/>
      <c r="AE174" s="96"/>
      <c r="AF174" s="96"/>
      <c r="AG174" s="96"/>
      <c r="AH174" s="96"/>
      <c r="AI174" s="96"/>
      <c r="AJ174" s="96"/>
      <c r="AK174" s="96"/>
      <c r="AL174" s="96"/>
    </row>
    <row r="175" spans="1:38" x14ac:dyDescent="0.2">
      <c r="A175" s="32" t="str">
        <f t="shared" si="23"/>
        <v/>
      </c>
      <c r="C175" s="37" t="str">
        <f>IF(OR(C174=1,C174=""),"",'Imperial Calcs'!B171)</f>
        <v/>
      </c>
      <c r="D175" s="30" t="str">
        <f>IF(C175="","",'Imperial Calcs'!C171)</f>
        <v/>
      </c>
      <c r="E175" s="30" t="str">
        <f>IF(OR(C174=1,C174=""),"",IF('Imperial Data'!$B$2,'Imperial Calcs'!D171,'Imperial Calcs'!E171))</f>
        <v/>
      </c>
      <c r="F175" s="30" t="str">
        <f>IF(OR(C174=1,C174=""),"",IF('Imperial Data'!$B$2,'Imperial Calcs'!E171,'Imperial Calcs'!G171))</f>
        <v/>
      </c>
      <c r="G175" s="30" t="str">
        <f>IF(OR(C174=1,C174=""),"",IF('Imperial Data'!$B$2,'Imperial Calcs'!F171,'Imperial Calcs'!J171))</f>
        <v/>
      </c>
      <c r="H175" s="30" t="str">
        <f>IF(OR(C174=1,C174=""),"",IF('Imperial Data'!$B$2,'Imperial Calcs'!G171,'Imperial Calcs'!M171))</f>
        <v/>
      </c>
      <c r="I175" s="30" t="str">
        <f>IF(C175="","",IF('Imperial Data'!$B$2,'Imperial Calcs'!J171,'Imperial Calcs'!Y171))</f>
        <v/>
      </c>
      <c r="J175" s="30" t="str">
        <f>IF('Imperial Data'!$B$2,'Imperial Calcs'!M171,"")</f>
        <v/>
      </c>
      <c r="K175" s="30" t="str">
        <f>IF('Imperial Data'!$B$2,'Imperial Calcs'!Y171,"")</f>
        <v xml:space="preserve"> </v>
      </c>
      <c r="L175" s="39" t="str">
        <f>IF('Imperial Data'!$B$2,J175,H175)</f>
        <v/>
      </c>
      <c r="M175" s="122" t="str">
        <f>IF('Imperial Data'!$B$2,K175,I175)</f>
        <v xml:space="preserve"> </v>
      </c>
      <c r="O175" s="32" t="str">
        <f t="shared" si="29"/>
        <v xml:space="preserve"> </v>
      </c>
      <c r="Q175" s="122">
        <f t="shared" si="30"/>
        <v>-6.3333333333333206</v>
      </c>
      <c r="R175" s="32" t="str">
        <f t="shared" si="24"/>
        <v/>
      </c>
      <c r="S175" s="32" t="str">
        <f t="shared" si="25"/>
        <v/>
      </c>
      <c r="U175" s="32" t="str">
        <f t="shared" si="27"/>
        <v/>
      </c>
      <c r="W175" s="30" t="str" cm="1">
        <f t="array" ref="W175">IF($AN$21="INVERT",R175,IF(W174&gt;=$S$12,"",IF(R174="","",INDEX($R$18:$R$199,$U$17-ROWS($R$18:$R174)))))</f>
        <v/>
      </c>
      <c r="X175" s="30" t="str">
        <f t="shared" si="28"/>
        <v/>
      </c>
      <c r="Y175" s="30" t="str">
        <f>IF(Y174="","",IF($AN$21="TYP",IF(S174="","",INDEX($S$18:$S$200,$U$17-ROWS($S$18:$S174))),IF($AN$21="INVERT",S175,"")))</f>
        <v/>
      </c>
      <c r="Z175" s="77" t="str">
        <f t="shared" si="26"/>
        <v/>
      </c>
      <c r="AA175" s="69"/>
      <c r="AB175" s="96"/>
      <c r="AC175" s="96"/>
      <c r="AD175" s="96"/>
      <c r="AE175" s="96"/>
      <c r="AF175" s="96"/>
      <c r="AG175" s="96"/>
      <c r="AH175" s="96"/>
      <c r="AI175" s="96"/>
      <c r="AJ175" s="96"/>
      <c r="AK175" s="96"/>
      <c r="AL175" s="96"/>
    </row>
    <row r="176" spans="1:38" x14ac:dyDescent="0.2">
      <c r="A176" s="32" t="str">
        <f t="shared" si="23"/>
        <v/>
      </c>
      <c r="C176" s="37" t="str">
        <f>IF(OR(C175=1,C175=""),"",'Imperial Calcs'!B172)</f>
        <v/>
      </c>
      <c r="D176" s="30" t="str">
        <f>IF(C176="","",'Imperial Calcs'!C172)</f>
        <v/>
      </c>
      <c r="E176" s="30" t="str">
        <f>IF(OR(C175=1,C175=""),"",IF('Imperial Data'!$B$2,'Imperial Calcs'!D172,'Imperial Calcs'!E172))</f>
        <v/>
      </c>
      <c r="F176" s="30" t="str">
        <f>IF(OR(C175=1,C175=""),"",IF('Imperial Data'!$B$2,'Imperial Calcs'!E172,'Imperial Calcs'!G172))</f>
        <v/>
      </c>
      <c r="G176" s="30" t="str">
        <f>IF(OR(C175=1,C175=""),"",IF('Imperial Data'!$B$2,'Imperial Calcs'!F172,'Imperial Calcs'!J172))</f>
        <v/>
      </c>
      <c r="H176" s="30" t="str">
        <f>IF(OR(C175=1,C175=""),"",IF('Imperial Data'!$B$2,'Imperial Calcs'!G172,'Imperial Calcs'!M172))</f>
        <v/>
      </c>
      <c r="I176" s="30" t="str">
        <f>IF(C176="","",IF('Imperial Data'!$B$2,'Imperial Calcs'!J172,'Imperial Calcs'!Y172))</f>
        <v/>
      </c>
      <c r="J176" s="30" t="str">
        <f>IF('Imperial Data'!$B$2,'Imperial Calcs'!M172,"")</f>
        <v/>
      </c>
      <c r="K176" s="30" t="str">
        <f>IF('Imperial Data'!$B$2,'Imperial Calcs'!Y172,"")</f>
        <v xml:space="preserve"> </v>
      </c>
      <c r="L176" s="39" t="str">
        <f>IF('Imperial Data'!$B$2,J176,H176)</f>
        <v/>
      </c>
      <c r="M176" s="122" t="str">
        <f>IF('Imperial Data'!$B$2,K176,I176)</f>
        <v xml:space="preserve"> </v>
      </c>
      <c r="O176" s="32" t="str">
        <f t="shared" si="29"/>
        <v xml:space="preserve"> </v>
      </c>
      <c r="Q176" s="122">
        <f t="shared" si="30"/>
        <v>-6.4166666666666536</v>
      </c>
      <c r="R176" s="32" t="str">
        <f t="shared" si="24"/>
        <v/>
      </c>
      <c r="S176" s="32" t="str">
        <f t="shared" si="25"/>
        <v/>
      </c>
      <c r="U176" s="32" t="str">
        <f t="shared" si="27"/>
        <v/>
      </c>
      <c r="W176" s="30" t="str" cm="1">
        <f t="array" ref="W176">IF($AN$21="INVERT",R176,IF(W175&gt;=$S$12,"",IF(R175="","",INDEX($R$18:$R$199,$U$17-ROWS($R$18:$R175)))))</f>
        <v/>
      </c>
      <c r="X176" s="30" t="str">
        <f t="shared" si="28"/>
        <v/>
      </c>
      <c r="Y176" s="30" t="str">
        <f>IF(Y175="","",IF($AN$21="TYP",IF(S175="","",INDEX($S$18:$S$200,$U$17-ROWS($S$18:$S175))),IF($AN$21="INVERT",S176,"")))</f>
        <v/>
      </c>
      <c r="Z176" s="77" t="str">
        <f t="shared" si="26"/>
        <v/>
      </c>
      <c r="AA176" s="69"/>
      <c r="AB176" s="96"/>
      <c r="AC176" s="96"/>
      <c r="AD176" s="96"/>
      <c r="AE176" s="96"/>
      <c r="AF176" s="96"/>
      <c r="AG176" s="96"/>
      <c r="AH176" s="96"/>
      <c r="AI176" s="96"/>
      <c r="AJ176" s="96"/>
      <c r="AK176" s="96"/>
      <c r="AL176" s="96"/>
    </row>
    <row r="177" spans="1:38" x14ac:dyDescent="0.2">
      <c r="A177" s="32" t="str">
        <f t="shared" si="23"/>
        <v/>
      </c>
      <c r="C177" s="37" t="str">
        <f>IF(OR(C176=1,C176=""),"",'Imperial Calcs'!B173)</f>
        <v/>
      </c>
      <c r="D177" s="30" t="str">
        <f>IF(C177="","",'Imperial Calcs'!C173)</f>
        <v/>
      </c>
      <c r="E177" s="30" t="str">
        <f>IF(OR(C176=1,C176=""),"",IF('Imperial Data'!$B$2,'Imperial Calcs'!D173,'Imperial Calcs'!E173))</f>
        <v/>
      </c>
      <c r="F177" s="30" t="str">
        <f>IF(OR(C176=1,C176=""),"",IF('Imperial Data'!$B$2,'Imperial Calcs'!E173,'Imperial Calcs'!G173))</f>
        <v/>
      </c>
      <c r="G177" s="30" t="str">
        <f>IF(OR(C176=1,C176=""),"",IF('Imperial Data'!$B$2,'Imperial Calcs'!F173,'Imperial Calcs'!J173))</f>
        <v/>
      </c>
      <c r="H177" s="30" t="str">
        <f>IF(OR(C176=1,C176=""),"",IF('Imperial Data'!$B$2,'Imperial Calcs'!G173,'Imperial Calcs'!M173))</f>
        <v/>
      </c>
      <c r="I177" s="30" t="str">
        <f>IF(C177="","",IF('Imperial Data'!$B$2,'Imperial Calcs'!J173,'Imperial Calcs'!Y173))</f>
        <v/>
      </c>
      <c r="J177" s="30" t="str">
        <f>IF('Imperial Data'!$B$2,'Imperial Calcs'!M173,"")</f>
        <v/>
      </c>
      <c r="K177" s="30" t="str">
        <f>IF('Imperial Data'!$B$2,'Imperial Calcs'!Y173,"")</f>
        <v xml:space="preserve"> </v>
      </c>
      <c r="L177" s="39" t="str">
        <f>IF('Imperial Data'!$B$2,J177,H177)</f>
        <v/>
      </c>
      <c r="M177" s="122" t="str">
        <f>IF('Imperial Data'!$B$2,K177,I177)</f>
        <v xml:space="preserve"> </v>
      </c>
      <c r="O177" s="32" t="str">
        <f t="shared" si="29"/>
        <v xml:space="preserve"> </v>
      </c>
      <c r="Q177" s="122">
        <f t="shared" si="30"/>
        <v>-6.4999999999999867</v>
      </c>
      <c r="R177" s="32" t="str">
        <f t="shared" si="24"/>
        <v/>
      </c>
      <c r="S177" s="32" t="str">
        <f t="shared" si="25"/>
        <v/>
      </c>
      <c r="U177" s="32" t="str">
        <f t="shared" si="27"/>
        <v/>
      </c>
      <c r="W177" s="30" t="str" cm="1">
        <f t="array" ref="W177">IF($AN$21="INVERT",R177,IF(W176&gt;=$S$12,"",IF(R176="","",INDEX($R$18:$R$199,$U$17-ROWS($R$18:$R176)))))</f>
        <v/>
      </c>
      <c r="X177" s="30" t="str">
        <f t="shared" si="28"/>
        <v/>
      </c>
      <c r="Y177" s="30" t="str">
        <f>IF(Y176="","",IF($AN$21="TYP",IF(S176="","",INDEX($S$18:$S$200,$U$17-ROWS($S$18:$S176))),IF($AN$21="INVERT",S177,"")))</f>
        <v/>
      </c>
      <c r="Z177" s="77" t="str">
        <f t="shared" si="26"/>
        <v/>
      </c>
      <c r="AA177" s="69"/>
      <c r="AB177" s="96"/>
      <c r="AC177" s="96"/>
      <c r="AD177" s="96"/>
      <c r="AE177" s="96"/>
      <c r="AF177" s="96"/>
      <c r="AG177" s="96"/>
      <c r="AH177" s="96"/>
      <c r="AI177" s="96"/>
      <c r="AJ177" s="96"/>
      <c r="AK177" s="96"/>
      <c r="AL177" s="96"/>
    </row>
    <row r="178" spans="1:38" x14ac:dyDescent="0.2">
      <c r="A178" s="32" t="str">
        <f t="shared" si="23"/>
        <v/>
      </c>
      <c r="C178" s="37" t="str">
        <f>IF(OR(C177=1,C177=""),"",'Imperial Calcs'!B174)</f>
        <v/>
      </c>
      <c r="D178" s="30" t="str">
        <f>IF(C178="","",'Imperial Calcs'!C174)</f>
        <v/>
      </c>
      <c r="E178" s="30" t="str">
        <f>IF(OR(C177=1,C177=""),"",IF('Imperial Data'!$B$2,'Imperial Calcs'!D174,'Imperial Calcs'!E174))</f>
        <v/>
      </c>
      <c r="F178" s="30" t="str">
        <f>IF(OR(C177=1,C177=""),"",IF('Imperial Data'!$B$2,'Imperial Calcs'!E174,'Imperial Calcs'!G174))</f>
        <v/>
      </c>
      <c r="G178" s="30" t="str">
        <f>IF(OR(C177=1,C177=""),"",IF('Imperial Data'!$B$2,'Imperial Calcs'!F174,'Imperial Calcs'!J174))</f>
        <v/>
      </c>
      <c r="H178" s="30" t="str">
        <f>IF(OR(C177=1,C177=""),"",IF('Imperial Data'!$B$2,'Imperial Calcs'!G174,'Imperial Calcs'!M174))</f>
        <v/>
      </c>
      <c r="I178" s="30" t="str">
        <f>IF(C178="","",IF('Imperial Data'!$B$2,'Imperial Calcs'!J174,'Imperial Calcs'!Y174))</f>
        <v/>
      </c>
      <c r="J178" s="30" t="str">
        <f>IF('Imperial Data'!$B$2,'Imperial Calcs'!M174,"")</f>
        <v/>
      </c>
      <c r="K178" s="30" t="str">
        <f>IF('Imperial Data'!$B$2,'Imperial Calcs'!Y174,"")</f>
        <v xml:space="preserve"> </v>
      </c>
      <c r="L178" s="39" t="str">
        <f>IF('Imperial Data'!$B$2,J178,H178)</f>
        <v/>
      </c>
      <c r="M178" s="122" t="str">
        <f>IF('Imperial Data'!$B$2,K178,I178)</f>
        <v xml:space="preserve"> </v>
      </c>
      <c r="O178" s="32" t="str">
        <f t="shared" si="29"/>
        <v xml:space="preserve"> </v>
      </c>
      <c r="Q178" s="122">
        <f t="shared" si="30"/>
        <v>-6.5833333333333197</v>
      </c>
      <c r="R178" s="32" t="str">
        <f t="shared" ref="R178:R200" si="31">IF(AND(C178="",C177=1),0,IF(C178="","",IF(OR(Q178=0,Q178&gt;0),Q178,"")))</f>
        <v/>
      </c>
      <c r="S178" s="32" t="str">
        <f t="shared" ref="S178:S200" si="32">IF(R178="","",IF(R178=0,L177/$U$11,IF(ISNUMBER(O179),(L178-L179)/(M178-M179),S177)))</f>
        <v/>
      </c>
      <c r="U178" s="32" t="str">
        <f t="shared" si="27"/>
        <v/>
      </c>
      <c r="W178" s="30" t="str" cm="1">
        <f t="array" ref="W178">IF($AN$21="INVERT",R178,IF(W177&gt;=$S$12,"",IF(R177="","",INDEX($R$18:$R$199,$U$17-ROWS($R$18:$R177)))))</f>
        <v/>
      </c>
      <c r="X178" s="30" t="str">
        <f t="shared" si="28"/>
        <v/>
      </c>
      <c r="Y178" s="30" t="str">
        <f>IF(Y177="","",IF($AN$21="TYP",IF(S177="","",INDEX($S$18:$S$200,$U$17-ROWS($S$18:$S177))),IF($AN$21="INVERT",S178,"")))</f>
        <v/>
      </c>
      <c r="Z178" s="77" t="str">
        <f t="shared" ref="Z178:Z200" si="33">IF(Y178="","",Y178/43560)</f>
        <v/>
      </c>
      <c r="AA178" s="69"/>
      <c r="AB178" s="96"/>
      <c r="AC178" s="96"/>
      <c r="AD178" s="96"/>
      <c r="AE178" s="96"/>
      <c r="AF178" s="96"/>
      <c r="AG178" s="96"/>
      <c r="AH178" s="96"/>
      <c r="AI178" s="96"/>
      <c r="AJ178" s="96"/>
      <c r="AK178" s="96"/>
      <c r="AL178" s="96"/>
    </row>
    <row r="179" spans="1:38" x14ac:dyDescent="0.2">
      <c r="A179" s="32" t="str">
        <f t="shared" si="23"/>
        <v/>
      </c>
      <c r="C179" s="37" t="str">
        <f>IF(OR(C178=1,C178=""),"",'Imperial Calcs'!B175)</f>
        <v/>
      </c>
      <c r="D179" s="30" t="str">
        <f>IF(C179="","",'Imperial Calcs'!C175)</f>
        <v/>
      </c>
      <c r="E179" s="30" t="str">
        <f>IF(OR(C178=1,C178=""),"",IF('Imperial Data'!$B$2,'Imperial Calcs'!D175,'Imperial Calcs'!E175))</f>
        <v/>
      </c>
      <c r="F179" s="30" t="str">
        <f>IF(OR(C178=1,C178=""),"",IF('Imperial Data'!$B$2,'Imperial Calcs'!E175,'Imperial Calcs'!G175))</f>
        <v/>
      </c>
      <c r="G179" s="30" t="str">
        <f>IF(OR(C178=1,C178=""),"",IF('Imperial Data'!$B$2,'Imperial Calcs'!F175,'Imperial Calcs'!J175))</f>
        <v/>
      </c>
      <c r="H179" s="30" t="str">
        <f>IF(OR(C178=1,C178=""),"",IF('Imperial Data'!$B$2,'Imperial Calcs'!G175,'Imperial Calcs'!M175))</f>
        <v/>
      </c>
      <c r="I179" s="30" t="str">
        <f>IF(C179="","",IF('Imperial Data'!$B$2,'Imperial Calcs'!J175,'Imperial Calcs'!Y175))</f>
        <v/>
      </c>
      <c r="J179" s="30" t="str">
        <f>IF('Imperial Data'!$B$2,'Imperial Calcs'!M175,"")</f>
        <v/>
      </c>
      <c r="K179" s="30" t="str">
        <f>IF('Imperial Data'!$B$2,'Imperial Calcs'!Y175,"")</f>
        <v xml:space="preserve"> </v>
      </c>
      <c r="L179" s="39" t="str">
        <f>IF('Imperial Data'!$B$2,J179,H179)</f>
        <v/>
      </c>
      <c r="M179" s="122" t="str">
        <f>IF('Imperial Data'!$B$2,K179,I179)</f>
        <v xml:space="preserve"> </v>
      </c>
      <c r="O179" s="32" t="str">
        <f t="shared" si="29"/>
        <v xml:space="preserve"> </v>
      </c>
      <c r="Q179" s="122">
        <f t="shared" si="30"/>
        <v>-6.6666666666666528</v>
      </c>
      <c r="R179" s="32" t="str">
        <f t="shared" si="31"/>
        <v/>
      </c>
      <c r="S179" s="32" t="str">
        <f t="shared" si="32"/>
        <v/>
      </c>
      <c r="U179" s="32" t="str">
        <f t="shared" si="27"/>
        <v/>
      </c>
      <c r="W179" s="30" t="str" cm="1">
        <f t="array" ref="W179">IF($AN$21="INVERT",R179,IF(W178&gt;=$S$12,"",IF(R178="","",INDEX($R$18:$R$199,$U$17-ROWS($R$18:$R178)))))</f>
        <v/>
      </c>
      <c r="X179" s="30" t="str">
        <f t="shared" si="28"/>
        <v/>
      </c>
      <c r="Y179" s="30" t="str">
        <f>IF(Y178="","",IF($AN$21="TYP",IF(S178="","",INDEX($S$18:$S$200,$U$17-ROWS($S$18:$S178))),IF($AN$21="INVERT",S179,"")))</f>
        <v/>
      </c>
      <c r="Z179" s="77" t="str">
        <f t="shared" si="33"/>
        <v/>
      </c>
      <c r="AA179" s="69"/>
      <c r="AB179" s="96"/>
      <c r="AC179" s="96"/>
      <c r="AD179" s="96"/>
      <c r="AE179" s="96"/>
      <c r="AF179" s="96"/>
      <c r="AG179" s="96"/>
      <c r="AH179" s="96"/>
      <c r="AI179" s="96"/>
      <c r="AJ179" s="96"/>
      <c r="AK179" s="96"/>
      <c r="AL179" s="96"/>
    </row>
    <row r="180" spans="1:38" x14ac:dyDescent="0.2">
      <c r="A180" s="32" t="str">
        <f t="shared" si="23"/>
        <v/>
      </c>
      <c r="C180" s="37" t="str">
        <f>IF(OR(C179=1,C179=""),"",'Imperial Calcs'!B176)</f>
        <v/>
      </c>
      <c r="D180" s="30" t="str">
        <f>IF(C180="","",'Imperial Calcs'!C176)</f>
        <v/>
      </c>
      <c r="E180" s="30" t="str">
        <f>IF(OR(C179=1,C179=""),"",IF('Imperial Data'!$B$2,'Imperial Calcs'!D176,'Imperial Calcs'!E176))</f>
        <v/>
      </c>
      <c r="F180" s="30" t="str">
        <f>IF(OR(C179=1,C179=""),"",IF('Imperial Data'!$B$2,'Imperial Calcs'!E176,'Imperial Calcs'!G176))</f>
        <v/>
      </c>
      <c r="G180" s="30" t="str">
        <f>IF(OR(C179=1,C179=""),"",IF('Imperial Data'!$B$2,'Imperial Calcs'!F176,'Imperial Calcs'!J176))</f>
        <v/>
      </c>
      <c r="H180" s="30" t="str">
        <f>IF(OR(C179=1,C179=""),"",IF('Imperial Data'!$B$2,'Imperial Calcs'!G176,'Imperial Calcs'!M176))</f>
        <v/>
      </c>
      <c r="I180" s="30" t="str">
        <f>IF(C180="","",IF('Imperial Data'!$B$2,'Imperial Calcs'!J176,'Imperial Calcs'!Y176))</f>
        <v/>
      </c>
      <c r="J180" s="30" t="str">
        <f>IF('Imperial Data'!$B$2,'Imperial Calcs'!M176,"")</f>
        <v/>
      </c>
      <c r="K180" s="30" t="str">
        <f>IF('Imperial Data'!$B$2,'Imperial Calcs'!Y176,"")</f>
        <v xml:space="preserve"> </v>
      </c>
      <c r="L180" s="39" t="str">
        <f>IF('Imperial Data'!$B$2,J180,H180)</f>
        <v/>
      </c>
      <c r="M180" s="122" t="str">
        <f>IF('Imperial Data'!$B$2,K180,I180)</f>
        <v xml:space="preserve"> </v>
      </c>
      <c r="O180" s="32" t="str">
        <f t="shared" si="29"/>
        <v xml:space="preserve"> </v>
      </c>
      <c r="Q180" s="122">
        <f t="shared" si="30"/>
        <v>-6.7499999999999858</v>
      </c>
      <c r="R180" s="32" t="str">
        <f t="shared" si="31"/>
        <v/>
      </c>
      <c r="S180" s="32" t="str">
        <f t="shared" si="32"/>
        <v/>
      </c>
      <c r="U180" s="32" t="str">
        <f t="shared" si="27"/>
        <v/>
      </c>
      <c r="W180" s="30" t="str" cm="1">
        <f t="array" ref="W180">IF($AN$21="INVERT",R180,IF(W179&gt;=$S$12,"",IF(R179="","",INDEX($R$18:$R$199,$U$17-ROWS($R$18:$R179)))))</f>
        <v/>
      </c>
      <c r="X180" s="30" t="str">
        <f t="shared" si="28"/>
        <v/>
      </c>
      <c r="Y180" s="30" t="str">
        <f>IF(Y179="","",IF($AN$21="TYP",IF(S179="","",INDEX($S$18:$S$200,$U$17-ROWS($S$18:$S179))),IF($AN$21="INVERT",S180,"")))</f>
        <v/>
      </c>
      <c r="Z180" s="77" t="str">
        <f t="shared" si="33"/>
        <v/>
      </c>
      <c r="AA180" s="69"/>
      <c r="AB180" s="96"/>
      <c r="AC180" s="96"/>
      <c r="AD180" s="96"/>
      <c r="AE180" s="96"/>
      <c r="AF180" s="96"/>
      <c r="AG180" s="96"/>
      <c r="AH180" s="96"/>
      <c r="AI180" s="96"/>
      <c r="AJ180" s="96"/>
      <c r="AK180" s="96"/>
      <c r="AL180" s="96"/>
    </row>
    <row r="181" spans="1:38" x14ac:dyDescent="0.2">
      <c r="A181" s="32" t="str">
        <f t="shared" si="23"/>
        <v/>
      </c>
      <c r="C181" s="37" t="str">
        <f>IF(OR(C180=1,C180=""),"",'Imperial Calcs'!B177)</f>
        <v/>
      </c>
      <c r="D181" s="30" t="str">
        <f>IF(C181="","",'Imperial Calcs'!C177)</f>
        <v/>
      </c>
      <c r="E181" s="30" t="str">
        <f>IF(OR(C180=1,C180=""),"",IF('Imperial Data'!$B$2,'Imperial Calcs'!D177,'Imperial Calcs'!E177))</f>
        <v/>
      </c>
      <c r="F181" s="30" t="str">
        <f>IF(OR(C180=1,C180=""),"",IF('Imperial Data'!$B$2,'Imperial Calcs'!E177,'Imperial Calcs'!G177))</f>
        <v/>
      </c>
      <c r="G181" s="30" t="str">
        <f>IF(OR(C180=1,C180=""),"",IF('Imperial Data'!$B$2,'Imperial Calcs'!F177,'Imperial Calcs'!J177))</f>
        <v/>
      </c>
      <c r="H181" s="30" t="str">
        <f>IF(OR(C180=1,C180=""),"",IF('Imperial Data'!$B$2,'Imperial Calcs'!G177,'Imperial Calcs'!M177))</f>
        <v/>
      </c>
      <c r="I181" s="30" t="str">
        <f>IF(C181="","",IF('Imperial Data'!$B$2,'Imperial Calcs'!J177,'Imperial Calcs'!Y177))</f>
        <v/>
      </c>
      <c r="J181" s="30" t="str">
        <f>IF('Imperial Data'!$B$2,'Imperial Calcs'!M177,"")</f>
        <v/>
      </c>
      <c r="K181" s="30" t="str">
        <f>IF('Imperial Data'!$B$2,'Imperial Calcs'!Y177,"")</f>
        <v xml:space="preserve"> </v>
      </c>
      <c r="L181" s="39" t="str">
        <f>IF('Imperial Data'!$B$2,J181,H181)</f>
        <v/>
      </c>
      <c r="M181" s="122" t="str">
        <f>IF('Imperial Data'!$B$2,K181,I181)</f>
        <v xml:space="preserve"> </v>
      </c>
      <c r="O181" s="32" t="str">
        <f t="shared" si="29"/>
        <v xml:space="preserve"> </v>
      </c>
      <c r="Q181" s="122">
        <f t="shared" si="30"/>
        <v>-6.8333333333333188</v>
      </c>
      <c r="R181" s="32" t="str">
        <f t="shared" si="31"/>
        <v/>
      </c>
      <c r="S181" s="32" t="str">
        <f t="shared" si="32"/>
        <v/>
      </c>
      <c r="U181" s="32" t="str">
        <f t="shared" si="27"/>
        <v/>
      </c>
      <c r="W181" s="30" t="str" cm="1">
        <f t="array" ref="W181">IF($AN$21="INVERT",R181,IF(W180&gt;=$S$12,"",IF(R180="","",INDEX($R$18:$R$199,$U$17-ROWS($R$18:$R180)))))</f>
        <v/>
      </c>
      <c r="X181" s="30" t="str">
        <f t="shared" si="28"/>
        <v/>
      </c>
      <c r="Y181" s="30" t="str">
        <f>IF(Y180="","",IF($AN$21="TYP",IF(S180="","",INDEX($S$18:$S$200,$U$17-ROWS($S$18:$S180))),IF($AN$21="INVERT",S181,"")))</f>
        <v/>
      </c>
      <c r="Z181" s="77" t="str">
        <f t="shared" si="33"/>
        <v/>
      </c>
      <c r="AA181" s="69"/>
      <c r="AB181" s="96"/>
      <c r="AC181" s="96"/>
      <c r="AD181" s="96"/>
      <c r="AE181" s="96"/>
      <c r="AF181" s="96"/>
      <c r="AG181" s="96"/>
      <c r="AH181" s="96"/>
      <c r="AI181" s="96"/>
      <c r="AJ181" s="96"/>
      <c r="AK181" s="96"/>
      <c r="AL181" s="96"/>
    </row>
    <row r="182" spans="1:38" x14ac:dyDescent="0.2">
      <c r="A182" s="32" t="str">
        <f t="shared" si="23"/>
        <v/>
      </c>
      <c r="C182" s="37" t="str">
        <f>IF(OR(C181=1,C181=""),"",'Imperial Calcs'!B178)</f>
        <v/>
      </c>
      <c r="D182" s="30" t="str">
        <f>IF(C182="","",'Imperial Calcs'!C178)</f>
        <v/>
      </c>
      <c r="E182" s="30" t="str">
        <f>IF(OR(C181=1,C181=""),"",IF('Imperial Data'!$B$2,'Imperial Calcs'!D178,'Imperial Calcs'!E178))</f>
        <v/>
      </c>
      <c r="F182" s="30" t="str">
        <f>IF(OR(C181=1,C181=""),"",IF('Imperial Data'!$B$2,'Imperial Calcs'!E178,'Imperial Calcs'!G178))</f>
        <v/>
      </c>
      <c r="G182" s="30" t="str">
        <f>IF(OR(C181=1,C181=""),"",IF('Imperial Data'!$B$2,'Imperial Calcs'!F178,'Imperial Calcs'!J178))</f>
        <v/>
      </c>
      <c r="H182" s="30" t="str">
        <f>IF(OR(C181=1,C181=""),"",IF('Imperial Data'!$B$2,'Imperial Calcs'!G178,'Imperial Calcs'!M178))</f>
        <v/>
      </c>
      <c r="I182" s="30" t="str">
        <f>IF(C182="","",IF('Imperial Data'!$B$2,'Imperial Calcs'!J178,'Imperial Calcs'!Y178))</f>
        <v/>
      </c>
      <c r="J182" s="30" t="str">
        <f>IF('Imperial Data'!$B$2,'Imperial Calcs'!M178,"")</f>
        <v/>
      </c>
      <c r="K182" s="30" t="str">
        <f>IF('Imperial Data'!$B$2,'Imperial Calcs'!Y178,"")</f>
        <v xml:space="preserve"> </v>
      </c>
      <c r="L182" s="39" t="str">
        <f>IF('Imperial Data'!$B$2,J182,H182)</f>
        <v/>
      </c>
      <c r="M182" s="122" t="str">
        <f>IF('Imperial Data'!$B$2,K182,I182)</f>
        <v xml:space="preserve"> </v>
      </c>
      <c r="O182" s="32" t="str">
        <f t="shared" si="29"/>
        <v xml:space="preserve"> </v>
      </c>
      <c r="Q182" s="122">
        <f t="shared" si="30"/>
        <v>-6.9166666666666519</v>
      </c>
      <c r="R182" s="32" t="str">
        <f t="shared" si="31"/>
        <v/>
      </c>
      <c r="S182" s="32" t="str">
        <f t="shared" si="32"/>
        <v/>
      </c>
      <c r="U182" s="32" t="str">
        <f t="shared" si="27"/>
        <v/>
      </c>
      <c r="W182" s="30" t="str" cm="1">
        <f t="array" ref="W182">IF($AN$21="INVERT",R182,IF(W181&gt;=$S$12,"",IF(R181="","",INDEX($R$18:$R$199,$U$17-ROWS($R$18:$R181)))))</f>
        <v/>
      </c>
      <c r="X182" s="30" t="str">
        <f t="shared" si="28"/>
        <v/>
      </c>
      <c r="Y182" s="30" t="str">
        <f>IF(Y181="","",IF($AN$21="TYP",IF(S181="","",INDEX($S$18:$S$200,$U$17-ROWS($S$18:$S181))),IF($AN$21="INVERT",S182,"")))</f>
        <v/>
      </c>
      <c r="Z182" s="77" t="str">
        <f t="shared" si="33"/>
        <v/>
      </c>
      <c r="AA182" s="69"/>
      <c r="AB182" s="96"/>
      <c r="AC182" s="96"/>
      <c r="AD182" s="96"/>
      <c r="AE182" s="96"/>
      <c r="AF182" s="96"/>
      <c r="AG182" s="96"/>
      <c r="AH182" s="96"/>
      <c r="AI182" s="96"/>
      <c r="AJ182" s="96"/>
      <c r="AK182" s="96"/>
      <c r="AL182" s="96"/>
    </row>
    <row r="183" spans="1:38" x14ac:dyDescent="0.2">
      <c r="A183" s="32" t="str">
        <f t="shared" si="23"/>
        <v/>
      </c>
      <c r="C183" s="37" t="str">
        <f>IF(OR(C182=1,C182=""),"",'Imperial Calcs'!B179)</f>
        <v/>
      </c>
      <c r="D183" s="30" t="str">
        <f>IF(C183="","",'Imperial Calcs'!C179)</f>
        <v/>
      </c>
      <c r="E183" s="30" t="str">
        <f>IF(OR(C182=1,C182=""),"",IF('Imperial Data'!$B$2,'Imperial Calcs'!D179,'Imperial Calcs'!E179))</f>
        <v/>
      </c>
      <c r="F183" s="30" t="str">
        <f>IF(OR(C182=1,C182=""),"",IF('Imperial Data'!$B$2,'Imperial Calcs'!E179,'Imperial Calcs'!G179))</f>
        <v/>
      </c>
      <c r="G183" s="30" t="str">
        <f>IF(OR(C182=1,C182=""),"",IF('Imperial Data'!$B$2,'Imperial Calcs'!F179,'Imperial Calcs'!J179))</f>
        <v/>
      </c>
      <c r="H183" s="30" t="str">
        <f>IF(OR(C182=1,C182=""),"",IF('Imperial Data'!$B$2,'Imperial Calcs'!G179,'Imperial Calcs'!M179))</f>
        <v/>
      </c>
      <c r="I183" s="30" t="str">
        <f>IF(C183="","",IF('Imperial Data'!$B$2,'Imperial Calcs'!J179,'Imperial Calcs'!Y179))</f>
        <v/>
      </c>
      <c r="J183" s="30" t="str">
        <f>IF('Imperial Data'!$B$2,'Imperial Calcs'!M179,"")</f>
        <v/>
      </c>
      <c r="K183" s="30" t="str">
        <f>IF('Imperial Data'!$B$2,'Imperial Calcs'!Y179,"")</f>
        <v xml:space="preserve"> </v>
      </c>
      <c r="L183" s="39" t="str">
        <f>IF('Imperial Data'!$B$2,J183,H183)</f>
        <v/>
      </c>
      <c r="M183" s="122" t="str">
        <f>IF('Imperial Data'!$B$2,K183,I183)</f>
        <v xml:space="preserve"> </v>
      </c>
      <c r="O183" s="32" t="str">
        <f t="shared" si="29"/>
        <v xml:space="preserve"> </v>
      </c>
      <c r="Q183" s="122">
        <f t="shared" si="30"/>
        <v>-6.9999999999999849</v>
      </c>
      <c r="R183" s="32" t="str">
        <f t="shared" si="31"/>
        <v/>
      </c>
      <c r="S183" s="32" t="str">
        <f t="shared" si="32"/>
        <v/>
      </c>
      <c r="U183" s="32" t="str">
        <f t="shared" si="27"/>
        <v/>
      </c>
      <c r="W183" s="30" t="str" cm="1">
        <f t="array" ref="W183">IF($AN$21="INVERT",R183,IF(W182&gt;=$S$12,"",IF(R182="","",INDEX($R$18:$R$199,$U$17-ROWS($R$18:$R182)))))</f>
        <v/>
      </c>
      <c r="X183" s="30" t="str">
        <f t="shared" si="28"/>
        <v/>
      </c>
      <c r="Y183" s="30" t="str">
        <f>IF(Y182="","",IF($AN$21="TYP",IF(S182="","",INDEX($S$18:$S$200,$U$17-ROWS($S$18:$S182))),IF($AN$21="INVERT",S183,"")))</f>
        <v/>
      </c>
      <c r="Z183" s="77" t="str">
        <f t="shared" si="33"/>
        <v/>
      </c>
      <c r="AA183" s="69"/>
      <c r="AB183" s="96"/>
      <c r="AC183" s="96"/>
      <c r="AD183" s="96"/>
      <c r="AE183" s="96"/>
      <c r="AF183" s="96"/>
      <c r="AG183" s="96"/>
      <c r="AH183" s="96"/>
      <c r="AI183" s="96"/>
      <c r="AJ183" s="96"/>
      <c r="AK183" s="96"/>
      <c r="AL183" s="96"/>
    </row>
    <row r="184" spans="1:38" x14ac:dyDescent="0.2">
      <c r="A184" s="32" t="str">
        <f t="shared" si="23"/>
        <v/>
      </c>
      <c r="C184" s="37" t="str">
        <f>IF(OR(C183=1,C183=""),"",'Imperial Calcs'!B180)</f>
        <v/>
      </c>
      <c r="D184" s="30" t="str">
        <f>IF(C184="","",'Imperial Calcs'!C180)</f>
        <v/>
      </c>
      <c r="E184" s="30" t="str">
        <f>IF(OR(C183=1,C183=""),"",IF('Imperial Data'!$B$2,'Imperial Calcs'!D180,'Imperial Calcs'!E180))</f>
        <v/>
      </c>
      <c r="F184" s="30" t="str">
        <f>IF(OR(C183=1,C183=""),"",IF('Imperial Data'!$B$2,'Imperial Calcs'!E180,'Imperial Calcs'!G180))</f>
        <v/>
      </c>
      <c r="G184" s="30" t="str">
        <f>IF(OR(C183=1,C183=""),"",IF('Imperial Data'!$B$2,'Imperial Calcs'!F180,'Imperial Calcs'!J180))</f>
        <v/>
      </c>
      <c r="H184" s="30" t="str">
        <f>IF(OR(C183=1,C183=""),"",IF('Imperial Data'!$B$2,'Imperial Calcs'!G180,'Imperial Calcs'!M180))</f>
        <v/>
      </c>
      <c r="I184" s="30" t="str">
        <f>IF(C184="","",IF('Imperial Data'!$B$2,'Imperial Calcs'!J180,'Imperial Calcs'!Y180))</f>
        <v/>
      </c>
      <c r="J184" s="30" t="str">
        <f>IF('Imperial Data'!$B$2,'Imperial Calcs'!M180,"")</f>
        <v/>
      </c>
      <c r="K184" s="30" t="str">
        <f>IF('Imperial Data'!$B$2,'Imperial Calcs'!Y180,"")</f>
        <v xml:space="preserve"> </v>
      </c>
      <c r="L184" s="39" t="str">
        <f>IF('Imperial Data'!$B$2,J184,H184)</f>
        <v/>
      </c>
      <c r="M184" s="122" t="str">
        <f>IF('Imperial Data'!$B$2,K184,I184)</f>
        <v xml:space="preserve"> </v>
      </c>
      <c r="O184" s="32" t="str">
        <f t="shared" si="29"/>
        <v xml:space="preserve"> </v>
      </c>
      <c r="Q184" s="122">
        <f t="shared" si="30"/>
        <v>-7.0833333333333179</v>
      </c>
      <c r="R184" s="32" t="str">
        <f t="shared" si="31"/>
        <v/>
      </c>
      <c r="S184" s="32" t="str">
        <f t="shared" si="32"/>
        <v/>
      </c>
      <c r="U184" s="32" t="str">
        <f t="shared" si="27"/>
        <v/>
      </c>
      <c r="W184" s="30" t="str" cm="1">
        <f t="array" ref="W184">IF($AN$21="INVERT",R184,IF(W183&gt;=$S$12,"",IF(R183="","",INDEX($R$18:$R$199,$U$17-ROWS($R$18:$R183)))))</f>
        <v/>
      </c>
      <c r="X184" s="30" t="str">
        <f t="shared" si="28"/>
        <v/>
      </c>
      <c r="Y184" s="30" t="str">
        <f>IF(Y183="","",IF($AN$21="TYP",IF(S183="","",INDEX($S$18:$S$200,$U$17-ROWS($S$18:$S183))),IF($AN$21="INVERT",S184,"")))</f>
        <v/>
      </c>
      <c r="Z184" s="77" t="str">
        <f t="shared" si="33"/>
        <v/>
      </c>
      <c r="AA184" s="69"/>
      <c r="AB184" s="96"/>
      <c r="AC184" s="96"/>
      <c r="AD184" s="96"/>
      <c r="AE184" s="96"/>
      <c r="AF184" s="96"/>
      <c r="AG184" s="96"/>
      <c r="AH184" s="96"/>
      <c r="AI184" s="96"/>
      <c r="AJ184" s="96"/>
      <c r="AK184" s="96"/>
      <c r="AL184" s="96"/>
    </row>
    <row r="185" spans="1:38" x14ac:dyDescent="0.2">
      <c r="A185" s="32" t="str">
        <f t="shared" si="23"/>
        <v/>
      </c>
      <c r="C185" s="37" t="str">
        <f>IF(OR(C184=1,C184=""),"",'Imperial Calcs'!B181)</f>
        <v/>
      </c>
      <c r="D185" s="30" t="str">
        <f>IF(C185="","",'Imperial Calcs'!C181)</f>
        <v/>
      </c>
      <c r="E185" s="30" t="str">
        <f>IF(OR(C184=1,C184=""),"",IF('Imperial Data'!$B$2,'Imperial Calcs'!D181,'Imperial Calcs'!E181))</f>
        <v/>
      </c>
      <c r="F185" s="30" t="str">
        <f>IF(OR(C184=1,C184=""),"",IF('Imperial Data'!$B$2,'Imperial Calcs'!E181,'Imperial Calcs'!G181))</f>
        <v/>
      </c>
      <c r="G185" s="30" t="str">
        <f>IF(OR(C184=1,C184=""),"",IF('Imperial Data'!$B$2,'Imperial Calcs'!F181,'Imperial Calcs'!J181))</f>
        <v/>
      </c>
      <c r="H185" s="30" t="str">
        <f>IF(OR(C184=1,C184=""),"",IF('Imperial Data'!$B$2,'Imperial Calcs'!G181,'Imperial Calcs'!M181))</f>
        <v/>
      </c>
      <c r="I185" s="30" t="str">
        <f>IF(C185="","",IF('Imperial Data'!$B$2,'Imperial Calcs'!J181,'Imperial Calcs'!Y181))</f>
        <v/>
      </c>
      <c r="J185" s="30" t="str">
        <f>IF('Imperial Data'!$B$2,'Imperial Calcs'!M181,"")</f>
        <v/>
      </c>
      <c r="K185" s="30" t="str">
        <f>IF('Imperial Data'!$B$2,'Imperial Calcs'!Y181,"")</f>
        <v xml:space="preserve"> </v>
      </c>
      <c r="L185" s="39" t="str">
        <f>IF('Imperial Data'!$B$2,J185,H185)</f>
        <v/>
      </c>
      <c r="M185" s="122" t="str">
        <f>IF('Imperial Data'!$B$2,K185,I185)</f>
        <v xml:space="preserve"> </v>
      </c>
      <c r="O185" s="32" t="str">
        <f t="shared" si="29"/>
        <v xml:space="preserve"> </v>
      </c>
      <c r="Q185" s="122">
        <f t="shared" si="30"/>
        <v>-7.166666666666651</v>
      </c>
      <c r="R185" s="32" t="str">
        <f t="shared" si="31"/>
        <v/>
      </c>
      <c r="S185" s="32" t="str">
        <f t="shared" si="32"/>
        <v/>
      </c>
      <c r="U185" s="32" t="str">
        <f t="shared" si="27"/>
        <v/>
      </c>
      <c r="W185" s="30" t="str" cm="1">
        <f t="array" ref="W185">IF($AN$21="INVERT",R185,IF(W184&gt;=$S$12,"",IF(R184="","",INDEX($R$18:$R$199,$U$17-ROWS($R$18:$R184)))))</f>
        <v/>
      </c>
      <c r="X185" s="30" t="str">
        <f t="shared" si="28"/>
        <v/>
      </c>
      <c r="Y185" s="30" t="str">
        <f>IF(Y184="","",IF($AN$21="TYP",IF(S184="","",INDEX($S$18:$S$200,$U$17-ROWS($S$18:$S184))),IF($AN$21="INVERT",S185,"")))</f>
        <v/>
      </c>
      <c r="Z185" s="77" t="str">
        <f t="shared" si="33"/>
        <v/>
      </c>
      <c r="AA185" s="69"/>
      <c r="AB185" s="96"/>
      <c r="AC185" s="96"/>
      <c r="AD185" s="96"/>
      <c r="AE185" s="96"/>
      <c r="AF185" s="96"/>
      <c r="AG185" s="96"/>
      <c r="AH185" s="96"/>
      <c r="AI185" s="96"/>
      <c r="AJ185" s="96"/>
      <c r="AK185" s="96"/>
      <c r="AL185" s="96"/>
    </row>
    <row r="186" spans="1:38" x14ac:dyDescent="0.2">
      <c r="A186" s="32" t="str">
        <f t="shared" si="23"/>
        <v/>
      </c>
      <c r="C186" s="37" t="str">
        <f>IF(OR(C185=1,C185=""),"",'Imperial Calcs'!B182)</f>
        <v/>
      </c>
      <c r="D186" s="30" t="str">
        <f>IF(C186="","",'Imperial Calcs'!C182)</f>
        <v/>
      </c>
      <c r="E186" s="30" t="str">
        <f>IF(OR(C185=1,C185=""),"",IF('Imperial Data'!$B$2,'Imperial Calcs'!D182,'Imperial Calcs'!E182))</f>
        <v/>
      </c>
      <c r="F186" s="30" t="str">
        <f>IF(OR(C185=1,C185=""),"",IF('Imperial Data'!$B$2,'Imperial Calcs'!E182,'Imperial Calcs'!G182))</f>
        <v/>
      </c>
      <c r="G186" s="30" t="str">
        <f>IF(OR(C185=1,C185=""),"",IF('Imperial Data'!$B$2,'Imperial Calcs'!F182,'Imperial Calcs'!J182))</f>
        <v/>
      </c>
      <c r="H186" s="30" t="str">
        <f>IF(OR(C185=1,C185=""),"",IF('Imperial Data'!$B$2,'Imperial Calcs'!G182,'Imperial Calcs'!M182))</f>
        <v/>
      </c>
      <c r="I186" s="30" t="str">
        <f>IF(C186="","",IF('Imperial Data'!$B$2,'Imperial Calcs'!J182,'Imperial Calcs'!Y182))</f>
        <v/>
      </c>
      <c r="J186" s="30" t="str">
        <f>IF('Imperial Data'!$B$2,'Imperial Calcs'!M182,"")</f>
        <v/>
      </c>
      <c r="K186" s="30" t="str">
        <f>IF('Imperial Data'!$B$2,'Imperial Calcs'!Y182,"")</f>
        <v xml:space="preserve"> </v>
      </c>
      <c r="L186" s="39" t="str">
        <f>IF('Imperial Data'!$B$2,J186,H186)</f>
        <v/>
      </c>
      <c r="M186" s="122" t="str">
        <f>IF('Imperial Data'!$B$2,K186,I186)</f>
        <v xml:space="preserve"> </v>
      </c>
      <c r="O186" s="32" t="str">
        <f t="shared" si="29"/>
        <v xml:space="preserve"> </v>
      </c>
      <c r="Q186" s="122">
        <f t="shared" si="30"/>
        <v>-7.249999999999984</v>
      </c>
      <c r="R186" s="32" t="str">
        <f t="shared" si="31"/>
        <v/>
      </c>
      <c r="S186" s="32" t="str">
        <f t="shared" si="32"/>
        <v/>
      </c>
      <c r="U186" s="32" t="str">
        <f t="shared" si="27"/>
        <v/>
      </c>
      <c r="W186" s="30" t="str" cm="1">
        <f t="array" ref="W186">IF($AN$21="INVERT",R186,IF(W185&gt;=$S$12,"",IF(R185="","",INDEX($R$18:$R$199,$U$17-ROWS($R$18:$R185)))))</f>
        <v/>
      </c>
      <c r="X186" s="30" t="str">
        <f t="shared" si="28"/>
        <v/>
      </c>
      <c r="Y186" s="30" t="str">
        <f>IF(Y185="","",IF($AN$21="TYP",IF(S185="","",INDEX($S$18:$S$200,$U$17-ROWS($S$18:$S185))),IF($AN$21="INVERT",S186,"")))</f>
        <v/>
      </c>
      <c r="Z186" s="77" t="str">
        <f t="shared" si="33"/>
        <v/>
      </c>
      <c r="AA186" s="69"/>
      <c r="AB186" s="96"/>
      <c r="AC186" s="96"/>
      <c r="AD186" s="96"/>
      <c r="AE186" s="96"/>
      <c r="AF186" s="96"/>
      <c r="AG186" s="96"/>
      <c r="AH186" s="96"/>
      <c r="AI186" s="96"/>
      <c r="AJ186" s="96"/>
      <c r="AK186" s="96"/>
      <c r="AL186" s="96"/>
    </row>
    <row r="187" spans="1:38" x14ac:dyDescent="0.2">
      <c r="A187" s="32" t="str">
        <f t="shared" si="23"/>
        <v/>
      </c>
      <c r="C187" s="37" t="str">
        <f>IF(OR(C186=1,C186=""),"",'Imperial Calcs'!B183)</f>
        <v/>
      </c>
      <c r="D187" s="30" t="str">
        <f>IF(C187="","",'Imperial Calcs'!C183)</f>
        <v/>
      </c>
      <c r="E187" s="30" t="str">
        <f>IF(OR(C186=1,C186=""),"",IF('Imperial Data'!$B$2,'Imperial Calcs'!D183,'Imperial Calcs'!E183))</f>
        <v/>
      </c>
      <c r="F187" s="30" t="str">
        <f>IF(OR(C186=1,C186=""),"",IF('Imperial Data'!$B$2,'Imperial Calcs'!E183,'Imperial Calcs'!G183))</f>
        <v/>
      </c>
      <c r="G187" s="30" t="str">
        <f>IF(OR(C186=1,C186=""),"",IF('Imperial Data'!$B$2,'Imperial Calcs'!F183,'Imperial Calcs'!J183))</f>
        <v/>
      </c>
      <c r="H187" s="30" t="str">
        <f>IF(OR(C186=1,C186=""),"",IF('Imperial Data'!$B$2,'Imperial Calcs'!G183,'Imperial Calcs'!M183))</f>
        <v/>
      </c>
      <c r="I187" s="30" t="str">
        <f>IF(C187="","",IF('Imperial Data'!$B$2,'Imperial Calcs'!J183,'Imperial Calcs'!Y183))</f>
        <v/>
      </c>
      <c r="J187" s="30" t="str">
        <f>IF('Imperial Data'!$B$2,'Imperial Calcs'!M183,"")</f>
        <v/>
      </c>
      <c r="K187" s="30" t="str">
        <f>IF('Imperial Data'!$B$2,'Imperial Calcs'!Y183,"")</f>
        <v xml:space="preserve"> </v>
      </c>
      <c r="L187" s="39" t="str">
        <f>IF('Imperial Data'!$B$2,J187,H187)</f>
        <v/>
      </c>
      <c r="M187" s="122" t="str">
        <f>IF('Imperial Data'!$B$2,K187,I187)</f>
        <v xml:space="preserve"> </v>
      </c>
      <c r="O187" s="32" t="str">
        <f t="shared" si="29"/>
        <v xml:space="preserve"> </v>
      </c>
      <c r="Q187" s="122">
        <f t="shared" si="30"/>
        <v>-7.3333333333333171</v>
      </c>
      <c r="R187" s="32" t="str">
        <f t="shared" si="31"/>
        <v/>
      </c>
      <c r="S187" s="32" t="str">
        <f t="shared" si="32"/>
        <v/>
      </c>
      <c r="U187" s="32" t="str">
        <f t="shared" si="27"/>
        <v/>
      </c>
      <c r="W187" s="30" t="str" cm="1">
        <f t="array" ref="W187">IF($AN$21="INVERT",R187,IF(W186&gt;=$S$12,"",IF(R186="","",INDEX($R$18:$R$199,$U$17-ROWS($R$18:$R186)))))</f>
        <v/>
      </c>
      <c r="X187" s="30" t="str">
        <f t="shared" si="28"/>
        <v/>
      </c>
      <c r="Y187" s="30" t="str">
        <f>IF(Y186="","",IF($AN$21="TYP",IF(S186="","",INDEX($S$18:$S$200,$U$17-ROWS($S$18:$S186))),IF($AN$21="INVERT",S187,"")))</f>
        <v/>
      </c>
      <c r="Z187" s="77" t="str">
        <f t="shared" si="33"/>
        <v/>
      </c>
      <c r="AA187" s="69"/>
      <c r="AB187" s="96"/>
      <c r="AC187" s="96"/>
      <c r="AD187" s="96"/>
      <c r="AE187" s="96"/>
      <c r="AF187" s="96"/>
      <c r="AG187" s="96"/>
      <c r="AH187" s="96"/>
      <c r="AI187" s="96"/>
      <c r="AJ187" s="96"/>
      <c r="AK187" s="96"/>
      <c r="AL187" s="96"/>
    </row>
    <row r="188" spans="1:38" x14ac:dyDescent="0.2">
      <c r="A188" s="32" t="str">
        <f t="shared" si="23"/>
        <v/>
      </c>
      <c r="C188" s="37" t="str">
        <f>IF(OR(C187=1,C187=""),"",'Imperial Calcs'!B184)</f>
        <v/>
      </c>
      <c r="D188" s="30" t="str">
        <f>IF(C188="","",'Imperial Calcs'!C184)</f>
        <v/>
      </c>
      <c r="E188" s="30" t="str">
        <f>IF(OR(C187=1,C187=""),"",IF('Imperial Data'!$B$2,'Imperial Calcs'!D184,'Imperial Calcs'!E184))</f>
        <v/>
      </c>
      <c r="F188" s="30" t="str">
        <f>IF(OR(C187=1,C187=""),"",IF('Imperial Data'!$B$2,'Imperial Calcs'!E184,'Imperial Calcs'!G184))</f>
        <v/>
      </c>
      <c r="G188" s="30" t="str">
        <f>IF(OR(C187=1,C187=""),"",IF('Imperial Data'!$B$2,'Imperial Calcs'!F184,'Imperial Calcs'!J184))</f>
        <v/>
      </c>
      <c r="H188" s="30" t="str">
        <f>IF(OR(C187=1,C187=""),"",IF('Imperial Data'!$B$2,'Imperial Calcs'!G184,'Imperial Calcs'!M184))</f>
        <v/>
      </c>
      <c r="I188" s="30" t="str">
        <f>IF(C188="","",IF('Imperial Data'!$B$2,'Imperial Calcs'!J184,'Imperial Calcs'!Y184))</f>
        <v/>
      </c>
      <c r="J188" s="30" t="str">
        <f>IF('Imperial Data'!$B$2,'Imperial Calcs'!M184,"")</f>
        <v/>
      </c>
      <c r="K188" s="30" t="str">
        <f>IF('Imperial Data'!$B$2,'Imperial Calcs'!Y184,"")</f>
        <v xml:space="preserve"> </v>
      </c>
      <c r="L188" s="39" t="str">
        <f>IF('Imperial Data'!$B$2,J188,H188)</f>
        <v/>
      </c>
      <c r="M188" s="122" t="str">
        <f>IF('Imperial Data'!$B$2,K188,I188)</f>
        <v xml:space="preserve"> </v>
      </c>
      <c r="O188" s="32" t="str">
        <f t="shared" si="29"/>
        <v xml:space="preserve"> </v>
      </c>
      <c r="Q188" s="122">
        <f t="shared" si="30"/>
        <v>-7.4166666666666501</v>
      </c>
      <c r="R188" s="32" t="str">
        <f t="shared" si="31"/>
        <v/>
      </c>
      <c r="S188" s="32" t="str">
        <f t="shared" si="32"/>
        <v/>
      </c>
      <c r="U188" s="32" t="str">
        <f t="shared" si="27"/>
        <v/>
      </c>
      <c r="W188" s="30" t="str" cm="1">
        <f t="array" ref="W188">IF($AN$21="INVERT",R188,IF(W187&gt;=$S$12,"",IF(R187="","",INDEX($R$18:$R$199,$U$17-ROWS($R$18:$R187)))))</f>
        <v/>
      </c>
      <c r="X188" s="30" t="str">
        <f t="shared" si="28"/>
        <v/>
      </c>
      <c r="Y188" s="30" t="str">
        <f>IF(Y187="","",IF($AN$21="TYP",IF(S187="","",INDEX($S$18:$S$200,$U$17-ROWS($S$18:$S187))),IF($AN$21="INVERT",S188,"")))</f>
        <v/>
      </c>
      <c r="Z188" s="77" t="str">
        <f t="shared" si="33"/>
        <v/>
      </c>
      <c r="AA188" s="69"/>
      <c r="AB188" s="96"/>
      <c r="AC188" s="96"/>
      <c r="AD188" s="96"/>
      <c r="AE188" s="96"/>
      <c r="AF188" s="96"/>
      <c r="AG188" s="96"/>
      <c r="AH188" s="96"/>
      <c r="AI188" s="96"/>
      <c r="AJ188" s="96"/>
      <c r="AK188" s="96"/>
      <c r="AL188" s="96"/>
    </row>
    <row r="189" spans="1:38" x14ac:dyDescent="0.2">
      <c r="A189" s="32" t="str">
        <f t="shared" si="23"/>
        <v/>
      </c>
      <c r="C189" s="37" t="str">
        <f>IF(OR(C188=1,C188=""),"",'Imperial Calcs'!B185)</f>
        <v/>
      </c>
      <c r="D189" s="30" t="str">
        <f>IF(C189="","",'Imperial Calcs'!C185)</f>
        <v/>
      </c>
      <c r="E189" s="30" t="str">
        <f>IF(OR(C188=1,C188=""),"",IF('Imperial Data'!$B$2,'Imperial Calcs'!D185,'Imperial Calcs'!E185))</f>
        <v/>
      </c>
      <c r="F189" s="30" t="str">
        <f>IF(OR(C188=1,C188=""),"",IF('Imperial Data'!$B$2,'Imperial Calcs'!E185,'Imperial Calcs'!G185))</f>
        <v/>
      </c>
      <c r="G189" s="30" t="str">
        <f>IF(OR(C188=1,C188=""),"",IF('Imperial Data'!$B$2,'Imperial Calcs'!F185,'Imperial Calcs'!J185))</f>
        <v/>
      </c>
      <c r="H189" s="30" t="str">
        <f>IF(OR(C188=1,C188=""),"",IF('Imperial Data'!$B$2,'Imperial Calcs'!G185,'Imperial Calcs'!M185))</f>
        <v/>
      </c>
      <c r="I189" s="30" t="str">
        <f>IF(C189="","",IF('Imperial Data'!$B$2,'Imperial Calcs'!J185,'Imperial Calcs'!Y185))</f>
        <v/>
      </c>
      <c r="J189" s="30" t="str">
        <f>IF('Imperial Data'!$B$2,'Imperial Calcs'!M185,"")</f>
        <v/>
      </c>
      <c r="K189" s="30" t="str">
        <f>IF('Imperial Data'!$B$2,'Imperial Calcs'!Y185,"")</f>
        <v xml:space="preserve"> </v>
      </c>
      <c r="L189" s="39" t="str">
        <f>IF('Imperial Data'!$B$2,J189,H189)</f>
        <v/>
      </c>
      <c r="M189" s="122" t="str">
        <f>IF('Imperial Data'!$B$2,K189,I189)</f>
        <v xml:space="preserve"> </v>
      </c>
      <c r="O189" s="32" t="str">
        <f t="shared" si="29"/>
        <v xml:space="preserve"> </v>
      </c>
      <c r="Q189" s="122">
        <f t="shared" si="30"/>
        <v>-7.4999999999999831</v>
      </c>
      <c r="R189" s="32" t="str">
        <f t="shared" si="31"/>
        <v/>
      </c>
      <c r="S189" s="32" t="str">
        <f t="shared" si="32"/>
        <v/>
      </c>
      <c r="U189" s="32" t="str">
        <f t="shared" si="27"/>
        <v/>
      </c>
      <c r="W189" s="30" t="str" cm="1">
        <f t="array" ref="W189">IF($AN$21="INVERT",R189,IF(W188&gt;=$S$12,"",IF(R188="","",INDEX($R$18:$R$199,$U$17-ROWS($R$18:$R188)))))</f>
        <v/>
      </c>
      <c r="X189" s="30" t="str">
        <f t="shared" si="28"/>
        <v/>
      </c>
      <c r="Y189" s="30" t="str">
        <f>IF(Y188="","",IF($AN$21="TYP",IF(S188="","",INDEX($S$18:$S$200,$U$17-ROWS($S$18:$S188))),IF($AN$21="INVERT",S189,"")))</f>
        <v/>
      </c>
      <c r="Z189" s="77" t="str">
        <f t="shared" si="33"/>
        <v/>
      </c>
      <c r="AA189" s="69"/>
      <c r="AB189" s="96"/>
      <c r="AC189" s="96"/>
      <c r="AD189" s="96"/>
      <c r="AE189" s="96"/>
      <c r="AF189" s="96"/>
      <c r="AG189" s="96"/>
      <c r="AH189" s="96"/>
      <c r="AI189" s="96"/>
      <c r="AJ189" s="96"/>
      <c r="AK189" s="96"/>
      <c r="AL189" s="96"/>
    </row>
    <row r="190" spans="1:38" x14ac:dyDescent="0.2">
      <c r="A190" s="32" t="str">
        <f t="shared" si="23"/>
        <v/>
      </c>
      <c r="C190" s="37" t="str">
        <f>IF(OR(C189=1,C189=""),"",'Imperial Calcs'!B186)</f>
        <v/>
      </c>
      <c r="D190" s="30" t="str">
        <f>IF(C190="","",'Imperial Calcs'!C186)</f>
        <v/>
      </c>
      <c r="E190" s="30" t="str">
        <f>IF(OR(C189=1,C189=""),"",IF('Imperial Data'!$B$2,'Imperial Calcs'!D186,'Imperial Calcs'!E186))</f>
        <v/>
      </c>
      <c r="F190" s="30" t="str">
        <f>IF(OR(C189=1,C189=""),"",IF('Imperial Data'!$B$2,'Imperial Calcs'!E186,'Imperial Calcs'!G186))</f>
        <v/>
      </c>
      <c r="G190" s="30" t="str">
        <f>IF(OR(C189=1,C189=""),"",IF('Imperial Data'!$B$2,'Imperial Calcs'!F186,'Imperial Calcs'!J186))</f>
        <v/>
      </c>
      <c r="H190" s="30" t="str">
        <f>IF(OR(C189=1,C189=""),"",IF('Imperial Data'!$B$2,'Imperial Calcs'!G186,'Imperial Calcs'!M186))</f>
        <v/>
      </c>
      <c r="I190" s="30" t="str">
        <f>IF(C190="","",IF('Imperial Data'!$B$2,'Imperial Calcs'!J186,'Imperial Calcs'!Y186))</f>
        <v/>
      </c>
      <c r="J190" s="30" t="str">
        <f>IF('Imperial Data'!$B$2,'Imperial Calcs'!M186,"")</f>
        <v/>
      </c>
      <c r="K190" s="30" t="str">
        <f>IF('Imperial Data'!$B$2,'Imperial Calcs'!Y186,"")</f>
        <v xml:space="preserve"> </v>
      </c>
      <c r="L190" s="39" t="str">
        <f>IF('Imperial Data'!$B$2,J190,H190)</f>
        <v/>
      </c>
      <c r="M190" s="122" t="str">
        <f>IF('Imperial Data'!$B$2,K190,I190)</f>
        <v xml:space="preserve"> </v>
      </c>
      <c r="O190" s="32" t="str">
        <f t="shared" si="29"/>
        <v xml:space="preserve"> </v>
      </c>
      <c r="Q190" s="122">
        <f t="shared" si="30"/>
        <v>-7.5833333333333162</v>
      </c>
      <c r="R190" s="32" t="str">
        <f t="shared" si="31"/>
        <v/>
      </c>
      <c r="S190" s="32" t="str">
        <f t="shared" si="32"/>
        <v/>
      </c>
      <c r="U190" s="32" t="str">
        <f t="shared" si="27"/>
        <v/>
      </c>
      <c r="W190" s="30" t="str" cm="1">
        <f t="array" ref="W190">IF($AN$21="INVERT",R190,IF(W189&gt;=$S$12,"",IF(R189="","",INDEX($R$18:$R$199,$U$17-ROWS($R$18:$R189)))))</f>
        <v/>
      </c>
      <c r="X190" s="30" t="str">
        <f t="shared" si="28"/>
        <v/>
      </c>
      <c r="Y190" s="30" t="str">
        <f>IF(Y189="","",IF($AN$21="TYP",IF(S189="","",INDEX($S$18:$S$200,$U$17-ROWS($S$18:$S189))),IF($AN$21="INVERT",S190,"")))</f>
        <v/>
      </c>
      <c r="Z190" s="77" t="str">
        <f t="shared" si="33"/>
        <v/>
      </c>
      <c r="AA190" s="69"/>
      <c r="AB190" s="96"/>
      <c r="AC190" s="96"/>
      <c r="AD190" s="96"/>
      <c r="AE190" s="96"/>
      <c r="AF190" s="96"/>
      <c r="AG190" s="96"/>
      <c r="AH190" s="96"/>
      <c r="AI190" s="96"/>
      <c r="AJ190" s="96"/>
      <c r="AK190" s="96"/>
      <c r="AL190" s="96"/>
    </row>
    <row r="191" spans="1:38" x14ac:dyDescent="0.2">
      <c r="A191" s="32" t="str">
        <f t="shared" si="23"/>
        <v/>
      </c>
      <c r="C191" s="37" t="str">
        <f>IF(OR(C190=1,C190=""),"",'Imperial Calcs'!B187)</f>
        <v/>
      </c>
      <c r="D191" s="30" t="str">
        <f>IF(C191="","",'Imperial Calcs'!C187)</f>
        <v/>
      </c>
      <c r="E191" s="30" t="str">
        <f>IF(OR(C190=1,C190=""),"",IF('Imperial Data'!$B$2,'Imperial Calcs'!D187,'Imperial Calcs'!E187))</f>
        <v/>
      </c>
      <c r="F191" s="30" t="str">
        <f>IF(OR(C190=1,C190=""),"",IF('Imperial Data'!$B$2,'Imperial Calcs'!E187,'Imperial Calcs'!G187))</f>
        <v/>
      </c>
      <c r="G191" s="30" t="str">
        <f>IF(OR(C190=1,C190=""),"",IF('Imperial Data'!$B$2,'Imperial Calcs'!F187,'Imperial Calcs'!J187))</f>
        <v/>
      </c>
      <c r="H191" s="30" t="str">
        <f>IF(OR(C190=1,C190=""),"",IF('Imperial Data'!$B$2,'Imperial Calcs'!G187,'Imperial Calcs'!M187))</f>
        <v/>
      </c>
      <c r="I191" s="30" t="str">
        <f>IF(C191="","",IF('Imperial Data'!$B$2,'Imperial Calcs'!J187,'Imperial Calcs'!Y187))</f>
        <v/>
      </c>
      <c r="J191" s="30" t="str">
        <f>IF('Imperial Data'!$B$2,'Imperial Calcs'!M187,"")</f>
        <v/>
      </c>
      <c r="K191" s="30" t="str">
        <f>IF('Imperial Data'!$B$2,'Imperial Calcs'!Y187,"")</f>
        <v xml:space="preserve"> </v>
      </c>
      <c r="L191" s="39" t="str">
        <f>IF('Imperial Data'!$B$2,J191,H191)</f>
        <v/>
      </c>
      <c r="M191" s="122" t="str">
        <f>IF('Imperial Data'!$B$2,K191,I191)</f>
        <v xml:space="preserve"> </v>
      </c>
      <c r="O191" s="32" t="str">
        <f t="shared" si="29"/>
        <v xml:space="preserve"> </v>
      </c>
      <c r="Q191" s="122">
        <f t="shared" si="30"/>
        <v>-7.6666666666666492</v>
      </c>
      <c r="R191" s="32" t="str">
        <f t="shared" si="31"/>
        <v/>
      </c>
      <c r="S191" s="32" t="str">
        <f t="shared" si="32"/>
        <v/>
      </c>
      <c r="U191" s="32" t="str">
        <f t="shared" si="27"/>
        <v/>
      </c>
      <c r="W191" s="30" t="str" cm="1">
        <f t="array" ref="W191">IF($AN$21="INVERT",R191,IF(W190&gt;=$S$12,"",IF(R190="","",INDEX($R$18:$R$199,$U$17-ROWS($R$18:$R190)))))</f>
        <v/>
      </c>
      <c r="X191" s="30" t="str">
        <f t="shared" si="28"/>
        <v/>
      </c>
      <c r="Y191" s="30" t="str">
        <f>IF(Y190="","",IF($AN$21="TYP",IF(S190="","",INDEX($S$18:$S$200,$U$17-ROWS($S$18:$S190))),IF($AN$21="INVERT",S191,"")))</f>
        <v/>
      </c>
      <c r="Z191" s="77" t="str">
        <f t="shared" si="33"/>
        <v/>
      </c>
      <c r="AA191" s="69"/>
      <c r="AB191" s="96"/>
      <c r="AC191" s="96"/>
      <c r="AD191" s="96"/>
      <c r="AE191" s="96"/>
      <c r="AF191" s="96"/>
      <c r="AG191" s="96"/>
      <c r="AH191" s="96"/>
      <c r="AI191" s="96"/>
      <c r="AJ191" s="96"/>
      <c r="AK191" s="96"/>
      <c r="AL191" s="96"/>
    </row>
    <row r="192" spans="1:38" x14ac:dyDescent="0.2">
      <c r="A192" s="32" t="str">
        <f t="shared" si="23"/>
        <v/>
      </c>
      <c r="C192" s="37" t="str">
        <f>IF(OR(C191=1,C191=""),"",'Imperial Calcs'!B188)</f>
        <v/>
      </c>
      <c r="D192" s="30" t="str">
        <f>IF(C192="","",'Imperial Calcs'!C188)</f>
        <v/>
      </c>
      <c r="E192" s="30" t="str">
        <f>IF(OR(C191=1,C191=""),"",IF('Imperial Data'!$B$2,'Imperial Calcs'!D188,'Imperial Calcs'!E188))</f>
        <v/>
      </c>
      <c r="F192" s="30" t="str">
        <f>IF(OR(C191=1,C191=""),"",IF('Imperial Data'!$B$2,'Imperial Calcs'!E188,'Imperial Calcs'!G188))</f>
        <v/>
      </c>
      <c r="G192" s="30" t="str">
        <f>IF(OR(C191=1,C191=""),"",IF('Imperial Data'!$B$2,'Imperial Calcs'!F188,'Imperial Calcs'!J188))</f>
        <v/>
      </c>
      <c r="H192" s="30" t="str">
        <f>IF(OR(C191=1,C191=""),"",IF('Imperial Data'!$B$2,'Imperial Calcs'!G188,'Imperial Calcs'!M188))</f>
        <v/>
      </c>
      <c r="I192" s="30" t="str">
        <f>IF(C192="","",IF('Imperial Data'!$B$2,'Imperial Calcs'!J188,'Imperial Calcs'!Y188))</f>
        <v/>
      </c>
      <c r="J192" s="30" t="str">
        <f>IF('Imperial Data'!$B$2,'Imperial Calcs'!M188,"")</f>
        <v/>
      </c>
      <c r="K192" s="30" t="str">
        <f>IF('Imperial Data'!$B$2,'Imperial Calcs'!Y188,"")</f>
        <v xml:space="preserve"> </v>
      </c>
      <c r="L192" s="39" t="str">
        <f>IF('Imperial Data'!$B$2,J192,H192)</f>
        <v/>
      </c>
      <c r="M192" s="122" t="str">
        <f>IF('Imperial Data'!$B$2,K192,I192)</f>
        <v xml:space="preserve"> </v>
      </c>
      <c r="O192" s="32" t="str">
        <f t="shared" si="29"/>
        <v xml:space="preserve"> </v>
      </c>
      <c r="Q192" s="122">
        <f t="shared" si="30"/>
        <v>-7.7499999999999822</v>
      </c>
      <c r="R192" s="32" t="str">
        <f t="shared" si="31"/>
        <v/>
      </c>
      <c r="S192" s="32" t="str">
        <f t="shared" si="32"/>
        <v/>
      </c>
      <c r="U192" s="32" t="str">
        <f t="shared" si="27"/>
        <v/>
      </c>
      <c r="W192" s="30" t="str" cm="1">
        <f t="array" ref="W192">IF($AN$21="INVERT",R192,IF(W191&gt;=$S$12,"",IF(R191="","",INDEX($R$18:$R$199,$U$17-ROWS($R$18:$R191)))))</f>
        <v/>
      </c>
      <c r="X192" s="30" t="str">
        <f t="shared" si="28"/>
        <v/>
      </c>
      <c r="Y192" s="30" t="str">
        <f>IF(Y191="","",IF($AN$21="TYP",IF(S191="","",INDEX($S$18:$S$200,$U$17-ROWS($S$18:$S191))),IF($AN$21="INVERT",S192,"")))</f>
        <v/>
      </c>
      <c r="Z192" s="77" t="str">
        <f t="shared" si="33"/>
        <v/>
      </c>
      <c r="AA192" s="69"/>
      <c r="AB192" s="96"/>
      <c r="AC192" s="96"/>
      <c r="AD192" s="96"/>
      <c r="AE192" s="96"/>
      <c r="AF192" s="96"/>
      <c r="AG192" s="96"/>
      <c r="AH192" s="96"/>
      <c r="AI192" s="96"/>
      <c r="AJ192" s="96"/>
      <c r="AK192" s="96"/>
      <c r="AL192" s="96"/>
    </row>
    <row r="193" spans="1:38" x14ac:dyDescent="0.2">
      <c r="A193" s="32" t="str">
        <f t="shared" si="23"/>
        <v/>
      </c>
      <c r="C193" s="37" t="str">
        <f>IF(OR(C192=1,C192=""),"",'Imperial Calcs'!B189)</f>
        <v/>
      </c>
      <c r="D193" s="30" t="str">
        <f>IF(C193="","",'Imperial Calcs'!C189)</f>
        <v/>
      </c>
      <c r="E193" s="30" t="str">
        <f>IF(OR(C192=1,C192=""),"",IF('Imperial Data'!$B$2,'Imperial Calcs'!D189,'Imperial Calcs'!E189))</f>
        <v/>
      </c>
      <c r="F193" s="30" t="str">
        <f>IF(OR(C192=1,C192=""),"",IF('Imperial Data'!$B$2,'Imperial Calcs'!E189,'Imperial Calcs'!G189))</f>
        <v/>
      </c>
      <c r="G193" s="30" t="str">
        <f>IF(OR(C192=1,C192=""),"",IF('Imperial Data'!$B$2,'Imperial Calcs'!F189,'Imperial Calcs'!J189))</f>
        <v/>
      </c>
      <c r="H193" s="30" t="str">
        <f>IF(OR(C192=1,C192=""),"",IF('Imperial Data'!$B$2,'Imperial Calcs'!G189,'Imperial Calcs'!M189))</f>
        <v/>
      </c>
      <c r="I193" s="30" t="str">
        <f>IF(C193="","",IF('Imperial Data'!$B$2,'Imperial Calcs'!J189,'Imperial Calcs'!Y189))</f>
        <v/>
      </c>
      <c r="J193" s="30" t="str">
        <f>IF('Imperial Data'!$B$2,'Imperial Calcs'!M189,"")</f>
        <v/>
      </c>
      <c r="K193" s="30" t="str">
        <f>IF('Imperial Data'!$B$2,'Imperial Calcs'!Y189,"")</f>
        <v xml:space="preserve"> </v>
      </c>
      <c r="L193" s="39" t="str">
        <f>IF('Imperial Data'!$B$2,J193,H193)</f>
        <v/>
      </c>
      <c r="M193" s="122" t="str">
        <f>IF('Imperial Data'!$B$2,K193,I193)</f>
        <v xml:space="preserve"> </v>
      </c>
      <c r="O193" s="32" t="str">
        <f t="shared" si="29"/>
        <v xml:space="preserve"> </v>
      </c>
      <c r="Q193" s="122">
        <f t="shared" si="30"/>
        <v>-7.8333333333333153</v>
      </c>
      <c r="R193" s="32" t="str">
        <f t="shared" si="31"/>
        <v/>
      </c>
      <c r="S193" s="32" t="str">
        <f t="shared" si="32"/>
        <v/>
      </c>
      <c r="U193" s="32" t="str">
        <f t="shared" si="27"/>
        <v/>
      </c>
      <c r="W193" s="30" t="str" cm="1">
        <f t="array" ref="W193">IF($AN$21="INVERT",R193,IF(W192&gt;=$S$12,"",IF(R192="","",INDEX($R$18:$R$199,$U$17-ROWS($R$18:$R192)))))</f>
        <v/>
      </c>
      <c r="X193" s="30" t="str">
        <f t="shared" si="28"/>
        <v/>
      </c>
      <c r="Y193" s="30" t="str">
        <f>IF(Y192="","",IF($AN$21="TYP",IF(S192="","",INDEX($S$18:$S$200,$U$17-ROWS($S$18:$S192))),IF($AN$21="INVERT",S193,"")))</f>
        <v/>
      </c>
      <c r="Z193" s="77" t="str">
        <f t="shared" si="33"/>
        <v/>
      </c>
      <c r="AA193" s="69"/>
      <c r="AB193" s="96"/>
      <c r="AC193" s="96"/>
      <c r="AD193" s="96"/>
      <c r="AE193" s="96"/>
      <c r="AF193" s="96"/>
      <c r="AG193" s="96"/>
      <c r="AH193" s="96"/>
      <c r="AI193" s="96"/>
      <c r="AJ193" s="96"/>
      <c r="AK193" s="96"/>
      <c r="AL193" s="96"/>
    </row>
    <row r="194" spans="1:38" x14ac:dyDescent="0.2">
      <c r="A194" s="32" t="str">
        <f t="shared" si="23"/>
        <v/>
      </c>
      <c r="C194" s="37" t="str">
        <f>IF(OR(C193=1,C193=""),"",'Imperial Calcs'!B190)</f>
        <v/>
      </c>
      <c r="D194" s="30" t="str">
        <f>IF(C194="","",'Imperial Calcs'!C190)</f>
        <v/>
      </c>
      <c r="E194" s="30" t="str">
        <f>IF(OR(C193=1,C193=""),"",IF('Imperial Data'!$B$2,'Imperial Calcs'!D190,'Imperial Calcs'!E190))</f>
        <v/>
      </c>
      <c r="F194" s="30" t="str">
        <f>IF(OR(C193=1,C193=""),"",IF('Imperial Data'!$B$2,'Imperial Calcs'!E190,'Imperial Calcs'!G190))</f>
        <v/>
      </c>
      <c r="G194" s="30" t="str">
        <f>IF(OR(C193=1,C193=""),"",IF('Imperial Data'!$B$2,'Imperial Calcs'!F190,'Imperial Calcs'!J190))</f>
        <v/>
      </c>
      <c r="H194" s="30" t="str">
        <f>IF(OR(C193=1,C193=""),"",IF('Imperial Data'!$B$2,'Imperial Calcs'!G190,'Imperial Calcs'!M190))</f>
        <v/>
      </c>
      <c r="I194" s="30" t="str">
        <f>IF(C194="","",IF('Imperial Data'!$B$2,'Imperial Calcs'!J190,'Imperial Calcs'!Y190))</f>
        <v/>
      </c>
      <c r="J194" s="30" t="str">
        <f>IF('Imperial Data'!$B$2,'Imperial Calcs'!M190,"")</f>
        <v/>
      </c>
      <c r="K194" s="30" t="str">
        <f>IF('Imperial Data'!$B$2,'Imperial Calcs'!Y190,"")</f>
        <v xml:space="preserve"> </v>
      </c>
      <c r="L194" s="39" t="str">
        <f>IF('Imperial Data'!$B$2,J194,H194)</f>
        <v/>
      </c>
      <c r="M194" s="122" t="str">
        <f>IF('Imperial Data'!$B$2,K194,I194)</f>
        <v xml:space="preserve"> </v>
      </c>
      <c r="O194" s="32" t="str">
        <f t="shared" si="29"/>
        <v xml:space="preserve"> </v>
      </c>
      <c r="Q194" s="122">
        <f t="shared" si="30"/>
        <v>-7.9166666666666483</v>
      </c>
      <c r="R194" s="32" t="str">
        <f t="shared" si="31"/>
        <v/>
      </c>
      <c r="S194" s="32" t="str">
        <f t="shared" si="32"/>
        <v/>
      </c>
      <c r="U194" s="32" t="str">
        <f t="shared" si="27"/>
        <v/>
      </c>
      <c r="W194" s="30" t="str" cm="1">
        <f t="array" ref="W194">IF($AN$21="INVERT",R194,IF(W193&gt;=$S$12,"",IF(R193="","",INDEX($R$18:$R$199,$U$17-ROWS($R$18:$R193)))))</f>
        <v/>
      </c>
      <c r="X194" s="30" t="str">
        <f t="shared" si="28"/>
        <v/>
      </c>
      <c r="Y194" s="30" t="str">
        <f>IF(Y193="","",IF($AN$21="TYP",IF(S193="","",INDEX($S$18:$S$200,$U$17-ROWS($S$18:$S193))),IF($AN$21="INVERT",S194,"")))</f>
        <v/>
      </c>
      <c r="Z194" s="77" t="str">
        <f t="shared" si="33"/>
        <v/>
      </c>
      <c r="AA194" s="69"/>
      <c r="AB194" s="96"/>
      <c r="AC194" s="96"/>
      <c r="AD194" s="96"/>
      <c r="AE194" s="96"/>
      <c r="AF194" s="96"/>
      <c r="AG194" s="96"/>
      <c r="AH194" s="96"/>
      <c r="AI194" s="96"/>
      <c r="AJ194" s="96"/>
      <c r="AK194" s="96"/>
      <c r="AL194" s="96"/>
    </row>
    <row r="195" spans="1:38" x14ac:dyDescent="0.2">
      <c r="A195" s="32" t="str">
        <f t="shared" si="23"/>
        <v/>
      </c>
      <c r="C195" s="37" t="str">
        <f>IF(OR(C194=1,C194=""),"",'Imperial Calcs'!B191)</f>
        <v/>
      </c>
      <c r="D195" s="30" t="str">
        <f>IF(C195="","",'Imperial Calcs'!C191)</f>
        <v/>
      </c>
      <c r="E195" s="30" t="str">
        <f>IF(OR(C194=1,C194=""),"",IF('Imperial Data'!$B$2,'Imperial Calcs'!D191,'Imperial Calcs'!E191))</f>
        <v/>
      </c>
      <c r="F195" s="30" t="str">
        <f>IF(OR(C194=1,C194=""),"",IF('Imperial Data'!$B$2,'Imperial Calcs'!E191,'Imperial Calcs'!G191))</f>
        <v/>
      </c>
      <c r="G195" s="30" t="str">
        <f>IF(OR(C194=1,C194=""),"",IF('Imperial Data'!$B$2,'Imperial Calcs'!F191,'Imperial Calcs'!J191))</f>
        <v/>
      </c>
      <c r="H195" s="30" t="str">
        <f>IF(OR(C194=1,C194=""),"",IF('Imperial Data'!$B$2,'Imperial Calcs'!G191,'Imperial Calcs'!M191))</f>
        <v/>
      </c>
      <c r="I195" s="30" t="str">
        <f>IF(C195="","",IF('Imperial Data'!$B$2,'Imperial Calcs'!J191,'Imperial Calcs'!Y191))</f>
        <v/>
      </c>
      <c r="J195" s="30" t="str">
        <f>IF('Imperial Data'!$B$2,'Imperial Calcs'!M191,"")</f>
        <v/>
      </c>
      <c r="K195" s="30" t="str">
        <f>IF('Imperial Data'!$B$2,'Imperial Calcs'!Y191,"")</f>
        <v xml:space="preserve"> </v>
      </c>
      <c r="L195" s="39" t="str">
        <f>IF('Imperial Data'!$B$2,J195,H195)</f>
        <v/>
      </c>
      <c r="M195" s="122" t="str">
        <f>IF('Imperial Data'!$B$2,K195,I195)</f>
        <v xml:space="preserve"> </v>
      </c>
      <c r="O195" s="32" t="str">
        <f t="shared" si="29"/>
        <v xml:space="preserve"> </v>
      </c>
      <c r="Q195" s="122">
        <f t="shared" si="30"/>
        <v>-7.9999999999999813</v>
      </c>
      <c r="R195" s="32" t="str">
        <f t="shared" si="31"/>
        <v/>
      </c>
      <c r="S195" s="32" t="str">
        <f t="shared" si="32"/>
        <v/>
      </c>
      <c r="U195" s="32" t="str">
        <f t="shared" si="27"/>
        <v/>
      </c>
      <c r="W195" s="30" t="str" cm="1">
        <f t="array" ref="W195">IF($AN$21="INVERT",R195,IF(W194&gt;=$S$12,"",IF(R194="","",INDEX($R$18:$R$199,$U$17-ROWS($R$18:$R194)))))</f>
        <v/>
      </c>
      <c r="X195" s="30" t="str">
        <f t="shared" si="28"/>
        <v/>
      </c>
      <c r="Y195" s="30" t="str">
        <f>IF(Y194="","",IF($AN$21="TYP",IF(S194="","",INDEX($S$18:$S$200,$U$17-ROWS($S$18:$S194))),IF($AN$21="INVERT",S195,"")))</f>
        <v/>
      </c>
      <c r="Z195" s="77" t="str">
        <f t="shared" si="33"/>
        <v/>
      </c>
      <c r="AA195" s="69"/>
      <c r="AB195" s="96"/>
      <c r="AC195" s="96"/>
      <c r="AD195" s="96"/>
      <c r="AE195" s="96"/>
      <c r="AF195" s="96"/>
      <c r="AG195" s="96"/>
      <c r="AH195" s="96"/>
      <c r="AI195" s="96"/>
      <c r="AJ195" s="96"/>
      <c r="AK195" s="96"/>
      <c r="AL195" s="96"/>
    </row>
    <row r="196" spans="1:38" x14ac:dyDescent="0.2">
      <c r="A196" s="32" t="str">
        <f t="shared" si="23"/>
        <v/>
      </c>
      <c r="C196" s="37" t="str">
        <f>IF(OR(C195=1,C195=""),"",'Imperial Calcs'!B192)</f>
        <v/>
      </c>
      <c r="D196" s="30" t="str">
        <f>IF(C196="","",'Imperial Calcs'!C192)</f>
        <v/>
      </c>
      <c r="E196" s="30" t="str">
        <f>IF(OR(C195=1,C195=""),"",IF('Imperial Data'!$B$2,'Imperial Calcs'!D192,'Imperial Calcs'!E192))</f>
        <v/>
      </c>
      <c r="F196" s="30" t="str">
        <f>IF(OR(C195=1,C195=""),"",IF('Imperial Data'!$B$2,'Imperial Calcs'!E192,'Imperial Calcs'!G192))</f>
        <v/>
      </c>
      <c r="G196" s="30" t="str">
        <f>IF(OR(C195=1,C195=""),"",IF('Imperial Data'!$B$2,'Imperial Calcs'!F192,'Imperial Calcs'!J192))</f>
        <v/>
      </c>
      <c r="H196" s="30" t="str">
        <f>IF(OR(C195=1,C195=""),"",IF('Imperial Data'!$B$2,'Imperial Calcs'!G192,'Imperial Calcs'!M192))</f>
        <v/>
      </c>
      <c r="I196" s="30" t="str">
        <f>IF(C196="","",IF('Imperial Data'!$B$2,'Imperial Calcs'!J192,'Imperial Calcs'!Y192))</f>
        <v/>
      </c>
      <c r="J196" s="30" t="str">
        <f>IF('Imperial Data'!$B$2,'Imperial Calcs'!M192,"")</f>
        <v/>
      </c>
      <c r="K196" s="30" t="str">
        <f>IF('Imperial Data'!$B$2,'Imperial Calcs'!Y192,"")</f>
        <v xml:space="preserve"> </v>
      </c>
      <c r="L196" s="39" t="str">
        <f>IF('Imperial Data'!$B$2,J196,H196)</f>
        <v/>
      </c>
      <c r="M196" s="122" t="str">
        <f>IF('Imperial Data'!$B$2,K196,I196)</f>
        <v xml:space="preserve"> </v>
      </c>
      <c r="O196" s="32" t="str">
        <f t="shared" si="29"/>
        <v xml:space="preserve"> </v>
      </c>
      <c r="Q196" s="122">
        <f t="shared" si="30"/>
        <v>-8.0833333333333144</v>
      </c>
      <c r="R196" s="32" t="str">
        <f t="shared" si="31"/>
        <v/>
      </c>
      <c r="S196" s="32" t="str">
        <f t="shared" si="32"/>
        <v/>
      </c>
      <c r="U196" s="32" t="str">
        <f t="shared" si="27"/>
        <v/>
      </c>
      <c r="W196" s="30" t="str" cm="1">
        <f t="array" ref="W196">IF($AN$21="INVERT",R196,IF(W195&gt;=$S$12,"",IF(R195="","",INDEX($R$18:$R$199,$U$17-ROWS($R$18:$R195)))))</f>
        <v/>
      </c>
      <c r="X196" s="30" t="str">
        <f t="shared" si="28"/>
        <v/>
      </c>
      <c r="Y196" s="30" t="str">
        <f>IF(Y195="","",IF($AN$21="TYP",IF(S195="","",INDEX($S$18:$S$200,$U$17-ROWS($S$18:$S195))),IF($AN$21="INVERT",S196,"")))</f>
        <v/>
      </c>
      <c r="Z196" s="77" t="str">
        <f t="shared" si="33"/>
        <v/>
      </c>
      <c r="AA196" s="69"/>
      <c r="AB196" s="96"/>
      <c r="AC196" s="96"/>
      <c r="AD196" s="96"/>
      <c r="AE196" s="96"/>
      <c r="AF196" s="96"/>
      <c r="AG196" s="96"/>
      <c r="AH196" s="96"/>
      <c r="AI196" s="96"/>
      <c r="AJ196" s="96"/>
      <c r="AK196" s="96"/>
      <c r="AL196" s="96"/>
    </row>
    <row r="197" spans="1:38" x14ac:dyDescent="0.2">
      <c r="A197" s="32" t="str">
        <f t="shared" si="23"/>
        <v/>
      </c>
      <c r="C197" s="37" t="str">
        <f>IF(OR(C196=1,C196=""),"",'Imperial Calcs'!B193)</f>
        <v/>
      </c>
      <c r="D197" s="30" t="str">
        <f>IF(C197="","",'Imperial Calcs'!C193)</f>
        <v/>
      </c>
      <c r="E197" s="30" t="str">
        <f>IF(OR(C196=1,C196=""),"",IF('Imperial Data'!$B$2,'Imperial Calcs'!D193,'Imperial Calcs'!E193))</f>
        <v/>
      </c>
      <c r="F197" s="30" t="str">
        <f>IF(OR(C196=1,C196=""),"",IF('Imperial Data'!$B$2,'Imperial Calcs'!E193,'Imperial Calcs'!G193))</f>
        <v/>
      </c>
      <c r="G197" s="30" t="str">
        <f>IF(OR(C196=1,C196=""),"",IF('Imperial Data'!$B$2,'Imperial Calcs'!F193,'Imperial Calcs'!J193))</f>
        <v/>
      </c>
      <c r="H197" s="30" t="str">
        <f>IF(OR(C196=1,C196=""),"",IF('Imperial Data'!$B$2,'Imperial Calcs'!G193,'Imperial Calcs'!M193))</f>
        <v/>
      </c>
      <c r="I197" s="30" t="str">
        <f>IF(C197="","",IF('Imperial Data'!$B$2,'Imperial Calcs'!J193,'Imperial Calcs'!Y193))</f>
        <v/>
      </c>
      <c r="J197" s="30" t="str">
        <f>IF('Imperial Data'!$B$2,'Imperial Calcs'!M193,"")</f>
        <v/>
      </c>
      <c r="K197" s="30" t="str">
        <f>IF('Imperial Data'!$B$2,'Imperial Calcs'!Y193,"")</f>
        <v xml:space="preserve"> </v>
      </c>
      <c r="L197" s="39" t="str">
        <f>IF('Imperial Data'!$B$2,J197,H197)</f>
        <v/>
      </c>
      <c r="M197" s="122" t="str">
        <f>IF('Imperial Data'!$B$2,K197,I197)</f>
        <v xml:space="preserve"> </v>
      </c>
      <c r="O197" s="32" t="str">
        <f t="shared" si="29"/>
        <v xml:space="preserve"> </v>
      </c>
      <c r="Q197" s="122">
        <f t="shared" si="30"/>
        <v>-8.1666666666666483</v>
      </c>
      <c r="R197" s="32" t="str">
        <f t="shared" si="31"/>
        <v/>
      </c>
      <c r="S197" s="32" t="str">
        <f t="shared" si="32"/>
        <v/>
      </c>
      <c r="U197" s="32" t="str">
        <f t="shared" si="27"/>
        <v/>
      </c>
      <c r="W197" s="30" t="str" cm="1">
        <f t="array" ref="W197">IF($AN$21="INVERT",R197,IF(W196&gt;=$S$12,"",IF(R196="","",INDEX($R$18:$R$199,$U$17-ROWS($R$18:$R196)))))</f>
        <v/>
      </c>
      <c r="X197" s="30" t="str">
        <f t="shared" si="28"/>
        <v/>
      </c>
      <c r="Y197" s="30" t="str">
        <f>IF(Y196="","",IF($AN$21="TYP",IF(S196="","",INDEX($S$18:$S$200,$U$17-ROWS($S$18:$S196))),IF($AN$21="INVERT",S197,"")))</f>
        <v/>
      </c>
      <c r="Z197" s="77" t="str">
        <f t="shared" si="33"/>
        <v/>
      </c>
      <c r="AA197" s="69"/>
      <c r="AB197" s="96"/>
      <c r="AC197" s="96"/>
      <c r="AD197" s="96"/>
      <c r="AE197" s="96"/>
      <c r="AF197" s="96"/>
      <c r="AG197" s="96"/>
      <c r="AH197" s="96"/>
      <c r="AI197" s="96"/>
      <c r="AJ197" s="96"/>
      <c r="AK197" s="96"/>
      <c r="AL197" s="96"/>
    </row>
    <row r="198" spans="1:38" x14ac:dyDescent="0.2">
      <c r="A198" s="32" t="str">
        <f t="shared" si="23"/>
        <v/>
      </c>
      <c r="C198" s="37" t="str">
        <f>IF(OR(C197=1,C197=""),"",'Imperial Calcs'!B194)</f>
        <v/>
      </c>
      <c r="D198" s="30" t="str">
        <f>IF(C198="","",'Imperial Calcs'!C194)</f>
        <v/>
      </c>
      <c r="E198" s="30" t="str">
        <f>IF(OR(C197=1,C197=""),"",IF('Imperial Data'!$B$2,'Imperial Calcs'!D194,'Imperial Calcs'!E194))</f>
        <v/>
      </c>
      <c r="F198" s="30" t="str">
        <f>IF(OR(C197=1,C197=""),"",IF('Imperial Data'!$B$2,'Imperial Calcs'!E194,'Imperial Calcs'!G194))</f>
        <v/>
      </c>
      <c r="G198" s="30" t="str">
        <f>IF(OR(C197=1,C197=""),"",IF('Imperial Data'!$B$2,'Imperial Calcs'!F194,'Imperial Calcs'!J194))</f>
        <v/>
      </c>
      <c r="H198" s="30" t="str">
        <f>IF(OR(C197=1,C197=""),"",IF('Imperial Data'!$B$2,'Imperial Calcs'!G194,'Imperial Calcs'!M194))</f>
        <v/>
      </c>
      <c r="I198" s="30" t="str">
        <f>IF(C198="","",IF('Imperial Data'!$B$2,'Imperial Calcs'!J194,'Imperial Calcs'!Y194))</f>
        <v/>
      </c>
      <c r="J198" s="30" t="str">
        <f>IF('Imperial Data'!$B$2,'Imperial Calcs'!M194,"")</f>
        <v/>
      </c>
      <c r="K198" s="30" t="str">
        <f>IF('Imperial Data'!$B$2,'Imperial Calcs'!Y194,"")</f>
        <v xml:space="preserve"> </v>
      </c>
      <c r="L198" s="39" t="str">
        <f>IF('Imperial Data'!$B$2,J198,H198)</f>
        <v/>
      </c>
      <c r="M198" s="122" t="str">
        <f>IF('Imperial Data'!$B$2,K198,I198)</f>
        <v xml:space="preserve"> </v>
      </c>
      <c r="O198" s="32" t="str">
        <f t="shared" si="29"/>
        <v xml:space="preserve"> </v>
      </c>
      <c r="Q198" s="122">
        <f t="shared" si="30"/>
        <v>-8.2499999999999822</v>
      </c>
      <c r="R198" s="32" t="str">
        <f t="shared" si="31"/>
        <v/>
      </c>
      <c r="S198" s="32" t="str">
        <f t="shared" si="32"/>
        <v/>
      </c>
      <c r="U198" s="32" t="str">
        <f t="shared" si="27"/>
        <v/>
      </c>
      <c r="W198" s="30" t="str" cm="1">
        <f t="array" ref="W198">IF($AN$21="INVERT",R198,IF(W197&gt;=$S$12,"",IF(R197="","",INDEX($R$18:$R$199,$U$17-ROWS($R$18:$R197)))))</f>
        <v/>
      </c>
      <c r="X198" s="30" t="str">
        <f t="shared" si="28"/>
        <v/>
      </c>
      <c r="Y198" s="30" t="str">
        <f>IF(Y197="","",IF($AN$21="TYP",IF(S197="","",INDEX($S$18:$S$200,$U$17-ROWS($S$18:$S197))),IF($AN$21="INVERT",S198,"")))</f>
        <v/>
      </c>
      <c r="Z198" s="77" t="str">
        <f t="shared" si="33"/>
        <v/>
      </c>
      <c r="AA198" s="69"/>
      <c r="AB198" s="96"/>
      <c r="AC198" s="96"/>
      <c r="AD198" s="96"/>
      <c r="AE198" s="96"/>
      <c r="AF198" s="96"/>
      <c r="AG198" s="96"/>
      <c r="AH198" s="96"/>
      <c r="AI198" s="96"/>
      <c r="AJ198" s="96"/>
      <c r="AK198" s="96"/>
      <c r="AL198" s="96"/>
    </row>
    <row r="199" spans="1:38" x14ac:dyDescent="0.2">
      <c r="A199" s="32" t="str">
        <f t="shared" si="23"/>
        <v/>
      </c>
      <c r="C199" s="37" t="str">
        <f>IF(OR(C198=1,C198=""),"",'Imperial Calcs'!B195)</f>
        <v/>
      </c>
      <c r="D199" s="30" t="str">
        <f>IF(C199="","",'Imperial Calcs'!C195)</f>
        <v/>
      </c>
      <c r="E199" s="30" t="str">
        <f>IF(OR(C198=1,C198=""),"",IF('Imperial Data'!$B$2,'Imperial Calcs'!D195,'Imperial Calcs'!E195))</f>
        <v/>
      </c>
      <c r="F199" s="30" t="str">
        <f>IF(OR(C198=1,C198=""),"",IF('Imperial Data'!$B$2,'Imperial Calcs'!E195,'Imperial Calcs'!G195))</f>
        <v/>
      </c>
      <c r="G199" s="30" t="str">
        <f>IF(OR(C198=1,C198=""),"",IF('Imperial Data'!$B$2,'Imperial Calcs'!F195,'Imperial Calcs'!J195))</f>
        <v/>
      </c>
      <c r="H199" s="30" t="str">
        <f>IF(OR(C198=1,C198=""),"",IF('Imperial Data'!$B$2,'Imperial Calcs'!G195,'Imperial Calcs'!M195))</f>
        <v/>
      </c>
      <c r="I199" s="30" t="str">
        <f>IF(C199="","",IF('Imperial Data'!$B$2,'Imperial Calcs'!J195,'Imperial Calcs'!Y195))</f>
        <v/>
      </c>
      <c r="J199" s="30" t="str">
        <f>IF('Imperial Data'!$B$2,'Imperial Calcs'!M195,"")</f>
        <v/>
      </c>
      <c r="K199" s="30" t="str">
        <f>IF('Imperial Data'!$B$2,'Imperial Calcs'!Y195,"")</f>
        <v xml:space="preserve"> </v>
      </c>
      <c r="L199" s="39" t="str">
        <f>IF('Imperial Data'!$B$2,J199,H199)</f>
        <v/>
      </c>
      <c r="M199" s="122" t="str">
        <f>IF('Imperial Data'!$B$2,K199,I199)</f>
        <v xml:space="preserve"> </v>
      </c>
      <c r="O199" s="32" t="str">
        <f t="shared" si="29"/>
        <v xml:space="preserve"> </v>
      </c>
      <c r="Q199" s="122">
        <f t="shared" si="30"/>
        <v>-8.3333333333333162</v>
      </c>
      <c r="R199" s="32" t="str">
        <f t="shared" si="31"/>
        <v/>
      </c>
      <c r="S199" s="32" t="str">
        <f t="shared" si="32"/>
        <v/>
      </c>
      <c r="U199" s="32" t="str">
        <f t="shared" si="27"/>
        <v/>
      </c>
      <c r="W199" s="30" t="str" cm="1">
        <f t="array" ref="W199">IF($AN$21="INVERT",R199,IF(W198&gt;=$S$12,"",IF(R198="","",INDEX($R$18:$R$199,$U$17-ROWS($R$18:$R198)))))</f>
        <v/>
      </c>
      <c r="X199" s="30" t="str">
        <f t="shared" si="28"/>
        <v/>
      </c>
      <c r="Y199" s="30" t="str">
        <f>IF(Y198="","",IF($AN$21="TYP",IF(S198="","",INDEX($S$18:$S$200,$U$17-ROWS($S$18:$S198))),IF($AN$21="INVERT",S199,"")))</f>
        <v/>
      </c>
      <c r="Z199" s="77" t="str">
        <f t="shared" si="33"/>
        <v/>
      </c>
      <c r="AA199" s="69"/>
      <c r="AB199" s="96"/>
      <c r="AC199" s="96"/>
      <c r="AD199" s="96"/>
      <c r="AE199" s="96"/>
      <c r="AF199" s="96"/>
      <c r="AG199" s="96"/>
      <c r="AH199" s="96"/>
      <c r="AI199" s="96"/>
      <c r="AJ199" s="96"/>
      <c r="AK199" s="96"/>
      <c r="AL199" s="96"/>
    </row>
    <row r="200" spans="1:38" x14ac:dyDescent="0.2">
      <c r="A200" s="32" t="str">
        <f t="shared" si="23"/>
        <v/>
      </c>
      <c r="C200" s="37" t="str">
        <f>IF(OR(C199=1,C199=""),"",'Imperial Calcs'!B196)</f>
        <v/>
      </c>
      <c r="D200" s="30" t="str">
        <f>IF(C200="","",'Imperial Calcs'!C196)</f>
        <v/>
      </c>
      <c r="E200" s="30" t="str">
        <f>IF(OR(C199=1,C199=""),"",IF('Imperial Data'!$B$2,'Imperial Calcs'!D196,'Imperial Calcs'!E196))</f>
        <v/>
      </c>
      <c r="F200" s="30" t="str">
        <f>IF(OR(C199=1,C199=""),"",IF('Imperial Data'!$B$2,'Imperial Calcs'!E196,'Imperial Calcs'!G196))</f>
        <v/>
      </c>
      <c r="G200" s="30" t="str">
        <f>IF(OR(C199=1,C199=""),"",IF('Imperial Data'!$B$2,'Imperial Calcs'!F196,'Imperial Calcs'!J196))</f>
        <v/>
      </c>
      <c r="H200" s="30" t="str">
        <f>IF(OR(C199=1,C199=""),"",IF('Imperial Data'!$B$2,'Imperial Calcs'!G196,'Imperial Calcs'!M196))</f>
        <v/>
      </c>
      <c r="I200" s="30" t="str">
        <f>IF(C200="","",IF('Imperial Data'!$B$2,'Imperial Calcs'!J196,'Imperial Calcs'!Y196))</f>
        <v/>
      </c>
      <c r="J200" s="30" t="str">
        <f>IF('Imperial Data'!$B$2,'Imperial Calcs'!M196,"")</f>
        <v/>
      </c>
      <c r="K200" s="30" t="str">
        <f>IF('Imperial Data'!$B$2,'Imperial Calcs'!Y196,"")</f>
        <v xml:space="preserve"> </v>
      </c>
      <c r="L200" s="39" t="str">
        <f>IF('Imperial Data'!$B$2,J200,H200)</f>
        <v/>
      </c>
      <c r="M200" s="122" t="str">
        <f>IF('Imperial Data'!$B$2,K200,I200)</f>
        <v xml:space="preserve"> </v>
      </c>
      <c r="O200" s="32" t="str">
        <f>IF(M201="",IF(M200="","",$F$9),M200)</f>
        <v xml:space="preserve"> </v>
      </c>
      <c r="Q200" s="122">
        <f t="shared" si="30"/>
        <v>-8.4166666666666501</v>
      </c>
      <c r="R200" s="32" t="str">
        <f t="shared" si="31"/>
        <v/>
      </c>
      <c r="S200" s="32" t="str">
        <f t="shared" si="32"/>
        <v/>
      </c>
      <c r="U200" s="32" t="str">
        <f t="shared" si="27"/>
        <v/>
      </c>
      <c r="W200" s="30" t="str" cm="1">
        <f t="array" ref="W200">IF($AN$21="INVERT",R200,IF(W199&gt;=$S$12,"",IF(R199="","",INDEX($R$18:$R$199,$U$17-ROWS($R$18:$R199)))))</f>
        <v/>
      </c>
      <c r="X200" s="30" t="str">
        <f t="shared" ref="X200" si="34">IF(W200="","",$M$18-W200)</f>
        <v/>
      </c>
      <c r="Y200" s="30" t="str">
        <f>IF(Y199="","",IF($AN$21="TYP",IF(S199="","",INDEX($S$18:$S$200,$U$17-ROWS($S$18:$S199))),IF($AN$21="INVERT",S200,"")))</f>
        <v/>
      </c>
      <c r="Z200" s="77" t="str">
        <f t="shared" si="33"/>
        <v/>
      </c>
      <c r="AA200" s="69"/>
      <c r="AB200" s="96"/>
      <c r="AC200" s="96"/>
      <c r="AD200" s="96"/>
      <c r="AE200" s="96"/>
      <c r="AF200" s="96"/>
      <c r="AG200" s="96"/>
      <c r="AH200" s="96"/>
      <c r="AI200" s="96"/>
      <c r="AJ200" s="96"/>
      <c r="AK200" s="96"/>
      <c r="AL200" s="96"/>
    </row>
    <row r="201" spans="1:38" x14ac:dyDescent="0.2">
      <c r="A201" s="32" t="str">
        <f t="shared" si="23"/>
        <v/>
      </c>
      <c r="C201" s="37" t="str">
        <f>IF(OR(C200=1,C200=""),"",'Imperial Calcs'!B197)</f>
        <v/>
      </c>
      <c r="D201" s="30" t="str">
        <f>IF(C201="","",'Imperial Calcs'!C197)</f>
        <v/>
      </c>
      <c r="E201" s="30" t="str">
        <f>IF(OR(C200=1,C200=""),"",IF('Imperial Data'!$B$2,'Imperial Calcs'!D197,'Imperial Calcs'!E197))</f>
        <v/>
      </c>
      <c r="F201" s="30" t="str">
        <f>IF(OR(C200=1,C200=""),"",IF('Imperial Data'!$B$2,'Imperial Calcs'!E197,'Imperial Calcs'!G197))</f>
        <v/>
      </c>
      <c r="G201" s="30" t="str">
        <f>IF(OR(C200=1,C200=""),"",IF('Imperial Data'!$B$2,'Imperial Calcs'!F197,'Imperial Calcs'!J197))</f>
        <v/>
      </c>
      <c r="H201" s="30" t="str">
        <f>IF(OR(C200=1,C200=""),"",IF('Imperial Data'!$B$2,'Imperial Calcs'!G197,'Imperial Calcs'!M197))</f>
        <v/>
      </c>
      <c r="I201" s="30" t="str">
        <f>IF(C201="","",IF('Imperial Data'!$B$2,'Imperial Calcs'!J197,'Imperial Calcs'!Y197))</f>
        <v/>
      </c>
      <c r="J201" s="30" t="str">
        <f>IF('Imperial Data'!$B$2,'Imperial Calcs'!M197,"")</f>
        <v/>
      </c>
      <c r="K201" s="30" t="str">
        <f>IF('Imperial Data'!$B$2,'Imperial Calcs'!Y197,"")</f>
        <v xml:space="preserve"> </v>
      </c>
      <c r="L201" s="39" t="str">
        <f>IF('Imperial Data'!$B$2,J201,H201)</f>
        <v/>
      </c>
      <c r="M201" s="122" t="str">
        <f>IF('Imperial Data'!$B$2,K201,I201)</f>
        <v xml:space="preserve"> </v>
      </c>
      <c r="X201" s="39"/>
    </row>
    <row r="202" spans="1:38" x14ac:dyDescent="0.2">
      <c r="A202" s="32" t="str">
        <f t="shared" si="23"/>
        <v/>
      </c>
      <c r="C202" s="37" t="str">
        <f>IF(OR(C201=1,C201=""),"",'Imperial Calcs'!B198)</f>
        <v/>
      </c>
      <c r="D202" s="30" t="str">
        <f>IF(C202="","",'Imperial Calcs'!C198)</f>
        <v/>
      </c>
      <c r="E202" s="30" t="str">
        <f>IF(OR(C201=1,C201=""),"",IF('Imperial Data'!$B$2,'Imperial Calcs'!D198,'Imperial Calcs'!E198))</f>
        <v/>
      </c>
      <c r="F202" s="30" t="str">
        <f>IF(OR(C201=1,C201=""),"",IF('Imperial Data'!$B$2,'Imperial Calcs'!E198,'Imperial Calcs'!G198))</f>
        <v/>
      </c>
      <c r="G202" s="30" t="str">
        <f>IF(OR(C201=1,C201=""),"",IF('Imperial Data'!$B$2,'Imperial Calcs'!F198,'Imperial Calcs'!J198))</f>
        <v/>
      </c>
      <c r="H202" s="30" t="str">
        <f>IF(OR(C201=1,C201=""),"",IF('Imperial Data'!$B$2,'Imperial Calcs'!G198,'Imperial Calcs'!M198))</f>
        <v/>
      </c>
      <c r="I202" s="30" t="str">
        <f>IF(C202="","",IF('Imperial Data'!$B$2,'Imperial Calcs'!J198,'Imperial Calcs'!Y198))</f>
        <v/>
      </c>
      <c r="J202" s="30" t="str">
        <f>IF('Imperial Data'!$B$2,'Imperial Calcs'!M198,"")</f>
        <v/>
      </c>
      <c r="K202" s="30" t="str">
        <f>IF('Imperial Data'!$B$2,'Imperial Calcs'!Y198,"")</f>
        <v xml:space="preserve"> </v>
      </c>
      <c r="L202" s="39" t="str">
        <f>IF('Imperial Data'!$B$2,J202,H202)</f>
        <v/>
      </c>
      <c r="M202" s="122" t="str">
        <f>IF('Imperial Data'!$B$2,K202,I202)</f>
        <v xml:space="preserve"> </v>
      </c>
      <c r="X202" s="39"/>
    </row>
    <row r="203" spans="1:38" x14ac:dyDescent="0.2">
      <c r="A203" s="32" t="str">
        <f t="shared" si="23"/>
        <v/>
      </c>
      <c r="C203" s="37" t="str">
        <f>IF(OR(C202=1,C202=""),"",'Imperial Calcs'!B199)</f>
        <v/>
      </c>
      <c r="D203" s="30" t="str">
        <f>IF(C203="","",'Imperial Calcs'!C199)</f>
        <v/>
      </c>
      <c r="E203" s="30" t="str">
        <f>IF(OR(C202=1,C202=""),"",IF('Imperial Data'!$B$2,'Imperial Calcs'!D199,'Imperial Calcs'!E199))</f>
        <v/>
      </c>
      <c r="F203" s="30" t="str">
        <f>IF(OR(C202=1,C202=""),"",IF('Imperial Data'!$B$2,'Imperial Calcs'!E199,'Imperial Calcs'!G199))</f>
        <v/>
      </c>
      <c r="G203" s="30" t="str">
        <f>IF(OR(C202=1,C202=""),"",IF('Imperial Data'!$B$2,'Imperial Calcs'!F199,'Imperial Calcs'!J199))</f>
        <v/>
      </c>
      <c r="H203" s="30" t="str">
        <f>IF(OR(C202=1,C202=""),"",IF('Imperial Data'!$B$2,'Imperial Calcs'!G199,'Imperial Calcs'!M199))</f>
        <v/>
      </c>
      <c r="I203" s="30" t="str">
        <f>IF(C203="","",IF('Imperial Data'!$B$2,'Imperial Calcs'!J199,'Imperial Calcs'!Y199))</f>
        <v/>
      </c>
      <c r="J203" s="30" t="str">
        <f>IF('Imperial Data'!$B$2,'Imperial Calcs'!M199,"")</f>
        <v/>
      </c>
      <c r="K203" s="30" t="str">
        <f>IF('Imperial Data'!$B$2,'Imperial Calcs'!Y199,"")</f>
        <v xml:space="preserve"> </v>
      </c>
      <c r="L203" s="39" t="str">
        <f>IF('Imperial Data'!$B$2,J203,H203)</f>
        <v/>
      </c>
      <c r="M203" s="122" t="str">
        <f>IF('Imperial Data'!$B$2,K203,I203)</f>
        <v xml:space="preserve"> </v>
      </c>
      <c r="X203" s="39"/>
    </row>
    <row r="204" spans="1:38" x14ac:dyDescent="0.2">
      <c r="A204" s="32" t="str">
        <f t="shared" si="23"/>
        <v/>
      </c>
      <c r="C204" s="37" t="str">
        <f>IF(OR(C203=1,C203=""),"",'Imperial Calcs'!B200)</f>
        <v/>
      </c>
      <c r="D204" s="30" t="str">
        <f>IF(C204="","",'Imperial Calcs'!C200)</f>
        <v/>
      </c>
      <c r="E204" s="30" t="str">
        <f>IF(OR(C203=1,C203=""),"",IF('Imperial Data'!$B$2,'Imperial Calcs'!D200,'Imperial Calcs'!E200))</f>
        <v/>
      </c>
      <c r="F204" s="30" t="str">
        <f>IF(OR(C203=1,C203=""),"",IF('Imperial Data'!$B$2,'Imperial Calcs'!E200,'Imperial Calcs'!G200))</f>
        <v/>
      </c>
      <c r="G204" s="30" t="str">
        <f>IF(OR(C203=1,C203=""),"",IF('Imperial Data'!$B$2,'Imperial Calcs'!F200,'Imperial Calcs'!J200))</f>
        <v/>
      </c>
      <c r="H204" s="30" t="str">
        <f>IF(OR(C203=1,C203=""),"",IF('Imperial Data'!$B$2,'Imperial Calcs'!G200,'Imperial Calcs'!M200))</f>
        <v/>
      </c>
      <c r="I204" s="30" t="str">
        <f>IF(C204="","",IF('Imperial Data'!$B$2,'Imperial Calcs'!J200,'Imperial Calcs'!Y200))</f>
        <v/>
      </c>
      <c r="J204" s="30" t="str">
        <f>IF('Imperial Data'!$B$2,'Imperial Calcs'!M200,"")</f>
        <v/>
      </c>
      <c r="K204" s="30" t="str">
        <f>IF('Imperial Data'!$B$2,'Imperial Calcs'!Y200,"")</f>
        <v xml:space="preserve"> </v>
      </c>
      <c r="L204" s="39" t="str">
        <f>IF('Imperial Data'!$B$2,J204,H204)</f>
        <v/>
      </c>
      <c r="M204" s="122" t="str">
        <f>IF('Imperial Data'!$B$2,K204,I204)</f>
        <v xml:space="preserve"> </v>
      </c>
      <c r="X204" s="39"/>
    </row>
    <row r="205" spans="1:38" x14ac:dyDescent="0.2">
      <c r="A205" s="32" t="str">
        <f t="shared" si="23"/>
        <v/>
      </c>
      <c r="C205" s="37" t="str">
        <f>IF(OR(C204=1,C204=""),"",'Imperial Calcs'!B201)</f>
        <v/>
      </c>
      <c r="D205" s="30" t="str">
        <f>IF(C205="","",'Imperial Calcs'!C201)</f>
        <v/>
      </c>
      <c r="E205" s="30" t="str">
        <f>IF(OR(C204=1,C204=""),"",IF('Imperial Data'!$B$2,'Imperial Calcs'!D201,'Imperial Calcs'!E201))</f>
        <v/>
      </c>
      <c r="F205" s="30" t="str">
        <f>IF(OR(C204=1,C204=""),"",IF('Imperial Data'!$B$2,'Imperial Calcs'!E201,'Imperial Calcs'!G201))</f>
        <v/>
      </c>
      <c r="G205" s="30" t="str">
        <f>IF(OR(C204=1,C204=""),"",IF('Imperial Data'!$B$2,'Imperial Calcs'!F201,'Imperial Calcs'!J201))</f>
        <v/>
      </c>
      <c r="H205" s="30" t="str">
        <f>IF(OR(C204=1,C204=""),"",IF('Imperial Data'!$B$2,'Imperial Calcs'!G201,'Imperial Calcs'!M201))</f>
        <v/>
      </c>
      <c r="I205" s="30" t="str">
        <f>IF(C205="","",IF('Imperial Data'!$B$2,'Imperial Calcs'!J201,'Imperial Calcs'!Y201))</f>
        <v/>
      </c>
      <c r="J205" s="30" t="str">
        <f>IF('Imperial Data'!$B$2,'Imperial Calcs'!M201,"")</f>
        <v/>
      </c>
      <c r="K205" s="30" t="str">
        <f>IF('Imperial Data'!$B$2,'Imperial Calcs'!Y201,"")</f>
        <v xml:space="preserve"> </v>
      </c>
      <c r="L205" s="39" t="str">
        <f>IF('Imperial Data'!$B$2,J205,H205)</f>
        <v/>
      </c>
      <c r="M205" s="122" t="str">
        <f>IF('Imperial Data'!$B$2,K205,I205)</f>
        <v xml:space="preserve"> </v>
      </c>
      <c r="X205" s="39"/>
    </row>
    <row r="206" spans="1:38" x14ac:dyDescent="0.2">
      <c r="A206" s="32" t="str">
        <f t="shared" si="23"/>
        <v/>
      </c>
      <c r="C206" s="37" t="str">
        <f>IF(OR(C205=1,C205=""),"",'Imperial Calcs'!B202)</f>
        <v/>
      </c>
      <c r="D206" s="30" t="str">
        <f>IF(C206="","",'Imperial Calcs'!C202)</f>
        <v/>
      </c>
      <c r="E206" s="30" t="str">
        <f>IF(OR(C205=1,C205=""),"",IF('Imperial Data'!$B$2,'Imperial Calcs'!D202,'Imperial Calcs'!E202))</f>
        <v/>
      </c>
      <c r="F206" s="30" t="str">
        <f>IF(OR(C205=1,C205=""),"",IF('Imperial Data'!$B$2,'Imperial Calcs'!E202,'Imperial Calcs'!G202))</f>
        <v/>
      </c>
      <c r="G206" s="30" t="str">
        <f>IF(OR(C205=1,C205=""),"",IF('Imperial Data'!$B$2,'Imperial Calcs'!F202,'Imperial Calcs'!J202))</f>
        <v/>
      </c>
      <c r="H206" s="30" t="str">
        <f>IF(OR(C205=1,C205=""),"",IF('Imperial Data'!$B$2,'Imperial Calcs'!G202,'Imperial Calcs'!M202))</f>
        <v/>
      </c>
      <c r="I206" s="30" t="str">
        <f>IF(C206="","",IF('Imperial Data'!$B$2,'Imperial Calcs'!J202,'Imperial Calcs'!Y202))</f>
        <v/>
      </c>
      <c r="J206" s="30" t="str">
        <f>IF('Imperial Data'!$B$2,'Imperial Calcs'!M202,"")</f>
        <v/>
      </c>
      <c r="K206" s="30" t="str">
        <f>IF('Imperial Data'!$B$2,'Imperial Calcs'!Y202,"")</f>
        <v xml:space="preserve"> </v>
      </c>
      <c r="L206" s="39" t="str">
        <f>IF('Imperial Data'!$B$2,J206,H206)</f>
        <v/>
      </c>
      <c r="M206" s="122" t="str">
        <f>IF('Imperial Data'!$B$2,K206,I206)</f>
        <v xml:space="preserve"> </v>
      </c>
      <c r="X206" s="39"/>
    </row>
    <row r="207" spans="1:38" x14ac:dyDescent="0.2">
      <c r="A207" s="32" t="str">
        <f t="shared" si="23"/>
        <v/>
      </c>
      <c r="C207" s="37" t="str">
        <f>IF(OR(C206=1,C206=""),"",'Imperial Calcs'!B203)</f>
        <v/>
      </c>
      <c r="D207" s="30" t="str">
        <f>IF(C207="","",'Imperial Calcs'!C203)</f>
        <v/>
      </c>
      <c r="E207" s="30" t="str">
        <f>IF(OR(C206=1,C206=""),"",IF('Imperial Data'!$B$2,'Imperial Calcs'!D203,'Imperial Calcs'!E203))</f>
        <v/>
      </c>
      <c r="F207" s="30" t="str">
        <f>IF(OR(C206=1,C206=""),"",IF('Imperial Data'!$B$2,'Imperial Calcs'!E203,'Imperial Calcs'!G203))</f>
        <v/>
      </c>
      <c r="G207" s="30" t="str">
        <f>IF(OR(C206=1,C206=""),"",IF('Imperial Data'!$B$2,'Imperial Calcs'!F203,'Imperial Calcs'!J203))</f>
        <v/>
      </c>
      <c r="H207" s="30" t="str">
        <f>IF(OR(C206=1,C206=""),"",IF('Imperial Data'!$B$2,'Imperial Calcs'!G203,'Imperial Calcs'!M203))</f>
        <v/>
      </c>
      <c r="I207" s="30" t="str">
        <f>IF(C207="","",IF('Imperial Data'!$B$2,'Imperial Calcs'!J203,'Imperial Calcs'!Y203))</f>
        <v/>
      </c>
      <c r="J207" s="30" t="str">
        <f>IF('Imperial Data'!$B$2,'Imperial Calcs'!M203,"")</f>
        <v/>
      </c>
      <c r="K207" s="30" t="str">
        <f>IF('Imperial Data'!$B$2,'Imperial Calcs'!Y203,"")</f>
        <v xml:space="preserve"> </v>
      </c>
      <c r="L207" s="39" t="str">
        <f>IF('Imperial Data'!$B$2,J207,H207)</f>
        <v/>
      </c>
      <c r="M207" s="122" t="str">
        <f>IF('Imperial Data'!$B$2,K207,I207)</f>
        <v xml:space="preserve"> </v>
      </c>
      <c r="X207" s="39"/>
    </row>
    <row r="208" spans="1:38" x14ac:dyDescent="0.2">
      <c r="A208" s="32" t="str">
        <f t="shared" si="23"/>
        <v/>
      </c>
      <c r="C208" s="37" t="str">
        <f>IF(OR(C207=1,C207=""),"",'Imperial Calcs'!B204)</f>
        <v/>
      </c>
      <c r="D208" s="30" t="str">
        <f>IF(C208="","",'Imperial Calcs'!C204)</f>
        <v/>
      </c>
      <c r="E208" s="30" t="str">
        <f>IF(OR(C207=1,C207=""),"",IF('Imperial Data'!$B$2,'Imperial Calcs'!D204,'Imperial Calcs'!E204))</f>
        <v/>
      </c>
      <c r="F208" s="30" t="str">
        <f>IF(OR(C207=1,C207=""),"",IF('Imperial Data'!$B$2,'Imperial Calcs'!E204,'Imperial Calcs'!G204))</f>
        <v/>
      </c>
      <c r="G208" s="30" t="str">
        <f>IF(OR(C207=1,C207=""),"",IF('Imperial Data'!$B$2,'Imperial Calcs'!F204,'Imperial Calcs'!J204))</f>
        <v/>
      </c>
      <c r="H208" s="30" t="str">
        <f>IF(OR(C207=1,C207=""),"",IF('Imperial Data'!$B$2,'Imperial Calcs'!G204,'Imperial Calcs'!M204))</f>
        <v/>
      </c>
      <c r="I208" s="30" t="str">
        <f>IF(C208="","",IF('Imperial Data'!$B$2,'Imperial Calcs'!J204,'Imperial Calcs'!Y204))</f>
        <v/>
      </c>
      <c r="J208" s="30" t="str">
        <f>IF('Imperial Data'!$B$2,'Imperial Calcs'!M204,"")</f>
        <v/>
      </c>
      <c r="K208" s="30" t="str">
        <f>IF('Imperial Data'!$B$2,'Imperial Calcs'!Y204,"")</f>
        <v xml:space="preserve"> </v>
      </c>
      <c r="L208" s="39" t="str">
        <f>IF('Imperial Data'!$B$2,J208,H208)</f>
        <v/>
      </c>
      <c r="M208" s="122" t="str">
        <f>IF('Imperial Data'!$B$2,K208,I208)</f>
        <v xml:space="preserve"> </v>
      </c>
      <c r="X208" s="39"/>
    </row>
    <row r="209" spans="1:24" x14ac:dyDescent="0.2">
      <c r="A209" s="32" t="str">
        <f t="shared" si="23"/>
        <v/>
      </c>
      <c r="C209" s="37" t="str">
        <f>IF(OR(C208=1,C208=""),"",'Imperial Calcs'!B205)</f>
        <v/>
      </c>
      <c r="D209" s="30" t="str">
        <f>IF(C209="","",'Imperial Calcs'!C205)</f>
        <v/>
      </c>
      <c r="E209" s="30" t="str">
        <f>IF(OR(C208=1,C208=""),"",IF('Imperial Data'!$B$2,'Imperial Calcs'!D205,'Imperial Calcs'!E205))</f>
        <v/>
      </c>
      <c r="F209" s="30" t="str">
        <f>IF(OR(C208=1,C208=""),"",IF('Imperial Data'!$B$2,'Imperial Calcs'!E205,'Imperial Calcs'!G205))</f>
        <v/>
      </c>
      <c r="G209" s="30" t="str">
        <f>IF(OR(C208=1,C208=""),"",IF('Imperial Data'!$B$2,'Imperial Calcs'!F205,'Imperial Calcs'!J205))</f>
        <v/>
      </c>
      <c r="H209" s="30" t="str">
        <f>IF(OR(C208=1,C208=""),"",IF('Imperial Data'!$B$2,'Imperial Calcs'!G205,'Imperial Calcs'!M205))</f>
        <v/>
      </c>
      <c r="I209" s="30" t="str">
        <f>IF(C209="","",IF('Imperial Data'!$B$2,'Imperial Calcs'!J205,'Imperial Calcs'!Y205))</f>
        <v/>
      </c>
      <c r="J209" s="30" t="str">
        <f>IF('Imperial Data'!$B$2,'Imperial Calcs'!M205,"")</f>
        <v/>
      </c>
      <c r="K209" s="30" t="str">
        <f>IF('Imperial Data'!$B$2,'Imperial Calcs'!Y205,"")</f>
        <v xml:space="preserve"> </v>
      </c>
      <c r="L209" s="39" t="str">
        <f>IF('Imperial Data'!$B$2,J209,H209)</f>
        <v/>
      </c>
      <c r="M209" s="122" t="str">
        <f>IF('Imperial Data'!$B$2,K209,I209)</f>
        <v xml:space="preserve"> </v>
      </c>
      <c r="X209" s="39"/>
    </row>
    <row r="210" spans="1:24" x14ac:dyDescent="0.2">
      <c r="A210" s="32" t="str">
        <f t="shared" ref="A210:A273" si="35">IF(C210&lt;&gt;"",A209+1,"")</f>
        <v/>
      </c>
      <c r="C210" s="37" t="str">
        <f>IF(OR(C209=1,C209=""),"",'Imperial Calcs'!B206)</f>
        <v/>
      </c>
      <c r="D210" s="30" t="str">
        <f>IF(C210="","",'Imperial Calcs'!C206)</f>
        <v/>
      </c>
      <c r="E210" s="30" t="str">
        <f>IF(OR(C209=1,C209=""),"",IF('Imperial Data'!$B$2,'Imperial Calcs'!D206,'Imperial Calcs'!E206))</f>
        <v/>
      </c>
      <c r="F210" s="30" t="str">
        <f>IF(OR(C209=1,C209=""),"",IF('Imperial Data'!$B$2,'Imperial Calcs'!E206,'Imperial Calcs'!G206))</f>
        <v/>
      </c>
      <c r="G210" s="30" t="str">
        <f>IF(OR(C209=1,C209=""),"",IF('Imperial Data'!$B$2,'Imperial Calcs'!F206,'Imperial Calcs'!J206))</f>
        <v/>
      </c>
      <c r="H210" s="30" t="str">
        <f>IF(OR(C209=1,C209=""),"",IF('Imperial Data'!$B$2,'Imperial Calcs'!G206,'Imperial Calcs'!M206))</f>
        <v/>
      </c>
      <c r="I210" s="30" t="str">
        <f>IF(C210="","",IF('Imperial Data'!$B$2,'Imperial Calcs'!J206,'Imperial Calcs'!Y206))</f>
        <v/>
      </c>
      <c r="J210" s="30" t="str">
        <f>IF('Imperial Data'!$B$2,'Imperial Calcs'!M206,"")</f>
        <v/>
      </c>
      <c r="K210" s="30" t="str">
        <f>IF('Imperial Data'!$B$2,'Imperial Calcs'!Y206,"")</f>
        <v xml:space="preserve"> </v>
      </c>
      <c r="L210" s="39" t="str">
        <f>IF('Imperial Data'!$B$2,J210,H210)</f>
        <v/>
      </c>
      <c r="M210" s="122" t="str">
        <f>IF('Imperial Data'!$B$2,K210,I210)</f>
        <v xml:space="preserve"> </v>
      </c>
      <c r="X210" s="39"/>
    </row>
    <row r="211" spans="1:24" x14ac:dyDescent="0.2">
      <c r="A211" s="32" t="str">
        <f t="shared" si="35"/>
        <v/>
      </c>
      <c r="C211" s="37" t="str">
        <f>IF(OR(C210=1,C210=""),"",'Imperial Calcs'!B207)</f>
        <v/>
      </c>
      <c r="D211" s="30" t="str">
        <f>IF(C211="","",'Imperial Calcs'!C207)</f>
        <v/>
      </c>
      <c r="E211" s="30" t="str">
        <f>IF(OR(C210=1,C210=""),"",IF('Imperial Data'!$B$2,'Imperial Calcs'!D207,'Imperial Calcs'!E207))</f>
        <v/>
      </c>
      <c r="F211" s="30" t="str">
        <f>IF(OR(C210=1,C210=""),"",IF('Imperial Data'!$B$2,'Imperial Calcs'!E207,'Imperial Calcs'!G207))</f>
        <v/>
      </c>
      <c r="G211" s="30" t="str">
        <f>IF(OR(C210=1,C210=""),"",IF('Imperial Data'!$B$2,'Imperial Calcs'!F207,'Imperial Calcs'!J207))</f>
        <v/>
      </c>
      <c r="H211" s="30" t="str">
        <f>IF(OR(C210=1,C210=""),"",IF('Imperial Data'!$B$2,'Imperial Calcs'!G207,'Imperial Calcs'!M207))</f>
        <v/>
      </c>
      <c r="I211" s="30" t="str">
        <f>IF(C211="","",IF('Imperial Data'!$B$2,'Imperial Calcs'!J207,'Imperial Calcs'!Y207))</f>
        <v/>
      </c>
      <c r="J211" s="30" t="str">
        <f>IF('Imperial Data'!$B$2,'Imperial Calcs'!M207,"")</f>
        <v/>
      </c>
      <c r="K211" s="30" t="str">
        <f>IF('Imperial Data'!$B$2,'Imperial Calcs'!Y207,"")</f>
        <v xml:space="preserve"> </v>
      </c>
      <c r="L211" s="39" t="str">
        <f>IF('Imperial Data'!$B$2,J211,H211)</f>
        <v/>
      </c>
      <c r="M211" s="122" t="str">
        <f>IF('Imperial Data'!$B$2,K211,I211)</f>
        <v xml:space="preserve"> </v>
      </c>
      <c r="X211" s="39"/>
    </row>
    <row r="212" spans="1:24" x14ac:dyDescent="0.2">
      <c r="A212" s="32" t="str">
        <f t="shared" si="35"/>
        <v/>
      </c>
      <c r="C212" s="37" t="str">
        <f>IF(OR(C211=1,C211=""),"",'Imperial Calcs'!B208)</f>
        <v/>
      </c>
      <c r="D212" s="30" t="str">
        <f>IF(C212="","",'Imperial Calcs'!C208)</f>
        <v/>
      </c>
      <c r="E212" s="30" t="str">
        <f>IF(OR(C211=1,C211=""),"",IF('Imperial Data'!$B$2,'Imperial Calcs'!D208,'Imperial Calcs'!E208))</f>
        <v/>
      </c>
      <c r="F212" s="30" t="str">
        <f>IF(OR(C211=1,C211=""),"",IF('Imperial Data'!$B$2,'Imperial Calcs'!E208,'Imperial Calcs'!G208))</f>
        <v/>
      </c>
      <c r="G212" s="30" t="str">
        <f>IF(OR(C211=1,C211=""),"",IF('Imperial Data'!$B$2,'Imperial Calcs'!F208,'Imperial Calcs'!J208))</f>
        <v/>
      </c>
      <c r="H212" s="30" t="str">
        <f>IF(OR(C211=1,C211=""),"",IF('Imperial Data'!$B$2,'Imperial Calcs'!G208,'Imperial Calcs'!M208))</f>
        <v/>
      </c>
      <c r="I212" s="30" t="str">
        <f>IF(C212="","",IF('Imperial Data'!$B$2,'Imperial Calcs'!J208,'Imperial Calcs'!Y208))</f>
        <v/>
      </c>
      <c r="J212" s="30" t="str">
        <f>IF('Imperial Data'!$B$2,'Imperial Calcs'!M208,"")</f>
        <v/>
      </c>
      <c r="K212" s="30" t="str">
        <f>IF('Imperial Data'!$B$2,'Imperial Calcs'!Y208,"")</f>
        <v xml:space="preserve"> </v>
      </c>
      <c r="L212" s="39" t="str">
        <f>IF('Imperial Data'!$B$2,J212,H212)</f>
        <v/>
      </c>
      <c r="M212" s="122" t="str">
        <f>IF('Imperial Data'!$B$2,K212,I212)</f>
        <v xml:space="preserve"> </v>
      </c>
      <c r="X212" s="39"/>
    </row>
    <row r="213" spans="1:24" x14ac:dyDescent="0.2">
      <c r="A213" s="32" t="str">
        <f t="shared" si="35"/>
        <v/>
      </c>
      <c r="C213" s="37" t="str">
        <f>IF(OR(C212=1,C212=""),"",'Imperial Calcs'!B209)</f>
        <v/>
      </c>
      <c r="D213" s="30" t="str">
        <f>IF(C213="","",'Imperial Calcs'!C209)</f>
        <v/>
      </c>
      <c r="E213" s="30" t="str">
        <f>IF(OR(C212=1,C212=""),"",IF('Imperial Data'!$B$2,'Imperial Calcs'!D209,'Imperial Calcs'!E209))</f>
        <v/>
      </c>
      <c r="F213" s="30" t="str">
        <f>IF(OR(C212=1,C212=""),"",IF('Imperial Data'!$B$2,'Imperial Calcs'!E209,'Imperial Calcs'!G209))</f>
        <v/>
      </c>
      <c r="G213" s="30" t="str">
        <f>IF(OR(C212=1,C212=""),"",IF('Imperial Data'!$B$2,'Imperial Calcs'!F209,'Imperial Calcs'!J209))</f>
        <v/>
      </c>
      <c r="H213" s="30" t="str">
        <f>IF(OR(C212=1,C212=""),"",IF('Imperial Data'!$B$2,'Imperial Calcs'!G209,'Imperial Calcs'!M209))</f>
        <v/>
      </c>
      <c r="I213" s="30" t="str">
        <f>IF(C213="","",IF('Imperial Data'!$B$2,'Imperial Calcs'!J209,'Imperial Calcs'!Y209))</f>
        <v/>
      </c>
      <c r="J213" s="30" t="str">
        <f>IF('Imperial Data'!$B$2,'Imperial Calcs'!M209,"")</f>
        <v/>
      </c>
      <c r="K213" s="30" t="str">
        <f>IF('Imperial Data'!$B$2,'Imperial Calcs'!Y209,"")</f>
        <v xml:space="preserve"> </v>
      </c>
      <c r="L213" s="39" t="str">
        <f>IF('Imperial Data'!$B$2,J213,H213)</f>
        <v/>
      </c>
      <c r="M213" s="122" t="str">
        <f>IF('Imperial Data'!$B$2,K213,I213)</f>
        <v xml:space="preserve"> </v>
      </c>
      <c r="X213" s="39"/>
    </row>
    <row r="214" spans="1:24" x14ac:dyDescent="0.2">
      <c r="A214" s="32" t="str">
        <f t="shared" si="35"/>
        <v/>
      </c>
      <c r="C214" s="37" t="str">
        <f>IF(OR(C213=1,C213=""),"",'Imperial Calcs'!B210)</f>
        <v/>
      </c>
      <c r="D214" s="30" t="str">
        <f>IF(C214="","",'Imperial Calcs'!C210)</f>
        <v/>
      </c>
      <c r="E214" s="30" t="str">
        <f>IF(OR(C213=1,C213=""),"",IF('Imperial Data'!$B$2,'Imperial Calcs'!D210,'Imperial Calcs'!E210))</f>
        <v/>
      </c>
      <c r="F214" s="30" t="str">
        <f>IF(OR(C213=1,C213=""),"",IF('Imperial Data'!$B$2,'Imperial Calcs'!E210,'Imperial Calcs'!G210))</f>
        <v/>
      </c>
      <c r="G214" s="30" t="str">
        <f>IF(OR(C213=1,C213=""),"",IF('Imperial Data'!$B$2,'Imperial Calcs'!F210,'Imperial Calcs'!J210))</f>
        <v/>
      </c>
      <c r="H214" s="30" t="str">
        <f>IF(OR(C213=1,C213=""),"",IF('Imperial Data'!$B$2,'Imperial Calcs'!G210,'Imperial Calcs'!M210))</f>
        <v/>
      </c>
      <c r="I214" s="30" t="str">
        <f>IF(C214="","",IF('Imperial Data'!$B$2,'Imperial Calcs'!J210,'Imperial Calcs'!Y210))</f>
        <v/>
      </c>
      <c r="J214" s="30" t="str">
        <f>IF('Imperial Data'!$B$2,'Imperial Calcs'!M210,"")</f>
        <v/>
      </c>
      <c r="K214" s="30" t="str">
        <f>IF('Imperial Data'!$B$2,'Imperial Calcs'!Y210,"")</f>
        <v xml:space="preserve"> </v>
      </c>
      <c r="L214" s="39" t="str">
        <f>IF('Imperial Data'!$B$2,J214,H214)</f>
        <v/>
      </c>
      <c r="M214" s="122" t="str">
        <f>IF('Imperial Data'!$B$2,K214,I214)</f>
        <v xml:space="preserve"> </v>
      </c>
      <c r="X214" s="39"/>
    </row>
    <row r="215" spans="1:24" x14ac:dyDescent="0.2">
      <c r="A215" s="32" t="str">
        <f t="shared" si="35"/>
        <v/>
      </c>
      <c r="C215" s="37" t="str">
        <f>IF(OR(C214=1,C214=""),"",'Imperial Calcs'!B211)</f>
        <v/>
      </c>
      <c r="D215" s="30" t="str">
        <f>IF(C215="","",'Imperial Calcs'!C211)</f>
        <v/>
      </c>
      <c r="E215" s="30" t="str">
        <f>IF(OR(C214=1,C214=""),"",IF('Imperial Data'!$B$2,'Imperial Calcs'!D211,'Imperial Calcs'!E211))</f>
        <v/>
      </c>
      <c r="F215" s="30" t="str">
        <f>IF(OR(C214=1,C214=""),"",IF('Imperial Data'!$B$2,'Imperial Calcs'!E211,'Imperial Calcs'!G211))</f>
        <v/>
      </c>
      <c r="G215" s="30" t="str">
        <f>IF(OR(C214=1,C214=""),"",IF('Imperial Data'!$B$2,'Imperial Calcs'!F211,'Imperial Calcs'!J211))</f>
        <v/>
      </c>
      <c r="H215" s="30" t="str">
        <f>IF(OR(C214=1,C214=""),"",IF('Imperial Data'!$B$2,'Imperial Calcs'!G211,'Imperial Calcs'!M211))</f>
        <v/>
      </c>
      <c r="I215" s="30" t="str">
        <f>IF(C215="","",IF('Imperial Data'!$B$2,'Imperial Calcs'!J211,'Imperial Calcs'!Y211))</f>
        <v/>
      </c>
      <c r="J215" s="30" t="str">
        <f>IF('Imperial Data'!$B$2,'Imperial Calcs'!M211,"")</f>
        <v/>
      </c>
      <c r="K215" s="30" t="str">
        <f>IF('Imperial Data'!$B$2,'Imperial Calcs'!Y211,"")</f>
        <v xml:space="preserve"> </v>
      </c>
      <c r="L215" s="39" t="str">
        <f>IF('Imperial Data'!$B$2,J215,H215)</f>
        <v/>
      </c>
      <c r="M215" s="122" t="str">
        <f>IF('Imperial Data'!$B$2,K215,I215)</f>
        <v xml:space="preserve"> </v>
      </c>
      <c r="X215" s="39"/>
    </row>
    <row r="216" spans="1:24" x14ac:dyDescent="0.2">
      <c r="A216" s="32" t="str">
        <f t="shared" si="35"/>
        <v/>
      </c>
      <c r="C216" s="37" t="str">
        <f>IF(OR(C215=1,C215=""),"",'Imperial Calcs'!B212)</f>
        <v/>
      </c>
      <c r="D216" s="30" t="str">
        <f>IF(C216="","",'Imperial Calcs'!C212)</f>
        <v/>
      </c>
      <c r="E216" s="30" t="str">
        <f>IF(OR(C215=1,C215=""),"",IF('Imperial Data'!$B$2,'Imperial Calcs'!D212,'Imperial Calcs'!E212))</f>
        <v/>
      </c>
      <c r="F216" s="30" t="str">
        <f>IF(OR(C215=1,C215=""),"",IF('Imperial Data'!$B$2,'Imperial Calcs'!E212,'Imperial Calcs'!G212))</f>
        <v/>
      </c>
      <c r="G216" s="30" t="str">
        <f>IF(OR(C215=1,C215=""),"",IF('Imperial Data'!$B$2,'Imperial Calcs'!F212,'Imperial Calcs'!J212))</f>
        <v/>
      </c>
      <c r="H216" s="30" t="str">
        <f>IF(OR(C215=1,C215=""),"",IF('Imperial Data'!$B$2,'Imperial Calcs'!G212,'Imperial Calcs'!M212))</f>
        <v/>
      </c>
      <c r="I216" s="30" t="str">
        <f>IF(C216="","",IF('Imperial Data'!$B$2,'Imperial Calcs'!J212,'Imperial Calcs'!Y212))</f>
        <v/>
      </c>
      <c r="J216" s="30" t="str">
        <f>IF('Imperial Data'!$B$2,'Imperial Calcs'!M212,"")</f>
        <v/>
      </c>
      <c r="K216" s="30" t="str">
        <f>IF('Imperial Data'!$B$2,'Imperial Calcs'!Y212,"")</f>
        <v xml:space="preserve"> </v>
      </c>
      <c r="L216" s="39" t="str">
        <f>IF('Imperial Data'!$B$2,J216,H216)</f>
        <v/>
      </c>
      <c r="M216" s="122" t="str">
        <f>IF('Imperial Data'!$B$2,K216,I216)</f>
        <v xml:space="preserve"> </v>
      </c>
      <c r="X216" s="39"/>
    </row>
    <row r="217" spans="1:24" x14ac:dyDescent="0.2">
      <c r="A217" s="32" t="str">
        <f t="shared" si="35"/>
        <v/>
      </c>
      <c r="C217" s="37" t="str">
        <f>IF(OR(C216=1,C216=""),"",'Imperial Calcs'!B213)</f>
        <v/>
      </c>
      <c r="D217" s="30" t="str">
        <f>IF(C217="","",'Imperial Calcs'!C213)</f>
        <v/>
      </c>
      <c r="E217" s="30" t="str">
        <f>IF(OR(C216=1,C216=""),"",IF('Imperial Data'!$B$2,'Imperial Calcs'!D213,'Imperial Calcs'!E213))</f>
        <v/>
      </c>
      <c r="F217" s="30" t="str">
        <f>IF(OR(C216=1,C216=""),"",IF('Imperial Data'!$B$2,'Imperial Calcs'!E213,'Imperial Calcs'!G213))</f>
        <v/>
      </c>
      <c r="G217" s="30" t="str">
        <f>IF(OR(C216=1,C216=""),"",IF('Imperial Data'!$B$2,'Imperial Calcs'!F213,'Imperial Calcs'!J213))</f>
        <v/>
      </c>
      <c r="H217" s="30" t="str">
        <f>IF(OR(C216=1,C216=""),"",IF('Imperial Data'!$B$2,'Imperial Calcs'!G213,'Imperial Calcs'!M213))</f>
        <v/>
      </c>
      <c r="I217" s="30" t="str">
        <f>IF(C217="","",IF('Imperial Data'!$B$2,'Imperial Calcs'!J213,'Imperial Calcs'!Y213))</f>
        <v/>
      </c>
      <c r="J217" s="30" t="str">
        <f>IF('Imperial Data'!$B$2,'Imperial Calcs'!M213,"")</f>
        <v/>
      </c>
      <c r="K217" s="30" t="str">
        <f>IF('Imperial Data'!$B$2,'Imperial Calcs'!Y213,"")</f>
        <v xml:space="preserve"> </v>
      </c>
      <c r="L217" s="39" t="str">
        <f>IF('Imperial Data'!$B$2,J217,H217)</f>
        <v/>
      </c>
      <c r="M217" s="122" t="str">
        <f>IF('Imperial Data'!$B$2,K217,I217)</f>
        <v xml:space="preserve"> </v>
      </c>
      <c r="X217" s="39"/>
    </row>
    <row r="218" spans="1:24" x14ac:dyDescent="0.2">
      <c r="A218" s="32" t="str">
        <f t="shared" si="35"/>
        <v/>
      </c>
      <c r="C218" s="37" t="str">
        <f>IF(OR(C217=1,C217=""),"",'Imperial Calcs'!B214)</f>
        <v/>
      </c>
      <c r="D218" s="30" t="str">
        <f>IF(C218="","",'Imperial Calcs'!C214)</f>
        <v/>
      </c>
      <c r="E218" s="30" t="str">
        <f>IF(OR(C217=1,C217=""),"",IF('Imperial Data'!$B$2,'Imperial Calcs'!D214,'Imperial Calcs'!E214))</f>
        <v/>
      </c>
      <c r="F218" s="30" t="str">
        <f>IF(OR(C217=1,C217=""),"",IF('Imperial Data'!$B$2,'Imperial Calcs'!E214,'Imperial Calcs'!G214))</f>
        <v/>
      </c>
      <c r="G218" s="30" t="str">
        <f>IF(OR(C217=1,C217=""),"",IF('Imperial Data'!$B$2,'Imperial Calcs'!F214,'Imperial Calcs'!J214))</f>
        <v/>
      </c>
      <c r="H218" s="30" t="str">
        <f>IF(OR(C217=1,C217=""),"",IF('Imperial Data'!$B$2,'Imperial Calcs'!G214,'Imperial Calcs'!M214))</f>
        <v/>
      </c>
      <c r="I218" s="30" t="str">
        <f>IF(C218="","",IF('Imperial Data'!$B$2,'Imperial Calcs'!J214,'Imperial Calcs'!Y214))</f>
        <v/>
      </c>
      <c r="J218" s="30" t="str">
        <f>IF('Imperial Data'!$B$2,'Imperial Calcs'!M214,"")</f>
        <v/>
      </c>
      <c r="K218" s="30" t="str">
        <f>IF('Imperial Data'!$B$2,'Imperial Calcs'!Y214,"")</f>
        <v xml:space="preserve"> </v>
      </c>
      <c r="L218" s="39" t="str">
        <f>IF('Imperial Data'!$B$2,J218,H218)</f>
        <v/>
      </c>
      <c r="M218" s="122" t="str">
        <f>IF('Imperial Data'!$B$2,K218,I218)</f>
        <v xml:space="preserve"> </v>
      </c>
      <c r="X218" s="39"/>
    </row>
    <row r="219" spans="1:24" x14ac:dyDescent="0.2">
      <c r="A219" s="32" t="str">
        <f t="shared" si="35"/>
        <v/>
      </c>
      <c r="C219" s="37" t="str">
        <f>IF(OR(C218=1,C218=""),"",'Imperial Calcs'!B215)</f>
        <v/>
      </c>
      <c r="D219" s="30" t="str">
        <f>IF(C219="","",'Imperial Calcs'!C215)</f>
        <v/>
      </c>
      <c r="E219" s="30" t="str">
        <f>IF(OR(C218=1,C218=""),"",IF('Imperial Data'!$B$2,'Imperial Calcs'!D215,'Imperial Calcs'!E215))</f>
        <v/>
      </c>
      <c r="F219" s="30" t="str">
        <f>IF(OR(C218=1,C218=""),"",IF('Imperial Data'!$B$2,'Imperial Calcs'!E215,'Imperial Calcs'!G215))</f>
        <v/>
      </c>
      <c r="G219" s="30" t="str">
        <f>IF(OR(C218=1,C218=""),"",IF('Imperial Data'!$B$2,'Imperial Calcs'!F215,'Imperial Calcs'!J215))</f>
        <v/>
      </c>
      <c r="H219" s="30" t="str">
        <f>IF(OR(C218=1,C218=""),"",IF('Imperial Data'!$B$2,'Imperial Calcs'!G215,'Imperial Calcs'!M215))</f>
        <v/>
      </c>
      <c r="I219" s="30" t="str">
        <f>IF(C219="","",IF('Imperial Data'!$B$2,'Imperial Calcs'!J215,'Imperial Calcs'!Y215))</f>
        <v/>
      </c>
      <c r="J219" s="30" t="str">
        <f>IF('Imperial Data'!$B$2,'Imperial Calcs'!M215,"")</f>
        <v/>
      </c>
      <c r="K219" s="30" t="str">
        <f>IF('Imperial Data'!$B$2,'Imperial Calcs'!Y215,"")</f>
        <v xml:space="preserve"> </v>
      </c>
      <c r="L219" s="39" t="str">
        <f>IF('Imperial Data'!$B$2,J219,H219)</f>
        <v/>
      </c>
      <c r="M219" s="122" t="str">
        <f>IF('Imperial Data'!$B$2,K219,I219)</f>
        <v xml:space="preserve"> </v>
      </c>
      <c r="X219" s="39"/>
    </row>
    <row r="220" spans="1:24" x14ac:dyDescent="0.2">
      <c r="A220" s="32" t="str">
        <f t="shared" si="35"/>
        <v/>
      </c>
      <c r="C220" s="37" t="str">
        <f>IF(OR(C219=1,C219=""),"",'Imperial Calcs'!B216)</f>
        <v/>
      </c>
      <c r="D220" s="30" t="str">
        <f>IF(C220="","",'Imperial Calcs'!C216)</f>
        <v/>
      </c>
      <c r="E220" s="30" t="str">
        <f>IF(OR(C219=1,C219=""),"",IF('Imperial Data'!$B$2,'Imperial Calcs'!D216,'Imperial Calcs'!E216))</f>
        <v/>
      </c>
      <c r="F220" s="30" t="str">
        <f>IF(OR(C219=1,C219=""),"",IF('Imperial Data'!$B$2,'Imperial Calcs'!E216,'Imperial Calcs'!G216))</f>
        <v/>
      </c>
      <c r="G220" s="30" t="str">
        <f>IF(OR(C219=1,C219=""),"",IF('Imperial Data'!$B$2,'Imperial Calcs'!F216,'Imperial Calcs'!J216))</f>
        <v/>
      </c>
      <c r="H220" s="30" t="str">
        <f>IF(OR(C219=1,C219=""),"",IF('Imperial Data'!$B$2,'Imperial Calcs'!G216,'Imperial Calcs'!M216))</f>
        <v/>
      </c>
      <c r="I220" s="30" t="str">
        <f>IF(C220="","",IF('Imperial Data'!$B$2,'Imperial Calcs'!J216,'Imperial Calcs'!Y216))</f>
        <v/>
      </c>
      <c r="J220" s="30" t="str">
        <f>IF('Imperial Data'!$B$2,'Imperial Calcs'!M216,"")</f>
        <v/>
      </c>
      <c r="K220" s="30" t="str">
        <f>IF('Imperial Data'!$B$2,'Imperial Calcs'!Y216,"")</f>
        <v xml:space="preserve"> </v>
      </c>
      <c r="L220" s="39" t="str">
        <f>IF('Imperial Data'!$B$2,J220,H220)</f>
        <v/>
      </c>
      <c r="M220" s="122" t="str">
        <f>IF('Imperial Data'!$B$2,K220,I220)</f>
        <v xml:space="preserve"> </v>
      </c>
      <c r="X220" s="39"/>
    </row>
    <row r="221" spans="1:24" x14ac:dyDescent="0.2">
      <c r="A221" s="32" t="str">
        <f t="shared" si="35"/>
        <v/>
      </c>
      <c r="C221" s="37" t="str">
        <f>IF(OR(C220=1,C220=""),"",'Imperial Calcs'!B217)</f>
        <v/>
      </c>
      <c r="D221" s="30" t="str">
        <f>IF(C221="","",'Imperial Calcs'!C217)</f>
        <v/>
      </c>
      <c r="E221" s="30" t="str">
        <f>IF(OR(C220=1,C220=""),"",IF('Imperial Data'!$B$2,'Imperial Calcs'!D217,'Imperial Calcs'!E217))</f>
        <v/>
      </c>
      <c r="F221" s="30" t="str">
        <f>IF(OR(C220=1,C220=""),"",IF('Imperial Data'!$B$2,'Imperial Calcs'!E217,'Imperial Calcs'!G217))</f>
        <v/>
      </c>
      <c r="G221" s="30" t="str">
        <f>IF(OR(C220=1,C220=""),"",IF('Imperial Data'!$B$2,'Imperial Calcs'!F217,'Imperial Calcs'!J217))</f>
        <v/>
      </c>
      <c r="H221" s="30" t="str">
        <f>IF(OR(C220=1,C220=""),"",IF('Imperial Data'!$B$2,'Imperial Calcs'!G217,'Imperial Calcs'!M217))</f>
        <v/>
      </c>
      <c r="I221" s="30" t="str">
        <f>IF(C221="","",IF('Imperial Data'!$B$2,'Imperial Calcs'!J217,'Imperial Calcs'!Y217))</f>
        <v/>
      </c>
      <c r="J221" s="30" t="str">
        <f>IF('Imperial Data'!$B$2,'Imperial Calcs'!M217,"")</f>
        <v/>
      </c>
      <c r="K221" s="30" t="str">
        <f>IF('Imperial Data'!$B$2,'Imperial Calcs'!Y217,"")</f>
        <v xml:space="preserve"> </v>
      </c>
      <c r="L221" s="39" t="str">
        <f>IF('Imperial Data'!$B$2,J221,H221)</f>
        <v/>
      </c>
      <c r="M221" s="122" t="str">
        <f>IF('Imperial Data'!$B$2,K221,I221)</f>
        <v xml:space="preserve"> </v>
      </c>
      <c r="X221" s="39"/>
    </row>
    <row r="222" spans="1:24" x14ac:dyDescent="0.2">
      <c r="A222" s="32" t="str">
        <f t="shared" si="35"/>
        <v/>
      </c>
      <c r="C222" s="37" t="str">
        <f>IF(OR(C221=1,C221=""),"",'Imperial Calcs'!B218)</f>
        <v/>
      </c>
      <c r="D222" s="30" t="str">
        <f>IF(C222="","",'Imperial Calcs'!C218)</f>
        <v/>
      </c>
      <c r="E222" s="30" t="str">
        <f>IF(OR(C221=1,C221=""),"",IF('Imperial Data'!$B$2,'Imperial Calcs'!D218,'Imperial Calcs'!E218))</f>
        <v/>
      </c>
      <c r="F222" s="30" t="str">
        <f>IF(OR(C221=1,C221=""),"",IF('Imperial Data'!$B$2,'Imperial Calcs'!E218,'Imperial Calcs'!G218))</f>
        <v/>
      </c>
      <c r="G222" s="30" t="str">
        <f>IF(OR(C221=1,C221=""),"",IF('Imperial Data'!$B$2,'Imperial Calcs'!F218,'Imperial Calcs'!J218))</f>
        <v/>
      </c>
      <c r="H222" s="30" t="str">
        <f>IF(OR(C221=1,C221=""),"",IF('Imperial Data'!$B$2,'Imperial Calcs'!G218,'Imperial Calcs'!M218))</f>
        <v/>
      </c>
      <c r="I222" s="30" t="str">
        <f>IF(C222="","",IF('Imperial Data'!$B$2,'Imperial Calcs'!J218,'Imperial Calcs'!Y218))</f>
        <v/>
      </c>
      <c r="J222" s="30" t="str">
        <f>IF('Imperial Data'!$B$2,'Imperial Calcs'!M218,"")</f>
        <v/>
      </c>
      <c r="K222" s="30" t="str">
        <f>IF('Imperial Data'!$B$2,'Imperial Calcs'!Y218,"")</f>
        <v xml:space="preserve"> </v>
      </c>
      <c r="L222" s="39" t="str">
        <f>IF('Imperial Data'!$B$2,J222,H222)</f>
        <v/>
      </c>
      <c r="M222" s="122" t="str">
        <f>IF('Imperial Data'!$B$2,K222,I222)</f>
        <v xml:space="preserve"> </v>
      </c>
      <c r="X222" s="39"/>
    </row>
    <row r="223" spans="1:24" x14ac:dyDescent="0.2">
      <c r="A223" s="32" t="str">
        <f t="shared" si="35"/>
        <v/>
      </c>
      <c r="C223" s="37" t="str">
        <f>IF(OR(C222=1,C222=""),"",'Imperial Calcs'!B219)</f>
        <v/>
      </c>
      <c r="D223" s="30" t="str">
        <f>IF(C223="","",'Imperial Calcs'!C219)</f>
        <v/>
      </c>
      <c r="E223" s="30" t="str">
        <f>IF(OR(C222=1,C222=""),"",IF('Imperial Data'!$B$2,'Imperial Calcs'!D219,'Imperial Calcs'!E219))</f>
        <v/>
      </c>
      <c r="F223" s="30" t="str">
        <f>IF(OR(C222=1,C222=""),"",IF('Imperial Data'!$B$2,'Imperial Calcs'!E219,'Imperial Calcs'!G219))</f>
        <v/>
      </c>
      <c r="G223" s="30" t="str">
        <f>IF(OR(C222=1,C222=""),"",IF('Imperial Data'!$B$2,'Imperial Calcs'!F219,'Imperial Calcs'!J219))</f>
        <v/>
      </c>
      <c r="H223" s="30" t="str">
        <f>IF(OR(C222=1,C222=""),"",IF('Imperial Data'!$B$2,'Imperial Calcs'!G219,'Imperial Calcs'!M219))</f>
        <v/>
      </c>
      <c r="I223" s="30" t="str">
        <f>IF(C223="","",IF('Imperial Data'!$B$2,'Imperial Calcs'!J219,'Imperial Calcs'!Y219))</f>
        <v/>
      </c>
      <c r="J223" s="30" t="str">
        <f>IF('Imperial Data'!$B$2,'Imperial Calcs'!M219,"")</f>
        <v/>
      </c>
      <c r="K223" s="30" t="str">
        <f>IF('Imperial Data'!$B$2,'Imperial Calcs'!Y219,"")</f>
        <v xml:space="preserve"> </v>
      </c>
      <c r="L223" s="39" t="str">
        <f>IF('Imperial Data'!$B$2,J223,H223)</f>
        <v/>
      </c>
      <c r="M223" s="122" t="str">
        <f>IF('Imperial Data'!$B$2,K223,I223)</f>
        <v xml:space="preserve"> </v>
      </c>
      <c r="X223" s="39"/>
    </row>
    <row r="224" spans="1:24" x14ac:dyDescent="0.2">
      <c r="A224" s="32" t="str">
        <f t="shared" si="35"/>
        <v/>
      </c>
      <c r="C224" s="37" t="str">
        <f>IF(OR(C223=1,C223=""),"",'Imperial Calcs'!B220)</f>
        <v/>
      </c>
      <c r="D224" s="30" t="str">
        <f>IF(C224="","",'Imperial Calcs'!C220)</f>
        <v/>
      </c>
      <c r="E224" s="30" t="str">
        <f>IF(OR(C223=1,C223=""),"",IF('Imperial Data'!$B$2,'Imperial Calcs'!D220,'Imperial Calcs'!E220))</f>
        <v/>
      </c>
      <c r="F224" s="30" t="str">
        <f>IF(OR(C223=1,C223=""),"",IF('Imperial Data'!$B$2,'Imperial Calcs'!E220,'Imperial Calcs'!G220))</f>
        <v/>
      </c>
      <c r="G224" s="30" t="str">
        <f>IF(OR(C223=1,C223=""),"",IF('Imperial Data'!$B$2,'Imperial Calcs'!F220,'Imperial Calcs'!J220))</f>
        <v/>
      </c>
      <c r="H224" s="30" t="str">
        <f>IF(OR(C223=1,C223=""),"",IF('Imperial Data'!$B$2,'Imperial Calcs'!G220,'Imperial Calcs'!M220))</f>
        <v/>
      </c>
      <c r="I224" s="30" t="str">
        <f>IF(C224="","",IF('Imperial Data'!$B$2,'Imperial Calcs'!J220,'Imperial Calcs'!Y220))</f>
        <v/>
      </c>
      <c r="J224" s="30" t="str">
        <f>IF('Imperial Data'!$B$2,'Imperial Calcs'!M220,"")</f>
        <v/>
      </c>
      <c r="K224" s="30"/>
      <c r="L224" s="39" t="str">
        <f>IF('Imperial Data'!$B$2,J224,H224)</f>
        <v/>
      </c>
      <c r="M224" s="122"/>
      <c r="X224" s="39"/>
    </row>
    <row r="225" spans="1:24" x14ac:dyDescent="0.2">
      <c r="A225" s="32" t="str">
        <f t="shared" si="35"/>
        <v/>
      </c>
      <c r="C225" s="37" t="str">
        <f>IF(OR(C224=1,C224=""),"",'Imperial Calcs'!B221)</f>
        <v/>
      </c>
      <c r="D225" s="30" t="str">
        <f>IF(C225="","",'Imperial Calcs'!C221)</f>
        <v/>
      </c>
      <c r="E225" s="30" t="str">
        <f>IF(OR(C224=1,C224=""),"",IF('Imperial Data'!$B$2,'Imperial Calcs'!D221,'Imperial Calcs'!E221))</f>
        <v/>
      </c>
      <c r="F225" s="30" t="str">
        <f>IF(OR(C224=1,C224=""),"",IF('Imperial Data'!$B$2,'Imperial Calcs'!E221,'Imperial Calcs'!G221))</f>
        <v/>
      </c>
      <c r="G225" s="30" t="str">
        <f>IF(OR(C224=1,C224=""),"",IF('Imperial Data'!$B$2,'Imperial Calcs'!F221,'Imperial Calcs'!J221))</f>
        <v/>
      </c>
      <c r="H225" s="30" t="str">
        <f>IF(OR(C224=1,C224=""),"",IF('Imperial Data'!$B$2,'Imperial Calcs'!G221,'Imperial Calcs'!M221))</f>
        <v/>
      </c>
      <c r="I225" s="30" t="str">
        <f>IF(C225="","",IF('Imperial Data'!$B$2,'Imperial Calcs'!J221,'Imperial Calcs'!Y221))</f>
        <v/>
      </c>
      <c r="J225" s="30" t="str">
        <f>IF('Imperial Data'!$B$2,'Imperial Calcs'!M221,"")</f>
        <v/>
      </c>
      <c r="K225" s="30"/>
      <c r="L225" s="39" t="str">
        <f>IF('Imperial Data'!$B$2,J225,H225)</f>
        <v/>
      </c>
      <c r="M225" s="122"/>
      <c r="X225" s="39"/>
    </row>
    <row r="226" spans="1:24" x14ac:dyDescent="0.2">
      <c r="A226" s="32" t="str">
        <f t="shared" si="35"/>
        <v/>
      </c>
      <c r="C226" s="37" t="str">
        <f>IF(OR(C225=1,C225=""),"",'Imperial Calcs'!B222)</f>
        <v/>
      </c>
      <c r="D226" s="30" t="str">
        <f>IF(C226="","",'Imperial Calcs'!C222)</f>
        <v/>
      </c>
      <c r="E226" s="30" t="str">
        <f>IF(OR(C225=1,C225=""),"",IF('Imperial Data'!$B$2,'Imperial Calcs'!D222,'Imperial Calcs'!E222))</f>
        <v/>
      </c>
      <c r="F226" s="30" t="str">
        <f>IF(OR(C225=1,C225=""),"",IF('Imperial Data'!$B$2,'Imperial Calcs'!E222,'Imperial Calcs'!G222))</f>
        <v/>
      </c>
      <c r="G226" s="30" t="str">
        <f>IF(OR(C225=1,C225=""),"",IF('Imperial Data'!$B$2,'Imperial Calcs'!F222,'Imperial Calcs'!J222))</f>
        <v/>
      </c>
      <c r="H226" s="30" t="str">
        <f>IF(OR(C225=1,C225=""),"",IF('Imperial Data'!$B$2,'Imperial Calcs'!G222,'Imperial Calcs'!M222))</f>
        <v/>
      </c>
      <c r="I226" s="30" t="str">
        <f>IF(C226="","",IF('Imperial Data'!$B$2,'Imperial Calcs'!J222,'Imperial Calcs'!Y222))</f>
        <v/>
      </c>
      <c r="J226" s="30" t="str">
        <f>IF('Imperial Data'!$B$2,'Imperial Calcs'!M222,"")</f>
        <v/>
      </c>
      <c r="K226" s="30"/>
      <c r="L226" s="39" t="str">
        <f>IF('Imperial Data'!$B$2,J226,H226)</f>
        <v/>
      </c>
      <c r="M226" s="122"/>
      <c r="X226" s="39"/>
    </row>
    <row r="227" spans="1:24" x14ac:dyDescent="0.2">
      <c r="A227" s="32" t="str">
        <f t="shared" si="35"/>
        <v/>
      </c>
      <c r="C227" s="37" t="str">
        <f>IF(OR(C226=1,C226=""),"",'Imperial Calcs'!B223)</f>
        <v/>
      </c>
      <c r="D227" s="30" t="str">
        <f>IF(C227="","",'Imperial Calcs'!C223)</f>
        <v/>
      </c>
      <c r="E227" s="30" t="str">
        <f>IF(OR(C226=1,C226=""),"",IF('Imperial Data'!$B$2,'Imperial Calcs'!D223,'Imperial Calcs'!E223))</f>
        <v/>
      </c>
      <c r="F227" s="30" t="str">
        <f>IF(OR(C226=1,C226=""),"",IF('Imperial Data'!$B$2,'Imperial Calcs'!E223,'Imperial Calcs'!G223))</f>
        <v/>
      </c>
      <c r="G227" s="30" t="str">
        <f>IF(OR(C226=1,C226=""),"",IF('Imperial Data'!$B$2,'Imperial Calcs'!F223,'Imperial Calcs'!J223))</f>
        <v/>
      </c>
      <c r="H227" s="30" t="str">
        <f>IF(OR(C226=1,C226=""),"",IF('Imperial Data'!$B$2,'Imperial Calcs'!G223,'Imperial Calcs'!M223))</f>
        <v/>
      </c>
      <c r="I227" s="30" t="str">
        <f>IF(C227="","",IF('Imperial Data'!$B$2,'Imperial Calcs'!J223,'Imperial Calcs'!Y223))</f>
        <v/>
      </c>
      <c r="J227" s="30" t="str">
        <f>IF('Imperial Data'!$B$2,'Imperial Calcs'!M223,"")</f>
        <v/>
      </c>
      <c r="K227" s="30"/>
      <c r="L227" s="39" t="str">
        <f>IF('Imperial Data'!$B$2,J227,H227)</f>
        <v/>
      </c>
      <c r="M227" s="122"/>
      <c r="X227" s="39"/>
    </row>
    <row r="228" spans="1:24" x14ac:dyDescent="0.2">
      <c r="A228" s="32" t="str">
        <f t="shared" si="35"/>
        <v/>
      </c>
      <c r="C228" s="37" t="str">
        <f>IF(OR(C227=1,C227=""),"",'Imperial Calcs'!B224)</f>
        <v/>
      </c>
      <c r="D228" s="30" t="str">
        <f>IF(C228="","",'Imperial Calcs'!C224)</f>
        <v/>
      </c>
      <c r="E228" s="30" t="str">
        <f>IF(OR(C227=1,C227=""),"",IF('Imperial Data'!$B$2,'Imperial Calcs'!D224,'Imperial Calcs'!E224))</f>
        <v/>
      </c>
      <c r="F228" s="30" t="str">
        <f>IF(OR(C227=1,C227=""),"",IF('Imperial Data'!$B$2,'Imperial Calcs'!E224,'Imperial Calcs'!G224))</f>
        <v/>
      </c>
      <c r="G228" s="30" t="str">
        <f>IF(OR(C227=1,C227=""),"",IF('Imperial Data'!$B$2,'Imperial Calcs'!F224,'Imperial Calcs'!J224))</f>
        <v/>
      </c>
      <c r="H228" s="30" t="str">
        <f>IF(OR(C227=1,C227=""),"",IF('Imperial Data'!$B$2,'Imperial Calcs'!G224,'Imperial Calcs'!M224))</f>
        <v/>
      </c>
      <c r="I228" s="30" t="str">
        <f>IF(C228="","",IF('Imperial Data'!$B$2,'Imperial Calcs'!J224,'Imperial Calcs'!Y224))</f>
        <v/>
      </c>
      <c r="J228" s="30" t="str">
        <f>IF('Imperial Data'!$B$2,'Imperial Calcs'!M224,"")</f>
        <v/>
      </c>
      <c r="K228" s="30"/>
      <c r="L228" s="39" t="str">
        <f>IF('Imperial Data'!$B$2,J228,H228)</f>
        <v/>
      </c>
      <c r="M228" s="122"/>
      <c r="X228" s="39"/>
    </row>
    <row r="229" spans="1:24" x14ac:dyDescent="0.2">
      <c r="A229" s="32" t="str">
        <f t="shared" si="35"/>
        <v/>
      </c>
      <c r="C229" s="37" t="str">
        <f>IF(OR(C228=1,C228=""),"",'Imperial Calcs'!B225)</f>
        <v/>
      </c>
      <c r="D229" s="30" t="str">
        <f>IF(C229="","",'Imperial Calcs'!C225)</f>
        <v/>
      </c>
      <c r="E229" s="30" t="str">
        <f>IF(OR(C228=1,C228=""),"",IF('Imperial Data'!$B$2,'Imperial Calcs'!D225,'Imperial Calcs'!E225))</f>
        <v/>
      </c>
      <c r="F229" s="30" t="str">
        <f>IF(OR(C228=1,C228=""),"",IF('Imperial Data'!$B$2,'Imperial Calcs'!E225,'Imperial Calcs'!G225))</f>
        <v/>
      </c>
      <c r="G229" s="30" t="str">
        <f>IF(OR(C228=1,C228=""),"",IF('Imperial Data'!$B$2,'Imperial Calcs'!F225,'Imperial Calcs'!J225))</f>
        <v/>
      </c>
      <c r="H229" s="30" t="str">
        <f>IF(OR(C228=1,C228=""),"",IF('Imperial Data'!$B$2,'Imperial Calcs'!G225,'Imperial Calcs'!M225))</f>
        <v/>
      </c>
      <c r="I229" s="30" t="str">
        <f>IF(C229="","",IF('Imperial Data'!$B$2,'Imperial Calcs'!J225,'Imperial Calcs'!Y225))</f>
        <v/>
      </c>
      <c r="J229" s="30" t="str">
        <f>IF('Imperial Data'!$B$2,'Imperial Calcs'!M225,"")</f>
        <v/>
      </c>
      <c r="K229" s="30"/>
      <c r="L229" s="39" t="str">
        <f>IF('Imperial Data'!$B$2,J229,H229)</f>
        <v/>
      </c>
      <c r="M229" s="122"/>
      <c r="X229" s="39"/>
    </row>
    <row r="230" spans="1:24" x14ac:dyDescent="0.2">
      <c r="A230" s="32" t="str">
        <f t="shared" si="35"/>
        <v/>
      </c>
      <c r="C230" s="37" t="str">
        <f>IF(OR(C229=1,C229=""),"",'Imperial Calcs'!B226)</f>
        <v/>
      </c>
      <c r="D230" s="30" t="str">
        <f>IF(C230="","",'Imperial Calcs'!C226)</f>
        <v/>
      </c>
      <c r="E230" s="30" t="str">
        <f>IF(OR(C229=1,C229=""),"",IF('Imperial Data'!$B$2,'Imperial Calcs'!D226,'Imperial Calcs'!E226))</f>
        <v/>
      </c>
      <c r="F230" s="30" t="str">
        <f>IF(OR(C229=1,C229=""),"",IF('Imperial Data'!$B$2,'Imperial Calcs'!E226,'Imperial Calcs'!G226))</f>
        <v/>
      </c>
      <c r="G230" s="30" t="str">
        <f>IF(OR(C229=1,C229=""),"",IF('Imperial Data'!$B$2,'Imperial Calcs'!F226,'Imperial Calcs'!J226))</f>
        <v/>
      </c>
      <c r="H230" s="30" t="str">
        <f>IF(OR(C229=1,C229=""),"",IF('Imperial Data'!$B$2,'Imperial Calcs'!G226,'Imperial Calcs'!M226))</f>
        <v/>
      </c>
      <c r="I230" s="30" t="str">
        <f>IF(C230="","",IF('Imperial Data'!$B$2,'Imperial Calcs'!J226,'Imperial Calcs'!Y226))</f>
        <v/>
      </c>
      <c r="J230" s="30" t="str">
        <f>IF('Imperial Data'!$B$2,'Imperial Calcs'!M226,"")</f>
        <v/>
      </c>
      <c r="K230" s="30"/>
      <c r="L230" s="39" t="str">
        <f>IF('Imperial Data'!$B$2,J230,H230)</f>
        <v/>
      </c>
      <c r="M230" s="122"/>
      <c r="X230" s="39"/>
    </row>
    <row r="231" spans="1:24" x14ac:dyDescent="0.2">
      <c r="A231" s="32" t="str">
        <f t="shared" si="35"/>
        <v/>
      </c>
      <c r="C231" s="37" t="str">
        <f>IF(OR(C230=1,C230=""),"",'Imperial Calcs'!B227)</f>
        <v/>
      </c>
      <c r="D231" s="30" t="str">
        <f>IF(C231="","",'Imperial Calcs'!C227)</f>
        <v/>
      </c>
      <c r="E231" s="30" t="str">
        <f>IF(OR(C230=1,C230=""),"",IF('Imperial Data'!$B$2,'Imperial Calcs'!D227,'Imperial Calcs'!E227))</f>
        <v/>
      </c>
      <c r="F231" s="30" t="str">
        <f>IF(OR(C230=1,C230=""),"",IF('Imperial Data'!$B$2,'Imperial Calcs'!E227,'Imperial Calcs'!G227))</f>
        <v/>
      </c>
      <c r="G231" s="30" t="str">
        <f>IF(OR(C230=1,C230=""),"",IF('Imperial Data'!$B$2,'Imperial Calcs'!F227,'Imperial Calcs'!J227))</f>
        <v/>
      </c>
      <c r="H231" s="30" t="str">
        <f>IF(OR(C230=1,C230=""),"",IF('Imperial Data'!$B$2,'Imperial Calcs'!G227,'Imperial Calcs'!M227))</f>
        <v/>
      </c>
      <c r="I231" s="30" t="str">
        <f>IF(C231="","",IF('Imperial Data'!$B$2,'Imperial Calcs'!J227,'Imperial Calcs'!Y227))</f>
        <v/>
      </c>
      <c r="J231" s="30" t="str">
        <f>IF('Imperial Data'!$B$2,'Imperial Calcs'!M227,"")</f>
        <v/>
      </c>
      <c r="K231" s="30"/>
      <c r="L231" s="39" t="str">
        <f>IF('Imperial Data'!$B$2,J231,H231)</f>
        <v/>
      </c>
      <c r="M231" s="122"/>
      <c r="X231" s="39"/>
    </row>
    <row r="232" spans="1:24" x14ac:dyDescent="0.2">
      <c r="A232" s="32" t="str">
        <f t="shared" si="35"/>
        <v/>
      </c>
      <c r="C232" s="37" t="str">
        <f>IF(OR(C231=1,C231=""),"",'Imperial Calcs'!B228)</f>
        <v/>
      </c>
      <c r="D232" s="30" t="str">
        <f>IF(C232="","",'Imperial Calcs'!C228)</f>
        <v/>
      </c>
      <c r="E232" s="30" t="str">
        <f>IF(OR(C231=1,C231=""),"",IF('Imperial Data'!$B$2,'Imperial Calcs'!D228,'Imperial Calcs'!E228))</f>
        <v/>
      </c>
      <c r="F232" s="30" t="str">
        <f>IF(OR(C231=1,C231=""),"",IF('Imperial Data'!$B$2,'Imperial Calcs'!E228,'Imperial Calcs'!G228))</f>
        <v/>
      </c>
      <c r="G232" s="30" t="str">
        <f>IF(OR(C231=1,C231=""),"",IF('Imperial Data'!$B$2,'Imperial Calcs'!F228,'Imperial Calcs'!J228))</f>
        <v/>
      </c>
      <c r="H232" s="30" t="str">
        <f>IF(OR(C231=1,C231=""),"",IF('Imperial Data'!$B$2,'Imperial Calcs'!G228,'Imperial Calcs'!M228))</f>
        <v/>
      </c>
      <c r="I232" s="30" t="str">
        <f>IF(C232="","",IF('Imperial Data'!$B$2,'Imperial Calcs'!J228,'Imperial Calcs'!Y228))</f>
        <v/>
      </c>
      <c r="J232" s="30" t="str">
        <f>IF('Imperial Data'!$B$2,'Imperial Calcs'!M228,"")</f>
        <v/>
      </c>
      <c r="K232" s="30"/>
      <c r="L232" s="39" t="str">
        <f>IF('Imperial Data'!$B$2,J232,H232)</f>
        <v/>
      </c>
      <c r="M232" s="122"/>
      <c r="X232" s="39"/>
    </row>
    <row r="233" spans="1:24" x14ac:dyDescent="0.2">
      <c r="A233" s="32" t="str">
        <f t="shared" si="35"/>
        <v/>
      </c>
      <c r="C233" s="37" t="str">
        <f>IF(OR(C232=1,C232=""),"",'Imperial Calcs'!B229)</f>
        <v/>
      </c>
      <c r="D233" s="30" t="str">
        <f>IF(C233="","",'Imperial Calcs'!C229)</f>
        <v/>
      </c>
      <c r="E233" s="30" t="str">
        <f>IF(OR(C232=1,C232=""),"",IF('Imperial Data'!$B$2,'Imperial Calcs'!D229,'Imperial Calcs'!E229))</f>
        <v/>
      </c>
      <c r="F233" s="30" t="str">
        <f>IF(OR(C232=1,C232=""),"",IF('Imperial Data'!$B$2,'Imperial Calcs'!E229,'Imperial Calcs'!G229))</f>
        <v/>
      </c>
      <c r="G233" s="30" t="str">
        <f>IF(OR(C232=1,C232=""),"",IF('Imperial Data'!$B$2,'Imperial Calcs'!F229,'Imperial Calcs'!J229))</f>
        <v/>
      </c>
      <c r="H233" s="30" t="str">
        <f>IF(OR(C232=1,C232=""),"",IF('Imperial Data'!$B$2,'Imperial Calcs'!G229,'Imperial Calcs'!M229))</f>
        <v/>
      </c>
      <c r="I233" s="30" t="str">
        <f>IF(C233="","",IF('Imperial Data'!$B$2,'Imperial Calcs'!J229,'Imperial Calcs'!Y229))</f>
        <v/>
      </c>
      <c r="J233" s="30" t="str">
        <f>IF('Imperial Data'!$B$2,'Imperial Calcs'!M229,"")</f>
        <v/>
      </c>
      <c r="K233" s="30"/>
      <c r="L233" s="39" t="str">
        <f>IF('Imperial Data'!$B$2,J233,H233)</f>
        <v/>
      </c>
      <c r="M233" s="122"/>
      <c r="X233" s="39"/>
    </row>
    <row r="234" spans="1:24" x14ac:dyDescent="0.2">
      <c r="A234" s="32" t="str">
        <f t="shared" si="35"/>
        <v/>
      </c>
      <c r="C234" s="37" t="str">
        <f>IF(OR(C233=1,C233=""),"",'Imperial Calcs'!B230)</f>
        <v/>
      </c>
      <c r="D234" s="30" t="str">
        <f>IF(C234="","",'Imperial Calcs'!C230)</f>
        <v/>
      </c>
      <c r="E234" s="30" t="str">
        <f>IF(OR(C233=1,C233=""),"",IF('Imperial Data'!$B$2,'Imperial Calcs'!D230,'Imperial Calcs'!E230))</f>
        <v/>
      </c>
      <c r="F234" s="30" t="str">
        <f>IF(OR(C233=1,C233=""),"",IF('Imperial Data'!$B$2,'Imperial Calcs'!E230,'Imperial Calcs'!G230))</f>
        <v/>
      </c>
      <c r="G234" s="30" t="str">
        <f>IF(OR(C233=1,C233=""),"",IF('Imperial Data'!$B$2,'Imperial Calcs'!F230,'Imperial Calcs'!J230))</f>
        <v/>
      </c>
      <c r="H234" s="30" t="str">
        <f>IF(OR(C233=1,C233=""),"",IF('Imperial Data'!$B$2,'Imperial Calcs'!G230,'Imperial Calcs'!M230))</f>
        <v/>
      </c>
      <c r="I234" s="30" t="str">
        <f>IF(C234="","",IF('Imperial Data'!$B$2,'Imperial Calcs'!J230,'Imperial Calcs'!Y230))</f>
        <v/>
      </c>
      <c r="J234" s="30" t="str">
        <f>IF('Imperial Data'!$B$2,'Imperial Calcs'!M230,"")</f>
        <v/>
      </c>
      <c r="K234" s="30"/>
      <c r="L234" s="39" t="str">
        <f>IF('Imperial Data'!$B$2,J234,H234)</f>
        <v/>
      </c>
      <c r="M234" s="122"/>
      <c r="X234" s="39"/>
    </row>
    <row r="235" spans="1:24" x14ac:dyDescent="0.2">
      <c r="A235" s="32" t="str">
        <f t="shared" si="35"/>
        <v/>
      </c>
      <c r="C235" s="37" t="str">
        <f>IF(OR(C234=1,C234=""),"",'Imperial Calcs'!B231)</f>
        <v/>
      </c>
      <c r="D235" s="30" t="str">
        <f>IF(C235="","",'Imperial Calcs'!C231)</f>
        <v/>
      </c>
      <c r="E235" s="30" t="str">
        <f>IF(OR(C234=1,C234=""),"",IF('Imperial Data'!$B$2,'Imperial Calcs'!D231,'Imperial Calcs'!E231))</f>
        <v/>
      </c>
      <c r="F235" s="30" t="str">
        <f>IF(OR(C234=1,C234=""),"",IF('Imperial Data'!$B$2,'Imperial Calcs'!E231,'Imperial Calcs'!G231))</f>
        <v/>
      </c>
      <c r="G235" s="30" t="str">
        <f>IF(OR(C234=1,C234=""),"",IF('Imperial Data'!$B$2,'Imperial Calcs'!F231,'Imperial Calcs'!J231))</f>
        <v/>
      </c>
      <c r="H235" s="30" t="str">
        <f>IF(OR(C234=1,C234=""),"",IF('Imperial Data'!$B$2,'Imperial Calcs'!G231,'Imperial Calcs'!M231))</f>
        <v/>
      </c>
      <c r="I235" s="30" t="str">
        <f>IF(C235="","",IF('Imperial Data'!$B$2,'Imperial Calcs'!J231,'Imperial Calcs'!Y231))</f>
        <v/>
      </c>
      <c r="J235" s="30" t="str">
        <f>IF('Imperial Data'!$B$2,'Imperial Calcs'!M231,"")</f>
        <v/>
      </c>
      <c r="K235" s="30"/>
      <c r="L235" s="39" t="str">
        <f>IF('Imperial Data'!$B$2,J235,H235)</f>
        <v/>
      </c>
      <c r="M235" s="122"/>
      <c r="X235" s="39"/>
    </row>
    <row r="236" spans="1:24" x14ac:dyDescent="0.2">
      <c r="A236" s="32" t="str">
        <f t="shared" si="35"/>
        <v/>
      </c>
      <c r="C236" s="37" t="str">
        <f>IF(OR(C235=1,C235=""),"",'Imperial Calcs'!B232)</f>
        <v/>
      </c>
      <c r="D236" s="30" t="str">
        <f>IF(C236="","",'Imperial Calcs'!C232)</f>
        <v/>
      </c>
      <c r="E236" s="30" t="str">
        <f>IF(OR(C235=1,C235=""),"",IF('Imperial Data'!$B$2,'Imperial Calcs'!D232,'Imperial Calcs'!E232))</f>
        <v/>
      </c>
      <c r="F236" s="30" t="str">
        <f>IF(OR(C235=1,C235=""),"",IF('Imperial Data'!$B$2,'Imperial Calcs'!E232,'Imperial Calcs'!G232))</f>
        <v/>
      </c>
      <c r="G236" s="30" t="str">
        <f>IF(OR(C235=1,C235=""),"",IF('Imperial Data'!$B$2,'Imperial Calcs'!F232,'Imperial Calcs'!J232))</f>
        <v/>
      </c>
      <c r="H236" s="30" t="str">
        <f>IF(OR(C235=1,C235=""),"",IF('Imperial Data'!$B$2,'Imperial Calcs'!G232,'Imperial Calcs'!M232))</f>
        <v/>
      </c>
      <c r="I236" s="30" t="str">
        <f>IF(C236="","",IF('Imperial Data'!$B$2,'Imperial Calcs'!J232,'Imperial Calcs'!Y232))</f>
        <v/>
      </c>
      <c r="J236" s="30" t="str">
        <f>IF('Imperial Data'!$B$2,'Imperial Calcs'!M232,"")</f>
        <v/>
      </c>
      <c r="K236" s="30"/>
      <c r="L236" s="39" t="str">
        <f>IF('Imperial Data'!$B$2,J236,H236)</f>
        <v/>
      </c>
      <c r="M236" s="122"/>
      <c r="X236" s="39"/>
    </row>
    <row r="237" spans="1:24" x14ac:dyDescent="0.2">
      <c r="A237" s="32" t="str">
        <f t="shared" si="35"/>
        <v/>
      </c>
      <c r="C237" s="37" t="str">
        <f>IF(OR(C236=1,C236=""),"",'Imperial Calcs'!B233)</f>
        <v/>
      </c>
      <c r="D237" s="30" t="str">
        <f>IF(C237="","",'Imperial Calcs'!C233)</f>
        <v/>
      </c>
      <c r="E237" s="30" t="str">
        <f>IF(OR(C236=1,C236=""),"",IF('Imperial Data'!$B$2,'Imperial Calcs'!D233,'Imperial Calcs'!E233))</f>
        <v/>
      </c>
      <c r="F237" s="30" t="str">
        <f>IF(OR(C236=1,C236=""),"",IF('Imperial Data'!$B$2,'Imperial Calcs'!E233,'Imperial Calcs'!G233))</f>
        <v/>
      </c>
      <c r="G237" s="30" t="str">
        <f>IF(OR(C236=1,C236=""),"",IF('Imperial Data'!$B$2,'Imperial Calcs'!F233,'Imperial Calcs'!J233))</f>
        <v/>
      </c>
      <c r="H237" s="30" t="str">
        <f>IF(OR(C236=1,C236=""),"",IF('Imperial Data'!$B$2,'Imperial Calcs'!G233,'Imperial Calcs'!M233))</f>
        <v/>
      </c>
      <c r="I237" s="30" t="str">
        <f>IF(C237="","",IF('Imperial Data'!$B$2,'Imperial Calcs'!J233,'Imperial Calcs'!Y233))</f>
        <v/>
      </c>
      <c r="J237" s="30" t="str">
        <f>IF('Imperial Data'!$B$2,'Imperial Calcs'!M233,"")</f>
        <v/>
      </c>
      <c r="K237" s="30"/>
      <c r="L237" s="39" t="str">
        <f>IF('Imperial Data'!$B$2,J237,H237)</f>
        <v/>
      </c>
      <c r="M237" s="122"/>
      <c r="X237" s="39"/>
    </row>
    <row r="238" spans="1:24" x14ac:dyDescent="0.2">
      <c r="A238" s="32" t="str">
        <f t="shared" si="35"/>
        <v/>
      </c>
      <c r="C238" s="37" t="str">
        <f>IF(OR(C237=1,C237=""),"",'Imperial Calcs'!B234)</f>
        <v/>
      </c>
      <c r="D238" s="30" t="str">
        <f>IF(C238="","",'Imperial Calcs'!C234)</f>
        <v/>
      </c>
      <c r="E238" s="30" t="str">
        <f>IF(OR(C237=1,C237=""),"",IF('Imperial Data'!$B$2,'Imperial Calcs'!D234,'Imperial Calcs'!E234))</f>
        <v/>
      </c>
      <c r="F238" s="30" t="str">
        <f>IF(OR(C237=1,C237=""),"",IF('Imperial Data'!$B$2,'Imperial Calcs'!E234,'Imperial Calcs'!G234))</f>
        <v/>
      </c>
      <c r="G238" s="30" t="str">
        <f>IF(OR(C237=1,C237=""),"",IF('Imperial Data'!$B$2,'Imperial Calcs'!F234,'Imperial Calcs'!J234))</f>
        <v/>
      </c>
      <c r="H238" s="30" t="str">
        <f>IF(OR(C237=1,C237=""),"",IF('Imperial Data'!$B$2,'Imperial Calcs'!G234,'Imperial Calcs'!M234))</f>
        <v/>
      </c>
      <c r="I238" s="30" t="str">
        <f>IF(C238="","",IF('Imperial Data'!$B$2,'Imperial Calcs'!J234,'Imperial Calcs'!Y234))</f>
        <v/>
      </c>
      <c r="J238" s="30" t="str">
        <f>IF('Imperial Data'!$B$2,'Imperial Calcs'!M234,"")</f>
        <v/>
      </c>
      <c r="K238" s="30"/>
      <c r="L238" s="39" t="str">
        <f>IF('Imperial Data'!$B$2,J238,H238)</f>
        <v/>
      </c>
      <c r="M238" s="122"/>
      <c r="X238" s="39"/>
    </row>
    <row r="239" spans="1:24" x14ac:dyDescent="0.2">
      <c r="A239" s="32" t="str">
        <f t="shared" si="35"/>
        <v/>
      </c>
      <c r="C239" s="37" t="str">
        <f>IF(OR(C238=1,C238=""),"",'Imperial Calcs'!B235)</f>
        <v/>
      </c>
      <c r="D239" s="30" t="str">
        <f>IF(C239="","",'Imperial Calcs'!C235)</f>
        <v/>
      </c>
      <c r="E239" s="30" t="str">
        <f>IF(OR(C238=1,C238=""),"",IF('Imperial Data'!$B$2,'Imperial Calcs'!D235,'Imperial Calcs'!E235))</f>
        <v/>
      </c>
      <c r="F239" s="30" t="str">
        <f>IF(OR(C238=1,C238=""),"",IF('Imperial Data'!$B$2,'Imperial Calcs'!E235,'Imperial Calcs'!G235))</f>
        <v/>
      </c>
      <c r="G239" s="30" t="str">
        <f>IF(OR(C238=1,C238=""),"",IF('Imperial Data'!$B$2,'Imperial Calcs'!F235,'Imperial Calcs'!J235))</f>
        <v/>
      </c>
      <c r="H239" s="30" t="str">
        <f>IF(OR(C238=1,C238=""),"",IF('Imperial Data'!$B$2,'Imperial Calcs'!G235,'Imperial Calcs'!M235))</f>
        <v/>
      </c>
      <c r="I239" s="30" t="str">
        <f>IF(C239="","",IF('Imperial Data'!$B$2,'Imperial Calcs'!J235,'Imperial Calcs'!Y235))</f>
        <v/>
      </c>
      <c r="J239" s="30" t="str">
        <f>IF('Imperial Data'!$B$2,'Imperial Calcs'!M235,"")</f>
        <v/>
      </c>
      <c r="K239" s="30"/>
      <c r="L239" s="39" t="str">
        <f>IF('Imperial Data'!$B$2,J239,H239)</f>
        <v/>
      </c>
      <c r="M239" s="122"/>
      <c r="X239" s="39"/>
    </row>
    <row r="240" spans="1:24" x14ac:dyDescent="0.2">
      <c r="A240" s="32" t="str">
        <f t="shared" si="35"/>
        <v/>
      </c>
      <c r="C240" s="37" t="str">
        <f>IF(OR(C239=1,C239=""),"",'Imperial Calcs'!B236)</f>
        <v/>
      </c>
      <c r="D240" s="30" t="str">
        <f>IF(C240="","",'Imperial Calcs'!C236)</f>
        <v/>
      </c>
      <c r="E240" s="30" t="str">
        <f>IF(OR(C239=1,C239=""),"",IF('Imperial Data'!$B$2,'Imperial Calcs'!D236,'Imperial Calcs'!E236))</f>
        <v/>
      </c>
      <c r="F240" s="30" t="str">
        <f>IF(OR(C239=1,C239=""),"",IF('Imperial Data'!$B$2,'Imperial Calcs'!E236,'Imperial Calcs'!G236))</f>
        <v/>
      </c>
      <c r="G240" s="30" t="str">
        <f>IF(OR(C239=1,C239=""),"",IF('Imperial Data'!$B$2,'Imperial Calcs'!F236,'Imperial Calcs'!J236))</f>
        <v/>
      </c>
      <c r="H240" s="30" t="str">
        <f>IF(OR(C239=1,C239=""),"",IF('Imperial Data'!$B$2,'Imperial Calcs'!G236,'Imperial Calcs'!M236))</f>
        <v/>
      </c>
      <c r="I240" s="30" t="str">
        <f>IF(C240="","",IF('Imperial Data'!$B$2,'Imperial Calcs'!J236,'Imperial Calcs'!Y236))</f>
        <v/>
      </c>
      <c r="J240" s="30" t="str">
        <f>IF('Imperial Data'!$B$2,'Imperial Calcs'!M236,"")</f>
        <v/>
      </c>
      <c r="K240" s="30"/>
      <c r="L240" s="39" t="str">
        <f>IF('Imperial Data'!$B$2,J240,H240)</f>
        <v/>
      </c>
      <c r="M240" s="122"/>
      <c r="X240" s="39"/>
    </row>
    <row r="241" spans="1:24" x14ac:dyDescent="0.2">
      <c r="A241" s="32" t="str">
        <f t="shared" si="35"/>
        <v/>
      </c>
      <c r="C241" s="37" t="str">
        <f>IF(OR(C240=1,C240=""),"",'Imperial Calcs'!B237)</f>
        <v/>
      </c>
      <c r="D241" s="30" t="str">
        <f>IF(C241="","",'Imperial Calcs'!C237)</f>
        <v/>
      </c>
      <c r="E241" s="30" t="str">
        <f>IF(OR(C240=1,C240=""),"",IF('Imperial Data'!$B$2,'Imperial Calcs'!D237,'Imperial Calcs'!E237))</f>
        <v/>
      </c>
      <c r="F241" s="30" t="str">
        <f>IF(OR(C240=1,C240=""),"",IF('Imperial Data'!$B$2,'Imperial Calcs'!E237,'Imperial Calcs'!G237))</f>
        <v/>
      </c>
      <c r="G241" s="30" t="str">
        <f>IF(OR(C240=1,C240=""),"",IF('Imperial Data'!$B$2,'Imperial Calcs'!F237,'Imperial Calcs'!J237))</f>
        <v/>
      </c>
      <c r="H241" s="30" t="str">
        <f>IF(OR(C240=1,C240=""),"",IF('Imperial Data'!$B$2,'Imperial Calcs'!G237,'Imperial Calcs'!M237))</f>
        <v/>
      </c>
      <c r="I241" s="30" t="str">
        <f>IF(C241="","",IF('Imperial Data'!$B$2,'Imperial Calcs'!J237,'Imperial Calcs'!Y237))</f>
        <v/>
      </c>
      <c r="J241" s="30" t="str">
        <f>IF('Imperial Data'!$B$2,'Imperial Calcs'!M237,"")</f>
        <v/>
      </c>
      <c r="K241" s="30"/>
      <c r="L241" s="39" t="str">
        <f>IF('Imperial Data'!$B$2,J241,H241)</f>
        <v/>
      </c>
      <c r="M241" s="122"/>
      <c r="X241" s="39"/>
    </row>
    <row r="242" spans="1:24" x14ac:dyDescent="0.2">
      <c r="A242" s="32" t="str">
        <f t="shared" si="35"/>
        <v/>
      </c>
      <c r="C242" s="37" t="str">
        <f>IF(OR(C241=1,C241=""),"",'Imperial Calcs'!B238)</f>
        <v/>
      </c>
      <c r="D242" s="30" t="str">
        <f>IF(C242="","",'Imperial Calcs'!C238)</f>
        <v/>
      </c>
      <c r="E242" s="30" t="str">
        <f>IF(OR(C241=1,C241=""),"",IF('Imperial Data'!$B$2,'Imperial Calcs'!D238,'Imperial Calcs'!E238))</f>
        <v/>
      </c>
      <c r="F242" s="30" t="str">
        <f>IF(OR(C241=1,C241=""),"",IF('Imperial Data'!$B$2,'Imperial Calcs'!E238,'Imperial Calcs'!G238))</f>
        <v/>
      </c>
      <c r="G242" s="30" t="str">
        <f>IF(OR(C241=1,C241=""),"",IF('Imperial Data'!$B$2,'Imperial Calcs'!F238,'Imperial Calcs'!J238))</f>
        <v/>
      </c>
      <c r="H242" s="30" t="str">
        <f>IF(OR(C241=1,C241=""),"",IF('Imperial Data'!$B$2,'Imperial Calcs'!G238,'Imperial Calcs'!M238))</f>
        <v/>
      </c>
      <c r="I242" s="30" t="str">
        <f>IF(C242="","",IF('Imperial Data'!$B$2,'Imperial Calcs'!J238,'Imperial Calcs'!Y238))</f>
        <v/>
      </c>
      <c r="J242" s="30" t="str">
        <f>IF('Imperial Data'!$B$2,'Imperial Calcs'!M238,"")</f>
        <v/>
      </c>
      <c r="K242" s="30"/>
      <c r="L242" s="39" t="str">
        <f>IF('Imperial Data'!$B$2,J242,H242)</f>
        <v/>
      </c>
      <c r="M242" s="122"/>
      <c r="X242" s="39"/>
    </row>
    <row r="243" spans="1:24" x14ac:dyDescent="0.2">
      <c r="A243" s="32" t="str">
        <f t="shared" si="35"/>
        <v/>
      </c>
      <c r="C243" s="37" t="str">
        <f>IF(OR(C242=1,C242=""),"",'Imperial Calcs'!B239)</f>
        <v/>
      </c>
      <c r="D243" s="30" t="str">
        <f>IF(C243="","",'Imperial Calcs'!C239)</f>
        <v/>
      </c>
      <c r="E243" s="30" t="str">
        <f>IF(OR(C242=1,C242=""),"",IF('Imperial Data'!$B$2,'Imperial Calcs'!D239,'Imperial Calcs'!E239))</f>
        <v/>
      </c>
      <c r="F243" s="30" t="str">
        <f>IF(OR(C242=1,C242=""),"",IF('Imperial Data'!$B$2,'Imperial Calcs'!E239,'Imperial Calcs'!G239))</f>
        <v/>
      </c>
      <c r="G243" s="30" t="str">
        <f>IF(OR(C242=1,C242=""),"",IF('Imperial Data'!$B$2,'Imperial Calcs'!F239,'Imperial Calcs'!J239))</f>
        <v/>
      </c>
      <c r="H243" s="30" t="str">
        <f>IF(OR(C242=1,C242=""),"",IF('Imperial Data'!$B$2,'Imperial Calcs'!G239,'Imperial Calcs'!M239))</f>
        <v/>
      </c>
      <c r="I243" s="30" t="str">
        <f>IF(C243="","",IF('Imperial Data'!$B$2,'Imperial Calcs'!J239,'Imperial Calcs'!Y239))</f>
        <v/>
      </c>
      <c r="J243" s="30" t="str">
        <f>IF('Imperial Data'!$B$2,'Imperial Calcs'!M239,"")</f>
        <v/>
      </c>
      <c r="K243" s="30"/>
      <c r="L243" s="39" t="str">
        <f>IF('Imperial Data'!$B$2,J243,H243)</f>
        <v/>
      </c>
      <c r="M243" s="122"/>
      <c r="X243" s="39"/>
    </row>
    <row r="244" spans="1:24" x14ac:dyDescent="0.2">
      <c r="A244" s="32" t="str">
        <f t="shared" si="35"/>
        <v/>
      </c>
      <c r="C244" s="37" t="str">
        <f>IF(OR(C243=1,C243=""),"",'Imperial Calcs'!B240)</f>
        <v/>
      </c>
      <c r="D244" s="30" t="str">
        <f>IF(C244="","",'Imperial Calcs'!C240)</f>
        <v/>
      </c>
      <c r="E244" s="30" t="str">
        <f>IF(OR(C243=1,C243=""),"",IF('Imperial Data'!$B$2,'Imperial Calcs'!D240,'Imperial Calcs'!E240))</f>
        <v/>
      </c>
      <c r="F244" s="30" t="str">
        <f>IF(OR(C243=1,C243=""),"",IF('Imperial Data'!$B$2,'Imperial Calcs'!E240,'Imperial Calcs'!G240))</f>
        <v/>
      </c>
      <c r="G244" s="30" t="str">
        <f>IF(OR(C243=1,C243=""),"",IF('Imperial Data'!$B$2,'Imperial Calcs'!F240,'Imperial Calcs'!J240))</f>
        <v/>
      </c>
      <c r="H244" s="30" t="str">
        <f>IF(OR(C243=1,C243=""),"",IF('Imperial Data'!$B$2,'Imperial Calcs'!G240,'Imperial Calcs'!M240))</f>
        <v/>
      </c>
      <c r="I244" s="30" t="str">
        <f>IF(C244="","",IF('Imperial Data'!$B$2,'Imperial Calcs'!J240,'Imperial Calcs'!Y240))</f>
        <v/>
      </c>
      <c r="J244" s="30" t="str">
        <f>IF('Imperial Data'!$B$2,'Imperial Calcs'!M240,"")</f>
        <v/>
      </c>
      <c r="K244" s="30"/>
      <c r="L244" s="39" t="str">
        <f>IF('Imperial Data'!$B$2,J244,H244)</f>
        <v/>
      </c>
      <c r="M244" s="122"/>
      <c r="X244" s="39"/>
    </row>
    <row r="245" spans="1:24" x14ac:dyDescent="0.2">
      <c r="A245" s="32" t="str">
        <f t="shared" si="35"/>
        <v/>
      </c>
      <c r="C245" s="37" t="str">
        <f>IF(OR(C244=1,C244=""),"",'Imperial Calcs'!B241)</f>
        <v/>
      </c>
      <c r="D245" s="30" t="str">
        <f>IF(C245="","",'Imperial Calcs'!C241)</f>
        <v/>
      </c>
      <c r="E245" s="30" t="str">
        <f>IF(OR(C244=1,C244=""),"",IF('Imperial Data'!$B$2,'Imperial Calcs'!D241,'Imperial Calcs'!E241))</f>
        <v/>
      </c>
      <c r="F245" s="30" t="str">
        <f>IF(OR(C244=1,C244=""),"",IF('Imperial Data'!$B$2,'Imperial Calcs'!E241,'Imperial Calcs'!G241))</f>
        <v/>
      </c>
      <c r="G245" s="30" t="str">
        <f>IF(OR(C244=1,C244=""),"",IF('Imperial Data'!$B$2,'Imperial Calcs'!F241,'Imperial Calcs'!J241))</f>
        <v/>
      </c>
      <c r="H245" s="30" t="str">
        <f>IF(OR(C244=1,C244=""),"",IF('Imperial Data'!$B$2,'Imperial Calcs'!G241,'Imperial Calcs'!M241))</f>
        <v/>
      </c>
      <c r="I245" s="30" t="str">
        <f>IF(C245="","",IF('Imperial Data'!$B$2,'Imperial Calcs'!J241,'Imperial Calcs'!Y241))</f>
        <v/>
      </c>
      <c r="J245" s="30" t="str">
        <f>IF('Imperial Data'!$B$2,'Imperial Calcs'!M241,"")</f>
        <v/>
      </c>
      <c r="K245" s="30"/>
      <c r="L245" s="39" t="str">
        <f>IF('Imperial Data'!$B$2,J245,H245)</f>
        <v/>
      </c>
      <c r="M245" s="122"/>
      <c r="X245" s="39"/>
    </row>
    <row r="246" spans="1:24" x14ac:dyDescent="0.2">
      <c r="A246" s="32" t="str">
        <f t="shared" si="35"/>
        <v/>
      </c>
      <c r="C246" s="37" t="str">
        <f>IF(OR(C245=1,C245=""),"",'Imperial Calcs'!B242)</f>
        <v/>
      </c>
      <c r="D246" s="30" t="str">
        <f>IF(C246="","",'Imperial Calcs'!C242)</f>
        <v/>
      </c>
      <c r="E246" s="30" t="str">
        <f>IF(OR(C245=1,C245=""),"",IF('Imperial Data'!$B$2,'Imperial Calcs'!D242,'Imperial Calcs'!E242))</f>
        <v/>
      </c>
      <c r="F246" s="30" t="str">
        <f>IF(OR(C245=1,C245=""),"",IF('Imperial Data'!$B$2,'Imperial Calcs'!E242,'Imperial Calcs'!G242))</f>
        <v/>
      </c>
      <c r="G246" s="30" t="str">
        <f>IF(OR(C245=1,C245=""),"",IF('Imperial Data'!$B$2,'Imperial Calcs'!F242,'Imperial Calcs'!J242))</f>
        <v/>
      </c>
      <c r="H246" s="30" t="str">
        <f>IF(OR(C245=1,C245=""),"",IF('Imperial Data'!$B$2,'Imperial Calcs'!G242,'Imperial Calcs'!M242))</f>
        <v/>
      </c>
      <c r="I246" s="30" t="str">
        <f>IF(C246="","",IF('Imperial Data'!$B$2,'Imperial Calcs'!J242,'Imperial Calcs'!Y242))</f>
        <v/>
      </c>
      <c r="J246" s="30" t="str">
        <f>IF('Imperial Data'!$B$2,'Imperial Calcs'!M242,"")</f>
        <v/>
      </c>
      <c r="K246" s="30"/>
      <c r="L246" s="39" t="str">
        <f>IF('Imperial Data'!$B$2,J246,H246)</f>
        <v/>
      </c>
      <c r="M246" s="122"/>
      <c r="X246" s="39"/>
    </row>
    <row r="247" spans="1:24" x14ac:dyDescent="0.2">
      <c r="A247" s="32" t="str">
        <f t="shared" si="35"/>
        <v/>
      </c>
      <c r="C247" s="37" t="str">
        <f>IF(OR(C246=1,C246=""),"",'Imperial Calcs'!B243)</f>
        <v/>
      </c>
      <c r="D247" s="30" t="str">
        <f>IF(C247="","",'Imperial Calcs'!C243)</f>
        <v/>
      </c>
      <c r="E247" s="30" t="str">
        <f>IF(OR(C246=1,C246=""),"",IF('Imperial Data'!$B$2,'Imperial Calcs'!D243,'Imperial Calcs'!E243))</f>
        <v/>
      </c>
      <c r="F247" s="30" t="str">
        <f>IF(OR(C246=1,C246=""),"",IF('Imperial Data'!$B$2,'Imperial Calcs'!E243,'Imperial Calcs'!G243))</f>
        <v/>
      </c>
      <c r="G247" s="30" t="str">
        <f>IF(OR(C246=1,C246=""),"",IF('Imperial Data'!$B$2,'Imperial Calcs'!F243,'Imperial Calcs'!J243))</f>
        <v/>
      </c>
      <c r="H247" s="30" t="str">
        <f>IF(OR(C246=1,C246=""),"",IF('Imperial Data'!$B$2,'Imperial Calcs'!G243,'Imperial Calcs'!M243))</f>
        <v/>
      </c>
      <c r="I247" s="30" t="str">
        <f>IF(C247="","",IF('Imperial Data'!$B$2,'Imperial Calcs'!J243,'Imperial Calcs'!Y243))</f>
        <v/>
      </c>
      <c r="J247" s="30" t="str">
        <f>IF('Imperial Data'!$B$2,'Imperial Calcs'!M243,"")</f>
        <v/>
      </c>
      <c r="K247" s="30"/>
      <c r="L247" s="39" t="str">
        <f>IF('Imperial Data'!$B$2,J247,H247)</f>
        <v/>
      </c>
      <c r="M247" s="122"/>
      <c r="X247" s="39"/>
    </row>
    <row r="248" spans="1:24" x14ac:dyDescent="0.2">
      <c r="A248" s="32" t="str">
        <f t="shared" si="35"/>
        <v/>
      </c>
      <c r="C248" s="37" t="str">
        <f>IF(OR(C247=1,C247=""),"",'Imperial Calcs'!B244)</f>
        <v/>
      </c>
      <c r="D248" s="30" t="str">
        <f>IF(C248="","",'Imperial Calcs'!C244)</f>
        <v/>
      </c>
      <c r="E248" s="30" t="str">
        <f>IF(OR(C247=1,C247=""),"",IF('Imperial Data'!$B$2,'Imperial Calcs'!D244,'Imperial Calcs'!E244))</f>
        <v/>
      </c>
      <c r="F248" s="30" t="str">
        <f>IF(OR(C247=1,C247=""),"",IF('Imperial Data'!$B$2,'Imperial Calcs'!E244,'Imperial Calcs'!G244))</f>
        <v/>
      </c>
      <c r="G248" s="30" t="str">
        <f>IF(OR(C247=1,C247=""),"",IF('Imperial Data'!$B$2,'Imperial Calcs'!F244,'Imperial Calcs'!J244))</f>
        <v/>
      </c>
      <c r="H248" s="30" t="str">
        <f>IF(OR(C247=1,C247=""),"",IF('Imperial Data'!$B$2,'Imperial Calcs'!G244,'Imperial Calcs'!M244))</f>
        <v/>
      </c>
      <c r="I248" s="30" t="str">
        <f>IF(C248="","",IF('Imperial Data'!$B$2,'Imperial Calcs'!J244,'Imperial Calcs'!Y244))</f>
        <v/>
      </c>
      <c r="J248" s="30" t="str">
        <f>IF('Imperial Data'!$B$2,'Imperial Calcs'!M244,"")</f>
        <v/>
      </c>
      <c r="K248" s="30"/>
      <c r="L248" s="39" t="str">
        <f>IF('Imperial Data'!$B$2,J248,H248)</f>
        <v/>
      </c>
      <c r="M248" s="122"/>
      <c r="X248" s="39"/>
    </row>
    <row r="249" spans="1:24" x14ac:dyDescent="0.2">
      <c r="A249" s="32" t="str">
        <f t="shared" si="35"/>
        <v/>
      </c>
      <c r="C249" s="37" t="str">
        <f>IF(OR(C248=1,C248=""),"",'Imperial Calcs'!B245)</f>
        <v/>
      </c>
      <c r="D249" s="30" t="str">
        <f>IF(C249="","",'Imperial Calcs'!C245)</f>
        <v/>
      </c>
      <c r="E249" s="30" t="str">
        <f>IF(OR(C248=1,C248=""),"",IF('Imperial Data'!$B$2,'Imperial Calcs'!D245,'Imperial Calcs'!E245))</f>
        <v/>
      </c>
      <c r="F249" s="30" t="str">
        <f>IF(OR(C248=1,C248=""),"",IF('Imperial Data'!$B$2,'Imperial Calcs'!E245,'Imperial Calcs'!G245))</f>
        <v/>
      </c>
      <c r="G249" s="30" t="str">
        <f>IF(OR(C248=1,C248=""),"",IF('Imperial Data'!$B$2,'Imperial Calcs'!F245,'Imperial Calcs'!J245))</f>
        <v/>
      </c>
      <c r="H249" s="30" t="str">
        <f>IF(OR(C248=1,C248=""),"",IF('Imperial Data'!$B$2,'Imperial Calcs'!G245,'Imperial Calcs'!M245))</f>
        <v/>
      </c>
      <c r="I249" s="30" t="str">
        <f>IF(C249="","",IF('Imperial Data'!$B$2,'Imperial Calcs'!J245,'Imperial Calcs'!Y245))</f>
        <v/>
      </c>
      <c r="J249" s="30" t="str">
        <f>IF('Imperial Data'!$B$2,'Imperial Calcs'!M245,"")</f>
        <v/>
      </c>
      <c r="K249" s="30"/>
      <c r="L249" s="39" t="str">
        <f>IF('Imperial Data'!$B$2,J249,H249)</f>
        <v/>
      </c>
      <c r="M249" s="122"/>
      <c r="X249" s="39"/>
    </row>
    <row r="250" spans="1:24" x14ac:dyDescent="0.2">
      <c r="A250" s="32" t="str">
        <f t="shared" si="35"/>
        <v/>
      </c>
      <c r="C250" s="37" t="str">
        <f>IF(OR(C249=1,C249=""),"",'Imperial Calcs'!B246)</f>
        <v/>
      </c>
      <c r="D250" s="30" t="str">
        <f>IF(C250="","",'Imperial Calcs'!C246)</f>
        <v/>
      </c>
      <c r="E250" s="30" t="str">
        <f>IF(OR(C249=1,C249=""),"",IF('Imperial Data'!$B$2,'Imperial Calcs'!D246,'Imperial Calcs'!E246))</f>
        <v/>
      </c>
      <c r="F250" s="30" t="str">
        <f>IF(OR(C249=1,C249=""),"",IF('Imperial Data'!$B$2,'Imperial Calcs'!E246,'Imperial Calcs'!G246))</f>
        <v/>
      </c>
      <c r="G250" s="30" t="str">
        <f>IF(OR(C249=1,C249=""),"",IF('Imperial Data'!$B$2,'Imperial Calcs'!F246,'Imperial Calcs'!J246))</f>
        <v/>
      </c>
      <c r="H250" s="30" t="str">
        <f>IF(OR(C249=1,C249=""),"",IF('Imperial Data'!$B$2,'Imperial Calcs'!G246,'Imperial Calcs'!M246))</f>
        <v/>
      </c>
      <c r="I250" s="30" t="str">
        <f>IF(C250="","",IF('Imperial Data'!$B$2,'Imperial Calcs'!J246,'Imperial Calcs'!Y246))</f>
        <v/>
      </c>
      <c r="J250" s="30" t="str">
        <f>IF('Imperial Data'!$B$2,'Imperial Calcs'!M246,"")</f>
        <v/>
      </c>
      <c r="K250" s="30"/>
      <c r="L250" s="39" t="str">
        <f>IF('Imperial Data'!$B$2,J250,H250)</f>
        <v/>
      </c>
      <c r="M250" s="122"/>
      <c r="X250" s="39"/>
    </row>
    <row r="251" spans="1:24" x14ac:dyDescent="0.2">
      <c r="A251" s="32" t="str">
        <f t="shared" si="35"/>
        <v/>
      </c>
      <c r="C251" s="37" t="str">
        <f>IF(OR(C250=1,C250=""),"",'Imperial Calcs'!B247)</f>
        <v/>
      </c>
      <c r="D251" s="30" t="str">
        <f>IF(C251="","",'Imperial Calcs'!C247)</f>
        <v/>
      </c>
      <c r="E251" s="30" t="str">
        <f>IF(OR(C250=1,C250=""),"",IF('Imperial Data'!$B$2,'Imperial Calcs'!D247,'Imperial Calcs'!E247))</f>
        <v/>
      </c>
      <c r="F251" s="30" t="str">
        <f>IF(OR(C250=1,C250=""),"",IF('Imperial Data'!$B$2,'Imperial Calcs'!E247,'Imperial Calcs'!G247))</f>
        <v/>
      </c>
      <c r="G251" s="30" t="str">
        <f>IF(OR(C250=1,C250=""),"",IF('Imperial Data'!$B$2,'Imperial Calcs'!F247,'Imperial Calcs'!J247))</f>
        <v/>
      </c>
      <c r="H251" s="30" t="str">
        <f>IF(OR(C250=1,C250=""),"",IF('Imperial Data'!$B$2,'Imperial Calcs'!G247,'Imperial Calcs'!M247))</f>
        <v/>
      </c>
      <c r="I251" s="30" t="str">
        <f>IF(C251="","",IF('Imperial Data'!$B$2,'Imperial Calcs'!J247,'Imperial Calcs'!Y247))</f>
        <v/>
      </c>
      <c r="J251" s="30" t="str">
        <f>IF('Imperial Data'!$B$2,'Imperial Calcs'!M247,"")</f>
        <v/>
      </c>
      <c r="K251" s="30"/>
      <c r="L251" s="39" t="str">
        <f>IF('Imperial Data'!$B$2,J251,H251)</f>
        <v/>
      </c>
      <c r="M251" s="122"/>
      <c r="X251" s="39"/>
    </row>
    <row r="252" spans="1:24" x14ac:dyDescent="0.2">
      <c r="A252" s="32" t="str">
        <f t="shared" si="35"/>
        <v/>
      </c>
      <c r="C252" s="37" t="str">
        <f>IF(OR(C251=1,C251=""),"",'Imperial Calcs'!B248)</f>
        <v/>
      </c>
      <c r="D252" s="30" t="str">
        <f>IF(C252="","",'Imperial Calcs'!C248)</f>
        <v/>
      </c>
      <c r="E252" s="30" t="str">
        <f>IF(OR(C251=1,C251=""),"",IF('Imperial Data'!$B$2,'Imperial Calcs'!D248,'Imperial Calcs'!E248))</f>
        <v/>
      </c>
      <c r="F252" s="30" t="str">
        <f>IF(OR(C251=1,C251=""),"",IF('Imperial Data'!$B$2,'Imperial Calcs'!E248,'Imperial Calcs'!G248))</f>
        <v/>
      </c>
      <c r="G252" s="30" t="str">
        <f>IF(OR(C251=1,C251=""),"",IF('Imperial Data'!$B$2,'Imperial Calcs'!F248,'Imperial Calcs'!J248))</f>
        <v/>
      </c>
      <c r="H252" s="30" t="str">
        <f>IF(OR(C251=1,C251=""),"",IF('Imperial Data'!$B$2,'Imperial Calcs'!G248,'Imperial Calcs'!M248))</f>
        <v/>
      </c>
      <c r="I252" s="30" t="str">
        <f>IF(C252="","",IF('Imperial Data'!$B$2,'Imperial Calcs'!J248,'Imperial Calcs'!Y248))</f>
        <v/>
      </c>
      <c r="J252" s="30" t="str">
        <f>IF('Imperial Data'!$B$2,'Imperial Calcs'!M248,"")</f>
        <v/>
      </c>
      <c r="K252" s="30"/>
      <c r="L252" s="39" t="str">
        <f>IF('Imperial Data'!$B$2,J252,H252)</f>
        <v/>
      </c>
      <c r="M252" s="122"/>
      <c r="X252" s="39"/>
    </row>
    <row r="253" spans="1:24" x14ac:dyDescent="0.2">
      <c r="A253" s="32" t="str">
        <f t="shared" si="35"/>
        <v/>
      </c>
      <c r="C253" s="37" t="str">
        <f>IF(OR(C252=1,C252=""),"",'Imperial Calcs'!B249)</f>
        <v/>
      </c>
      <c r="D253" s="30" t="str">
        <f>IF(C253="","",'Imperial Calcs'!C249)</f>
        <v/>
      </c>
      <c r="E253" s="30" t="str">
        <f>IF(OR(C252=1,C252=""),"",IF('Imperial Data'!$B$2,'Imperial Calcs'!D249,'Imperial Calcs'!E249))</f>
        <v/>
      </c>
      <c r="F253" s="30" t="str">
        <f>IF(OR(C252=1,C252=""),"",IF('Imperial Data'!$B$2,'Imperial Calcs'!E249,'Imperial Calcs'!G249))</f>
        <v/>
      </c>
      <c r="G253" s="30" t="str">
        <f>IF(OR(C252=1,C252=""),"",IF('Imperial Data'!$B$2,'Imperial Calcs'!F249,'Imperial Calcs'!J249))</f>
        <v/>
      </c>
      <c r="H253" s="30" t="str">
        <f>IF(OR(C252=1,C252=""),"",IF('Imperial Data'!$B$2,'Imperial Calcs'!G249,'Imperial Calcs'!M249))</f>
        <v/>
      </c>
      <c r="I253" s="30" t="str">
        <f>IF(C253="","",IF('Imperial Data'!$B$2,'Imperial Calcs'!J249,'Imperial Calcs'!Y249))</f>
        <v/>
      </c>
      <c r="J253" s="30" t="str">
        <f>IF('Imperial Data'!$B$2,'Imperial Calcs'!M249,"")</f>
        <v/>
      </c>
      <c r="K253" s="30"/>
      <c r="L253" s="39" t="str">
        <f>IF('Imperial Data'!$B$2,J253,H253)</f>
        <v/>
      </c>
      <c r="M253" s="122"/>
      <c r="X253" s="39"/>
    </row>
    <row r="254" spans="1:24" x14ac:dyDescent="0.2">
      <c r="A254" s="32" t="str">
        <f t="shared" si="35"/>
        <v/>
      </c>
      <c r="C254" s="37" t="str">
        <f>IF(OR(C253=1,C253=""),"",'Imperial Calcs'!B250)</f>
        <v/>
      </c>
      <c r="D254" s="30" t="str">
        <f>IF(C254="","",'Imperial Calcs'!C250)</f>
        <v/>
      </c>
      <c r="E254" s="30" t="str">
        <f>IF(OR(C253=1,C253=""),"",IF('Imperial Data'!$B$2,'Imperial Calcs'!D250,'Imperial Calcs'!E250))</f>
        <v/>
      </c>
      <c r="F254" s="30" t="str">
        <f>IF(OR(C253=1,C253=""),"",IF('Imperial Data'!$B$2,'Imperial Calcs'!E250,'Imperial Calcs'!G250))</f>
        <v/>
      </c>
      <c r="G254" s="30" t="str">
        <f>IF(OR(C253=1,C253=""),"",IF('Imperial Data'!$B$2,'Imperial Calcs'!F250,'Imperial Calcs'!J250))</f>
        <v/>
      </c>
      <c r="H254" s="30" t="str">
        <f>IF(OR(C253=1,C253=""),"",IF('Imperial Data'!$B$2,'Imperial Calcs'!G250,'Imperial Calcs'!M250))</f>
        <v/>
      </c>
      <c r="I254" s="30" t="str">
        <f>IF(C254="","",IF('Imperial Data'!$B$2,'Imperial Calcs'!J250,'Imperial Calcs'!Y250))</f>
        <v/>
      </c>
      <c r="J254" s="30" t="str">
        <f>IF('Imperial Data'!$B$2,'Imperial Calcs'!M250,"")</f>
        <v/>
      </c>
      <c r="K254" s="30"/>
      <c r="L254" s="39" t="str">
        <f>IF('Imperial Data'!$B$2,J254,H254)</f>
        <v/>
      </c>
      <c r="M254" s="122"/>
      <c r="X254" s="39"/>
    </row>
    <row r="255" spans="1:24" x14ac:dyDescent="0.2">
      <c r="A255" s="32" t="str">
        <f t="shared" si="35"/>
        <v/>
      </c>
      <c r="C255" s="37" t="str">
        <f>IF(OR(C254=1,C254=""),"",'Imperial Calcs'!B251)</f>
        <v/>
      </c>
      <c r="D255" s="30" t="str">
        <f>IF(C255="","",'Imperial Calcs'!C251)</f>
        <v/>
      </c>
      <c r="E255" s="30" t="str">
        <f>IF(OR(C254=1,C254=""),"",IF('Imperial Data'!$B$2,'Imperial Calcs'!D251,'Imperial Calcs'!E251))</f>
        <v/>
      </c>
      <c r="F255" s="30" t="str">
        <f>IF(OR(C254=1,C254=""),"",IF('Imperial Data'!$B$2,'Imperial Calcs'!E251,'Imperial Calcs'!G251))</f>
        <v/>
      </c>
      <c r="G255" s="30" t="str">
        <f>IF(OR(C254=1,C254=""),"",IF('Imperial Data'!$B$2,'Imperial Calcs'!F251,'Imperial Calcs'!J251))</f>
        <v/>
      </c>
      <c r="H255" s="30" t="str">
        <f>IF(OR(C254=1,C254=""),"",IF('Imperial Data'!$B$2,'Imperial Calcs'!G251,'Imperial Calcs'!M251))</f>
        <v/>
      </c>
      <c r="I255" s="30" t="str">
        <f>IF(C255="","",IF('Imperial Data'!$B$2,'Imperial Calcs'!J251,'Imperial Calcs'!Y251))</f>
        <v/>
      </c>
      <c r="J255" s="30" t="str">
        <f>IF('Imperial Data'!$B$2,'Imperial Calcs'!M251,"")</f>
        <v/>
      </c>
      <c r="K255" s="30"/>
      <c r="L255" s="39" t="str">
        <f>IF('Imperial Data'!$B$2,J255,H255)</f>
        <v/>
      </c>
      <c r="M255" s="122"/>
      <c r="X255" s="39"/>
    </row>
    <row r="256" spans="1:24" x14ac:dyDescent="0.2">
      <c r="A256" s="32" t="str">
        <f t="shared" si="35"/>
        <v/>
      </c>
      <c r="C256" s="37" t="str">
        <f>IF(OR(C255=1,C255=""),"",'Imperial Calcs'!B252)</f>
        <v/>
      </c>
      <c r="D256" s="30" t="str">
        <f>IF(C256="","",'Imperial Calcs'!C252)</f>
        <v/>
      </c>
      <c r="E256" s="30" t="str">
        <f>IF(OR(C255=1,C255=""),"",IF('Imperial Data'!$B$2,'Imperial Calcs'!D252,'Imperial Calcs'!E252))</f>
        <v/>
      </c>
      <c r="F256" s="30" t="str">
        <f>IF(OR(C255=1,C255=""),"",IF('Imperial Data'!$B$2,'Imperial Calcs'!E252,'Imperial Calcs'!G252))</f>
        <v/>
      </c>
      <c r="G256" s="30" t="str">
        <f>IF(OR(C255=1,C255=""),"",IF('Imperial Data'!$B$2,'Imperial Calcs'!F252,'Imperial Calcs'!J252))</f>
        <v/>
      </c>
      <c r="H256" s="30" t="str">
        <f>IF(OR(C255=1,C255=""),"",IF('Imperial Data'!$B$2,'Imperial Calcs'!G252,'Imperial Calcs'!M252))</f>
        <v/>
      </c>
      <c r="I256" s="30" t="str">
        <f>IF(C256="","",IF('Imperial Data'!$B$2,'Imperial Calcs'!J252,'Imperial Calcs'!Y252))</f>
        <v/>
      </c>
      <c r="J256" s="30" t="str">
        <f>IF('Imperial Data'!$B$2,'Imperial Calcs'!M252,"")</f>
        <v/>
      </c>
      <c r="K256" s="30"/>
      <c r="L256" s="39" t="str">
        <f>IF('Imperial Data'!$B$2,J256,H256)</f>
        <v/>
      </c>
      <c r="M256" s="122"/>
      <c r="X256" s="39"/>
    </row>
    <row r="257" spans="1:24" x14ac:dyDescent="0.2">
      <c r="A257" s="32" t="str">
        <f t="shared" si="35"/>
        <v/>
      </c>
      <c r="C257" s="37" t="str">
        <f>IF(OR(C256=1,C256=""),"",'Imperial Calcs'!B253)</f>
        <v/>
      </c>
      <c r="D257" s="30" t="str">
        <f>IF(C257="","",'Imperial Calcs'!C253)</f>
        <v/>
      </c>
      <c r="E257" s="30" t="str">
        <f>IF(OR(C256=1,C256=""),"",IF('Imperial Data'!$B$2,'Imperial Calcs'!D253,'Imperial Calcs'!E253))</f>
        <v/>
      </c>
      <c r="F257" s="30" t="str">
        <f>IF(OR(C256=1,C256=""),"",IF('Imperial Data'!$B$2,'Imperial Calcs'!E253,'Imperial Calcs'!G253))</f>
        <v/>
      </c>
      <c r="G257" s="30" t="str">
        <f>IF(OR(C256=1,C256=""),"",IF('Imperial Data'!$B$2,'Imperial Calcs'!F253,'Imperial Calcs'!J253))</f>
        <v/>
      </c>
      <c r="H257" s="30" t="str">
        <f>IF(OR(C256=1,C256=""),"",IF('Imperial Data'!$B$2,'Imperial Calcs'!G253,'Imperial Calcs'!M253))</f>
        <v/>
      </c>
      <c r="I257" s="30" t="str">
        <f>IF(C257="","",IF('Imperial Data'!$B$2,'Imperial Calcs'!J253,'Imperial Calcs'!Y253))</f>
        <v/>
      </c>
      <c r="J257" s="30" t="str">
        <f>IF('Imperial Data'!$B$2,'Imperial Calcs'!M253,"")</f>
        <v/>
      </c>
      <c r="K257" s="30"/>
      <c r="L257" s="39" t="str">
        <f>IF('Imperial Data'!$B$2,J257,H257)</f>
        <v/>
      </c>
      <c r="M257" s="122"/>
      <c r="X257" s="39"/>
    </row>
    <row r="258" spans="1:24" x14ac:dyDescent="0.2">
      <c r="A258" s="32" t="str">
        <f t="shared" si="35"/>
        <v/>
      </c>
      <c r="C258" s="37" t="str">
        <f>IF(OR(C257=1,C257=""),"",'Imperial Calcs'!B254)</f>
        <v/>
      </c>
      <c r="D258" s="30" t="str">
        <f>IF(C258="","",'Imperial Calcs'!C254)</f>
        <v/>
      </c>
      <c r="E258" s="30" t="str">
        <f>IF(OR(C257=1,C257=""),"",IF('Imperial Data'!$B$2,'Imperial Calcs'!D254,'Imperial Calcs'!E254))</f>
        <v/>
      </c>
      <c r="F258" s="30" t="str">
        <f>IF(OR(C257=1,C257=""),"",IF('Imperial Data'!$B$2,'Imperial Calcs'!E254,'Imperial Calcs'!G254))</f>
        <v/>
      </c>
      <c r="G258" s="30" t="str">
        <f>IF(OR(C257=1,C257=""),"",IF('Imperial Data'!$B$2,'Imperial Calcs'!F254,'Imperial Calcs'!J254))</f>
        <v/>
      </c>
      <c r="H258" s="30" t="str">
        <f>IF(OR(C257=1,C257=""),"",IF('Imperial Data'!$B$2,'Imperial Calcs'!G254,'Imperial Calcs'!M254))</f>
        <v/>
      </c>
      <c r="I258" s="30" t="str">
        <f>IF(C258="","",IF('Imperial Data'!$B$2,'Imperial Calcs'!J254,'Imperial Calcs'!Y254))</f>
        <v/>
      </c>
      <c r="J258" s="30" t="str">
        <f>IF('Imperial Data'!$B$2,'Imperial Calcs'!M254,"")</f>
        <v/>
      </c>
      <c r="K258" s="30"/>
      <c r="L258" s="39" t="str">
        <f>IF('Imperial Data'!$B$2,J258,H258)</f>
        <v/>
      </c>
      <c r="M258" s="122"/>
      <c r="X258" s="39"/>
    </row>
    <row r="259" spans="1:24" x14ac:dyDescent="0.2">
      <c r="A259" s="32" t="str">
        <f t="shared" si="35"/>
        <v/>
      </c>
      <c r="C259" s="37" t="str">
        <f>IF(OR(C258=1,C258=""),"",'Imperial Calcs'!B255)</f>
        <v/>
      </c>
      <c r="D259" s="30" t="str">
        <f>IF(C259="","",'Imperial Calcs'!C255)</f>
        <v/>
      </c>
      <c r="E259" s="30" t="str">
        <f>IF(OR(C258=1,C258=""),"",IF('Imperial Data'!$B$2,'Imperial Calcs'!D255,'Imperial Calcs'!E255))</f>
        <v/>
      </c>
      <c r="F259" s="30" t="str">
        <f>IF(OR(C258=1,C258=""),"",IF('Imperial Data'!$B$2,'Imperial Calcs'!E255,'Imperial Calcs'!G255))</f>
        <v/>
      </c>
      <c r="G259" s="30" t="str">
        <f>IF(OR(C258=1,C258=""),"",IF('Imperial Data'!$B$2,'Imperial Calcs'!F255,'Imperial Calcs'!J255))</f>
        <v/>
      </c>
      <c r="H259" s="30" t="str">
        <f>IF(OR(C258=1,C258=""),"",IF('Imperial Data'!$B$2,'Imperial Calcs'!G255,'Imperial Calcs'!M255))</f>
        <v/>
      </c>
      <c r="I259" s="30" t="str">
        <f>IF(C259="","",IF('Imperial Data'!$B$2,'Imperial Calcs'!J255,'Imperial Calcs'!Y255))</f>
        <v/>
      </c>
      <c r="J259" s="30" t="str">
        <f>IF('Imperial Data'!$B$2,'Imperial Calcs'!M255,"")</f>
        <v/>
      </c>
      <c r="K259" s="30"/>
      <c r="L259" s="39" t="str">
        <f>IF('Imperial Data'!$B$2,J259,H259)</f>
        <v/>
      </c>
      <c r="M259" s="122"/>
      <c r="X259" s="39"/>
    </row>
    <row r="260" spans="1:24" x14ac:dyDescent="0.2">
      <c r="A260" s="32" t="str">
        <f t="shared" si="35"/>
        <v/>
      </c>
      <c r="C260" s="37" t="str">
        <f>IF(OR(C259=1,C259=""),"",'Imperial Calcs'!B256)</f>
        <v/>
      </c>
      <c r="D260" s="30" t="str">
        <f>IF(C260="","",'Imperial Calcs'!C256)</f>
        <v/>
      </c>
      <c r="E260" s="30" t="str">
        <f>IF(OR(C259=1,C259=""),"",IF('Imperial Data'!$B$2,'Imperial Calcs'!D256,'Imperial Calcs'!E256))</f>
        <v/>
      </c>
      <c r="F260" s="30" t="str">
        <f>IF(OR(C259=1,C259=""),"",IF('Imperial Data'!$B$2,'Imperial Calcs'!E256,'Imperial Calcs'!G256))</f>
        <v/>
      </c>
      <c r="G260" s="30" t="str">
        <f>IF(OR(C259=1,C259=""),"",IF('Imperial Data'!$B$2,'Imperial Calcs'!F256,'Imperial Calcs'!J256))</f>
        <v/>
      </c>
      <c r="H260" s="30" t="str">
        <f>IF(OR(C259=1,C259=""),"",IF('Imperial Data'!$B$2,'Imperial Calcs'!G256,'Imperial Calcs'!M256))</f>
        <v/>
      </c>
      <c r="I260" s="30" t="str">
        <f>IF(C260="","",IF('Imperial Data'!$B$2,'Imperial Calcs'!J256,'Imperial Calcs'!Y256))</f>
        <v/>
      </c>
      <c r="J260" s="30" t="str">
        <f>IF('Imperial Data'!$B$2,'Imperial Calcs'!M256,"")</f>
        <v/>
      </c>
      <c r="K260" s="30"/>
      <c r="L260" s="39" t="str">
        <f>IF('Imperial Data'!$B$2,J260,H260)</f>
        <v/>
      </c>
      <c r="M260" s="122"/>
      <c r="X260" s="39"/>
    </row>
    <row r="261" spans="1:24" x14ac:dyDescent="0.2">
      <c r="A261" s="32" t="str">
        <f t="shared" si="35"/>
        <v/>
      </c>
      <c r="C261" s="37" t="str">
        <f>IF(OR(C260=1,C260=""),"",'Imperial Calcs'!B257)</f>
        <v/>
      </c>
      <c r="D261" s="30" t="str">
        <f>IF(C261="","",'Imperial Calcs'!C257)</f>
        <v/>
      </c>
      <c r="E261" s="30" t="str">
        <f>IF(OR(C260=1,C260=""),"",IF('Imperial Data'!$B$2,'Imperial Calcs'!D257,'Imperial Calcs'!E257))</f>
        <v/>
      </c>
      <c r="F261" s="30" t="str">
        <f>IF(OR(C260=1,C260=""),"",IF('Imperial Data'!$B$2,'Imperial Calcs'!E257,'Imperial Calcs'!G257))</f>
        <v/>
      </c>
      <c r="G261" s="30" t="str">
        <f>IF(OR(C260=1,C260=""),"",IF('Imperial Data'!$B$2,'Imperial Calcs'!F257,'Imperial Calcs'!J257))</f>
        <v/>
      </c>
      <c r="H261" s="30" t="str">
        <f>IF(OR(C260=1,C260=""),"",IF('Imperial Data'!$B$2,'Imperial Calcs'!G257,'Imperial Calcs'!M257))</f>
        <v/>
      </c>
      <c r="I261" s="30" t="str">
        <f>IF(C261="","",IF('Imperial Data'!$B$2,'Imperial Calcs'!J257,'Imperial Calcs'!Y257))</f>
        <v/>
      </c>
      <c r="J261" s="30" t="str">
        <f>IF('Imperial Data'!$B$2,'Imperial Calcs'!M257,"")</f>
        <v/>
      </c>
      <c r="K261" s="30"/>
      <c r="L261" s="39" t="str">
        <f>IF('Imperial Data'!$B$2,J261,H261)</f>
        <v/>
      </c>
      <c r="M261" s="122"/>
      <c r="X261" s="39"/>
    </row>
    <row r="262" spans="1:24" x14ac:dyDescent="0.2">
      <c r="A262" s="32" t="str">
        <f t="shared" si="35"/>
        <v/>
      </c>
      <c r="C262" s="37" t="str">
        <f>IF(OR(C261=1,C261=""),"",'Imperial Calcs'!B258)</f>
        <v/>
      </c>
      <c r="D262" s="30" t="str">
        <f>IF(C262="","",'Imperial Calcs'!C258)</f>
        <v/>
      </c>
      <c r="E262" s="30" t="str">
        <f>IF(OR(C261=1,C261=""),"",IF('Imperial Data'!$B$2,'Imperial Calcs'!D258,'Imperial Calcs'!E258))</f>
        <v/>
      </c>
      <c r="F262" s="30" t="str">
        <f>IF(OR(C261=1,C261=""),"",IF('Imperial Data'!$B$2,'Imperial Calcs'!E258,'Imperial Calcs'!G258))</f>
        <v/>
      </c>
      <c r="G262" s="30" t="str">
        <f>IF(OR(C261=1,C261=""),"",IF('Imperial Data'!$B$2,'Imperial Calcs'!F258,'Imperial Calcs'!J258))</f>
        <v/>
      </c>
      <c r="H262" s="30" t="str">
        <f>IF(OR(C261=1,C261=""),"",IF('Imperial Data'!$B$2,'Imperial Calcs'!G258,'Imperial Calcs'!M258))</f>
        <v/>
      </c>
      <c r="I262" s="30" t="str">
        <f>IF(C262="","",IF('Imperial Data'!$B$2,'Imperial Calcs'!J258,'Imperial Calcs'!Y258))</f>
        <v/>
      </c>
      <c r="J262" s="30" t="str">
        <f>IF('Imperial Data'!$B$2,'Imperial Calcs'!M258,"")</f>
        <v/>
      </c>
      <c r="K262" s="30"/>
      <c r="L262" s="39" t="str">
        <f>IF('Imperial Data'!$B$2,J262,H262)</f>
        <v/>
      </c>
      <c r="M262" s="122"/>
      <c r="X262" s="39"/>
    </row>
    <row r="263" spans="1:24" x14ac:dyDescent="0.2">
      <c r="A263" s="32" t="str">
        <f t="shared" si="35"/>
        <v/>
      </c>
      <c r="C263" s="37" t="str">
        <f>IF(OR(C262=1,C262=""),"",'Imperial Calcs'!B259)</f>
        <v/>
      </c>
      <c r="D263" s="30" t="str">
        <f>IF(C263="","",'Imperial Calcs'!C259)</f>
        <v/>
      </c>
      <c r="E263" s="30" t="str">
        <f>IF(OR(C262=1,C262=""),"",IF('Imperial Data'!$B$2,'Imperial Calcs'!D259,'Imperial Calcs'!E259))</f>
        <v/>
      </c>
      <c r="F263" s="30" t="str">
        <f>IF(OR(C262=1,C262=""),"",IF('Imperial Data'!$B$2,'Imperial Calcs'!E259,'Imperial Calcs'!G259))</f>
        <v/>
      </c>
      <c r="G263" s="30" t="str">
        <f>IF(OR(C262=1,C262=""),"",IF('Imperial Data'!$B$2,'Imperial Calcs'!F259,'Imperial Calcs'!J259))</f>
        <v/>
      </c>
      <c r="H263" s="30" t="str">
        <f>IF(OR(C262=1,C262=""),"",IF('Imperial Data'!$B$2,'Imperial Calcs'!G259,'Imperial Calcs'!M259))</f>
        <v/>
      </c>
      <c r="I263" s="30" t="str">
        <f>IF(C263="","",IF('Imperial Data'!$B$2,'Imperial Calcs'!J259,'Imperial Calcs'!Y259))</f>
        <v/>
      </c>
      <c r="J263" s="30" t="str">
        <f>IF('Imperial Data'!$B$2,'Imperial Calcs'!M259,"")</f>
        <v/>
      </c>
      <c r="K263" s="30"/>
      <c r="L263" s="39" t="str">
        <f>IF('Imperial Data'!$B$2,J263,H263)</f>
        <v/>
      </c>
      <c r="M263" s="122"/>
      <c r="X263" s="39"/>
    </row>
    <row r="264" spans="1:24" x14ac:dyDescent="0.2">
      <c r="A264" s="32" t="str">
        <f t="shared" si="35"/>
        <v/>
      </c>
      <c r="C264" s="37" t="str">
        <f>IF(OR(C263=1,C263=""),"",'Imperial Calcs'!B260)</f>
        <v/>
      </c>
      <c r="D264" s="30" t="str">
        <f>IF(C264="","",'Imperial Calcs'!C260)</f>
        <v/>
      </c>
      <c r="E264" s="30" t="str">
        <f>IF(OR(C263=1,C263=""),"",IF('Imperial Data'!$B$2,'Imperial Calcs'!D260,'Imperial Calcs'!E260))</f>
        <v/>
      </c>
      <c r="F264" s="30" t="str">
        <f>IF(OR(C263=1,C263=""),"",IF('Imperial Data'!$B$2,'Imperial Calcs'!E260,'Imperial Calcs'!G260))</f>
        <v/>
      </c>
      <c r="G264" s="30" t="str">
        <f>IF(OR(C263=1,C263=""),"",IF('Imperial Data'!$B$2,'Imperial Calcs'!F260,'Imperial Calcs'!J260))</f>
        <v/>
      </c>
      <c r="H264" s="30" t="str">
        <f>IF(OR(C263=1,C263=""),"",IF('Imperial Data'!$B$2,'Imperial Calcs'!G260,'Imperial Calcs'!M260))</f>
        <v/>
      </c>
      <c r="I264" s="30" t="str">
        <f>IF(C264="","",IF('Imperial Data'!$B$2,'Imperial Calcs'!J260,'Imperial Calcs'!Y260))</f>
        <v/>
      </c>
      <c r="J264" s="30" t="str">
        <f>IF('Imperial Data'!$B$2,'Imperial Calcs'!M260,"")</f>
        <v/>
      </c>
      <c r="K264" s="30"/>
      <c r="L264" s="39" t="str">
        <f>IF('Imperial Data'!$B$2,J264,H264)</f>
        <v/>
      </c>
      <c r="M264" s="122"/>
      <c r="X264" s="39"/>
    </row>
    <row r="265" spans="1:24" x14ac:dyDescent="0.2">
      <c r="A265" s="32" t="str">
        <f t="shared" si="35"/>
        <v/>
      </c>
      <c r="C265" s="37" t="str">
        <f>IF(OR(C264=1,C264=""),"",'Imperial Calcs'!B261)</f>
        <v/>
      </c>
      <c r="D265" s="30" t="str">
        <f>IF(C265="","",'Imperial Calcs'!C261)</f>
        <v/>
      </c>
      <c r="E265" s="30" t="str">
        <f>IF(OR(C264=1,C264=""),"",IF('Imperial Data'!$B$2,'Imperial Calcs'!D261,'Imperial Calcs'!E261))</f>
        <v/>
      </c>
      <c r="F265" s="30" t="str">
        <f>IF(OR(C264=1,C264=""),"",IF('Imperial Data'!$B$2,'Imperial Calcs'!E261,'Imperial Calcs'!G261))</f>
        <v/>
      </c>
      <c r="G265" s="30" t="str">
        <f>IF(OR(C264=1,C264=""),"",IF('Imperial Data'!$B$2,'Imperial Calcs'!F261,'Imperial Calcs'!J261))</f>
        <v/>
      </c>
      <c r="H265" s="30" t="str">
        <f>IF(OR(C264=1,C264=""),"",IF('Imperial Data'!$B$2,'Imperial Calcs'!G261,'Imperial Calcs'!M261))</f>
        <v/>
      </c>
      <c r="I265" s="30" t="str">
        <f>IF(C265="","",IF('Imperial Data'!$B$2,'Imperial Calcs'!J261,'Imperial Calcs'!Y261))</f>
        <v/>
      </c>
      <c r="J265" s="30" t="str">
        <f>IF('Imperial Data'!$B$2,'Imperial Calcs'!M261,"")</f>
        <v/>
      </c>
      <c r="K265" s="30"/>
      <c r="L265" s="39" t="str">
        <f>IF('Imperial Data'!$B$2,J265,H265)</f>
        <v/>
      </c>
      <c r="M265" s="122"/>
      <c r="X265" s="39"/>
    </row>
    <row r="266" spans="1:24" x14ac:dyDescent="0.2">
      <c r="A266" s="32" t="str">
        <f t="shared" si="35"/>
        <v/>
      </c>
      <c r="C266" s="37" t="str">
        <f>IF(OR(C265=1,C265=""),"",'Imperial Calcs'!B262)</f>
        <v/>
      </c>
      <c r="D266" s="30" t="str">
        <f>IF(C266="","",'Imperial Calcs'!C262)</f>
        <v/>
      </c>
      <c r="E266" s="30" t="str">
        <f>IF(OR(C265=1,C265=""),"",IF('Imperial Data'!$B$2,'Imperial Calcs'!D262,'Imperial Calcs'!E262))</f>
        <v/>
      </c>
      <c r="F266" s="30" t="str">
        <f>IF(OR(C265=1,C265=""),"",IF('Imperial Data'!$B$2,'Imperial Calcs'!E262,'Imperial Calcs'!G262))</f>
        <v/>
      </c>
      <c r="G266" s="30" t="str">
        <f>IF(OR(C265=1,C265=""),"",IF('Imperial Data'!$B$2,'Imperial Calcs'!F262,'Imperial Calcs'!J262))</f>
        <v/>
      </c>
      <c r="H266" s="30" t="str">
        <f>IF(OR(C265=1,C265=""),"",IF('Imperial Data'!$B$2,'Imperial Calcs'!G262,'Imperial Calcs'!M262))</f>
        <v/>
      </c>
      <c r="I266" s="30" t="str">
        <f>IF(C266="","",IF('Imperial Data'!$B$2,'Imperial Calcs'!J262,'Imperial Calcs'!Y262))</f>
        <v/>
      </c>
      <c r="J266" s="30" t="str">
        <f>IF('Imperial Data'!$B$2,'Imperial Calcs'!M262,"")</f>
        <v/>
      </c>
      <c r="K266" s="30"/>
      <c r="L266" s="39" t="str">
        <f>IF('Imperial Data'!$B$2,J266,H266)</f>
        <v/>
      </c>
      <c r="M266" s="122"/>
      <c r="X266" s="39"/>
    </row>
    <row r="267" spans="1:24" x14ac:dyDescent="0.2">
      <c r="A267" s="32" t="str">
        <f t="shared" si="35"/>
        <v/>
      </c>
      <c r="C267" s="37" t="str">
        <f>IF(OR(C266=1,C266=""),"",'Imperial Calcs'!B263)</f>
        <v/>
      </c>
      <c r="D267" s="30" t="str">
        <f>IF(C267="","",'Imperial Calcs'!C263)</f>
        <v/>
      </c>
      <c r="E267" s="30" t="str">
        <f>IF(OR(C266=1,C266=""),"",IF('Imperial Data'!$B$2,'Imperial Calcs'!D263,'Imperial Calcs'!E263))</f>
        <v/>
      </c>
      <c r="F267" s="30" t="str">
        <f>IF(OR(C266=1,C266=""),"",IF('Imperial Data'!$B$2,'Imperial Calcs'!E263,'Imperial Calcs'!G263))</f>
        <v/>
      </c>
      <c r="G267" s="30" t="str">
        <f>IF(OR(C266=1,C266=""),"",IF('Imperial Data'!$B$2,'Imperial Calcs'!F263,'Imperial Calcs'!J263))</f>
        <v/>
      </c>
      <c r="H267" s="30" t="str">
        <f>IF(OR(C266=1,C266=""),"",IF('Imperial Data'!$B$2,'Imperial Calcs'!G263,'Imperial Calcs'!M263))</f>
        <v/>
      </c>
      <c r="I267" s="30" t="str">
        <f>IF(C267="","",IF('Imperial Data'!$B$2,'Imperial Calcs'!J263,'Imperial Calcs'!Y263))</f>
        <v/>
      </c>
      <c r="J267" s="30" t="str">
        <f>IF('Imperial Data'!$B$2,'Imperial Calcs'!M263,"")</f>
        <v/>
      </c>
      <c r="K267" s="30"/>
      <c r="L267" s="39" t="str">
        <f>IF('Imperial Data'!$B$2,J267,H267)</f>
        <v/>
      </c>
      <c r="M267" s="122"/>
    </row>
    <row r="268" spans="1:24" x14ac:dyDescent="0.2">
      <c r="A268" s="32" t="str">
        <f t="shared" si="35"/>
        <v/>
      </c>
      <c r="C268" s="37" t="str">
        <f>IF(OR(C267=1,C267=""),"",'Imperial Calcs'!B264)</f>
        <v/>
      </c>
      <c r="D268" s="30" t="str">
        <f>IF(C268="","",'Imperial Calcs'!C264)</f>
        <v/>
      </c>
      <c r="E268" s="30" t="str">
        <f>IF(OR(C267=1,C267=""),"",IF('Imperial Data'!$B$2,'Imperial Calcs'!D264,'Imperial Calcs'!E264))</f>
        <v/>
      </c>
      <c r="F268" s="30" t="str">
        <f>IF(OR(C267=1,C267=""),"",IF('Imperial Data'!$B$2,'Imperial Calcs'!E264,'Imperial Calcs'!G264))</f>
        <v/>
      </c>
      <c r="G268" s="30" t="str">
        <f>IF(OR(C267=1,C267=""),"",IF('Imperial Data'!$B$2,'Imperial Calcs'!F264,'Imperial Calcs'!J264))</f>
        <v/>
      </c>
      <c r="H268" s="30" t="str">
        <f>IF(OR(C267=1,C267=""),"",IF('Imperial Data'!$B$2,'Imperial Calcs'!G264,'Imperial Calcs'!M264))</f>
        <v/>
      </c>
      <c r="I268" s="30" t="str">
        <f>IF(C268="","",IF('Imperial Data'!$B$2,'Imperial Calcs'!J264,'Imperial Calcs'!Y264))</f>
        <v/>
      </c>
      <c r="J268" s="30" t="str">
        <f>IF('Imperial Data'!$B$2,'Imperial Calcs'!M264,"")</f>
        <v/>
      </c>
      <c r="K268" s="30"/>
      <c r="L268" s="39" t="str">
        <f>IF('Imperial Data'!$B$2,J268,H268)</f>
        <v/>
      </c>
      <c r="M268" s="122"/>
    </row>
    <row r="269" spans="1:24" x14ac:dyDescent="0.2">
      <c r="A269" s="32" t="str">
        <f t="shared" si="35"/>
        <v/>
      </c>
      <c r="C269" s="37" t="str">
        <f>IF(OR(C268=1,C268=""),"",'Imperial Calcs'!B265)</f>
        <v/>
      </c>
      <c r="D269" s="30" t="str">
        <f>IF(C269="","",'Imperial Calcs'!C265)</f>
        <v/>
      </c>
      <c r="E269" s="30" t="str">
        <f>IF(OR(C268=1,C268=""),"",IF('Imperial Data'!$B$2,'Imperial Calcs'!D265,'Imperial Calcs'!E265))</f>
        <v/>
      </c>
      <c r="F269" s="30" t="str">
        <f>IF(OR(C268=1,C268=""),"",IF('Imperial Data'!$B$2,'Imperial Calcs'!E265,'Imperial Calcs'!G265))</f>
        <v/>
      </c>
      <c r="G269" s="30" t="str">
        <f>IF(OR(C268=1,C268=""),"",IF('Imperial Data'!$B$2,'Imperial Calcs'!F265,'Imperial Calcs'!J265))</f>
        <v/>
      </c>
      <c r="H269" s="30" t="str">
        <f>IF(OR(C268=1,C268=""),"",IF('Imperial Data'!$B$2,'Imperial Calcs'!G265,'Imperial Calcs'!M265))</f>
        <v/>
      </c>
      <c r="I269" s="30" t="str">
        <f>IF(C269="","",IF('Imperial Data'!$B$2,'Imperial Calcs'!J265,'Imperial Calcs'!Y265))</f>
        <v/>
      </c>
      <c r="J269" s="30" t="str">
        <f>IF('Imperial Data'!$B$2,'Imperial Calcs'!M265,"")</f>
        <v/>
      </c>
      <c r="K269" s="30"/>
      <c r="L269" s="39" t="str">
        <f>IF('Imperial Data'!$B$2,J269,H269)</f>
        <v/>
      </c>
      <c r="M269" s="122"/>
    </row>
    <row r="270" spans="1:24" x14ac:dyDescent="0.2">
      <c r="A270" s="32" t="str">
        <f t="shared" si="35"/>
        <v/>
      </c>
      <c r="C270" s="37" t="str">
        <f>IF(OR(C269=1,C269=""),"",'Imperial Calcs'!B266)</f>
        <v/>
      </c>
      <c r="D270" s="30" t="str">
        <f>IF(C270="","",'Imperial Calcs'!C266)</f>
        <v/>
      </c>
      <c r="E270" s="30" t="str">
        <f>IF(OR(C269=1,C269=""),"",IF('Imperial Data'!$B$2,'Imperial Calcs'!D266,'Imperial Calcs'!E266))</f>
        <v/>
      </c>
      <c r="F270" s="30" t="str">
        <f>IF(OR(C269=1,C269=""),"",IF('Imperial Data'!$B$2,'Imperial Calcs'!E266,'Imperial Calcs'!G266))</f>
        <v/>
      </c>
      <c r="G270" s="30" t="str">
        <f>IF(OR(C269=1,C269=""),"",IF('Imperial Data'!$B$2,'Imperial Calcs'!F266,'Imperial Calcs'!J266))</f>
        <v/>
      </c>
      <c r="H270" s="30" t="str">
        <f>IF(OR(C269=1,C269=""),"",IF('Imperial Data'!$B$2,'Imperial Calcs'!G266,'Imperial Calcs'!M266))</f>
        <v/>
      </c>
      <c r="I270" s="30" t="str">
        <f>IF(C270="","",IF('Imperial Data'!$B$2,'Imperial Calcs'!J266,'Imperial Calcs'!Y266))</f>
        <v/>
      </c>
      <c r="J270" s="30" t="str">
        <f>IF('Imperial Data'!$B$2,'Imperial Calcs'!M266,"")</f>
        <v/>
      </c>
      <c r="K270" s="30"/>
      <c r="L270" s="39" t="str">
        <f>IF('Imperial Data'!$B$2,J270,H270)</f>
        <v/>
      </c>
      <c r="M270" s="122"/>
    </row>
    <row r="271" spans="1:24" x14ac:dyDescent="0.2">
      <c r="A271" s="32" t="str">
        <f t="shared" si="35"/>
        <v/>
      </c>
      <c r="C271" s="37" t="str">
        <f>IF(OR(C270=1,C270=""),"",'Imperial Calcs'!B267)</f>
        <v/>
      </c>
      <c r="D271" s="30" t="str">
        <f>IF(C271="","",'Imperial Calcs'!C267)</f>
        <v/>
      </c>
      <c r="E271" s="30" t="str">
        <f>IF(OR(C270=1,C270=""),"",IF('Imperial Data'!$B$2,'Imperial Calcs'!D267,'Imperial Calcs'!E267))</f>
        <v/>
      </c>
      <c r="F271" s="30" t="str">
        <f>IF(OR(C270=1,C270=""),"",IF('Imperial Data'!$B$2,'Imperial Calcs'!E267,'Imperial Calcs'!G267))</f>
        <v/>
      </c>
      <c r="G271" s="30" t="str">
        <f>IF(OR(C270=1,C270=""),"",IF('Imperial Data'!$B$2,'Imperial Calcs'!F267,'Imperial Calcs'!J267))</f>
        <v/>
      </c>
      <c r="H271" s="30" t="str">
        <f>IF(OR(C270=1,C270=""),"",IF('Imperial Data'!$B$2,'Imperial Calcs'!G267,'Imperial Calcs'!M267))</f>
        <v/>
      </c>
      <c r="I271" s="30" t="str">
        <f>IF(C271="","",IF('Imperial Data'!$B$2,'Imperial Calcs'!J267,'Imperial Calcs'!Y267))</f>
        <v/>
      </c>
      <c r="J271" s="30" t="str">
        <f>IF('Imperial Data'!$B$2,'Imperial Calcs'!M267,"")</f>
        <v/>
      </c>
      <c r="K271" s="30"/>
      <c r="L271" s="39" t="str">
        <f>IF('Imperial Data'!$B$2,J271,H271)</f>
        <v/>
      </c>
      <c r="M271" s="122"/>
    </row>
    <row r="272" spans="1:24" x14ac:dyDescent="0.2">
      <c r="A272" s="32" t="str">
        <f t="shared" si="35"/>
        <v/>
      </c>
      <c r="C272" s="37" t="str">
        <f>IF(OR(C271=1,C271=""),"",'Imperial Calcs'!B268)</f>
        <v/>
      </c>
      <c r="D272" s="30" t="str">
        <f>IF(C272="","",'Imperial Calcs'!C268)</f>
        <v/>
      </c>
      <c r="E272" s="30" t="str">
        <f>IF(OR(C271=1,C271=""),"",IF('Imperial Data'!$B$2,'Imperial Calcs'!D268,'Imperial Calcs'!E268))</f>
        <v/>
      </c>
      <c r="F272" s="30" t="str">
        <f>IF(OR(C271=1,C271=""),"",IF('Imperial Data'!$B$2,'Imperial Calcs'!E268,'Imperial Calcs'!G268))</f>
        <v/>
      </c>
      <c r="G272" s="30" t="str">
        <f>IF(OR(C271=1,C271=""),"",IF('Imperial Data'!$B$2,'Imperial Calcs'!F268,'Imperial Calcs'!J268))</f>
        <v/>
      </c>
      <c r="H272" s="30" t="str">
        <f>IF(OR(C271=1,C271=""),"",IF('Imperial Data'!$B$2,'Imperial Calcs'!G268,'Imperial Calcs'!M268))</f>
        <v/>
      </c>
      <c r="I272" s="30" t="str">
        <f>IF(C272="","",IF('Imperial Data'!$B$2,'Imperial Calcs'!J268,'Imperial Calcs'!Y268))</f>
        <v/>
      </c>
      <c r="J272" s="30" t="str">
        <f>IF('Imperial Data'!$B$2,'Imperial Calcs'!M268,"")</f>
        <v/>
      </c>
      <c r="K272" s="30"/>
      <c r="L272" s="39" t="str">
        <f>IF('Imperial Data'!$B$2,J272,H272)</f>
        <v/>
      </c>
      <c r="M272" s="122"/>
    </row>
    <row r="273" spans="1:13" x14ac:dyDescent="0.2">
      <c r="A273" s="32" t="str">
        <f t="shared" si="35"/>
        <v/>
      </c>
      <c r="C273" s="37" t="str">
        <f>IF(OR(C272=1,C272=""),"",'Imperial Calcs'!B269)</f>
        <v/>
      </c>
      <c r="D273" s="30" t="str">
        <f>IF(C273="","",'Imperial Calcs'!C269)</f>
        <v/>
      </c>
      <c r="E273" s="30" t="str">
        <f>IF(OR(C272=1,C272=""),"",IF('Imperial Data'!$B$2,'Imperial Calcs'!D269,'Imperial Calcs'!E269))</f>
        <v/>
      </c>
      <c r="F273" s="30" t="str">
        <f>IF(OR(C272=1,C272=""),"",IF('Imperial Data'!$B$2,'Imperial Calcs'!E269,'Imperial Calcs'!G269))</f>
        <v/>
      </c>
      <c r="G273" s="30" t="str">
        <f>IF(OR(C272=1,C272=""),"",IF('Imperial Data'!$B$2,'Imperial Calcs'!F269,'Imperial Calcs'!J269))</f>
        <v/>
      </c>
      <c r="H273" s="30" t="str">
        <f>IF(OR(C272=1,C272=""),"",IF('Imperial Data'!$B$2,'Imperial Calcs'!G269,'Imperial Calcs'!M269))</f>
        <v/>
      </c>
      <c r="I273" s="30" t="str">
        <f>IF(C273="","",IF('Imperial Data'!$B$2,'Imperial Calcs'!J269,'Imperial Calcs'!Y269))</f>
        <v/>
      </c>
      <c r="J273" s="30" t="str">
        <f>IF('Imperial Data'!$B$2,'Imperial Calcs'!M269,"")</f>
        <v/>
      </c>
      <c r="K273" s="30"/>
      <c r="L273" s="39" t="str">
        <f>IF('Imperial Data'!$B$2,J273,H273)</f>
        <v/>
      </c>
      <c r="M273" s="122"/>
    </row>
    <row r="274" spans="1:13" x14ac:dyDescent="0.2">
      <c r="A274" s="32" t="str">
        <f t="shared" ref="A274:A337" si="36">IF(C274&lt;&gt;"",A273+1,"")</f>
        <v/>
      </c>
      <c r="C274" s="37" t="str">
        <f>IF(OR(C273=1,C273=""),"",'Imperial Calcs'!B270)</f>
        <v/>
      </c>
      <c r="D274" s="30" t="str">
        <f>IF(C274="","",'Imperial Calcs'!C270)</f>
        <v/>
      </c>
      <c r="E274" s="30" t="str">
        <f>IF(OR(C273=1,C273=""),"",IF('Imperial Data'!$B$2,'Imperial Calcs'!D270,'Imperial Calcs'!E270))</f>
        <v/>
      </c>
      <c r="F274" s="30" t="str">
        <f>IF(OR(C273=1,C273=""),"",IF('Imperial Data'!$B$2,'Imperial Calcs'!E270,'Imperial Calcs'!G270))</f>
        <v/>
      </c>
      <c r="G274" s="30" t="str">
        <f>IF(OR(C273=1,C273=""),"",IF('Imperial Data'!$B$2,'Imperial Calcs'!F270,'Imperial Calcs'!J270))</f>
        <v/>
      </c>
      <c r="H274" s="30" t="str">
        <f>IF(OR(C273=1,C273=""),"",IF('Imperial Data'!$B$2,'Imperial Calcs'!G270,'Imperial Calcs'!M270))</f>
        <v/>
      </c>
      <c r="I274" s="30" t="str">
        <f>IF(C274="","",IF('Imperial Data'!$B$2,'Imperial Calcs'!J270,'Imperial Calcs'!Y270))</f>
        <v/>
      </c>
      <c r="J274" s="30" t="str">
        <f>IF('Imperial Data'!$B$2,'Imperial Calcs'!M270,"")</f>
        <v/>
      </c>
      <c r="K274" s="30"/>
      <c r="L274" s="39" t="str">
        <f>IF('Imperial Data'!$B$2,J274,H274)</f>
        <v/>
      </c>
      <c r="M274" s="122"/>
    </row>
    <row r="275" spans="1:13" x14ac:dyDescent="0.2">
      <c r="A275" s="32" t="str">
        <f t="shared" si="36"/>
        <v/>
      </c>
      <c r="C275" s="37" t="str">
        <f>IF(OR(C274=1,C274=""),"",'Imperial Calcs'!B271)</f>
        <v/>
      </c>
      <c r="D275" s="30" t="str">
        <f>IF(C275="","",'Imperial Calcs'!C271)</f>
        <v/>
      </c>
      <c r="E275" s="30" t="str">
        <f>IF(OR(C274=1,C274=""),"",IF('Imperial Data'!$B$2,'Imperial Calcs'!D271,'Imperial Calcs'!E271))</f>
        <v/>
      </c>
      <c r="F275" s="30" t="str">
        <f>IF(OR(C274=1,C274=""),"",IF('Imperial Data'!$B$2,'Imperial Calcs'!E271,'Imperial Calcs'!G271))</f>
        <v/>
      </c>
      <c r="G275" s="30" t="str">
        <f>IF(OR(C274=1,C274=""),"",IF('Imperial Data'!$B$2,'Imperial Calcs'!F271,'Imperial Calcs'!J271))</f>
        <v/>
      </c>
      <c r="H275" s="30" t="str">
        <f>IF(OR(C274=1,C274=""),"",IF('Imperial Data'!$B$2,'Imperial Calcs'!G271,'Imperial Calcs'!M271))</f>
        <v/>
      </c>
      <c r="I275" s="30" t="str">
        <f>IF(C275="","",IF('Imperial Data'!$B$2,'Imperial Calcs'!J271,'Imperial Calcs'!Y271))</f>
        <v/>
      </c>
      <c r="J275" s="30" t="str">
        <f>IF('Imperial Data'!$B$2,'Imperial Calcs'!M271,"")</f>
        <v/>
      </c>
      <c r="K275" s="30"/>
      <c r="L275" s="39" t="str">
        <f>IF('Imperial Data'!$B$2,J275,H275)</f>
        <v/>
      </c>
      <c r="M275" s="122"/>
    </row>
    <row r="276" spans="1:13" x14ac:dyDescent="0.2">
      <c r="A276" s="32" t="str">
        <f t="shared" si="36"/>
        <v/>
      </c>
      <c r="C276" s="37" t="str">
        <f>IF(OR(C275=1,C275=""),"",'Imperial Calcs'!B272)</f>
        <v/>
      </c>
      <c r="D276" s="30" t="str">
        <f>IF(C276="","",'Imperial Calcs'!C272)</f>
        <v/>
      </c>
      <c r="E276" s="30" t="str">
        <f>IF(OR(C275=1,C275=""),"",IF('Imperial Data'!$B$2,'Imperial Calcs'!D272,'Imperial Calcs'!E272))</f>
        <v/>
      </c>
      <c r="F276" s="30" t="str">
        <f>IF(OR(C275=1,C275=""),"",IF('Imperial Data'!$B$2,'Imperial Calcs'!E272,'Imperial Calcs'!G272))</f>
        <v/>
      </c>
      <c r="G276" s="30" t="str">
        <f>IF(OR(C275=1,C275=""),"",IF('Imperial Data'!$B$2,'Imperial Calcs'!F272,'Imperial Calcs'!J272))</f>
        <v/>
      </c>
      <c r="H276" s="30" t="str">
        <f>IF(OR(C275=1,C275=""),"",IF('Imperial Data'!$B$2,'Imperial Calcs'!G272,'Imperial Calcs'!M272))</f>
        <v/>
      </c>
      <c r="I276" s="30" t="str">
        <f>IF(C276="","",IF('Imperial Data'!$B$2,'Imperial Calcs'!J272,'Imperial Calcs'!Y272))</f>
        <v/>
      </c>
      <c r="J276" s="30" t="str">
        <f>IF('Imperial Data'!$B$2,'Imperial Calcs'!M272,"")</f>
        <v/>
      </c>
      <c r="K276" s="30"/>
      <c r="L276" s="39" t="str">
        <f>IF('Imperial Data'!$B$2,J276,H276)</f>
        <v/>
      </c>
      <c r="M276" s="122"/>
    </row>
    <row r="277" spans="1:13" x14ac:dyDescent="0.2">
      <c r="A277" s="32" t="str">
        <f t="shared" si="36"/>
        <v/>
      </c>
      <c r="C277" s="37" t="str">
        <f>IF(OR(C276=1,C276=""),"",'Imperial Calcs'!B273)</f>
        <v/>
      </c>
      <c r="D277" s="30" t="str">
        <f>IF(C277="","",'Imperial Calcs'!C273)</f>
        <v/>
      </c>
      <c r="E277" s="30" t="str">
        <f>IF(OR(C276=1,C276=""),"",IF('Imperial Data'!$B$2,'Imperial Calcs'!D273,'Imperial Calcs'!E273))</f>
        <v/>
      </c>
      <c r="F277" s="30" t="str">
        <f>IF(OR(C276=1,C276=""),"",IF('Imperial Data'!$B$2,'Imperial Calcs'!E273,'Imperial Calcs'!G273))</f>
        <v/>
      </c>
      <c r="G277" s="30" t="str">
        <f>IF(OR(C276=1,C276=""),"",IF('Imperial Data'!$B$2,'Imperial Calcs'!F273,'Imperial Calcs'!J273))</f>
        <v/>
      </c>
      <c r="H277" s="30" t="str">
        <f>IF(OR(C276=1,C276=""),"",IF('Imperial Data'!$B$2,'Imperial Calcs'!G273,'Imperial Calcs'!M273))</f>
        <v/>
      </c>
      <c r="I277" s="30" t="str">
        <f>IF(C277="","",IF('Imperial Data'!$B$2,'Imperial Calcs'!J273,'Imperial Calcs'!Y273))</f>
        <v/>
      </c>
      <c r="J277" s="30" t="str">
        <f>IF('Imperial Data'!$B$2,'Imperial Calcs'!M273,"")</f>
        <v/>
      </c>
      <c r="K277" s="30"/>
      <c r="L277" s="39" t="str">
        <f>IF('Imperial Data'!$B$2,J277,H277)</f>
        <v/>
      </c>
      <c r="M277" s="122"/>
    </row>
    <row r="278" spans="1:13" x14ac:dyDescent="0.2">
      <c r="A278" s="32" t="str">
        <f t="shared" si="36"/>
        <v/>
      </c>
      <c r="C278" s="37" t="str">
        <f>IF(OR(C277=1,C277=""),"",'Imperial Calcs'!B274)</f>
        <v/>
      </c>
      <c r="D278" s="30" t="str">
        <f>IF(C278="","",'Imperial Calcs'!C274)</f>
        <v/>
      </c>
      <c r="E278" s="30" t="str">
        <f>IF(OR(C277=1,C277=""),"",IF('Imperial Data'!$B$2,'Imperial Calcs'!D274,'Imperial Calcs'!E274))</f>
        <v/>
      </c>
      <c r="F278" s="30" t="str">
        <f>IF(OR(C277=1,C277=""),"",IF('Imperial Data'!$B$2,'Imperial Calcs'!E274,'Imperial Calcs'!G274))</f>
        <v/>
      </c>
      <c r="G278" s="30" t="str">
        <f>IF(OR(C277=1,C277=""),"",IF('Imperial Data'!$B$2,'Imperial Calcs'!F274,'Imperial Calcs'!J274))</f>
        <v/>
      </c>
      <c r="H278" s="30" t="str">
        <f>IF(OR(C277=1,C277=""),"",IF('Imperial Data'!$B$2,'Imperial Calcs'!G274,'Imperial Calcs'!M274))</f>
        <v/>
      </c>
      <c r="I278" s="30" t="str">
        <f>IF(C278="","",IF('Imperial Data'!$B$2,'Imperial Calcs'!J274,'Imperial Calcs'!Y274))</f>
        <v/>
      </c>
      <c r="J278" s="30" t="str">
        <f>IF('Imperial Data'!$B$2,'Imperial Calcs'!M274,"")</f>
        <v/>
      </c>
      <c r="K278" s="30"/>
      <c r="L278" s="39" t="str">
        <f>IF('Imperial Data'!$B$2,J278,H278)</f>
        <v/>
      </c>
      <c r="M278" s="122"/>
    </row>
    <row r="279" spans="1:13" x14ac:dyDescent="0.2">
      <c r="A279" s="32" t="str">
        <f t="shared" si="36"/>
        <v/>
      </c>
      <c r="C279" s="37" t="str">
        <f>IF(OR(C278=1,C278=""),"",'Imperial Calcs'!B275)</f>
        <v/>
      </c>
      <c r="D279" s="30" t="str">
        <f>IF(C279="","",'Imperial Calcs'!C275)</f>
        <v/>
      </c>
      <c r="E279" s="30" t="str">
        <f>IF(OR(C278=1,C278=""),"",IF('Imperial Data'!$B$2,'Imperial Calcs'!D275,'Imperial Calcs'!E275))</f>
        <v/>
      </c>
      <c r="F279" s="30" t="str">
        <f>IF(OR(C278=1,C278=""),"",IF('Imperial Data'!$B$2,'Imperial Calcs'!E275,'Imperial Calcs'!G275))</f>
        <v/>
      </c>
      <c r="G279" s="30" t="str">
        <f>IF(OR(C278=1,C278=""),"",IF('Imperial Data'!$B$2,'Imperial Calcs'!F275,'Imperial Calcs'!J275))</f>
        <v/>
      </c>
      <c r="H279" s="30" t="str">
        <f>IF(OR(C278=1,C278=""),"",IF('Imperial Data'!$B$2,'Imperial Calcs'!G275,'Imperial Calcs'!M275))</f>
        <v/>
      </c>
      <c r="I279" s="30" t="str">
        <f>IF(C279="","",IF('Imperial Data'!$B$2,'Imperial Calcs'!J275,'Imperial Calcs'!Y275))</f>
        <v/>
      </c>
      <c r="J279" s="30" t="str">
        <f>IF('Imperial Data'!$B$2,'Imperial Calcs'!M275,"")</f>
        <v/>
      </c>
      <c r="K279" s="30"/>
      <c r="L279" s="39" t="str">
        <f>IF('Imperial Data'!$B$2,J279,H279)</f>
        <v/>
      </c>
      <c r="M279" s="122"/>
    </row>
    <row r="280" spans="1:13" x14ac:dyDescent="0.2">
      <c r="A280" s="32" t="str">
        <f t="shared" si="36"/>
        <v/>
      </c>
      <c r="C280" s="37" t="str">
        <f>IF(OR(C279=1,C279=""),"",'Imperial Calcs'!B276)</f>
        <v/>
      </c>
      <c r="D280" s="30" t="str">
        <f>IF(C280="","",'Imperial Calcs'!C276)</f>
        <v/>
      </c>
      <c r="E280" s="30" t="str">
        <f>IF(OR(C279=1,C279=""),"",IF('Imperial Data'!$B$2,'Imperial Calcs'!D276,'Imperial Calcs'!E276))</f>
        <v/>
      </c>
      <c r="F280" s="30" t="str">
        <f>IF(OR(C279=1,C279=""),"",IF('Imperial Data'!$B$2,'Imperial Calcs'!E276,'Imperial Calcs'!G276))</f>
        <v/>
      </c>
      <c r="G280" s="30" t="str">
        <f>IF(OR(C279=1,C279=""),"",IF('Imperial Data'!$B$2,'Imperial Calcs'!F276,'Imperial Calcs'!J276))</f>
        <v/>
      </c>
      <c r="H280" s="30" t="str">
        <f>IF(OR(C279=1,C279=""),"",IF('Imperial Data'!$B$2,'Imperial Calcs'!G276,'Imperial Calcs'!M276))</f>
        <v/>
      </c>
      <c r="I280" s="30" t="str">
        <f>IF(C280="","",IF('Imperial Data'!$B$2,'Imperial Calcs'!J276,'Imperial Calcs'!Y276))</f>
        <v/>
      </c>
      <c r="J280" s="30" t="str">
        <f>IF('Imperial Data'!$B$2,'Imperial Calcs'!M276,"")</f>
        <v/>
      </c>
      <c r="K280" s="30"/>
      <c r="L280" s="39" t="str">
        <f>IF('Imperial Data'!$B$2,J280,H280)</f>
        <v/>
      </c>
      <c r="M280" s="122"/>
    </row>
    <row r="281" spans="1:13" x14ac:dyDescent="0.2">
      <c r="A281" s="32" t="str">
        <f t="shared" si="36"/>
        <v/>
      </c>
      <c r="C281" s="37" t="str">
        <f>IF(OR(C280=1,C280=""),"",'Imperial Calcs'!B277)</f>
        <v/>
      </c>
      <c r="D281" s="30" t="str">
        <f>IF(C281="","",'Imperial Calcs'!C277)</f>
        <v/>
      </c>
      <c r="E281" s="30" t="str">
        <f>IF(OR(C280=1,C280=""),"",IF('Imperial Data'!$B$2,'Imperial Calcs'!D277,'Imperial Calcs'!E277))</f>
        <v/>
      </c>
      <c r="F281" s="30" t="str">
        <f>IF(OR(C280=1,C280=""),"",IF('Imperial Data'!$B$2,'Imperial Calcs'!E277,'Imperial Calcs'!G277))</f>
        <v/>
      </c>
      <c r="G281" s="30" t="str">
        <f>IF(OR(C280=1,C280=""),"",IF('Imperial Data'!$B$2,'Imperial Calcs'!F277,'Imperial Calcs'!J277))</f>
        <v/>
      </c>
      <c r="H281" s="30" t="str">
        <f>IF(OR(C280=1,C280=""),"",IF('Imperial Data'!$B$2,'Imperial Calcs'!G277,'Imperial Calcs'!M277))</f>
        <v/>
      </c>
      <c r="I281" s="30" t="str">
        <f>IF(C281="","",IF('Imperial Data'!$B$2,'Imperial Calcs'!J277,'Imperial Calcs'!Y277))</f>
        <v/>
      </c>
      <c r="J281" s="30" t="str">
        <f>IF('Imperial Data'!$B$2,'Imperial Calcs'!M277,"")</f>
        <v/>
      </c>
      <c r="K281" s="30"/>
      <c r="L281" s="39" t="str">
        <f>IF('Imperial Data'!$B$2,J281,H281)</f>
        <v/>
      </c>
      <c r="M281" s="122"/>
    </row>
    <row r="282" spans="1:13" x14ac:dyDescent="0.2">
      <c r="A282" s="32" t="str">
        <f t="shared" si="36"/>
        <v/>
      </c>
      <c r="C282" s="37" t="str">
        <f>IF(OR(C281=1,C281=""),"",'Imperial Calcs'!B278)</f>
        <v/>
      </c>
      <c r="D282" s="30" t="str">
        <f>IF(C282="","",'Imperial Calcs'!C278)</f>
        <v/>
      </c>
      <c r="E282" s="30" t="str">
        <f>IF(OR(C281=1,C281=""),"",IF('Imperial Data'!$B$2,'Imperial Calcs'!D278,'Imperial Calcs'!E278))</f>
        <v/>
      </c>
      <c r="F282" s="30" t="str">
        <f>IF(OR(C281=1,C281=""),"",IF('Imperial Data'!$B$2,'Imperial Calcs'!E278,'Imperial Calcs'!G278))</f>
        <v/>
      </c>
      <c r="G282" s="30" t="str">
        <f>IF(OR(C281=1,C281=""),"",IF('Imperial Data'!$B$2,'Imperial Calcs'!F278,'Imperial Calcs'!J278))</f>
        <v/>
      </c>
      <c r="H282" s="30" t="str">
        <f>IF(OR(C281=1,C281=""),"",IF('Imperial Data'!$B$2,'Imperial Calcs'!G278,'Imperial Calcs'!M278))</f>
        <v/>
      </c>
      <c r="I282" s="30" t="str">
        <f>IF(C282="","",IF('Imperial Data'!$B$2,'Imperial Calcs'!J278,'Imperial Calcs'!Y278))</f>
        <v/>
      </c>
      <c r="J282" s="30" t="str">
        <f>IF('Imperial Data'!$B$2,'Imperial Calcs'!M278,"")</f>
        <v/>
      </c>
      <c r="K282" s="30"/>
      <c r="L282" s="39" t="str">
        <f>IF('Imperial Data'!$B$2,J282,H282)</f>
        <v/>
      </c>
      <c r="M282" s="122"/>
    </row>
    <row r="283" spans="1:13" x14ac:dyDescent="0.2">
      <c r="A283" s="32" t="str">
        <f t="shared" si="36"/>
        <v/>
      </c>
      <c r="C283" s="37" t="str">
        <f>IF(OR(C282=1,C282=""),"",'Imperial Calcs'!B279)</f>
        <v/>
      </c>
      <c r="D283" s="30" t="str">
        <f>IF(C283="","",'Imperial Calcs'!C279)</f>
        <v/>
      </c>
      <c r="E283" s="30" t="str">
        <f>IF(OR(C282=1,C282=""),"",IF('Imperial Data'!$B$2,'Imperial Calcs'!D279,'Imperial Calcs'!E279))</f>
        <v/>
      </c>
      <c r="F283" s="30" t="str">
        <f>IF(OR(C282=1,C282=""),"",IF('Imperial Data'!$B$2,'Imperial Calcs'!E279,'Imperial Calcs'!G279))</f>
        <v/>
      </c>
      <c r="G283" s="30" t="str">
        <f>IF(OR(C282=1,C282=""),"",IF('Imperial Data'!$B$2,'Imperial Calcs'!F279,'Imperial Calcs'!J279))</f>
        <v/>
      </c>
      <c r="H283" s="30" t="str">
        <f>IF(OR(C282=1,C282=""),"",IF('Imperial Data'!$B$2,'Imperial Calcs'!G279,'Imperial Calcs'!M279))</f>
        <v/>
      </c>
      <c r="I283" s="30" t="str">
        <f>IF(C283="","",IF('Imperial Data'!$B$2,'Imperial Calcs'!J279,'Imperial Calcs'!Y279))</f>
        <v/>
      </c>
      <c r="J283" s="30" t="str">
        <f>IF('Imperial Data'!$B$2,'Imperial Calcs'!M279,"")</f>
        <v/>
      </c>
      <c r="K283" s="30"/>
      <c r="L283" s="39" t="str">
        <f>IF('Imperial Data'!$B$2,J283,H283)</f>
        <v/>
      </c>
      <c r="M283" s="122"/>
    </row>
    <row r="284" spans="1:13" x14ac:dyDescent="0.2">
      <c r="A284" s="32" t="str">
        <f t="shared" si="36"/>
        <v/>
      </c>
      <c r="C284" s="37" t="str">
        <f>IF(OR(C283=1,C283=""),"",'Imperial Calcs'!B280)</f>
        <v/>
      </c>
      <c r="D284" s="30" t="str">
        <f>IF(C284="","",'Imperial Calcs'!C280)</f>
        <v/>
      </c>
      <c r="E284" s="30" t="str">
        <f>IF(OR(C283=1,C283=""),"",IF('Imperial Data'!$B$2,'Imperial Calcs'!D280,'Imperial Calcs'!E280))</f>
        <v/>
      </c>
      <c r="F284" s="30" t="str">
        <f>IF(OR(C283=1,C283=""),"",IF('Imperial Data'!$B$2,'Imperial Calcs'!E280,'Imperial Calcs'!G280))</f>
        <v/>
      </c>
      <c r="G284" s="30" t="str">
        <f>IF(OR(C283=1,C283=""),"",IF('Imperial Data'!$B$2,'Imperial Calcs'!F280,'Imperial Calcs'!J280))</f>
        <v/>
      </c>
      <c r="H284" s="30" t="str">
        <f>IF(OR(C283=1,C283=""),"",IF('Imperial Data'!$B$2,'Imperial Calcs'!G280,'Imperial Calcs'!M280))</f>
        <v/>
      </c>
      <c r="I284" s="30" t="str">
        <f>IF(C284="","",IF('Imperial Data'!$B$2,'Imperial Calcs'!J280,'Imperial Calcs'!Y280))</f>
        <v/>
      </c>
      <c r="J284" s="30" t="str">
        <f>IF('Imperial Data'!$B$2,'Imperial Calcs'!M280,"")</f>
        <v/>
      </c>
      <c r="K284" s="30"/>
      <c r="L284" s="39" t="str">
        <f>IF('Imperial Data'!$B$2,J284,H284)</f>
        <v/>
      </c>
      <c r="M284" s="122"/>
    </row>
    <row r="285" spans="1:13" x14ac:dyDescent="0.2">
      <c r="A285" s="32" t="str">
        <f t="shared" si="36"/>
        <v/>
      </c>
      <c r="C285" s="37" t="str">
        <f>IF(OR(C284=1,C284=""),"",'Imperial Calcs'!B281)</f>
        <v/>
      </c>
      <c r="D285" s="30" t="str">
        <f>IF(C285="","",'Imperial Calcs'!C281)</f>
        <v/>
      </c>
      <c r="E285" s="30" t="str">
        <f>IF(OR(C284=1,C284=""),"",IF('Imperial Data'!$B$2,'Imperial Calcs'!D281,'Imperial Calcs'!E281))</f>
        <v/>
      </c>
      <c r="F285" s="30" t="str">
        <f>IF(OR(C284=1,C284=""),"",IF('Imperial Data'!$B$2,'Imperial Calcs'!E281,'Imperial Calcs'!G281))</f>
        <v/>
      </c>
      <c r="G285" s="30" t="str">
        <f>IF(OR(C284=1,C284=""),"",IF('Imperial Data'!$B$2,'Imperial Calcs'!F281,'Imperial Calcs'!J281))</f>
        <v/>
      </c>
      <c r="H285" s="30" t="str">
        <f>IF(OR(C284=1,C284=""),"",IF('Imperial Data'!$B$2,'Imperial Calcs'!G281,'Imperial Calcs'!M281))</f>
        <v/>
      </c>
      <c r="I285" s="30" t="str">
        <f>IF(C285="","",IF('Imperial Data'!$B$2,'Imperial Calcs'!J281,'Imperial Calcs'!Y281))</f>
        <v/>
      </c>
      <c r="J285" s="30" t="str">
        <f>IF('Imperial Data'!$B$2,'Imperial Calcs'!M281,"")</f>
        <v/>
      </c>
      <c r="K285" s="30"/>
      <c r="L285" s="39" t="str">
        <f>IF('Imperial Data'!$B$2,J285,H285)</f>
        <v/>
      </c>
      <c r="M285" s="122"/>
    </row>
    <row r="286" spans="1:13" x14ac:dyDescent="0.2">
      <c r="A286" s="32" t="str">
        <f t="shared" si="36"/>
        <v/>
      </c>
      <c r="C286" s="37" t="str">
        <f>IF(OR(C285=1,C285=""),"",'Imperial Calcs'!B282)</f>
        <v/>
      </c>
      <c r="D286" s="30" t="str">
        <f>IF(C286="","",'Imperial Calcs'!C282)</f>
        <v/>
      </c>
      <c r="E286" s="30" t="str">
        <f>IF(OR(C285=1,C285=""),"",IF('Imperial Data'!$B$2,'Imperial Calcs'!D282,'Imperial Calcs'!E282))</f>
        <v/>
      </c>
      <c r="F286" s="30" t="str">
        <f>IF(OR(C285=1,C285=""),"",IF('Imperial Data'!$B$2,'Imperial Calcs'!E282,'Imperial Calcs'!G282))</f>
        <v/>
      </c>
      <c r="G286" s="30" t="str">
        <f>IF(OR(C285=1,C285=""),"",IF('Imperial Data'!$B$2,'Imperial Calcs'!F282,'Imperial Calcs'!J282))</f>
        <v/>
      </c>
      <c r="H286" s="30" t="str">
        <f>IF(OR(C285=1,C285=""),"",IF('Imperial Data'!$B$2,'Imperial Calcs'!G282,'Imperial Calcs'!M282))</f>
        <v/>
      </c>
      <c r="I286" s="30" t="str">
        <f>IF(C286="","",IF('Imperial Data'!$B$2,'Imperial Calcs'!J282,'Imperial Calcs'!Y282))</f>
        <v/>
      </c>
      <c r="J286" s="30" t="str">
        <f>IF('Imperial Data'!$B$2,'Imperial Calcs'!M282,"")</f>
        <v/>
      </c>
      <c r="K286" s="30"/>
      <c r="L286" s="39" t="str">
        <f>IF('Imperial Data'!$B$2,J286,H286)</f>
        <v/>
      </c>
      <c r="M286" s="122"/>
    </row>
    <row r="287" spans="1:13" x14ac:dyDescent="0.2">
      <c r="A287" s="32" t="str">
        <f t="shared" si="36"/>
        <v/>
      </c>
      <c r="C287" s="37" t="str">
        <f>IF(OR(C286=1,C286=""),"",'Imperial Calcs'!B283)</f>
        <v/>
      </c>
      <c r="D287" s="30" t="str">
        <f>IF(C287="","",'Imperial Calcs'!C283)</f>
        <v/>
      </c>
      <c r="E287" s="30" t="str">
        <f>IF(OR(C286=1,C286=""),"",IF('Imperial Data'!$B$2,'Imperial Calcs'!D283,'Imperial Calcs'!E283))</f>
        <v/>
      </c>
      <c r="F287" s="30" t="str">
        <f>IF(OR(C286=1,C286=""),"",IF('Imperial Data'!$B$2,'Imperial Calcs'!E283,'Imperial Calcs'!G283))</f>
        <v/>
      </c>
      <c r="G287" s="30" t="str">
        <f>IF(OR(C286=1,C286=""),"",IF('Imperial Data'!$B$2,'Imperial Calcs'!F283,'Imperial Calcs'!J283))</f>
        <v/>
      </c>
      <c r="H287" s="30" t="str">
        <f>IF(OR(C286=1,C286=""),"",IF('Imperial Data'!$B$2,'Imperial Calcs'!G283,'Imperial Calcs'!M283))</f>
        <v/>
      </c>
      <c r="I287" s="30" t="str">
        <f>IF(C287="","",IF('Imperial Data'!$B$2,'Imperial Calcs'!J283,'Imperial Calcs'!Y283))</f>
        <v/>
      </c>
      <c r="J287" s="30" t="str">
        <f>IF('Imperial Data'!$B$2,'Imperial Calcs'!M283,"")</f>
        <v/>
      </c>
      <c r="K287" s="30"/>
      <c r="L287" s="39" t="str">
        <f>IF('Imperial Data'!$B$2,J287,H287)</f>
        <v/>
      </c>
      <c r="M287" s="122"/>
    </row>
    <row r="288" spans="1:13" x14ac:dyDescent="0.2">
      <c r="A288" s="32" t="str">
        <f t="shared" si="36"/>
        <v/>
      </c>
      <c r="C288" s="37" t="str">
        <f>IF(OR(C287=1,C287=""),"",'Imperial Calcs'!B284)</f>
        <v/>
      </c>
      <c r="D288" s="30" t="str">
        <f>IF(C288="","",'Imperial Calcs'!C284)</f>
        <v/>
      </c>
      <c r="E288" s="30" t="str">
        <f>IF(OR(C287=1,C287=""),"",IF('Imperial Data'!$B$2,'Imperial Calcs'!D284,'Imperial Calcs'!E284))</f>
        <v/>
      </c>
      <c r="F288" s="30" t="str">
        <f>IF(OR(C287=1,C287=""),"",IF('Imperial Data'!$B$2,'Imperial Calcs'!E284,'Imperial Calcs'!G284))</f>
        <v/>
      </c>
      <c r="G288" s="30" t="str">
        <f>IF(OR(C287=1,C287=""),"",IF('Imperial Data'!$B$2,'Imperial Calcs'!F284,'Imperial Calcs'!J284))</f>
        <v/>
      </c>
      <c r="H288" s="30" t="str">
        <f>IF(OR(C287=1,C287=""),"",IF('Imperial Data'!$B$2,'Imperial Calcs'!G284,'Imperial Calcs'!M284))</f>
        <v/>
      </c>
      <c r="I288" s="30" t="str">
        <f>IF(C288="","",IF('Imperial Data'!$B$2,'Imperial Calcs'!J284,'Imperial Calcs'!Y284))</f>
        <v/>
      </c>
      <c r="J288" s="30" t="str">
        <f>IF('Imperial Data'!$B$2,'Imperial Calcs'!M284,"")</f>
        <v/>
      </c>
      <c r="K288" s="30"/>
      <c r="L288" s="39" t="str">
        <f>IF('Imperial Data'!$B$2,J288,H288)</f>
        <v/>
      </c>
      <c r="M288" s="122"/>
    </row>
    <row r="289" spans="1:13" x14ac:dyDescent="0.2">
      <c r="A289" s="32" t="str">
        <f t="shared" si="36"/>
        <v/>
      </c>
      <c r="C289" s="37" t="str">
        <f>IF(OR(C288=1,C288=""),"",'Imperial Calcs'!B285)</f>
        <v/>
      </c>
      <c r="D289" s="30" t="str">
        <f>IF(C289="","",'Imperial Calcs'!C285)</f>
        <v/>
      </c>
      <c r="E289" s="30" t="str">
        <f>IF(OR(C288=1,C288=""),"",IF('Imperial Data'!$B$2,'Imperial Calcs'!D285,'Imperial Calcs'!E285))</f>
        <v/>
      </c>
      <c r="F289" s="30" t="str">
        <f>IF(OR(C288=1,C288=""),"",IF('Imperial Data'!$B$2,'Imperial Calcs'!E285,'Imperial Calcs'!G285))</f>
        <v/>
      </c>
      <c r="G289" s="30" t="str">
        <f>IF(OR(C288=1,C288=""),"",IF('Imperial Data'!$B$2,'Imperial Calcs'!F285,'Imperial Calcs'!J285))</f>
        <v/>
      </c>
      <c r="H289" s="30" t="str">
        <f>IF(OR(C288=1,C288=""),"",IF('Imperial Data'!$B$2,'Imperial Calcs'!G285,'Imperial Calcs'!M285))</f>
        <v/>
      </c>
      <c r="I289" s="30" t="str">
        <f>IF(C289="","",IF('Imperial Data'!$B$2,'Imperial Calcs'!J285,'Imperial Calcs'!Y285))</f>
        <v/>
      </c>
      <c r="J289" s="30" t="str">
        <f>IF('Imperial Data'!$B$2,'Imperial Calcs'!M285,"")</f>
        <v/>
      </c>
      <c r="K289" s="30"/>
      <c r="L289" s="39" t="str">
        <f>IF('Imperial Data'!$B$2,J289,H289)</f>
        <v/>
      </c>
      <c r="M289" s="122"/>
    </row>
    <row r="290" spans="1:13" x14ac:dyDescent="0.2">
      <c r="A290" s="32" t="str">
        <f t="shared" si="36"/>
        <v/>
      </c>
      <c r="C290" s="37" t="str">
        <f>IF(OR(C289=1,C289=""),"",'Imperial Calcs'!B286)</f>
        <v/>
      </c>
      <c r="D290" s="30" t="str">
        <f>IF(C290="","",'Imperial Calcs'!C286)</f>
        <v/>
      </c>
      <c r="E290" s="30" t="str">
        <f>IF(OR(C289=1,C289=""),"",IF('Imperial Data'!$B$2,'Imperial Calcs'!D286,'Imperial Calcs'!E286))</f>
        <v/>
      </c>
      <c r="F290" s="30" t="str">
        <f>IF(OR(C289=1,C289=""),"",IF('Imperial Data'!$B$2,'Imperial Calcs'!E286,'Imperial Calcs'!G286))</f>
        <v/>
      </c>
      <c r="G290" s="30" t="str">
        <f>IF(OR(C289=1,C289=""),"",IF('Imperial Data'!$B$2,'Imperial Calcs'!F286,'Imperial Calcs'!J286))</f>
        <v/>
      </c>
      <c r="H290" s="30" t="str">
        <f>IF(OR(C289=1,C289=""),"",IF('Imperial Data'!$B$2,'Imperial Calcs'!G286,'Imperial Calcs'!M286))</f>
        <v/>
      </c>
      <c r="I290" s="30" t="str">
        <f>IF(C290="","",IF('Imperial Data'!$B$2,'Imperial Calcs'!J286,'Imperial Calcs'!Y286))</f>
        <v/>
      </c>
      <c r="J290" s="30" t="str">
        <f>IF('Imperial Data'!$B$2,'Imperial Calcs'!M286,"")</f>
        <v/>
      </c>
      <c r="K290" s="30"/>
      <c r="L290" s="39" t="str">
        <f>IF('Imperial Data'!$B$2,J290,H290)</f>
        <v/>
      </c>
      <c r="M290" s="122"/>
    </row>
    <row r="291" spans="1:13" x14ac:dyDescent="0.2">
      <c r="A291" s="32" t="str">
        <f t="shared" si="36"/>
        <v/>
      </c>
      <c r="C291" s="37" t="str">
        <f>IF(OR(C290=1,C290=""),"",'Imperial Calcs'!B287)</f>
        <v/>
      </c>
      <c r="D291" s="30" t="str">
        <f>IF(C291="","",'Imperial Calcs'!C287)</f>
        <v/>
      </c>
      <c r="E291" s="30" t="str">
        <f>IF(OR(C290=1,C290=""),"",IF('Imperial Data'!$B$2,'Imperial Calcs'!D287,'Imperial Calcs'!E287))</f>
        <v/>
      </c>
      <c r="F291" s="30" t="str">
        <f>IF(OR(C290=1,C290=""),"",IF('Imperial Data'!$B$2,'Imperial Calcs'!E287,'Imperial Calcs'!G287))</f>
        <v/>
      </c>
      <c r="G291" s="30" t="str">
        <f>IF(OR(C290=1,C290=""),"",IF('Imperial Data'!$B$2,'Imperial Calcs'!F287,'Imperial Calcs'!J287))</f>
        <v/>
      </c>
      <c r="H291" s="30" t="str">
        <f>IF(OR(C290=1,C290=""),"",IF('Imperial Data'!$B$2,'Imperial Calcs'!G287,'Imperial Calcs'!M287))</f>
        <v/>
      </c>
      <c r="I291" s="30" t="str">
        <f>IF(C291="","",IF('Imperial Data'!$B$2,'Imperial Calcs'!J287,'Imperial Calcs'!Y287))</f>
        <v/>
      </c>
      <c r="J291" s="30" t="str">
        <f>IF('Imperial Data'!$B$2,'Imperial Calcs'!M287,"")</f>
        <v/>
      </c>
      <c r="K291" s="30"/>
      <c r="L291" s="39" t="str">
        <f>IF('Imperial Data'!$B$2,J291,H291)</f>
        <v/>
      </c>
      <c r="M291" s="122"/>
    </row>
    <row r="292" spans="1:13" x14ac:dyDescent="0.2">
      <c r="A292" s="32" t="str">
        <f t="shared" si="36"/>
        <v/>
      </c>
      <c r="C292" s="37" t="str">
        <f>IF(OR(C291=1,C291=""),"",'Imperial Calcs'!B288)</f>
        <v/>
      </c>
      <c r="D292" s="30" t="str">
        <f>IF(C292="","",'Imperial Calcs'!C288)</f>
        <v/>
      </c>
      <c r="E292" s="30" t="str">
        <f>IF(OR(C291=1,C291=""),"",IF('Imperial Data'!$B$2,'Imperial Calcs'!D288,'Imperial Calcs'!E288))</f>
        <v/>
      </c>
      <c r="F292" s="30" t="str">
        <f>IF(OR(C291=1,C291=""),"",IF('Imperial Data'!$B$2,'Imperial Calcs'!E288,'Imperial Calcs'!G288))</f>
        <v/>
      </c>
      <c r="G292" s="30" t="str">
        <f>IF(OR(C291=1,C291=""),"",IF('Imperial Data'!$B$2,'Imperial Calcs'!F288,'Imperial Calcs'!J288))</f>
        <v/>
      </c>
      <c r="H292" s="30" t="str">
        <f>IF(OR(C291=1,C291=""),"",IF('Imperial Data'!$B$2,'Imperial Calcs'!G288,'Imperial Calcs'!M288))</f>
        <v/>
      </c>
      <c r="I292" s="30" t="str">
        <f>IF(C292="","",IF('Imperial Data'!$B$2,'Imperial Calcs'!J288,'Imperial Calcs'!Y288))</f>
        <v/>
      </c>
      <c r="J292" s="30" t="str">
        <f>IF('Imperial Data'!$B$2,'Imperial Calcs'!M288,"")</f>
        <v/>
      </c>
      <c r="K292" s="30"/>
      <c r="L292" s="39" t="str">
        <f>IF('Imperial Data'!$B$2,J292,H292)</f>
        <v/>
      </c>
      <c r="M292" s="122"/>
    </row>
    <row r="293" spans="1:13" x14ac:dyDescent="0.2">
      <c r="A293" s="32" t="str">
        <f t="shared" si="36"/>
        <v/>
      </c>
      <c r="C293" s="37" t="str">
        <f>IF(OR(C292=1,C292=""),"",'Imperial Calcs'!B289)</f>
        <v/>
      </c>
      <c r="D293" s="30" t="str">
        <f>IF(C293="","",'Imperial Calcs'!C289)</f>
        <v/>
      </c>
      <c r="E293" s="30" t="str">
        <f>IF(OR(C292=1,C292=""),"",IF('Imperial Data'!$B$2,'Imperial Calcs'!D289,'Imperial Calcs'!E289))</f>
        <v/>
      </c>
      <c r="F293" s="30" t="str">
        <f>IF(OR(C292=1,C292=""),"",IF('Imperial Data'!$B$2,'Imperial Calcs'!E289,'Imperial Calcs'!G289))</f>
        <v/>
      </c>
      <c r="G293" s="30" t="str">
        <f>IF(OR(C292=1,C292=""),"",IF('Imperial Data'!$B$2,'Imperial Calcs'!F289,'Imperial Calcs'!J289))</f>
        <v/>
      </c>
      <c r="H293" s="30" t="str">
        <f>IF(OR(C292=1,C292=""),"",IF('Imperial Data'!$B$2,'Imperial Calcs'!G289,'Imperial Calcs'!M289))</f>
        <v/>
      </c>
      <c r="I293" s="30" t="str">
        <f>IF(C293="","",IF('Imperial Data'!$B$2,'Imperial Calcs'!J289,'Imperial Calcs'!Y289))</f>
        <v/>
      </c>
      <c r="J293" s="30" t="str">
        <f>IF('Imperial Data'!$B$2,'Imperial Calcs'!M289,"")</f>
        <v/>
      </c>
      <c r="K293" s="30"/>
      <c r="L293" s="39" t="str">
        <f>IF('Imperial Data'!$B$2,J293,H293)</f>
        <v/>
      </c>
      <c r="M293" s="122"/>
    </row>
    <row r="294" spans="1:13" x14ac:dyDescent="0.2">
      <c r="A294" s="32" t="str">
        <f t="shared" si="36"/>
        <v/>
      </c>
      <c r="C294" s="37" t="str">
        <f>IF(OR(C293=1,C293=""),"",'Imperial Calcs'!B290)</f>
        <v/>
      </c>
      <c r="D294" s="30" t="str">
        <f>IF(C294="","",'Imperial Calcs'!C290)</f>
        <v/>
      </c>
      <c r="E294" s="30" t="str">
        <f>IF(OR(C293=1,C293=""),"",IF('Imperial Data'!$B$2,'Imperial Calcs'!D290,'Imperial Calcs'!E290))</f>
        <v/>
      </c>
      <c r="F294" s="30" t="str">
        <f>IF(OR(C293=1,C293=""),"",IF('Imperial Data'!$B$2,'Imperial Calcs'!E290,'Imperial Calcs'!G290))</f>
        <v/>
      </c>
      <c r="G294" s="30" t="str">
        <f>IF(OR(C293=1,C293=""),"",IF('Imperial Data'!$B$2,'Imperial Calcs'!F290,'Imperial Calcs'!J290))</f>
        <v/>
      </c>
      <c r="H294" s="30" t="str">
        <f>IF(OR(C293=1,C293=""),"",IF('Imperial Data'!$B$2,'Imperial Calcs'!G290,'Imperial Calcs'!M290))</f>
        <v/>
      </c>
      <c r="I294" s="30" t="str">
        <f>IF(C294="","",IF('Imperial Data'!$B$2,'Imperial Calcs'!J290,'Imperial Calcs'!Y290))</f>
        <v/>
      </c>
      <c r="J294" s="30" t="str">
        <f>IF('Imperial Data'!$B$2,'Imperial Calcs'!M290,"")</f>
        <v/>
      </c>
      <c r="K294" s="30"/>
      <c r="L294" s="39" t="str">
        <f>IF('Imperial Data'!$B$2,J294,H294)</f>
        <v/>
      </c>
      <c r="M294" s="122"/>
    </row>
    <row r="295" spans="1:13" x14ac:dyDescent="0.2">
      <c r="A295" s="32" t="str">
        <f t="shared" si="36"/>
        <v/>
      </c>
      <c r="C295" s="37" t="str">
        <f>IF(OR(C294=1,C294=""),"",'Imperial Calcs'!B291)</f>
        <v/>
      </c>
      <c r="D295" s="30" t="str">
        <f>IF(C295="","",'Imperial Calcs'!C291)</f>
        <v/>
      </c>
      <c r="E295" s="30" t="str">
        <f>IF(OR(C294=1,C294=""),"",IF('Imperial Data'!$B$2,'Imperial Calcs'!D291,'Imperial Calcs'!E291))</f>
        <v/>
      </c>
      <c r="F295" s="30" t="str">
        <f>IF(OR(C294=1,C294=""),"",IF('Imperial Data'!$B$2,'Imperial Calcs'!E291,'Imperial Calcs'!G291))</f>
        <v/>
      </c>
      <c r="G295" s="30" t="str">
        <f>IF(OR(C294=1,C294=""),"",IF('Imperial Data'!$B$2,'Imperial Calcs'!F291,'Imperial Calcs'!J291))</f>
        <v/>
      </c>
      <c r="H295" s="30" t="str">
        <f>IF(OR(C294=1,C294=""),"",IF('Imperial Data'!$B$2,'Imperial Calcs'!G291,'Imperial Calcs'!M291))</f>
        <v/>
      </c>
      <c r="I295" s="30" t="str">
        <f>IF(C295="","",IF('Imperial Data'!$B$2,'Imperial Calcs'!J291,'Imperial Calcs'!Y291))</f>
        <v/>
      </c>
      <c r="J295" s="30" t="str">
        <f>IF('Imperial Data'!$B$2,'Imperial Calcs'!M291,"")</f>
        <v/>
      </c>
      <c r="K295" s="30"/>
      <c r="L295" s="39" t="str">
        <f>IF('Imperial Data'!$B$2,J295,H295)</f>
        <v/>
      </c>
      <c r="M295" s="122"/>
    </row>
    <row r="296" spans="1:13" x14ac:dyDescent="0.2">
      <c r="A296" s="32" t="str">
        <f t="shared" si="36"/>
        <v/>
      </c>
      <c r="C296" s="37" t="str">
        <f>IF(OR(C295=1,C295=""),"",'Imperial Calcs'!B292)</f>
        <v/>
      </c>
      <c r="D296" s="30" t="str">
        <f>IF(C296="","",'Imperial Calcs'!C292)</f>
        <v/>
      </c>
      <c r="E296" s="30" t="str">
        <f>IF(OR(C295=1,C295=""),"",IF('Imperial Data'!$B$2,'Imperial Calcs'!D292,'Imperial Calcs'!E292))</f>
        <v/>
      </c>
      <c r="F296" s="30" t="str">
        <f>IF(OR(C295=1,C295=""),"",IF('Imperial Data'!$B$2,'Imperial Calcs'!E292,'Imperial Calcs'!G292))</f>
        <v/>
      </c>
      <c r="G296" s="30" t="str">
        <f>IF(OR(C295=1,C295=""),"",IF('Imperial Data'!$B$2,'Imperial Calcs'!F292,'Imperial Calcs'!J292))</f>
        <v/>
      </c>
      <c r="H296" s="30" t="str">
        <f>IF(OR(C295=1,C295=""),"",IF('Imperial Data'!$B$2,'Imperial Calcs'!G292,'Imperial Calcs'!M292))</f>
        <v/>
      </c>
      <c r="I296" s="30" t="str">
        <f>IF(C296="","",IF('Imperial Data'!$B$2,'Imperial Calcs'!J292,'Imperial Calcs'!Y292))</f>
        <v/>
      </c>
      <c r="J296" s="30" t="str">
        <f>IF('Imperial Data'!$B$2,'Imperial Calcs'!M292,"")</f>
        <v/>
      </c>
      <c r="K296" s="30"/>
      <c r="L296" s="39" t="str">
        <f>IF('Imperial Data'!$B$2,J296,H296)</f>
        <v/>
      </c>
      <c r="M296" s="122"/>
    </row>
    <row r="297" spans="1:13" x14ac:dyDescent="0.2">
      <c r="A297" s="32" t="str">
        <f t="shared" si="36"/>
        <v/>
      </c>
      <c r="C297" s="37" t="str">
        <f>IF(OR(C296=1,C296=""),"",'Imperial Calcs'!B293)</f>
        <v/>
      </c>
      <c r="D297" s="30" t="str">
        <f>IF(C297="","",'Imperial Calcs'!C293)</f>
        <v/>
      </c>
      <c r="E297" s="30" t="str">
        <f>IF(OR(C296=1,C296=""),"",IF('Imperial Data'!$B$2,'Imperial Calcs'!D293,'Imperial Calcs'!E293))</f>
        <v/>
      </c>
      <c r="F297" s="30" t="str">
        <f>IF(OR(C296=1,C296=""),"",IF('Imperial Data'!$B$2,'Imperial Calcs'!E293,'Imperial Calcs'!G293))</f>
        <v/>
      </c>
      <c r="G297" s="30" t="str">
        <f>IF(OR(C296=1,C296=""),"",IF('Imperial Data'!$B$2,'Imperial Calcs'!F293,'Imperial Calcs'!J293))</f>
        <v/>
      </c>
      <c r="H297" s="30" t="str">
        <f>IF(OR(C296=1,C296=""),"",IF('Imperial Data'!$B$2,'Imperial Calcs'!G293,'Imperial Calcs'!M293))</f>
        <v/>
      </c>
      <c r="I297" s="30" t="str">
        <f>IF(C297="","",IF('Imperial Data'!$B$2,'Imperial Calcs'!J293,'Imperial Calcs'!Y293))</f>
        <v/>
      </c>
      <c r="J297" s="30" t="str">
        <f>IF('Imperial Data'!$B$2,'Imperial Calcs'!M293,"")</f>
        <v/>
      </c>
      <c r="K297" s="30"/>
      <c r="L297" s="39" t="str">
        <f>IF('Imperial Data'!$B$2,J297,H297)</f>
        <v/>
      </c>
      <c r="M297" s="122"/>
    </row>
    <row r="298" spans="1:13" x14ac:dyDescent="0.2">
      <c r="A298" s="32" t="str">
        <f t="shared" si="36"/>
        <v/>
      </c>
      <c r="C298" s="37" t="str">
        <f>IF(OR(C297=1,C297=""),"",'Imperial Calcs'!B294)</f>
        <v/>
      </c>
      <c r="D298" s="30" t="str">
        <f>IF(C298="","",'Imperial Calcs'!C294)</f>
        <v/>
      </c>
      <c r="E298" s="30" t="str">
        <f>IF(OR(C297=1,C297=""),"",IF('Imperial Data'!$B$2,'Imperial Calcs'!D294,'Imperial Calcs'!E294))</f>
        <v/>
      </c>
      <c r="F298" s="30" t="str">
        <f>IF(OR(C297=1,C297=""),"",IF('Imperial Data'!$B$2,'Imperial Calcs'!E294,'Imperial Calcs'!G294))</f>
        <v/>
      </c>
      <c r="G298" s="30" t="str">
        <f>IF(OR(C297=1,C297=""),"",IF('Imperial Data'!$B$2,'Imperial Calcs'!F294,'Imperial Calcs'!J294))</f>
        <v/>
      </c>
      <c r="H298" s="30" t="str">
        <f>IF(OR(C297=1,C297=""),"",IF('Imperial Data'!$B$2,'Imperial Calcs'!G294,'Imperial Calcs'!M294))</f>
        <v/>
      </c>
      <c r="I298" s="30" t="str">
        <f>IF(C298="","",IF('Imperial Data'!$B$2,'Imperial Calcs'!J294,'Imperial Calcs'!Y294))</f>
        <v/>
      </c>
      <c r="J298" s="30" t="str">
        <f>IF('Imperial Data'!$B$2,'Imperial Calcs'!M294,"")</f>
        <v/>
      </c>
      <c r="K298" s="30"/>
      <c r="L298" s="39" t="str">
        <f>IF('Imperial Data'!$B$2,J298,H298)</f>
        <v/>
      </c>
      <c r="M298" s="122"/>
    </row>
    <row r="299" spans="1:13" x14ac:dyDescent="0.2">
      <c r="A299" s="32" t="str">
        <f t="shared" si="36"/>
        <v/>
      </c>
      <c r="C299" s="37" t="str">
        <f>IF(OR(C298=1,C298=""),"",'Imperial Calcs'!B295)</f>
        <v/>
      </c>
      <c r="D299" s="30" t="str">
        <f>IF(C299="","",'Imperial Calcs'!C295)</f>
        <v/>
      </c>
      <c r="E299" s="30" t="str">
        <f>IF(OR(C298=1,C298=""),"",IF('Imperial Data'!$B$2,'Imperial Calcs'!D295,'Imperial Calcs'!E295))</f>
        <v/>
      </c>
      <c r="F299" s="30" t="str">
        <f>IF(OR(C298=1,C298=""),"",IF('Imperial Data'!$B$2,'Imperial Calcs'!E295,'Imperial Calcs'!G295))</f>
        <v/>
      </c>
      <c r="G299" s="30" t="str">
        <f>IF(OR(C298=1,C298=""),"",IF('Imperial Data'!$B$2,'Imperial Calcs'!F295,'Imperial Calcs'!J295))</f>
        <v/>
      </c>
      <c r="H299" s="30" t="str">
        <f>IF(OR(C298=1,C298=""),"",IF('Imperial Data'!$B$2,'Imperial Calcs'!G295,'Imperial Calcs'!M295))</f>
        <v/>
      </c>
      <c r="I299" s="30" t="str">
        <f>IF(C299="","",IF('Imperial Data'!$B$2,'Imperial Calcs'!J295,'Imperial Calcs'!Y295))</f>
        <v/>
      </c>
      <c r="J299" s="30" t="str">
        <f>IF('Imperial Data'!$B$2,'Imperial Calcs'!M295,"")</f>
        <v/>
      </c>
      <c r="K299" s="30"/>
      <c r="L299" s="39" t="str">
        <f>IF('Imperial Data'!$B$2,J299,H299)</f>
        <v/>
      </c>
      <c r="M299" s="122"/>
    </row>
    <row r="300" spans="1:13" x14ac:dyDescent="0.2">
      <c r="A300" s="32" t="str">
        <f t="shared" si="36"/>
        <v/>
      </c>
      <c r="C300" s="37" t="str">
        <f>IF(OR(C299=1,C299=""),"",'Imperial Calcs'!B296)</f>
        <v/>
      </c>
      <c r="D300" s="30" t="str">
        <f>IF(C300="","",'Imperial Calcs'!C296)</f>
        <v/>
      </c>
      <c r="E300" s="30" t="str">
        <f>IF(OR(C299=1,C299=""),"",IF('Imperial Data'!$B$2,'Imperial Calcs'!D296,'Imperial Calcs'!E296))</f>
        <v/>
      </c>
      <c r="F300" s="30" t="str">
        <f>IF(OR(C299=1,C299=""),"",IF('Imperial Data'!$B$2,'Imperial Calcs'!E296,'Imperial Calcs'!G296))</f>
        <v/>
      </c>
      <c r="G300" s="30" t="str">
        <f>IF(OR(C299=1,C299=""),"",IF('Imperial Data'!$B$2,'Imperial Calcs'!F296,'Imperial Calcs'!J296))</f>
        <v/>
      </c>
      <c r="H300" s="30" t="str">
        <f>IF(OR(C299=1,C299=""),"",IF('Imperial Data'!$B$2,'Imperial Calcs'!G296,'Imperial Calcs'!M296))</f>
        <v/>
      </c>
      <c r="I300" s="30" t="str">
        <f>IF(C300="","",IF('Imperial Data'!$B$2,'Imperial Calcs'!J296,'Imperial Calcs'!Y296))</f>
        <v/>
      </c>
      <c r="J300" s="30" t="str">
        <f>IF('Imperial Data'!$B$2,'Imperial Calcs'!M296,"")</f>
        <v/>
      </c>
      <c r="K300" s="30"/>
      <c r="L300" s="39" t="str">
        <f>IF('Imperial Data'!$B$2,J300,H300)</f>
        <v/>
      </c>
      <c r="M300" s="122"/>
    </row>
    <row r="301" spans="1:13" x14ac:dyDescent="0.2">
      <c r="A301" s="32" t="str">
        <f t="shared" si="36"/>
        <v/>
      </c>
      <c r="C301" s="37" t="str">
        <f>IF(OR(C300=1,C300=""),"",'Imperial Calcs'!B297)</f>
        <v/>
      </c>
      <c r="D301" s="30" t="str">
        <f>IF(C301="","",'Imperial Calcs'!C297)</f>
        <v/>
      </c>
      <c r="E301" s="30" t="str">
        <f>IF(OR(C300=1,C300=""),"",IF('Imperial Data'!$B$2,'Imperial Calcs'!D297,'Imperial Calcs'!E297))</f>
        <v/>
      </c>
      <c r="F301" s="30" t="str">
        <f>IF(OR(C300=1,C300=""),"",IF('Imperial Data'!$B$2,'Imperial Calcs'!E297,'Imperial Calcs'!G297))</f>
        <v/>
      </c>
      <c r="G301" s="30" t="str">
        <f>IF(OR(C300=1,C300=""),"",IF('Imperial Data'!$B$2,'Imperial Calcs'!F297,'Imperial Calcs'!J297))</f>
        <v/>
      </c>
      <c r="H301" s="30" t="str">
        <f>IF(OR(C300=1,C300=""),"",IF('Imperial Data'!$B$2,'Imperial Calcs'!G297,'Imperial Calcs'!M297))</f>
        <v/>
      </c>
      <c r="I301" s="30" t="str">
        <f>IF(C301="","",IF('Imperial Data'!$B$2,'Imperial Calcs'!J297,'Imperial Calcs'!Y297))</f>
        <v/>
      </c>
      <c r="J301" s="30" t="str">
        <f>IF('Imperial Data'!$B$2,'Imperial Calcs'!M297,"")</f>
        <v/>
      </c>
      <c r="K301" s="30"/>
      <c r="L301" s="39" t="str">
        <f>IF('Imperial Data'!$B$2,J301,H301)</f>
        <v/>
      </c>
      <c r="M301" s="122"/>
    </row>
    <row r="302" spans="1:13" x14ac:dyDescent="0.2">
      <c r="A302" s="32" t="str">
        <f t="shared" si="36"/>
        <v/>
      </c>
      <c r="C302" s="37" t="str">
        <f>IF(OR(C301=1,C301=""),"",'Imperial Calcs'!B298)</f>
        <v/>
      </c>
      <c r="D302" s="30" t="str">
        <f>IF(C302="","",'Imperial Calcs'!C298)</f>
        <v/>
      </c>
      <c r="E302" s="30" t="str">
        <f>IF(OR(C301=1,C301=""),"",IF('Imperial Data'!$B$2,'Imperial Calcs'!D298,'Imperial Calcs'!E298))</f>
        <v/>
      </c>
      <c r="F302" s="30" t="str">
        <f>IF(OR(C301=1,C301=""),"",IF('Imperial Data'!$B$2,'Imperial Calcs'!E298,'Imperial Calcs'!G298))</f>
        <v/>
      </c>
      <c r="G302" s="30" t="str">
        <f>IF(OR(C301=1,C301=""),"",IF('Imperial Data'!$B$2,'Imperial Calcs'!F298,'Imperial Calcs'!J298))</f>
        <v/>
      </c>
      <c r="H302" s="30" t="str">
        <f>IF(OR(C301=1,C301=""),"",IF('Imperial Data'!$B$2,'Imperial Calcs'!G298,'Imperial Calcs'!M298))</f>
        <v/>
      </c>
      <c r="I302" s="30" t="str">
        <f>IF(C302="","",IF('Imperial Data'!$B$2,'Imperial Calcs'!J298,'Imperial Calcs'!Y298))</f>
        <v/>
      </c>
      <c r="J302" s="30" t="str">
        <f>IF('Imperial Data'!$B$2,'Imperial Calcs'!M298,"")</f>
        <v/>
      </c>
      <c r="K302" s="30"/>
      <c r="L302" s="39" t="str">
        <f>IF('Imperial Data'!$B$2,J302,H302)</f>
        <v/>
      </c>
      <c r="M302" s="122"/>
    </row>
    <row r="303" spans="1:13" x14ac:dyDescent="0.2">
      <c r="A303" s="32" t="str">
        <f t="shared" si="36"/>
        <v/>
      </c>
      <c r="C303" s="37" t="str">
        <f>IF(OR(C302=1,C302=""),"",'Imperial Calcs'!B299)</f>
        <v/>
      </c>
      <c r="D303" s="30" t="str">
        <f>IF(C303="","",'Imperial Calcs'!C299)</f>
        <v/>
      </c>
      <c r="E303" s="30" t="str">
        <f>IF(OR(C302=1,C302=""),"",IF('Imperial Data'!$B$2,'Imperial Calcs'!D299,'Imperial Calcs'!E299))</f>
        <v/>
      </c>
      <c r="F303" s="30" t="str">
        <f>IF(OR(C302=1,C302=""),"",IF('Imperial Data'!$B$2,'Imperial Calcs'!E299,'Imperial Calcs'!G299))</f>
        <v/>
      </c>
      <c r="G303" s="30" t="str">
        <f>IF(OR(C302=1,C302=""),"",IF('Imperial Data'!$B$2,'Imperial Calcs'!F299,'Imperial Calcs'!J299))</f>
        <v/>
      </c>
      <c r="H303" s="30" t="str">
        <f>IF(OR(C302=1,C302=""),"",IF('Imperial Data'!$B$2,'Imperial Calcs'!G299,'Imperial Calcs'!M299))</f>
        <v/>
      </c>
      <c r="I303" s="30" t="str">
        <f>IF(C303="","",IF('Imperial Data'!$B$2,'Imperial Calcs'!J299,'Imperial Calcs'!Y299))</f>
        <v/>
      </c>
      <c r="J303" s="30" t="str">
        <f>IF('Imperial Data'!$B$2,'Imperial Calcs'!M299,"")</f>
        <v/>
      </c>
      <c r="K303" s="30"/>
      <c r="L303" s="39" t="str">
        <f>IF('Imperial Data'!$B$2,J303,H303)</f>
        <v/>
      </c>
      <c r="M303" s="122"/>
    </row>
    <row r="304" spans="1:13" x14ac:dyDescent="0.2">
      <c r="A304" s="32" t="str">
        <f t="shared" si="36"/>
        <v/>
      </c>
      <c r="C304" s="37" t="str">
        <f>IF(OR(C303=1,C303=""),"",'Imperial Calcs'!B300)</f>
        <v/>
      </c>
      <c r="D304" s="30" t="str">
        <f>IF(C304="","",'Imperial Calcs'!C300)</f>
        <v/>
      </c>
      <c r="E304" s="30" t="str">
        <f>IF(OR(C303=1,C303=""),"",IF('Imperial Data'!$B$2,'Imperial Calcs'!D300,'Imperial Calcs'!E300))</f>
        <v/>
      </c>
      <c r="F304" s="30" t="str">
        <f>IF(OR(C303=1,C303=""),"",IF('Imperial Data'!$B$2,'Imperial Calcs'!E300,'Imperial Calcs'!G300))</f>
        <v/>
      </c>
      <c r="G304" s="30" t="str">
        <f>IF(OR(C303=1,C303=""),"",IF('Imperial Data'!$B$2,'Imperial Calcs'!F300,'Imperial Calcs'!J300))</f>
        <v/>
      </c>
      <c r="H304" s="30" t="str">
        <f>IF(OR(C303=1,C303=""),"",IF('Imperial Data'!$B$2,'Imperial Calcs'!G300,'Imperial Calcs'!M300))</f>
        <v/>
      </c>
      <c r="I304" s="30" t="str">
        <f>IF(C304="","",IF('Imperial Data'!$B$2,'Imperial Calcs'!J300,'Imperial Calcs'!Y300))</f>
        <v/>
      </c>
      <c r="J304" s="30" t="str">
        <f>IF('Imperial Data'!$B$2,'Imperial Calcs'!M300,"")</f>
        <v/>
      </c>
      <c r="K304" s="30"/>
      <c r="L304" s="39" t="str">
        <f>IF('Imperial Data'!$B$2,J304,H304)</f>
        <v/>
      </c>
      <c r="M304" s="122"/>
    </row>
    <row r="305" spans="1:13" x14ac:dyDescent="0.2">
      <c r="A305" s="32" t="str">
        <f t="shared" si="36"/>
        <v/>
      </c>
      <c r="C305" s="37" t="str">
        <f>IF(OR(C304=1,C304=""),"",'Imperial Calcs'!B301)</f>
        <v/>
      </c>
      <c r="D305" s="30" t="str">
        <f>IF(C305="","",'Imperial Calcs'!C301)</f>
        <v/>
      </c>
      <c r="E305" s="30" t="str">
        <f>IF(OR(C304=1,C304=""),"",IF('Imperial Data'!$B$2,'Imperial Calcs'!D301,'Imperial Calcs'!E301))</f>
        <v/>
      </c>
      <c r="F305" s="30" t="str">
        <f>IF(OR(C304=1,C304=""),"",IF('Imperial Data'!$B$2,'Imperial Calcs'!E301,'Imperial Calcs'!G301))</f>
        <v/>
      </c>
      <c r="G305" s="30" t="str">
        <f>IF(OR(C304=1,C304=""),"",IF('Imperial Data'!$B$2,'Imperial Calcs'!F301,'Imperial Calcs'!J301))</f>
        <v/>
      </c>
      <c r="H305" s="30" t="str">
        <f>IF(OR(C304=1,C304=""),"",IF('Imperial Data'!$B$2,'Imperial Calcs'!G301,'Imperial Calcs'!M301))</f>
        <v/>
      </c>
      <c r="I305" s="30" t="str">
        <f>IF(C305="","",IF('Imperial Data'!$B$2,'Imperial Calcs'!J301,'Imperial Calcs'!Y301))</f>
        <v/>
      </c>
      <c r="J305" s="30" t="str">
        <f>IF('Imperial Data'!$B$2,'Imperial Calcs'!M301,"")</f>
        <v/>
      </c>
      <c r="K305" s="30"/>
      <c r="L305" s="39" t="str">
        <f>IF('Imperial Data'!$B$2,J305,H305)</f>
        <v/>
      </c>
      <c r="M305" s="122"/>
    </row>
    <row r="306" spans="1:13" x14ac:dyDescent="0.2">
      <c r="A306" s="32" t="str">
        <f t="shared" si="36"/>
        <v/>
      </c>
      <c r="C306" s="37" t="str">
        <f>IF(OR(C305=1,C305=""),"",'Imperial Calcs'!B302)</f>
        <v/>
      </c>
      <c r="D306" s="30" t="str">
        <f>IF(C306="","",'Imperial Calcs'!C302)</f>
        <v/>
      </c>
      <c r="E306" s="30" t="str">
        <f>IF(OR(C305=1,C305=""),"",IF('Imperial Data'!$B$2,'Imperial Calcs'!D302,'Imperial Calcs'!E302))</f>
        <v/>
      </c>
      <c r="F306" s="30" t="str">
        <f>IF(OR(C305=1,C305=""),"",IF('Imperial Data'!$B$2,'Imperial Calcs'!E302,'Imperial Calcs'!G302))</f>
        <v/>
      </c>
      <c r="G306" s="30" t="str">
        <f>IF(OR(C305=1,C305=""),"",IF('Imperial Data'!$B$2,'Imperial Calcs'!F302,'Imperial Calcs'!J302))</f>
        <v/>
      </c>
      <c r="H306" s="30" t="str">
        <f>IF(OR(C305=1,C305=""),"",IF('Imperial Data'!$B$2,'Imperial Calcs'!G302,'Imperial Calcs'!M302))</f>
        <v/>
      </c>
      <c r="I306" s="30" t="str">
        <f>IF(C306="","",IF('Imperial Data'!$B$2,'Imperial Calcs'!J302,'Imperial Calcs'!Y302))</f>
        <v/>
      </c>
      <c r="J306" s="30" t="str">
        <f>IF('Imperial Data'!$B$2,'Imperial Calcs'!M302,"")</f>
        <v/>
      </c>
      <c r="K306" s="30"/>
      <c r="L306" s="39" t="str">
        <f>IF('Imperial Data'!$B$2,J306,H306)</f>
        <v/>
      </c>
      <c r="M306" s="122"/>
    </row>
    <row r="307" spans="1:13" x14ac:dyDescent="0.2">
      <c r="A307" s="32" t="str">
        <f t="shared" si="36"/>
        <v/>
      </c>
      <c r="C307" s="37" t="str">
        <f>IF(OR(C306=1,C306=""),"",'Imperial Calcs'!B303)</f>
        <v/>
      </c>
      <c r="D307" s="30" t="str">
        <f>IF(C307="","",'Imperial Calcs'!C303)</f>
        <v/>
      </c>
      <c r="E307" s="30" t="str">
        <f>IF(OR(C306=1,C306=""),"",IF('Imperial Data'!$B$2,'Imperial Calcs'!D303,'Imperial Calcs'!E303))</f>
        <v/>
      </c>
      <c r="F307" s="30" t="str">
        <f>IF(OR(C306=1,C306=""),"",IF('Imperial Data'!$B$2,'Imperial Calcs'!E303,'Imperial Calcs'!G303))</f>
        <v/>
      </c>
      <c r="G307" s="30" t="str">
        <f>IF(OR(C306=1,C306=""),"",IF('Imperial Data'!$B$2,'Imperial Calcs'!F303,'Imperial Calcs'!J303))</f>
        <v/>
      </c>
      <c r="H307" s="30" t="str">
        <f>IF(OR(C306=1,C306=""),"",IF('Imperial Data'!$B$2,'Imperial Calcs'!G303,'Imperial Calcs'!M303))</f>
        <v/>
      </c>
      <c r="I307" s="30" t="str">
        <f>IF(C307="","",IF('Imperial Data'!$B$2,'Imperial Calcs'!J303,'Imperial Calcs'!Y303))</f>
        <v/>
      </c>
      <c r="J307" s="30" t="str">
        <f>IF('Imperial Data'!$B$2,'Imperial Calcs'!M303,"")</f>
        <v/>
      </c>
      <c r="K307" s="30"/>
      <c r="L307" s="39" t="str">
        <f>IF('Imperial Data'!$B$2,J307,H307)</f>
        <v/>
      </c>
      <c r="M307" s="122"/>
    </row>
    <row r="308" spans="1:13" x14ac:dyDescent="0.2">
      <c r="A308" s="32" t="str">
        <f t="shared" si="36"/>
        <v/>
      </c>
      <c r="C308" s="37" t="str">
        <f>IF(OR(C307=1,C307=""),"",'Imperial Calcs'!B304)</f>
        <v/>
      </c>
      <c r="D308" s="30" t="str">
        <f>IF(C308="","",'Imperial Calcs'!C304)</f>
        <v/>
      </c>
      <c r="E308" s="30" t="str">
        <f>IF(OR(C307=1,C307=""),"",IF('Imperial Data'!$B$2,'Imperial Calcs'!D304,'Imperial Calcs'!E304))</f>
        <v/>
      </c>
      <c r="F308" s="30" t="str">
        <f>IF(OR(C307=1,C307=""),"",IF('Imperial Data'!$B$2,'Imperial Calcs'!E304,'Imperial Calcs'!G304))</f>
        <v/>
      </c>
      <c r="G308" s="30" t="str">
        <f>IF(OR(C307=1,C307=""),"",IF('Imperial Data'!$B$2,'Imperial Calcs'!F304,'Imperial Calcs'!J304))</f>
        <v/>
      </c>
      <c r="H308" s="30" t="str">
        <f>IF(OR(C307=1,C307=""),"",IF('Imperial Data'!$B$2,'Imperial Calcs'!G304,'Imperial Calcs'!M304))</f>
        <v/>
      </c>
      <c r="I308" s="30" t="str">
        <f>IF(C308="","",IF('Imperial Data'!$B$2,'Imperial Calcs'!J304,'Imperial Calcs'!Y304))</f>
        <v/>
      </c>
      <c r="J308" s="30" t="str">
        <f>IF('Imperial Data'!$B$2,'Imperial Calcs'!M304,"")</f>
        <v/>
      </c>
      <c r="K308" s="30"/>
      <c r="L308" s="39" t="str">
        <f>IF('Imperial Data'!$B$2,J308,H308)</f>
        <v/>
      </c>
      <c r="M308" s="122"/>
    </row>
    <row r="309" spans="1:13" x14ac:dyDescent="0.2">
      <c r="A309" s="32" t="str">
        <f t="shared" si="36"/>
        <v/>
      </c>
      <c r="C309" s="37" t="str">
        <f>IF(OR(C308=1,C308=""),"",'Imperial Calcs'!B305)</f>
        <v/>
      </c>
      <c r="D309" s="30" t="str">
        <f>IF(C309="","",'Imperial Calcs'!C305)</f>
        <v/>
      </c>
      <c r="E309" s="30" t="str">
        <f>IF(OR(C308=1,C308=""),"",IF('Imperial Data'!$B$2,'Imperial Calcs'!D305,'Imperial Calcs'!E305))</f>
        <v/>
      </c>
      <c r="F309" s="30" t="str">
        <f>IF(OR(C308=1,C308=""),"",IF('Imperial Data'!$B$2,'Imperial Calcs'!E305,'Imperial Calcs'!G305))</f>
        <v/>
      </c>
      <c r="G309" s="30" t="str">
        <f>IF(OR(C308=1,C308=""),"",IF('Imperial Data'!$B$2,'Imperial Calcs'!F305,'Imperial Calcs'!J305))</f>
        <v/>
      </c>
      <c r="H309" s="30" t="str">
        <f>IF(OR(C308=1,C308=""),"",IF('Imperial Data'!$B$2,'Imperial Calcs'!G305,'Imperial Calcs'!M305))</f>
        <v/>
      </c>
      <c r="I309" s="30" t="str">
        <f>IF(C309="","",IF('Imperial Data'!$B$2,'Imperial Calcs'!J305,'Imperial Calcs'!Y305))</f>
        <v/>
      </c>
      <c r="J309" s="30" t="str">
        <f>IF('Imperial Data'!$B$2,'Imperial Calcs'!M305,"")</f>
        <v/>
      </c>
      <c r="K309" s="30"/>
      <c r="L309" s="39" t="str">
        <f>IF('Imperial Data'!$B$2,J309,H309)</f>
        <v/>
      </c>
      <c r="M309" s="122"/>
    </row>
    <row r="310" spans="1:13" x14ac:dyDescent="0.2">
      <c r="A310" s="32" t="str">
        <f t="shared" si="36"/>
        <v/>
      </c>
      <c r="C310" s="37" t="str">
        <f>IF(OR(C309=1,C309=""),"",'Imperial Calcs'!B306)</f>
        <v/>
      </c>
      <c r="D310" s="30" t="str">
        <f>IF(C310="","",'Imperial Calcs'!C306)</f>
        <v/>
      </c>
      <c r="E310" s="30" t="str">
        <f>IF(OR(C309=1,C309=""),"",IF('Imperial Data'!$B$2,'Imperial Calcs'!D306,'Imperial Calcs'!E306))</f>
        <v/>
      </c>
      <c r="F310" s="30" t="str">
        <f>IF(OR(C309=1,C309=""),"",IF('Imperial Data'!$B$2,'Imperial Calcs'!E306,'Imperial Calcs'!G306))</f>
        <v/>
      </c>
      <c r="G310" s="30" t="str">
        <f>IF(OR(C309=1,C309=""),"",IF('Imperial Data'!$B$2,'Imperial Calcs'!F306,'Imperial Calcs'!J306))</f>
        <v/>
      </c>
      <c r="H310" s="30" t="str">
        <f>IF(OR(C309=1,C309=""),"",IF('Imperial Data'!$B$2,'Imperial Calcs'!G306,'Imperial Calcs'!M306))</f>
        <v/>
      </c>
      <c r="I310" s="30" t="str">
        <f>IF(C310="","",IF('Imperial Data'!$B$2,'Imperial Calcs'!J306,'Imperial Calcs'!Y306))</f>
        <v/>
      </c>
      <c r="J310" s="30" t="str">
        <f>IF('Imperial Data'!$B$2,'Imperial Calcs'!M306,"")</f>
        <v/>
      </c>
      <c r="K310" s="30"/>
      <c r="L310" s="39" t="str">
        <f>IF('Imperial Data'!$B$2,J310,H310)</f>
        <v/>
      </c>
      <c r="M310" s="122"/>
    </row>
    <row r="311" spans="1:13" x14ac:dyDescent="0.2">
      <c r="A311" s="32" t="str">
        <f t="shared" si="36"/>
        <v/>
      </c>
      <c r="C311" s="37" t="str">
        <f>IF(OR(C310=1,C310=""),"",'Imperial Calcs'!B307)</f>
        <v/>
      </c>
      <c r="D311" s="30" t="str">
        <f>IF(C311="","",'Imperial Calcs'!C307)</f>
        <v/>
      </c>
      <c r="E311" s="30" t="str">
        <f>IF(OR(C310=1,C310=""),"",IF('Imperial Data'!$B$2,'Imperial Calcs'!D307,'Imperial Calcs'!E307))</f>
        <v/>
      </c>
      <c r="F311" s="30" t="str">
        <f>IF(OR(C310=1,C310=""),"",IF('Imperial Data'!$B$2,'Imperial Calcs'!E307,'Imperial Calcs'!G307))</f>
        <v/>
      </c>
      <c r="G311" s="30" t="str">
        <f>IF(OR(C310=1,C310=""),"",IF('Imperial Data'!$B$2,'Imperial Calcs'!F307,'Imperial Calcs'!J307))</f>
        <v/>
      </c>
      <c r="H311" s="30" t="str">
        <f>IF(OR(C310=1,C310=""),"",IF('Imperial Data'!$B$2,'Imperial Calcs'!G307,'Imperial Calcs'!M307))</f>
        <v/>
      </c>
      <c r="I311" s="30" t="str">
        <f>IF(C311="","",IF('Imperial Data'!$B$2,'Imperial Calcs'!J307,'Imperial Calcs'!Y307))</f>
        <v/>
      </c>
      <c r="J311" s="30" t="str">
        <f>IF('Imperial Data'!$B$2,'Imperial Calcs'!M307,"")</f>
        <v/>
      </c>
      <c r="K311" s="30"/>
      <c r="L311" s="39" t="str">
        <f>IF('Imperial Data'!$B$2,J311,H311)</f>
        <v/>
      </c>
      <c r="M311" s="122"/>
    </row>
    <row r="312" spans="1:13" x14ac:dyDescent="0.2">
      <c r="A312" s="32" t="str">
        <f t="shared" si="36"/>
        <v/>
      </c>
      <c r="C312" s="37" t="str">
        <f>IF(OR(C311=1,C311=""),"",'Imperial Calcs'!B308)</f>
        <v/>
      </c>
      <c r="D312" s="30" t="str">
        <f>IF(C312="","",'Imperial Calcs'!C308)</f>
        <v/>
      </c>
      <c r="E312" s="30" t="str">
        <f>IF(OR(C311=1,C311=""),"",IF('Imperial Data'!$B$2,'Imperial Calcs'!D308,'Imperial Calcs'!E308))</f>
        <v/>
      </c>
      <c r="F312" s="30" t="str">
        <f>IF(OR(C311=1,C311=""),"",IF('Imperial Data'!$B$2,'Imperial Calcs'!E308,'Imperial Calcs'!G308))</f>
        <v/>
      </c>
      <c r="G312" s="30" t="str">
        <f>IF(OR(C311=1,C311=""),"",IF('Imperial Data'!$B$2,'Imperial Calcs'!F308,'Imperial Calcs'!J308))</f>
        <v/>
      </c>
      <c r="H312" s="30" t="str">
        <f>IF(OR(C311=1,C311=""),"",IF('Imperial Data'!$B$2,'Imperial Calcs'!G308,'Imperial Calcs'!M308))</f>
        <v/>
      </c>
      <c r="I312" s="30" t="str">
        <f>IF(C312="","",IF('Imperial Data'!$B$2,'Imperial Calcs'!J308,'Imperial Calcs'!Y308))</f>
        <v/>
      </c>
      <c r="J312" s="30" t="str">
        <f>IF('Imperial Data'!$B$2,'Imperial Calcs'!M308,"")</f>
        <v/>
      </c>
      <c r="K312" s="30"/>
      <c r="L312" s="39" t="str">
        <f>IF('Imperial Data'!$B$2,J312,H312)</f>
        <v/>
      </c>
      <c r="M312" s="122"/>
    </row>
    <row r="313" spans="1:13" x14ac:dyDescent="0.2">
      <c r="A313" s="32" t="str">
        <f t="shared" si="36"/>
        <v/>
      </c>
      <c r="C313" s="37" t="str">
        <f>IF(OR(C312=1,C312=""),"",'Imperial Calcs'!B309)</f>
        <v/>
      </c>
      <c r="D313" s="30" t="str">
        <f>IF(C313="","",'Imperial Calcs'!C309)</f>
        <v/>
      </c>
      <c r="E313" s="30" t="str">
        <f>IF(OR(C312=1,C312=""),"",IF('Imperial Data'!$B$2,'Imperial Calcs'!D309,'Imperial Calcs'!E309))</f>
        <v/>
      </c>
      <c r="F313" s="30" t="str">
        <f>IF(OR(C312=1,C312=""),"",IF('Imperial Data'!$B$2,'Imperial Calcs'!E309,'Imperial Calcs'!G309))</f>
        <v/>
      </c>
      <c r="G313" s="30" t="str">
        <f>IF(OR(C312=1,C312=""),"",IF('Imperial Data'!$B$2,'Imperial Calcs'!F309,'Imperial Calcs'!J309))</f>
        <v/>
      </c>
      <c r="H313" s="30" t="str">
        <f>IF(OR(C312=1,C312=""),"",IF('Imperial Data'!$B$2,'Imperial Calcs'!G309,'Imperial Calcs'!M309))</f>
        <v/>
      </c>
      <c r="I313" s="30" t="str">
        <f>IF(C313="","",IF('Imperial Data'!$B$2,'Imperial Calcs'!J309,'Imperial Calcs'!Y309))</f>
        <v/>
      </c>
      <c r="J313" s="30" t="str">
        <f>IF('Imperial Data'!$B$2,'Imperial Calcs'!M309,"")</f>
        <v/>
      </c>
      <c r="K313" s="30"/>
      <c r="L313" s="39" t="str">
        <f>IF('Imperial Data'!$B$2,J313,H313)</f>
        <v/>
      </c>
      <c r="M313" s="122"/>
    </row>
    <row r="314" spans="1:13" x14ac:dyDescent="0.2">
      <c r="A314" s="32" t="str">
        <f t="shared" si="36"/>
        <v/>
      </c>
      <c r="C314" s="37" t="str">
        <f>IF(OR(C313=1,C313=""),"",'Imperial Calcs'!B310)</f>
        <v/>
      </c>
      <c r="D314" s="30" t="str">
        <f>IF(C314="","",'Imperial Calcs'!C310)</f>
        <v/>
      </c>
      <c r="E314" s="30" t="str">
        <f>IF(OR(C313=1,C313=""),"",IF('Imperial Data'!$B$2,'Imperial Calcs'!D310,'Imperial Calcs'!E310))</f>
        <v/>
      </c>
      <c r="F314" s="30" t="str">
        <f>IF(OR(C313=1,C313=""),"",IF('Imperial Data'!$B$2,'Imperial Calcs'!E310,'Imperial Calcs'!G310))</f>
        <v/>
      </c>
      <c r="G314" s="30" t="str">
        <f>IF(OR(C313=1,C313=""),"",IF('Imperial Data'!$B$2,'Imperial Calcs'!F310,'Imperial Calcs'!J310))</f>
        <v/>
      </c>
      <c r="H314" s="30" t="str">
        <f>IF(OR(C313=1,C313=""),"",IF('Imperial Data'!$B$2,'Imperial Calcs'!G310,'Imperial Calcs'!M310))</f>
        <v/>
      </c>
      <c r="I314" s="30" t="str">
        <f>IF(C314="","",IF('Imperial Data'!$B$2,'Imperial Calcs'!J310,'Imperial Calcs'!Y310))</f>
        <v/>
      </c>
      <c r="J314" s="30" t="str">
        <f>IF('Imperial Data'!$B$2,'Imperial Calcs'!M310,"")</f>
        <v/>
      </c>
      <c r="K314" s="30"/>
      <c r="L314" s="39" t="str">
        <f>IF('Imperial Data'!$B$2,J314,H314)</f>
        <v/>
      </c>
      <c r="M314" s="122"/>
    </row>
    <row r="315" spans="1:13" x14ac:dyDescent="0.2">
      <c r="A315" s="32" t="str">
        <f t="shared" si="36"/>
        <v/>
      </c>
      <c r="C315" s="37" t="str">
        <f>IF(OR(C314=1,C314=""),"",'Imperial Calcs'!B311)</f>
        <v/>
      </c>
      <c r="D315" s="30" t="str">
        <f>IF(C315="","",'Imperial Calcs'!C311)</f>
        <v/>
      </c>
      <c r="E315" s="30" t="str">
        <f>IF(OR(C314=1,C314=""),"",IF('Imperial Data'!$B$2,'Imperial Calcs'!D311,'Imperial Calcs'!E311))</f>
        <v/>
      </c>
      <c r="F315" s="30" t="str">
        <f>IF(OR(C314=1,C314=""),"",IF('Imperial Data'!$B$2,'Imperial Calcs'!E311,'Imperial Calcs'!G311))</f>
        <v/>
      </c>
      <c r="G315" s="30" t="str">
        <f>IF(OR(C314=1,C314=""),"",IF('Imperial Data'!$B$2,'Imperial Calcs'!F311,'Imperial Calcs'!J311))</f>
        <v/>
      </c>
      <c r="H315" s="30" t="str">
        <f>IF(OR(C314=1,C314=""),"",IF('Imperial Data'!$B$2,'Imperial Calcs'!G311,'Imperial Calcs'!M311))</f>
        <v/>
      </c>
      <c r="I315" s="30" t="str">
        <f>IF(C315="","",IF('Imperial Data'!$B$2,'Imperial Calcs'!J311,'Imperial Calcs'!Y311))</f>
        <v/>
      </c>
      <c r="J315" s="30" t="str">
        <f>IF('Imperial Data'!$B$2,'Imperial Calcs'!M311,"")</f>
        <v/>
      </c>
      <c r="K315" s="30"/>
      <c r="L315" s="39" t="str">
        <f>IF('Imperial Data'!$B$2,J315,H315)</f>
        <v/>
      </c>
      <c r="M315" s="122"/>
    </row>
    <row r="316" spans="1:13" x14ac:dyDescent="0.2">
      <c r="A316" s="32" t="str">
        <f t="shared" si="36"/>
        <v/>
      </c>
      <c r="C316" s="37" t="str">
        <f>IF(OR(C315=1,C315=""),"",'Imperial Calcs'!B312)</f>
        <v/>
      </c>
      <c r="D316" s="30" t="str">
        <f>IF(C316="","",'Imperial Calcs'!C312)</f>
        <v/>
      </c>
      <c r="E316" s="30" t="str">
        <f>IF(OR(C315=1,C315=""),"",IF('Imperial Data'!$B$2,'Imperial Calcs'!D312,'Imperial Calcs'!E312))</f>
        <v/>
      </c>
      <c r="F316" s="30" t="str">
        <f>IF(OR(C315=1,C315=""),"",IF('Imperial Data'!$B$2,'Imperial Calcs'!E312,'Imperial Calcs'!G312))</f>
        <v/>
      </c>
      <c r="G316" s="30" t="str">
        <f>IF(OR(C315=1,C315=""),"",IF('Imperial Data'!$B$2,'Imperial Calcs'!F312,'Imperial Calcs'!J312))</f>
        <v/>
      </c>
      <c r="H316" s="30" t="str">
        <f>IF(OR(C315=1,C315=""),"",IF('Imperial Data'!$B$2,'Imperial Calcs'!G312,'Imperial Calcs'!M312))</f>
        <v/>
      </c>
      <c r="I316" s="30" t="str">
        <f>IF(C316="","",IF('Imperial Data'!$B$2,'Imperial Calcs'!J312,'Imperial Calcs'!Y312))</f>
        <v/>
      </c>
      <c r="J316" s="30" t="str">
        <f>IF('Imperial Data'!$B$2,'Imperial Calcs'!M312,"")</f>
        <v/>
      </c>
      <c r="K316" s="30"/>
      <c r="L316" s="39" t="str">
        <f>IF('Imperial Data'!$B$2,J316,H316)</f>
        <v/>
      </c>
      <c r="M316" s="122"/>
    </row>
    <row r="317" spans="1:13" x14ac:dyDescent="0.2">
      <c r="A317" s="32" t="str">
        <f t="shared" si="36"/>
        <v/>
      </c>
      <c r="C317" s="37" t="str">
        <f>IF(OR(C316=1,C316=""),"",'Imperial Calcs'!B313)</f>
        <v/>
      </c>
      <c r="D317" s="30" t="str">
        <f>IF(C317="","",'Imperial Calcs'!C313)</f>
        <v/>
      </c>
      <c r="E317" s="30" t="str">
        <f>IF(OR(C316=1,C316=""),"",IF('Imperial Data'!$B$2,'Imperial Calcs'!D313,'Imperial Calcs'!E313))</f>
        <v/>
      </c>
      <c r="F317" s="30" t="str">
        <f>IF(OR(C316=1,C316=""),"",IF('Imperial Data'!$B$2,'Imperial Calcs'!E313,'Imperial Calcs'!G313))</f>
        <v/>
      </c>
      <c r="G317" s="30" t="str">
        <f>IF(OR(C316=1,C316=""),"",IF('Imperial Data'!$B$2,'Imperial Calcs'!F313,'Imperial Calcs'!J313))</f>
        <v/>
      </c>
      <c r="H317" s="30" t="str">
        <f>IF(OR(C316=1,C316=""),"",IF('Imperial Data'!$B$2,'Imperial Calcs'!G313,'Imperial Calcs'!M313))</f>
        <v/>
      </c>
      <c r="I317" s="30" t="str">
        <f>IF(C317="","",IF('Imperial Data'!$B$2,'Imperial Calcs'!J313,'Imperial Calcs'!Y313))</f>
        <v/>
      </c>
      <c r="J317" s="30" t="str">
        <f>IF('Imperial Data'!$B$2,'Imperial Calcs'!M313,"")</f>
        <v/>
      </c>
      <c r="K317" s="30"/>
      <c r="L317" s="39" t="str">
        <f>IF('Imperial Data'!$B$2,J317,H317)</f>
        <v/>
      </c>
      <c r="M317" s="122"/>
    </row>
    <row r="318" spans="1:13" x14ac:dyDescent="0.2">
      <c r="A318" s="32" t="str">
        <f t="shared" si="36"/>
        <v/>
      </c>
      <c r="C318" s="37" t="str">
        <f>IF(OR(C317=1,C317=""),"",'Imperial Calcs'!B314)</f>
        <v/>
      </c>
      <c r="D318" s="30" t="str">
        <f>IF(C318="","",'Imperial Calcs'!C314)</f>
        <v/>
      </c>
      <c r="E318" s="30" t="str">
        <f>IF(OR(C317=1,C317=""),"",IF('Imperial Data'!$B$2,'Imperial Calcs'!D314,'Imperial Calcs'!E314))</f>
        <v/>
      </c>
      <c r="F318" s="30" t="str">
        <f>IF(OR(C317=1,C317=""),"",IF('Imperial Data'!$B$2,'Imperial Calcs'!E314,'Imperial Calcs'!G314))</f>
        <v/>
      </c>
      <c r="G318" s="30" t="str">
        <f>IF(OR(C317=1,C317=""),"",IF('Imperial Data'!$B$2,'Imperial Calcs'!F314,'Imperial Calcs'!J314))</f>
        <v/>
      </c>
      <c r="H318" s="30" t="str">
        <f>IF(OR(C317=1,C317=""),"",IF('Imperial Data'!$B$2,'Imperial Calcs'!G314,'Imperial Calcs'!M314))</f>
        <v/>
      </c>
      <c r="I318" s="30" t="str">
        <f>IF(C318="","",IF('Imperial Data'!$B$2,'Imperial Calcs'!J314,'Imperial Calcs'!Y314))</f>
        <v/>
      </c>
      <c r="J318" s="30" t="str">
        <f>IF('Imperial Data'!$B$2,'Imperial Calcs'!M314,"")</f>
        <v/>
      </c>
      <c r="K318" s="30"/>
      <c r="L318" s="39" t="str">
        <f>IF('Imperial Data'!$B$2,J318,H318)</f>
        <v/>
      </c>
      <c r="M318" s="122"/>
    </row>
    <row r="319" spans="1:13" x14ac:dyDescent="0.2">
      <c r="A319" s="32" t="str">
        <f t="shared" si="36"/>
        <v/>
      </c>
      <c r="C319" s="37" t="str">
        <f>IF(OR(C318=1,C318=""),"",'Imperial Calcs'!B315)</f>
        <v/>
      </c>
      <c r="D319" s="30" t="str">
        <f>IF(C319="","",'Imperial Calcs'!C315)</f>
        <v/>
      </c>
      <c r="E319" s="30" t="str">
        <f>IF(OR(C318=1,C318=""),"",IF('Imperial Data'!$B$2,'Imperial Calcs'!D315,'Imperial Calcs'!E315))</f>
        <v/>
      </c>
      <c r="F319" s="30" t="str">
        <f>IF(OR(C318=1,C318=""),"",IF('Imperial Data'!$B$2,'Imperial Calcs'!E315,'Imperial Calcs'!G315))</f>
        <v/>
      </c>
      <c r="G319" s="30" t="str">
        <f>IF(OR(C318=1,C318=""),"",IF('Imperial Data'!$B$2,'Imperial Calcs'!F315,'Imperial Calcs'!J315))</f>
        <v/>
      </c>
      <c r="H319" s="30" t="str">
        <f>IF(OR(C318=1,C318=""),"",IF('Imperial Data'!$B$2,'Imperial Calcs'!G315,'Imperial Calcs'!M315))</f>
        <v/>
      </c>
      <c r="I319" s="30" t="str">
        <f>IF(C319="","",IF('Imperial Data'!$B$2,'Imperial Calcs'!J315,'Imperial Calcs'!Y315))</f>
        <v/>
      </c>
      <c r="J319" s="30" t="str">
        <f>IF('Imperial Data'!$B$2,'Imperial Calcs'!M315,"")</f>
        <v/>
      </c>
      <c r="K319" s="30"/>
      <c r="L319" s="39" t="str">
        <f>IF('Imperial Data'!$B$2,J319,H319)</f>
        <v/>
      </c>
      <c r="M319" s="122"/>
    </row>
    <row r="320" spans="1:13" x14ac:dyDescent="0.2">
      <c r="A320" s="32" t="str">
        <f t="shared" si="36"/>
        <v/>
      </c>
      <c r="C320" s="37" t="str">
        <f>IF(OR(C319=1,C319=""),"",'Imperial Calcs'!B316)</f>
        <v/>
      </c>
      <c r="D320" s="30" t="str">
        <f>IF(C320="","",'Imperial Calcs'!C316)</f>
        <v/>
      </c>
      <c r="E320" s="30" t="str">
        <f>IF(OR(C319=1,C319=""),"",IF('Imperial Data'!$B$2,'Imperial Calcs'!D316,'Imperial Calcs'!E316))</f>
        <v/>
      </c>
      <c r="F320" s="30" t="str">
        <f>IF(OR(C319=1,C319=""),"",IF('Imperial Data'!$B$2,'Imperial Calcs'!E316,'Imperial Calcs'!G316))</f>
        <v/>
      </c>
      <c r="G320" s="30" t="str">
        <f>IF(OR(C319=1,C319=""),"",IF('Imperial Data'!$B$2,'Imperial Calcs'!F316,'Imperial Calcs'!J316))</f>
        <v/>
      </c>
      <c r="H320" s="30" t="str">
        <f>IF(OR(C319=1,C319=""),"",IF('Imperial Data'!$B$2,'Imperial Calcs'!G316,'Imperial Calcs'!M316))</f>
        <v/>
      </c>
      <c r="I320" s="30" t="str">
        <f>IF(C320="","",IF('Imperial Data'!$B$2,'Imperial Calcs'!J316,'Imperial Calcs'!Y316))</f>
        <v/>
      </c>
      <c r="J320" s="30" t="str">
        <f>IF('Imperial Data'!$B$2,'Imperial Calcs'!M316,"")</f>
        <v/>
      </c>
      <c r="K320" s="30"/>
      <c r="L320" s="39" t="str">
        <f>IF('Imperial Data'!$B$2,J320,H320)</f>
        <v/>
      </c>
      <c r="M320" s="122"/>
    </row>
    <row r="321" spans="1:13" x14ac:dyDescent="0.2">
      <c r="A321" s="32" t="str">
        <f t="shared" si="36"/>
        <v/>
      </c>
      <c r="C321" s="37" t="str">
        <f>IF(OR(C320=1,C320=""),"",'Imperial Calcs'!B317)</f>
        <v/>
      </c>
      <c r="D321" s="30" t="str">
        <f>IF(C321="","",'Imperial Calcs'!C317)</f>
        <v/>
      </c>
      <c r="E321" s="30" t="str">
        <f>IF(OR(C320=1,C320=""),"",IF('Imperial Data'!$B$2,'Imperial Calcs'!D317,'Imperial Calcs'!E317))</f>
        <v/>
      </c>
      <c r="F321" s="30" t="str">
        <f>IF(OR(C320=1,C320=""),"",IF('Imperial Data'!$B$2,'Imperial Calcs'!E317,'Imperial Calcs'!G317))</f>
        <v/>
      </c>
      <c r="G321" s="30" t="str">
        <f>IF(OR(C320=1,C320=""),"",IF('Imperial Data'!$B$2,'Imperial Calcs'!F317,'Imperial Calcs'!J317))</f>
        <v/>
      </c>
      <c r="H321" s="30" t="str">
        <f>IF(OR(C320=1,C320=""),"",IF('Imperial Data'!$B$2,'Imperial Calcs'!G317,'Imperial Calcs'!M317))</f>
        <v/>
      </c>
      <c r="I321" s="30" t="str">
        <f>IF(C321="","",IF('Imperial Data'!$B$2,'Imperial Calcs'!J317,'Imperial Calcs'!Y317))</f>
        <v/>
      </c>
      <c r="J321" s="30" t="str">
        <f>IF('Imperial Data'!$B$2,'Imperial Calcs'!M317,"")</f>
        <v/>
      </c>
      <c r="K321" s="30"/>
      <c r="L321" s="39" t="str">
        <f>IF('Imperial Data'!$B$2,J321,H321)</f>
        <v/>
      </c>
      <c r="M321" s="122"/>
    </row>
    <row r="322" spans="1:13" x14ac:dyDescent="0.2">
      <c r="A322" s="32" t="str">
        <f t="shared" si="36"/>
        <v/>
      </c>
      <c r="C322" s="37" t="str">
        <f>IF(OR(C321=1,C321=""),"",'Imperial Calcs'!B318)</f>
        <v/>
      </c>
      <c r="D322" s="30" t="str">
        <f>IF(C322="","",'Imperial Calcs'!C318)</f>
        <v/>
      </c>
      <c r="E322" s="30" t="str">
        <f>IF(OR(C321=1,C321=""),"",IF('Imperial Data'!$B$2,'Imperial Calcs'!D318,'Imperial Calcs'!E318))</f>
        <v/>
      </c>
      <c r="F322" s="30" t="str">
        <f>IF(OR(C321=1,C321=""),"",IF('Imperial Data'!$B$2,'Imperial Calcs'!E318,'Imperial Calcs'!G318))</f>
        <v/>
      </c>
      <c r="G322" s="30" t="str">
        <f>IF(OR(C321=1,C321=""),"",IF('Imperial Data'!$B$2,'Imperial Calcs'!F318,'Imperial Calcs'!J318))</f>
        <v/>
      </c>
      <c r="H322" s="30" t="str">
        <f>IF(OR(C321=1,C321=""),"",IF('Imperial Data'!$B$2,'Imperial Calcs'!G318,'Imperial Calcs'!M318))</f>
        <v/>
      </c>
      <c r="I322" s="30" t="str">
        <f>IF(C322="","",IF('Imperial Data'!$B$2,'Imperial Calcs'!J318,'Imperial Calcs'!Y318))</f>
        <v/>
      </c>
      <c r="J322" s="30" t="str">
        <f>IF('Imperial Data'!$B$2,'Imperial Calcs'!M318,"")</f>
        <v/>
      </c>
      <c r="K322" s="30"/>
      <c r="L322" s="39" t="str">
        <f>IF('Imperial Data'!$B$2,J322,H322)</f>
        <v/>
      </c>
      <c r="M322" s="122"/>
    </row>
    <row r="323" spans="1:13" x14ac:dyDescent="0.2">
      <c r="A323" s="32" t="str">
        <f t="shared" si="36"/>
        <v/>
      </c>
      <c r="C323" s="37" t="str">
        <f>IF(OR(C322=1,C322=""),"",'Imperial Calcs'!B319)</f>
        <v/>
      </c>
      <c r="D323" s="30" t="str">
        <f>IF(C323="","",'Imperial Calcs'!C319)</f>
        <v/>
      </c>
      <c r="E323" s="30" t="str">
        <f>IF(OR(C322=1,C322=""),"",IF('Imperial Data'!$B$2,'Imperial Calcs'!D319,'Imperial Calcs'!E319))</f>
        <v/>
      </c>
      <c r="F323" s="30" t="str">
        <f>IF(OR(C322=1,C322=""),"",IF('Imperial Data'!$B$2,'Imperial Calcs'!E319,'Imperial Calcs'!G319))</f>
        <v/>
      </c>
      <c r="G323" s="30" t="str">
        <f>IF(OR(C322=1,C322=""),"",IF('Imperial Data'!$B$2,'Imperial Calcs'!F319,'Imperial Calcs'!J319))</f>
        <v/>
      </c>
      <c r="H323" s="30" t="str">
        <f>IF(OR(C322=1,C322=""),"",IF('Imperial Data'!$B$2,'Imperial Calcs'!G319,'Imperial Calcs'!M319))</f>
        <v/>
      </c>
      <c r="I323" s="30" t="str">
        <f>IF(C323="","",IF('Imperial Data'!$B$2,'Imperial Calcs'!J319,'Imperial Calcs'!Y319))</f>
        <v/>
      </c>
      <c r="J323" s="30" t="str">
        <f>IF('Imperial Data'!$B$2,'Imperial Calcs'!M319,"")</f>
        <v/>
      </c>
      <c r="K323" s="30"/>
      <c r="L323" s="39" t="str">
        <f>IF('Imperial Data'!$B$2,J323,H323)</f>
        <v/>
      </c>
      <c r="M323" s="122"/>
    </row>
    <row r="324" spans="1:13" x14ac:dyDescent="0.2">
      <c r="A324" s="32" t="str">
        <f t="shared" si="36"/>
        <v/>
      </c>
      <c r="C324" s="37" t="str">
        <f>IF(OR(C323=1,C323=""),"",'Imperial Calcs'!B320)</f>
        <v/>
      </c>
      <c r="D324" s="30" t="str">
        <f>IF(C324="","",'Imperial Calcs'!C320)</f>
        <v/>
      </c>
      <c r="E324" s="30" t="str">
        <f>IF(OR(C323=1,C323=""),"",IF('Imperial Data'!$B$2,'Imperial Calcs'!D320,'Imperial Calcs'!E320))</f>
        <v/>
      </c>
      <c r="F324" s="30" t="str">
        <f>IF(OR(C323=1,C323=""),"",IF('Imperial Data'!$B$2,'Imperial Calcs'!E320,'Imperial Calcs'!G320))</f>
        <v/>
      </c>
      <c r="G324" s="30" t="str">
        <f>IF(OR(C323=1,C323=""),"",IF('Imperial Data'!$B$2,'Imperial Calcs'!F320,'Imperial Calcs'!J320))</f>
        <v/>
      </c>
      <c r="H324" s="30" t="str">
        <f>IF(OR(C323=1,C323=""),"",IF('Imperial Data'!$B$2,'Imperial Calcs'!G320,'Imperial Calcs'!M320))</f>
        <v/>
      </c>
      <c r="I324" s="30" t="str">
        <f>IF(C324="","",IF('Imperial Data'!$B$2,'Imperial Calcs'!J320,'Imperial Calcs'!Y320))</f>
        <v/>
      </c>
      <c r="J324" s="30" t="str">
        <f>IF('Imperial Data'!$B$2,'Imperial Calcs'!M320,"")</f>
        <v/>
      </c>
      <c r="K324" s="30"/>
      <c r="L324" s="39" t="str">
        <f>IF('Imperial Data'!$B$2,J324,H324)</f>
        <v/>
      </c>
      <c r="M324" s="122"/>
    </row>
    <row r="325" spans="1:13" x14ac:dyDescent="0.2">
      <c r="A325" s="32" t="str">
        <f t="shared" si="36"/>
        <v/>
      </c>
      <c r="C325" s="37" t="str">
        <f>IF(OR(C324=1,C324=""),"",'Imperial Calcs'!B321)</f>
        <v/>
      </c>
      <c r="D325" s="30" t="str">
        <f>IF(C325="","",'Imperial Calcs'!C321)</f>
        <v/>
      </c>
      <c r="E325" s="30" t="str">
        <f>IF(OR(C324=1,C324=""),"",IF('Imperial Data'!$B$2,'Imperial Calcs'!D321,'Imperial Calcs'!E321))</f>
        <v/>
      </c>
      <c r="F325" s="30" t="str">
        <f>IF(OR(C324=1,C324=""),"",IF('Imperial Data'!$B$2,'Imperial Calcs'!E321,'Imperial Calcs'!G321))</f>
        <v/>
      </c>
      <c r="G325" s="30" t="str">
        <f>IF(OR(C324=1,C324=""),"",IF('Imperial Data'!$B$2,'Imperial Calcs'!F321,'Imperial Calcs'!J321))</f>
        <v/>
      </c>
      <c r="H325" s="30" t="str">
        <f>IF(OR(C324=1,C324=""),"",IF('Imperial Data'!$B$2,'Imperial Calcs'!G321,'Imperial Calcs'!M321))</f>
        <v/>
      </c>
      <c r="I325" s="30" t="str">
        <f>IF(C325="","",IF('Imperial Data'!$B$2,'Imperial Calcs'!J321,'Imperial Calcs'!Y321))</f>
        <v/>
      </c>
      <c r="J325" s="30" t="str">
        <f>IF('Imperial Data'!$B$2,'Imperial Calcs'!M321,"")</f>
        <v/>
      </c>
      <c r="K325" s="30"/>
      <c r="L325" s="39" t="str">
        <f>IF('Imperial Data'!$B$2,J325,H325)</f>
        <v/>
      </c>
      <c r="M325" s="122"/>
    </row>
    <row r="326" spans="1:13" x14ac:dyDescent="0.2">
      <c r="A326" s="32" t="str">
        <f t="shared" si="36"/>
        <v/>
      </c>
      <c r="C326" s="37" t="str">
        <f>IF(OR(C325=1,C325=""),"",'Imperial Calcs'!B322)</f>
        <v/>
      </c>
      <c r="D326" s="30" t="str">
        <f>IF(C326="","",'Imperial Calcs'!C322)</f>
        <v/>
      </c>
      <c r="E326" s="30" t="str">
        <f>IF(OR(C325=1,C325=""),"",IF('Imperial Data'!$B$2,'Imperial Calcs'!D322,'Imperial Calcs'!E322))</f>
        <v/>
      </c>
      <c r="F326" s="30" t="str">
        <f>IF(OR(C325=1,C325=""),"",IF('Imperial Data'!$B$2,'Imperial Calcs'!E322,'Imperial Calcs'!G322))</f>
        <v/>
      </c>
      <c r="G326" s="30" t="str">
        <f>IF(OR(C325=1,C325=""),"",IF('Imperial Data'!$B$2,'Imperial Calcs'!F322,'Imperial Calcs'!J322))</f>
        <v/>
      </c>
      <c r="H326" s="30" t="str">
        <f>IF(OR(C325=1,C325=""),"",IF('Imperial Data'!$B$2,'Imperial Calcs'!G322,'Imperial Calcs'!M322))</f>
        <v/>
      </c>
      <c r="I326" s="30" t="str">
        <f>IF(C326="","",IF('Imperial Data'!$B$2,'Imperial Calcs'!J322,'Imperial Calcs'!Y322))</f>
        <v/>
      </c>
      <c r="J326" s="30" t="str">
        <f>IF('Imperial Data'!$B$2,'Imperial Calcs'!M322,"")</f>
        <v/>
      </c>
      <c r="K326" s="30"/>
      <c r="L326" s="39" t="str">
        <f>IF('Imperial Data'!$B$2,J326,H326)</f>
        <v/>
      </c>
      <c r="M326" s="122"/>
    </row>
    <row r="327" spans="1:13" x14ac:dyDescent="0.2">
      <c r="A327" s="32" t="str">
        <f t="shared" si="36"/>
        <v/>
      </c>
      <c r="C327" s="37" t="str">
        <f>IF(OR(C326=1,C326=""),"",'Imperial Calcs'!B323)</f>
        <v/>
      </c>
      <c r="D327" s="30" t="str">
        <f>IF(C327="","",'Imperial Calcs'!C323)</f>
        <v/>
      </c>
      <c r="E327" s="30" t="str">
        <f>IF(OR(C326=1,C326=""),"",IF('Imperial Data'!$B$2,'Imperial Calcs'!D323,'Imperial Calcs'!E323))</f>
        <v/>
      </c>
      <c r="F327" s="30" t="str">
        <f>IF(OR(C326=1,C326=""),"",IF('Imperial Data'!$B$2,'Imperial Calcs'!E323,'Imperial Calcs'!G323))</f>
        <v/>
      </c>
      <c r="G327" s="30" t="str">
        <f>IF(OR(C326=1,C326=""),"",IF('Imperial Data'!$B$2,'Imperial Calcs'!F323,'Imperial Calcs'!J323))</f>
        <v/>
      </c>
      <c r="H327" s="30" t="str">
        <f>IF(OR(C326=1,C326=""),"",IF('Imperial Data'!$B$2,'Imperial Calcs'!G323,'Imperial Calcs'!M323))</f>
        <v/>
      </c>
      <c r="I327" s="30" t="str">
        <f>IF(C327="","",IF('Imperial Data'!$B$2,'Imperial Calcs'!J323,'Imperial Calcs'!Y323))</f>
        <v/>
      </c>
      <c r="J327" s="30" t="str">
        <f>IF('Imperial Data'!$B$2,'Imperial Calcs'!M323,"")</f>
        <v/>
      </c>
      <c r="K327" s="30"/>
      <c r="L327" s="39" t="str">
        <f>IF('Imperial Data'!$B$2,J327,H327)</f>
        <v/>
      </c>
      <c r="M327" s="122"/>
    </row>
    <row r="328" spans="1:13" x14ac:dyDescent="0.2">
      <c r="A328" s="32" t="str">
        <f t="shared" si="36"/>
        <v/>
      </c>
      <c r="C328" s="37" t="str">
        <f>IF(OR(C327=1,C327=""),"",'Imperial Calcs'!B324)</f>
        <v/>
      </c>
      <c r="D328" s="30" t="str">
        <f>IF(C328="","",'Imperial Calcs'!C324)</f>
        <v/>
      </c>
      <c r="E328" s="30" t="str">
        <f>IF(OR(C327=1,C327=""),"",IF('Imperial Data'!$B$2,'Imperial Calcs'!D324,'Imperial Calcs'!E324))</f>
        <v/>
      </c>
      <c r="F328" s="30" t="str">
        <f>IF(OR(C327=1,C327=""),"",IF('Imperial Data'!$B$2,'Imperial Calcs'!E324,'Imperial Calcs'!G324))</f>
        <v/>
      </c>
      <c r="G328" s="30" t="str">
        <f>IF(OR(C327=1,C327=""),"",IF('Imperial Data'!$B$2,'Imperial Calcs'!F324,'Imperial Calcs'!J324))</f>
        <v/>
      </c>
      <c r="H328" s="30" t="str">
        <f>IF(OR(C327=1,C327=""),"",IF('Imperial Data'!$B$2,'Imperial Calcs'!G324,'Imperial Calcs'!M324))</f>
        <v/>
      </c>
      <c r="I328" s="30" t="str">
        <f>IF(C328="","",IF('Imperial Data'!$B$2,'Imperial Calcs'!J324,'Imperial Calcs'!Y324))</f>
        <v/>
      </c>
      <c r="J328" s="30" t="str">
        <f>IF('Imperial Data'!$B$2,'Imperial Calcs'!M324,"")</f>
        <v/>
      </c>
      <c r="K328" s="30"/>
      <c r="L328" s="39" t="str">
        <f>IF('Imperial Data'!$B$2,J328,H328)</f>
        <v/>
      </c>
      <c r="M328" s="122"/>
    </row>
    <row r="329" spans="1:13" x14ac:dyDescent="0.2">
      <c r="A329" s="32" t="str">
        <f t="shared" si="36"/>
        <v/>
      </c>
      <c r="C329" s="37" t="str">
        <f>IF(OR(C328=1,C328=""),"",'Imperial Calcs'!B325)</f>
        <v/>
      </c>
      <c r="D329" s="30" t="str">
        <f>IF(C329="","",'Imperial Calcs'!C325)</f>
        <v/>
      </c>
      <c r="E329" s="30" t="str">
        <f>IF(OR(C328=1,C328=""),"",IF('Imperial Data'!$B$2,'Imperial Calcs'!D325,'Imperial Calcs'!E325))</f>
        <v/>
      </c>
      <c r="F329" s="30" t="str">
        <f>IF(OR(C328=1,C328=""),"",IF('Imperial Data'!$B$2,'Imperial Calcs'!E325,'Imperial Calcs'!G325))</f>
        <v/>
      </c>
      <c r="G329" s="30" t="str">
        <f>IF(OR(C328=1,C328=""),"",IF('Imperial Data'!$B$2,'Imperial Calcs'!F325,'Imperial Calcs'!J325))</f>
        <v/>
      </c>
      <c r="H329" s="30" t="str">
        <f>IF(OR(C328=1,C328=""),"",IF('Imperial Data'!$B$2,'Imperial Calcs'!G325,'Imperial Calcs'!M325))</f>
        <v/>
      </c>
      <c r="I329" s="30" t="str">
        <f>IF(C329="","",IF('Imperial Data'!$B$2,'Imperial Calcs'!J325,'Imperial Calcs'!Y325))</f>
        <v/>
      </c>
      <c r="J329" s="30" t="str">
        <f>IF('Imperial Data'!$B$2,'Imperial Calcs'!M325,"")</f>
        <v/>
      </c>
      <c r="K329" s="30"/>
      <c r="L329" s="39" t="str">
        <f>IF('Imperial Data'!$B$2,J329,H329)</f>
        <v/>
      </c>
      <c r="M329" s="122"/>
    </row>
    <row r="330" spans="1:13" x14ac:dyDescent="0.2">
      <c r="A330" s="32" t="str">
        <f t="shared" si="36"/>
        <v/>
      </c>
      <c r="C330" s="37" t="str">
        <f>IF(OR(C329=1,C329=""),"",'Imperial Calcs'!B326)</f>
        <v/>
      </c>
      <c r="D330" s="30" t="str">
        <f>IF(C330="","",'Imperial Calcs'!C326)</f>
        <v/>
      </c>
      <c r="E330" s="30" t="str">
        <f>IF(OR(C329=1,C329=""),"",IF('Imperial Data'!$B$2,'Imperial Calcs'!D326,'Imperial Calcs'!E326))</f>
        <v/>
      </c>
      <c r="F330" s="30" t="str">
        <f>IF(OR(C329=1,C329=""),"",IF('Imperial Data'!$B$2,'Imperial Calcs'!E326,'Imperial Calcs'!G326))</f>
        <v/>
      </c>
      <c r="G330" s="30" t="str">
        <f>IF(OR(C329=1,C329=""),"",IF('Imperial Data'!$B$2,'Imperial Calcs'!F326,'Imperial Calcs'!J326))</f>
        <v/>
      </c>
      <c r="H330" s="30" t="str">
        <f>IF(OR(C329=1,C329=""),"",IF('Imperial Data'!$B$2,'Imperial Calcs'!G326,'Imperial Calcs'!M326))</f>
        <v/>
      </c>
      <c r="I330" s="30" t="str">
        <f>IF(C330="","",IF('Imperial Data'!$B$2,'Imperial Calcs'!J326,'Imperial Calcs'!Y326))</f>
        <v/>
      </c>
      <c r="J330" s="30" t="str">
        <f>IF('Imperial Data'!$B$2,'Imperial Calcs'!M326,"")</f>
        <v/>
      </c>
      <c r="K330" s="30"/>
      <c r="L330" s="39" t="str">
        <f>IF('Imperial Data'!$B$2,J330,H330)</f>
        <v/>
      </c>
      <c r="M330" s="122"/>
    </row>
    <row r="331" spans="1:13" x14ac:dyDescent="0.2">
      <c r="A331" s="32" t="str">
        <f t="shared" si="36"/>
        <v/>
      </c>
      <c r="C331" s="37" t="str">
        <f>IF(OR(C330=1,C330=""),"",'Imperial Calcs'!B327)</f>
        <v/>
      </c>
      <c r="D331" s="30" t="str">
        <f>IF(C331="","",'Imperial Calcs'!C327)</f>
        <v/>
      </c>
      <c r="E331" s="30" t="str">
        <f>IF(OR(C330=1,C330=""),"",IF('Imperial Data'!$B$2,'Imperial Calcs'!D327,'Imperial Calcs'!E327))</f>
        <v/>
      </c>
      <c r="F331" s="30" t="str">
        <f>IF(OR(C330=1,C330=""),"",IF('Imperial Data'!$B$2,'Imperial Calcs'!E327,'Imperial Calcs'!G327))</f>
        <v/>
      </c>
      <c r="G331" s="30" t="str">
        <f>IF(OR(C330=1,C330=""),"",IF('Imperial Data'!$B$2,'Imperial Calcs'!F327,'Imperial Calcs'!J327))</f>
        <v/>
      </c>
      <c r="H331" s="30" t="str">
        <f>IF(OR(C330=1,C330=""),"",IF('Imperial Data'!$B$2,'Imperial Calcs'!G327,'Imperial Calcs'!M327))</f>
        <v/>
      </c>
      <c r="I331" s="30" t="str">
        <f>IF(C331="","",IF('Imperial Data'!$B$2,'Imperial Calcs'!J327,'Imperial Calcs'!Y327))</f>
        <v/>
      </c>
      <c r="J331" s="30" t="str">
        <f>IF('Imperial Data'!$B$2,'Imperial Calcs'!M327,"")</f>
        <v/>
      </c>
      <c r="K331" s="30"/>
      <c r="L331" s="39" t="str">
        <f>IF('Imperial Data'!$B$2,J331,H331)</f>
        <v/>
      </c>
      <c r="M331" s="122"/>
    </row>
    <row r="332" spans="1:13" x14ac:dyDescent="0.2">
      <c r="A332" s="32" t="str">
        <f t="shared" si="36"/>
        <v/>
      </c>
      <c r="C332" s="37" t="str">
        <f>IF(OR(C331=1,C331=""),"",'Imperial Calcs'!B328)</f>
        <v/>
      </c>
      <c r="D332" s="30" t="str">
        <f>IF(C332="","",'Imperial Calcs'!C328)</f>
        <v/>
      </c>
      <c r="E332" s="30" t="str">
        <f>IF(OR(C331=1,C331=""),"",IF('Imperial Data'!$B$2,'Imperial Calcs'!D328,'Imperial Calcs'!E328))</f>
        <v/>
      </c>
      <c r="F332" s="30" t="str">
        <f>IF(OR(C331=1,C331=""),"",IF('Imperial Data'!$B$2,'Imperial Calcs'!E328,'Imperial Calcs'!G328))</f>
        <v/>
      </c>
      <c r="G332" s="30" t="str">
        <f>IF(OR(C331=1,C331=""),"",IF('Imperial Data'!$B$2,'Imperial Calcs'!F328,'Imperial Calcs'!J328))</f>
        <v/>
      </c>
      <c r="H332" s="30" t="str">
        <f>IF(OR(C331=1,C331=""),"",IF('Imperial Data'!$B$2,'Imperial Calcs'!G328,'Imperial Calcs'!M328))</f>
        <v/>
      </c>
      <c r="I332" s="30" t="str">
        <f>IF(C332="","",IF('Imperial Data'!$B$2,'Imperial Calcs'!J328,'Imperial Calcs'!Y328))</f>
        <v/>
      </c>
      <c r="J332" s="30" t="str">
        <f>IF('Imperial Data'!$B$2,'Imperial Calcs'!M328,"")</f>
        <v/>
      </c>
      <c r="K332" s="30"/>
      <c r="L332" s="39" t="str">
        <f>IF('Imperial Data'!$B$2,J332,H332)</f>
        <v/>
      </c>
      <c r="M332" s="122"/>
    </row>
    <row r="333" spans="1:13" x14ac:dyDescent="0.2">
      <c r="A333" s="32" t="str">
        <f t="shared" si="36"/>
        <v/>
      </c>
      <c r="C333" s="37" t="str">
        <f>IF(OR(C332=1,C332=""),"",'Imperial Calcs'!B329)</f>
        <v/>
      </c>
      <c r="D333" s="30" t="str">
        <f>IF(C333="","",'Imperial Calcs'!C329)</f>
        <v/>
      </c>
      <c r="E333" s="30" t="str">
        <f>IF(OR(C332=1,C332=""),"",IF('Imperial Data'!$B$2,'Imperial Calcs'!D329,'Imperial Calcs'!E329))</f>
        <v/>
      </c>
      <c r="F333" s="30" t="str">
        <f>IF(OR(C332=1,C332=""),"",IF('Imperial Data'!$B$2,'Imperial Calcs'!E329,'Imperial Calcs'!G329))</f>
        <v/>
      </c>
      <c r="G333" s="30" t="str">
        <f>IF(OR(C332=1,C332=""),"",IF('Imperial Data'!$B$2,'Imperial Calcs'!F329,'Imperial Calcs'!J329))</f>
        <v/>
      </c>
      <c r="H333" s="30" t="str">
        <f>IF(OR(C332=1,C332=""),"",IF('Imperial Data'!$B$2,'Imperial Calcs'!G329,'Imperial Calcs'!M329))</f>
        <v/>
      </c>
      <c r="I333" s="30" t="str">
        <f>IF(C333="","",IF('Imperial Data'!$B$2,'Imperial Calcs'!J329,'Imperial Calcs'!Y329))</f>
        <v/>
      </c>
      <c r="J333" s="30" t="str">
        <f>IF('Imperial Data'!$B$2,'Imperial Calcs'!M329,"")</f>
        <v/>
      </c>
      <c r="K333" s="30"/>
      <c r="L333" s="39" t="str">
        <f>IF('Imperial Data'!$B$2,J333,H333)</f>
        <v/>
      </c>
      <c r="M333" s="122"/>
    </row>
    <row r="334" spans="1:13" x14ac:dyDescent="0.2">
      <c r="A334" s="32" t="str">
        <f t="shared" si="36"/>
        <v/>
      </c>
      <c r="C334" s="37" t="str">
        <f>IF(OR(C333=1,C333=""),"",'Imperial Calcs'!B330)</f>
        <v/>
      </c>
      <c r="D334" s="30" t="str">
        <f>IF(C334="","",'Imperial Calcs'!C330)</f>
        <v/>
      </c>
      <c r="E334" s="30" t="str">
        <f>IF(OR(C333=1,C333=""),"",IF('Imperial Data'!$B$2,'Imperial Calcs'!D330,'Imperial Calcs'!E330))</f>
        <v/>
      </c>
      <c r="F334" s="30" t="str">
        <f>IF(OR(C333=1,C333=""),"",IF('Imperial Data'!$B$2,'Imperial Calcs'!E330,'Imperial Calcs'!G330))</f>
        <v/>
      </c>
      <c r="G334" s="30" t="str">
        <f>IF(OR(C333=1,C333=""),"",IF('Imperial Data'!$B$2,'Imperial Calcs'!F330,'Imperial Calcs'!J330))</f>
        <v/>
      </c>
      <c r="H334" s="30" t="str">
        <f>IF(OR(C333=1,C333=""),"",IF('Imperial Data'!$B$2,'Imperial Calcs'!G330,'Imperial Calcs'!M330))</f>
        <v/>
      </c>
      <c r="I334" s="30" t="str">
        <f>IF(C334="","",IF('Imperial Data'!$B$2,'Imperial Calcs'!J330,'Imperial Calcs'!Y330))</f>
        <v/>
      </c>
      <c r="J334" s="30" t="str">
        <f>IF('Imperial Data'!$B$2,'Imperial Calcs'!M330,"")</f>
        <v/>
      </c>
      <c r="K334" s="30"/>
      <c r="L334" s="39" t="str">
        <f>IF('Imperial Data'!$B$2,J334,H334)</f>
        <v/>
      </c>
      <c r="M334" s="122"/>
    </row>
    <row r="335" spans="1:13" x14ac:dyDescent="0.2">
      <c r="A335" s="32" t="str">
        <f t="shared" si="36"/>
        <v/>
      </c>
      <c r="C335" s="37" t="str">
        <f>IF(OR(C334=1,C334=""),"",'Imperial Calcs'!B331)</f>
        <v/>
      </c>
      <c r="D335" s="30" t="str">
        <f>IF(C335="","",'Imperial Calcs'!C331)</f>
        <v/>
      </c>
      <c r="E335" s="30" t="str">
        <f>IF(OR(C334=1,C334=""),"",IF('Imperial Data'!$B$2,'Imperial Calcs'!D331,'Imperial Calcs'!E331))</f>
        <v/>
      </c>
      <c r="F335" s="30" t="str">
        <f>IF(OR(C334=1,C334=""),"",IF('Imperial Data'!$B$2,'Imperial Calcs'!E331,'Imperial Calcs'!G331))</f>
        <v/>
      </c>
      <c r="G335" s="30" t="str">
        <f>IF(OR(C334=1,C334=""),"",IF('Imperial Data'!$B$2,'Imperial Calcs'!F331,'Imperial Calcs'!J331))</f>
        <v/>
      </c>
      <c r="H335" s="30" t="str">
        <f>IF(OR(C334=1,C334=""),"",IF('Imperial Data'!$B$2,'Imperial Calcs'!G331,'Imperial Calcs'!M331))</f>
        <v/>
      </c>
      <c r="I335" s="30" t="str">
        <f>IF(C335="","",IF('Imperial Data'!$B$2,'Imperial Calcs'!J331,'Imperial Calcs'!Y331))</f>
        <v/>
      </c>
      <c r="J335" s="30" t="str">
        <f>IF('Imperial Data'!$B$2,'Imperial Calcs'!M331,"")</f>
        <v/>
      </c>
      <c r="K335" s="30"/>
      <c r="L335" s="39" t="str">
        <f>IF('Imperial Data'!$B$2,J335,H335)</f>
        <v/>
      </c>
      <c r="M335" s="122"/>
    </row>
    <row r="336" spans="1:13" x14ac:dyDescent="0.2">
      <c r="A336" s="32" t="str">
        <f t="shared" si="36"/>
        <v/>
      </c>
      <c r="C336" s="37" t="str">
        <f>IF(OR(C335=1,C335=""),"",'Imperial Calcs'!B332)</f>
        <v/>
      </c>
      <c r="D336" s="30" t="str">
        <f>IF(C336="","",'Imperial Calcs'!C332)</f>
        <v/>
      </c>
      <c r="E336" s="30" t="str">
        <f>IF(OR(C335=1,C335=""),"",IF('Imperial Data'!$B$2,'Imperial Calcs'!D332,'Imperial Calcs'!E332))</f>
        <v/>
      </c>
      <c r="F336" s="30" t="str">
        <f>IF(OR(C335=1,C335=""),"",IF('Imperial Data'!$B$2,'Imperial Calcs'!E332,'Imperial Calcs'!G332))</f>
        <v/>
      </c>
      <c r="G336" s="30" t="str">
        <f>IF(OR(C335=1,C335=""),"",IF('Imperial Data'!$B$2,'Imperial Calcs'!F332,'Imperial Calcs'!J332))</f>
        <v/>
      </c>
      <c r="H336" s="30" t="str">
        <f>IF(OR(C335=1,C335=""),"",IF('Imperial Data'!$B$2,'Imperial Calcs'!G332,'Imperial Calcs'!M332))</f>
        <v/>
      </c>
      <c r="I336" s="30" t="str">
        <f>IF(C336="","",IF('Imperial Data'!$B$2,'Imperial Calcs'!J332,'Imperial Calcs'!Y332))</f>
        <v/>
      </c>
      <c r="J336" s="30" t="str">
        <f>IF('Imperial Data'!$B$2,'Imperial Calcs'!M332,"")</f>
        <v/>
      </c>
      <c r="K336" s="30"/>
      <c r="L336" s="39" t="str">
        <f>IF('Imperial Data'!$B$2,J336,H336)</f>
        <v/>
      </c>
      <c r="M336" s="122"/>
    </row>
    <row r="337" spans="1:13" x14ac:dyDescent="0.2">
      <c r="A337" s="32" t="str">
        <f t="shared" si="36"/>
        <v/>
      </c>
      <c r="C337" s="37" t="str">
        <f>IF(OR(C336=1,C336=""),"",'Imperial Calcs'!B333)</f>
        <v/>
      </c>
      <c r="D337" s="30" t="str">
        <f>IF(C337="","",'Imperial Calcs'!C333)</f>
        <v/>
      </c>
      <c r="E337" s="30" t="str">
        <f>IF(OR(C336=1,C336=""),"",IF('Imperial Data'!$B$2,'Imperial Calcs'!D333,'Imperial Calcs'!E333))</f>
        <v/>
      </c>
      <c r="F337" s="30" t="str">
        <f>IF(OR(C336=1,C336=""),"",IF('Imperial Data'!$B$2,'Imperial Calcs'!E333,'Imperial Calcs'!G333))</f>
        <v/>
      </c>
      <c r="G337" s="30" t="str">
        <f>IF(OR(C336=1,C336=""),"",IF('Imperial Data'!$B$2,'Imperial Calcs'!F333,'Imperial Calcs'!J333))</f>
        <v/>
      </c>
      <c r="H337" s="30" t="str">
        <f>IF(OR(C336=1,C336=""),"",IF('Imperial Data'!$B$2,'Imperial Calcs'!G333,'Imperial Calcs'!M333))</f>
        <v/>
      </c>
      <c r="I337" s="30" t="str">
        <f>IF(C337="","",IF('Imperial Data'!$B$2,'Imperial Calcs'!J333,'Imperial Calcs'!Y333))</f>
        <v/>
      </c>
      <c r="J337" s="30" t="str">
        <f>IF('Imperial Data'!$B$2,'Imperial Calcs'!M333,"")</f>
        <v/>
      </c>
      <c r="K337" s="30"/>
      <c r="L337" s="39" t="str">
        <f>IF('Imperial Data'!$B$2,J337,H337)</f>
        <v/>
      </c>
      <c r="M337" s="122"/>
    </row>
    <row r="338" spans="1:13" x14ac:dyDescent="0.2">
      <c r="A338" s="32" t="str">
        <f t="shared" ref="A338:A354" si="37">IF(C338&lt;&gt;"",A337+1,"")</f>
        <v/>
      </c>
      <c r="C338" s="37" t="str">
        <f>IF(OR(C337=1,C337=""),"",'Imperial Calcs'!B334)</f>
        <v/>
      </c>
      <c r="D338" s="30" t="str">
        <f>IF(C338="","",'Imperial Calcs'!C334)</f>
        <v/>
      </c>
      <c r="E338" s="30" t="str">
        <f>IF(OR(C337=1,C337=""),"",IF('Imperial Data'!$B$2,'Imperial Calcs'!D334,'Imperial Calcs'!E334))</f>
        <v/>
      </c>
      <c r="F338" s="30" t="str">
        <f>IF(OR(C337=1,C337=""),"",IF('Imperial Data'!$B$2,'Imperial Calcs'!E334,'Imperial Calcs'!G334))</f>
        <v/>
      </c>
      <c r="G338" s="30" t="str">
        <f>IF(OR(C337=1,C337=""),"",IF('Imperial Data'!$B$2,'Imperial Calcs'!F334,'Imperial Calcs'!J334))</f>
        <v/>
      </c>
      <c r="H338" s="30" t="str">
        <f>IF(OR(C337=1,C337=""),"",IF('Imperial Data'!$B$2,'Imperial Calcs'!G334,'Imperial Calcs'!M334))</f>
        <v/>
      </c>
      <c r="I338" s="30" t="str">
        <f>IF(C338="","",IF('Imperial Data'!$B$2,'Imperial Calcs'!J334,'Imperial Calcs'!Y334))</f>
        <v/>
      </c>
      <c r="J338" s="30" t="str">
        <f>IF('Imperial Data'!$B$2,'Imperial Calcs'!M334,"")</f>
        <v/>
      </c>
      <c r="K338" s="30"/>
      <c r="L338" s="39" t="str">
        <f>IF('Imperial Data'!$B$2,J338,H338)</f>
        <v/>
      </c>
      <c r="M338" s="122"/>
    </row>
    <row r="339" spans="1:13" x14ac:dyDescent="0.2">
      <c r="A339" s="32" t="str">
        <f t="shared" si="37"/>
        <v/>
      </c>
      <c r="C339" s="37" t="str">
        <f>IF(OR(C338=1,C338=""),"",'Imperial Calcs'!B335)</f>
        <v/>
      </c>
      <c r="D339" s="30" t="str">
        <f>IF(C339="","",'Imperial Calcs'!C335)</f>
        <v/>
      </c>
      <c r="E339" s="30" t="str">
        <f>IF(OR(C338=1,C338=""),"",IF('Imperial Data'!$B$2,'Imperial Calcs'!D335,'Imperial Calcs'!E335))</f>
        <v/>
      </c>
      <c r="F339" s="30" t="str">
        <f>IF(OR(C338=1,C338=""),"",IF('Imperial Data'!$B$2,'Imperial Calcs'!E335,'Imperial Calcs'!G335))</f>
        <v/>
      </c>
      <c r="G339" s="30" t="str">
        <f>IF(OR(C338=1,C338=""),"",IF('Imperial Data'!$B$2,'Imperial Calcs'!F335,'Imperial Calcs'!J335))</f>
        <v/>
      </c>
      <c r="H339" s="30" t="str">
        <f>IF(OR(C338=1,C338=""),"",IF('Imperial Data'!$B$2,'Imperial Calcs'!G335,'Imperial Calcs'!M335))</f>
        <v/>
      </c>
      <c r="I339" s="30" t="str">
        <f>IF(C339="","",IF('Imperial Data'!$B$2,'Imperial Calcs'!J335,'Imperial Calcs'!Y335))</f>
        <v/>
      </c>
      <c r="J339" s="30" t="str">
        <f>IF('Imperial Data'!$B$2,'Imperial Calcs'!M335,"")</f>
        <v/>
      </c>
      <c r="K339" s="30"/>
      <c r="L339" s="39" t="str">
        <f>IF('Imperial Data'!$B$2,J339,H339)</f>
        <v/>
      </c>
      <c r="M339" s="122"/>
    </row>
    <row r="340" spans="1:13" x14ac:dyDescent="0.2">
      <c r="A340" s="32" t="str">
        <f t="shared" si="37"/>
        <v/>
      </c>
      <c r="C340" s="37" t="str">
        <f>IF(OR(C339=1,C339=""),"",'Imperial Calcs'!B336)</f>
        <v/>
      </c>
      <c r="D340" s="30" t="str">
        <f>IF(C340="","",'Imperial Calcs'!C336)</f>
        <v/>
      </c>
      <c r="E340" s="30" t="str">
        <f>IF(OR(C339=1,C339=""),"",IF('Imperial Data'!$B$2,'Imperial Calcs'!D336,'Imperial Calcs'!E336))</f>
        <v/>
      </c>
      <c r="F340" s="30" t="str">
        <f>IF(OR(C339=1,C339=""),"",IF('Imperial Data'!$B$2,'Imperial Calcs'!E336,'Imperial Calcs'!G336))</f>
        <v/>
      </c>
      <c r="G340" s="30" t="str">
        <f>IF(OR(C339=1,C339=""),"",IF('Imperial Data'!$B$2,'Imperial Calcs'!F336,'Imperial Calcs'!J336))</f>
        <v/>
      </c>
      <c r="H340" s="30" t="str">
        <f>IF(OR(C339=1,C339=""),"",IF('Imperial Data'!$B$2,'Imperial Calcs'!G336,'Imperial Calcs'!M336))</f>
        <v/>
      </c>
      <c r="I340" s="30" t="str">
        <f>IF(C340="","",IF('Imperial Data'!$B$2,'Imperial Calcs'!J336,'Imperial Calcs'!Y336))</f>
        <v/>
      </c>
      <c r="J340" s="30" t="str">
        <f>IF('Imperial Data'!$B$2,'Imperial Calcs'!M336,"")</f>
        <v/>
      </c>
      <c r="K340" s="30"/>
      <c r="L340" s="39" t="str">
        <f>IF('Imperial Data'!$B$2,J340,H340)</f>
        <v/>
      </c>
      <c r="M340" s="122"/>
    </row>
    <row r="341" spans="1:13" x14ac:dyDescent="0.2">
      <c r="A341" s="32" t="str">
        <f t="shared" si="37"/>
        <v/>
      </c>
      <c r="C341" s="37" t="str">
        <f>IF(OR(C340=1,C340=""),"",'Imperial Calcs'!B337)</f>
        <v/>
      </c>
      <c r="D341" s="30" t="str">
        <f>IF(C341="","",'Imperial Calcs'!C337)</f>
        <v/>
      </c>
      <c r="E341" s="30" t="str">
        <f>IF(OR(C340=1,C340=""),"",IF('Imperial Data'!$B$2,'Imperial Calcs'!D337,'Imperial Calcs'!E337))</f>
        <v/>
      </c>
      <c r="F341" s="30" t="str">
        <f>IF(OR(C340=1,C340=""),"",IF('Imperial Data'!$B$2,'Imperial Calcs'!E337,'Imperial Calcs'!G337))</f>
        <v/>
      </c>
      <c r="G341" s="30" t="str">
        <f>IF(OR(C340=1,C340=""),"",IF('Imperial Data'!$B$2,'Imperial Calcs'!F337,'Imperial Calcs'!J337))</f>
        <v/>
      </c>
      <c r="H341" s="30" t="str">
        <f>IF(OR(C340=1,C340=""),"",IF('Imperial Data'!$B$2,'Imperial Calcs'!G337,'Imperial Calcs'!M337))</f>
        <v/>
      </c>
      <c r="I341" s="30" t="str">
        <f>IF(C341="","",IF('Imperial Data'!$B$2,'Imperial Calcs'!J337,'Imperial Calcs'!Y337))</f>
        <v/>
      </c>
      <c r="J341" s="30" t="str">
        <f>IF('Imperial Data'!$B$2,'Imperial Calcs'!M337,"")</f>
        <v/>
      </c>
      <c r="K341" s="30"/>
      <c r="L341" s="39" t="str">
        <f>IF('Imperial Data'!$B$2,J341,H341)</f>
        <v/>
      </c>
      <c r="M341" s="122"/>
    </row>
    <row r="342" spans="1:13" x14ac:dyDescent="0.2">
      <c r="A342" s="32" t="str">
        <f t="shared" si="37"/>
        <v/>
      </c>
      <c r="C342" s="37" t="str">
        <f>IF(OR(C341=1,C341=""),"",'Imperial Calcs'!B338)</f>
        <v/>
      </c>
      <c r="D342" s="30" t="str">
        <f>IF(C342="","",'Imperial Calcs'!C338)</f>
        <v/>
      </c>
      <c r="E342" s="30" t="str">
        <f>IF(OR(C341=1,C341=""),"",IF('Imperial Data'!$B$2,'Imperial Calcs'!D338,'Imperial Calcs'!E338))</f>
        <v/>
      </c>
      <c r="F342" s="30" t="str">
        <f>IF(OR(C341=1,C341=""),"",IF('Imperial Data'!$B$2,'Imperial Calcs'!E338,'Imperial Calcs'!G338))</f>
        <v/>
      </c>
      <c r="G342" s="30" t="str">
        <f>IF(OR(C341=1,C341=""),"",IF('Imperial Data'!$B$2,'Imperial Calcs'!F338,'Imperial Calcs'!J338))</f>
        <v/>
      </c>
      <c r="H342" s="30" t="str">
        <f>IF(OR(C341=1,C341=""),"",IF('Imperial Data'!$B$2,'Imperial Calcs'!G338,'Imperial Calcs'!M338))</f>
        <v/>
      </c>
      <c r="I342" s="30" t="str">
        <f>IF(C342="","",IF('Imperial Data'!$B$2,'Imperial Calcs'!J338,'Imperial Calcs'!Y338))</f>
        <v/>
      </c>
      <c r="J342" s="30" t="str">
        <f>IF('Imperial Data'!$B$2,'Imperial Calcs'!M338,"")</f>
        <v/>
      </c>
      <c r="K342" s="30"/>
      <c r="L342" s="39" t="str">
        <f>IF('Imperial Data'!$B$2,J342,H342)</f>
        <v/>
      </c>
      <c r="M342" s="122"/>
    </row>
    <row r="343" spans="1:13" x14ac:dyDescent="0.2">
      <c r="A343" s="32" t="str">
        <f t="shared" si="37"/>
        <v/>
      </c>
      <c r="C343" s="37" t="str">
        <f>IF(OR(C342=1,C342=""),"",'Imperial Calcs'!B339)</f>
        <v/>
      </c>
      <c r="D343" s="30" t="str">
        <f>IF(C343="","",'Imperial Calcs'!C339)</f>
        <v/>
      </c>
      <c r="E343" s="30" t="str">
        <f>IF(OR(C342=1,C342=""),"",IF('Imperial Data'!$B$2,'Imperial Calcs'!D339,'Imperial Calcs'!E339))</f>
        <v/>
      </c>
      <c r="F343" s="30" t="str">
        <f>IF(OR(C342=1,C342=""),"",IF('Imperial Data'!$B$2,'Imperial Calcs'!E339,'Imperial Calcs'!G339))</f>
        <v/>
      </c>
      <c r="G343" s="30" t="str">
        <f>IF(OR(C342=1,C342=""),"",IF('Imperial Data'!$B$2,'Imperial Calcs'!F339,'Imperial Calcs'!J339))</f>
        <v/>
      </c>
      <c r="H343" s="30" t="str">
        <f>IF(OR(C342=1,C342=""),"",IF('Imperial Data'!$B$2,'Imperial Calcs'!G339,'Imperial Calcs'!M339))</f>
        <v/>
      </c>
      <c r="I343" s="30" t="str">
        <f>IF(C343="","",IF('Imperial Data'!$B$2,'Imperial Calcs'!J339,'Imperial Calcs'!Y339))</f>
        <v/>
      </c>
      <c r="J343" s="30" t="str">
        <f>IF('Imperial Data'!$B$2,'Imperial Calcs'!M339,"")</f>
        <v/>
      </c>
      <c r="K343" s="30"/>
      <c r="L343" s="39" t="str">
        <f>IF('Imperial Data'!$B$2,J343,H343)</f>
        <v/>
      </c>
      <c r="M343" s="122"/>
    </row>
    <row r="344" spans="1:13" x14ac:dyDescent="0.2">
      <c r="A344" s="32" t="str">
        <f t="shared" si="37"/>
        <v/>
      </c>
      <c r="C344" s="37" t="str">
        <f>IF(OR(C343=1,C343=""),"",'Imperial Calcs'!B340)</f>
        <v/>
      </c>
      <c r="D344" s="30" t="str">
        <f>IF(C344="","",'Imperial Calcs'!C340)</f>
        <v/>
      </c>
      <c r="E344" s="30" t="str">
        <f>IF(OR(C343=1,C343=""),"",IF('Imperial Data'!$B$2,'Imperial Calcs'!D340,'Imperial Calcs'!E340))</f>
        <v/>
      </c>
      <c r="F344" s="30" t="str">
        <f>IF(OR(C343=1,C343=""),"",IF('Imperial Data'!$B$2,'Imperial Calcs'!E340,'Imperial Calcs'!G340))</f>
        <v/>
      </c>
      <c r="G344" s="30" t="str">
        <f>IF(OR(C343=1,C343=""),"",IF('Imperial Data'!$B$2,'Imperial Calcs'!F340,'Imperial Calcs'!J340))</f>
        <v/>
      </c>
      <c r="H344" s="30" t="str">
        <f>IF(OR(C343=1,C343=""),"",IF('Imperial Data'!$B$2,'Imperial Calcs'!G340,'Imperial Calcs'!M340))</f>
        <v/>
      </c>
      <c r="I344" s="30" t="str">
        <f>IF(C344="","",IF('Imperial Data'!$B$2,'Imperial Calcs'!J340,'Imperial Calcs'!Y340))</f>
        <v/>
      </c>
      <c r="J344" s="30" t="str">
        <f>IF('Imperial Data'!$B$2,'Imperial Calcs'!M340,"")</f>
        <v/>
      </c>
      <c r="K344" s="30"/>
      <c r="L344" s="39" t="str">
        <f>IF('Imperial Data'!$B$2,J344,H344)</f>
        <v/>
      </c>
      <c r="M344" s="122"/>
    </row>
    <row r="345" spans="1:13" x14ac:dyDescent="0.2">
      <c r="A345" s="32" t="str">
        <f t="shared" si="37"/>
        <v/>
      </c>
      <c r="C345" s="37" t="str">
        <f>IF(OR(C344=1,C344=""),"",'Imperial Calcs'!B341)</f>
        <v/>
      </c>
      <c r="D345" s="30" t="str">
        <f>IF(C345="","",'Imperial Calcs'!C341)</f>
        <v/>
      </c>
      <c r="E345" s="30" t="str">
        <f>IF(OR(C344=1,C344=""),"",IF('Imperial Data'!$B$2,'Imperial Calcs'!D341,'Imperial Calcs'!E341))</f>
        <v/>
      </c>
      <c r="F345" s="30" t="str">
        <f>IF(OR(C344=1,C344=""),"",IF('Imperial Data'!$B$2,'Imperial Calcs'!E341,'Imperial Calcs'!G341))</f>
        <v/>
      </c>
      <c r="G345" s="30" t="str">
        <f>IF(OR(C344=1,C344=""),"",IF('Imperial Data'!$B$2,'Imperial Calcs'!F341,'Imperial Calcs'!J341))</f>
        <v/>
      </c>
      <c r="H345" s="30" t="str">
        <f>IF(OR(C344=1,C344=""),"",IF('Imperial Data'!$B$2,'Imperial Calcs'!G341,'Imperial Calcs'!M341))</f>
        <v/>
      </c>
      <c r="I345" s="30" t="str">
        <f>IF(C345="","",IF('Imperial Data'!$B$2,'Imperial Calcs'!J341,'Imperial Calcs'!Y341))</f>
        <v/>
      </c>
      <c r="J345" s="30" t="str">
        <f>IF('Imperial Data'!$B$2,'Imperial Calcs'!M341,"")</f>
        <v/>
      </c>
      <c r="K345" s="30"/>
      <c r="L345" s="39" t="str">
        <f>IF('Imperial Data'!$B$2,J345,H345)</f>
        <v/>
      </c>
    </row>
    <row r="346" spans="1:13" x14ac:dyDescent="0.2">
      <c r="A346" s="32" t="str">
        <f t="shared" si="37"/>
        <v/>
      </c>
      <c r="C346" s="37" t="str">
        <f>IF(OR(C345=1,C345=""),"",'Imperial Calcs'!B342)</f>
        <v/>
      </c>
      <c r="D346" s="30" t="str">
        <f>IF(C346="","",'Imperial Calcs'!C342)</f>
        <v/>
      </c>
      <c r="E346" s="30" t="str">
        <f>IF(OR(C345=1,C345=""),"",IF('Imperial Data'!$B$2,'Imperial Calcs'!D342,'Imperial Calcs'!E342))</f>
        <v/>
      </c>
      <c r="F346" s="30" t="str">
        <f>IF(OR(C345=1,C345=""),"",IF('Imperial Data'!$B$2,'Imperial Calcs'!E342,'Imperial Calcs'!G342))</f>
        <v/>
      </c>
      <c r="G346" s="30" t="str">
        <f>IF(OR(C345=1,C345=""),"",IF('Imperial Data'!$B$2,'Imperial Calcs'!F342,'Imperial Calcs'!J342))</f>
        <v/>
      </c>
      <c r="H346" s="30" t="str">
        <f>IF(OR(C345=1,C345=""),"",IF('Imperial Data'!$B$2,'Imperial Calcs'!G342,'Imperial Calcs'!M342))</f>
        <v/>
      </c>
      <c r="I346" s="30" t="str">
        <f>IF(C346="","",IF('Imperial Data'!$B$2,'Imperial Calcs'!J342,'Imperial Calcs'!Y342))</f>
        <v/>
      </c>
      <c r="J346" s="30" t="str">
        <f>IF('Imperial Data'!$B$2,'Imperial Calcs'!M342,"")</f>
        <v/>
      </c>
      <c r="K346" s="30"/>
      <c r="L346" s="39" t="str">
        <f>IF('Imperial Data'!$B$2,J346,H346)</f>
        <v/>
      </c>
    </row>
    <row r="347" spans="1:13" x14ac:dyDescent="0.2">
      <c r="A347" s="32" t="str">
        <f t="shared" si="37"/>
        <v/>
      </c>
      <c r="C347" s="37" t="str">
        <f>IF(OR(C346=1,C346=""),"",'Imperial Calcs'!B343)</f>
        <v/>
      </c>
      <c r="D347" s="30" t="str">
        <f>IF(C347="","",'Imperial Calcs'!C343)</f>
        <v/>
      </c>
      <c r="E347" s="30" t="str">
        <f>IF(OR(C346=1,C346=""),"",IF('Imperial Data'!$B$2,'Imperial Calcs'!D343,'Imperial Calcs'!E343))</f>
        <v/>
      </c>
      <c r="F347" s="30" t="str">
        <f>IF(OR(C346=1,C346=""),"",IF('Imperial Data'!$B$2,'Imperial Calcs'!E343,'Imperial Calcs'!G343))</f>
        <v/>
      </c>
      <c r="G347" s="30" t="str">
        <f>IF(OR(C346=1,C346=""),"",IF('Imperial Data'!$B$2,'Imperial Calcs'!F343,'Imperial Calcs'!J343))</f>
        <v/>
      </c>
      <c r="H347" s="30" t="str">
        <f>IF(OR(C346=1,C346=""),"",IF('Imperial Data'!$B$2,'Imperial Calcs'!G343,'Imperial Calcs'!M343))</f>
        <v/>
      </c>
      <c r="I347" s="30" t="str">
        <f>IF(C347="","",IF('Imperial Data'!$B$2,'Imperial Calcs'!J343,'Imperial Calcs'!Y343))</f>
        <v/>
      </c>
      <c r="J347" s="30" t="str">
        <f>IF('Imperial Data'!$B$2,'Imperial Calcs'!M343,"")</f>
        <v/>
      </c>
      <c r="K347" s="30"/>
      <c r="L347" s="39" t="str">
        <f>IF('Imperial Data'!$B$2,J347,H347)</f>
        <v/>
      </c>
    </row>
    <row r="348" spans="1:13" x14ac:dyDescent="0.2">
      <c r="A348" s="32" t="str">
        <f t="shared" si="37"/>
        <v/>
      </c>
      <c r="C348" s="37" t="str">
        <f>IF(OR(C347=1,C347=""),"",'Imperial Calcs'!B344)</f>
        <v/>
      </c>
      <c r="D348" s="30" t="str">
        <f>IF(C348="","",'Imperial Calcs'!C344)</f>
        <v/>
      </c>
      <c r="E348" s="30" t="str">
        <f>IF(OR(C347=1,C347=""),"",IF('Imperial Data'!$B$2,'Imperial Calcs'!D344,'Imperial Calcs'!E344))</f>
        <v/>
      </c>
      <c r="F348" s="30" t="str">
        <f>IF(OR(C347=1,C347=""),"",IF('Imperial Data'!$B$2,'Imperial Calcs'!E344,'Imperial Calcs'!G344))</f>
        <v/>
      </c>
      <c r="G348" s="30" t="str">
        <f>IF(OR(C347=1,C347=""),"",IF('Imperial Data'!$B$2,'Imperial Calcs'!F344,'Imperial Calcs'!J344))</f>
        <v/>
      </c>
      <c r="H348" s="30" t="str">
        <f>IF(OR(C347=1,C347=""),"",IF('Imperial Data'!$B$2,'Imperial Calcs'!G344,'Imperial Calcs'!M344))</f>
        <v/>
      </c>
      <c r="I348" s="30" t="str">
        <f>IF(C348="","",IF('Imperial Data'!$B$2,'Imperial Calcs'!J344,'Imperial Calcs'!Y344))</f>
        <v/>
      </c>
      <c r="J348" s="30" t="str">
        <f>IF('Imperial Data'!$B$2,'Imperial Calcs'!M344,"")</f>
        <v/>
      </c>
      <c r="K348" s="30"/>
      <c r="L348" s="39" t="str">
        <f>IF('Imperial Data'!$B$2,J348,H348)</f>
        <v/>
      </c>
    </row>
    <row r="349" spans="1:13" x14ac:dyDescent="0.2">
      <c r="A349" s="32" t="str">
        <f t="shared" si="37"/>
        <v/>
      </c>
      <c r="C349" s="37" t="str">
        <f>IF(OR(C348=1,C348=""),"",'Imperial Calcs'!B345)</f>
        <v/>
      </c>
      <c r="D349" s="30" t="str">
        <f>IF(C349="","",'Imperial Calcs'!C345)</f>
        <v/>
      </c>
      <c r="E349" s="30" t="str">
        <f>IF(OR(C348=1,C348=""),"",IF('Imperial Data'!$B$2,'Imperial Calcs'!D345,'Imperial Calcs'!E345))</f>
        <v/>
      </c>
      <c r="F349" s="30" t="str">
        <f>IF(OR(C348=1,C348=""),"",IF('Imperial Data'!$B$2,'Imperial Calcs'!E345,'Imperial Calcs'!G345))</f>
        <v/>
      </c>
      <c r="G349" s="30" t="str">
        <f>IF(OR(C348=1,C348=""),"",IF('Imperial Data'!$B$2,'Imperial Calcs'!F345,'Imperial Calcs'!J345))</f>
        <v/>
      </c>
      <c r="H349" s="30" t="str">
        <f>IF(OR(C348=1,C348=""),"",IF('Imperial Data'!$B$2,'Imperial Calcs'!G345,'Imperial Calcs'!M345))</f>
        <v/>
      </c>
      <c r="I349" s="30" t="str">
        <f>IF(C349="","",IF('Imperial Data'!$B$2,'Imperial Calcs'!J345,'Imperial Calcs'!Y345))</f>
        <v/>
      </c>
      <c r="J349" s="30" t="str">
        <f>IF('Imperial Data'!$B$2,'Imperial Calcs'!M345,"")</f>
        <v/>
      </c>
      <c r="K349" s="30"/>
      <c r="L349" s="39" t="str">
        <f>IF('Imperial Data'!$B$2,J349,H349)</f>
        <v/>
      </c>
    </row>
    <row r="350" spans="1:13" x14ac:dyDescent="0.2">
      <c r="A350" s="32" t="str">
        <f t="shared" si="37"/>
        <v/>
      </c>
      <c r="C350" s="37" t="str">
        <f>IF(OR(C349=1,C349=""),"",'Imperial Calcs'!B346)</f>
        <v/>
      </c>
      <c r="D350" s="30" t="str">
        <f>IF(C350="","",'Imperial Calcs'!C346)</f>
        <v/>
      </c>
      <c r="E350" s="30" t="str">
        <f>IF(OR(C349=1,C349=""),"",IF('Imperial Data'!$B$2,'Imperial Calcs'!D346,'Imperial Calcs'!E346))</f>
        <v/>
      </c>
      <c r="F350" s="30" t="str">
        <f>IF(OR(C349=1,C349=""),"",IF('Imperial Data'!$B$2,'Imperial Calcs'!E346,'Imperial Calcs'!G346))</f>
        <v/>
      </c>
      <c r="G350" s="30" t="str">
        <f>IF(OR(C349=1,C349=""),"",IF('Imperial Data'!$B$2,'Imperial Calcs'!F346,'Imperial Calcs'!J346))</f>
        <v/>
      </c>
      <c r="H350" s="30" t="str">
        <f>IF(OR(C349=1,C349=""),"",IF('Imperial Data'!$B$2,'Imperial Calcs'!G346,'Imperial Calcs'!M346))</f>
        <v/>
      </c>
      <c r="I350" s="30" t="str">
        <f>IF(C350="","",IF('Imperial Data'!$B$2,'Imperial Calcs'!J346,'Imperial Calcs'!Y346))</f>
        <v/>
      </c>
      <c r="J350" s="30" t="str">
        <f>IF('Imperial Data'!$B$2,'Imperial Calcs'!M346,"")</f>
        <v/>
      </c>
      <c r="K350" s="30"/>
      <c r="L350" s="39" t="str">
        <f>IF('Imperial Data'!$B$2,J350,H350)</f>
        <v/>
      </c>
    </row>
    <row r="351" spans="1:13" x14ac:dyDescent="0.2">
      <c r="A351" s="32" t="str">
        <f t="shared" si="37"/>
        <v/>
      </c>
      <c r="C351" s="37" t="str">
        <f>IF(OR(C350=1,C350=""),"",'Imperial Calcs'!B347)</f>
        <v/>
      </c>
      <c r="D351" s="30" t="str">
        <f>IF(C351="","",'Imperial Calcs'!C347)</f>
        <v/>
      </c>
      <c r="E351" s="30" t="str">
        <f>IF(OR(C350=1,C350=""),"",IF('Imperial Data'!$B$2,'Imperial Calcs'!D347,'Imperial Calcs'!E347))</f>
        <v/>
      </c>
      <c r="F351" s="30" t="str">
        <f>IF(OR(C350=1,C350=""),"",IF('Imperial Data'!$B$2,'Imperial Calcs'!E347,'Imperial Calcs'!G347))</f>
        <v/>
      </c>
      <c r="G351" s="30" t="str">
        <f>IF(OR(C350=1,C350=""),"",IF('Imperial Data'!$B$2,'Imperial Calcs'!F347,'Imperial Calcs'!J347))</f>
        <v/>
      </c>
      <c r="H351" s="30" t="str">
        <f>IF(OR(C350=1,C350=""),"",IF('Imperial Data'!$B$2,'Imperial Calcs'!G347,'Imperial Calcs'!M347))</f>
        <v/>
      </c>
      <c r="I351" s="30" t="str">
        <f>IF(C351="","",IF('Imperial Data'!$B$2,'Imperial Calcs'!J347,'Imperial Calcs'!Y347))</f>
        <v/>
      </c>
      <c r="J351" s="30" t="str">
        <f>IF('Imperial Data'!$B$2,'Imperial Calcs'!M347,"")</f>
        <v/>
      </c>
      <c r="K351" s="30"/>
      <c r="L351" s="39" t="str">
        <f>IF('Imperial Data'!$B$2,J351,H351)</f>
        <v/>
      </c>
    </row>
    <row r="352" spans="1:13" x14ac:dyDescent="0.2">
      <c r="A352" s="32" t="str">
        <f t="shared" si="37"/>
        <v/>
      </c>
      <c r="C352" s="37" t="str">
        <f>IF(OR(C351=1,C351=""),"",'Imperial Calcs'!B348)</f>
        <v/>
      </c>
      <c r="D352" s="30" t="str">
        <f>IF(C352="","",'Imperial Calcs'!C348)</f>
        <v/>
      </c>
      <c r="E352" s="30" t="str">
        <f>IF(OR(C351=1,C351=""),"",IF('Imperial Data'!$B$2,'Imperial Calcs'!D348,'Imperial Calcs'!E348))</f>
        <v/>
      </c>
      <c r="F352" s="30" t="str">
        <f>IF(OR(C351=1,C351=""),"",IF('Imperial Data'!$B$2,'Imperial Calcs'!E348,'Imperial Calcs'!G348))</f>
        <v/>
      </c>
      <c r="G352" s="30" t="str">
        <f>IF(OR(C351=1,C351=""),"",IF('Imperial Data'!$B$2,'Imperial Calcs'!F348,'Imperial Calcs'!J348))</f>
        <v/>
      </c>
      <c r="H352" s="30" t="str">
        <f>IF(OR(C351=1,C351=""),"",IF('Imperial Data'!$B$2,'Imperial Calcs'!G348,'Imperial Calcs'!M348))</f>
        <v/>
      </c>
      <c r="I352" s="30" t="str">
        <f>IF(C352="","",IF('Imperial Data'!$B$2,'Imperial Calcs'!J348,'Imperial Calcs'!Y348))</f>
        <v/>
      </c>
      <c r="J352" s="30" t="str">
        <f>IF('Imperial Data'!$B$2,'Imperial Calcs'!M348,"")</f>
        <v/>
      </c>
      <c r="K352" s="30"/>
      <c r="L352" s="39" t="str">
        <f>IF('Imperial Data'!$B$2,J352,H352)</f>
        <v/>
      </c>
    </row>
    <row r="353" spans="1:12" x14ac:dyDescent="0.2">
      <c r="A353" s="32" t="str">
        <f t="shared" si="37"/>
        <v/>
      </c>
      <c r="C353" s="37" t="str">
        <f>IF(OR(C352=1,C352=""),"",'Imperial Calcs'!B349)</f>
        <v/>
      </c>
      <c r="D353" s="30" t="str">
        <f>IF(C353="","",'Imperial Calcs'!C349)</f>
        <v/>
      </c>
      <c r="E353" s="30" t="str">
        <f>IF(OR(C352=1,C352=""),"",IF('Imperial Data'!$B$2,'Imperial Calcs'!D349,'Imperial Calcs'!E349))</f>
        <v/>
      </c>
      <c r="F353" s="30" t="str">
        <f>IF(OR(C352=1,C352=""),"",IF('Imperial Data'!$B$2,'Imperial Calcs'!E349,'Imperial Calcs'!G349))</f>
        <v/>
      </c>
      <c r="G353" s="30" t="str">
        <f>IF(OR(C352=1,C352=""),"",IF('Imperial Data'!$B$2,'Imperial Calcs'!F349,'Imperial Calcs'!J349))</f>
        <v/>
      </c>
      <c r="H353" s="30" t="str">
        <f>IF(OR(C352=1,C352=""),"",IF('Imperial Data'!$B$2,'Imperial Calcs'!G349,'Imperial Calcs'!M349))</f>
        <v/>
      </c>
      <c r="I353" s="30" t="str">
        <f>IF(C353="","",IF('Imperial Data'!$B$2,'Imperial Calcs'!J349,'Imperial Calcs'!Y349))</f>
        <v/>
      </c>
      <c r="J353" s="30" t="str">
        <f>IF('Imperial Data'!$B$2,'Imperial Calcs'!M349,"")</f>
        <v/>
      </c>
      <c r="K353" s="30"/>
      <c r="L353" s="39" t="str">
        <f>IF('Imperial Data'!$B$2,J353,H353)</f>
        <v/>
      </c>
    </row>
    <row r="354" spans="1:12" x14ac:dyDescent="0.2">
      <c r="A354" s="32" t="str">
        <f t="shared" si="37"/>
        <v/>
      </c>
      <c r="C354" s="37" t="str">
        <f>IF(OR(C353=1,C353=""),"",'Imperial Calcs'!B350)</f>
        <v/>
      </c>
      <c r="D354" s="30" t="str">
        <f>IF(C354="","",'Imperial Calcs'!C350)</f>
        <v/>
      </c>
      <c r="E354" s="30" t="str">
        <f>IF(OR(C353=1,C353=""),"",IF('Imperial Data'!$B$2,'Imperial Calcs'!D350,'Imperial Calcs'!E350))</f>
        <v/>
      </c>
      <c r="F354" s="30" t="str">
        <f>IF(OR(C353=1,C353=""),"",IF('Imperial Data'!$B$2,'Imperial Calcs'!E350,'Imperial Calcs'!G350))</f>
        <v/>
      </c>
      <c r="G354" s="30" t="str">
        <f>IF(OR(C353=1,C353=""),"",IF('Imperial Data'!$B$2,'Imperial Calcs'!F350,'Imperial Calcs'!J350))</f>
        <v/>
      </c>
      <c r="H354" s="30" t="str">
        <f>IF(OR(C353=1,C353=""),"",IF('Imperial Data'!$B$2,'Imperial Calcs'!G350,'Imperial Calcs'!M350))</f>
        <v/>
      </c>
      <c r="I354" s="30" t="str">
        <f>IF(C354="","",IF('Imperial Data'!$B$2,'Imperial Calcs'!J350,'Imperial Calcs'!Y350))</f>
        <v/>
      </c>
      <c r="J354" s="30" t="str">
        <f>IF('Imperial Data'!$B$2,'Imperial Calcs'!M350,"")</f>
        <v/>
      </c>
      <c r="K354" s="30"/>
      <c r="L354" s="39" t="str">
        <f>IF('Imperial Data'!$B$2,J354,H354)</f>
        <v/>
      </c>
    </row>
    <row r="355" spans="1:12" x14ac:dyDescent="0.2">
      <c r="A355" s="141"/>
      <c r="B355" s="141"/>
      <c r="C355" s="37"/>
      <c r="D355" s="30" t="str">
        <f>IF(C355="","",'Imperial Calcs'!C351)</f>
        <v/>
      </c>
      <c r="E355" s="30" t="str">
        <f>IF(OR(C354=1,C354=""),"",IF('Imperial Data'!$B$2,'Imperial Calcs'!D351,'Imperial Calcs'!E351))</f>
        <v/>
      </c>
      <c r="F355" s="30" t="str">
        <f>IF(OR(C354=1,C354=""),"",IF('Imperial Data'!$B$2,'Imperial Calcs'!E351,'Imperial Calcs'!G351))</f>
        <v/>
      </c>
      <c r="G355" s="30" t="str">
        <f>IF(OR(C354=1,C354=""),"",IF('Imperial Data'!$B$2,'Imperial Calcs'!F351,'Imperial Calcs'!J351))</f>
        <v/>
      </c>
      <c r="H355" s="30" t="str">
        <f>IF(OR(C354=1,C354=""),"",IF('Imperial Data'!$B$2,'Imperial Calcs'!G351,'Imperial Calcs'!M351))</f>
        <v/>
      </c>
      <c r="I355" s="30" t="str">
        <f>IF(C355="","",IF('Imperial Data'!$B$2,'Imperial Calcs'!J351,'Imperial Calcs'!Y351))</f>
        <v/>
      </c>
      <c r="J355" s="30" t="str">
        <f>IF('Imperial Data'!$B$2,'Imperial Calcs'!M351,"")</f>
        <v/>
      </c>
      <c r="K355" s="30"/>
      <c r="L355" s="39" t="str">
        <f>IF('Imperial Data'!$B$2,J355,H355)</f>
        <v/>
      </c>
    </row>
    <row r="356" spans="1:12" x14ac:dyDescent="0.2">
      <c r="C356" s="37"/>
      <c r="D356" s="30" t="str">
        <f>IF(C356="","",'Imperial Calcs'!C352)</f>
        <v/>
      </c>
      <c r="E356" s="30" t="str">
        <f>IF(OR(C355=1,C355=""),"",IF('Imperial Data'!$B$2,'Imperial Calcs'!D352,'Imperial Calcs'!E352))</f>
        <v/>
      </c>
      <c r="F356" s="30" t="str">
        <f>IF(OR(C355=1,C355=""),"",IF('Imperial Data'!$B$2,'Imperial Calcs'!E352,'Imperial Calcs'!G352))</f>
        <v/>
      </c>
      <c r="G356" s="30" t="str">
        <f>IF(OR(C355=1,C355=""),"",IF('Imperial Data'!$B$2,'Imperial Calcs'!F352,'Imperial Calcs'!J352))</f>
        <v/>
      </c>
      <c r="H356" s="30" t="str">
        <f>IF(OR(C355=1,C355=""),"",IF('Imperial Data'!$B$2,'Imperial Calcs'!G352,'Imperial Calcs'!M352))</f>
        <v/>
      </c>
      <c r="I356" s="30" t="str">
        <f>IF(C356="","",IF('Imperial Data'!$B$2,'Imperial Calcs'!J352,'Imperial Calcs'!Y352))</f>
        <v/>
      </c>
      <c r="J356" s="30" t="str">
        <f>IF('Imperial Data'!$B$2,'Imperial Calcs'!M352,"")</f>
        <v/>
      </c>
      <c r="K356" s="30"/>
      <c r="L356" s="39" t="str">
        <f>IF('Imperial Data'!$B$2,J356,H356)</f>
        <v/>
      </c>
    </row>
    <row r="357" spans="1:12" x14ac:dyDescent="0.2">
      <c r="C357" s="37"/>
      <c r="D357" s="30" t="str">
        <f>IF(C357="","",'Imperial Calcs'!C353)</f>
        <v/>
      </c>
      <c r="E357" s="30" t="str">
        <f>IF(OR(C356=1,C356=""),"",IF('Imperial Data'!$B$2,'Imperial Calcs'!D353,'Imperial Calcs'!E353))</f>
        <v/>
      </c>
      <c r="F357" s="30" t="str">
        <f>IF(OR(C356=1,C356=""),"",IF('Imperial Data'!$B$2,'Imperial Calcs'!E353,'Imperial Calcs'!G353))</f>
        <v/>
      </c>
      <c r="G357" s="30" t="str">
        <f>IF(OR(C356=1,C356=""),"",IF('Imperial Data'!$B$2,'Imperial Calcs'!F353,'Imperial Calcs'!J353))</f>
        <v/>
      </c>
      <c r="H357" s="30" t="str">
        <f>IF(OR(C356=1,C356=""),"",IF('Imperial Data'!$B$2,'Imperial Calcs'!G353,'Imperial Calcs'!M353))</f>
        <v/>
      </c>
      <c r="I357" s="30" t="str">
        <f>IF(C357="","",IF('Imperial Data'!$B$2,'Imperial Calcs'!J353,'Imperial Calcs'!Y353))</f>
        <v/>
      </c>
      <c r="J357" s="30" t="str">
        <f>IF('Imperial Data'!$B$2,'Imperial Calcs'!M353,"")</f>
        <v/>
      </c>
      <c r="K357" s="30"/>
      <c r="L357" s="39" t="str">
        <f>IF('Imperial Data'!$B$2,J357,H357)</f>
        <v/>
      </c>
    </row>
    <row r="358" spans="1:12" x14ac:dyDescent="0.2">
      <c r="C358" s="37"/>
      <c r="D358" s="30" t="str">
        <f>IF(C358="","",'Imperial Calcs'!C354)</f>
        <v/>
      </c>
      <c r="F358" s="30" t="str">
        <f>IF(OR(C357=1,C357=""),"",IF('Imperial Data'!$B$2,'Imperial Calcs'!E354,'Imperial Calcs'!G354))</f>
        <v/>
      </c>
      <c r="G358" s="30" t="str">
        <f>IF(OR(C357=1,C357=""),"",IF('Imperial Data'!$B$2,'Imperial Calcs'!F354,'Imperial Calcs'!J354))</f>
        <v/>
      </c>
      <c r="H358" s="30" t="str">
        <f>IF(OR(C357=1,C357=""),"",IF('Imperial Data'!$B$2,'Imperial Calcs'!G354,'Imperial Calcs'!M354))</f>
        <v/>
      </c>
      <c r="I358" s="30" t="str">
        <f>IF(C358="","",IF('Imperial Data'!$B$2,'Imperial Calcs'!J354,'Imperial Calcs'!Y354))</f>
        <v/>
      </c>
      <c r="J358" s="30" t="str">
        <f>IF('Imperial Data'!$B$2,'Imperial Calcs'!M354,"")</f>
        <v/>
      </c>
      <c r="K358" s="30"/>
    </row>
    <row r="359" spans="1:12" x14ac:dyDescent="0.2">
      <c r="D359" s="30" t="str">
        <f>IF(C359="","",'Imperial Calcs'!C355)</f>
        <v/>
      </c>
      <c r="F359" s="30" t="str">
        <f>IF(OR(C358=1,C358=""),"",IF('Imperial Data'!$B$2,'Imperial Calcs'!E355,'Imperial Calcs'!G355))</f>
        <v/>
      </c>
      <c r="G359" s="30" t="str">
        <f>IF(OR(C358=1,C358=""),"",IF('Imperial Data'!$B$2,'Imperial Calcs'!F355,'Imperial Calcs'!J355))</f>
        <v/>
      </c>
      <c r="H359" s="30" t="str">
        <f>IF(OR(C358=1,C358=""),"",IF('Imperial Data'!$B$2,'Imperial Calcs'!G355,'Imperial Calcs'!M355))</f>
        <v/>
      </c>
      <c r="I359" s="30" t="str">
        <f>IF(C359="","",IF('Imperial Data'!$B$2,'Imperial Calcs'!J355,'Imperial Calcs'!Y355))</f>
        <v/>
      </c>
      <c r="J359" s="30" t="str">
        <f>IF('Imperial Data'!$B$2,'Imperial Calcs'!M355,"")</f>
        <v/>
      </c>
      <c r="K359" s="30"/>
    </row>
    <row r="360" spans="1:12" x14ac:dyDescent="0.2">
      <c r="D360" s="30" t="str">
        <f>IF(C360="","",'Imperial Calcs'!C356)</f>
        <v/>
      </c>
      <c r="F360" s="30" t="str">
        <f>IF(OR(C359=1,C359=""),"",IF('Imperial Data'!$B$2,'Imperial Calcs'!E356,'Imperial Calcs'!G356))</f>
        <v/>
      </c>
      <c r="G360" s="30" t="str">
        <f>IF(OR(C359=1,C359=""),"",IF('Imperial Data'!$B$2,'Imperial Calcs'!F356,'Imperial Calcs'!J356))</f>
        <v/>
      </c>
      <c r="H360" s="30" t="str">
        <f>IF(OR(C359=1,C359=""),"",IF('Imperial Data'!$B$2,'Imperial Calcs'!G356,'Imperial Calcs'!M356))</f>
        <v/>
      </c>
      <c r="I360" s="30" t="str">
        <f>IF(C360="","",IF('Imperial Data'!$B$2,'Imperial Calcs'!J356,'Imperial Calcs'!Y356))</f>
        <v/>
      </c>
      <c r="J360" s="30" t="str">
        <f>IF('Imperial Data'!$B$2,'Imperial Calcs'!M356,"")</f>
        <v/>
      </c>
      <c r="K360" s="30"/>
    </row>
    <row r="361" spans="1:12" x14ac:dyDescent="0.2">
      <c r="D361" s="30" t="str">
        <f>IF(C361="","",'Imperial Calcs'!C357)</f>
        <v/>
      </c>
      <c r="F361" s="30" t="str">
        <f>IF(OR(C360=1,C360=""),"",IF('Imperial Data'!$B$2,'Imperial Calcs'!E357,'Imperial Calcs'!G357))</f>
        <v/>
      </c>
      <c r="G361" s="30" t="str">
        <f>IF(OR(C360=1,C360=""),"",IF('Imperial Data'!$B$2,'Imperial Calcs'!F357,'Imperial Calcs'!J357))</f>
        <v/>
      </c>
      <c r="H361" s="30" t="str">
        <f>IF(OR(C360=1,C360=""),"",IF('Imperial Data'!$B$2,'Imperial Calcs'!G357,'Imperial Calcs'!M357))</f>
        <v/>
      </c>
      <c r="I361" s="30" t="str">
        <f>IF(C361="","",IF('Imperial Data'!$B$2,'Imperial Calcs'!J357,'Imperial Calcs'!Y357))</f>
        <v/>
      </c>
      <c r="J361" s="30" t="str">
        <f>IF('Imperial Data'!$B$2,'Imperial Calcs'!M357,"")</f>
        <v/>
      </c>
      <c r="K361" s="30"/>
    </row>
    <row r="362" spans="1:12" x14ac:dyDescent="0.2">
      <c r="D362" s="30" t="str">
        <f>IF(C362="","",'Imperial Calcs'!C358)</f>
        <v/>
      </c>
      <c r="F362" s="30" t="str">
        <f>IF(OR(C361=1,C361=""),"",IF('Imperial Data'!$B$2,'Imperial Calcs'!E358,'Imperial Calcs'!G358))</f>
        <v/>
      </c>
      <c r="G362" s="30" t="str">
        <f>IF(OR(C361=1,C361=""),"",IF('Imperial Data'!$B$2,'Imperial Calcs'!F358,'Imperial Calcs'!J358))</f>
        <v/>
      </c>
      <c r="H362" s="30" t="str">
        <f>IF(OR(C361=1,C361=""),"",IF('Imperial Data'!$B$2,'Imperial Calcs'!G358,'Imperial Calcs'!M358))</f>
        <v/>
      </c>
      <c r="I362" s="30" t="str">
        <f>IF(C362="","",IF('Imperial Data'!$B$2,'Imperial Calcs'!J358,'Imperial Calcs'!Y358))</f>
        <v/>
      </c>
      <c r="J362" s="30" t="str">
        <f>IF('Imperial Data'!$B$2,'Imperial Calcs'!M358,"")</f>
        <v/>
      </c>
      <c r="K362" s="30"/>
    </row>
    <row r="363" spans="1:12" x14ac:dyDescent="0.2">
      <c r="D363" s="30" t="str">
        <f>IF(C363="","",'Imperial Calcs'!C359)</f>
        <v/>
      </c>
      <c r="F363" s="30" t="str">
        <f>IF(OR(C362=1,C362=""),"",IF('Imperial Data'!$B$2,'Imperial Calcs'!E359,'Imperial Calcs'!G359))</f>
        <v/>
      </c>
      <c r="G363" s="30" t="str">
        <f>IF(OR(C362=1,C362=""),"",IF('Imperial Data'!$B$2,'Imperial Calcs'!F359,'Imperial Calcs'!J359))</f>
        <v/>
      </c>
      <c r="H363" s="30" t="str">
        <f>IF(OR(C362=1,C362=""),"",IF('Imperial Data'!$B$2,'Imperial Calcs'!G359,'Imperial Calcs'!M359))</f>
        <v/>
      </c>
      <c r="I363" s="30" t="str">
        <f>IF(C363="","",IF('Imperial Data'!$B$2,'Imperial Calcs'!J359,'Imperial Calcs'!Y359))</f>
        <v/>
      </c>
      <c r="J363" s="30" t="str">
        <f>IF('Imperial Data'!$B$2,'Imperial Calcs'!M359,"")</f>
        <v/>
      </c>
      <c r="K363" s="30"/>
    </row>
    <row r="364" spans="1:12" x14ac:dyDescent="0.2">
      <c r="D364" s="30" t="str">
        <f>IF(C364="","",'Imperial Calcs'!C360)</f>
        <v/>
      </c>
      <c r="F364" s="30" t="str">
        <f>IF(OR(C363=1,C363=""),"",IF('Imperial Data'!$B$2,'Imperial Calcs'!E360,'Imperial Calcs'!G360))</f>
        <v/>
      </c>
      <c r="G364" s="30" t="str">
        <f>IF(OR(C363=1,C363=""),"",IF('Imperial Data'!$B$2,'Imperial Calcs'!F360,'Imperial Calcs'!J360))</f>
        <v/>
      </c>
      <c r="H364" s="30" t="str">
        <f>IF(OR(C363=1,C363=""),"",IF('Imperial Data'!$B$2,'Imperial Calcs'!G360,'Imperial Calcs'!M360))</f>
        <v/>
      </c>
      <c r="I364" s="30" t="str">
        <f>IF(C364="","",IF('Imperial Data'!$B$2,'Imperial Calcs'!J360,'Imperial Calcs'!Y360))</f>
        <v/>
      </c>
    </row>
    <row r="365" spans="1:12" x14ac:dyDescent="0.2">
      <c r="D365" s="30" t="str">
        <f>IF(C365="","",'Imperial Calcs'!C361)</f>
        <v/>
      </c>
      <c r="F365" s="30" t="str">
        <f>IF(OR(C364=1,C364=""),"",IF('Imperial Data'!$B$2,'Imperial Calcs'!E361,'Imperial Calcs'!G361))</f>
        <v/>
      </c>
      <c r="G365" s="30" t="str">
        <f>IF(OR(C364=1,C364=""),"",IF('Imperial Data'!$B$2,'Imperial Calcs'!F361,'Imperial Calcs'!J361))</f>
        <v/>
      </c>
      <c r="H365" s="30" t="str">
        <f>IF(OR(C364=1,C364=""),"",IF('Imperial Data'!$B$2,'Imperial Calcs'!G361,'Imperial Calcs'!M361))</f>
        <v/>
      </c>
      <c r="I365" s="30" t="str">
        <f>IF(C365="","",IF('Imperial Data'!$B$2,'Imperial Calcs'!J361,'Imperial Calcs'!Y361))</f>
        <v/>
      </c>
    </row>
  </sheetData>
  <sheetProtection algorithmName="SHA-512" hashValue="WoOtkahlBPOhld8aE9Zv5bFdYNe5PQs2fH/2qoyG4cPMlMn1F1kfiZudKOgaCD7SQ8BazYRnIqI/CBshGXiUUQ==" saltValue="9ykHUQB0b2BftRQQwikzCQ==" spinCount="100000" sheet="1" formatCells="0"/>
  <dataConsolidate/>
  <mergeCells count="9">
    <mergeCell ref="AV8:AX10"/>
    <mergeCell ref="D2:F2"/>
    <mergeCell ref="G14:K14"/>
    <mergeCell ref="H13:I13"/>
    <mergeCell ref="AB15:AF23"/>
    <mergeCell ref="W15:Z15"/>
    <mergeCell ref="C14:F14"/>
    <mergeCell ref="C15:I15"/>
    <mergeCell ref="H7:K9"/>
  </mergeCells>
  <phoneticPr fontId="3" type="noConversion"/>
  <conditionalFormatting sqref="C9">
    <cfRule type="containsText" dxfId="64" priority="104" stopIfTrue="1" operator="containsText" text="Base of Storage Elevation -">
      <formula>NOT(ISERROR(SEARCH("Base of Storage Elevation -",C9)))</formula>
    </cfRule>
  </conditionalFormatting>
  <conditionalFormatting sqref="C14:J14">
    <cfRule type="cellIs" dxfId="62" priority="106" stopIfTrue="1" operator="equal">
      <formula>"StormTech requires a minimum of 9 inches of stone below the chambers.  This table is for modeling purposes only.  Please see the engineerings drawings for the actual amount of stone under the chambers."</formula>
    </cfRule>
    <cfRule type="cellIs" dxfId="61" priority="107" stopIfTrue="1" operator="equal">
      <formula>"StormTech requires a minimum of 6 inches of stone below the chambers.  This table is for modeling purposes only.  Please see the engineering drawings for the actual amount of stone under the chambers."</formula>
    </cfRule>
  </conditionalFormatting>
  <conditionalFormatting sqref="F10">
    <cfRule type="expression" dxfId="59" priority="11" stopIfTrue="1">
      <formula>AND(AM17="SC-800",F10&lt;6)</formula>
    </cfRule>
    <cfRule type="expression" dxfId="58" priority="139" stopIfTrue="1">
      <formula>AND(OR($AM$17="MC-3500",AM17="mc-4500",AM17="MC-7200"),F10&lt;12)</formula>
    </cfRule>
    <cfRule type="expression" dxfId="57" priority="140" stopIfTrue="1">
      <formula>AND(AM17="SC-310",F10&lt;6)</formula>
    </cfRule>
    <cfRule type="expression" dxfId="56" priority="141" stopIfTrue="1">
      <formula>AND(OR(AM17="SC-740",AM17="DC-780",AM17="SC-160"),F10&lt;6)</formula>
    </cfRule>
  </conditionalFormatting>
  <conditionalFormatting sqref="F11">
    <cfRule type="expression" dxfId="55" priority="1" stopIfTrue="1">
      <formula>AND(AM17="DC-780",F11&lt;9)</formula>
    </cfRule>
    <cfRule type="expression" dxfId="54" priority="142" stopIfTrue="1">
      <formula>AND(AM17="MC-4500",F11&lt;9)</formula>
    </cfRule>
    <cfRule type="expression" dxfId="53" priority="143" stopIfTrue="1">
      <formula>AND(AM17="SC-800",F11&lt;6)</formula>
    </cfRule>
    <cfRule type="expression" dxfId="52" priority="144" stopIfTrue="1">
      <formula>AND(AM17="SC-160LP",F11&lt;4)</formula>
    </cfRule>
    <cfRule type="expression" dxfId="51" priority="145" stopIfTrue="1">
      <formula>AND(AM17="MC-3500",F11&lt;9)</formula>
    </cfRule>
    <cfRule type="expression" dxfId="50" priority="146" stopIfTrue="1">
      <formula>AND(AM17="SC-310",F11&lt;6)</formula>
    </cfRule>
    <cfRule type="expression" dxfId="49" priority="147" stopIfTrue="1">
      <formula>AND(AM17="SC-740",F11&lt;6)</formula>
    </cfRule>
  </conditionalFormatting>
  <conditionalFormatting sqref="F12">
    <cfRule type="expression" dxfId="48" priority="31" stopIfTrue="1">
      <formula>$F$13&lt;$H$13</formula>
    </cfRule>
  </conditionalFormatting>
  <conditionalFormatting sqref="F13">
    <cfRule type="expression" dxfId="47" priority="39" stopIfTrue="1">
      <formula>$AP$17=TRUE</formula>
    </cfRule>
  </conditionalFormatting>
  <conditionalFormatting sqref="G13:I13">
    <cfRule type="expression" dxfId="46" priority="110" stopIfTrue="1">
      <formula>$F$13&lt;($H$13-0.5)</formula>
    </cfRule>
  </conditionalFormatting>
  <conditionalFormatting sqref="H11:H12">
    <cfRule type="expression" dxfId="45" priority="119" stopIfTrue="1">
      <formula>$F$13&lt;$H$13</formula>
    </cfRule>
  </conditionalFormatting>
  <conditionalFormatting sqref="W16">
    <cfRule type="expression" dxfId="38" priority="53" stopIfTrue="1">
      <formula>$AN$17=TRUE</formula>
    </cfRule>
  </conditionalFormatting>
  <conditionalFormatting sqref="W17:Y17">
    <cfRule type="expression" dxfId="37" priority="21" stopIfTrue="1">
      <formula>$AN$17=TRUE</formula>
    </cfRule>
  </conditionalFormatting>
  <conditionalFormatting sqref="W15:Z15">
    <cfRule type="expression" dxfId="36" priority="48" stopIfTrue="1">
      <formula>$AN$17=TRUE</formula>
    </cfRule>
  </conditionalFormatting>
  <conditionalFormatting sqref="X16:Z16">
    <cfRule type="expression" dxfId="35" priority="50" stopIfTrue="1">
      <formula>$AN$17=TRUE</formula>
    </cfRule>
  </conditionalFormatting>
  <conditionalFormatting sqref="Z17">
    <cfRule type="expression" dxfId="34" priority="49" stopIfTrue="1">
      <formula>$AN$17=TRUE</formula>
    </cfRule>
  </conditionalFormatting>
  <dataValidations count="7">
    <dataValidation errorStyle="warning" allowBlank="1" showErrorMessage="1" errorTitle="Foundation Stone Warning:" error="StormTech chambers require a minimum of 6&quot; of foundation stone (entered as whole number).  You may enter a value lower than this for modeling reasons however the installation specifications must indicate a minimum of 6&quot;." promptTitle="Foundation Stone Note:" prompt="StormTech Chambers require a minimum of 6&quot; of foundation stone.  Please see the StormTech Design Manual for specific details." sqref="F11" xr:uid="{00000000-0002-0000-0000-000001000000}"/>
    <dataValidation type="whole" errorStyle="warning" allowBlank="1" showInputMessage="1" showErrorMessage="1" errorTitle="StormTech Specification Error:" error="StormTech's cover stone specifications are:_x000a__x000a_SC-160     6&quot;-120&quot;_x000a_SC-310     6&quot;-96&quot;_x000a_SC-740     6&quot;-96&quot;_x000a_DC-780     6&quot;-144&quot;_x000a_SC-800      6&quot;-96&quot;_x000a_MC-3500  12&quot;-96&quot;_x000a_MC-4500  12&quot;-84&quot;_x000a_MC-7200  12&quot;-84&quot;" sqref="F10" xr:uid="{00000000-0002-0000-0000-000002000000}">
      <formula1>6</formula1>
      <formula2>84</formula2>
    </dataValidation>
    <dataValidation errorStyle="warning" operator="greaterThanOrEqual" allowBlank="1" showErrorMessage="1" errorTitle="Minimum Area Not Large Enough:" error="StormTech SC-310 chambers require a minimum spacing between chambers rows of 3&quot;.  The area entered is lower then the minimum area required for the number of chamber specified using this 3&quot; spacing." promptTitle="Foundation Stone Note:" prompt="StormTech Chambers require a minimum of 6&quot; of foundation stone.  Please see the StormTech Design Manual for specific details." sqref="F13" xr:uid="{00000000-0002-0000-0000-000003000000}"/>
    <dataValidation type="list" allowBlank="1" showInputMessage="1" showErrorMessage="1" sqref="F4" xr:uid="{00000000-0002-0000-0000-000005000000}">
      <formula1>Chambers2</formula1>
    </dataValidation>
    <dataValidation type="whole" operator="lessThan" allowBlank="1" showInputMessage="1" showErrorMessage="1" errorTitle="Tool Limit Reached" error="180&quot; is the maximum system height able to be accurately portrayed by this tool.  Please contact an ADS representative for systems greater than 15' in height." sqref="C18:C354" xr:uid="{D7439753-5672-4591-93AB-3B924C59CF37}">
      <formula1>181</formula1>
    </dataValidation>
    <dataValidation type="whole" allowBlank="1" showInputMessage="1" showErrorMessage="1" sqref="F8" xr:uid="{00000000-0002-0000-0000-000000000000}">
      <formula1>0</formula1>
      <formula2>100</formula2>
    </dataValidation>
    <dataValidation errorStyle="warning" allowBlank="1" showInputMessage="1" showErrorMessage="1" error="Number of end caps should be divisible by two." sqref="F7" xr:uid="{42A8BB5E-17D8-4AEC-8D74-573A8BD72D38}"/>
  </dataValidations>
  <pageMargins left="0.4" right="0.4" top="0.5" bottom="0.5" header="0.5" footer="0.5"/>
  <pageSetup scale="4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7" r:id="rId4" name="Check Box 3">
              <controlPr locked="0" defaultSize="0" autoFill="0" autoLine="0" autoPict="0" altText="Include Perimeter Stone in Calculations">
                <anchor moveWithCells="1">
                  <from>
                    <xdr:col>22</xdr:col>
                    <xdr:colOff>142875</xdr:colOff>
                    <xdr:row>1</xdr:row>
                    <xdr:rowOff>171450</xdr:rowOff>
                  </from>
                  <to>
                    <xdr:col>25</xdr:col>
                    <xdr:colOff>47625</xdr:colOff>
                    <xdr:row>2</xdr:row>
                    <xdr:rowOff>238125</xdr:rowOff>
                  </to>
                </anchor>
              </controlPr>
            </control>
          </mc:Choice>
        </mc:AlternateContent>
        <mc:AlternateContent xmlns:mc="http://schemas.openxmlformats.org/markup-compatibility/2006">
          <mc:Choice Requires="x14">
            <control shapeId="12050" r:id="rId5" name="Check Box 786">
              <controlPr locked="0" defaultSize="0" autoFill="0" autoLine="0" autoPict="0" altText="Click for Stage Area Data">
                <anchor moveWithCells="1">
                  <from>
                    <xdr:col>22</xdr:col>
                    <xdr:colOff>142875</xdr:colOff>
                    <xdr:row>3</xdr:row>
                    <xdr:rowOff>114300</xdr:rowOff>
                  </from>
                  <to>
                    <xdr:col>24</xdr:col>
                    <xdr:colOff>409575</xdr:colOff>
                    <xdr:row>5</xdr:row>
                    <xdr:rowOff>66675</xdr:rowOff>
                  </to>
                </anchor>
              </controlPr>
            </control>
          </mc:Choice>
        </mc:AlternateContent>
        <mc:AlternateContent xmlns:mc="http://schemas.openxmlformats.org/markup-compatibility/2006">
          <mc:Choice Requires="x14">
            <control shapeId="12052" r:id="rId6" name="Check Box 788">
              <controlPr locked="0" defaultSize="0" autoFill="0" autoLine="0" autoPict="0" altText="Click for Stage Area Data">
                <anchor moveWithCells="1">
                  <from>
                    <xdr:col>22</xdr:col>
                    <xdr:colOff>133350</xdr:colOff>
                    <xdr:row>6</xdr:row>
                    <xdr:rowOff>9525</xdr:rowOff>
                  </from>
                  <to>
                    <xdr:col>24</xdr:col>
                    <xdr:colOff>485775</xdr:colOff>
                    <xdr:row>7</xdr:row>
                    <xdr:rowOff>123825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09" stopIfTrue="1" operator="containsText" id="{A9891A40-4A48-4973-93FF-D45EF8AC9917}">
            <xm:f>NOT(ISERROR(SEARCH("Area must be at least value listed to right -",C13)))</xm:f>
            <xm:f>"Area must be at least value listed to right -"</xm:f>
            <x14:dxf>
              <font>
                <b val="0"/>
                <i/>
                <condense val="0"/>
                <extend val="0"/>
                <color indexed="10"/>
              </font>
            </x14:dxf>
          </x14:cfRule>
          <xm:sqref>C13</xm:sqref>
        </x14:conditionalFormatting>
        <x14:conditionalFormatting xmlns:xm="http://schemas.microsoft.com/office/excel/2006/main">
          <x14:cfRule type="expression" priority="2" stopIfTrue="1" id="{4021B916-EB44-4111-AFFC-CE92600FB30F}">
            <xm:f>'Imperial Data'!$B$2</xm:f>
            <x14:dxf>
              <fill>
                <patternFill>
                  <bgColor theme="6" tint="0.39994506668294322"/>
                </patternFill>
              </fill>
              <border>
                <left style="thin">
                  <color auto="1"/>
                </left>
                <right style="thin">
                  <color auto="1"/>
                </right>
              </border>
            </x14:dxf>
          </x14:cfRule>
          <xm:sqref>F6</xm:sqref>
        </x14:conditionalFormatting>
        <x14:conditionalFormatting xmlns:xm="http://schemas.microsoft.com/office/excel/2006/main">
          <x14:cfRule type="expression" priority="4" id="{38D5EFB5-CCF2-4DA1-B6FD-931877AB790C}">
            <xm:f>IF('Imperial Data'!$B$2,FALSE,TRUE)</xm:f>
            <x14:dxf>
              <fill>
                <patternFill>
                  <bgColor rgb="FFFFCC00"/>
                </patternFill>
              </fill>
              <border>
                <left style="thin">
                  <color rgb="FF92D050"/>
                </left>
                <right style="thin">
                  <color rgb="FF92D050"/>
                </right>
                <top style="thin">
                  <color rgb="FF92D050"/>
                </top>
                <bottom style="thin">
                  <color rgb="FF92D050"/>
                </bottom>
              </border>
            </x14:dxf>
          </x14:cfRule>
          <xm:sqref>H18</xm:sqref>
        </x14:conditionalFormatting>
        <x14:conditionalFormatting xmlns:xm="http://schemas.microsoft.com/office/excel/2006/main">
          <x14:cfRule type="expression" priority="9" stopIfTrue="1" id="{E6BCE3C3-9E5A-4BDB-B3F2-9BB63A4FB09A}">
            <xm:f>'Imperial Data'!$B$2</xm:f>
            <x14:dxf>
              <fill>
                <patternFill patternType="lightUp">
                  <fgColor rgb="FF97D700"/>
                </patternFill>
              </fill>
              <border>
                <left/>
                <right/>
                <top style="thin">
                  <color auto="1"/>
                </top>
                <vertical/>
                <horizontal/>
              </border>
            </x14:dxf>
          </x14:cfRule>
          <xm:sqref>J15</xm:sqref>
        </x14:conditionalFormatting>
        <x14:conditionalFormatting xmlns:xm="http://schemas.microsoft.com/office/excel/2006/main">
          <x14:cfRule type="expression" priority="5" id="{6660C6B8-D033-433D-849F-D545EA8B256B}">
            <xm:f>'Imperial Data'!$B$2</xm:f>
            <x14:dxf>
              <fill>
                <patternFill>
                  <bgColor rgb="FFFFCC00"/>
                </patternFill>
              </fill>
              <border>
                <left style="thin">
                  <color rgb="FF92D050"/>
                </left>
                <right style="thin">
                  <color rgb="FF92D050"/>
                </right>
                <top style="thin">
                  <color rgb="FF92D050"/>
                </top>
                <bottom style="thin">
                  <color rgb="FF92D050"/>
                </bottom>
              </border>
            </x14:dxf>
          </x14:cfRule>
          <xm:sqref>J18</xm:sqref>
        </x14:conditionalFormatting>
        <x14:conditionalFormatting xmlns:xm="http://schemas.microsoft.com/office/excel/2006/main">
          <x14:cfRule type="expression" priority="7" stopIfTrue="1" id="{1B28768F-0BF1-4BC9-893C-C74BB7664D35}">
            <xm:f>'Imperial Data'!$B$2</xm:f>
            <x14:dxf>
              <fill>
                <patternFill patternType="solid">
                  <fgColor auto="1"/>
                  <bgColor rgb="FF97D700"/>
                </patternFill>
              </fill>
              <border>
                <right style="thin">
                  <color auto="1"/>
                </right>
                <top style="thin">
                  <color auto="1"/>
                </top>
                <vertical/>
                <horizontal/>
              </border>
            </x14:dxf>
          </x14:cfRule>
          <xm:sqref>J16:K16</xm:sqref>
        </x14:conditionalFormatting>
        <x14:conditionalFormatting xmlns:xm="http://schemas.microsoft.com/office/excel/2006/main">
          <x14:cfRule type="expression" priority="6" stopIfTrue="1" id="{45627C63-742A-445A-A22C-7F4272BB30DC}">
            <xm:f>'Imperial Data'!$B$2</xm:f>
            <x14:dxf>
              <fill>
                <patternFill>
                  <fgColor rgb="FF97D700"/>
                  <bgColor rgb="FF97D700"/>
                </patternFill>
              </fill>
              <border>
                <left style="thin">
                  <color auto="1"/>
                </left>
                <right style="thin">
                  <color auto="1"/>
                </right>
                <bottom style="thin">
                  <color auto="1"/>
                </bottom>
                <vertical/>
                <horizontal/>
              </border>
            </x14:dxf>
          </x14:cfRule>
          <xm:sqref>J17:K17</xm:sqref>
        </x14:conditionalFormatting>
        <x14:conditionalFormatting xmlns:xm="http://schemas.microsoft.com/office/excel/2006/main">
          <x14:cfRule type="expression" priority="8" stopIfTrue="1" id="{95E7324D-2057-4ACF-A988-7C600719EEE3}">
            <xm:f>'Imperial Data'!$B$2</xm:f>
            <x14:dxf>
              <fill>
                <patternFill patternType="lightUp">
                  <fgColor rgb="FF97D700"/>
                </patternFill>
              </fill>
              <border>
                <right style="thin">
                  <color auto="1"/>
                </right>
                <top style="thin">
                  <color auto="1"/>
                </top>
                <vertical/>
                <horizontal/>
              </border>
            </x14:dxf>
          </x14:cfRule>
          <xm:sqref>K15</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CCFFCC"/>
    <pageSetUpPr fitToPage="1"/>
  </sheetPr>
  <dimension ref="A1:AY358"/>
  <sheetViews>
    <sheetView showGridLines="0" topLeftCell="C1" zoomScaleNormal="100" workbookViewId="0">
      <selection activeCell="D2" sqref="D2:F2"/>
    </sheetView>
  </sheetViews>
  <sheetFormatPr defaultColWidth="9.140625" defaultRowHeight="12.75" x14ac:dyDescent="0.2"/>
  <cols>
    <col min="1" max="1" width="9.140625" style="32" hidden="1" customWidth="1"/>
    <col min="2" max="2" width="5.85546875" style="32" hidden="1" customWidth="1"/>
    <col min="3" max="3" width="10.85546875" style="32" customWidth="1"/>
    <col min="4" max="4" width="16" style="32" customWidth="1"/>
    <col min="5" max="5" width="14.28515625" style="32" customWidth="1"/>
    <col min="6" max="6" width="13.140625" style="32" customWidth="1"/>
    <col min="7" max="7" width="14" style="32" customWidth="1"/>
    <col min="8" max="8" width="13.28515625" style="32" customWidth="1"/>
    <col min="9" max="9" width="16.42578125" style="32" customWidth="1"/>
    <col min="10" max="10" width="13.5703125" style="32" customWidth="1"/>
    <col min="11" max="11" width="9.140625" style="32" customWidth="1"/>
    <col min="12" max="12" width="13.42578125" style="32" hidden="1" customWidth="1"/>
    <col min="13" max="21" width="9.140625" style="32" hidden="1" customWidth="1"/>
    <col min="22" max="22" width="3" style="32" customWidth="1"/>
    <col min="23" max="23" width="3.28515625" style="32" customWidth="1"/>
    <col min="24" max="25" width="9.140625" style="32"/>
    <col min="26" max="26" width="10.5703125" style="32" bestFit="1" customWidth="1"/>
    <col min="27" max="28" width="9.5703125" style="32" customWidth="1"/>
    <col min="29" max="32" width="10.7109375" style="32" customWidth="1"/>
    <col min="33" max="33" width="44.7109375" style="32" hidden="1" customWidth="1"/>
    <col min="34" max="34" width="15.7109375" style="32" hidden="1" customWidth="1"/>
    <col min="35" max="35" width="3.7109375" style="32" hidden="1" customWidth="1"/>
    <col min="36" max="37" width="15.7109375" style="32" hidden="1" customWidth="1"/>
    <col min="38" max="38" width="7.85546875" style="32" hidden="1" customWidth="1"/>
    <col min="39" max="51" width="9.140625" style="32" hidden="1" customWidth="1"/>
    <col min="52" max="53" width="9.140625" style="32" customWidth="1"/>
    <col min="54" max="16384" width="9.140625" style="32"/>
  </cols>
  <sheetData>
    <row r="1" spans="1:51" x14ac:dyDescent="0.2">
      <c r="A1" s="32">
        <v>1</v>
      </c>
    </row>
    <row r="2" spans="1:51" ht="16.5" thickBot="1" x14ac:dyDescent="0.3">
      <c r="A2" s="32">
        <v>2</v>
      </c>
      <c r="B2" s="37"/>
      <c r="C2" s="60" t="s">
        <v>0</v>
      </c>
      <c r="D2" s="202"/>
      <c r="E2" s="202"/>
      <c r="F2" s="202"/>
      <c r="G2" s="37"/>
      <c r="H2" s="37"/>
      <c r="I2" s="37"/>
      <c r="J2" s="37"/>
      <c r="X2" s="110"/>
      <c r="AO2" s="32" t="s">
        <v>1</v>
      </c>
      <c r="AS2" s="32" t="s">
        <v>2</v>
      </c>
    </row>
    <row r="3" spans="1:51" ht="21.75" customHeight="1" x14ac:dyDescent="0.25">
      <c r="A3" s="32">
        <v>3</v>
      </c>
      <c r="B3" s="37"/>
      <c r="C3" s="61"/>
      <c r="D3" s="37"/>
      <c r="E3" s="37"/>
      <c r="F3" s="37"/>
      <c r="G3" s="37"/>
      <c r="H3" s="37"/>
      <c r="I3" s="37"/>
      <c r="J3" s="37"/>
      <c r="AO3" s="32" t="s">
        <v>3</v>
      </c>
      <c r="AP3" s="32" t="s">
        <v>4</v>
      </c>
      <c r="AQ3" s="32" t="s">
        <v>5</v>
      </c>
      <c r="AR3" s="32" t="s">
        <v>6</v>
      </c>
      <c r="AS3" s="32" t="s">
        <v>4</v>
      </c>
      <c r="AT3" s="32" t="s">
        <v>5</v>
      </c>
      <c r="AU3" s="32" t="s">
        <v>7</v>
      </c>
    </row>
    <row r="4" spans="1:51" ht="12.75" customHeight="1" x14ac:dyDescent="0.2">
      <c r="A4" s="32">
        <v>4</v>
      </c>
      <c r="C4" s="70" t="s">
        <v>8</v>
      </c>
      <c r="D4" s="71"/>
      <c r="F4" s="99" t="s">
        <v>21</v>
      </c>
      <c r="G4" s="37"/>
      <c r="H4" s="37"/>
      <c r="I4" s="37"/>
      <c r="J4" s="37"/>
      <c r="AN4" s="110" t="s">
        <v>100</v>
      </c>
      <c r="AO4" s="32">
        <f>F7*((AP4+AR4)*AQ4)</f>
        <v>13.779500000000001</v>
      </c>
      <c r="AP4" s="32">
        <v>0.63500000000000001</v>
      </c>
      <c r="AQ4" s="32">
        <v>2.17</v>
      </c>
      <c r="AR4" s="32">
        <v>0</v>
      </c>
    </row>
    <row r="5" spans="1:51" ht="12.75" customHeight="1" x14ac:dyDescent="0.2">
      <c r="A5" s="32">
        <v>5</v>
      </c>
      <c r="C5" s="70" t="s">
        <v>9</v>
      </c>
      <c r="D5" s="71"/>
      <c r="F5" s="102" t="s">
        <v>40</v>
      </c>
      <c r="G5" s="37"/>
      <c r="H5" s="37"/>
      <c r="I5" s="37"/>
      <c r="J5" s="37"/>
      <c r="AN5" s="32" t="s">
        <v>11</v>
      </c>
      <c r="AO5" s="32">
        <f>F7*((AP5+AR5)*AQ5)</f>
        <v>22.0472</v>
      </c>
      <c r="AP5" s="32">
        <v>0.86399999999999999</v>
      </c>
      <c r="AQ5" s="32">
        <v>2.17</v>
      </c>
      <c r="AR5" s="32">
        <v>0.152</v>
      </c>
    </row>
    <row r="6" spans="1:51" ht="12.75" customHeight="1" x14ac:dyDescent="0.2">
      <c r="A6" s="32">
        <v>6</v>
      </c>
      <c r="C6" s="70" t="str">
        <f>IF('Metric Data'!B2,"Number of Chambers -","")</f>
        <v>Number of Chambers -</v>
      </c>
      <c r="D6" s="71"/>
      <c r="F6" s="75">
        <v>100</v>
      </c>
      <c r="G6" s="37"/>
      <c r="H6" s="37"/>
      <c r="I6" s="37"/>
      <c r="J6" s="37"/>
      <c r="AN6" s="32" t="s">
        <v>12</v>
      </c>
      <c r="AO6" s="32">
        <f>$F$6*((AP6+AR6)*AQ6)+$F$7*((AT6+AU6)*(AS6+AR6))</f>
        <v>321.95749999999998</v>
      </c>
      <c r="AP6" s="32">
        <v>1.2949999999999999</v>
      </c>
      <c r="AQ6" s="32">
        <v>2.17</v>
      </c>
      <c r="AR6" s="32">
        <v>0.152</v>
      </c>
      <c r="AS6" s="32">
        <v>1.2949999999999999</v>
      </c>
      <c r="AT6" s="32">
        <v>0.245</v>
      </c>
      <c r="AU6" s="32">
        <v>0.30499999999999999</v>
      </c>
    </row>
    <row r="7" spans="1:51" x14ac:dyDescent="0.2">
      <c r="A7" s="32">
        <v>7</v>
      </c>
      <c r="C7" s="62" t="str">
        <f>IF('Metric Data'!B2,"Number of End Caps -","Number of chambers -")</f>
        <v>Number of End Caps -</v>
      </c>
      <c r="D7" s="63"/>
      <c r="F7" s="99">
        <v>10</v>
      </c>
      <c r="H7" s="208" t="str">
        <f>IF(C18&gt;4572,"SYSTEM HEIGHT EXCEEDS LIMITS OF TOOL. PLEASE CONTACT AN ADS REPRESENTATIVE FOR ASSISTANCE.", "")</f>
        <v/>
      </c>
      <c r="I7" s="208"/>
      <c r="J7" s="208"/>
      <c r="K7" s="208"/>
      <c r="AN7" s="32" t="s">
        <v>13</v>
      </c>
      <c r="AO7" s="32">
        <f>$F$6*((AP7+AR7)*AQ7)+$F$7*((AT7+AU7)*(AS7+AR7))</f>
        <v>321.95749999999998</v>
      </c>
      <c r="AP7" s="32">
        <v>1.2949999999999999</v>
      </c>
      <c r="AQ7" s="32">
        <v>2.17</v>
      </c>
      <c r="AR7" s="32">
        <v>0.152</v>
      </c>
      <c r="AS7" s="32">
        <v>1.2949999999999999</v>
      </c>
      <c r="AT7" s="32">
        <v>0.245</v>
      </c>
      <c r="AU7" s="32">
        <v>0.30499999999999999</v>
      </c>
    </row>
    <row r="8" spans="1:51" x14ac:dyDescent="0.2">
      <c r="A8" s="32">
        <v>8</v>
      </c>
      <c r="C8" s="70" t="s">
        <v>14</v>
      </c>
      <c r="D8" s="63"/>
      <c r="F8" s="100">
        <v>40</v>
      </c>
      <c r="G8" s="32" t="s">
        <v>15</v>
      </c>
      <c r="H8" s="208"/>
      <c r="I8" s="208"/>
      <c r="J8" s="208"/>
      <c r="K8" s="208"/>
      <c r="AN8" s="32" t="s">
        <v>101</v>
      </c>
      <c r="AO8" s="32">
        <f t="shared" ref="AO8" si="0">$F$6*((AP8+AR8)*AQ8)+$F$7*((AT8+AU8)*(AS8+AR8))</f>
        <v>322.29030999999998</v>
      </c>
      <c r="AP8" s="32">
        <v>1.2949999999999999</v>
      </c>
      <c r="AQ8" s="32">
        <v>2.17</v>
      </c>
      <c r="AR8" s="32">
        <v>0.152</v>
      </c>
      <c r="AS8" s="32">
        <v>1.2949999999999999</v>
      </c>
      <c r="AT8" s="32">
        <v>0.26800000000000002</v>
      </c>
      <c r="AU8" s="32">
        <v>0.30499999999999999</v>
      </c>
    </row>
    <row r="9" spans="1:51" x14ac:dyDescent="0.2">
      <c r="A9" s="32">
        <v>9</v>
      </c>
      <c r="C9" s="62" t="str">
        <f>IF(_xlfn.XLOOKUP(F4,MetricBaseStoneCheck[Chamber],MetricBaseStoneCheck[Check]),"Base of Storage Elevation","Base of Stone Elevation -")</f>
        <v>Base of Stone Elevation -</v>
      </c>
      <c r="F9" s="101">
        <v>100</v>
      </c>
      <c r="G9" s="32" t="s">
        <v>41</v>
      </c>
      <c r="H9" s="208"/>
      <c r="I9" s="208"/>
      <c r="J9" s="208"/>
      <c r="K9" s="208"/>
      <c r="AN9" s="32" t="s">
        <v>16</v>
      </c>
      <c r="AO9" s="32">
        <f>$F$6*((AP9+AR9)*AQ9)+$F$7*((AT9+AU9)*(AS9+AR9))</f>
        <v>475.48048000000006</v>
      </c>
      <c r="AP9" s="32">
        <v>1.956</v>
      </c>
      <c r="AQ9" s="32">
        <v>2.1840000000000002</v>
      </c>
      <c r="AR9" s="93">
        <v>0.152</v>
      </c>
      <c r="AS9" s="32">
        <v>1.956</v>
      </c>
      <c r="AT9" s="32">
        <v>0.56399999999999995</v>
      </c>
      <c r="AU9" s="93">
        <f>AR9</f>
        <v>0.152</v>
      </c>
    </row>
    <row r="10" spans="1:51" x14ac:dyDescent="0.2">
      <c r="A10" s="32">
        <v>10</v>
      </c>
      <c r="C10" s="62" t="s">
        <v>22</v>
      </c>
      <c r="F10" s="100">
        <v>305</v>
      </c>
      <c r="G10" s="32" t="s">
        <v>42</v>
      </c>
      <c r="H10" s="66"/>
      <c r="AN10" s="32" t="s">
        <v>20</v>
      </c>
      <c r="AO10" s="32">
        <f>$F$6*((AP10+AR10)*AQ10)+$F$7*((AT10+AU10)*(AS10+AR10))</f>
        <v>371.26751999999999</v>
      </c>
      <c r="AP10" s="32">
        <v>2.54</v>
      </c>
      <c r="AQ10" s="32">
        <v>1.2270000000000001</v>
      </c>
      <c r="AR10" s="32">
        <v>0.22900000000000001</v>
      </c>
      <c r="AS10" s="32">
        <v>2.54</v>
      </c>
      <c r="AT10" s="32">
        <v>0.83299999999999996</v>
      </c>
      <c r="AU10" s="32">
        <v>0.30499999999999999</v>
      </c>
      <c r="AW10" s="198" t="s">
        <v>18</v>
      </c>
      <c r="AX10" s="199"/>
      <c r="AY10" s="199"/>
    </row>
    <row r="11" spans="1:51" x14ac:dyDescent="0.2">
      <c r="A11" s="32">
        <v>11</v>
      </c>
      <c r="C11" s="62" t="s">
        <v>24</v>
      </c>
      <c r="F11" s="100">
        <v>229</v>
      </c>
      <c r="G11" s="32" t="s">
        <v>42</v>
      </c>
      <c r="H11" s="32" t="str">
        <f>IF(AQ17=FALSE,"",IF(F13&lt;I13,"AREA MUST BE ENTERED TO INCLUDE PERIMETER STONE",""))</f>
        <v/>
      </c>
      <c r="T11" s="96">
        <f>1/12</f>
        <v>8.3333333333333329E-2</v>
      </c>
      <c r="U11" s="32">
        <f>CONVERT(T11,"ft","m")</f>
        <v>2.5399999999999999E-2</v>
      </c>
      <c r="AM11" s="32" t="s">
        <v>43</v>
      </c>
      <c r="AN11" s="110" t="s">
        <v>21</v>
      </c>
      <c r="AO11" s="32">
        <f>$F$6*((AP11+AR11)*AQ11)+$F$7*((AT11+AU11)*(AS11+AR11))</f>
        <v>588.08021999999994</v>
      </c>
      <c r="AP11" s="32">
        <v>2.54</v>
      </c>
      <c r="AQ11" s="32">
        <v>2.0099999999999998</v>
      </c>
      <c r="AR11" s="32">
        <v>0.22900000000000001</v>
      </c>
      <c r="AS11" s="32">
        <v>2.54</v>
      </c>
      <c r="AT11" s="32">
        <v>0.83299999999999996</v>
      </c>
      <c r="AU11" s="32">
        <v>0.30499999999999999</v>
      </c>
      <c r="AW11" s="199"/>
      <c r="AX11" s="199"/>
      <c r="AY11" s="199"/>
    </row>
    <row r="12" spans="1:51" x14ac:dyDescent="0.2">
      <c r="A12" s="32">
        <v>12</v>
      </c>
      <c r="C12" s="62"/>
      <c r="F12" s="67"/>
      <c r="Q12" s="110" t="s">
        <v>25</v>
      </c>
      <c r="S12" s="32">
        <f>C18/T12</f>
        <v>2.0573999999999999</v>
      </c>
      <c r="T12" s="32">
        <v>1000</v>
      </c>
      <c r="AW12" s="199"/>
      <c r="AX12" s="199"/>
      <c r="AY12" s="199"/>
    </row>
    <row r="13" spans="1:51" x14ac:dyDescent="0.2">
      <c r="A13" s="32">
        <v>13</v>
      </c>
      <c r="C13" s="62" t="str">
        <f>IF(AQ17=FALSE,"",IF(F13&lt;I13,"Area must be at least value listed to right -","Area of System-"))</f>
        <v>Area of System-</v>
      </c>
      <c r="E13" s="38"/>
      <c r="F13" s="57">
        <v>590</v>
      </c>
      <c r="G13" s="32" t="str">
        <f>IF(AQ17=FALSE,"","sq.meters       Min. Area - ")</f>
        <v xml:space="preserve">sq.meters       Min. Area - </v>
      </c>
      <c r="I13" s="206">
        <f>IF(AQ17=FALSE,"",AN13)</f>
        <v>588.08000000000004</v>
      </c>
      <c r="J13" s="207"/>
      <c r="K13"/>
      <c r="AN13" s="39">
        <f>ROUND(_xlfn.XLOOKUP(AN17,AN4:AN11,AO4:AO11),2)</f>
        <v>588.08000000000004</v>
      </c>
      <c r="AW13" s="199"/>
      <c r="AX13" s="199"/>
      <c r="AY13" s="199"/>
    </row>
    <row r="14" spans="1:51" ht="36" customHeight="1" x14ac:dyDescent="0.2">
      <c r="A14" s="32">
        <v>14</v>
      </c>
      <c r="B14" s="140"/>
      <c r="C14" s="188" t="str">
        <f>IF(_xlfn.XLOOKUP(F4,MetricBaseStoneCheck[Chamber],MetricBaseStoneCheck[Check]),"StormTech requires a minimum of "&amp;_xlfn.XLOOKUP(F4,MetricBaseStoneCheck[Chamber],MetricBaseStoneCheck[Minimum Base stone depth])&amp;" mm of stone below the chambers.  This table is for modeling purposes only.  Please see the engineer's drawings for the actual amount of stone under the chambers.","")</f>
        <v/>
      </c>
      <c r="D14" s="188"/>
      <c r="E14" s="188"/>
      <c r="F14" s="188"/>
      <c r="G14" s="203" t="str">
        <f>IF(_xlfn.XLOOKUP(F4,MetricCoverStoneCheck[Chamber],MetricCoverStoneCheck[Check]),"StormTech requires a minimum of "&amp;_xlfn.XLOOKUP(F4,MetricCoverStoneCheck[Chamber],MetricCoverStoneCheck[Minimum Cover stone depth])&amp;" mm of stone above the chambers.  This table is for modeling purposes only.  Please see the engineer's drawings for the actual amount of stone under the chambers.","")</f>
        <v/>
      </c>
      <c r="H14" s="203"/>
      <c r="I14" s="204"/>
      <c r="J14" s="205"/>
      <c r="AV14" s="32" t="str">
        <f>IF($AU$17=TRUE,BM8,"")</f>
        <v/>
      </c>
      <c r="AW14" s="199"/>
      <c r="AX14" s="199"/>
      <c r="AY14" s="199"/>
    </row>
    <row r="15" spans="1:51" ht="18" customHeight="1" x14ac:dyDescent="0.25">
      <c r="A15" s="32">
        <v>15</v>
      </c>
      <c r="C15" s="194" t="str">
        <f>"StormTech "&amp;F4&amp;" Cumulative Storage Volumes"</f>
        <v>StormTech MC-7200 Cumulative Storage Volumes</v>
      </c>
      <c r="D15" s="195"/>
      <c r="E15" s="195"/>
      <c r="F15" s="195"/>
      <c r="G15" s="195"/>
      <c r="H15" s="195"/>
      <c r="I15" s="196"/>
      <c r="J15" s="68"/>
      <c r="X15" s="200" t="str">
        <f>IF(AO17=TRUE,"Stage Area Data","")</f>
        <v/>
      </c>
      <c r="Y15" s="201"/>
      <c r="Z15" s="201"/>
      <c r="AA15" s="201"/>
      <c r="AB15" s="103"/>
      <c r="AC15" s="209" t="str">
        <f>IF($AO$17=TRUE,AW10,"")</f>
        <v/>
      </c>
      <c r="AD15" s="209"/>
      <c r="AE15" s="209"/>
      <c r="AF15" s="209"/>
      <c r="AG15" s="132"/>
      <c r="AH15" s="132"/>
      <c r="AI15" s="132"/>
      <c r="AJ15" s="132"/>
      <c r="AK15" s="132"/>
      <c r="AL15" s="132"/>
    </row>
    <row r="16" spans="1:51" ht="26.25" thickBot="1" x14ac:dyDescent="0.25">
      <c r="A16" s="32">
        <v>16</v>
      </c>
      <c r="B16" s="59"/>
      <c r="C16" s="97" t="s">
        <v>26</v>
      </c>
      <c r="D16" s="97" t="s">
        <v>27</v>
      </c>
      <c r="E16" s="97" t="str">
        <f>IF('Metric Data'!B2,"Incremental Single End Cap","Incremental Total Chamber")</f>
        <v>Incremental Single End Cap</v>
      </c>
      <c r="F16" s="97" t="str">
        <f>IF('Metric Data'!B2,"Incremental Chambers","Incremental Stone")</f>
        <v>Incremental Chambers</v>
      </c>
      <c r="G16" s="97" t="str">
        <f>IF('Metric Data'!B2,"Incremental End Cap","Incremental Ch &amp; St")</f>
        <v>Incremental End Cap</v>
      </c>
      <c r="H16" s="97" t="str">
        <f>IF('Metric Data'!B2,"Incremental Stone","Cumulative Chamber")</f>
        <v>Incremental Stone</v>
      </c>
      <c r="I16" s="97" t="str">
        <f>IF('Metric Data'!B2,"Incremental Ch, EC and Stone","Elevation")</f>
        <v>Incremental Ch, EC and Stone</v>
      </c>
      <c r="J16" s="52" t="str">
        <f>IF('Metric Data'!B2,"Cumulative System","")</f>
        <v>Cumulative System</v>
      </c>
      <c r="K16" s="32" t="str">
        <f>IF('Metric Data'!B2,"Elevation","")</f>
        <v>Elevation</v>
      </c>
      <c r="L16" s="94" t="s">
        <v>28</v>
      </c>
      <c r="M16" s="94" t="s">
        <v>29</v>
      </c>
      <c r="O16" s="110" t="s">
        <v>29</v>
      </c>
      <c r="P16"/>
      <c r="Q16" s="107" t="s">
        <v>30</v>
      </c>
      <c r="R16" s="107" t="s">
        <v>30</v>
      </c>
      <c r="S16" s="110" t="s">
        <v>3</v>
      </c>
      <c r="U16" s="110" t="s">
        <v>31</v>
      </c>
      <c r="X16" s="52" t="str">
        <f>IF($AO$17=TRUE,"Depth","")</f>
        <v/>
      </c>
      <c r="Y16" s="52" t="str">
        <f>IF($AO$17=TRUE,"Elevation","")</f>
        <v/>
      </c>
      <c r="Z16" s="52" t="str">
        <f>IF($AO$17=TRUE,"Area","")</f>
        <v/>
      </c>
      <c r="AA16" s="52" t="str">
        <f>IF($AO$17=TRUE,"Area","")</f>
        <v/>
      </c>
      <c r="AB16" s="52"/>
      <c r="AC16" s="209"/>
      <c r="AD16" s="209"/>
      <c r="AE16" s="209"/>
      <c r="AF16" s="209"/>
      <c r="AG16" s="142"/>
      <c r="AH16" s="142"/>
      <c r="AI16" s="142"/>
      <c r="AJ16" s="148" t="s">
        <v>140</v>
      </c>
      <c r="AK16" s="149"/>
      <c r="AL16" s="132"/>
      <c r="AM16"/>
      <c r="AN16"/>
      <c r="AO16" s="110" t="s">
        <v>32</v>
      </c>
      <c r="AQ16" s="26" t="s">
        <v>33</v>
      </c>
    </row>
    <row r="17" spans="1:43" ht="12.75" customHeight="1" thickBot="1" x14ac:dyDescent="0.25">
      <c r="A17" s="32">
        <f>IF(C17&lt;&gt;"",A16+1,"")</f>
        <v>17</v>
      </c>
      <c r="B17" s="59"/>
      <c r="C17" s="98" t="s">
        <v>44</v>
      </c>
      <c r="D17" s="98" t="s">
        <v>45</v>
      </c>
      <c r="E17" s="98" t="s">
        <v>45</v>
      </c>
      <c r="F17" s="98" t="s">
        <v>45</v>
      </c>
      <c r="G17" s="98" t="s">
        <v>45</v>
      </c>
      <c r="H17" s="98" t="s">
        <v>45</v>
      </c>
      <c r="I17" s="98" t="str">
        <f>IF('Metric Data'!B2,"(cubic meters)","(meters)")</f>
        <v>(cubic meters)</v>
      </c>
      <c r="J17" s="72" t="str">
        <f>IF('Metric Data'!B2,"(cubic meters)","")</f>
        <v>(cubic meters)</v>
      </c>
      <c r="K17" s="73" t="str">
        <f>IF('Metric Data'!B2,"(meters)","")</f>
        <v>(meters)</v>
      </c>
      <c r="L17" s="95" t="s">
        <v>45</v>
      </c>
      <c r="M17" s="95" t="s">
        <v>46</v>
      </c>
      <c r="O17" s="110" t="s">
        <v>36</v>
      </c>
      <c r="P17" s="110" t="s">
        <v>47</v>
      </c>
      <c r="Q17" s="110" t="s">
        <v>47</v>
      </c>
      <c r="R17" s="110" t="s">
        <v>47</v>
      </c>
      <c r="S17" s="110" t="s">
        <v>48</v>
      </c>
      <c r="U17" s="32">
        <f>SUM(U18:U200)</f>
        <v>81</v>
      </c>
      <c r="X17" s="52" t="str">
        <f>IF($AO$17=TRUE,"(meter)","")</f>
        <v/>
      </c>
      <c r="Y17" s="52" t="str">
        <f>IF($AO$17=TRUE,"(meter)","")</f>
        <v/>
      </c>
      <c r="Z17" s="52" t="str">
        <f>IF($AO$17=TRUE,"(m²)","")</f>
        <v/>
      </c>
      <c r="AA17" s="52" t="str">
        <f>IF($AO$17=TRUE,"(hectare)","")</f>
        <v/>
      </c>
      <c r="AB17" s="52"/>
      <c r="AC17" s="209"/>
      <c r="AD17" s="209"/>
      <c r="AE17" s="209"/>
      <c r="AF17" s="209"/>
      <c r="AG17" s="142"/>
      <c r="AH17" s="142"/>
      <c r="AI17" s="140"/>
      <c r="AJ17" s="148" t="s">
        <v>138</v>
      </c>
      <c r="AK17" s="150" t="s">
        <v>139</v>
      </c>
      <c r="AL17" s="132"/>
      <c r="AN17" s="74" t="str">
        <f>F4</f>
        <v>MC-7200</v>
      </c>
      <c r="AO17" s="104" t="b">
        <v>0</v>
      </c>
      <c r="AQ17" s="105" t="b">
        <v>1</v>
      </c>
    </row>
    <row r="18" spans="1:43" x14ac:dyDescent="0.2">
      <c r="A18" s="32">
        <f t="shared" ref="A18:A81" si="1">IF(C18&lt;&gt;"",A17+1,"")</f>
        <v>18</v>
      </c>
      <c r="C18" s="38">
        <f>IF(OR(C17&lt;30,C17=""),"",'Metric Calcs'!C14)</f>
        <v>2057.4</v>
      </c>
      <c r="D18" s="83">
        <f>IF(C18=0,"",'Metric Calcs'!D14)</f>
        <v>0</v>
      </c>
      <c r="E18" s="83">
        <f>IF(OR(E16=1,E16=""),"",IF('Metric Data'!$B$2,'Metric Calcs'!E14,'Metric Calcs'!F14))</f>
        <v>0</v>
      </c>
      <c r="F18" s="30">
        <f>IF(OR(F16=1,F16=""),"",IF('Metric Data'!$B$2,'Metric Calcs'!F14,'Metric Calcs'!H14))</f>
        <v>0</v>
      </c>
      <c r="G18" s="30">
        <f>IF(OR(G16=1,G16=""),"",IF('Metric Data'!$B$2,'Metric Calcs'!G14,'Metric Calcs'!K14))</f>
        <v>0</v>
      </c>
      <c r="H18" s="30">
        <f>IF(OR(H16=1,H16=""),"",IF('Metric Data'!$B$2,'Metric Calcs'!H14,'Metric Calcs'!N14))</f>
        <v>5.9943999999999997</v>
      </c>
      <c r="I18" s="30">
        <f>IF(OR(I16=1,I16=""),"",IF('Metric Data'!$B$2,'Metric Calcs'!K14,'Metric Calcs'!W14))</f>
        <v>5.9943999999999997</v>
      </c>
      <c r="J18" s="30">
        <f>IF('Metric Data'!$B$2,'Metric Calcs'!N14,"")</f>
        <v>791.12150669120808</v>
      </c>
      <c r="K18" s="30">
        <f>IF('Metric Data'!$B$2,'Metric Calcs'!W14,"")</f>
        <v>102.0574</v>
      </c>
      <c r="L18" s="39">
        <f>IF('Metric Data'!$B$2,J18,H18)</f>
        <v>791.12150669120808</v>
      </c>
      <c r="M18" s="122">
        <f>IF('Metric Data'!$B$2,K18,I18)</f>
        <v>102.0574</v>
      </c>
      <c r="O18" s="32">
        <f>IF(M19="",IF(M18="","",$F$9),M18)</f>
        <v>102.0574</v>
      </c>
      <c r="Q18" s="39">
        <f>S12</f>
        <v>2.0573999999999999</v>
      </c>
      <c r="R18" s="32">
        <f>IF(AND(C18="",C17=1),0,IF(C18="","",IF(OR(Q18=0,Q18&gt;0),Q18,"")))</f>
        <v>2.0573999999999999</v>
      </c>
      <c r="S18" s="32">
        <f>IF(R18="","",IF(R18=0,L17/$U$11,IF(ISNUMBER(O19),(L18-L19)/(M18-M19),S17)))</f>
        <v>235.99999999995748</v>
      </c>
      <c r="U18" s="32">
        <f>IF(R18="","",1)</f>
        <v>1</v>
      </c>
      <c r="X18" s="30" t="str">
        <f>IF(AO21="TYP",0,IF(AO21="INVERT",R18,""))</f>
        <v/>
      </c>
      <c r="Y18" s="30" t="str">
        <f>IF(X18="","",$F$9+X18)</f>
        <v/>
      </c>
      <c r="Z18" s="30" t="str">
        <f>IF(AO21="TYP",IF(S17="","",INDEX($S$18:$S$200,$U$17-ROWS($S17:$S$18))),IF(AO21="INVERT",S18,""))</f>
        <v/>
      </c>
      <c r="AA18" s="77" t="str">
        <f>IF(Z18="","",Z18/10000)</f>
        <v/>
      </c>
      <c r="AB18" s="77"/>
      <c r="AC18" s="209"/>
      <c r="AD18" s="209"/>
      <c r="AE18" s="209"/>
      <c r="AF18" s="209"/>
      <c r="AG18" s="143" t="s">
        <v>131</v>
      </c>
      <c r="AH18" s="170" t="str">
        <f>IFERROR(IF('Metric Data'!B2,$J$18-AH$20,$H$18-AH$20),"")</f>
        <v/>
      </c>
      <c r="AI18" s="140"/>
      <c r="AJ18" s="151" t="e">
        <f>_xlfn.XLOOKUP($AH$19,$I$18:$I$200,$H$18:$H$200,,0)</f>
        <v>#N/A</v>
      </c>
      <c r="AK18" s="151" t="e">
        <f>_xlfn.XLOOKUP($AH$19,$K$18:$K$200,$J$18:$J$200,,0)</f>
        <v>#N/A</v>
      </c>
      <c r="AL18" s="132"/>
      <c r="AO18" s="110" t="s">
        <v>49</v>
      </c>
    </row>
    <row r="19" spans="1:43" x14ac:dyDescent="0.2">
      <c r="A19" s="32">
        <f t="shared" si="1"/>
        <v>19</v>
      </c>
      <c r="C19" s="38">
        <f>IF(OR(C18&lt;30,C18=""),"",'Metric Calcs'!C15)</f>
        <v>2032</v>
      </c>
      <c r="D19" s="83">
        <f>IF(C19=0,"",'Metric Calcs'!D15)</f>
        <v>0</v>
      </c>
      <c r="E19" s="83">
        <f>IF(OR(E17=1,E17=""),"",IF('Metric Data'!$B$2,'Metric Calcs'!E15,'Metric Calcs'!F15))</f>
        <v>0</v>
      </c>
      <c r="F19" s="30">
        <f>IF(OR(F17=1,F17=""),"",IF('Metric Data'!$B$2,'Metric Calcs'!F15,'Metric Calcs'!H15))</f>
        <v>0</v>
      </c>
      <c r="G19" s="30">
        <f>IF(OR(G17=1,G17=""),"",IF('Metric Data'!$B$2,'Metric Calcs'!G15,'Metric Calcs'!K15))</f>
        <v>0</v>
      </c>
      <c r="H19" s="30">
        <f>IF(OR(H17=1,H17=""),"",IF('Metric Data'!$B$2,'Metric Calcs'!H15,'Metric Calcs'!N15))</f>
        <v>5.9943999999999997</v>
      </c>
      <c r="I19" s="30">
        <f>IF(OR(I17=1,I17=""),"",IF('Metric Data'!$B$2,'Metric Calcs'!K15,'Metric Calcs'!W15))</f>
        <v>5.9943999999999997</v>
      </c>
      <c r="J19" s="30">
        <f>IF('Metric Data'!$B$2,'Metric Calcs'!N15,"")</f>
        <v>785.12710669120804</v>
      </c>
      <c r="K19" s="30">
        <f>IF('Metric Data'!$B$2,'Metric Calcs'!W15,"")</f>
        <v>102.032</v>
      </c>
      <c r="L19" s="39">
        <f>IF('Metric Data'!$B$2,J19,H19)</f>
        <v>785.12710669120804</v>
      </c>
      <c r="M19" s="122">
        <f>IF('Metric Data'!$B$2,K19,I19)</f>
        <v>102.032</v>
      </c>
      <c r="O19" s="32">
        <f t="shared" ref="O19:O82" si="2">IF(M20="",IF(M19="","",$F$9),M19)</f>
        <v>102.032</v>
      </c>
      <c r="Q19" s="122">
        <f>Q18-($U$11)</f>
        <v>2.032</v>
      </c>
      <c r="R19" s="32">
        <f>IF(AND(C19="",C18=1),0,IF(C19="","",IF(OR(Q19=0,Q19&gt;0),Q19,"")))</f>
        <v>2.032</v>
      </c>
      <c r="S19" s="32">
        <f>IF(R19="","",IF(R19=0,L18/$U$11,IF(ISNUMBER(O20),(L19-L20)/(M19-M20),S18)))</f>
        <v>236.00000000008953</v>
      </c>
      <c r="U19" s="32">
        <f t="shared" ref="U19:U82" si="3">IF(R19="","",1)</f>
        <v>1</v>
      </c>
      <c r="X19" s="30" t="str" cm="1">
        <f t="array" ref="X19">IF($AO$21="INVERT",R19,IF(X18&gt;=$S$12,"",IF(R18="","",INDEX($R$18:$R$199,$U$17-ROWS($R$18:$R18)))))</f>
        <v/>
      </c>
      <c r="Y19" s="30" t="str">
        <f>IF(X19="","",$F$9+X19)</f>
        <v/>
      </c>
      <c r="Z19" s="30" t="str">
        <f>IF(Z18="","",IF($AO$21="TYP",IF(S18="","",INDEX($S$18:$S$200,$U$17-ROWS($S$18:$S18))),IF($AO$21="INVERT",S19,"")))</f>
        <v/>
      </c>
      <c r="AA19" s="77" t="str">
        <f t="shared" ref="AA19:AA82" si="4">IF(Z19="","",Z19/10000)</f>
        <v/>
      </c>
      <c r="AB19" s="77"/>
      <c r="AC19" s="209"/>
      <c r="AD19" s="209"/>
      <c r="AE19" s="209"/>
      <c r="AF19" s="209"/>
      <c r="AG19" s="152" t="s">
        <v>126</v>
      </c>
      <c r="AH19" s="175"/>
      <c r="AI19" s="140"/>
      <c r="AJ19" s="153" t="e">
        <f>_xlfn.XLOOKUP($AH$19,$I$18:$I$200,$H$18:$H$200,,1)</f>
        <v>#N/A</v>
      </c>
      <c r="AK19" s="153" t="e">
        <f>_xlfn.XLOOKUP($AH$19,$K$18:$K$200,$J$18:$J$200,,1)</f>
        <v>#N/A</v>
      </c>
      <c r="AL19" s="132"/>
      <c r="AO19" s="104" t="b">
        <v>0</v>
      </c>
    </row>
    <row r="20" spans="1:43" x14ac:dyDescent="0.2">
      <c r="A20" s="32">
        <f t="shared" si="1"/>
        <v>20</v>
      </c>
      <c r="C20" s="38">
        <f>IF(OR(C19&lt;30,C19=""),"",'Metric Calcs'!C16)</f>
        <v>2006.6</v>
      </c>
      <c r="D20" s="83">
        <f>IF(C20=0,"",'Metric Calcs'!D16)</f>
        <v>0</v>
      </c>
      <c r="E20" s="83">
        <f>IF(OR(E18=1,E18=""),"",IF('Metric Data'!$B$2,'Metric Calcs'!E16,'Metric Calcs'!F16))</f>
        <v>0</v>
      </c>
      <c r="F20" s="30">
        <f>IF(OR(F18=1,F18=""),"",IF('Metric Data'!$B$2,'Metric Calcs'!F16,'Metric Calcs'!H16))</f>
        <v>0</v>
      </c>
      <c r="G20" s="30">
        <f>IF(OR(G18=1,G18=""),"",IF('Metric Data'!$B$2,'Metric Calcs'!G16,'Metric Calcs'!K16))</f>
        <v>0</v>
      </c>
      <c r="H20" s="30">
        <f>IF(OR(H18=1,H18=""),"",IF('Metric Data'!$B$2,'Metric Calcs'!H16,'Metric Calcs'!N16))</f>
        <v>5.9943999999999997</v>
      </c>
      <c r="I20" s="30">
        <f>IF(OR(I18=1,I18=""),"",IF('Metric Data'!$B$2,'Metric Calcs'!K16,'Metric Calcs'!W16))</f>
        <v>5.9943999999999997</v>
      </c>
      <c r="J20" s="30">
        <f>IF('Metric Data'!$B$2,'Metric Calcs'!N16,"")</f>
        <v>779.132706691208</v>
      </c>
      <c r="K20" s="30">
        <f>IF('Metric Data'!$B$2,'Metric Calcs'!W16,"")</f>
        <v>102.00660000000001</v>
      </c>
      <c r="L20" s="39">
        <f>IF('Metric Data'!$B$2,J20,H20)</f>
        <v>779.132706691208</v>
      </c>
      <c r="M20" s="122">
        <f>IF('Metric Data'!$B$2,K20,I20)</f>
        <v>102.00660000000001</v>
      </c>
      <c r="O20" s="32">
        <f t="shared" si="2"/>
        <v>102.00660000000001</v>
      </c>
      <c r="Q20" s="122">
        <f t="shared" ref="Q20:Q83" si="5">Q19-($U$11)</f>
        <v>2.0066000000000002</v>
      </c>
      <c r="R20" s="32">
        <f t="shared" ref="R20:R82" si="6">IF(AND(C20="",C19=1),0,IF(C20="","",IF(OR(Q20=0,Q20&gt;0),Q20,"")))</f>
        <v>2.0066000000000002</v>
      </c>
      <c r="S20" s="32">
        <f t="shared" ref="S20:S81" si="7">IF(R20="","",IF(R20=0,L19/$U$11,IF(ISNUMBER(O21),(L20-L21)/(M20-M21),S19)))</f>
        <v>235.99999999995748</v>
      </c>
      <c r="U20" s="32">
        <f t="shared" si="3"/>
        <v>1</v>
      </c>
      <c r="X20" s="30" t="str" cm="1">
        <f t="array" ref="X20">IF($AO$21="INVERT",R20,IF(X19&gt;=$S$12,"",IF(R19="","",INDEX($R$18:$R$199,$U$17-ROWS($R$18:$R19)))))</f>
        <v/>
      </c>
      <c r="Y20" s="30" t="str">
        <f t="shared" ref="Y20:Y82" si="8">IF(X20="","",$F$9+X20)</f>
        <v/>
      </c>
      <c r="Z20" s="30" t="str">
        <f>IF(Z19="","",IF($AO$21="TYP",IF(S19="","",INDEX($S$18:$S$200,$U$17-ROWS($S$18:$S19))),IF($AO$21="INVERT",S20,"")))</f>
        <v/>
      </c>
      <c r="AA20" s="77" t="str">
        <f>IF(Z20="","",Z20/10000)</f>
        <v/>
      </c>
      <c r="AB20" s="77"/>
      <c r="AC20" s="209"/>
      <c r="AD20" s="209"/>
      <c r="AE20" s="209"/>
      <c r="AF20" s="209"/>
      <c r="AG20" s="152" t="s">
        <v>132</v>
      </c>
      <c r="AH20" s="168" t="str">
        <f>IFERROR(IF('Metric Data'!B2,AK24,AJ24),"")</f>
        <v/>
      </c>
      <c r="AI20" s="140"/>
      <c r="AJ20" s="153" t="str">
        <f>_xlfn.XLOOKUP($AH$19,$I$18:$I$200,$H$18:$H$200,0,-1)</f>
        <v/>
      </c>
      <c r="AK20" s="153" t="str">
        <f>_xlfn.XLOOKUP($AH$19,$K$18:$K$200,$J$18:$J$200,0,-1)</f>
        <v/>
      </c>
      <c r="AL20" s="132"/>
      <c r="AO20" s="110" t="s">
        <v>50</v>
      </c>
      <c r="AQ20" s="32" t="s">
        <v>143</v>
      </c>
    </row>
    <row r="21" spans="1:43" x14ac:dyDescent="0.2">
      <c r="A21" s="32">
        <f t="shared" si="1"/>
        <v>21</v>
      </c>
      <c r="C21" s="38">
        <f>IF(OR(C20&lt;30,C20=""),"",'Metric Calcs'!C17)</f>
        <v>1981.1999999999998</v>
      </c>
      <c r="D21" s="83">
        <f>IF(C21=0,"",'Metric Calcs'!D17)</f>
        <v>0</v>
      </c>
      <c r="E21" s="83">
        <f>IF(OR(E19=1,E19=""),"",IF('Metric Data'!$B$2,'Metric Calcs'!E17,'Metric Calcs'!F17))</f>
        <v>0</v>
      </c>
      <c r="F21" s="30">
        <f>IF(OR(F19=1,F19=""),"",IF('Metric Data'!$B$2,'Metric Calcs'!F17,'Metric Calcs'!H17))</f>
        <v>0</v>
      </c>
      <c r="G21" s="30">
        <f>IF(OR(G19=1,G19=""),"",IF('Metric Data'!$B$2,'Metric Calcs'!G17,'Metric Calcs'!K17))</f>
        <v>0</v>
      </c>
      <c r="H21" s="30">
        <f>IF(OR(H19=1,H19=""),"",IF('Metric Data'!$B$2,'Metric Calcs'!H17,'Metric Calcs'!N17))</f>
        <v>5.9943999999999997</v>
      </c>
      <c r="I21" s="30">
        <f>IF(OR(I19=1,I19=""),"",IF('Metric Data'!$B$2,'Metric Calcs'!K17,'Metric Calcs'!W17))</f>
        <v>5.9943999999999997</v>
      </c>
      <c r="J21" s="30">
        <f>IF('Metric Data'!$B$2,'Metric Calcs'!N17,"")</f>
        <v>773.13830669120796</v>
      </c>
      <c r="K21" s="30">
        <f>IF('Metric Data'!$B$2,'Metric Calcs'!W17,"")</f>
        <v>101.9812</v>
      </c>
      <c r="L21" s="39">
        <f>IF('Metric Data'!$B$2,J21,H21)</f>
        <v>773.13830669120796</v>
      </c>
      <c r="M21" s="122">
        <f>IF('Metric Data'!$B$2,K21,I21)</f>
        <v>101.9812</v>
      </c>
      <c r="O21" s="32">
        <f t="shared" si="2"/>
        <v>101.9812</v>
      </c>
      <c r="Q21" s="122">
        <f t="shared" si="5"/>
        <v>1.9812000000000001</v>
      </c>
      <c r="R21" s="32">
        <f t="shared" si="6"/>
        <v>1.9812000000000001</v>
      </c>
      <c r="S21" s="32">
        <f t="shared" si="7"/>
        <v>235.99999999995748</v>
      </c>
      <c r="U21" s="32">
        <f t="shared" si="3"/>
        <v>1</v>
      </c>
      <c r="X21" s="30" t="str" cm="1">
        <f t="array" ref="X21">IF($AO$21="INVERT",R21,IF(X20&gt;=$S$12,"",IF(R20="","",INDEX($R$18:$R$199,$U$17-ROWS($R$18:$R20)))))</f>
        <v/>
      </c>
      <c r="Y21" s="30" t="str">
        <f t="shared" si="8"/>
        <v/>
      </c>
      <c r="Z21" s="30" t="str">
        <f>IF(Z20="","",IF($AO$21="TYP",IF(S20="","",INDEX($S$18:$S$200,$U$17-ROWS($S$18:$S20))),IF($AO$21="INVERT",S21,"")))</f>
        <v/>
      </c>
      <c r="AA21" s="77" t="str">
        <f t="shared" si="4"/>
        <v/>
      </c>
      <c r="AB21" s="77"/>
      <c r="AC21" s="209"/>
      <c r="AD21" s="209"/>
      <c r="AE21" s="209"/>
      <c r="AF21" s="209"/>
      <c r="AG21" s="152"/>
      <c r="AH21" s="172"/>
      <c r="AI21" s="140"/>
      <c r="AJ21" s="154" t="e">
        <f>_xlfn.XLOOKUP(AJ19,$H$18:$H$200,$I$18:$I$200)</f>
        <v>#N/A</v>
      </c>
      <c r="AK21" s="154" t="e">
        <f>_xlfn.XLOOKUP(AK19,$J$18:$J$200,$K$18:$K$200)</f>
        <v>#N/A</v>
      </c>
      <c r="AL21" s="132"/>
      <c r="AO21" s="32" t="str">
        <f>IF(AND(AO17=TRUE,AO19=FALSE),"TYP",IF(AND(AO17=TRUE,AO19=TRUE),"INVERT",""))</f>
        <v/>
      </c>
      <c r="AQ21" s="32" t="b">
        <f>IF(C7="Number of End Caps -",ISEVEN(F7),TRUE)</f>
        <v>1</v>
      </c>
    </row>
    <row r="22" spans="1:43" x14ac:dyDescent="0.2">
      <c r="A22" s="32">
        <f t="shared" si="1"/>
        <v>22</v>
      </c>
      <c r="C22" s="38">
        <f>IF(OR(C21&lt;30,C21=""),"",'Metric Calcs'!C18)</f>
        <v>1955.8</v>
      </c>
      <c r="D22" s="83">
        <f>IF(C22=0,"",'Metric Calcs'!D18)</f>
        <v>0</v>
      </c>
      <c r="E22" s="83">
        <f>IF(OR(E20=1,E20=""),"",IF('Metric Data'!$B$2,'Metric Calcs'!E18,'Metric Calcs'!F18))</f>
        <v>0</v>
      </c>
      <c r="F22" s="30">
        <f>IF(OR(F20=1,F20=""),"",IF('Metric Data'!$B$2,'Metric Calcs'!F18,'Metric Calcs'!H18))</f>
        <v>0</v>
      </c>
      <c r="G22" s="30">
        <f>IF(OR(G20=1,G20=""),"",IF('Metric Data'!$B$2,'Metric Calcs'!G18,'Metric Calcs'!K18))</f>
        <v>0</v>
      </c>
      <c r="H22" s="30">
        <f>IF(OR(H20=1,H20=""),"",IF('Metric Data'!$B$2,'Metric Calcs'!H18,'Metric Calcs'!N18))</f>
        <v>5.9943999999999997</v>
      </c>
      <c r="I22" s="30">
        <f>IF(OR(I20=1,I20=""),"",IF('Metric Data'!$B$2,'Metric Calcs'!K18,'Metric Calcs'!W18))</f>
        <v>5.9943999999999997</v>
      </c>
      <c r="J22" s="30">
        <f>IF('Metric Data'!$B$2,'Metric Calcs'!N18,"")</f>
        <v>767.14390669120792</v>
      </c>
      <c r="K22" s="30">
        <f>IF('Metric Data'!$B$2,'Metric Calcs'!W18,"")</f>
        <v>101.9558</v>
      </c>
      <c r="L22" s="39">
        <f>IF('Metric Data'!$B$2,J22,H22)</f>
        <v>767.14390669120792</v>
      </c>
      <c r="M22" s="122">
        <f>IF('Metric Data'!$B$2,K22,I22)</f>
        <v>101.9558</v>
      </c>
      <c r="O22" s="32">
        <f t="shared" si="2"/>
        <v>101.9558</v>
      </c>
      <c r="Q22" s="122">
        <f t="shared" si="5"/>
        <v>1.9558</v>
      </c>
      <c r="R22" s="32">
        <f t="shared" si="6"/>
        <v>1.9558</v>
      </c>
      <c r="S22" s="32">
        <f t="shared" si="7"/>
        <v>236.00000000008953</v>
      </c>
      <c r="U22" s="32">
        <f t="shared" si="3"/>
        <v>1</v>
      </c>
      <c r="X22" s="30" t="str" cm="1">
        <f t="array" ref="X22">IF($AO$21="INVERT",R22,IF(X21&gt;=$S$12,"",IF(R21="","",INDEX($R$18:$R$199,$U$17-ROWS($R$18:$R21)))))</f>
        <v/>
      </c>
      <c r="Y22" s="30" t="str">
        <f t="shared" si="8"/>
        <v/>
      </c>
      <c r="Z22" s="30" t="str">
        <f>IF(Z21="","",IF($AO$21="TYP",IF(S21="","",INDEX($S$18:$S$200,$U$17-ROWS($S$18:$S21))),IF($AO$21="INVERT",S22,"")))</f>
        <v/>
      </c>
      <c r="AA22" s="77" t="str">
        <f t="shared" si="4"/>
        <v/>
      </c>
      <c r="AB22" s="77"/>
      <c r="AC22" s="209"/>
      <c r="AD22" s="209"/>
      <c r="AE22" s="209"/>
      <c r="AF22" s="209"/>
      <c r="AG22" s="155" t="s">
        <v>127</v>
      </c>
      <c r="AH22" s="168" t="str">
        <f>IF(AND(AH19&lt;&gt;"",AH25=""),AH20-0,IF(AND(AH25&lt;&gt;"",AH19=""),AH24,IF(AND(AH19="",AH25=""),"",IF(AND(AH19&lt;&gt;"",AH25&lt;&gt;""),AH20-AH26,IF('Metric Data'!B2,J18,H18)))))</f>
        <v/>
      </c>
      <c r="AI22" s="142"/>
      <c r="AJ22" s="153" t="str">
        <f>_xlfn.XLOOKUP(AJ20,$H$18:$H$200,$I$18:$I$200,MIN($I$18:$I$200)-25.4/1000)</f>
        <v/>
      </c>
      <c r="AK22" s="153" t="str">
        <f>_xlfn.XLOOKUP(AK20,$J$18:$J$200,$K$18:$K$200,MIN($K$18:$K$200)-25.4/1000)</f>
        <v/>
      </c>
      <c r="AL22" s="132"/>
    </row>
    <row r="23" spans="1:43" x14ac:dyDescent="0.2">
      <c r="A23" s="32">
        <f t="shared" si="1"/>
        <v>23</v>
      </c>
      <c r="C23" s="38">
        <f>IF(OR(C22&lt;30,C22=""),"",'Metric Calcs'!C19)</f>
        <v>1930.3999999999999</v>
      </c>
      <c r="D23" s="83">
        <f>IF(C23=0,"",'Metric Calcs'!D19)</f>
        <v>0</v>
      </c>
      <c r="E23" s="83">
        <f>IF(OR(E21=1,E21=""),"",IF('Metric Data'!$B$2,'Metric Calcs'!E19,'Metric Calcs'!F19))</f>
        <v>0</v>
      </c>
      <c r="F23" s="30">
        <f>IF(OR(F21=1,F21=""),"",IF('Metric Data'!$B$2,'Metric Calcs'!F19,'Metric Calcs'!H19))</f>
        <v>0</v>
      </c>
      <c r="G23" s="30">
        <f>IF(OR(G21=1,G21=""),"",IF('Metric Data'!$B$2,'Metric Calcs'!G19,'Metric Calcs'!K19))</f>
        <v>0</v>
      </c>
      <c r="H23" s="30">
        <f>IF(OR(H21=1,H21=""),"",IF('Metric Data'!$B$2,'Metric Calcs'!H19,'Metric Calcs'!N19))</f>
        <v>5.9943999999999997</v>
      </c>
      <c r="I23" s="30">
        <f>IF(OR(I21=1,I21=""),"",IF('Metric Data'!$B$2,'Metric Calcs'!K19,'Metric Calcs'!W19))</f>
        <v>5.9943999999999997</v>
      </c>
      <c r="J23" s="30">
        <f>IF('Metric Data'!$B$2,'Metric Calcs'!N19,"")</f>
        <v>761.14950669120788</v>
      </c>
      <c r="K23" s="30">
        <f>IF('Metric Data'!$B$2,'Metric Calcs'!W19,"")</f>
        <v>101.93040000000001</v>
      </c>
      <c r="L23" s="39">
        <f>IF('Metric Data'!$B$2,J23,H23)</f>
        <v>761.14950669120788</v>
      </c>
      <c r="M23" s="122">
        <f>IF('Metric Data'!$B$2,K23,I23)</f>
        <v>101.93040000000001</v>
      </c>
      <c r="O23" s="32">
        <f t="shared" si="2"/>
        <v>101.93040000000001</v>
      </c>
      <c r="Q23" s="122">
        <f t="shared" si="5"/>
        <v>1.9303999999999999</v>
      </c>
      <c r="R23" s="32">
        <f t="shared" si="6"/>
        <v>1.9303999999999999</v>
      </c>
      <c r="S23" s="32">
        <f t="shared" si="7"/>
        <v>235.99999999995748</v>
      </c>
      <c r="U23" s="32">
        <f t="shared" si="3"/>
        <v>1</v>
      </c>
      <c r="X23" s="30" t="str" cm="1">
        <f t="array" ref="X23">IF($AO$21="INVERT",R23,IF(X22&gt;=$S$12,"",IF(R22="","",INDEX($R$18:$R$199,$U$17-ROWS($R$18:$R22)))))</f>
        <v/>
      </c>
      <c r="Y23" s="30" t="str">
        <f t="shared" si="8"/>
        <v/>
      </c>
      <c r="Z23" s="30" t="str">
        <f>IF(Z22="","",IF($AO$21="TYP",IF(S22="","",INDEX($S$18:$S$200,$U$17-ROWS($S$18:$S22))),IF($AO$21="INVERT",S23,"")))</f>
        <v/>
      </c>
      <c r="AA23" s="77" t="str">
        <f t="shared" si="4"/>
        <v/>
      </c>
      <c r="AB23" s="77"/>
      <c r="AC23" s="209"/>
      <c r="AD23" s="209"/>
      <c r="AE23" s="209"/>
      <c r="AF23" s="209"/>
      <c r="AG23" s="152"/>
      <c r="AH23" s="172"/>
      <c r="AI23" s="142"/>
      <c r="AJ23" s="154" t="e">
        <f>(((ROUND(AJ19,2)-ROUND(AJ20,2))/(ROUND(AJ21,2)-ROUND(AJ22,2)))*(ROUND(AJ21,2)-$AH$19)-ROUND(AJ19,2))*-1</f>
        <v>#N/A</v>
      </c>
      <c r="AK23" s="154" t="e">
        <f>(((ROUND(AK19,2)-ROUND(AK20,2))/(ROUND(AK21,2)-ROUND(AK22,2)))*(ROUND(AK21,2)-$AH$19)-ROUND(AK19,2))*-1</f>
        <v>#N/A</v>
      </c>
      <c r="AL23" s="132"/>
    </row>
    <row r="24" spans="1:43" x14ac:dyDescent="0.2">
      <c r="A24" s="32">
        <f t="shared" si="1"/>
        <v>24</v>
      </c>
      <c r="C24" s="38">
        <f>IF(OR(C23&lt;30,C23=""),"",'Metric Calcs'!C20)</f>
        <v>1905</v>
      </c>
      <c r="D24" s="83">
        <f>IF(C24=0,"",'Metric Calcs'!D20)</f>
        <v>0</v>
      </c>
      <c r="E24" s="83">
        <f>IF(OR(E22=1,E22=""),"",IF('Metric Data'!$B$2,'Metric Calcs'!E20,'Metric Calcs'!F20))</f>
        <v>0</v>
      </c>
      <c r="F24" s="30">
        <f>IF(OR(F22=1,F22=""),"",IF('Metric Data'!$B$2,'Metric Calcs'!F20,'Metric Calcs'!H20))</f>
        <v>0</v>
      </c>
      <c r="G24" s="30">
        <f>IF(OR(G22=1,G22=""),"",IF('Metric Data'!$B$2,'Metric Calcs'!G20,'Metric Calcs'!K20))</f>
        <v>0</v>
      </c>
      <c r="H24" s="30">
        <f>IF(OR(H22=1,H22=""),"",IF('Metric Data'!$B$2,'Metric Calcs'!H20,'Metric Calcs'!N20))</f>
        <v>5.9943999999999997</v>
      </c>
      <c r="I24" s="30">
        <f>IF(OR(I22=1,I22=""),"",IF('Metric Data'!$B$2,'Metric Calcs'!K20,'Metric Calcs'!W20))</f>
        <v>5.9943999999999997</v>
      </c>
      <c r="J24" s="30">
        <f>IF('Metric Data'!$B$2,'Metric Calcs'!N20,"")</f>
        <v>755.15510669120783</v>
      </c>
      <c r="K24" s="30">
        <f>IF('Metric Data'!$B$2,'Metric Calcs'!W20,"")</f>
        <v>101.905</v>
      </c>
      <c r="L24" s="39">
        <f>IF('Metric Data'!$B$2,J24,H24)</f>
        <v>755.15510669120783</v>
      </c>
      <c r="M24" s="122">
        <f>IF('Metric Data'!$B$2,K24,I24)</f>
        <v>101.905</v>
      </c>
      <c r="N24" s="39"/>
      <c r="O24" s="32">
        <f t="shared" si="2"/>
        <v>101.905</v>
      </c>
      <c r="Q24" s="122">
        <f t="shared" si="5"/>
        <v>1.9049999999999998</v>
      </c>
      <c r="R24" s="32">
        <f t="shared" si="6"/>
        <v>1.9049999999999998</v>
      </c>
      <c r="S24" s="32">
        <f t="shared" si="7"/>
        <v>235.99999999995748</v>
      </c>
      <c r="U24" s="32">
        <f t="shared" si="3"/>
        <v>1</v>
      </c>
      <c r="X24" s="30" t="str" cm="1">
        <f t="array" ref="X24">IF($AO$21="INVERT",R24,IF(X23&gt;=$S$12,"",IF(R23="","",INDEX($R$18:$R$199,$U$17-ROWS($R$18:$R23)))))</f>
        <v/>
      </c>
      <c r="Y24" s="30" t="str">
        <f t="shared" si="8"/>
        <v/>
      </c>
      <c r="Z24" s="30" t="str">
        <f>IF(Z23="","",IF($AO$21="TYP",IF(S23="","",INDEX($S$18:$S$200,$U$17-ROWS($S$18:$S23))),IF($AO$21="INVERT",S24,"")))</f>
        <v/>
      </c>
      <c r="AA24" s="77" t="str">
        <f t="shared" si="4"/>
        <v/>
      </c>
      <c r="AB24" s="77"/>
      <c r="AC24" s="209"/>
      <c r="AD24" s="209"/>
      <c r="AE24" s="209"/>
      <c r="AF24" s="209"/>
      <c r="AG24" s="156" t="s">
        <v>128</v>
      </c>
      <c r="AH24" s="168" t="str">
        <f>IFERROR(IF('Metric Data'!B2,$J$18-AH26,$H$18-AH26),"")</f>
        <v/>
      </c>
      <c r="AI24" s="157"/>
      <c r="AJ24" s="158" t="e">
        <f>ROUND(MAX(IFERROR(AJ23,AJ18),0),2)</f>
        <v>#N/A</v>
      </c>
      <c r="AK24" s="158" t="e">
        <f>ROUND(MAX(IFERROR(AK23,AK18),0),2)</f>
        <v>#N/A</v>
      </c>
      <c r="AL24" s="132"/>
    </row>
    <row r="25" spans="1:43" x14ac:dyDescent="0.2">
      <c r="A25" s="32">
        <f t="shared" si="1"/>
        <v>25</v>
      </c>
      <c r="C25" s="38">
        <f>IF(OR(C24&lt;30,C24=""),"",'Metric Calcs'!C21)</f>
        <v>1879.6</v>
      </c>
      <c r="D25" s="83">
        <f>IF(C25=0,"",'Metric Calcs'!D21)</f>
        <v>0</v>
      </c>
      <c r="E25" s="83">
        <f>IF(OR(E23=1,E23=""),"",IF('Metric Data'!$B$2,'Metric Calcs'!E21,'Metric Calcs'!F21))</f>
        <v>0</v>
      </c>
      <c r="F25" s="30">
        <f>IF(OR(F23=1,F23=""),"",IF('Metric Data'!$B$2,'Metric Calcs'!F21,'Metric Calcs'!H21))</f>
        <v>0</v>
      </c>
      <c r="G25" s="30">
        <f>IF(OR(G23=1,G23=""),"",IF('Metric Data'!$B$2,'Metric Calcs'!G21,'Metric Calcs'!K21))</f>
        <v>0</v>
      </c>
      <c r="H25" s="30">
        <f>IF(OR(H23=1,H23=""),"",IF('Metric Data'!$B$2,'Metric Calcs'!H21,'Metric Calcs'!N21))</f>
        <v>5.9943999999999997</v>
      </c>
      <c r="I25" s="30">
        <f>IF(OR(I23=1,I23=""),"",IF('Metric Data'!$B$2,'Metric Calcs'!K21,'Metric Calcs'!W21))</f>
        <v>5.9943999999999997</v>
      </c>
      <c r="J25" s="30">
        <f>IF('Metric Data'!$B$2,'Metric Calcs'!N21,"")</f>
        <v>749.16070669120779</v>
      </c>
      <c r="K25" s="30">
        <f>IF('Metric Data'!$B$2,'Metric Calcs'!W21,"")</f>
        <v>101.8796</v>
      </c>
      <c r="L25" s="39">
        <f>IF('Metric Data'!$B$2,J25,H25)</f>
        <v>749.16070669120779</v>
      </c>
      <c r="M25" s="122">
        <f>IF('Metric Data'!$B$2,K25,I25)</f>
        <v>101.8796</v>
      </c>
      <c r="O25" s="32">
        <f t="shared" si="2"/>
        <v>101.8796</v>
      </c>
      <c r="Q25" s="122">
        <f t="shared" si="5"/>
        <v>1.8795999999999997</v>
      </c>
      <c r="R25" s="32">
        <f t="shared" si="6"/>
        <v>1.8795999999999997</v>
      </c>
      <c r="S25" s="32">
        <f t="shared" si="7"/>
        <v>236.00000000008953</v>
      </c>
      <c r="U25" s="32">
        <f t="shared" si="3"/>
        <v>1</v>
      </c>
      <c r="X25" s="30" t="str" cm="1">
        <f t="array" ref="X25">IF($AO$21="INVERT",R25,IF(X24&gt;=$S$12,"",IF(R24="","",INDEX($R$18:$R$199,$U$17-ROWS($R$18:$R24)))))</f>
        <v/>
      </c>
      <c r="Y25" s="30" t="str">
        <f t="shared" si="8"/>
        <v/>
      </c>
      <c r="Z25" s="30" t="str">
        <f>IF(Z24="","",IF($AO$21="TYP",IF(S24="","",INDEX($S$18:$S$200,$U$17-ROWS($S$18:$S24))),IF($AO$21="INVERT",S25,"")))</f>
        <v/>
      </c>
      <c r="AA25" s="77" t="str">
        <f t="shared" si="4"/>
        <v/>
      </c>
      <c r="AB25" s="77"/>
      <c r="AC25" s="209"/>
      <c r="AD25" s="209"/>
      <c r="AE25" s="209"/>
      <c r="AF25" s="209"/>
      <c r="AG25" s="156" t="s">
        <v>129</v>
      </c>
      <c r="AH25" s="176"/>
      <c r="AI25" s="157"/>
      <c r="AJ25" s="159" t="s">
        <v>141</v>
      </c>
      <c r="AK25" s="160"/>
      <c r="AL25" s="37"/>
    </row>
    <row r="26" spans="1:43" x14ac:dyDescent="0.2">
      <c r="A26" s="32">
        <f t="shared" si="1"/>
        <v>26</v>
      </c>
      <c r="C26" s="38">
        <f>IF(OR(C25&lt;30,C25=""),"",'Metric Calcs'!C22)</f>
        <v>1854.1999999999998</v>
      </c>
      <c r="D26" s="83">
        <f>IF(C26=0,"",'Metric Calcs'!D22)</f>
        <v>0</v>
      </c>
      <c r="E26" s="83">
        <f>IF(OR(E24=1,E24=""),"",IF('Metric Data'!$B$2,'Metric Calcs'!E22,'Metric Calcs'!F22))</f>
        <v>0</v>
      </c>
      <c r="F26" s="30">
        <f>IF(OR(F24=1,F24=""),"",IF('Metric Data'!$B$2,'Metric Calcs'!F22,'Metric Calcs'!H22))</f>
        <v>0</v>
      </c>
      <c r="G26" s="30">
        <f>IF(OR(G24=1,G24=""),"",IF('Metric Data'!$B$2,'Metric Calcs'!G22,'Metric Calcs'!K22))</f>
        <v>0</v>
      </c>
      <c r="H26" s="30">
        <f>IF(OR(H24=1,H24=""),"",IF('Metric Data'!$B$2,'Metric Calcs'!H22,'Metric Calcs'!N22))</f>
        <v>5.9943999999999997</v>
      </c>
      <c r="I26" s="30">
        <f>IF(OR(I24=1,I24=""),"",IF('Metric Data'!$B$2,'Metric Calcs'!K22,'Metric Calcs'!W22))</f>
        <v>5.9943999999999997</v>
      </c>
      <c r="J26" s="30">
        <f>IF('Metric Data'!$B$2,'Metric Calcs'!N22,"")</f>
        <v>743.16630669120775</v>
      </c>
      <c r="K26" s="30">
        <f>IF('Metric Data'!$B$2,'Metric Calcs'!W22,"")</f>
        <v>101.85420000000001</v>
      </c>
      <c r="L26" s="39">
        <f>IF('Metric Data'!$B$2,J26,H26)</f>
        <v>743.16630669120775</v>
      </c>
      <c r="M26" s="122">
        <f>IF('Metric Data'!$B$2,K26,I26)</f>
        <v>101.85420000000001</v>
      </c>
      <c r="O26" s="32">
        <f t="shared" si="2"/>
        <v>101.85420000000001</v>
      </c>
      <c r="Q26" s="122">
        <f t="shared" si="5"/>
        <v>1.8541999999999996</v>
      </c>
      <c r="R26" s="32">
        <f t="shared" si="6"/>
        <v>1.8541999999999996</v>
      </c>
      <c r="S26" s="32">
        <f t="shared" si="7"/>
        <v>235.99999999995748</v>
      </c>
      <c r="U26" s="32">
        <f t="shared" si="3"/>
        <v>1</v>
      </c>
      <c r="X26" s="30" t="str" cm="1">
        <f t="array" ref="X26">IF($AO$21="INVERT",R26,IF(X25&gt;=$S$12,"",IF(R25="","",INDEX($R$18:$R$199,$U$17-ROWS($R$18:$R25)))))</f>
        <v/>
      </c>
      <c r="Y26" s="30" t="str">
        <f t="shared" si="8"/>
        <v/>
      </c>
      <c r="Z26" s="30" t="str">
        <f>IF(Z25="","",IF($AO$21="TYP",IF(S25="","",INDEX($S$18:$S$200,$U$17-ROWS($S$18:$S25))),IF($AO$21="INVERT",S26,"")))</f>
        <v/>
      </c>
      <c r="AA26" s="77" t="str">
        <f t="shared" si="4"/>
        <v/>
      </c>
      <c r="AB26" s="77"/>
      <c r="AC26" s="209"/>
      <c r="AD26" s="209"/>
      <c r="AE26" s="209"/>
      <c r="AF26" s="209"/>
      <c r="AG26" s="156" t="s">
        <v>130</v>
      </c>
      <c r="AH26" s="168" t="str">
        <f>IFERROR(IF('Metric Data'!B2,AK33,AJ33),"")</f>
        <v/>
      </c>
      <c r="AI26" s="157"/>
      <c r="AJ26" s="161" t="s">
        <v>138</v>
      </c>
      <c r="AK26" s="150" t="s">
        <v>139</v>
      </c>
      <c r="AL26" s="37"/>
    </row>
    <row r="27" spans="1:43" x14ac:dyDescent="0.2">
      <c r="A27" s="32">
        <f t="shared" si="1"/>
        <v>27</v>
      </c>
      <c r="C27" s="38">
        <f>IF(OR(C26&lt;30,C26=""),"",'Metric Calcs'!C23)</f>
        <v>1828.8</v>
      </c>
      <c r="D27" s="83">
        <f>IF(C27=0,"",'Metric Calcs'!D23)</f>
        <v>0</v>
      </c>
      <c r="E27" s="83">
        <f>IF(OR(E25=1,E25=""),"",IF('Metric Data'!$B$2,'Metric Calcs'!E23,'Metric Calcs'!F23))</f>
        <v>0</v>
      </c>
      <c r="F27" s="30">
        <f>IF(OR(F25=1,F25=""),"",IF('Metric Data'!$B$2,'Metric Calcs'!F23,'Metric Calcs'!H23))</f>
        <v>0</v>
      </c>
      <c r="G27" s="30">
        <f>IF(OR(G25=1,G25=""),"",IF('Metric Data'!$B$2,'Metric Calcs'!G23,'Metric Calcs'!K23))</f>
        <v>0</v>
      </c>
      <c r="H27" s="30">
        <f>IF(OR(H25=1,H25=""),"",IF('Metric Data'!$B$2,'Metric Calcs'!H23,'Metric Calcs'!N23))</f>
        <v>5.9943999999999997</v>
      </c>
      <c r="I27" s="30">
        <f>IF(OR(I25=1,I25=""),"",IF('Metric Data'!$B$2,'Metric Calcs'!K23,'Metric Calcs'!W23))</f>
        <v>5.9943999999999997</v>
      </c>
      <c r="J27" s="30">
        <f>IF('Metric Data'!$B$2,'Metric Calcs'!N23,"")</f>
        <v>737.17190669120771</v>
      </c>
      <c r="K27" s="30">
        <f>IF('Metric Data'!$B$2,'Metric Calcs'!W23,"")</f>
        <v>101.8288</v>
      </c>
      <c r="L27" s="39">
        <f>IF('Metric Data'!$B$2,J27,H27)</f>
        <v>737.17190669120771</v>
      </c>
      <c r="M27" s="122">
        <f>IF('Metric Data'!$B$2,K27,I27)</f>
        <v>101.8288</v>
      </c>
      <c r="O27" s="32">
        <f t="shared" si="2"/>
        <v>101.8288</v>
      </c>
      <c r="Q27" s="122">
        <f t="shared" si="5"/>
        <v>1.8287999999999995</v>
      </c>
      <c r="R27" s="32">
        <f t="shared" si="6"/>
        <v>1.8287999999999995</v>
      </c>
      <c r="S27" s="32">
        <f t="shared" si="7"/>
        <v>235.99999999995748</v>
      </c>
      <c r="U27" s="32">
        <f t="shared" si="3"/>
        <v>1</v>
      </c>
      <c r="X27" s="30" t="str" cm="1">
        <f t="array" ref="X27">IF($AO$21="INVERT",R27,IF(X26&gt;=$S$12,"",IF(R26="","",INDEX($R$18:$R$199,$U$17-ROWS($R$18:$R26)))))</f>
        <v/>
      </c>
      <c r="Y27" s="30" t="str">
        <f t="shared" si="8"/>
        <v/>
      </c>
      <c r="Z27" s="30" t="str">
        <f>IF(Z26="","",IF($AO$21="TYP",IF(S26="","",INDEX($S$18:$S$200,$U$17-ROWS($S$18:$S26))),IF($AO$21="INVERT",S27,"")))</f>
        <v/>
      </c>
      <c r="AA27" s="77" t="str">
        <f t="shared" si="4"/>
        <v/>
      </c>
      <c r="AB27" s="77"/>
      <c r="AC27" s="209"/>
      <c r="AD27" s="209"/>
      <c r="AE27" s="209"/>
      <c r="AF27" s="209"/>
      <c r="AG27" s="156"/>
      <c r="AH27" s="174"/>
      <c r="AI27" s="157"/>
      <c r="AJ27" s="163" t="e">
        <f>_xlfn.XLOOKUP($AH$25,$I$18:$I$200,$H$18:$H$200,,0)</f>
        <v>#N/A</v>
      </c>
      <c r="AK27" s="163" t="e">
        <f>_xlfn.XLOOKUP($AH$25,$K$18:$K$200,$J$18:$J$200,,0)</f>
        <v>#N/A</v>
      </c>
      <c r="AL27" s="37"/>
    </row>
    <row r="28" spans="1:43" x14ac:dyDescent="0.2">
      <c r="A28" s="32">
        <f t="shared" si="1"/>
        <v>28</v>
      </c>
      <c r="C28" s="38">
        <f>IF(OR(C27&lt;30,C27=""),"",'Metric Calcs'!C24)</f>
        <v>1803.3999999999999</v>
      </c>
      <c r="D28" s="83">
        <f>IF(C28=0,"",'Metric Calcs'!D24)</f>
        <v>0</v>
      </c>
      <c r="E28" s="83">
        <f>IF(OR(E26=1,E26=""),"",IF('Metric Data'!$B$2,'Metric Calcs'!E24,'Metric Calcs'!F24))</f>
        <v>0</v>
      </c>
      <c r="F28" s="30">
        <f>IF(OR(F26=1,F26=""),"",IF('Metric Data'!$B$2,'Metric Calcs'!F24,'Metric Calcs'!H24))</f>
        <v>0</v>
      </c>
      <c r="G28" s="30">
        <f>IF(OR(G26=1,G26=""),"",IF('Metric Data'!$B$2,'Metric Calcs'!G24,'Metric Calcs'!K24))</f>
        <v>0</v>
      </c>
      <c r="H28" s="30">
        <f>IF(OR(H26=1,H26=""),"",IF('Metric Data'!$B$2,'Metric Calcs'!H24,'Metric Calcs'!N24))</f>
        <v>5.9943999999999997</v>
      </c>
      <c r="I28" s="30">
        <f>IF(OR(I26=1,I26=""),"",IF('Metric Data'!$B$2,'Metric Calcs'!K24,'Metric Calcs'!W24))</f>
        <v>5.9943999999999997</v>
      </c>
      <c r="J28" s="30">
        <f>IF('Metric Data'!$B$2,'Metric Calcs'!N24,"")</f>
        <v>731.17750669120767</v>
      </c>
      <c r="K28" s="30">
        <f>IF('Metric Data'!$B$2,'Metric Calcs'!W24,"")</f>
        <v>101.8034</v>
      </c>
      <c r="L28" s="39">
        <f>IF('Metric Data'!$B$2,J28,H28)</f>
        <v>731.17750669120767</v>
      </c>
      <c r="M28" s="122">
        <f>IF('Metric Data'!$B$2,K28,I28)</f>
        <v>101.8034</v>
      </c>
      <c r="O28" s="32">
        <f t="shared" si="2"/>
        <v>101.8034</v>
      </c>
      <c r="Q28" s="122">
        <f t="shared" si="5"/>
        <v>1.8033999999999994</v>
      </c>
      <c r="R28" s="32">
        <f t="shared" si="6"/>
        <v>1.8033999999999994</v>
      </c>
      <c r="S28" s="32">
        <f t="shared" si="7"/>
        <v>236.00000000008953</v>
      </c>
      <c r="U28" s="32">
        <f t="shared" si="3"/>
        <v>1</v>
      </c>
      <c r="X28" s="30" t="str" cm="1">
        <f t="array" ref="X28">IF($AO$21="INVERT",R28,IF(X27&gt;=$S$12,"",IF(R27="","",INDEX($R$18:$R$199,$U$17-ROWS($R$18:$R27)))))</f>
        <v/>
      </c>
      <c r="Y28" s="30" t="str">
        <f t="shared" si="8"/>
        <v/>
      </c>
      <c r="Z28" s="30" t="str">
        <f>IF(Z27="","",IF($AO$21="TYP",IF(S27="","",INDEX($S$18:$S$200,$U$17-ROWS($S$18:$S27))),IF($AO$21="INVERT",S28,"")))</f>
        <v/>
      </c>
      <c r="AA28" s="77" t="str">
        <f t="shared" si="4"/>
        <v/>
      </c>
      <c r="AB28" s="77"/>
      <c r="AC28" s="209"/>
      <c r="AD28" s="209"/>
      <c r="AE28" s="209"/>
      <c r="AF28" s="209"/>
      <c r="AG28" s="156" t="s">
        <v>133</v>
      </c>
      <c r="AH28" s="173"/>
      <c r="AI28" s="157"/>
      <c r="AJ28" s="164" t="e">
        <f>_xlfn.XLOOKUP(AH25,$I$18:$I$200,$H$18:$H$200,,1)</f>
        <v>#N/A</v>
      </c>
      <c r="AK28" s="164" t="e">
        <f>_xlfn.XLOOKUP(AH25,$K$18:$K$200,$J$18:$J$200,,1)</f>
        <v>#N/A</v>
      </c>
      <c r="AL28" s="37"/>
    </row>
    <row r="29" spans="1:43" x14ac:dyDescent="0.2">
      <c r="A29" s="32">
        <f t="shared" si="1"/>
        <v>29</v>
      </c>
      <c r="C29" s="38">
        <f>IF(OR(C28&lt;30,C28=""),"",'Metric Calcs'!C25)</f>
        <v>1778</v>
      </c>
      <c r="D29" s="83">
        <f>IF(C29=0,"",'Metric Calcs'!D25)</f>
        <v>0</v>
      </c>
      <c r="E29" s="83">
        <f>IF(OR(E27=1,E27=""),"",IF('Metric Data'!$B$2,'Metric Calcs'!E25,'Metric Calcs'!F25))</f>
        <v>0</v>
      </c>
      <c r="F29" s="30">
        <f>IF(OR(F27=1,F27=""),"",IF('Metric Data'!$B$2,'Metric Calcs'!F25,'Metric Calcs'!H25))</f>
        <v>0</v>
      </c>
      <c r="G29" s="30">
        <f>IF(OR(G27=1,G27=""),"",IF('Metric Data'!$B$2,'Metric Calcs'!G25,'Metric Calcs'!K25))</f>
        <v>0</v>
      </c>
      <c r="H29" s="30">
        <f>IF(OR(H27=1,H27=""),"",IF('Metric Data'!$B$2,'Metric Calcs'!H25,'Metric Calcs'!N25))</f>
        <v>5.9943999999999997</v>
      </c>
      <c r="I29" s="30">
        <f>IF(OR(I27=1,I27=""),"",IF('Metric Data'!$B$2,'Metric Calcs'!K25,'Metric Calcs'!W25))</f>
        <v>5.9943999999999997</v>
      </c>
      <c r="J29" s="30">
        <f>IF('Metric Data'!$B$2,'Metric Calcs'!N25,"")</f>
        <v>725.18310669120763</v>
      </c>
      <c r="K29" s="30">
        <f>IF('Metric Data'!$B$2,'Metric Calcs'!W25,"")</f>
        <v>101.77800000000001</v>
      </c>
      <c r="L29" s="39">
        <f>IF('Metric Data'!$B$2,J29,H29)</f>
        <v>725.18310669120763</v>
      </c>
      <c r="M29" s="122">
        <f>IF('Metric Data'!$B$2,K29,I29)</f>
        <v>101.77800000000001</v>
      </c>
      <c r="O29" s="32">
        <f t="shared" si="2"/>
        <v>101.77800000000001</v>
      </c>
      <c r="Q29" s="122">
        <f t="shared" si="5"/>
        <v>1.7779999999999994</v>
      </c>
      <c r="R29" s="32">
        <f t="shared" si="6"/>
        <v>1.7779999999999994</v>
      </c>
      <c r="S29" s="32">
        <f t="shared" si="7"/>
        <v>235.99999999995748</v>
      </c>
      <c r="U29" s="32">
        <f t="shared" si="3"/>
        <v>1</v>
      </c>
      <c r="X29" s="30" t="str" cm="1">
        <f t="array" ref="X29">IF($AO$21="INVERT",R29,IF(X28&gt;=$S$12,"",IF(R28="","",INDEX($R$18:$R$199,$U$17-ROWS($R$18:$R28)))))</f>
        <v/>
      </c>
      <c r="Y29" s="30" t="str">
        <f t="shared" si="8"/>
        <v/>
      </c>
      <c r="Z29" s="30" t="str">
        <f>IF(Z28="","",IF($AO$21="TYP",IF(S28="","",INDEX($S$18:$S$200,$U$17-ROWS($S$18:$S28))),IF($AO$21="INVERT",S29,"")))</f>
        <v/>
      </c>
      <c r="AA29" s="77" t="str">
        <f t="shared" si="4"/>
        <v/>
      </c>
      <c r="AB29" s="77"/>
      <c r="AC29" s="37"/>
      <c r="AD29" s="37"/>
      <c r="AE29" s="37"/>
      <c r="AF29" s="37"/>
      <c r="AG29" s="156" t="s">
        <v>134</v>
      </c>
      <c r="AH29" s="173"/>
      <c r="AI29" s="157"/>
      <c r="AJ29" s="164" t="str">
        <f>_xlfn.XLOOKUP($AH$25,$I$18:$I$200,$H$18:$H$200,0,-1)</f>
        <v/>
      </c>
      <c r="AK29" s="164" t="str">
        <f>_xlfn.XLOOKUP($AH$25,$K$18:$K$200,$J$18:$J$200,0,-1)</f>
        <v/>
      </c>
      <c r="AL29" s="37"/>
    </row>
    <row r="30" spans="1:43" x14ac:dyDescent="0.2">
      <c r="A30" s="32">
        <f t="shared" si="1"/>
        <v>30</v>
      </c>
      <c r="C30" s="38">
        <f>IF(OR(C29&lt;30,C29=""),"",'Metric Calcs'!C26)</f>
        <v>1752.6</v>
      </c>
      <c r="D30" s="83">
        <f>IF(C30=0,"",'Metric Calcs'!D26)</f>
        <v>1.6813240832510611E-3</v>
      </c>
      <c r="E30" s="83">
        <f>IF(OR(E28=1,E28=""),"",IF('Metric Data'!$B$2,'Metric Calcs'!E26,'Metric Calcs'!F26))</f>
        <v>3.6870678182073126E-4</v>
      </c>
      <c r="F30" s="30">
        <f>IF(OR(F28=1,F28=""),"",IF('Metric Data'!$B$2,'Metric Calcs'!F26,'Metric Calcs'!H26))</f>
        <v>0.16813240832510612</v>
      </c>
      <c r="G30" s="30">
        <f>IF(OR(G28=1,G28=""),"",IF('Metric Data'!$B$2,'Metric Calcs'!G26,'Metric Calcs'!K26))</f>
        <v>3.6870678182073127E-3</v>
      </c>
      <c r="H30" s="30">
        <f>IF(OR(H28=1,H28=""),"",IF('Metric Data'!$B$2,'Metric Calcs'!H26,'Metric Calcs'!N26))</f>
        <v>5.9256722095426744</v>
      </c>
      <c r="I30" s="30">
        <f>IF(OR(I28=1,I28=""),"",IF('Metric Data'!$B$2,'Metric Calcs'!K26,'Metric Calcs'!W26))</f>
        <v>6.0974916856859878</v>
      </c>
      <c r="J30" s="30">
        <f>IF('Metric Data'!$B$2,'Metric Calcs'!N26,"")</f>
        <v>719.18870669120759</v>
      </c>
      <c r="K30" s="30">
        <f>IF('Metric Data'!$B$2,'Metric Calcs'!W26,"")</f>
        <v>101.7526</v>
      </c>
      <c r="L30" s="39">
        <f>IF('Metric Data'!$B$2,J30,H30)</f>
        <v>719.18870669120759</v>
      </c>
      <c r="M30" s="122">
        <f>IF('Metric Data'!$B$2,K30,I30)</f>
        <v>101.7526</v>
      </c>
      <c r="O30" s="32">
        <f t="shared" si="2"/>
        <v>101.7526</v>
      </c>
      <c r="Q30" s="122">
        <f t="shared" si="5"/>
        <v>1.7525999999999993</v>
      </c>
      <c r="R30" s="32">
        <f t="shared" si="6"/>
        <v>1.7525999999999993</v>
      </c>
      <c r="S30" s="32">
        <f t="shared" si="7"/>
        <v>240.05872778286883</v>
      </c>
      <c r="U30" s="32">
        <f t="shared" si="3"/>
        <v>1</v>
      </c>
      <c r="X30" s="30" t="str" cm="1">
        <f t="array" ref="X30">IF($AO$21="INVERT",R30,IF(X29&gt;=$S$12,"",IF(R29="","",INDEX($R$18:$R$199,$U$17-ROWS($R$18:$R29)))))</f>
        <v/>
      </c>
      <c r="Y30" s="30" t="str">
        <f t="shared" si="8"/>
        <v/>
      </c>
      <c r="Z30" s="30" t="str">
        <f>IF(Z29="","",IF($AO$21="TYP",IF(S29="","",INDEX($S$18:$S$200,$U$17-ROWS($S$18:$S29))),IF($AO$21="INVERT",S30,"")))</f>
        <v/>
      </c>
      <c r="AA30" s="77" t="str">
        <f t="shared" si="4"/>
        <v/>
      </c>
      <c r="AB30" s="77"/>
      <c r="AC30" s="37"/>
      <c r="AD30" s="37"/>
      <c r="AE30" s="37"/>
      <c r="AF30" s="37"/>
      <c r="AG30" s="156" t="s">
        <v>135</v>
      </c>
      <c r="AH30" s="174" t="str">
        <f>IFERROR(IF('Metric Data'!B2,AK42,AJ42),"")</f>
        <v/>
      </c>
      <c r="AI30" s="157"/>
      <c r="AJ30" s="164" t="e">
        <f>_xlfn.XLOOKUP(AJ28,$H$18:$H$200,$I$18:$I$200)</f>
        <v>#N/A</v>
      </c>
      <c r="AK30" s="164" t="e">
        <f>_xlfn.XLOOKUP(AK28,$J$18:$J$200,$K$18:$K$200)</f>
        <v>#N/A</v>
      </c>
      <c r="AL30" s="37"/>
    </row>
    <row r="31" spans="1:43" x14ac:dyDescent="0.2">
      <c r="A31" s="32">
        <f t="shared" si="1"/>
        <v>31</v>
      </c>
      <c r="C31" s="38">
        <f>IF(OR(C30&lt;30,C30=""),"",'Metric Calcs'!C27)</f>
        <v>1727.1999999999998</v>
      </c>
      <c r="D31" s="83">
        <f>IF(C31=0,"",'Metric Calcs'!D27)</f>
        <v>5.3852241257258716E-3</v>
      </c>
      <c r="E31" s="83">
        <f>IF(OR(E29=1,E29=""),"",IF('Metric Data'!$B$2,'Metric Calcs'!E27,'Metric Calcs'!F27))</f>
        <v>9.6029675775153569E-4</v>
      </c>
      <c r="F31" s="30">
        <f>IF(OR(F29=1,F29=""),"",IF('Metric Data'!$B$2,'Metric Calcs'!F27,'Metric Calcs'!H27))</f>
        <v>0.53852241257258715</v>
      </c>
      <c r="G31" s="30">
        <f>IF(OR(G29=1,G29=""),"",IF('Metric Data'!$B$2,'Metric Calcs'!G27,'Metric Calcs'!K27))</f>
        <v>9.6029675775153572E-3</v>
      </c>
      <c r="H31" s="30">
        <f>IF(OR(H29=1,H29=""),"",IF('Metric Data'!$B$2,'Metric Calcs'!H27,'Metric Calcs'!N27))</f>
        <v>5.775149847939959</v>
      </c>
      <c r="I31" s="30">
        <f>IF(OR(I29=1,I29=""),"",IF('Metric Data'!$B$2,'Metric Calcs'!K27,'Metric Calcs'!W27))</f>
        <v>6.3232752280900613</v>
      </c>
      <c r="J31" s="30">
        <f>IF('Metric Data'!$B$2,'Metric Calcs'!N27,"")</f>
        <v>713.09121500552158</v>
      </c>
      <c r="K31" s="30">
        <f>IF('Metric Data'!$B$2,'Metric Calcs'!W27,"")</f>
        <v>101.7272</v>
      </c>
      <c r="L31" s="39">
        <f>IF('Metric Data'!$B$2,J31,H31)</f>
        <v>713.09121500552158</v>
      </c>
      <c r="M31" s="122">
        <f>IF('Metric Data'!$B$2,K31,I31)</f>
        <v>101.7272</v>
      </c>
      <c r="O31" s="32">
        <f t="shared" si="2"/>
        <v>101.7272</v>
      </c>
      <c r="Q31" s="122">
        <f t="shared" si="5"/>
        <v>1.7271999999999992</v>
      </c>
      <c r="R31" s="32">
        <f t="shared" si="6"/>
        <v>1.7271999999999992</v>
      </c>
      <c r="S31" s="32">
        <f t="shared" si="7"/>
        <v>248.94784362568706</v>
      </c>
      <c r="U31" s="32">
        <f t="shared" si="3"/>
        <v>1</v>
      </c>
      <c r="X31" s="30" t="str" cm="1">
        <f t="array" ref="X31">IF($AO$21="INVERT",R31,IF(X30&gt;=$S$12,"",IF(R30="","",INDEX($R$18:$R$199,$U$17-ROWS($R$18:$R30)))))</f>
        <v/>
      </c>
      <c r="Y31" s="30" t="str">
        <f t="shared" si="8"/>
        <v/>
      </c>
      <c r="Z31" s="30" t="str">
        <f>IF(Z30="","",IF($AO$21="TYP",IF(S30="","",INDEX($S$18:$S$200,$U$17-ROWS($S$18:$S30))),IF($AO$21="INVERT",S31,"")))</f>
        <v/>
      </c>
      <c r="AA31" s="77" t="str">
        <f t="shared" si="4"/>
        <v/>
      </c>
      <c r="AB31" s="77"/>
      <c r="AC31" s="37"/>
      <c r="AD31" s="37"/>
      <c r="AE31" s="37"/>
      <c r="AF31" s="37"/>
      <c r="AG31" s="156" t="s">
        <v>136</v>
      </c>
      <c r="AH31" s="168" t="str">
        <f>IFERROR(AH30+AH28,"")</f>
        <v/>
      </c>
      <c r="AI31" s="157"/>
      <c r="AJ31" s="164" t="str">
        <f>_xlfn.XLOOKUP(AJ29,$H$18:$H$200,$I$18:$I$200,MIN($I$18:$I$200)-25.4/1000)</f>
        <v/>
      </c>
      <c r="AK31" s="164" t="str">
        <f>_xlfn.XLOOKUP(AK29,$J$18:$J$200,$K$18:$K$200,MIN($K$18:$K$200)-25.4/1000)</f>
        <v/>
      </c>
      <c r="AL31" s="37"/>
    </row>
    <row r="32" spans="1:43" x14ac:dyDescent="0.2">
      <c r="A32" s="32">
        <f t="shared" si="1"/>
        <v>32</v>
      </c>
      <c r="C32" s="38">
        <f>IF(OR(C31&lt;30,C31=""),"",'Metric Calcs'!C28)</f>
        <v>1701.8</v>
      </c>
      <c r="D32" s="83">
        <f>IF(C32=0,"",'Metric Calcs'!D28)</f>
        <v>7.7921019396853817E-3</v>
      </c>
      <c r="E32" s="83">
        <f>IF(OR(E30=1,E30=""),"",IF('Metric Data'!$B$2,'Metric Calcs'!E28,'Metric Calcs'!F28))</f>
        <v>1.4661081693331439E-3</v>
      </c>
      <c r="F32" s="30">
        <f>IF(OR(F30=1,F30=""),"",IF('Metric Data'!$B$2,'Metric Calcs'!F28,'Metric Calcs'!H28))</f>
        <v>0.77921019396853819</v>
      </c>
      <c r="G32" s="30">
        <f>IF(OR(G30=1,G30=""),"",IF('Metric Data'!$B$2,'Metric Calcs'!G28,'Metric Calcs'!K28))</f>
        <v>1.4661081693331439E-2</v>
      </c>
      <c r="H32" s="30">
        <f>IF(OR(H30=1,H30=""),"",IF('Metric Data'!$B$2,'Metric Calcs'!H28,'Metric Calcs'!N28))</f>
        <v>5.6768514897352524</v>
      </c>
      <c r="I32" s="30">
        <f>IF(OR(I30=1,I30=""),"",IF('Metric Data'!$B$2,'Metric Calcs'!K28,'Metric Calcs'!W28))</f>
        <v>6.470722765397122</v>
      </c>
      <c r="J32" s="30">
        <f>IF('Metric Data'!$B$2,'Metric Calcs'!N28,"")</f>
        <v>706.76793977743148</v>
      </c>
      <c r="K32" s="30">
        <f>IF('Metric Data'!$B$2,'Metric Calcs'!W28,"")</f>
        <v>101.70180000000001</v>
      </c>
      <c r="L32" s="39">
        <f>IF('Metric Data'!$B$2,J32,H32)</f>
        <v>706.76793977743148</v>
      </c>
      <c r="M32" s="122">
        <f>IF('Metric Data'!$B$2,K32,I32)</f>
        <v>101.70180000000001</v>
      </c>
      <c r="O32" s="32">
        <f t="shared" si="2"/>
        <v>101.70180000000001</v>
      </c>
      <c r="Q32" s="122">
        <f t="shared" si="5"/>
        <v>1.7017999999999991</v>
      </c>
      <c r="R32" s="32">
        <f t="shared" si="6"/>
        <v>1.7017999999999991</v>
      </c>
      <c r="S32" s="32">
        <f t="shared" si="7"/>
        <v>254.75286477936623</v>
      </c>
      <c r="U32" s="32">
        <f t="shared" si="3"/>
        <v>1</v>
      </c>
      <c r="X32" s="30" t="str" cm="1">
        <f t="array" ref="X32">IF($AO$21="INVERT",R32,IF(X31&gt;=$S$12,"",IF(R31="","",INDEX($R$18:$R$199,$U$17-ROWS($R$18:$R31)))))</f>
        <v/>
      </c>
      <c r="Y32" s="30" t="str">
        <f t="shared" si="8"/>
        <v/>
      </c>
      <c r="Z32" s="30" t="str">
        <f>IF(Z31="","",IF($AO$21="TYP",IF(S31="","",INDEX($S$18:$S$200,$U$17-ROWS($S$18:$S31))),IF($AO$21="INVERT",S32,"")))</f>
        <v/>
      </c>
      <c r="AA32" s="77" t="str">
        <f t="shared" si="4"/>
        <v/>
      </c>
      <c r="AB32" s="77"/>
      <c r="AC32" s="37"/>
      <c r="AD32" s="37"/>
      <c r="AE32" s="37"/>
      <c r="AF32" s="37"/>
      <c r="AG32" s="162" t="s">
        <v>137</v>
      </c>
      <c r="AH32" s="169" t="str">
        <f>IFERROR(ROUNDUP(IF('Metric Data'!B2,AK49,AJ49),2),"")</f>
        <v/>
      </c>
      <c r="AI32" s="157"/>
      <c r="AJ32" s="154" t="e">
        <f>(((ROUND(AJ28,2)-ROUND(AJ29,2))/(ROUND(AJ30,2)-ROUND(AJ31,2)))*(ROUND(AJ30,2)-$AH$25)-ROUND(AJ28,2))*-1</f>
        <v>#N/A</v>
      </c>
      <c r="AK32" s="154" t="e">
        <f>(((ROUND(AK28,2)-ROUND(AK29,2))/(ROUND(AK30,2)-ROUND(AK31,2)))*(ROUND(AK30,2)-$AH$25)-ROUND(AK28,2))*-1</f>
        <v>#N/A</v>
      </c>
      <c r="AL32" s="37"/>
    </row>
    <row r="33" spans="1:38" x14ac:dyDescent="0.2">
      <c r="A33" s="32">
        <f t="shared" si="1"/>
        <v>33</v>
      </c>
      <c r="C33" s="38">
        <f>IF(OR(C32&lt;30,C32=""),"",'Metric Calcs'!C29)</f>
        <v>1676.3999999999999</v>
      </c>
      <c r="D33" s="83">
        <f>IF(C33=0,"",'Metric Calcs'!D29)</f>
        <v>1.0116122893954676E-2</v>
      </c>
      <c r="E33" s="83">
        <f>IF(OR(E31=1,E31=""),"",IF('Metric Data'!$B$2,'Metric Calcs'!E29,'Metric Calcs'!F29))</f>
        <v>1.8688950870736228E-3</v>
      </c>
      <c r="F33" s="30">
        <f>IF(OR(F31=1,F31=""),"",IF('Metric Data'!$B$2,'Metric Calcs'!F29,'Metric Calcs'!H29))</f>
        <v>1.0116122893954675</v>
      </c>
      <c r="G33" s="30">
        <f>IF(OR(G31=1,G31=""),"",IF('Metric Data'!$B$2,'Metric Calcs'!G29,'Metric Calcs'!K29))</f>
        <v>1.8688950870736229E-2</v>
      </c>
      <c r="H33" s="30">
        <f>IF(OR(H31=1,H31=""),"",IF('Metric Data'!$B$2,'Metric Calcs'!H29,'Metric Calcs'!N29))</f>
        <v>5.5822795038935187</v>
      </c>
      <c r="I33" s="30">
        <f>IF(OR(I31=1,I31=""),"",IF('Metric Data'!$B$2,'Metric Calcs'!K29,'Metric Calcs'!W29))</f>
        <v>6.6125807441597217</v>
      </c>
      <c r="J33" s="30">
        <f>IF('Metric Data'!$B$2,'Metric Calcs'!N29,"")</f>
        <v>700.29721701203437</v>
      </c>
      <c r="K33" s="30">
        <f>IF('Metric Data'!$B$2,'Metric Calcs'!W29,"")</f>
        <v>101.6764</v>
      </c>
      <c r="L33" s="39">
        <f>IF('Metric Data'!$B$2,J33,H33)</f>
        <v>700.29721701203437</v>
      </c>
      <c r="M33" s="122">
        <f>IF('Metric Data'!$B$2,K33,I33)</f>
        <v>101.6764</v>
      </c>
      <c r="O33" s="32">
        <f t="shared" si="2"/>
        <v>101.6764</v>
      </c>
      <c r="Q33" s="122">
        <f t="shared" si="5"/>
        <v>1.676399999999999</v>
      </c>
      <c r="R33" s="32">
        <f t="shared" si="6"/>
        <v>1.676399999999999</v>
      </c>
      <c r="S33" s="32">
        <f t="shared" si="7"/>
        <v>260.33782457316727</v>
      </c>
      <c r="U33" s="32">
        <f t="shared" si="3"/>
        <v>1</v>
      </c>
      <c r="X33" s="30" t="str" cm="1">
        <f t="array" ref="X33">IF($AO$21="INVERT",R33,IF(X32&gt;=$S$12,"",IF(R32="","",INDEX($R$18:$R$199,$U$17-ROWS($R$18:$R32)))))</f>
        <v/>
      </c>
      <c r="Y33" s="30" t="str">
        <f t="shared" si="8"/>
        <v/>
      </c>
      <c r="Z33" s="30" t="str">
        <f>IF(Z32="","",IF($AO$21="TYP",IF(S32="","",INDEX($S$18:$S$200,$U$17-ROWS($S$18:$S32))),IF($AO$21="INVERT",S33,"")))</f>
        <v/>
      </c>
      <c r="AA33" s="77" t="str">
        <f t="shared" si="4"/>
        <v/>
      </c>
      <c r="AB33" s="77"/>
      <c r="AC33" s="37"/>
      <c r="AD33" s="37"/>
      <c r="AE33" s="37"/>
      <c r="AF33" s="37"/>
      <c r="AG33" s="96"/>
      <c r="AH33" s="96"/>
      <c r="AI33" s="96"/>
      <c r="AJ33" s="165" t="e">
        <f>ROUND(MAX(IFERROR(AJ32,AJ27),0),2)</f>
        <v>#N/A</v>
      </c>
      <c r="AK33" s="165" t="e">
        <f>ROUND(MAX(IFERROR(AK32,AK27),0),2)</f>
        <v>#N/A</v>
      </c>
      <c r="AL33" s="37"/>
    </row>
    <row r="34" spans="1:38" x14ac:dyDescent="0.2">
      <c r="A34" s="32">
        <f t="shared" si="1"/>
        <v>34</v>
      </c>
      <c r="C34" s="38">
        <f>IF(OR(C33&lt;30,C33=""),"",'Metric Calcs'!C30)</f>
        <v>1651</v>
      </c>
      <c r="D34" s="83">
        <f>IF(C34=0,"",'Metric Calcs'!D30)</f>
        <v>1.2980261645193192E-2</v>
      </c>
      <c r="E34" s="83">
        <f>IF(OR(E32=1,E32=""),"",IF('Metric Data'!$B$2,'Metric Calcs'!E30,'Metric Calcs'!F30))</f>
        <v>2.3522746708196959E-3</v>
      </c>
      <c r="F34" s="30">
        <f>IF(OR(F32=1,F32=""),"",IF('Metric Data'!$B$2,'Metric Calcs'!F30,'Metric Calcs'!H30))</f>
        <v>1.2980261645193192</v>
      </c>
      <c r="G34" s="30">
        <f>IF(OR(G32=1,G32=""),"",IF('Metric Data'!$B$2,'Metric Calcs'!G30,'Metric Calcs'!K30))</f>
        <v>2.352274670819696E-2</v>
      </c>
      <c r="H34" s="30">
        <f>IF(OR(H32=1,H32=""),"",IF('Metric Data'!$B$2,'Metric Calcs'!H30,'Metric Calcs'!N30))</f>
        <v>5.465780435508993</v>
      </c>
      <c r="I34" s="30">
        <f>IF(OR(I32=1,I32=""),"",IF('Metric Data'!$B$2,'Metric Calcs'!K30,'Metric Calcs'!W30))</f>
        <v>6.7873293467365095</v>
      </c>
      <c r="J34" s="30">
        <f>IF('Metric Data'!$B$2,'Metric Calcs'!N30,"")</f>
        <v>693.68463626787468</v>
      </c>
      <c r="K34" s="30">
        <f>IF('Metric Data'!$B$2,'Metric Calcs'!W30,"")</f>
        <v>101.651</v>
      </c>
      <c r="L34" s="39">
        <f>IF('Metric Data'!$B$2,J34,H34)</f>
        <v>693.68463626787468</v>
      </c>
      <c r="M34" s="122">
        <f>IF('Metric Data'!$B$2,K34,I34)</f>
        <v>101.651</v>
      </c>
      <c r="O34" s="32">
        <f t="shared" si="2"/>
        <v>101.651</v>
      </c>
      <c r="Q34" s="122">
        <f t="shared" si="5"/>
        <v>1.6509999999999989</v>
      </c>
      <c r="R34" s="32">
        <f t="shared" si="6"/>
        <v>1.6509999999999989</v>
      </c>
      <c r="S34" s="32">
        <f t="shared" si="7"/>
        <v>267.21769081649933</v>
      </c>
      <c r="U34" s="32">
        <f t="shared" si="3"/>
        <v>1</v>
      </c>
      <c r="X34" s="30" t="str" cm="1">
        <f t="array" ref="X34">IF($AO$21="INVERT",R34,IF(X33&gt;=$S$12,"",IF(R33="","",INDEX($R$18:$R$199,$U$17-ROWS($R$18:$R33)))))</f>
        <v/>
      </c>
      <c r="Y34" s="30" t="str">
        <f t="shared" si="8"/>
        <v/>
      </c>
      <c r="Z34" s="30" t="str">
        <f>IF(Z33="","",IF($AO$21="TYP",IF(S33="","",INDEX($S$18:$S$200,$U$17-ROWS($S$18:$S33))),IF($AO$21="INVERT",S34,"")))</f>
        <v/>
      </c>
      <c r="AA34" s="77" t="str">
        <f t="shared" si="4"/>
        <v/>
      </c>
      <c r="AB34" s="77"/>
      <c r="AC34" s="37"/>
      <c r="AD34" s="37"/>
      <c r="AE34" s="37"/>
      <c r="AF34" s="37"/>
      <c r="AG34" s="96"/>
      <c r="AH34" s="96"/>
      <c r="AI34" s="96"/>
      <c r="AJ34" s="144" t="s">
        <v>142</v>
      </c>
      <c r="AK34" s="145"/>
      <c r="AL34" s="37"/>
    </row>
    <row r="35" spans="1:38" x14ac:dyDescent="0.2">
      <c r="A35" s="32">
        <f t="shared" si="1"/>
        <v>35</v>
      </c>
      <c r="C35" s="38">
        <f>IF(OR(C34&lt;30,C34=""),"",'Metric Calcs'!C31)</f>
        <v>1625.6</v>
      </c>
      <c r="D35" s="83">
        <f>IF(C35=0,"",'Metric Calcs'!D31)</f>
        <v>2.1000672801925548E-2</v>
      </c>
      <c r="E35" s="83">
        <f>IF(OR(E33=1,E33=""),"",IF('Metric Data'!$B$2,'Metric Calcs'!E31,'Metric Calcs'!F31))</f>
        <v>2.9826640237858612E-3</v>
      </c>
      <c r="F35" s="30">
        <f>IF(OR(F33=1,F33=""),"",IF('Metric Data'!$B$2,'Metric Calcs'!F31,'Metric Calcs'!H31))</f>
        <v>2.1000672801925546</v>
      </c>
      <c r="G35" s="30">
        <f>IF(OR(G33=1,G33=""),"",IF('Metric Data'!$B$2,'Metric Calcs'!G31,'Metric Calcs'!K31))</f>
        <v>2.9826640237858613E-2</v>
      </c>
      <c r="H35" s="30">
        <f>IF(OR(H33=1,H33=""),"",IF('Metric Data'!$B$2,'Metric Calcs'!H31,'Metric Calcs'!N31))</f>
        <v>5.1424424318278348</v>
      </c>
      <c r="I35" s="30">
        <f>IF(OR(I33=1,I33=""),"",IF('Metric Data'!$B$2,'Metric Calcs'!K31,'Metric Calcs'!W31))</f>
        <v>7.2723363522582476</v>
      </c>
      <c r="J35" s="30">
        <f>IF('Metric Data'!$B$2,'Metric Calcs'!N31,"")</f>
        <v>686.89730692113812</v>
      </c>
      <c r="K35" s="30">
        <f>IF('Metric Data'!$B$2,'Metric Calcs'!W31,"")</f>
        <v>101.62560000000001</v>
      </c>
      <c r="L35" s="39">
        <f>IF('Metric Data'!$B$2,J35,H35)</f>
        <v>686.89730692113812</v>
      </c>
      <c r="M35" s="122">
        <f>IF('Metric Data'!$B$2,K35,I35)</f>
        <v>101.62560000000001</v>
      </c>
      <c r="O35" s="32">
        <f t="shared" si="2"/>
        <v>101.62560000000001</v>
      </c>
      <c r="Q35" s="122">
        <f t="shared" si="5"/>
        <v>1.6255999999999988</v>
      </c>
      <c r="R35" s="32">
        <f t="shared" si="6"/>
        <v>1.6255999999999988</v>
      </c>
      <c r="S35" s="32">
        <f t="shared" si="7"/>
        <v>286.3124548132617</v>
      </c>
      <c r="U35" s="32">
        <f t="shared" si="3"/>
        <v>1</v>
      </c>
      <c r="X35" s="30" t="str" cm="1">
        <f t="array" ref="X35">IF($AO$21="INVERT",R35,IF(X34&gt;=$S$12,"",IF(R34="","",INDEX($R$18:$R$199,$U$17-ROWS($R$18:$R34)))))</f>
        <v/>
      </c>
      <c r="Y35" s="30" t="str">
        <f t="shared" si="8"/>
        <v/>
      </c>
      <c r="Z35" s="30" t="str">
        <f>IF(Z34="","",IF($AO$21="TYP",IF(S34="","",INDEX($S$18:$S$200,$U$17-ROWS($S$18:$S34))),IF($AO$21="INVERT",S35,"")))</f>
        <v/>
      </c>
      <c r="AA35" s="77" t="str">
        <f t="shared" si="4"/>
        <v/>
      </c>
      <c r="AB35" s="77"/>
      <c r="AC35" s="37"/>
      <c r="AD35" s="37"/>
      <c r="AE35" s="37"/>
      <c r="AF35" s="37"/>
      <c r="AG35" s="96"/>
      <c r="AH35" s="96"/>
      <c r="AI35" s="96"/>
      <c r="AJ35" s="161" t="s">
        <v>138</v>
      </c>
      <c r="AK35" s="150" t="s">
        <v>139</v>
      </c>
      <c r="AL35" s="37"/>
    </row>
    <row r="36" spans="1:38" x14ac:dyDescent="0.2">
      <c r="A36" s="32">
        <f t="shared" si="1"/>
        <v>36</v>
      </c>
      <c r="C36" s="38">
        <f>IF(OR(C35&lt;30,C35=""),"",'Metric Calcs'!C32)</f>
        <v>1600.1999999999998</v>
      </c>
      <c r="D36" s="83">
        <f>IF(C36=0,"",'Metric Calcs'!D32)</f>
        <v>3.1045550899051057E-2</v>
      </c>
      <c r="E36" s="83">
        <f>IF(OR(E34=1,E34=""),"",IF('Metric Data'!$B$2,'Metric Calcs'!E32,'Metric Calcs'!F32))</f>
        <v>3.7492280900467295E-3</v>
      </c>
      <c r="F36" s="30">
        <f>IF(OR(F34=1,F34=""),"",IF('Metric Data'!$B$2,'Metric Calcs'!F32,'Metric Calcs'!H32))</f>
        <v>3.1045550899051055</v>
      </c>
      <c r="G36" s="30">
        <f>IF(OR(G34=1,G34=""),"",IF('Metric Data'!$B$2,'Metric Calcs'!G32,'Metric Calcs'!K32))</f>
        <v>3.7492280900467294E-2</v>
      </c>
      <c r="H36" s="30">
        <f>IF(OR(H34=1,H34=""),"",IF('Metric Data'!$B$2,'Metric Calcs'!H32,'Metric Calcs'!N32))</f>
        <v>4.737581051677771</v>
      </c>
      <c r="I36" s="30">
        <f>IF(OR(I34=1,I34=""),"",IF('Metric Data'!$B$2,'Metric Calcs'!K32,'Metric Calcs'!W32))</f>
        <v>7.8796284224833446</v>
      </c>
      <c r="J36" s="30">
        <f>IF('Metric Data'!$B$2,'Metric Calcs'!N32,"")</f>
        <v>679.62497056887992</v>
      </c>
      <c r="K36" s="30">
        <f>IF('Metric Data'!$B$2,'Metric Calcs'!W32,"")</f>
        <v>101.6002</v>
      </c>
      <c r="L36" s="39">
        <f>IF('Metric Data'!$B$2,J36,H36)</f>
        <v>679.62497056887992</v>
      </c>
      <c r="M36" s="122">
        <f>IF('Metric Data'!$B$2,K36,I36)</f>
        <v>101.6002</v>
      </c>
      <c r="O36" s="32">
        <f t="shared" si="2"/>
        <v>101.6002</v>
      </c>
      <c r="Q36" s="122">
        <f t="shared" si="5"/>
        <v>1.6001999999999987</v>
      </c>
      <c r="R36" s="32">
        <f t="shared" si="6"/>
        <v>1.6001999999999987</v>
      </c>
      <c r="S36" s="32">
        <f t="shared" si="7"/>
        <v>310.22159143629602</v>
      </c>
      <c r="U36" s="32">
        <f t="shared" si="3"/>
        <v>1</v>
      </c>
      <c r="X36" s="30" t="str" cm="1">
        <f t="array" ref="X36">IF($AO$21="INVERT",R36,IF(X35&gt;=$S$12,"",IF(R35="","",INDEX($R$18:$R$199,$U$17-ROWS($R$18:$R35)))))</f>
        <v/>
      </c>
      <c r="Y36" s="30" t="str">
        <f t="shared" si="8"/>
        <v/>
      </c>
      <c r="Z36" s="30" t="str">
        <f>IF(Z35="","",IF($AO$21="TYP",IF(S35="","",INDEX($S$18:$S$200,$U$17-ROWS($S$18:$S35))),IF($AO$21="INVERT",S36,"")))</f>
        <v/>
      </c>
      <c r="AA36" s="77" t="str">
        <f t="shared" si="4"/>
        <v/>
      </c>
      <c r="AB36" s="77"/>
      <c r="AC36" s="37"/>
      <c r="AD36" s="37"/>
      <c r="AE36" s="37"/>
      <c r="AF36" s="37"/>
      <c r="AG36" s="96"/>
      <c r="AH36" s="96"/>
      <c r="AI36" s="96"/>
      <c r="AJ36" s="166" t="e">
        <f>_xlfn.XLOOKUP($AH$29,$I$18:$I$200,$H$18:$H$200,,0)</f>
        <v>#N/A</v>
      </c>
      <c r="AK36" s="166" t="e">
        <f>_xlfn.XLOOKUP($AH$29,$K$18:$K$200,$J$18:$J$200,,0)</f>
        <v>#N/A</v>
      </c>
      <c r="AL36" s="37"/>
    </row>
    <row r="37" spans="1:38" x14ac:dyDescent="0.2">
      <c r="A37" s="32">
        <f t="shared" si="1"/>
        <v>37</v>
      </c>
      <c r="C37" s="38">
        <f>IF(OR(C36&lt;30,C36=""),"",'Metric Calcs'!C33)</f>
        <v>1574.8</v>
      </c>
      <c r="D37" s="83">
        <f>IF(C37=0,"",'Metric Calcs'!D33)</f>
        <v>3.7334957949880093E-2</v>
      </c>
      <c r="E37" s="83">
        <f>IF(OR(E35=1,E35=""),"",IF('Metric Data'!$B$2,'Metric Calcs'!E33,'Metric Calcs'!F33))</f>
        <v>4.5587149936288955E-3</v>
      </c>
      <c r="F37" s="30">
        <f>IF(OR(F35=1,F35=""),"",IF('Metric Data'!$B$2,'Metric Calcs'!F33,'Metric Calcs'!H33))</f>
        <v>3.7334957949880092</v>
      </c>
      <c r="G37" s="30">
        <f>IF(OR(G35=1,G35=""),"",IF('Metric Data'!$B$2,'Metric Calcs'!G33,'Metric Calcs'!K33))</f>
        <v>4.5587149936288957E-2</v>
      </c>
      <c r="H37" s="30">
        <f>IF(OR(H35=1,H35=""),"",IF('Metric Data'!$B$2,'Metric Calcs'!H33,'Metric Calcs'!N33))</f>
        <v>4.482766822030281</v>
      </c>
      <c r="I37" s="30">
        <f>IF(OR(I35=1,I35=""),"",IF('Metric Data'!$B$2,'Metric Calcs'!K33,'Metric Calcs'!W33))</f>
        <v>8.2618497669545796</v>
      </c>
      <c r="J37" s="30">
        <f>IF('Metric Data'!$B$2,'Metric Calcs'!N33,"")</f>
        <v>671.74534214639652</v>
      </c>
      <c r="K37" s="30">
        <f>IF('Metric Data'!$B$2,'Metric Calcs'!W33,"")</f>
        <v>101.5748</v>
      </c>
      <c r="L37" s="39">
        <f>IF('Metric Data'!$B$2,J37,H37)</f>
        <v>671.74534214639652</v>
      </c>
      <c r="M37" s="122">
        <f>IF('Metric Data'!$B$2,K37,I37)</f>
        <v>101.5748</v>
      </c>
      <c r="O37" s="32">
        <f t="shared" si="2"/>
        <v>101.5748</v>
      </c>
      <c r="Q37" s="122">
        <f t="shared" si="5"/>
        <v>1.5747999999999986</v>
      </c>
      <c r="R37" s="32">
        <f t="shared" si="6"/>
        <v>1.5747999999999986</v>
      </c>
      <c r="S37" s="32">
        <f t="shared" si="7"/>
        <v>325.26967586447478</v>
      </c>
      <c r="U37" s="32">
        <f t="shared" si="3"/>
        <v>1</v>
      </c>
      <c r="X37" s="30" t="str" cm="1">
        <f t="array" ref="X37">IF($AO$21="INVERT",R37,IF(X36&gt;=$S$12,"",IF(R36="","",INDEX($R$18:$R$199,$U$17-ROWS($R$18:$R36)))))</f>
        <v/>
      </c>
      <c r="Y37" s="30" t="str">
        <f t="shared" si="8"/>
        <v/>
      </c>
      <c r="Z37" s="30" t="str">
        <f>IF(Z36="","",IF($AO$21="TYP",IF(S36="","",INDEX($S$18:$S$200,$U$17-ROWS($S$18:$S36))),IF($AO$21="INVERT",S37,"")))</f>
        <v/>
      </c>
      <c r="AA37" s="77" t="str">
        <f t="shared" si="4"/>
        <v/>
      </c>
      <c r="AB37" s="77"/>
      <c r="AC37" s="37"/>
      <c r="AD37" s="37"/>
      <c r="AE37" s="37"/>
      <c r="AF37" s="37"/>
      <c r="AG37" s="96"/>
      <c r="AH37" s="96"/>
      <c r="AI37" s="96"/>
      <c r="AJ37" s="165" t="e">
        <f>_xlfn.XLOOKUP($AH$29,$I$18:$I$200,$H$18:$H$200,,1)</f>
        <v>#N/A</v>
      </c>
      <c r="AK37" s="165" t="e">
        <f>_xlfn.XLOOKUP($AH$29,$K$18:$K$200,$J$18:$J$200,,1)</f>
        <v>#N/A</v>
      </c>
      <c r="AL37" s="37"/>
    </row>
    <row r="38" spans="1:38" x14ac:dyDescent="0.2">
      <c r="A38" s="32">
        <f t="shared" si="1"/>
        <v>38</v>
      </c>
      <c r="C38" s="38">
        <f>IF(OR(C37&lt;30,C37=""),"",'Metric Calcs'!C34)</f>
        <v>1549.3999999999999</v>
      </c>
      <c r="D38" s="83">
        <f>IF(C38=0,"",'Metric Calcs'!D34)</f>
        <v>4.2424797394874092E-2</v>
      </c>
      <c r="E38" s="83">
        <f>IF(OR(E36=1,E36=""),"",IF('Metric Data'!$B$2,'Metric Calcs'!E34,'Metric Calcs'!F34))</f>
        <v>5.3430046722354567E-3</v>
      </c>
      <c r="F38" s="30">
        <f>IF(OR(F36=1,F36=""),"",IF('Metric Data'!$B$2,'Metric Calcs'!F34,'Metric Calcs'!H34))</f>
        <v>4.2424797394874094</v>
      </c>
      <c r="G38" s="30">
        <f>IF(OR(G36=1,G36=""),"",IF('Metric Data'!$B$2,'Metric Calcs'!G34,'Metric Calcs'!K34))</f>
        <v>5.3430046722354567E-2</v>
      </c>
      <c r="H38" s="30">
        <f>IF(OR(H36=1,H36=""),"",IF('Metric Data'!$B$2,'Metric Calcs'!H34,'Metric Calcs'!N34))</f>
        <v>4.2760360855160942</v>
      </c>
      <c r="I38" s="30">
        <f>IF(OR(I36=1,I36=""),"",IF('Metric Data'!$B$2,'Metric Calcs'!K34,'Metric Calcs'!W34))</f>
        <v>8.571945871725859</v>
      </c>
      <c r="J38" s="30">
        <f>IF('Metric Data'!$B$2,'Metric Calcs'!N34,"")</f>
        <v>663.48349237944194</v>
      </c>
      <c r="K38" s="30">
        <f>IF('Metric Data'!$B$2,'Metric Calcs'!W34,"")</f>
        <v>101.54940000000001</v>
      </c>
      <c r="L38" s="39">
        <f>IF('Metric Data'!$B$2,J38,H38)</f>
        <v>663.48349237944194</v>
      </c>
      <c r="M38" s="122">
        <f>IF('Metric Data'!$B$2,K38,I38)</f>
        <v>101.54940000000001</v>
      </c>
      <c r="O38" s="32">
        <f t="shared" si="2"/>
        <v>101.54940000000001</v>
      </c>
      <c r="Q38" s="122">
        <f t="shared" si="5"/>
        <v>1.5493999999999986</v>
      </c>
      <c r="R38" s="32">
        <f t="shared" si="6"/>
        <v>1.5493999999999986</v>
      </c>
      <c r="S38" s="32">
        <f t="shared" si="7"/>
        <v>337.47818392614954</v>
      </c>
      <c r="U38" s="32">
        <f t="shared" si="3"/>
        <v>1</v>
      </c>
      <c r="X38" s="30" t="str" cm="1">
        <f t="array" ref="X38">IF($AO$21="INVERT",R38,IF(X37&gt;=$S$12,"",IF(R37="","",INDEX($R$18:$R$199,$U$17-ROWS($R$18:$R37)))))</f>
        <v/>
      </c>
      <c r="Y38" s="30" t="str">
        <f t="shared" si="8"/>
        <v/>
      </c>
      <c r="Z38" s="30" t="str">
        <f>IF(Z37="","",IF($AO$21="TYP",IF(S37="","",INDEX($S$18:$S$200,$U$17-ROWS($S$18:$S37))),IF($AO$21="INVERT",S38,"")))</f>
        <v/>
      </c>
      <c r="AA38" s="77" t="str">
        <f t="shared" si="4"/>
        <v/>
      </c>
      <c r="AB38" s="77"/>
      <c r="AC38" s="37"/>
      <c r="AD38" s="37"/>
      <c r="AE38" s="37"/>
      <c r="AF38" s="37"/>
      <c r="AG38" s="96"/>
      <c r="AH38" s="96"/>
      <c r="AI38" s="96"/>
      <c r="AJ38" s="165" t="str">
        <f>_xlfn.XLOOKUP($AH$29,$I$18:$I$200,$H$18:$H$200,0,-1)</f>
        <v/>
      </c>
      <c r="AK38" s="165" t="str">
        <f>_xlfn.XLOOKUP($AH$29,$K$18:$K$200,$J$18:$J$200,0,-1)</f>
        <v/>
      </c>
      <c r="AL38" s="37"/>
    </row>
    <row r="39" spans="1:38" x14ac:dyDescent="0.2">
      <c r="A39" s="32">
        <f t="shared" si="1"/>
        <v>39</v>
      </c>
      <c r="C39" s="38">
        <f>IF(OR(C38&lt;30,C38=""),"",'Metric Calcs'!C35)</f>
        <v>1524</v>
      </c>
      <c r="D39" s="83">
        <f>IF(C39=0,"",'Metric Calcs'!D35)</f>
        <v>4.6849492566898403E-2</v>
      </c>
      <c r="E39" s="83">
        <f>IF(OR(E37=1,E37=""),"",IF('Metric Data'!$B$2,'Metric Calcs'!E35,'Metric Calcs'!F35))</f>
        <v>6.1878889990090091E-3</v>
      </c>
      <c r="F39" s="30">
        <f>IF(OR(F37=1,F37=""),"",IF('Metric Data'!$B$2,'Metric Calcs'!F35,'Metric Calcs'!H35))</f>
        <v>4.6849492566898405</v>
      </c>
      <c r="G39" s="30">
        <f>IF(OR(G37=1,G37=""),"",IF('Metric Data'!$B$2,'Metric Calcs'!G35,'Metric Calcs'!K35))</f>
        <v>6.1878889990090093E-2</v>
      </c>
      <c r="H39" s="30">
        <f>IF(OR(H37=1,H37=""),"",IF('Metric Data'!$B$2,'Metric Calcs'!H35,'Metric Calcs'!N35))</f>
        <v>4.0956687413280282</v>
      </c>
      <c r="I39" s="30">
        <f>IF(OR(I37=1,I37=""),"",IF('Metric Data'!$B$2,'Metric Calcs'!K35,'Metric Calcs'!W35))</f>
        <v>8.8424968880079593</v>
      </c>
      <c r="J39" s="30">
        <f>IF('Metric Data'!$B$2,'Metric Calcs'!N35,"")</f>
        <v>654.91154650771614</v>
      </c>
      <c r="K39" s="30">
        <f>IF('Metric Data'!$B$2,'Metric Calcs'!W35,"")</f>
        <v>101.524</v>
      </c>
      <c r="L39" s="39">
        <f>IF('Metric Data'!$B$2,J39,H39)</f>
        <v>654.91154650771614</v>
      </c>
      <c r="M39" s="122">
        <f>IF('Metric Data'!$B$2,K39,I39)</f>
        <v>101.524</v>
      </c>
      <c r="O39" s="32">
        <f t="shared" si="2"/>
        <v>101.524</v>
      </c>
      <c r="Q39" s="122">
        <f t="shared" si="5"/>
        <v>1.5239999999999985</v>
      </c>
      <c r="R39" s="32">
        <f t="shared" si="6"/>
        <v>1.5239999999999985</v>
      </c>
      <c r="S39" s="32">
        <f t="shared" si="7"/>
        <v>348.12979874040678</v>
      </c>
      <c r="U39" s="32">
        <f t="shared" si="3"/>
        <v>1</v>
      </c>
      <c r="X39" s="30" t="str" cm="1">
        <f t="array" ref="X39">IF($AO$21="INVERT",R39,IF(X38&gt;=$S$12,"",IF(R38="","",INDEX($R$18:$R$199,$U$17-ROWS($R$18:$R38)))))</f>
        <v/>
      </c>
      <c r="Y39" s="30" t="str">
        <f t="shared" si="8"/>
        <v/>
      </c>
      <c r="Z39" s="30" t="str">
        <f>IF(Z38="","",IF($AO$21="TYP",IF(S38="","",INDEX($S$18:$S$200,$U$17-ROWS($S$18:$S38))),IF($AO$21="INVERT",S39,"")))</f>
        <v/>
      </c>
      <c r="AA39" s="77" t="str">
        <f t="shared" si="4"/>
        <v/>
      </c>
      <c r="AB39" s="77"/>
      <c r="AC39" s="37"/>
      <c r="AD39" s="37"/>
      <c r="AE39" s="37"/>
      <c r="AF39" s="37"/>
      <c r="AG39" s="96"/>
      <c r="AH39" s="96"/>
      <c r="AI39" s="96"/>
      <c r="AJ39" s="165" t="e">
        <f>_xlfn.XLOOKUP(AJ37,$H$18:$H$200,$I$18:$I$200)</f>
        <v>#N/A</v>
      </c>
      <c r="AK39" s="165" t="e">
        <f>_xlfn.XLOOKUP(AK37,$J$18:$J$200,$K$18:$K$200)</f>
        <v>#N/A</v>
      </c>
      <c r="AL39" s="37"/>
    </row>
    <row r="40" spans="1:38" x14ac:dyDescent="0.2">
      <c r="A40" s="32">
        <f t="shared" si="1"/>
        <v>40</v>
      </c>
      <c r="C40" s="38">
        <f>IF(OR(C39&lt;30,C39=""),"",'Metric Calcs'!C36)</f>
        <v>1498.6</v>
      </c>
      <c r="D40" s="83">
        <f>IF(C40=0,"",'Metric Calcs'!D36)</f>
        <v>5.0798968143848329E-2</v>
      </c>
      <c r="E40" s="83">
        <f>IF(OR(E38=1,E38=""),"",IF('Metric Data'!$B$2,'Metric Calcs'!E36,'Metric Calcs'!F36))</f>
        <v>6.9923460285996625E-3</v>
      </c>
      <c r="F40" s="30">
        <f>IF(OR(F38=1,F38=""),"",IF('Metric Data'!$B$2,'Metric Calcs'!F36,'Metric Calcs'!H36))</f>
        <v>5.0798968143848331</v>
      </c>
      <c r="G40" s="30">
        <f>IF(OR(G38=1,G38=""),"",IF('Metric Data'!$B$2,'Metric Calcs'!G36,'Metric Calcs'!K36))</f>
        <v>6.9923460285996622E-2</v>
      </c>
      <c r="H40" s="30">
        <f>IF(OR(H38=1,H38=""),"",IF('Metric Data'!$B$2,'Metric Calcs'!H36,'Metric Calcs'!N36))</f>
        <v>3.9344718901316678</v>
      </c>
      <c r="I40" s="30">
        <f>IF(OR(I38=1,I38=""),"",IF('Metric Data'!$B$2,'Metric Calcs'!K36,'Metric Calcs'!W36))</f>
        <v>9.0842921648024983</v>
      </c>
      <c r="J40" s="30">
        <f>IF('Metric Data'!$B$2,'Metric Calcs'!N36,"")</f>
        <v>646.06904961970815</v>
      </c>
      <c r="K40" s="30">
        <f>IF('Metric Data'!$B$2,'Metric Calcs'!W36,"")</f>
        <v>101.4986</v>
      </c>
      <c r="L40" s="39">
        <f>IF('Metric Data'!$B$2,J40,H40)</f>
        <v>646.06904961970815</v>
      </c>
      <c r="M40" s="122">
        <f>IF('Metric Data'!$B$2,K40,I40)</f>
        <v>101.4986</v>
      </c>
      <c r="O40" s="32">
        <f t="shared" si="2"/>
        <v>101.4986</v>
      </c>
      <c r="Q40" s="122">
        <f t="shared" si="5"/>
        <v>1.4985999999999984</v>
      </c>
      <c r="R40" s="32">
        <f t="shared" si="6"/>
        <v>1.4985999999999984</v>
      </c>
      <c r="S40" s="32">
        <f t="shared" si="7"/>
        <v>357.6492978270029</v>
      </c>
      <c r="U40" s="32">
        <f t="shared" si="3"/>
        <v>1</v>
      </c>
      <c r="X40" s="30" t="str" cm="1">
        <f t="array" ref="X40">IF($AO$21="INVERT",R40,IF(X39&gt;=$S$12,"",IF(R39="","",INDEX($R$18:$R$199,$U$17-ROWS($R$18:$R39)))))</f>
        <v/>
      </c>
      <c r="Y40" s="30" t="str">
        <f t="shared" si="8"/>
        <v/>
      </c>
      <c r="Z40" s="30" t="str">
        <f>IF(Z39="","",IF($AO$21="TYP",IF(S39="","",INDEX($S$18:$S$200,$U$17-ROWS($S$18:$S39))),IF($AO$21="INVERT",S40,"")))</f>
        <v/>
      </c>
      <c r="AA40" s="77" t="str">
        <f t="shared" si="4"/>
        <v/>
      </c>
      <c r="AB40" s="77"/>
      <c r="AC40" s="37"/>
      <c r="AD40" s="37"/>
      <c r="AE40" s="37"/>
      <c r="AF40" s="37"/>
      <c r="AG40" s="96"/>
      <c r="AH40" s="96"/>
      <c r="AI40" s="96"/>
      <c r="AJ40" s="146" t="str">
        <f>_xlfn.XLOOKUP(AJ38,$H$18:$H$200,$I$18:$I$200,MIN($I$18:$I$200)-25.4/1000)</f>
        <v/>
      </c>
      <c r="AK40" s="146" t="str">
        <f>_xlfn.XLOOKUP(AK38,$J$18:$J$200,$K$18:$K$200,MIN($K$18:$K$200)-25.4/1000)</f>
        <v/>
      </c>
      <c r="AL40" s="37"/>
    </row>
    <row r="41" spans="1:38" x14ac:dyDescent="0.2">
      <c r="A41" s="32">
        <f t="shared" si="1"/>
        <v>41</v>
      </c>
      <c r="C41" s="38">
        <f>IF(OR(C40&lt;30,C40=""),"",'Metric Calcs'!C37)</f>
        <v>1473.1999999999998</v>
      </c>
      <c r="D41" s="83">
        <f>IF(C41=0,"",'Metric Calcs'!D37)</f>
        <v>5.4358033979894797E-2</v>
      </c>
      <c r="E41" s="83">
        <f>IF(OR(E39=1,E39=""),"",IF('Metric Data'!$B$2,'Metric Calcs'!E37,'Metric Calcs'!F37))</f>
        <v>7.7950601727311353E-3</v>
      </c>
      <c r="F41" s="30">
        <f>IF(OR(F39=1,F39=""),"",IF('Metric Data'!$B$2,'Metric Calcs'!F37,'Metric Calcs'!H37))</f>
        <v>5.4358033979894795</v>
      </c>
      <c r="G41" s="30">
        <f>IF(OR(G39=1,G39=""),"",IF('Metric Data'!$B$2,'Metric Calcs'!G37,'Metric Calcs'!K37))</f>
        <v>7.7950601727311358E-2</v>
      </c>
      <c r="H41" s="30">
        <f>IF(OR(H39=1,H39=""),"",IF('Metric Data'!$B$2,'Metric Calcs'!H37,'Metric Calcs'!N37))</f>
        <v>3.7888984001132835</v>
      </c>
      <c r="I41" s="30">
        <f>IF(OR(I39=1,I39=""),"",IF('Metric Data'!$B$2,'Metric Calcs'!K37,'Metric Calcs'!W37))</f>
        <v>9.302652399830075</v>
      </c>
      <c r="J41" s="30">
        <f>IF('Metric Data'!$B$2,'Metric Calcs'!N37,"")</f>
        <v>636.98475745490566</v>
      </c>
      <c r="K41" s="30">
        <f>IF('Metric Data'!$B$2,'Metric Calcs'!W37,"")</f>
        <v>101.47320000000001</v>
      </c>
      <c r="L41" s="39">
        <f>IF('Metric Data'!$B$2,J41,H41)</f>
        <v>636.98475745490566</v>
      </c>
      <c r="M41" s="122">
        <f>IF('Metric Data'!$B$2,K41,I41)</f>
        <v>101.47320000000001</v>
      </c>
      <c r="O41" s="32">
        <f t="shared" si="2"/>
        <v>101.47320000000001</v>
      </c>
      <c r="Q41" s="122">
        <f t="shared" si="5"/>
        <v>1.4731999999999983</v>
      </c>
      <c r="R41" s="32">
        <f t="shared" si="6"/>
        <v>1.4731999999999983</v>
      </c>
      <c r="S41" s="32">
        <f t="shared" si="7"/>
        <v>366.24615747355722</v>
      </c>
      <c r="U41" s="32">
        <f t="shared" si="3"/>
        <v>1</v>
      </c>
      <c r="X41" s="30" t="str" cm="1">
        <f t="array" ref="X41">IF($AO$21="INVERT",R41,IF(X40&gt;=$S$12,"",IF(R40="","",INDEX($R$18:$R$199,$U$17-ROWS($R$18:$R40)))))</f>
        <v/>
      </c>
      <c r="Y41" s="30" t="str">
        <f t="shared" si="8"/>
        <v/>
      </c>
      <c r="Z41" s="30" t="str">
        <f>IF(Z40="","",IF($AO$21="TYP",IF(S40="","",INDEX($S$18:$S$200,$U$17-ROWS($S$18:$S40))),IF($AO$21="INVERT",S41,"")))</f>
        <v/>
      </c>
      <c r="AA41" s="77" t="str">
        <f t="shared" si="4"/>
        <v/>
      </c>
      <c r="AB41" s="77"/>
      <c r="AC41" s="37"/>
      <c r="AD41" s="37"/>
      <c r="AE41" s="37"/>
      <c r="AF41" s="37"/>
      <c r="AG41" s="96"/>
      <c r="AH41" s="96"/>
      <c r="AI41" s="96"/>
      <c r="AJ41" s="154" t="e">
        <f>(((ROUND(AJ37,2)-ROUND(AJ38,2))/(ROUND(AJ39,2)-ROUND(AJ40,2)))*(ROUND(AJ39,2)-$AH$29)-ROUND(AJ37,2))*-1</f>
        <v>#N/A</v>
      </c>
      <c r="AK41" s="154" t="e">
        <f>(((ROUND(AK37,2)-ROUND(AK38,2))/(ROUND(AK39,2)-ROUND(AK40,2)))*(ROUND(AK39,2)-$AH$29)-ROUND(AK37,2))*-1</f>
        <v>#N/A</v>
      </c>
      <c r="AL41" s="37"/>
    </row>
    <row r="42" spans="1:38" x14ac:dyDescent="0.2">
      <c r="A42" s="32">
        <f t="shared" si="1"/>
        <v>42</v>
      </c>
      <c r="C42" s="38">
        <f>IF(OR(C41&lt;30,C41=""),"",'Metric Calcs'!C38)</f>
        <v>1447.8</v>
      </c>
      <c r="D42" s="83">
        <f>IF(C42=0,"",'Metric Calcs'!D38)</f>
        <v>5.7693239699844821E-2</v>
      </c>
      <c r="E42" s="83">
        <f>IF(OR(E40=1,E40=""),"",IF('Metric Data'!$B$2,'Metric Calcs'!E38,'Metric Calcs'!F38))</f>
        <v>8.547170041059109E-3</v>
      </c>
      <c r="F42" s="30">
        <f>IF(OR(F40=1,F40=""),"",IF('Metric Data'!$B$2,'Metric Calcs'!F38,'Metric Calcs'!H38))</f>
        <v>5.769323969984482</v>
      </c>
      <c r="G42" s="30">
        <f>IF(OR(G40=1,G40=""),"",IF('Metric Data'!$B$2,'Metric Calcs'!G38,'Metric Calcs'!K38))</f>
        <v>8.5471700410591087E-2</v>
      </c>
      <c r="H42" s="30">
        <f>IF(OR(H40=1,H40=""),"",IF('Metric Data'!$B$2,'Metric Calcs'!H38,'Metric Calcs'!N38))</f>
        <v>3.6524817318419709</v>
      </c>
      <c r="I42" s="30">
        <f>IF(OR(I40=1,I40=""),"",IF('Metric Data'!$B$2,'Metric Calcs'!K38,'Metric Calcs'!W38))</f>
        <v>9.5072774022370456</v>
      </c>
      <c r="J42" s="30">
        <f>IF('Metric Data'!$B$2,'Metric Calcs'!N38,"")</f>
        <v>627.68210505507557</v>
      </c>
      <c r="K42" s="30">
        <f>IF('Metric Data'!$B$2,'Metric Calcs'!W38,"")</f>
        <v>101.4478</v>
      </c>
      <c r="L42" s="39">
        <f>IF('Metric Data'!$B$2,J42,H42)</f>
        <v>627.68210505507557</v>
      </c>
      <c r="M42" s="122">
        <f>IF('Metric Data'!$B$2,K42,I42)</f>
        <v>101.4478</v>
      </c>
      <c r="O42" s="32">
        <f t="shared" si="2"/>
        <v>101.4478</v>
      </c>
      <c r="Q42" s="122">
        <f t="shared" si="5"/>
        <v>1.4477999999999982</v>
      </c>
      <c r="R42" s="32">
        <f t="shared" si="6"/>
        <v>1.4477999999999982</v>
      </c>
      <c r="S42" s="32">
        <f t="shared" si="7"/>
        <v>374.30225993052198</v>
      </c>
      <c r="U42" s="32">
        <f t="shared" si="3"/>
        <v>1</v>
      </c>
      <c r="X42" s="30" t="str" cm="1">
        <f t="array" ref="X42">IF($AO$21="INVERT",R42,IF(X41&gt;=$S$12,"",IF(R41="","",INDEX($R$18:$R$199,$U$17-ROWS($R$18:$R41)))))</f>
        <v/>
      </c>
      <c r="Y42" s="30" t="str">
        <f t="shared" si="8"/>
        <v/>
      </c>
      <c r="Z42" s="30" t="str">
        <f>IF(Z41="","",IF($AO$21="TYP",IF(S41="","",INDEX($S$18:$S$200,$U$17-ROWS($S$18:$S41))),IF($AO$21="INVERT",S42,"")))</f>
        <v/>
      </c>
      <c r="AA42" s="77" t="str">
        <f t="shared" si="4"/>
        <v/>
      </c>
      <c r="AB42" s="77"/>
      <c r="AC42" s="37"/>
      <c r="AD42" s="37"/>
      <c r="AE42" s="37"/>
      <c r="AF42" s="37"/>
      <c r="AG42" s="96"/>
      <c r="AH42" s="96"/>
      <c r="AI42" s="96"/>
      <c r="AJ42" s="147" t="e">
        <f>ROUND(MAX(IFERROR(AJ41,AJ36),0),2)</f>
        <v>#N/A</v>
      </c>
      <c r="AK42" s="147" t="e">
        <f>ROUND(MAX(IFERROR(AK41,AK36),0),2)</f>
        <v>#N/A</v>
      </c>
      <c r="AL42" s="37"/>
    </row>
    <row r="43" spans="1:38" x14ac:dyDescent="0.2">
      <c r="A43" s="32">
        <f t="shared" si="1"/>
        <v>43</v>
      </c>
      <c r="C43" s="38">
        <f>IF(OR(C42&lt;30,C42=""),"",'Metric Calcs'!C39)</f>
        <v>1422.3999999999999</v>
      </c>
      <c r="D43" s="83">
        <f>IF(C43=0,"",'Metric Calcs'!D39)</f>
        <v>6.0748314030864448E-2</v>
      </c>
      <c r="E43" s="83">
        <f>IF(OR(E41=1,E41=""),"",IF('Metric Data'!$B$2,'Metric Calcs'!E39,'Metric Calcs'!F39))</f>
        <v>9.2738385954977461E-3</v>
      </c>
      <c r="F43" s="30">
        <f>IF(OR(F41=1,F41=""),"",IF('Metric Data'!$B$2,'Metric Calcs'!F39,'Metric Calcs'!H39))</f>
        <v>6.0748314030864448</v>
      </c>
      <c r="G43" s="30">
        <f>IF(OR(G41=1,G41=""),"",IF('Metric Data'!$B$2,'Metric Calcs'!G39,'Metric Calcs'!K39))</f>
        <v>9.2738385954977465E-2</v>
      </c>
      <c r="H43" s="30">
        <f>IF(OR(H41=1,H41=""),"",IF('Metric Data'!$B$2,'Metric Calcs'!H39,'Metric Calcs'!N39))</f>
        <v>3.5273720843834315</v>
      </c>
      <c r="I43" s="30">
        <f>IF(OR(I41=1,I41=""),"",IF('Metric Data'!$B$2,'Metric Calcs'!K39,'Metric Calcs'!W39))</f>
        <v>9.6949418734248525</v>
      </c>
      <c r="J43" s="30">
        <f>IF('Metric Data'!$B$2,'Metric Calcs'!N39,"")</f>
        <v>618.17482765283853</v>
      </c>
      <c r="K43" s="30">
        <f>IF('Metric Data'!$B$2,'Metric Calcs'!W39,"")</f>
        <v>101.4224</v>
      </c>
      <c r="L43" s="39">
        <f>IF('Metric Data'!$B$2,J43,H43)</f>
        <v>618.17482765283853</v>
      </c>
      <c r="M43" s="122">
        <f>IF('Metric Data'!$B$2,K43,I43)</f>
        <v>101.4224</v>
      </c>
      <c r="O43" s="32">
        <f t="shared" si="2"/>
        <v>101.4224</v>
      </c>
      <c r="Q43" s="122">
        <f t="shared" si="5"/>
        <v>1.4223999999999981</v>
      </c>
      <c r="R43" s="32">
        <f t="shared" si="6"/>
        <v>1.4223999999999981</v>
      </c>
      <c r="S43" s="32">
        <f t="shared" si="7"/>
        <v>381.69062493812623</v>
      </c>
      <c r="U43" s="32">
        <f t="shared" si="3"/>
        <v>1</v>
      </c>
      <c r="X43" s="30" t="str" cm="1">
        <f t="array" ref="X43">IF($AO$21="INVERT",R43,IF(X42&gt;=$S$12,"",IF(R42="","",INDEX($R$18:$R$199,$U$17-ROWS($R$18:$R42)))))</f>
        <v/>
      </c>
      <c r="Y43" s="30" t="str">
        <f t="shared" si="8"/>
        <v/>
      </c>
      <c r="Z43" s="30" t="str">
        <f>IF(Z42="","",IF($AO$21="TYP",IF(S42="","",INDEX($S$18:$S$200,$U$17-ROWS($S$18:$S42))),IF($AO$21="INVERT",S43,"")))</f>
        <v/>
      </c>
      <c r="AA43" s="77" t="str">
        <f t="shared" si="4"/>
        <v/>
      </c>
      <c r="AB43" s="77"/>
      <c r="AC43" s="37"/>
      <c r="AD43" s="37"/>
      <c r="AE43" s="37"/>
      <c r="AF43" s="37"/>
      <c r="AG43" s="96"/>
      <c r="AH43" s="96"/>
      <c r="AI43" s="96"/>
      <c r="AJ43" s="166" t="str">
        <f>_xlfn.XLOOKUP($AH$31,$H$18:$H$200,$I$18:$I$200,,0)</f>
        <v/>
      </c>
      <c r="AK43" s="166" t="str">
        <f>_xlfn.XLOOKUP($AH$31,$J$18:$J$200,$K$18:$K$200,,0)</f>
        <v/>
      </c>
      <c r="AL43" s="37"/>
    </row>
    <row r="44" spans="1:38" x14ac:dyDescent="0.2">
      <c r="A44" s="32">
        <f t="shared" si="1"/>
        <v>44</v>
      </c>
      <c r="C44" s="38">
        <f>IF(OR(C43&lt;30,C43=""),"",'Metric Calcs'!C40)</f>
        <v>1397</v>
      </c>
      <c r="D44" s="83">
        <f>IF(C44=0,"",'Metric Calcs'!D40)</f>
        <v>6.3647104629761156E-2</v>
      </c>
      <c r="E44" s="83">
        <f>IF(OR(E42=1,E42=""),"",IF('Metric Data'!$B$2,'Metric Calcs'!E40,'Metric Calcs'!F40))</f>
        <v>1.0038376044173736E-2</v>
      </c>
      <c r="F44" s="30">
        <f>IF(OR(F42=1,F42=""),"",IF('Metric Data'!$B$2,'Metric Calcs'!F40,'Metric Calcs'!H40))</f>
        <v>6.3647104629761158</v>
      </c>
      <c r="G44" s="30">
        <f>IF(OR(G42=1,G42=""),"",IF('Metric Data'!$B$2,'Metric Calcs'!G40,'Metric Calcs'!K40))</f>
        <v>0.10038376044173736</v>
      </c>
      <c r="H44" s="30">
        <f>IF(OR(H42=1,H42=""),"",IF('Metric Data'!$B$2,'Metric Calcs'!H40,'Metric Calcs'!N40))</f>
        <v>3.4083623106328589</v>
      </c>
      <c r="I44" s="30">
        <f>IF(OR(I42=1,I42=""),"",IF('Metric Data'!$B$2,'Metric Calcs'!K40,'Metric Calcs'!W40))</f>
        <v>9.8734565340507121</v>
      </c>
      <c r="J44" s="30">
        <f>IF('Metric Data'!$B$2,'Metric Calcs'!N40,"")</f>
        <v>608.47988577941373</v>
      </c>
      <c r="K44" s="30">
        <f>IF('Metric Data'!$B$2,'Metric Calcs'!W40,"")</f>
        <v>101.39700000000001</v>
      </c>
      <c r="L44" s="39">
        <f>IF('Metric Data'!$B$2,J44,H44)</f>
        <v>608.47988577941373</v>
      </c>
      <c r="M44" s="122">
        <f>IF('Metric Data'!$B$2,K44,I44)</f>
        <v>101.39700000000001</v>
      </c>
      <c r="O44" s="32">
        <f t="shared" si="2"/>
        <v>101.39700000000001</v>
      </c>
      <c r="Q44" s="122">
        <f t="shared" si="5"/>
        <v>1.396999999999998</v>
      </c>
      <c r="R44" s="32">
        <f t="shared" si="6"/>
        <v>1.396999999999998</v>
      </c>
      <c r="S44" s="32">
        <f t="shared" si="7"/>
        <v>388.71876118302413</v>
      </c>
      <c r="U44" s="32">
        <f t="shared" si="3"/>
        <v>1</v>
      </c>
      <c r="X44" s="30" t="str" cm="1">
        <f t="array" ref="X44">IF($AO$21="INVERT",R44,IF(X43&gt;=$S$12,"",IF(R43="","",INDEX($R$18:$R$199,$U$17-ROWS($R$18:$R43)))))</f>
        <v/>
      </c>
      <c r="Y44" s="30" t="str">
        <f t="shared" si="8"/>
        <v/>
      </c>
      <c r="Z44" s="30" t="str">
        <f>IF(Z43="","",IF($AO$21="TYP",IF(S43="","",INDEX($S$18:$S$200,$U$17-ROWS($S$18:$S43))),IF($AO$21="INVERT",S44,"")))</f>
        <v/>
      </c>
      <c r="AA44" s="77" t="str">
        <f t="shared" si="4"/>
        <v/>
      </c>
      <c r="AB44" s="77"/>
      <c r="AC44" s="37"/>
      <c r="AD44" s="37"/>
      <c r="AE44" s="37"/>
      <c r="AF44" s="37"/>
      <c r="AG44" s="96"/>
      <c r="AH44" s="96"/>
      <c r="AI44" s="96"/>
      <c r="AJ44" s="165" t="str">
        <f>_xlfn.XLOOKUP($AH$31,$H$18:$H$200,$I$18:$I$200,,1)</f>
        <v/>
      </c>
      <c r="AK44" s="165" t="str">
        <f>_xlfn.XLOOKUP($AH$31,$J$18:$J$200,$K$18:$K$200,,1)</f>
        <v/>
      </c>
      <c r="AL44" s="37"/>
    </row>
    <row r="45" spans="1:38" x14ac:dyDescent="0.2">
      <c r="A45" s="32">
        <f t="shared" si="1"/>
        <v>45</v>
      </c>
      <c r="C45" s="38">
        <f>IF(OR(C44&lt;30,C44=""),"",'Metric Calcs'!C41)</f>
        <v>1371.6</v>
      </c>
      <c r="D45" s="83">
        <f>IF(C45=0,"",'Metric Calcs'!D41)</f>
        <v>6.6349799801783904E-2</v>
      </c>
      <c r="E45" s="83">
        <f>IF(OR(E43=1,E43=""),"",IF('Metric Data'!$B$2,'Metric Calcs'!E41,'Metric Calcs'!F41))</f>
        <v>1.0865043182783521E-2</v>
      </c>
      <c r="F45" s="30">
        <f>IF(OR(F43=1,F43=""),"",IF('Metric Data'!$B$2,'Metric Calcs'!F41,'Metric Calcs'!H41))</f>
        <v>6.6349799801783904</v>
      </c>
      <c r="G45" s="30">
        <f>IF(OR(G43=1,G43=""),"",IF('Metric Data'!$B$2,'Metric Calcs'!G41,'Metric Calcs'!K41))</f>
        <v>0.10865043182783521</v>
      </c>
      <c r="H45" s="30">
        <f>IF(OR(H43=1,H43=""),"",IF('Metric Data'!$B$2,'Metric Calcs'!H41,'Metric Calcs'!N41))</f>
        <v>3.2969478351975092</v>
      </c>
      <c r="I45" s="30">
        <f>IF(OR(I43=1,I43=""),"",IF('Metric Data'!$B$2,'Metric Calcs'!K41,'Metric Calcs'!W41))</f>
        <v>10.040578247203735</v>
      </c>
      <c r="J45" s="30">
        <f>IF('Metric Data'!$B$2,'Metric Calcs'!N41,"")</f>
        <v>598.60642924536307</v>
      </c>
      <c r="K45" s="30">
        <f>IF('Metric Data'!$B$2,'Metric Calcs'!W41,"")</f>
        <v>101.3716</v>
      </c>
      <c r="L45" s="39">
        <f>IF('Metric Data'!$B$2,J45,H45)</f>
        <v>598.60642924536307</v>
      </c>
      <c r="M45" s="122">
        <f>IF('Metric Data'!$B$2,K45,I45)</f>
        <v>101.3716</v>
      </c>
      <c r="O45" s="32">
        <f t="shared" si="2"/>
        <v>101.3716</v>
      </c>
      <c r="Q45" s="122">
        <f t="shared" si="5"/>
        <v>1.3715999999999979</v>
      </c>
      <c r="R45" s="32">
        <f t="shared" si="6"/>
        <v>1.3715999999999979</v>
      </c>
      <c r="S45" s="32">
        <f t="shared" si="7"/>
        <v>395.29835618904855</v>
      </c>
      <c r="U45" s="32">
        <f t="shared" si="3"/>
        <v>1</v>
      </c>
      <c r="X45" s="30" t="str" cm="1">
        <f t="array" ref="X45">IF($AO$21="INVERT",R45,IF(X44&gt;=$S$12,"",IF(R44="","",INDEX($R$18:$R$199,$U$17-ROWS($R$18:$R44)))))</f>
        <v/>
      </c>
      <c r="Y45" s="30" t="str">
        <f t="shared" si="8"/>
        <v/>
      </c>
      <c r="Z45" s="30" t="str">
        <f>IF(Z44="","",IF($AO$21="TYP",IF(S44="","",INDEX($S$18:$S$200,$U$17-ROWS($S$18:$S44))),IF($AO$21="INVERT",S45,"")))</f>
        <v/>
      </c>
      <c r="AA45" s="77" t="str">
        <f t="shared" si="4"/>
        <v/>
      </c>
      <c r="AB45" s="77"/>
      <c r="AC45" s="37"/>
      <c r="AD45" s="37"/>
      <c r="AE45" s="37"/>
      <c r="AF45" s="37"/>
      <c r="AG45" s="96"/>
      <c r="AH45" s="96"/>
      <c r="AI45" s="96"/>
      <c r="AJ45" s="165" t="str">
        <f>_xlfn.XLOOKUP($AH$31,$H$18:$H$200,$I$18:$I$200,MIN($I$18:$I$200)-25.4/1000,-1)</f>
        <v/>
      </c>
      <c r="AK45" s="165" t="str">
        <f>_xlfn.XLOOKUP($AH$31,$J$18:$J$200,$K$18:$K$200,MIN($K$18:$K$200)-25.4/1000,-1)</f>
        <v/>
      </c>
      <c r="AL45" s="37"/>
    </row>
    <row r="46" spans="1:38" x14ac:dyDescent="0.2">
      <c r="A46" s="32">
        <f t="shared" si="1"/>
        <v>46</v>
      </c>
      <c r="C46" s="38">
        <f>IF(OR(C45&lt;30,C45=""),"",'Metric Calcs'!C42)</f>
        <v>1346.1999999999998</v>
      </c>
      <c r="D46" s="83">
        <f>IF(C46=0,"",'Metric Calcs'!D42)</f>
        <v>6.890695087073484E-2</v>
      </c>
      <c r="E46" s="83">
        <f>IF(OR(E44=1,E44=""),"",IF('Metric Data'!$B$2,'Metric Calcs'!E42,'Metric Calcs'!F42))</f>
        <v>1.158698201897212E-2</v>
      </c>
      <c r="F46" s="30">
        <f>IF(OR(F44=1,F44=""),"",IF('Metric Data'!$B$2,'Metric Calcs'!F42,'Metric Calcs'!H42))</f>
        <v>6.8906950870734835</v>
      </c>
      <c r="G46" s="30">
        <f>IF(OR(G44=1,G44=""),"",IF('Metric Data'!$B$2,'Metric Calcs'!G42,'Metric Calcs'!K42))</f>
        <v>0.1158698201897212</v>
      </c>
      <c r="H46" s="30">
        <f>IF(OR(H44=1,H44=""),"",IF('Metric Data'!$B$2,'Metric Calcs'!H42,'Metric Calcs'!N42))</f>
        <v>3.1917740370947176</v>
      </c>
      <c r="I46" s="30">
        <f>IF(OR(I44=1,I44=""),"",IF('Metric Data'!$B$2,'Metric Calcs'!K42,'Metric Calcs'!W42))</f>
        <v>10.198338944357921</v>
      </c>
      <c r="J46" s="30">
        <f>IF('Metric Data'!$B$2,'Metric Calcs'!N42,"")</f>
        <v>588.56585099815936</v>
      </c>
      <c r="K46" s="30">
        <f>IF('Metric Data'!$B$2,'Metric Calcs'!W42,"")</f>
        <v>101.3462</v>
      </c>
      <c r="L46" s="39">
        <f>IF('Metric Data'!$B$2,J46,H46)</f>
        <v>588.56585099815936</v>
      </c>
      <c r="M46" s="122">
        <f>IF('Metric Data'!$B$2,K46,I46)</f>
        <v>101.3462</v>
      </c>
      <c r="O46" s="32">
        <f t="shared" si="2"/>
        <v>101.3462</v>
      </c>
      <c r="Q46" s="122">
        <f t="shared" si="5"/>
        <v>1.3461999999999978</v>
      </c>
      <c r="R46" s="32">
        <f t="shared" si="6"/>
        <v>1.3461999999999978</v>
      </c>
      <c r="S46" s="32">
        <f t="shared" si="7"/>
        <v>401.50940725833624</v>
      </c>
      <c r="U46" s="32">
        <f t="shared" si="3"/>
        <v>1</v>
      </c>
      <c r="X46" s="30" t="str" cm="1">
        <f t="array" ref="X46">IF($AO$21="INVERT",R46,IF(X45&gt;=$S$12,"",IF(R45="","",INDEX($R$18:$R$199,$U$17-ROWS($R$18:$R45)))))</f>
        <v/>
      </c>
      <c r="Y46" s="30" t="str">
        <f t="shared" si="8"/>
        <v/>
      </c>
      <c r="Z46" s="30" t="str">
        <f>IF(Z45="","",IF($AO$21="TYP",IF(S45="","",INDEX($S$18:$S$200,$U$17-ROWS($S$18:$S45))),IF($AO$21="INVERT",S46,"")))</f>
        <v/>
      </c>
      <c r="AA46" s="77" t="str">
        <f t="shared" si="4"/>
        <v/>
      </c>
      <c r="AB46" s="77"/>
      <c r="AC46" s="37"/>
      <c r="AD46" s="37"/>
      <c r="AE46" s="37"/>
      <c r="AF46" s="37"/>
      <c r="AG46" s="96"/>
      <c r="AH46" s="96"/>
      <c r="AI46" s="96"/>
      <c r="AJ46" s="165" t="str">
        <f>_xlfn.XLOOKUP(AJ44,$I$18:$I$200,$H$18:$H$200)</f>
        <v/>
      </c>
      <c r="AK46" s="165" t="str">
        <f>_xlfn.XLOOKUP(AK44,$K$18:$K$200,$J$18:$J$200)</f>
        <v/>
      </c>
      <c r="AL46" s="37"/>
    </row>
    <row r="47" spans="1:38" x14ac:dyDescent="0.2">
      <c r="A47" s="32">
        <f t="shared" si="1"/>
        <v>47</v>
      </c>
      <c r="C47" s="38">
        <f>IF(OR(C46&lt;30,C46=""),"",'Metric Calcs'!C43)</f>
        <v>1320.8</v>
      </c>
      <c r="D47" s="83">
        <f>IF(C47=0,"",'Metric Calcs'!D43)</f>
        <v>7.1331230638538967E-2</v>
      </c>
      <c r="E47" s="83">
        <f>IF(OR(E45=1,E45=""),"",IF('Metric Data'!$B$2,'Metric Calcs'!E43,'Metric Calcs'!F43))</f>
        <v>1.2484225966303294E-2</v>
      </c>
      <c r="F47" s="30">
        <f>IF(OR(F45=1,F45=""),"",IF('Metric Data'!$B$2,'Metric Calcs'!F43,'Metric Calcs'!H43))</f>
        <v>7.1331230638538967</v>
      </c>
      <c r="G47" s="30">
        <f>IF(OR(G45=1,G45=""),"",IF('Metric Data'!$B$2,'Metric Calcs'!G43,'Metric Calcs'!K43))</f>
        <v>0.12484225966303295</v>
      </c>
      <c r="H47" s="30">
        <f>IF(OR(H45=1,H45=""),"",IF('Metric Data'!$B$2,'Metric Calcs'!H43,'Metric Calcs'!N43))</f>
        <v>3.0912138705932279</v>
      </c>
      <c r="I47" s="30">
        <f>IF(OR(I45=1,I45=""),"",IF('Metric Data'!$B$2,'Metric Calcs'!K43,'Metric Calcs'!W43))</f>
        <v>10.349179194110159</v>
      </c>
      <c r="J47" s="30">
        <f>IF('Metric Data'!$B$2,'Metric Calcs'!N43,"")</f>
        <v>578.36751205380142</v>
      </c>
      <c r="K47" s="30">
        <f>IF('Metric Data'!$B$2,'Metric Calcs'!W43,"")</f>
        <v>101.32080000000001</v>
      </c>
      <c r="L47" s="39">
        <f>IF('Metric Data'!$B$2,J47,H47)</f>
        <v>578.36751205380142</v>
      </c>
      <c r="M47" s="122">
        <f>IF('Metric Data'!$B$2,K47,I47)</f>
        <v>101.32080000000001</v>
      </c>
      <c r="O47" s="32">
        <f t="shared" si="2"/>
        <v>101.32080000000001</v>
      </c>
      <c r="Q47" s="122">
        <f t="shared" si="5"/>
        <v>1.3207999999999978</v>
      </c>
      <c r="R47" s="32">
        <f t="shared" si="6"/>
        <v>1.3207999999999978</v>
      </c>
      <c r="S47" s="32">
        <f t="shared" si="7"/>
        <v>407.44799976804211</v>
      </c>
      <c r="U47" s="32">
        <f t="shared" si="3"/>
        <v>1</v>
      </c>
      <c r="X47" s="30" t="str" cm="1">
        <f t="array" ref="X47">IF($AO$21="INVERT",R47,IF(X46&gt;=$S$12,"",IF(R46="","",INDEX($R$18:$R$199,$U$17-ROWS($R$18:$R46)))))</f>
        <v/>
      </c>
      <c r="Y47" s="30" t="str">
        <f t="shared" si="8"/>
        <v/>
      </c>
      <c r="Z47" s="30" t="str">
        <f>IF(Z46="","",IF($AO$21="TYP",IF(S46="","",INDEX($S$18:$S$200,$U$17-ROWS($S$18:$S46))),IF($AO$21="INVERT",S47,"")))</f>
        <v/>
      </c>
      <c r="AA47" s="77" t="str">
        <f t="shared" si="4"/>
        <v/>
      </c>
      <c r="AB47" s="77"/>
      <c r="AC47" s="37"/>
      <c r="AD47" s="37"/>
      <c r="AE47" s="37"/>
      <c r="AF47" s="37"/>
      <c r="AG47" s="96"/>
      <c r="AH47" s="96"/>
      <c r="AI47" s="96"/>
      <c r="AJ47" s="165" t="str">
        <f>_xlfn.XLOOKUP(AJ45,$I$18:$I$200,$H$18:$H$200,0)</f>
        <v/>
      </c>
      <c r="AK47" s="165" t="str">
        <f>_xlfn.XLOOKUP(AK45,$K$18:$K$200,$J$18:$J$200,0)</f>
        <v/>
      </c>
      <c r="AL47" s="37"/>
    </row>
    <row r="48" spans="1:38" x14ac:dyDescent="0.2">
      <c r="A48" s="32">
        <f t="shared" si="1"/>
        <v>48</v>
      </c>
      <c r="C48" s="38">
        <f>IF(OR(C47&lt;30,C47=""),"",'Metric Calcs'!C44)</f>
        <v>1295.3999999999999</v>
      </c>
      <c r="D48" s="83">
        <f>IF(C48=0,"",'Metric Calcs'!D44)</f>
        <v>7.3639239699844414E-2</v>
      </c>
      <c r="E48" s="83">
        <f>IF(OR(E46=1,E46=""),"",IF('Metric Data'!$B$2,'Metric Calcs'!E44,'Metric Calcs'!F44))</f>
        <v>1.3274319694180867E-2</v>
      </c>
      <c r="F48" s="30">
        <f>IF(OR(F46=1,F46=""),"",IF('Metric Data'!$B$2,'Metric Calcs'!F44,'Metric Calcs'!H44))</f>
        <v>7.363923969984441</v>
      </c>
      <c r="G48" s="30">
        <f>IF(OR(G46=1,G46=""),"",IF('Metric Data'!$B$2,'Metric Calcs'!G44,'Metric Calcs'!K44))</f>
        <v>0.13274319694180867</v>
      </c>
      <c r="H48" s="30">
        <f>IF(OR(H46=1,H46=""),"",IF('Metric Data'!$B$2,'Metric Calcs'!H44,'Metric Calcs'!N44))</f>
        <v>2.9957331332294999</v>
      </c>
      <c r="I48" s="30">
        <f>IF(OR(I46=1,I46=""),"",IF('Metric Data'!$B$2,'Metric Calcs'!K44,'Metric Calcs'!W44))</f>
        <v>10.492400300155749</v>
      </c>
      <c r="J48" s="30">
        <f>IF('Metric Data'!$B$2,'Metric Calcs'!N44,"")</f>
        <v>568.01833285969121</v>
      </c>
      <c r="K48" s="30">
        <f>IF('Metric Data'!$B$2,'Metric Calcs'!W44,"")</f>
        <v>101.2954</v>
      </c>
      <c r="L48" s="39">
        <f>IF('Metric Data'!$B$2,J48,H48)</f>
        <v>568.01833285969121</v>
      </c>
      <c r="M48" s="122">
        <f>IF('Metric Data'!$B$2,K48,I48)</f>
        <v>101.2954</v>
      </c>
      <c r="O48" s="32">
        <f t="shared" si="2"/>
        <v>101.2954</v>
      </c>
      <c r="Q48" s="122">
        <f t="shared" si="5"/>
        <v>1.2953999999999977</v>
      </c>
      <c r="R48" s="32">
        <f t="shared" si="6"/>
        <v>1.2953999999999977</v>
      </c>
      <c r="S48" s="32">
        <f t="shared" si="7"/>
        <v>413.08662599030606</v>
      </c>
      <c r="U48" s="32">
        <f t="shared" si="3"/>
        <v>1</v>
      </c>
      <c r="X48" s="30" t="str" cm="1">
        <f t="array" ref="X48">IF($AO$21="INVERT",R48,IF(X47&gt;=$S$12,"",IF(R47="","",INDEX($R$18:$R$199,$U$17-ROWS($R$18:$R47)))))</f>
        <v/>
      </c>
      <c r="Y48" s="30" t="str">
        <f t="shared" si="8"/>
        <v/>
      </c>
      <c r="Z48" s="30" t="str">
        <f>IF(Z47="","",IF($AO$21="TYP",IF(S47="","",INDEX($S$18:$S$200,$U$17-ROWS($S$18:$S47))),IF($AO$21="INVERT",S48,"")))</f>
        <v/>
      </c>
      <c r="AA48" s="77" t="str">
        <f t="shared" si="4"/>
        <v/>
      </c>
      <c r="AB48" s="77"/>
      <c r="AC48" s="37"/>
      <c r="AD48" s="37"/>
      <c r="AE48" s="37"/>
      <c r="AF48" s="37"/>
      <c r="AG48" s="96"/>
      <c r="AH48" s="96"/>
      <c r="AI48" s="96"/>
      <c r="AJ48" s="146" t="e">
        <f>(((ROUND(AJ44,2)-ROUND(AJ45,2))/(ROUND(AJ46,2)-ROUND(AJ47,2)))*(ROUND(AJ46,2)-$AH$31)-ROUND(AJ44,2))*-1</f>
        <v>#VALUE!</v>
      </c>
      <c r="AK48" s="146" t="e">
        <f>(((ROUND(AK44,2)-ROUND(AK45,2))/(ROUND(AK46,2)-ROUND(AK47,2)))*(ROUND(AK46,2)-$AH$31)-ROUND(AK44,2))*-1</f>
        <v>#VALUE!</v>
      </c>
      <c r="AL48" s="37"/>
    </row>
    <row r="49" spans="1:38" x14ac:dyDescent="0.2">
      <c r="A49" s="32">
        <f t="shared" si="1"/>
        <v>49</v>
      </c>
      <c r="C49" s="38">
        <f>IF(OR(C48&lt;30,C48=""),"",'Metric Calcs'!C45)</f>
        <v>1270</v>
      </c>
      <c r="D49" s="83">
        <f>IF(C49=0,"",'Metric Calcs'!D45)</f>
        <v>7.5843537023927002E-2</v>
      </c>
      <c r="E49" s="83">
        <f>IF(OR(E47=1,E47=""),"",IF('Metric Data'!$B$2,'Metric Calcs'!E45,'Metric Calcs'!F45))</f>
        <v>1.4023498796545525E-2</v>
      </c>
      <c r="F49" s="30">
        <f>IF(OR(F47=1,F47=""),"",IF('Metric Data'!$B$2,'Metric Calcs'!F45,'Metric Calcs'!H45))</f>
        <v>7.5843537023927006</v>
      </c>
      <c r="G49" s="30">
        <f>IF(OR(G47=1,G47=""),"",IF('Metric Data'!$B$2,'Metric Calcs'!G45,'Metric Calcs'!K45))</f>
        <v>0.14023498796545525</v>
      </c>
      <c r="H49" s="30">
        <f>IF(OR(H47=1,H47=""),"",IF('Metric Data'!$B$2,'Metric Calcs'!H45,'Metric Calcs'!N45))</f>
        <v>2.9045645238567372</v>
      </c>
      <c r="I49" s="30">
        <f>IF(OR(I47=1,I47=""),"",IF('Metric Data'!$B$2,'Metric Calcs'!K45,'Metric Calcs'!W45))</f>
        <v>10.629153214214893</v>
      </c>
      <c r="J49" s="30">
        <f>IF('Metric Data'!$B$2,'Metric Calcs'!N45,"")</f>
        <v>557.52593255953548</v>
      </c>
      <c r="K49" s="30">
        <f>IF('Metric Data'!$B$2,'Metric Calcs'!W45,"")</f>
        <v>101.27</v>
      </c>
      <c r="L49" s="39">
        <f>IF('Metric Data'!$B$2,J49,H49)</f>
        <v>557.52593255953548</v>
      </c>
      <c r="M49" s="122">
        <f>IF('Metric Data'!$B$2,K49,I49)</f>
        <v>101.27</v>
      </c>
      <c r="O49" s="32">
        <f t="shared" si="2"/>
        <v>101.27</v>
      </c>
      <c r="Q49" s="122">
        <f t="shared" si="5"/>
        <v>1.2699999999999976</v>
      </c>
      <c r="R49" s="32">
        <f t="shared" si="6"/>
        <v>1.2699999999999976</v>
      </c>
      <c r="S49" s="32">
        <f t="shared" si="7"/>
        <v>418.47059898499253</v>
      </c>
      <c r="U49" s="32">
        <f t="shared" si="3"/>
        <v>1</v>
      </c>
      <c r="X49" s="30" t="str" cm="1">
        <f t="array" ref="X49">IF($AO$21="INVERT",R49,IF(X48&gt;=$S$12,"",IF(R48="","",INDEX($R$18:$R$199,$U$17-ROWS($R$18:$R48)))))</f>
        <v/>
      </c>
      <c r="Y49" s="30" t="str">
        <f t="shared" si="8"/>
        <v/>
      </c>
      <c r="Z49" s="30" t="str">
        <f>IF(Z48="","",IF($AO$21="TYP",IF(S48="","",INDEX($S$18:$S$200,$U$17-ROWS($S$18:$S48))),IF($AO$21="INVERT",S49,"")))</f>
        <v/>
      </c>
      <c r="AA49" s="77" t="str">
        <f t="shared" si="4"/>
        <v/>
      </c>
      <c r="AB49" s="77"/>
      <c r="AC49" s="37"/>
      <c r="AD49" s="37"/>
      <c r="AE49" s="37"/>
      <c r="AF49" s="37"/>
      <c r="AG49" s="96"/>
      <c r="AH49" s="96"/>
      <c r="AI49" s="96"/>
      <c r="AJ49" s="147" t="e">
        <f>ROUNDUP(MAX(IFERROR(AJ48,AJ43),0),2)</f>
        <v>#VALUE!</v>
      </c>
      <c r="AK49" s="147" t="e">
        <f>ROUNDUP(MAX(IFERROR(AK48,AK43),0),2)</f>
        <v>#VALUE!</v>
      </c>
      <c r="AL49" s="37"/>
    </row>
    <row r="50" spans="1:38" x14ac:dyDescent="0.2">
      <c r="A50" s="32">
        <f t="shared" si="1"/>
        <v>50</v>
      </c>
      <c r="C50" s="38">
        <f>IF(OR(C49&lt;30,C49=""),"",'Metric Calcs'!C46)</f>
        <v>1244.5999999999999</v>
      </c>
      <c r="D50" s="83">
        <f>IF(C50=0,"",'Metric Calcs'!D46)</f>
        <v>7.7943330879229999E-2</v>
      </c>
      <c r="E50" s="83">
        <f>IF(OR(E48=1,E48=""),"",IF('Metric Data'!$B$2,'Metric Calcs'!E46,'Metric Calcs'!F46))</f>
        <v>1.4743983293218124E-2</v>
      </c>
      <c r="F50" s="30">
        <f>IF(OR(F48=1,F48=""),"",IF('Metric Data'!$B$2,'Metric Calcs'!F46,'Metric Calcs'!H46))</f>
        <v>7.7943330879230004</v>
      </c>
      <c r="G50" s="30">
        <f>IF(OR(G48=1,G48=""),"",IF('Metric Data'!$B$2,'Metric Calcs'!G46,'Metric Calcs'!K46))</f>
        <v>0.14743983293218124</v>
      </c>
      <c r="H50" s="30">
        <f>IF(OR(H48=1,H48=""),"",IF('Metric Data'!$B$2,'Metric Calcs'!H46,'Metric Calcs'!N46))</f>
        <v>2.8176908316579272</v>
      </c>
      <c r="I50" s="30">
        <f>IF(OR(I48=1,I48=""),"",IF('Metric Data'!$B$2,'Metric Calcs'!K46,'Metric Calcs'!W46))</f>
        <v>10.759463752513108</v>
      </c>
      <c r="J50" s="30">
        <f>IF('Metric Data'!$B$2,'Metric Calcs'!N46,"")</f>
        <v>546.89677934532062</v>
      </c>
      <c r="K50" s="30">
        <f>IF('Metric Data'!$B$2,'Metric Calcs'!W46,"")</f>
        <v>101.24460000000001</v>
      </c>
      <c r="L50" s="39">
        <f>IF('Metric Data'!$B$2,J50,H50)</f>
        <v>546.89677934532062</v>
      </c>
      <c r="M50" s="122">
        <f>IF('Metric Data'!$B$2,K50,I50)</f>
        <v>101.24460000000001</v>
      </c>
      <c r="O50" s="32">
        <f t="shared" si="2"/>
        <v>101.24460000000001</v>
      </c>
      <c r="Q50" s="122">
        <f t="shared" si="5"/>
        <v>1.2445999999999975</v>
      </c>
      <c r="R50" s="32">
        <f t="shared" si="6"/>
        <v>1.2445999999999975</v>
      </c>
      <c r="S50" s="32">
        <f t="shared" si="7"/>
        <v>423.60093513823006</v>
      </c>
      <c r="U50" s="32">
        <f t="shared" si="3"/>
        <v>1</v>
      </c>
      <c r="X50" s="30" t="str" cm="1">
        <f t="array" ref="X50">IF($AO$21="INVERT",R50,IF(X49&gt;=$S$12,"",IF(R49="","",INDEX($R$18:$R$199,$U$17-ROWS($R$18:$R49)))))</f>
        <v/>
      </c>
      <c r="Y50" s="30" t="str">
        <f t="shared" si="8"/>
        <v/>
      </c>
      <c r="Z50" s="30" t="str">
        <f>IF(Z49="","",IF($AO$21="TYP",IF(S49="","",INDEX($S$18:$S$200,$U$17-ROWS($S$18:$S49))),IF($AO$21="INVERT",S50,"")))</f>
        <v/>
      </c>
      <c r="AA50" s="77" t="str">
        <f t="shared" si="4"/>
        <v/>
      </c>
      <c r="AB50" s="77"/>
      <c r="AC50" s="37"/>
      <c r="AD50" s="37"/>
      <c r="AE50" s="37"/>
      <c r="AF50" s="37"/>
      <c r="AG50" s="37"/>
      <c r="AH50" s="37"/>
      <c r="AI50" s="37"/>
      <c r="AJ50" s="37"/>
      <c r="AK50" s="37"/>
      <c r="AL50" s="37"/>
    </row>
    <row r="51" spans="1:38" x14ac:dyDescent="0.2">
      <c r="A51" s="32">
        <f t="shared" si="1"/>
        <v>51</v>
      </c>
      <c r="C51" s="38">
        <f>IF(OR(C50&lt;30,C50=""),"",'Metric Calcs'!C47)</f>
        <v>1219.1999999999998</v>
      </c>
      <c r="D51" s="83">
        <f>IF(C51=0,"",'Metric Calcs'!D47)</f>
        <v>7.995012204445702E-2</v>
      </c>
      <c r="E51" s="83">
        <f>IF(OR(E49=1,E49=""),"",IF('Metric Data'!$B$2,'Metric Calcs'!E47,'Metric Calcs'!F47))</f>
        <v>1.541704148378866E-2</v>
      </c>
      <c r="F51" s="30">
        <f>IF(OR(F49=1,F49=""),"",IF('Metric Data'!$B$2,'Metric Calcs'!F47,'Metric Calcs'!H47))</f>
        <v>7.9950122044457022</v>
      </c>
      <c r="G51" s="30">
        <f>IF(OR(G49=1,G49=""),"",IF('Metric Data'!$B$2,'Metric Calcs'!G47,'Metric Calcs'!K47))</f>
        <v>0.1541704148378866</v>
      </c>
      <c r="H51" s="30">
        <f>IF(OR(H49=1,H49=""),"",IF('Metric Data'!$B$2,'Metric Calcs'!H47,'Metric Calcs'!N47))</f>
        <v>2.734726952286564</v>
      </c>
      <c r="I51" s="30">
        <f>IF(OR(I49=1,I49=""),"",IF('Metric Data'!$B$2,'Metric Calcs'!K47,'Metric Calcs'!W47))</f>
        <v>10.883909571570154</v>
      </c>
      <c r="J51" s="30">
        <f>IF('Metric Data'!$B$2,'Metric Calcs'!N47,"")</f>
        <v>536.13731559280757</v>
      </c>
      <c r="K51" s="30">
        <f>IF('Metric Data'!$B$2,'Metric Calcs'!W47,"")</f>
        <v>101.2192</v>
      </c>
      <c r="L51" s="39">
        <f>IF('Metric Data'!$B$2,J51,H51)</f>
        <v>536.13731559280757</v>
      </c>
      <c r="M51" s="122">
        <f>IF('Metric Data'!$B$2,K51,I51)</f>
        <v>101.2192</v>
      </c>
      <c r="O51" s="32">
        <f t="shared" si="2"/>
        <v>101.2192</v>
      </c>
      <c r="Q51" s="122">
        <f t="shared" si="5"/>
        <v>1.2191999999999974</v>
      </c>
      <c r="R51" s="32">
        <f t="shared" si="6"/>
        <v>1.2191999999999974</v>
      </c>
      <c r="S51" s="32">
        <f t="shared" si="7"/>
        <v>428.50037683339002</v>
      </c>
      <c r="U51" s="32">
        <f t="shared" si="3"/>
        <v>1</v>
      </c>
      <c r="X51" s="30" t="str" cm="1">
        <f t="array" ref="X51">IF($AO$21="INVERT",R51,IF(X50&gt;=$S$12,"",IF(R50="","",INDEX($R$18:$R$199,$U$17-ROWS($R$18:$R50)))))</f>
        <v/>
      </c>
      <c r="Y51" s="30" t="str">
        <f t="shared" si="8"/>
        <v/>
      </c>
      <c r="Z51" s="30" t="str">
        <f>IF(Z50="","",IF($AO$21="TYP",IF(S50="","",INDEX($S$18:$S$200,$U$17-ROWS($S$18:$S50))),IF($AO$21="INVERT",S51,"")))</f>
        <v/>
      </c>
      <c r="AA51" s="77" t="str">
        <f t="shared" si="4"/>
        <v/>
      </c>
      <c r="AB51" s="77"/>
      <c r="AC51" s="37"/>
      <c r="AD51" s="37"/>
      <c r="AE51" s="37"/>
      <c r="AF51" s="37"/>
      <c r="AG51" s="37"/>
      <c r="AH51" s="37"/>
      <c r="AI51" s="37"/>
      <c r="AJ51" s="37"/>
      <c r="AK51" s="37"/>
      <c r="AL51" s="37"/>
    </row>
    <row r="52" spans="1:38" x14ac:dyDescent="0.2">
      <c r="A52" s="32">
        <f t="shared" si="1"/>
        <v>52</v>
      </c>
      <c r="C52" s="38">
        <f>IF(OR(C51&lt;30,C51=""),"",'Metric Calcs'!C48)</f>
        <v>1193.8</v>
      </c>
      <c r="D52" s="83">
        <f>IF(C52=0,"",'Metric Calcs'!D48)</f>
        <v>8.1874839869744087E-2</v>
      </c>
      <c r="E52" s="83">
        <f>IF(OR(E50=1,E50=""),"",IF('Metric Data'!$B$2,'Metric Calcs'!E48,'Metric Calcs'!F48))</f>
        <v>1.6048999292085621E-2</v>
      </c>
      <c r="F52" s="30">
        <f>IF(OR(F50=1,F50=""),"",IF('Metric Data'!$B$2,'Metric Calcs'!F48,'Metric Calcs'!H48))</f>
        <v>8.1874839869744083</v>
      </c>
      <c r="G52" s="30">
        <f>IF(OR(G50=1,G50=""),"",IF('Metric Data'!$B$2,'Metric Calcs'!G48,'Metric Calcs'!K48))</f>
        <v>0.16048999292085619</v>
      </c>
      <c r="H52" s="30">
        <f>IF(OR(H50=1,H50=""),"",IF('Metric Data'!$B$2,'Metric Calcs'!H48,'Metric Calcs'!N48))</f>
        <v>2.6552104080418939</v>
      </c>
      <c r="I52" s="30">
        <f>IF(OR(I50=1,I50=""),"",IF('Metric Data'!$B$2,'Metric Calcs'!K48,'Metric Calcs'!W48))</f>
        <v>11.003184387937159</v>
      </c>
      <c r="J52" s="30">
        <f>IF('Metric Data'!$B$2,'Metric Calcs'!N48,"")</f>
        <v>525.25340602123742</v>
      </c>
      <c r="K52" s="30">
        <f>IF('Metric Data'!$B$2,'Metric Calcs'!W48,"")</f>
        <v>101.1938</v>
      </c>
      <c r="L52" s="39">
        <f>IF('Metric Data'!$B$2,J52,H52)</f>
        <v>525.25340602123742</v>
      </c>
      <c r="M52" s="122">
        <f>IF('Metric Data'!$B$2,K52,I52)</f>
        <v>101.1938</v>
      </c>
      <c r="O52" s="32">
        <f t="shared" si="2"/>
        <v>101.1938</v>
      </c>
      <c r="Q52" s="122">
        <f t="shared" si="5"/>
        <v>1.1937999999999973</v>
      </c>
      <c r="R52" s="32">
        <f t="shared" si="6"/>
        <v>1.1937999999999973</v>
      </c>
      <c r="S52" s="32">
        <f t="shared" si="7"/>
        <v>433.19623574571852</v>
      </c>
      <c r="U52" s="32">
        <f t="shared" si="3"/>
        <v>1</v>
      </c>
      <c r="X52" s="30" t="str" cm="1">
        <f t="array" ref="X52">IF($AO$21="INVERT",R52,IF(X51&gt;=$S$12,"",IF(R51="","",INDEX($R$18:$R$199,$U$17-ROWS($R$18:$R51)))))</f>
        <v/>
      </c>
      <c r="Y52" s="30" t="str">
        <f t="shared" si="8"/>
        <v/>
      </c>
      <c r="Z52" s="30" t="str">
        <f>IF(Z51="","",IF($AO$21="TYP",IF(S51="","",INDEX($S$18:$S$200,$U$17-ROWS($S$18:$S51))),IF($AO$21="INVERT",S52,"")))</f>
        <v/>
      </c>
      <c r="AA52" s="77" t="str">
        <f t="shared" si="4"/>
        <v/>
      </c>
      <c r="AB52" s="77"/>
      <c r="AC52" s="37"/>
      <c r="AD52" s="37"/>
      <c r="AE52" s="37"/>
      <c r="AF52" s="37"/>
      <c r="AG52" s="37"/>
      <c r="AH52" s="37"/>
      <c r="AI52" s="37"/>
      <c r="AJ52" s="37"/>
      <c r="AK52" s="37"/>
      <c r="AL52" s="37"/>
    </row>
    <row r="53" spans="1:38" x14ac:dyDescent="0.2">
      <c r="A53" s="32">
        <f t="shared" si="1"/>
        <v>53</v>
      </c>
      <c r="C53" s="38">
        <f>IF(OR(C52&lt;30,C52=""),"",'Metric Calcs'!C49)</f>
        <v>1168.3999999999999</v>
      </c>
      <c r="D53" s="83">
        <f>IF(C53=0,"",'Metric Calcs'!D49)</f>
        <v>8.3713956958799129E-2</v>
      </c>
      <c r="E53" s="83">
        <f>IF(OR(E51=1,E51=""),"",IF('Metric Data'!$B$2,'Metric Calcs'!E49,'Metric Calcs'!F49))</f>
        <v>1.6664857426022906E-2</v>
      </c>
      <c r="F53" s="30">
        <f>IF(OR(F51=1,F51=""),"",IF('Metric Data'!$B$2,'Metric Calcs'!F49,'Metric Calcs'!H49))</f>
        <v>8.3713956958799134</v>
      </c>
      <c r="G53" s="30">
        <f>IF(OR(G51=1,G51=""),"",IF('Metric Data'!$B$2,'Metric Calcs'!G49,'Metric Calcs'!K49))</f>
        <v>0.16664857426022905</v>
      </c>
      <c r="H53" s="30">
        <f>IF(OR(H51=1,H51=""),"",IF('Metric Data'!$B$2,'Metric Calcs'!H49,'Metric Calcs'!N49))</f>
        <v>2.5791822919439427</v>
      </c>
      <c r="I53" s="30">
        <f>IF(OR(I51=1,I51=""),"",IF('Metric Data'!$B$2,'Metric Calcs'!K49,'Metric Calcs'!W49))</f>
        <v>11.117226562084085</v>
      </c>
      <c r="J53" s="30">
        <f>IF('Metric Data'!$B$2,'Metric Calcs'!N49,"")</f>
        <v>514.25022163330027</v>
      </c>
      <c r="K53" s="30">
        <f>IF('Metric Data'!$B$2,'Metric Calcs'!W49,"")</f>
        <v>101.16840000000001</v>
      </c>
      <c r="L53" s="39">
        <f>IF('Metric Data'!$B$2,J53,H53)</f>
        <v>514.25022163330027</v>
      </c>
      <c r="M53" s="122">
        <f>IF('Metric Data'!$B$2,K53,I53)</f>
        <v>101.16840000000001</v>
      </c>
      <c r="O53" s="32">
        <f t="shared" si="2"/>
        <v>101.16840000000001</v>
      </c>
      <c r="Q53" s="122">
        <f t="shared" si="5"/>
        <v>1.1683999999999972</v>
      </c>
      <c r="R53" s="32">
        <f t="shared" si="6"/>
        <v>1.1683999999999972</v>
      </c>
      <c r="S53" s="32">
        <f t="shared" si="7"/>
        <v>437.68608512133767</v>
      </c>
      <c r="U53" s="32">
        <f t="shared" si="3"/>
        <v>1</v>
      </c>
      <c r="X53" s="30" t="str" cm="1">
        <f t="array" ref="X53">IF($AO$21="INVERT",R53,IF(X52&gt;=$S$12,"",IF(R52="","",INDEX($R$18:$R$199,$U$17-ROWS($R$18:$R52)))))</f>
        <v/>
      </c>
      <c r="Y53" s="30" t="str">
        <f t="shared" si="8"/>
        <v/>
      </c>
      <c r="Z53" s="30" t="str">
        <f>IF(Z52="","",IF($AO$21="TYP",IF(S52="","",INDEX($S$18:$S$200,$U$17-ROWS($S$18:$S52))),IF($AO$21="INVERT",S53,"")))</f>
        <v/>
      </c>
      <c r="AA53" s="77" t="str">
        <f t="shared" si="4"/>
        <v/>
      </c>
      <c r="AB53" s="77"/>
      <c r="AC53" s="37"/>
      <c r="AD53" s="37"/>
      <c r="AE53" s="37"/>
      <c r="AF53" s="37"/>
      <c r="AG53" s="37"/>
      <c r="AH53" s="37"/>
      <c r="AI53" s="37"/>
      <c r="AJ53" s="37"/>
      <c r="AK53" s="37"/>
      <c r="AL53" s="37"/>
    </row>
    <row r="54" spans="1:38" x14ac:dyDescent="0.2">
      <c r="A54" s="32">
        <f t="shared" si="1"/>
        <v>54</v>
      </c>
      <c r="C54" s="38">
        <f>IF(OR(C53&lt;30,C53=""),"",'Metric Calcs'!C50)</f>
        <v>1143</v>
      </c>
      <c r="D54" s="83">
        <f>IF(C54=0,"",'Metric Calcs'!D50)</f>
        <v>8.5481266883760329E-2</v>
      </c>
      <c r="E54" s="83">
        <f>IF(OR(E52=1,E52=""),"",IF('Metric Data'!$B$2,'Metric Calcs'!E50,'Metric Calcs'!F50))</f>
        <v>1.7273737505309375E-2</v>
      </c>
      <c r="F54" s="30">
        <f>IF(OR(F52=1,F52=""),"",IF('Metric Data'!$B$2,'Metric Calcs'!F50,'Metric Calcs'!H50))</f>
        <v>8.5481266883760334</v>
      </c>
      <c r="G54" s="30">
        <f>IF(OR(G52=1,G52=""),"",IF('Metric Data'!$B$2,'Metric Calcs'!G50,'Metric Calcs'!K50))</f>
        <v>0.17273737505309375</v>
      </c>
      <c r="H54" s="30">
        <f>IF(OR(H52=1,H52=""),"",IF('Metric Data'!$B$2,'Metric Calcs'!H50,'Metric Calcs'!N50))</f>
        <v>2.5060543746283486</v>
      </c>
      <c r="I54" s="30">
        <f>IF(OR(I52=1,I52=""),"",IF('Metric Data'!$B$2,'Metric Calcs'!K50,'Metric Calcs'!W50))</f>
        <v>11.226918438057476</v>
      </c>
      <c r="J54" s="30">
        <f>IF('Metric Data'!$B$2,'Metric Calcs'!N50,"")</f>
        <v>503.13299507121621</v>
      </c>
      <c r="K54" s="30">
        <f>IF('Metric Data'!$B$2,'Metric Calcs'!W50,"")</f>
        <v>101.143</v>
      </c>
      <c r="L54" s="39">
        <f>IF('Metric Data'!$B$2,J54,H54)</f>
        <v>503.13299507121621</v>
      </c>
      <c r="M54" s="122">
        <f>IF('Metric Data'!$B$2,K54,I54)</f>
        <v>101.143</v>
      </c>
      <c r="O54" s="32">
        <f t="shared" si="2"/>
        <v>101.143</v>
      </c>
      <c r="Q54" s="122">
        <f t="shared" si="5"/>
        <v>1.1429999999999971</v>
      </c>
      <c r="R54" s="32">
        <f t="shared" si="6"/>
        <v>1.1429999999999971</v>
      </c>
      <c r="S54" s="32">
        <f t="shared" si="7"/>
        <v>442.00466291556506</v>
      </c>
      <c r="U54" s="32">
        <f t="shared" si="3"/>
        <v>1</v>
      </c>
      <c r="X54" s="30" t="str" cm="1">
        <f t="array" ref="X54">IF($AO$21="INVERT",R54,IF(X53&gt;=$S$12,"",IF(R53="","",INDEX($R$18:$R$199,$U$17-ROWS($R$18:$R53)))))</f>
        <v/>
      </c>
      <c r="Y54" s="30" t="str">
        <f t="shared" si="8"/>
        <v/>
      </c>
      <c r="Z54" s="30" t="str">
        <f>IF(Z53="","",IF($AO$21="TYP",IF(S53="","",INDEX($S$18:$S$200,$U$17-ROWS($S$18:$S53))),IF($AO$21="INVERT",S54,"")))</f>
        <v/>
      </c>
      <c r="AA54" s="77" t="str">
        <f t="shared" si="4"/>
        <v/>
      </c>
      <c r="AB54" s="77"/>
      <c r="AC54" s="37"/>
      <c r="AD54" s="37"/>
      <c r="AE54" s="37"/>
      <c r="AF54" s="37"/>
      <c r="AG54" s="37"/>
      <c r="AH54" s="37"/>
      <c r="AI54" s="37"/>
      <c r="AJ54" s="37"/>
      <c r="AK54" s="37"/>
      <c r="AL54" s="37"/>
    </row>
    <row r="55" spans="1:38" x14ac:dyDescent="0.2">
      <c r="A55" s="32">
        <f t="shared" si="1"/>
        <v>55</v>
      </c>
      <c r="C55" s="38">
        <f>IF(OR(C54&lt;30,C54=""),"",'Metric Calcs'!C51)</f>
        <v>1117.5999999999999</v>
      </c>
      <c r="D55" s="83">
        <f>IF(C55=0,"",'Metric Calcs'!D51)</f>
        <v>8.7176479682854413E-2</v>
      </c>
      <c r="E55" s="83">
        <f>IF(OR(E53=1,E53=""),"",IF('Metric Data'!$B$2,'Metric Calcs'!E51,'Metric Calcs'!F51))</f>
        <v>1.7899899476143313E-2</v>
      </c>
      <c r="F55" s="30">
        <f>IF(OR(F53=1,F53=""),"",IF('Metric Data'!$B$2,'Metric Calcs'!F51,'Metric Calcs'!H51))</f>
        <v>8.7176479682854406</v>
      </c>
      <c r="G55" s="30">
        <f>IF(OR(G53=1,G53=""),"",IF('Metric Data'!$B$2,'Metric Calcs'!G51,'Metric Calcs'!K51))</f>
        <v>0.17899899476143313</v>
      </c>
      <c r="H55" s="30">
        <f>IF(OR(H53=1,H53=""),"",IF('Metric Data'!$B$2,'Metric Calcs'!H51,'Metric Calcs'!N51))</f>
        <v>2.4357412147812507</v>
      </c>
      <c r="I55" s="30">
        <f>IF(OR(I53=1,I53=""),"",IF('Metric Data'!$B$2,'Metric Calcs'!K51,'Metric Calcs'!W51))</f>
        <v>11.332388177828124</v>
      </c>
      <c r="J55" s="30">
        <f>IF('Metric Data'!$B$2,'Metric Calcs'!N51,"")</f>
        <v>491.90607663315876</v>
      </c>
      <c r="K55" s="30">
        <f>IF('Metric Data'!$B$2,'Metric Calcs'!W51,"")</f>
        <v>101.1176</v>
      </c>
      <c r="L55" s="39">
        <f>IF('Metric Data'!$B$2,J55,H55)</f>
        <v>491.90607663315876</v>
      </c>
      <c r="M55" s="122">
        <f>IF('Metric Data'!$B$2,K55,I55)</f>
        <v>101.1176</v>
      </c>
      <c r="O55" s="32">
        <f t="shared" si="2"/>
        <v>101.1176</v>
      </c>
      <c r="Q55" s="122">
        <f t="shared" si="5"/>
        <v>1.117599999999997</v>
      </c>
      <c r="R55" s="32">
        <f t="shared" si="6"/>
        <v>1.117599999999997</v>
      </c>
      <c r="S55" s="32">
        <f t="shared" si="7"/>
        <v>446.15701487528963</v>
      </c>
      <c r="U55" s="32">
        <f t="shared" si="3"/>
        <v>1</v>
      </c>
      <c r="X55" s="30" t="str" cm="1">
        <f t="array" ref="X55">IF($AO$21="INVERT",R55,IF(X54&gt;=$S$12,"",IF(R54="","",INDEX($R$18:$R$199,$U$17-ROWS($R$18:$R54)))))</f>
        <v/>
      </c>
      <c r="Y55" s="30" t="str">
        <f t="shared" si="8"/>
        <v/>
      </c>
      <c r="Z55" s="30" t="str">
        <f>IF(Z54="","",IF($AO$21="TYP",IF(S54="","",INDEX($S$18:$S$200,$U$17-ROWS($S$18:$S54))),IF($AO$21="INVERT",S55,"")))</f>
        <v/>
      </c>
      <c r="AA55" s="77" t="str">
        <f t="shared" si="4"/>
        <v/>
      </c>
      <c r="AB55" s="77"/>
      <c r="AC55" s="37"/>
      <c r="AD55" s="37"/>
      <c r="AE55" s="37"/>
      <c r="AF55" s="37"/>
      <c r="AG55" s="37"/>
      <c r="AH55" s="37"/>
      <c r="AI55" s="37"/>
      <c r="AJ55" s="37"/>
      <c r="AK55" s="37"/>
      <c r="AL55" s="37"/>
    </row>
    <row r="56" spans="1:38" x14ac:dyDescent="0.2">
      <c r="A56" s="32">
        <f t="shared" si="1"/>
        <v>56</v>
      </c>
      <c r="C56" s="38">
        <f>IF(OR(C55&lt;30,C55=""),"",'Metric Calcs'!C52)</f>
        <v>1092.2</v>
      </c>
      <c r="D56" s="83">
        <f>IF(C56=0,"",'Metric Calcs'!D52)</f>
        <v>8.8808730284581333E-2</v>
      </c>
      <c r="E56" s="83">
        <f>IF(OR(E54=1,E54=""),"",IF('Metric Data'!$B$2,'Metric Calcs'!E52,'Metric Calcs'!F52))</f>
        <v>1.8210077870593196E-2</v>
      </c>
      <c r="F56" s="30">
        <f>IF(OR(F54=1,F54=""),"",IF('Metric Data'!$B$2,'Metric Calcs'!F52,'Metric Calcs'!H52))</f>
        <v>8.880873028458133</v>
      </c>
      <c r="G56" s="30">
        <f>IF(OR(G54=1,G54=""),"",IF('Metric Data'!$B$2,'Metric Calcs'!G52,'Metric Calcs'!K52))</f>
        <v>0.18210077870593197</v>
      </c>
      <c r="H56" s="30">
        <f>IF(OR(H54=1,H54=""),"",IF('Metric Data'!$B$2,'Metric Calcs'!H52,'Metric Calcs'!N52))</f>
        <v>2.3692104771343736</v>
      </c>
      <c r="I56" s="30">
        <f>IF(OR(I54=1,I54=""),"",IF('Metric Data'!$B$2,'Metric Calcs'!K52,'Metric Calcs'!W52))</f>
        <v>11.432184284298438</v>
      </c>
      <c r="J56" s="30">
        <f>IF('Metric Data'!$B$2,'Metric Calcs'!N52,"")</f>
        <v>480.57368845533063</v>
      </c>
      <c r="K56" s="30">
        <f>IF('Metric Data'!$B$2,'Metric Calcs'!W52,"")</f>
        <v>101.09220000000001</v>
      </c>
      <c r="L56" s="39">
        <f>IF('Metric Data'!$B$2,J56,H56)</f>
        <v>480.57368845533063</v>
      </c>
      <c r="M56" s="122">
        <f>IF('Metric Data'!$B$2,K56,I56)</f>
        <v>101.09220000000001</v>
      </c>
      <c r="O56" s="32">
        <f t="shared" si="2"/>
        <v>101.09220000000001</v>
      </c>
      <c r="Q56" s="122">
        <f t="shared" si="5"/>
        <v>1.092199999999997</v>
      </c>
      <c r="R56" s="32">
        <f t="shared" si="6"/>
        <v>1.092199999999997</v>
      </c>
      <c r="S56" s="32">
        <f t="shared" si="7"/>
        <v>450.0859954447364</v>
      </c>
      <c r="U56" s="32">
        <f t="shared" si="3"/>
        <v>1</v>
      </c>
      <c r="X56" s="30" t="str" cm="1">
        <f t="array" ref="X56">IF($AO$21="INVERT",R56,IF(X55&gt;=$S$12,"",IF(R55="","",INDEX($R$18:$R$199,$U$17-ROWS($R$18:$R55)))))</f>
        <v/>
      </c>
      <c r="Y56" s="30" t="str">
        <f t="shared" si="8"/>
        <v/>
      </c>
      <c r="Z56" s="30" t="str">
        <f>IF(Z55="","",IF($AO$21="TYP",IF(S55="","",INDEX($S$18:$S$200,$U$17-ROWS($S$18:$S55))),IF($AO$21="INVERT",S56,"")))</f>
        <v/>
      </c>
      <c r="AA56" s="77" t="str">
        <f t="shared" si="4"/>
        <v/>
      </c>
      <c r="AB56" s="77"/>
      <c r="AC56" s="37"/>
      <c r="AD56" s="37"/>
      <c r="AE56" s="37"/>
      <c r="AF56" s="37"/>
      <c r="AG56" s="37"/>
      <c r="AH56" s="37"/>
      <c r="AI56" s="37"/>
      <c r="AJ56" s="37"/>
      <c r="AK56" s="37"/>
      <c r="AL56" s="37"/>
    </row>
    <row r="57" spans="1:38" x14ac:dyDescent="0.2">
      <c r="A57" s="32">
        <f t="shared" si="1"/>
        <v>57</v>
      </c>
      <c r="C57" s="38">
        <f>IF(OR(C56&lt;30,C56=""),"",'Metric Calcs'!C53)</f>
        <v>1066.8</v>
      </c>
      <c r="D57" s="83">
        <f>IF(C57=0,"",'Metric Calcs'!D53)</f>
        <v>9.0379990655528902E-2</v>
      </c>
      <c r="E57" s="83">
        <f>IF(OR(E55=1,E55=""),"",IF('Metric Data'!$B$2,'Metric Calcs'!E53,'Metric Calcs'!F53))</f>
        <v>1.917885742602295E-2</v>
      </c>
      <c r="F57" s="30">
        <f>IF(OR(F55=1,F55=""),"",IF('Metric Data'!$B$2,'Metric Calcs'!F53,'Metric Calcs'!H53))</f>
        <v>9.0379990655528903</v>
      </c>
      <c r="G57" s="30">
        <f>IF(OR(G55=1,G55=""),"",IF('Metric Data'!$B$2,'Metric Calcs'!G53,'Metric Calcs'!K53))</f>
        <v>0.19178857426022949</v>
      </c>
      <c r="H57" s="30">
        <f>IF(OR(H55=1,H55=""),"",IF('Metric Data'!$B$2,'Metric Calcs'!H53,'Metric Calcs'!N53))</f>
        <v>2.3024849440747519</v>
      </c>
      <c r="I57" s="30">
        <f>IF(OR(I55=1,I55=""),"",IF('Metric Data'!$B$2,'Metric Calcs'!K53,'Metric Calcs'!W53))</f>
        <v>11.532272583887872</v>
      </c>
      <c r="J57" s="30">
        <f>IF('Metric Data'!$B$2,'Metric Calcs'!N53,"")</f>
        <v>469.14150417103218</v>
      </c>
      <c r="K57" s="30">
        <f>IF('Metric Data'!$B$2,'Metric Calcs'!W53,"")</f>
        <v>101.0668</v>
      </c>
      <c r="L57" s="39">
        <f>IF('Metric Data'!$B$2,J57,H57)</f>
        <v>469.14150417103218</v>
      </c>
      <c r="M57" s="122">
        <f>IF('Metric Data'!$B$2,K57,I57)</f>
        <v>101.0668</v>
      </c>
      <c r="O57" s="32">
        <f t="shared" si="2"/>
        <v>101.0668</v>
      </c>
      <c r="Q57" s="122">
        <f t="shared" si="5"/>
        <v>1.0667999999999969</v>
      </c>
      <c r="R57" s="32">
        <f t="shared" si="6"/>
        <v>1.0667999999999969</v>
      </c>
      <c r="S57" s="32">
        <f t="shared" si="7"/>
        <v>454.0264796805389</v>
      </c>
      <c r="U57" s="32">
        <f t="shared" si="3"/>
        <v>1</v>
      </c>
      <c r="X57" s="30" t="str" cm="1">
        <f t="array" ref="X57">IF($AO$21="INVERT",R57,IF(X56&gt;=$S$12,"",IF(R56="","",INDEX($R$18:$R$199,$U$17-ROWS($R$18:$R56)))))</f>
        <v/>
      </c>
      <c r="Y57" s="30" t="str">
        <f t="shared" si="8"/>
        <v/>
      </c>
      <c r="Z57" s="30" t="str">
        <f>IF(Z56="","",IF($AO$21="TYP",IF(S56="","",INDEX($S$18:$S$200,$U$17-ROWS($S$18:$S56))),IF($AO$21="INVERT",S57,"")))</f>
        <v/>
      </c>
      <c r="AA57" s="77" t="str">
        <f t="shared" si="4"/>
        <v/>
      </c>
      <c r="AB57" s="77"/>
      <c r="AC57" s="37"/>
      <c r="AD57" s="37"/>
      <c r="AE57" s="37"/>
      <c r="AF57" s="37"/>
      <c r="AG57" s="37"/>
      <c r="AH57" s="37"/>
      <c r="AI57" s="37"/>
      <c r="AJ57" s="37"/>
      <c r="AK57" s="37"/>
      <c r="AL57" s="37"/>
    </row>
    <row r="58" spans="1:38" x14ac:dyDescent="0.2">
      <c r="A58" s="32">
        <f t="shared" si="1"/>
        <v>58</v>
      </c>
      <c r="C58" s="38">
        <f>IF(OR(C57&lt;30,C57=""),"",'Metric Calcs'!C54)</f>
        <v>1041.3999999999999</v>
      </c>
      <c r="D58" s="83">
        <f>IF(C58=0,"",'Metric Calcs'!D54)</f>
        <v>9.1887799235452552E-2</v>
      </c>
      <c r="E58" s="83">
        <f>IF(OR(E56=1,E56=""),"",IF('Metric Data'!$B$2,'Metric Calcs'!E54,'Metric Calcs'!F54))</f>
        <v>1.9816775307942812E-2</v>
      </c>
      <c r="F58" s="30">
        <f>IF(OR(F56=1,F56=""),"",IF('Metric Data'!$B$2,'Metric Calcs'!F54,'Metric Calcs'!H54))</f>
        <v>9.1887799235452547</v>
      </c>
      <c r="G58" s="30">
        <f>IF(OR(G56=1,G56=""),"",IF('Metric Data'!$B$2,'Metric Calcs'!G54,'Metric Calcs'!K54))</f>
        <v>0.19816775307942813</v>
      </c>
      <c r="H58" s="30">
        <f>IF(OR(H56=1,H56=""),"",IF('Metric Data'!$B$2,'Metric Calcs'!H54,'Metric Calcs'!N54))</f>
        <v>2.2396209293501266</v>
      </c>
      <c r="I58" s="30">
        <f>IF(OR(I56=1,I56=""),"",IF('Metric Data'!$B$2,'Metric Calcs'!K54,'Metric Calcs'!W54))</f>
        <v>11.626568605974809</v>
      </c>
      <c r="J58" s="30">
        <f>IF('Metric Data'!$B$2,'Metric Calcs'!N54,"")</f>
        <v>457.60923158714434</v>
      </c>
      <c r="K58" s="30">
        <f>IF('Metric Data'!$B$2,'Metric Calcs'!W54,"")</f>
        <v>101.0414</v>
      </c>
      <c r="L58" s="39">
        <f>IF('Metric Data'!$B$2,J58,H58)</f>
        <v>457.60923158714434</v>
      </c>
      <c r="M58" s="122">
        <f>IF('Metric Data'!$B$2,K58,I58)</f>
        <v>101.0414</v>
      </c>
      <c r="O58" s="32">
        <f t="shared" si="2"/>
        <v>101.0414</v>
      </c>
      <c r="Q58" s="122">
        <f t="shared" si="5"/>
        <v>1.0413999999999968</v>
      </c>
      <c r="R58" s="32">
        <f t="shared" si="6"/>
        <v>1.0413999999999968</v>
      </c>
      <c r="S58" s="32">
        <f t="shared" si="7"/>
        <v>457.73892149524119</v>
      </c>
      <c r="U58" s="32">
        <f t="shared" si="3"/>
        <v>1</v>
      </c>
      <c r="X58" s="30" t="str" cm="1">
        <f t="array" ref="X58">IF($AO$21="INVERT",R58,IF(X57&gt;=$S$12,"",IF(R57="","",INDEX($R$18:$R$199,$U$17-ROWS($R$18:$R57)))))</f>
        <v/>
      </c>
      <c r="Y58" s="30" t="str">
        <f t="shared" si="8"/>
        <v/>
      </c>
      <c r="Z58" s="30" t="str">
        <f>IF(Z57="","",IF($AO$21="TYP",IF(S57="","",INDEX($S$18:$S$200,$U$17-ROWS($S$18:$S57))),IF($AO$21="INVERT",S58,"")))</f>
        <v/>
      </c>
      <c r="AA58" s="77" t="str">
        <f t="shared" si="4"/>
        <v/>
      </c>
      <c r="AB58" s="77"/>
      <c r="AC58" s="37"/>
      <c r="AD58" s="37"/>
      <c r="AE58" s="37"/>
      <c r="AF58" s="37"/>
      <c r="AG58" s="37"/>
      <c r="AH58" s="37"/>
      <c r="AI58" s="37"/>
      <c r="AJ58" s="37"/>
      <c r="AK58" s="37"/>
      <c r="AL58" s="37"/>
    </row>
    <row r="59" spans="1:38" x14ac:dyDescent="0.2">
      <c r="A59" s="32">
        <f t="shared" si="1"/>
        <v>59</v>
      </c>
      <c r="C59" s="38">
        <f>IF(OR(C58&lt;30,C58=""),"",'Metric Calcs'!C55)</f>
        <v>1016</v>
      </c>
      <c r="D59" s="83">
        <f>IF(C59=0,"",'Metric Calcs'!D55)</f>
        <v>9.3340449100948505E-2</v>
      </c>
      <c r="E59" s="83">
        <f>IF(OR(E57=1,E57=""),"",IF('Metric Data'!$B$2,'Metric Calcs'!E55,'Metric Calcs'!F55))</f>
        <v>2.0455900891972287E-2</v>
      </c>
      <c r="F59" s="30">
        <f>IF(OR(F57=1,F57=""),"",IF('Metric Data'!$B$2,'Metric Calcs'!F55,'Metric Calcs'!H55))</f>
        <v>9.3340449100948497</v>
      </c>
      <c r="G59" s="30">
        <f>IF(OR(G57=1,G57=""),"",IF('Metric Data'!$B$2,'Metric Calcs'!G55,'Metric Calcs'!K55))</f>
        <v>0.20455900891972287</v>
      </c>
      <c r="H59" s="30">
        <f>IF(OR(H57=1,H57=""),"",IF('Metric Data'!$B$2,'Metric Calcs'!H55,'Metric Calcs'!N55))</f>
        <v>2.1789584323941704</v>
      </c>
      <c r="I59" s="30">
        <f>IF(OR(I57=1,I57=""),"",IF('Metric Data'!$B$2,'Metric Calcs'!K55,'Metric Calcs'!W55))</f>
        <v>11.717562351408743</v>
      </c>
      <c r="J59" s="30">
        <f>IF('Metric Data'!$B$2,'Metric Calcs'!N55,"")</f>
        <v>445.98266298116954</v>
      </c>
      <c r="K59" s="30">
        <f>IF('Metric Data'!$B$2,'Metric Calcs'!W55,"")</f>
        <v>101.01600000000001</v>
      </c>
      <c r="L59" s="39">
        <f>IF('Metric Data'!$B$2,J59,H59)</f>
        <v>445.98266298116954</v>
      </c>
      <c r="M59" s="122">
        <f>IF('Metric Data'!$B$2,K59,I59)</f>
        <v>101.01600000000001</v>
      </c>
      <c r="O59" s="32">
        <f t="shared" si="2"/>
        <v>101.01600000000001</v>
      </c>
      <c r="Q59" s="122">
        <f t="shared" si="5"/>
        <v>1.0159999999999967</v>
      </c>
      <c r="R59" s="32">
        <f t="shared" si="6"/>
        <v>1.0159999999999967</v>
      </c>
      <c r="S59" s="32">
        <f t="shared" si="7"/>
        <v>461.32135241758027</v>
      </c>
      <c r="U59" s="32">
        <f t="shared" si="3"/>
        <v>1</v>
      </c>
      <c r="X59" s="30" t="str" cm="1">
        <f t="array" ref="X59">IF($AO$21="INVERT",R59,IF(X58&gt;=$S$12,"",IF(R58="","",INDEX($R$18:$R$199,$U$17-ROWS($R$18:$R58)))))</f>
        <v/>
      </c>
      <c r="Y59" s="30" t="str">
        <f t="shared" si="8"/>
        <v/>
      </c>
      <c r="Z59" s="30" t="str">
        <f>IF(Z58="","",IF($AO$21="TYP",IF(S58="","",INDEX($S$18:$S$200,$U$17-ROWS($S$18:$S58))),IF($AO$21="INVERT",S59,"")))</f>
        <v/>
      </c>
      <c r="AA59" s="77" t="str">
        <f t="shared" si="4"/>
        <v/>
      </c>
      <c r="AB59" s="77"/>
      <c r="AC59" s="37"/>
      <c r="AD59" s="37"/>
      <c r="AE59" s="37"/>
      <c r="AF59" s="37"/>
      <c r="AG59" s="37"/>
      <c r="AH59" s="37"/>
      <c r="AI59" s="37"/>
      <c r="AJ59" s="37"/>
      <c r="AK59" s="37"/>
      <c r="AL59" s="37"/>
    </row>
    <row r="60" spans="1:38" x14ac:dyDescent="0.2">
      <c r="A60" s="32">
        <f t="shared" si="1"/>
        <v>60</v>
      </c>
      <c r="C60" s="38">
        <f>IF(OR(C59&lt;30,C59=""),"",'Metric Calcs'!C56)</f>
        <v>990.59999999999991</v>
      </c>
      <c r="D60" s="83">
        <f>IF(C60=0,"",'Metric Calcs'!D56)</f>
        <v>9.4736398697437357E-2</v>
      </c>
      <c r="E60" s="83">
        <f>IF(OR(E58=1,E58=""),"",IF('Metric Data'!$B$2,'Metric Calcs'!E56,'Metric Calcs'!F56))</f>
        <v>2.1059807730426115E-2</v>
      </c>
      <c r="F60" s="30">
        <f>IF(OR(F58=1,F58=""),"",IF('Metric Data'!$B$2,'Metric Calcs'!F56,'Metric Calcs'!H56))</f>
        <v>9.4736398697437352</v>
      </c>
      <c r="G60" s="30">
        <f>IF(OR(G58=1,G58=""),"",IF('Metric Data'!$B$2,'Metric Calcs'!G56,'Metric Calcs'!K56))</f>
        <v>0.21059807730426117</v>
      </c>
      <c r="H60" s="30">
        <f>IF(OR(H58=1,H58=""),"",IF('Metric Data'!$B$2,'Metric Calcs'!H56,'Metric Calcs'!N56))</f>
        <v>2.1207048211808011</v>
      </c>
      <c r="I60" s="30">
        <f>IF(OR(I58=1,I58=""),"",IF('Metric Data'!$B$2,'Metric Calcs'!K56,'Metric Calcs'!W56))</f>
        <v>11.804942768228798</v>
      </c>
      <c r="J60" s="30">
        <f>IF('Metric Data'!$B$2,'Metric Calcs'!N56,"")</f>
        <v>434.26510062976081</v>
      </c>
      <c r="K60" s="30">
        <f>IF('Metric Data'!$B$2,'Metric Calcs'!W56,"")</f>
        <v>100.9906</v>
      </c>
      <c r="L60" s="39">
        <f>IF('Metric Data'!$B$2,J60,H60)</f>
        <v>434.26510062976081</v>
      </c>
      <c r="M60" s="122">
        <f>IF('Metric Data'!$B$2,K60,I60)</f>
        <v>100.9906</v>
      </c>
      <c r="O60" s="32">
        <f t="shared" si="2"/>
        <v>100.9906</v>
      </c>
      <c r="Q60" s="122">
        <f t="shared" si="5"/>
        <v>0.99059999999999671</v>
      </c>
      <c r="R60" s="32">
        <f t="shared" si="6"/>
        <v>0.99059999999999671</v>
      </c>
      <c r="S60" s="32">
        <f t="shared" si="7"/>
        <v>464.76152630813289</v>
      </c>
      <c r="U60" s="32">
        <f t="shared" si="3"/>
        <v>1</v>
      </c>
      <c r="X60" s="30" t="str" cm="1">
        <f t="array" ref="X60">IF($AO$21="INVERT",R60,IF(X59&gt;=$S$12,"",IF(R59="","",INDEX($R$18:$R$199,$U$17-ROWS($R$18:$R59)))))</f>
        <v/>
      </c>
      <c r="Y60" s="30" t="str">
        <f t="shared" si="8"/>
        <v/>
      </c>
      <c r="Z60" s="30" t="str">
        <f>IF(Z59="","",IF($AO$21="TYP",IF(S59="","",INDEX($S$18:$S$200,$U$17-ROWS($S$18:$S59))),IF($AO$21="INVERT",S60,"")))</f>
        <v/>
      </c>
      <c r="AA60" s="77" t="str">
        <f t="shared" si="4"/>
        <v/>
      </c>
      <c r="AB60" s="77"/>
      <c r="AC60" s="37"/>
      <c r="AD60" s="37"/>
      <c r="AE60" s="37"/>
      <c r="AF60" s="37"/>
      <c r="AG60" s="37"/>
      <c r="AH60" s="37"/>
      <c r="AI60" s="37"/>
      <c r="AJ60" s="37"/>
      <c r="AK60" s="37"/>
      <c r="AL60" s="37"/>
    </row>
    <row r="61" spans="1:38" x14ac:dyDescent="0.2">
      <c r="A61" s="32">
        <f t="shared" si="1"/>
        <v>61</v>
      </c>
      <c r="C61" s="38">
        <f>IF(OR(C60&lt;30,C60=""),"",'Metric Calcs'!C57)</f>
        <v>965.19999999999993</v>
      </c>
      <c r="D61" s="83">
        <f>IF(C61=0,"",'Metric Calcs'!D57)</f>
        <v>9.6081268016423776E-2</v>
      </c>
      <c r="E61" s="83">
        <f>IF(OR(E59=1,E59=""),"",IF('Metric Data'!$B$2,'Metric Calcs'!E57,'Metric Calcs'!F57))</f>
        <v>2.1647063570720639E-2</v>
      </c>
      <c r="F61" s="30">
        <f>IF(OR(F59=1,F59=""),"",IF('Metric Data'!$B$2,'Metric Calcs'!F57,'Metric Calcs'!H57))</f>
        <v>9.6081268016423778</v>
      </c>
      <c r="G61" s="30">
        <f>IF(OR(G59=1,G59=""),"",IF('Metric Data'!$B$2,'Metric Calcs'!G57,'Metric Calcs'!K57))</f>
        <v>0.21647063570720637</v>
      </c>
      <c r="H61" s="30">
        <f>IF(OR(H59=1,H59=""),"",IF('Metric Data'!$B$2,'Metric Calcs'!H57,'Metric Calcs'!N57))</f>
        <v>2.0645610250601658</v>
      </c>
      <c r="I61" s="30">
        <f>IF(OR(I59=1,I59=""),"",IF('Metric Data'!$B$2,'Metric Calcs'!K57,'Metric Calcs'!W57))</f>
        <v>11.88915846240975</v>
      </c>
      <c r="J61" s="30">
        <f>IF('Metric Data'!$B$2,'Metric Calcs'!N57,"")</f>
        <v>422.46015786153202</v>
      </c>
      <c r="K61" s="30">
        <f>IF('Metric Data'!$B$2,'Metric Calcs'!W57,"")</f>
        <v>100.9652</v>
      </c>
      <c r="L61" s="39">
        <f>IF('Metric Data'!$B$2,J61,H61)</f>
        <v>422.46015786153202</v>
      </c>
      <c r="M61" s="122">
        <f>IF('Metric Data'!$B$2,K61,I61)</f>
        <v>100.9652</v>
      </c>
      <c r="O61" s="32">
        <f t="shared" si="2"/>
        <v>100.9652</v>
      </c>
      <c r="Q61" s="122">
        <f t="shared" si="5"/>
        <v>0.96519999999999673</v>
      </c>
      <c r="R61" s="32">
        <f t="shared" si="6"/>
        <v>0.96519999999999673</v>
      </c>
      <c r="S61" s="32">
        <f t="shared" si="7"/>
        <v>468.07710481945537</v>
      </c>
      <c r="U61" s="32">
        <f t="shared" si="3"/>
        <v>1</v>
      </c>
      <c r="X61" s="30" t="str" cm="1">
        <f t="array" ref="X61">IF($AO$21="INVERT",R61,IF(X60&gt;=$S$12,"",IF(R60="","",INDEX($R$18:$R$199,$U$17-ROWS($R$18:$R60)))))</f>
        <v/>
      </c>
      <c r="Y61" s="30" t="str">
        <f t="shared" si="8"/>
        <v/>
      </c>
      <c r="Z61" s="30" t="str">
        <f>IF(Z60="","",IF($AO$21="TYP",IF(S60="","",INDEX($S$18:$S$200,$U$17-ROWS($S$18:$S60))),IF($AO$21="INVERT",S61,"")))</f>
        <v/>
      </c>
      <c r="AA61" s="77" t="str">
        <f t="shared" si="4"/>
        <v/>
      </c>
      <c r="AB61" s="77"/>
      <c r="AC61" s="37"/>
      <c r="AD61" s="37"/>
      <c r="AE61" s="37"/>
      <c r="AF61" s="37"/>
      <c r="AG61" s="37"/>
      <c r="AH61" s="37"/>
      <c r="AI61" s="37"/>
      <c r="AJ61" s="37"/>
      <c r="AK61" s="37"/>
      <c r="AL61" s="37"/>
    </row>
    <row r="62" spans="1:38" x14ac:dyDescent="0.2">
      <c r="A62" s="32">
        <f t="shared" si="1"/>
        <v>62</v>
      </c>
      <c r="C62" s="38">
        <f>IF(OR(C61&lt;30,C61=""),"",'Metric Calcs'!C58)</f>
        <v>939.8</v>
      </c>
      <c r="D62" s="83">
        <f>IF(C62=0,"",'Metric Calcs'!D58)</f>
        <v>9.7376511963754783E-2</v>
      </c>
      <c r="E62" s="83">
        <f>IF(OR(E60=1,E60=""),"",IF('Metric Data'!$B$2,'Metric Calcs'!E58,'Metric Calcs'!F58))</f>
        <v>2.2243212232762297E-2</v>
      </c>
      <c r="F62" s="30">
        <f>IF(OR(F60=1,F60=""),"",IF('Metric Data'!$B$2,'Metric Calcs'!F58,'Metric Calcs'!H58))</f>
        <v>9.737651196375479</v>
      </c>
      <c r="G62" s="30">
        <f>IF(OR(G60=1,G60=""),"",IF('Metric Data'!$B$2,'Metric Calcs'!G58,'Metric Calcs'!K58))</f>
        <v>0.22243212232762297</v>
      </c>
      <c r="H62" s="30">
        <f>IF(OR(H60=1,H60=""),"",IF('Metric Data'!$B$2,'Metric Calcs'!H58,'Metric Calcs'!N58))</f>
        <v>2.0103666725187588</v>
      </c>
      <c r="I62" s="30">
        <f>IF(OR(I60=1,I60=""),"",IF('Metric Data'!$B$2,'Metric Calcs'!K58,'Metric Calcs'!W58))</f>
        <v>11.97044999122186</v>
      </c>
      <c r="J62" s="30">
        <f>IF('Metric Data'!$B$2,'Metric Calcs'!N58,"")</f>
        <v>410.57099939912229</v>
      </c>
      <c r="K62" s="30">
        <f>IF('Metric Data'!$B$2,'Metric Calcs'!W58,"")</f>
        <v>100.93980000000001</v>
      </c>
      <c r="L62" s="39">
        <f>IF('Metric Data'!$B$2,J62,H62)</f>
        <v>410.57099939912229</v>
      </c>
      <c r="M62" s="122">
        <f>IF('Metric Data'!$B$2,K62,I62)</f>
        <v>100.93980000000001</v>
      </c>
      <c r="O62" s="32">
        <f t="shared" si="2"/>
        <v>100.93980000000001</v>
      </c>
      <c r="Q62" s="122">
        <f t="shared" si="5"/>
        <v>0.93979999999999675</v>
      </c>
      <c r="R62" s="32">
        <f t="shared" si="6"/>
        <v>0.93979999999999675</v>
      </c>
      <c r="S62" s="32">
        <f t="shared" si="7"/>
        <v>471.27755870943423</v>
      </c>
      <c r="U62" s="32">
        <f t="shared" si="3"/>
        <v>1</v>
      </c>
      <c r="X62" s="30" t="str" cm="1">
        <f t="array" ref="X62">IF($AO$21="INVERT",R62,IF(X61&gt;=$S$12,"",IF(R61="","",INDEX($R$18:$R$199,$U$17-ROWS($R$18:$R61)))))</f>
        <v/>
      </c>
      <c r="Y62" s="30" t="str">
        <f t="shared" si="8"/>
        <v/>
      </c>
      <c r="Z62" s="30" t="str">
        <f>IF(Z61="","",IF($AO$21="TYP",IF(S61="","",INDEX($S$18:$S$200,$U$17-ROWS($S$18:$S61))),IF($AO$21="INVERT",S62,"")))</f>
        <v/>
      </c>
      <c r="AA62" s="77" t="str">
        <f t="shared" si="4"/>
        <v/>
      </c>
      <c r="AB62" s="77"/>
      <c r="AC62" s="37"/>
      <c r="AD62" s="37"/>
      <c r="AE62" s="37"/>
      <c r="AF62" s="37"/>
      <c r="AG62" s="37"/>
      <c r="AH62" s="37"/>
      <c r="AI62" s="37"/>
      <c r="AJ62" s="37"/>
      <c r="AK62" s="37"/>
      <c r="AL62" s="37"/>
    </row>
    <row r="63" spans="1:38" x14ac:dyDescent="0.2">
      <c r="A63" s="32">
        <f t="shared" si="1"/>
        <v>63</v>
      </c>
      <c r="C63" s="38">
        <f>IF(OR(C62&lt;30,C62=""),"",'Metric Calcs'!C59)</f>
        <v>914.4</v>
      </c>
      <c r="D63" s="83">
        <f>IF(C63=0,"",'Metric Calcs'!D59)</f>
        <v>9.8623255840294188E-2</v>
      </c>
      <c r="E63" s="83">
        <f>IF(OR(E61=1,E61=""),"",IF('Metric Data'!$B$2,'Metric Calcs'!E59,'Metric Calcs'!F59))</f>
        <v>2.2729755911085982E-2</v>
      </c>
      <c r="F63" s="30">
        <f>IF(OR(F61=1,F61=""),"",IF('Metric Data'!$B$2,'Metric Calcs'!F59,'Metric Calcs'!H59))</f>
        <v>9.8623255840294188</v>
      </c>
      <c r="G63" s="30">
        <f>IF(OR(G61=1,G61=""),"",IF('Metric Data'!$B$2,'Metric Calcs'!G59,'Metric Calcs'!K59))</f>
        <v>0.2272975591108598</v>
      </c>
      <c r="H63" s="30">
        <f>IF(OR(H61=1,H61=""),"",IF('Metric Data'!$B$2,'Metric Calcs'!H59,'Metric Calcs'!N59))</f>
        <v>1.9585507427438884</v>
      </c>
      <c r="I63" s="30">
        <f>IF(OR(I61=1,I61=""),"",IF('Metric Data'!$B$2,'Metric Calcs'!K59,'Metric Calcs'!W59))</f>
        <v>12.048173885884166</v>
      </c>
      <c r="J63" s="30">
        <f>IF('Metric Data'!$B$2,'Metric Calcs'!N59,"")</f>
        <v>398.60054940790042</v>
      </c>
      <c r="K63" s="30">
        <f>IF('Metric Data'!$B$2,'Metric Calcs'!W59,"")</f>
        <v>100.9144</v>
      </c>
      <c r="L63" s="39">
        <f>IF('Metric Data'!$B$2,J63,H63)</f>
        <v>398.60054940790042</v>
      </c>
      <c r="M63" s="122">
        <f>IF('Metric Data'!$B$2,K63,I63)</f>
        <v>100.9144</v>
      </c>
      <c r="O63" s="32">
        <f t="shared" si="2"/>
        <v>100.9144</v>
      </c>
      <c r="Q63" s="122">
        <f t="shared" si="5"/>
        <v>0.91439999999999677</v>
      </c>
      <c r="R63" s="32">
        <f t="shared" si="6"/>
        <v>0.91439999999999677</v>
      </c>
      <c r="S63" s="32">
        <f t="shared" si="7"/>
        <v>474.33755456228062</v>
      </c>
      <c r="U63" s="32">
        <f t="shared" si="3"/>
        <v>1</v>
      </c>
      <c r="X63" s="30" t="str" cm="1">
        <f t="array" ref="X63">IF($AO$21="INVERT",R63,IF(X62&gt;=$S$12,"",IF(R62="","",INDEX($R$18:$R$199,$U$17-ROWS($R$18:$R62)))))</f>
        <v/>
      </c>
      <c r="Y63" s="30" t="str">
        <f t="shared" si="8"/>
        <v/>
      </c>
      <c r="Z63" s="30" t="str">
        <f>IF(Z62="","",IF($AO$21="TYP",IF(S62="","",INDEX($S$18:$S$200,$U$17-ROWS($S$18:$S62))),IF($AO$21="INVERT",S63,"")))</f>
        <v/>
      </c>
      <c r="AA63" s="77" t="str">
        <f t="shared" si="4"/>
        <v/>
      </c>
      <c r="AB63" s="77"/>
      <c r="AC63" s="37"/>
      <c r="AD63" s="37"/>
      <c r="AE63" s="37"/>
      <c r="AF63" s="37"/>
      <c r="AG63" s="37"/>
      <c r="AH63" s="37"/>
      <c r="AI63" s="37"/>
      <c r="AJ63" s="37"/>
      <c r="AK63" s="37"/>
      <c r="AL63" s="37"/>
    </row>
    <row r="64" spans="1:38" x14ac:dyDescent="0.2">
      <c r="A64" s="32">
        <f t="shared" si="1"/>
        <v>64</v>
      </c>
      <c r="C64" s="38">
        <f>IF(OR(C63&lt;30,C63=""),"",'Metric Calcs'!C60)</f>
        <v>889</v>
      </c>
      <c r="D64" s="83">
        <f>IF(C64=0,"",'Metric Calcs'!D60)</f>
        <v>9.9826056349992934E-2</v>
      </c>
      <c r="E64" s="83">
        <f>IF(OR(E62=1,E62=""),"",IF('Metric Data'!$B$2,'Metric Calcs'!E60,'Metric Calcs'!F60))</f>
        <v>2.3218160838170698E-2</v>
      </c>
      <c r="F64" s="30">
        <f>IF(OR(F62=1,F62=""),"",IF('Metric Data'!$B$2,'Metric Calcs'!F60,'Metric Calcs'!H60))</f>
        <v>9.9826056349992935</v>
      </c>
      <c r="G64" s="30">
        <f>IF(OR(G62=1,G62=""),"",IF('Metric Data'!$B$2,'Metric Calcs'!G60,'Metric Calcs'!K60))</f>
        <v>0.23218160838170698</v>
      </c>
      <c r="H64" s="30">
        <f>IF(OR(H62=1,H62=""),"",IF('Metric Data'!$B$2,'Metric Calcs'!H60,'Metric Calcs'!N60))</f>
        <v>1.9084851026475995</v>
      </c>
      <c r="I64" s="30">
        <f>IF(OR(I62=1,I62=""),"",IF('Metric Data'!$B$2,'Metric Calcs'!K60,'Metric Calcs'!W60))</f>
        <v>12.1232723460286</v>
      </c>
      <c r="J64" s="30">
        <f>IF('Metric Data'!$B$2,'Metric Calcs'!N60,"")</f>
        <v>386.55237552201623</v>
      </c>
      <c r="K64" s="30">
        <f>IF('Metric Data'!$B$2,'Metric Calcs'!W60,"")</f>
        <v>100.889</v>
      </c>
      <c r="L64" s="39">
        <f>IF('Metric Data'!$B$2,J64,H64)</f>
        <v>386.55237552201623</v>
      </c>
      <c r="M64" s="122">
        <f>IF('Metric Data'!$B$2,K64,I64)</f>
        <v>100.889</v>
      </c>
      <c r="O64" s="32">
        <f t="shared" si="2"/>
        <v>100.889</v>
      </c>
      <c r="Q64" s="122">
        <f t="shared" si="5"/>
        <v>0.88899999999999679</v>
      </c>
      <c r="R64" s="32">
        <f t="shared" si="6"/>
        <v>0.88899999999999679</v>
      </c>
      <c r="S64" s="32">
        <f t="shared" si="7"/>
        <v>477.29418685169799</v>
      </c>
      <c r="U64" s="32">
        <f t="shared" si="3"/>
        <v>1</v>
      </c>
      <c r="X64" s="30" t="str" cm="1">
        <f t="array" ref="X64">IF($AO$21="INVERT",R64,IF(X63&gt;=$S$12,"",IF(R63="","",INDEX($R$18:$R$199,$U$17-ROWS($R$18:$R63)))))</f>
        <v/>
      </c>
      <c r="Y64" s="30" t="str">
        <f t="shared" si="8"/>
        <v/>
      </c>
      <c r="Z64" s="30" t="str">
        <f>IF(Z63="","",IF($AO$21="TYP",IF(S63="","",INDEX($S$18:$S$200,$U$17-ROWS($S$18:$S63))),IF($AO$21="INVERT",S64,"")))</f>
        <v/>
      </c>
      <c r="AA64" s="77" t="str">
        <f t="shared" si="4"/>
        <v/>
      </c>
      <c r="AB64" s="77"/>
      <c r="AC64" s="37"/>
      <c r="AD64" s="37"/>
      <c r="AE64" s="37"/>
      <c r="AF64" s="37"/>
      <c r="AG64" s="37"/>
      <c r="AH64" s="37"/>
      <c r="AI64" s="37"/>
      <c r="AJ64" s="37"/>
      <c r="AK64" s="37"/>
      <c r="AL64" s="37"/>
    </row>
    <row r="65" spans="1:38" x14ac:dyDescent="0.2">
      <c r="A65" s="32">
        <f t="shared" si="1"/>
        <v>65</v>
      </c>
      <c r="C65" s="38">
        <f>IF(OR(C64&lt;30,C64=""),"",'Metric Calcs'!C61)</f>
        <v>863.59999999999991</v>
      </c>
      <c r="D65" s="83">
        <f>IF(C65=0,"",'Metric Calcs'!D61)</f>
        <v>0.10098182755203165</v>
      </c>
      <c r="E65" s="83">
        <f>IF(OR(E63=1,E63=""),"",IF('Metric Data'!$B$2,'Metric Calcs'!E61,'Metric Calcs'!F61))</f>
        <v>2.3743714285714271E-2</v>
      </c>
      <c r="F65" s="30">
        <f>IF(OR(F63=1,F63=""),"",IF('Metric Data'!$B$2,'Metric Calcs'!F61,'Metric Calcs'!H61))</f>
        <v>10.098182755203165</v>
      </c>
      <c r="G65" s="30">
        <f>IF(OR(G63=1,G63=""),"",IF('Metric Data'!$B$2,'Metric Calcs'!G61,'Metric Calcs'!K61))</f>
        <v>0.23743714285714271</v>
      </c>
      <c r="H65" s="30">
        <f>IF(OR(H63=1,H63=""),"",IF('Metric Data'!$B$2,'Metric Calcs'!H61,'Metric Calcs'!N61))</f>
        <v>1.8601520407758763</v>
      </c>
      <c r="I65" s="30">
        <f>IF(OR(I63=1,I63=""),"",IF('Metric Data'!$B$2,'Metric Calcs'!K61,'Metric Calcs'!W61))</f>
        <v>12.195771938836184</v>
      </c>
      <c r="J65" s="30">
        <f>IF('Metric Data'!$B$2,'Metric Calcs'!N61,"")</f>
        <v>374.42910317598762</v>
      </c>
      <c r="K65" s="30">
        <f>IF('Metric Data'!$B$2,'Metric Calcs'!W61,"")</f>
        <v>100.86360000000001</v>
      </c>
      <c r="L65" s="39">
        <f>IF('Metric Data'!$B$2,J65,H65)</f>
        <v>374.42910317598762</v>
      </c>
      <c r="M65" s="122">
        <f>IF('Metric Data'!$B$2,K65,I65)</f>
        <v>100.86360000000001</v>
      </c>
      <c r="O65" s="32">
        <f t="shared" si="2"/>
        <v>100.86360000000001</v>
      </c>
      <c r="Q65" s="122">
        <f t="shared" si="5"/>
        <v>0.86359999999999681</v>
      </c>
      <c r="R65" s="32">
        <f t="shared" si="6"/>
        <v>0.86359999999999681</v>
      </c>
      <c r="S65" s="32">
        <f t="shared" si="7"/>
        <v>480.14850152889341</v>
      </c>
      <c r="U65" s="32">
        <f t="shared" si="3"/>
        <v>1</v>
      </c>
      <c r="X65" s="30" t="str" cm="1">
        <f t="array" ref="X65">IF($AO$21="INVERT",R65,IF(X64&gt;=$S$12,"",IF(R64="","",INDEX($R$18:$R$199,$U$17-ROWS($R$18:$R64)))))</f>
        <v/>
      </c>
      <c r="Y65" s="30" t="str">
        <f t="shared" si="8"/>
        <v/>
      </c>
      <c r="Z65" s="30" t="str">
        <f>IF(Z64="","",IF($AO$21="TYP",IF(S64="","",INDEX($S$18:$S$200,$U$17-ROWS($S$18:$S64))),IF($AO$21="INVERT",S65,"")))</f>
        <v/>
      </c>
      <c r="AA65" s="77" t="str">
        <f t="shared" si="4"/>
        <v/>
      </c>
      <c r="AB65" s="77"/>
      <c r="AC65" s="37"/>
      <c r="AD65" s="37"/>
      <c r="AE65" s="37"/>
      <c r="AF65" s="37"/>
      <c r="AG65" s="37"/>
      <c r="AH65" s="37"/>
      <c r="AI65" s="37"/>
      <c r="AJ65" s="37"/>
      <c r="AK65" s="37"/>
      <c r="AL65" s="37"/>
    </row>
    <row r="66" spans="1:38" x14ac:dyDescent="0.2">
      <c r="A66" s="32">
        <f t="shared" si="1"/>
        <v>66</v>
      </c>
      <c r="C66" s="38">
        <f>IF(OR(C65&lt;30,C65=""),"",'Metric Calcs'!C62)</f>
        <v>838.19999999999993</v>
      </c>
      <c r="D66" s="83">
        <f>IF(C66=0,"",'Metric Calcs'!D62)</f>
        <v>0.10209779442163418</v>
      </c>
      <c r="E66" s="83">
        <f>IF(OR(E64=1,E64=""),"",IF('Metric Data'!$B$2,'Metric Calcs'!E62,'Metric Calcs'!F62))</f>
        <v>2.4104535466515645E-2</v>
      </c>
      <c r="F66" s="30">
        <f>IF(OR(F64=1,F64=""),"",IF('Metric Data'!$B$2,'Metric Calcs'!F62,'Metric Calcs'!H62))</f>
        <v>10.209779442163418</v>
      </c>
      <c r="G66" s="30">
        <f>IF(OR(G64=1,G64=""),"",IF('Metric Data'!$B$2,'Metric Calcs'!G62,'Metric Calcs'!K62))</f>
        <v>0.24104535466515645</v>
      </c>
      <c r="H66" s="30">
        <f>IF(OR(H64=1,H64=""),"",IF('Metric Data'!$B$2,'Metric Calcs'!H62,'Metric Calcs'!N62))</f>
        <v>1.8140700812685702</v>
      </c>
      <c r="I66" s="30">
        <f>IF(OR(I64=1,I64=""),"",IF('Metric Data'!$B$2,'Metric Calcs'!K62,'Metric Calcs'!W62))</f>
        <v>12.264894878097143</v>
      </c>
      <c r="J66" s="30">
        <f>IF('Metric Data'!$B$2,'Metric Calcs'!N62,"")</f>
        <v>362.23333123715145</v>
      </c>
      <c r="K66" s="30">
        <f>IF('Metric Data'!$B$2,'Metric Calcs'!W62,"")</f>
        <v>100.8382</v>
      </c>
      <c r="L66" s="39">
        <f>IF('Metric Data'!$B$2,J66,H66)</f>
        <v>362.23333123715145</v>
      </c>
      <c r="M66" s="122">
        <f>IF('Metric Data'!$B$2,K66,I66)</f>
        <v>100.8382</v>
      </c>
      <c r="O66" s="32">
        <f t="shared" si="2"/>
        <v>100.8382</v>
      </c>
      <c r="Q66" s="122">
        <f t="shared" si="5"/>
        <v>0.83819999999999684</v>
      </c>
      <c r="R66" s="32">
        <f t="shared" si="6"/>
        <v>0.83819999999999684</v>
      </c>
      <c r="S66" s="32">
        <f t="shared" si="7"/>
        <v>482.86987709034872</v>
      </c>
      <c r="U66" s="32">
        <f t="shared" si="3"/>
        <v>1</v>
      </c>
      <c r="X66" s="30" t="str" cm="1">
        <f t="array" ref="X66">IF($AO$21="INVERT",R66,IF(X65&gt;=$S$12,"",IF(R65="","",INDEX($R$18:$R$199,$U$17-ROWS($R$18:$R65)))))</f>
        <v/>
      </c>
      <c r="Y66" s="30" t="str">
        <f t="shared" si="8"/>
        <v/>
      </c>
      <c r="Z66" s="30" t="str">
        <f>IF(Z65="","",IF($AO$21="TYP",IF(S65="","",INDEX($S$18:$S$200,$U$17-ROWS($S$18:$S65))),IF($AO$21="INVERT",S66,"")))</f>
        <v/>
      </c>
      <c r="AA66" s="77" t="str">
        <f t="shared" si="4"/>
        <v/>
      </c>
      <c r="AB66" s="77"/>
      <c r="AC66" s="37"/>
      <c r="AD66" s="37"/>
      <c r="AE66" s="37"/>
      <c r="AF66" s="37"/>
      <c r="AG66" s="37"/>
      <c r="AH66" s="37"/>
      <c r="AI66" s="37"/>
      <c r="AJ66" s="37"/>
      <c r="AK66" s="37"/>
      <c r="AL66" s="37"/>
    </row>
    <row r="67" spans="1:38" x14ac:dyDescent="0.2">
      <c r="A67" s="32">
        <f t="shared" si="1"/>
        <v>67</v>
      </c>
      <c r="C67" s="38">
        <f>IF(OR(C66&lt;30,C66=""),"",'Metric Calcs'!C63)</f>
        <v>812.8</v>
      </c>
      <c r="D67" s="83">
        <f>IF(C67=0,"",'Metric Calcs'!D63)</f>
        <v>0.10317083703808551</v>
      </c>
      <c r="E67" s="83">
        <f>IF(OR(E65=1,E65=""),"",IF('Metric Data'!$B$2,'Metric Calcs'!E63,'Metric Calcs'!F63))</f>
        <v>2.4338602010477144E-2</v>
      </c>
      <c r="F67" s="30">
        <f>IF(OR(F65=1,F65=""),"",IF('Metric Data'!$B$2,'Metric Calcs'!F63,'Metric Calcs'!H63))</f>
        <v>10.317083703808551</v>
      </c>
      <c r="G67" s="30">
        <f>IF(OR(G65=1,G65=""),"",IF('Metric Data'!$B$2,'Metric Calcs'!G63,'Metric Calcs'!K63))</f>
        <v>0.24338602010477145</v>
      </c>
      <c r="H67" s="30">
        <f>IF(OR(H65=1,H65=""),"",IF('Metric Data'!$B$2,'Metric Calcs'!H63,'Metric Calcs'!N63))</f>
        <v>1.7702121104346702</v>
      </c>
      <c r="I67" s="30">
        <f>IF(OR(I65=1,I65=""),"",IF('Metric Data'!$B$2,'Metric Calcs'!K63,'Metric Calcs'!W63))</f>
        <v>12.330681834347994</v>
      </c>
      <c r="J67" s="30">
        <f>IF('Metric Data'!$B$2,'Metric Calcs'!N63,"")</f>
        <v>349.96843635905429</v>
      </c>
      <c r="K67" s="30">
        <f>IF('Metric Data'!$B$2,'Metric Calcs'!W63,"")</f>
        <v>100.8128</v>
      </c>
      <c r="L67" s="39">
        <f>IF('Metric Data'!$B$2,J67,H67)</f>
        <v>349.96843635905429</v>
      </c>
      <c r="M67" s="122">
        <f>IF('Metric Data'!$B$2,K67,I67)</f>
        <v>100.8128</v>
      </c>
      <c r="O67" s="32">
        <f t="shared" si="2"/>
        <v>100.8128</v>
      </c>
      <c r="Q67" s="122">
        <f t="shared" si="5"/>
        <v>0.81279999999999686</v>
      </c>
      <c r="R67" s="32">
        <f t="shared" si="6"/>
        <v>0.81279999999999686</v>
      </c>
      <c r="S67" s="32">
        <f t="shared" si="7"/>
        <v>485.45991473829156</v>
      </c>
      <c r="U67" s="32">
        <f t="shared" si="3"/>
        <v>1</v>
      </c>
      <c r="X67" s="30" t="str" cm="1">
        <f t="array" ref="X67">IF($AO$21="INVERT",R67,IF(X66&gt;=$S$12,"",IF(R66="","",INDEX($R$18:$R$199,$U$17-ROWS($R$18:$R66)))))</f>
        <v/>
      </c>
      <c r="Y67" s="30" t="str">
        <f t="shared" si="8"/>
        <v/>
      </c>
      <c r="Z67" s="30" t="str">
        <f>IF(Z66="","",IF($AO$21="TYP",IF(S66="","",INDEX($S$18:$S$200,$U$17-ROWS($S$18:$S66))),IF($AO$21="INVERT",S67,"")))</f>
        <v/>
      </c>
      <c r="AA67" s="77" t="str">
        <f t="shared" si="4"/>
        <v/>
      </c>
      <c r="AB67" s="77"/>
      <c r="AC67" s="37"/>
      <c r="AD67" s="37"/>
      <c r="AE67" s="37"/>
      <c r="AF67" s="37"/>
      <c r="AG67" s="37"/>
      <c r="AH67" s="37"/>
      <c r="AI67" s="37"/>
      <c r="AJ67" s="37"/>
      <c r="AK67" s="37"/>
      <c r="AL67" s="37"/>
    </row>
    <row r="68" spans="1:38" x14ac:dyDescent="0.2">
      <c r="A68" s="32">
        <f t="shared" si="1"/>
        <v>68</v>
      </c>
      <c r="C68" s="38">
        <f>IF(OR(C67&lt;30,C67=""),"",'Metric Calcs'!C64)</f>
        <v>787.4</v>
      </c>
      <c r="D68" s="83">
        <f>IF(C68=0,"",'Metric Calcs'!D64)</f>
        <v>0.10420340365283906</v>
      </c>
      <c r="E68" s="83">
        <f>IF(OR(E66=1,E66=""),"",IF('Metric Data'!$B$2,'Metric Calcs'!E64,'Metric Calcs'!F64))</f>
        <v>2.5186301288404416E-2</v>
      </c>
      <c r="F68" s="30">
        <f>IF(OR(F66=1,F66=""),"",IF('Metric Data'!$B$2,'Metric Calcs'!F64,'Metric Calcs'!H64))</f>
        <v>10.420340365283906</v>
      </c>
      <c r="G68" s="30">
        <f>IF(OR(G66=1,G66=""),"",IF('Metric Data'!$B$2,'Metric Calcs'!G64,'Metric Calcs'!K64))</f>
        <v>0.25186301288404417</v>
      </c>
      <c r="H68" s="30">
        <f>IF(OR(H66=1,H66=""),"",IF('Metric Data'!$B$2,'Metric Calcs'!H64,'Metric Calcs'!N64))</f>
        <v>1.7255186487328196</v>
      </c>
      <c r="I68" s="30">
        <f>IF(OR(I66=1,I66=""),"",IF('Metric Data'!$B$2,'Metric Calcs'!K64,'Metric Calcs'!W64))</f>
        <v>12.39772202690077</v>
      </c>
      <c r="J68" s="30">
        <f>IF('Metric Data'!$B$2,'Metric Calcs'!N64,"")</f>
        <v>337.63775452470628</v>
      </c>
      <c r="K68" s="30">
        <f>IF('Metric Data'!$B$2,'Metric Calcs'!W64,"")</f>
        <v>100.78740000000001</v>
      </c>
      <c r="L68" s="39">
        <f>IF('Metric Data'!$B$2,J68,H68)</f>
        <v>337.63775452470628</v>
      </c>
      <c r="M68" s="122">
        <f>IF('Metric Data'!$B$2,K68,I68)</f>
        <v>100.78740000000001</v>
      </c>
      <c r="O68" s="32">
        <f t="shared" si="2"/>
        <v>100.78740000000001</v>
      </c>
      <c r="Q68" s="122">
        <f t="shared" si="5"/>
        <v>0.78739999999999688</v>
      </c>
      <c r="R68" s="32">
        <f t="shared" si="6"/>
        <v>0.78739999999999688</v>
      </c>
      <c r="S68" s="32">
        <f t="shared" si="7"/>
        <v>488.09929239757776</v>
      </c>
      <c r="U68" s="32">
        <f t="shared" si="3"/>
        <v>1</v>
      </c>
      <c r="X68" s="30" t="str" cm="1">
        <f t="array" ref="X68">IF($AO$21="INVERT",R68,IF(X67&gt;=$S$12,"",IF(R67="","",INDEX($R$18:$R$199,$U$17-ROWS($R$18:$R67)))))</f>
        <v/>
      </c>
      <c r="Y68" s="30" t="str">
        <f t="shared" si="8"/>
        <v/>
      </c>
      <c r="Z68" s="30" t="str">
        <f>IF(Z67="","",IF($AO$21="TYP",IF(S67="","",INDEX($S$18:$S$200,$U$17-ROWS($S$18:$S67))),IF($AO$21="INVERT",S68,"")))</f>
        <v/>
      </c>
      <c r="AA68" s="77" t="str">
        <f t="shared" si="4"/>
        <v/>
      </c>
      <c r="AB68" s="77"/>
      <c r="AC68" s="37"/>
      <c r="AD68" s="37"/>
      <c r="AE68" s="37"/>
      <c r="AF68" s="37"/>
      <c r="AG68" s="37"/>
      <c r="AH68" s="37"/>
      <c r="AI68" s="37"/>
      <c r="AJ68" s="37"/>
      <c r="AK68" s="37"/>
      <c r="AL68" s="37"/>
    </row>
    <row r="69" spans="1:38" x14ac:dyDescent="0.2">
      <c r="A69" s="32">
        <f t="shared" si="1"/>
        <v>69</v>
      </c>
      <c r="C69" s="38">
        <f>IF(OR(C68&lt;30,C68=""),"",'Metric Calcs'!C65)</f>
        <v>762</v>
      </c>
      <c r="D69" s="83">
        <f>IF(C69=0,"",'Metric Calcs'!D65)</f>
        <v>0.10519599575251305</v>
      </c>
      <c r="E69" s="83">
        <f>IF(OR(E67=1,E67=""),"",IF('Metric Data'!$B$2,'Metric Calcs'!E65,'Metric Calcs'!F65))</f>
        <v>2.5605019396856839E-2</v>
      </c>
      <c r="F69" s="30">
        <f>IF(OR(F67=1,F67=""),"",IF('Metric Data'!$B$2,'Metric Calcs'!F65,'Metric Calcs'!H65))</f>
        <v>10.519599575251306</v>
      </c>
      <c r="G69" s="30">
        <f>IF(OR(G67=1,G67=""),"",IF('Metric Data'!$B$2,'Metric Calcs'!G65,'Metric Calcs'!K65))</f>
        <v>0.25605019396856837</v>
      </c>
      <c r="H69" s="30">
        <f>IF(OR(H67=1,H67=""),"",IF('Metric Data'!$B$2,'Metric Calcs'!H65,'Metric Calcs'!N65))</f>
        <v>1.6841400923120504</v>
      </c>
      <c r="I69" s="30">
        <f>IF(OR(I67=1,I67=""),"",IF('Metric Data'!$B$2,'Metric Calcs'!K65,'Metric Calcs'!W65))</f>
        <v>12.459789861531924</v>
      </c>
      <c r="J69" s="30">
        <f>IF('Metric Data'!$B$2,'Metric Calcs'!N65,"")</f>
        <v>325.24003249780549</v>
      </c>
      <c r="K69" s="30">
        <f>IF('Metric Data'!$B$2,'Metric Calcs'!W65,"")</f>
        <v>100.762</v>
      </c>
      <c r="L69" s="39">
        <f>IF('Metric Data'!$B$2,J69,H69)</f>
        <v>325.24003249780549</v>
      </c>
      <c r="M69" s="122">
        <f>IF('Metric Data'!$B$2,K69,I69)</f>
        <v>100.762</v>
      </c>
      <c r="O69" s="32">
        <f t="shared" si="2"/>
        <v>100.762</v>
      </c>
      <c r="Q69" s="122">
        <f t="shared" si="5"/>
        <v>0.7619999999999969</v>
      </c>
      <c r="R69" s="32">
        <f t="shared" si="6"/>
        <v>0.7619999999999969</v>
      </c>
      <c r="S69" s="32">
        <f t="shared" si="7"/>
        <v>490.54290793423621</v>
      </c>
      <c r="U69" s="32">
        <f t="shared" si="3"/>
        <v>1</v>
      </c>
      <c r="X69" s="30" t="str" cm="1">
        <f t="array" ref="X69">IF($AO$21="INVERT",R69,IF(X68&gt;=$S$12,"",IF(R68="","",INDEX($R$18:$R$199,$U$17-ROWS($R$18:$R68)))))</f>
        <v/>
      </c>
      <c r="Y69" s="30" t="str">
        <f t="shared" si="8"/>
        <v/>
      </c>
      <c r="Z69" s="30" t="str">
        <f>IF(Z68="","",IF($AO$21="TYP",IF(S68="","",INDEX($S$18:$S$200,$U$17-ROWS($S$18:$S68))),IF($AO$21="INVERT",S69,"")))</f>
        <v/>
      </c>
      <c r="AA69" s="77" t="str">
        <f t="shared" si="4"/>
        <v/>
      </c>
      <c r="AB69" s="77"/>
      <c r="AC69" s="37"/>
      <c r="AD69" s="37"/>
      <c r="AE69" s="37"/>
      <c r="AF69" s="37"/>
      <c r="AG69" s="37"/>
      <c r="AH69" s="37"/>
      <c r="AI69" s="37"/>
      <c r="AJ69" s="37"/>
      <c r="AK69" s="37"/>
      <c r="AL69" s="37"/>
    </row>
    <row r="70" spans="1:38" x14ac:dyDescent="0.2">
      <c r="A70" s="32">
        <f t="shared" si="1"/>
        <v>70</v>
      </c>
      <c r="C70" s="38">
        <f>IF(OR(C69&lt;30,C69=""),"",'Metric Calcs'!C66)</f>
        <v>736.59999999999991</v>
      </c>
      <c r="D70" s="83">
        <f>IF(C70=0,"",'Metric Calcs'!D66)</f>
        <v>0.10615008806456175</v>
      </c>
      <c r="E70" s="83">
        <f>IF(OR(E68=1,E68=""),"",IF('Metric Data'!$B$2,'Metric Calcs'!E66,'Metric Calcs'!F66))</f>
        <v>2.5973384114398999E-2</v>
      </c>
      <c r="F70" s="30">
        <f>IF(OR(F68=1,F68=""),"",IF('Metric Data'!$B$2,'Metric Calcs'!F66,'Metric Calcs'!H66))</f>
        <v>10.615008806456174</v>
      </c>
      <c r="G70" s="30">
        <f>IF(OR(G68=1,G68=""),"",IF('Metric Data'!$B$2,'Metric Calcs'!G66,'Metric Calcs'!K66))</f>
        <v>0.25973384114399001</v>
      </c>
      <c r="H70" s="30">
        <f>IF(OR(H68=1,H68=""),"",IF('Metric Data'!$B$2,'Metric Calcs'!H66,'Metric Calcs'!N66))</f>
        <v>1.6445029409599337</v>
      </c>
      <c r="I70" s="30">
        <f>IF(OR(I68=1,I68=""),"",IF('Metric Data'!$B$2,'Metric Calcs'!K66,'Metric Calcs'!W66))</f>
        <v>12.519245588560098</v>
      </c>
      <c r="J70" s="30">
        <f>IF('Metric Data'!$B$2,'Metric Calcs'!N66,"")</f>
        <v>312.78024263627356</v>
      </c>
      <c r="K70" s="30">
        <f>IF('Metric Data'!$B$2,'Metric Calcs'!W66,"")</f>
        <v>100.7366</v>
      </c>
      <c r="L70" s="39">
        <f>IF('Metric Data'!$B$2,J70,H70)</f>
        <v>312.78024263627356</v>
      </c>
      <c r="M70" s="122">
        <f>IF('Metric Data'!$B$2,K70,I70)</f>
        <v>100.7366</v>
      </c>
      <c r="O70" s="32">
        <f t="shared" si="2"/>
        <v>100.7366</v>
      </c>
      <c r="Q70" s="122">
        <f t="shared" si="5"/>
        <v>0.73659999999999692</v>
      </c>
      <c r="R70" s="32">
        <f t="shared" si="6"/>
        <v>0.73659999999999692</v>
      </c>
      <c r="S70" s="32">
        <f t="shared" si="7"/>
        <v>492.88368458916483</v>
      </c>
      <c r="U70" s="32">
        <f t="shared" si="3"/>
        <v>1</v>
      </c>
      <c r="X70" s="30" t="str" cm="1">
        <f t="array" ref="X70">IF($AO$21="INVERT",R70,IF(X69&gt;=$S$12,"",IF(R69="","",INDEX($R$18:$R$199,$U$17-ROWS($R$18:$R69)))))</f>
        <v/>
      </c>
      <c r="Y70" s="30" t="str">
        <f t="shared" si="8"/>
        <v/>
      </c>
      <c r="Z70" s="30" t="str">
        <f>IF(Z69="","",IF($AO$21="TYP",IF(S69="","",INDEX($S$18:$S$200,$U$17-ROWS($S$18:$S69))),IF($AO$21="INVERT",S70,"")))</f>
        <v/>
      </c>
      <c r="AA70" s="77" t="str">
        <f t="shared" si="4"/>
        <v/>
      </c>
      <c r="AB70" s="77"/>
      <c r="AC70" s="37"/>
      <c r="AD70" s="37"/>
      <c r="AE70" s="37"/>
      <c r="AF70" s="37"/>
      <c r="AG70" s="37"/>
      <c r="AH70" s="37"/>
      <c r="AI70" s="37"/>
      <c r="AJ70" s="37"/>
      <c r="AK70" s="37"/>
      <c r="AL70" s="37"/>
    </row>
    <row r="71" spans="1:38" x14ac:dyDescent="0.2">
      <c r="A71" s="32">
        <f t="shared" si="1"/>
        <v>71</v>
      </c>
      <c r="C71" s="38">
        <f>IF(OR(C70&lt;30,C70=""),"",'Metric Calcs'!C67)</f>
        <v>711.19999999999993</v>
      </c>
      <c r="D71" s="83">
        <f>IF(C71=0,"",'Metric Calcs'!D67)</f>
        <v>0.1070649432252584</v>
      </c>
      <c r="E71" s="83">
        <f>IF(OR(E69=1,E69=""),"",IF('Metric Data'!$B$2,'Metric Calcs'!E67,'Metric Calcs'!F67))</f>
        <v>2.6045918731417268E-2</v>
      </c>
      <c r="F71" s="30">
        <f>IF(OR(F69=1,F69=""),"",IF('Metric Data'!$B$2,'Metric Calcs'!F67,'Metric Calcs'!H67))</f>
        <v>10.70649432252584</v>
      </c>
      <c r="G71" s="30">
        <f>IF(OR(G69=1,G69=""),"",IF('Metric Data'!$B$2,'Metric Calcs'!G67,'Metric Calcs'!K67))</f>
        <v>0.26045918731417267</v>
      </c>
      <c r="H71" s="30">
        <f>IF(OR(H69=1,H69=""),"",IF('Metric Data'!$B$2,'Metric Calcs'!H67,'Metric Calcs'!N67))</f>
        <v>1.6076185960639948</v>
      </c>
      <c r="I71" s="30">
        <f>IF(OR(I69=1,I69=""),"",IF('Metric Data'!$B$2,'Metric Calcs'!K67,'Metric Calcs'!W67))</f>
        <v>12.574572105904007</v>
      </c>
      <c r="J71" s="30">
        <f>IF('Metric Data'!$B$2,'Metric Calcs'!N67,"")</f>
        <v>300.26099704771343</v>
      </c>
      <c r="K71" s="30">
        <f>IF('Metric Data'!$B$2,'Metric Calcs'!W67,"")</f>
        <v>100.71120000000001</v>
      </c>
      <c r="L71" s="39">
        <f>IF('Metric Data'!$B$2,J71,H71)</f>
        <v>300.26099704771343</v>
      </c>
      <c r="M71" s="122">
        <f>IF('Metric Data'!$B$2,K71,I71)</f>
        <v>100.71120000000001</v>
      </c>
      <c r="O71" s="32">
        <f t="shared" si="2"/>
        <v>100.71120000000001</v>
      </c>
      <c r="Q71" s="122">
        <f t="shared" si="5"/>
        <v>0.71119999999999695</v>
      </c>
      <c r="R71" s="32">
        <f t="shared" si="6"/>
        <v>0.71119999999999695</v>
      </c>
      <c r="S71" s="32">
        <f t="shared" si="7"/>
        <v>495.06189393313559</v>
      </c>
      <c r="U71" s="32">
        <f t="shared" si="3"/>
        <v>1</v>
      </c>
      <c r="X71" s="30" t="str" cm="1">
        <f t="array" ref="X71">IF($AO$21="INVERT",R71,IF(X70&gt;=$S$12,"",IF(R70="","",INDEX($R$18:$R$199,$U$17-ROWS($R$18:$R70)))))</f>
        <v/>
      </c>
      <c r="Y71" s="30" t="str">
        <f t="shared" si="8"/>
        <v/>
      </c>
      <c r="Z71" s="30" t="str">
        <f>IF(Z70="","",IF($AO$21="TYP",IF(S70="","",INDEX($S$18:$S$200,$U$17-ROWS($S$18:$S70))),IF($AO$21="INVERT",S71,"")))</f>
        <v/>
      </c>
      <c r="AA71" s="77" t="str">
        <f t="shared" si="4"/>
        <v/>
      </c>
      <c r="AB71" s="77"/>
      <c r="AC71" s="37"/>
      <c r="AD71" s="37"/>
      <c r="AE71" s="37"/>
      <c r="AF71" s="37"/>
      <c r="AG71" s="37"/>
      <c r="AH71" s="37"/>
      <c r="AI71" s="37"/>
      <c r="AJ71" s="37"/>
      <c r="AK71" s="37"/>
      <c r="AL71" s="37"/>
    </row>
    <row r="72" spans="1:38" x14ac:dyDescent="0.2">
      <c r="A72" s="32">
        <f t="shared" si="1"/>
        <v>72</v>
      </c>
      <c r="C72" s="38">
        <f>IF(OR(C71&lt;30,C71=""),"",'Metric Calcs'!C68)</f>
        <v>685.8</v>
      </c>
      <c r="D72" s="83">
        <f>IF(C72=0,"",'Metric Calcs'!D68)</f>
        <v>0.10794410845249905</v>
      </c>
      <c r="E72" s="83">
        <f>IF(OR(E70=1,E70=""),"",IF('Metric Data'!$B$2,'Metric Calcs'!E68,'Metric Calcs'!F68))</f>
        <v>2.6714145547217814E-2</v>
      </c>
      <c r="F72" s="30">
        <f>IF(OR(F70=1,F70=""),"",IF('Metric Data'!$B$2,'Metric Calcs'!F68,'Metric Calcs'!H68))</f>
        <v>10.794410845249905</v>
      </c>
      <c r="G72" s="30">
        <f>IF(OR(G70=1,G70=""),"",IF('Metric Data'!$B$2,'Metric Calcs'!G68,'Metric Calcs'!K68))</f>
        <v>0.26714145547217816</v>
      </c>
      <c r="H72" s="30">
        <f>IF(OR(H70=1,H70=""),"",IF('Metric Data'!$B$2,'Metric Calcs'!H68,'Metric Calcs'!N68))</f>
        <v>1.5697790797111666</v>
      </c>
      <c r="I72" s="30">
        <f>IF(OR(I70=1,I70=""),"",IF('Metric Data'!$B$2,'Metric Calcs'!K68,'Metric Calcs'!W68))</f>
        <v>12.631331380433249</v>
      </c>
      <c r="J72" s="30">
        <f>IF('Metric Data'!$B$2,'Metric Calcs'!N68,"")</f>
        <v>287.68642494180943</v>
      </c>
      <c r="K72" s="30">
        <f>IF('Metric Data'!$B$2,'Metric Calcs'!W68,"")</f>
        <v>100.6858</v>
      </c>
      <c r="L72" s="39">
        <f>IF('Metric Data'!$B$2,J72,H72)</f>
        <v>287.68642494180943</v>
      </c>
      <c r="M72" s="122">
        <f>IF('Metric Data'!$B$2,K72,I72)</f>
        <v>100.6858</v>
      </c>
      <c r="O72" s="32">
        <f t="shared" si="2"/>
        <v>100.6858</v>
      </c>
      <c r="Q72" s="122">
        <f t="shared" si="5"/>
        <v>0.68579999999999697</v>
      </c>
      <c r="R72" s="32">
        <f t="shared" si="6"/>
        <v>0.68579999999999697</v>
      </c>
      <c r="S72" s="32">
        <f t="shared" si="7"/>
        <v>497.29651104058672</v>
      </c>
      <c r="U72" s="32">
        <f t="shared" si="3"/>
        <v>1</v>
      </c>
      <c r="X72" s="30" t="str" cm="1">
        <f t="array" ref="X72">IF($AO$21="INVERT",R72,IF(X71&gt;=$S$12,"",IF(R71="","",INDEX($R$18:$R$199,$U$17-ROWS($R$18:$R71)))))</f>
        <v/>
      </c>
      <c r="Y72" s="30" t="str">
        <f t="shared" si="8"/>
        <v/>
      </c>
      <c r="Z72" s="30" t="str">
        <f>IF(Z71="","",IF($AO$21="TYP",IF(S71="","",INDEX($S$18:$S$200,$U$17-ROWS($S$18:$S71))),IF($AO$21="INVERT",S72,"")))</f>
        <v/>
      </c>
      <c r="AA72" s="77" t="str">
        <f t="shared" si="4"/>
        <v/>
      </c>
      <c r="AB72" s="77"/>
      <c r="AC72" s="37"/>
      <c r="AD72" s="37"/>
      <c r="AE72" s="37"/>
      <c r="AF72" s="37"/>
      <c r="AG72" s="37"/>
      <c r="AH72" s="37"/>
      <c r="AI72" s="37"/>
      <c r="AJ72" s="37"/>
      <c r="AK72" s="37"/>
      <c r="AL72" s="37"/>
    </row>
    <row r="73" spans="1:38" x14ac:dyDescent="0.2">
      <c r="A73" s="32">
        <f t="shared" si="1"/>
        <v>73</v>
      </c>
      <c r="C73" s="38">
        <f>IF(OR(C72&lt;30,C72=""),"",'Metric Calcs'!C69)</f>
        <v>660.4</v>
      </c>
      <c r="D73" s="83">
        <f>IF(C73=0,"",'Metric Calcs'!D69)</f>
        <v>0.10878360356788869</v>
      </c>
      <c r="E73" s="83">
        <f>IF(OR(E71=1,E71=""),"",IF('Metric Data'!$B$2,'Metric Calcs'!E69,'Metric Calcs'!F69))</f>
        <v>2.7080302704233328E-2</v>
      </c>
      <c r="F73" s="30">
        <f>IF(OR(F71=1,F71=""),"",IF('Metric Data'!$B$2,'Metric Calcs'!F69,'Metric Calcs'!H69))</f>
        <v>10.878360356788869</v>
      </c>
      <c r="G73" s="30">
        <f>IF(OR(G71=1,G71=""),"",IF('Metric Data'!$B$2,'Metric Calcs'!G69,'Metric Calcs'!K69))</f>
        <v>0.27080302704233328</v>
      </c>
      <c r="H73" s="30">
        <f>IF(OR(H71=1,H71=""),"",IF('Metric Data'!$B$2,'Metric Calcs'!H69,'Metric Calcs'!N69))</f>
        <v>1.5347346464675184</v>
      </c>
      <c r="I73" s="30">
        <f>IF(OR(I71=1,I71=""),"",IF('Metric Data'!$B$2,'Metric Calcs'!K69,'Metric Calcs'!W69))</f>
        <v>12.683898030298721</v>
      </c>
      <c r="J73" s="30">
        <f>IF('Metric Data'!$B$2,'Metric Calcs'!N69,"")</f>
        <v>275.05509356137617</v>
      </c>
      <c r="K73" s="30">
        <f>IF('Metric Data'!$B$2,'Metric Calcs'!W69,"")</f>
        <v>100.6604</v>
      </c>
      <c r="L73" s="39">
        <f>IF('Metric Data'!$B$2,J73,H73)</f>
        <v>275.05509356137617</v>
      </c>
      <c r="M73" s="122">
        <f>IF('Metric Data'!$B$2,K73,I73)</f>
        <v>100.6604</v>
      </c>
      <c r="O73" s="32">
        <f t="shared" si="2"/>
        <v>100.6604</v>
      </c>
      <c r="Q73" s="122">
        <f t="shared" si="5"/>
        <v>0.66039999999999699</v>
      </c>
      <c r="R73" s="32">
        <f t="shared" si="6"/>
        <v>0.66039999999999699</v>
      </c>
      <c r="S73" s="32">
        <f t="shared" si="7"/>
        <v>499.36606418517556</v>
      </c>
      <c r="U73" s="32">
        <f t="shared" si="3"/>
        <v>1</v>
      </c>
      <c r="X73" s="30" t="str" cm="1">
        <f t="array" ref="X73">IF($AO$21="INVERT",R73,IF(X72&gt;=$S$12,"",IF(R72="","",INDEX($R$18:$R$199,$U$17-ROWS($R$18:$R72)))))</f>
        <v/>
      </c>
      <c r="Y73" s="30" t="str">
        <f t="shared" si="8"/>
        <v/>
      </c>
      <c r="Z73" s="30" t="str">
        <f>IF(Z72="","",IF($AO$21="TYP",IF(S72="","",INDEX($S$18:$S$200,$U$17-ROWS($S$18:$S72))),IF($AO$21="INVERT",S73,"")))</f>
        <v/>
      </c>
      <c r="AA73" s="77" t="str">
        <f t="shared" si="4"/>
        <v/>
      </c>
      <c r="AB73" s="77"/>
      <c r="AC73" s="37"/>
      <c r="AD73" s="37"/>
      <c r="AE73" s="37"/>
      <c r="AF73" s="37"/>
      <c r="AG73" s="37"/>
      <c r="AH73" s="37"/>
      <c r="AI73" s="37"/>
      <c r="AJ73" s="37"/>
      <c r="AK73" s="37"/>
      <c r="AL73" s="37"/>
    </row>
    <row r="74" spans="1:38" x14ac:dyDescent="0.2">
      <c r="A74" s="32">
        <f t="shared" si="1"/>
        <v>74</v>
      </c>
      <c r="C74" s="38">
        <f>IF(OR(C73&lt;30,C73=""),"",'Metric Calcs'!C70)</f>
        <v>635</v>
      </c>
      <c r="D74" s="83">
        <f>IF(C74=0,"",'Metric Calcs'!D70)</f>
        <v>0.1095897460002833</v>
      </c>
      <c r="E74" s="83">
        <f>IF(OR(E72=1,E72=""),"",IF('Metric Data'!$B$2,'Metric Calcs'!E70,'Metric Calcs'!F70))</f>
        <v>2.7428602576808753E-2</v>
      </c>
      <c r="F74" s="30">
        <f>IF(OR(F72=1,F72=""),"",IF('Metric Data'!$B$2,'Metric Calcs'!F70,'Metric Calcs'!H70))</f>
        <v>10.958974600028331</v>
      </c>
      <c r="G74" s="30">
        <f>IF(OR(G72=1,G72=""),"",IF('Metric Data'!$B$2,'Metric Calcs'!G70,'Metric Calcs'!K70))</f>
        <v>0.27428602576808753</v>
      </c>
      <c r="H74" s="30">
        <f>IF(OR(H72=1,H72=""),"",IF('Metric Data'!$B$2,'Metric Calcs'!H70,'Metric Calcs'!N70))</f>
        <v>1.5010957496814321</v>
      </c>
      <c r="I74" s="30">
        <f>IF(OR(I72=1,I72=""),"",IF('Metric Data'!$B$2,'Metric Calcs'!K70,'Metric Calcs'!W70))</f>
        <v>12.734356375477851</v>
      </c>
      <c r="J74" s="30">
        <f>IF('Metric Data'!$B$2,'Metric Calcs'!N70,"")</f>
        <v>262.37119553107743</v>
      </c>
      <c r="K74" s="30">
        <f>IF('Metric Data'!$B$2,'Metric Calcs'!W70,"")</f>
        <v>100.63500000000001</v>
      </c>
      <c r="L74" s="39">
        <f>IF('Metric Data'!$B$2,J74,H74)</f>
        <v>262.37119553107743</v>
      </c>
      <c r="M74" s="122">
        <f>IF('Metric Data'!$B$2,K74,I74)</f>
        <v>100.63500000000001</v>
      </c>
      <c r="O74" s="32">
        <f t="shared" si="2"/>
        <v>100.63500000000001</v>
      </c>
      <c r="Q74" s="122">
        <f t="shared" si="5"/>
        <v>0.63499999999999701</v>
      </c>
      <c r="R74" s="32">
        <f t="shared" si="6"/>
        <v>0.63499999999999701</v>
      </c>
      <c r="S74" s="32">
        <f t="shared" si="7"/>
        <v>501.35261320769479</v>
      </c>
      <c r="U74" s="32">
        <f t="shared" si="3"/>
        <v>1</v>
      </c>
      <c r="X74" s="30" t="str" cm="1">
        <f t="array" ref="X74">IF($AO$21="INVERT",R74,IF(X73&gt;=$S$12,"",IF(R73="","",INDEX($R$18:$R$199,$U$17-ROWS($R$18:$R73)))))</f>
        <v/>
      </c>
      <c r="Y74" s="30" t="str">
        <f t="shared" si="8"/>
        <v/>
      </c>
      <c r="Z74" s="30" t="str">
        <f>IF(Z73="","",IF($AO$21="TYP",IF(S73="","",INDEX($S$18:$S$200,$U$17-ROWS($S$18:$S73))),IF($AO$21="INVERT",S74,"")))</f>
        <v/>
      </c>
      <c r="AA74" s="77" t="str">
        <f t="shared" si="4"/>
        <v/>
      </c>
      <c r="AB74" s="77"/>
      <c r="AC74" s="37"/>
      <c r="AD74" s="37"/>
      <c r="AE74" s="37"/>
      <c r="AF74" s="37"/>
      <c r="AG74" s="37"/>
      <c r="AH74" s="37"/>
      <c r="AI74" s="37"/>
      <c r="AJ74" s="37"/>
      <c r="AK74" s="37"/>
      <c r="AL74" s="37"/>
    </row>
    <row r="75" spans="1:38" x14ac:dyDescent="0.2">
      <c r="A75" s="32">
        <f t="shared" si="1"/>
        <v>75</v>
      </c>
      <c r="C75" s="38">
        <f>IF(OR(C74&lt;30,C74=""),"",'Metric Calcs'!C71)</f>
        <v>609.59999999999991</v>
      </c>
      <c r="D75" s="83">
        <f>IF(C75=0,"",'Metric Calcs'!D71)</f>
        <v>0.11036108112699988</v>
      </c>
      <c r="E75" s="83">
        <f>IF(OR(E73=1,E73=""),"",IF('Metric Data'!$B$2,'Metric Calcs'!E71,'Metric Calcs'!F71))</f>
        <v>2.7789317853603321E-2</v>
      </c>
      <c r="F75" s="30">
        <f>IF(OR(F73=1,F73=""),"",IF('Metric Data'!$B$2,'Metric Calcs'!F71,'Metric Calcs'!H71))</f>
        <v>11.036108112699988</v>
      </c>
      <c r="G75" s="30">
        <f>IF(OR(G73=1,G73=""),"",IF('Metric Data'!$B$2,'Metric Calcs'!G71,'Metric Calcs'!K71))</f>
        <v>0.27789317853603324</v>
      </c>
      <c r="H75" s="30">
        <f>IF(OR(H73=1,H73=""),"",IF('Metric Data'!$B$2,'Metric Calcs'!H71,'Metric Calcs'!N71))</f>
        <v>1.4687994835055911</v>
      </c>
      <c r="I75" s="30">
        <f>IF(OR(I73=1,I73=""),"",IF('Metric Data'!$B$2,'Metric Calcs'!K71,'Metric Calcs'!W71))</f>
        <v>12.782800774741613</v>
      </c>
      <c r="J75" s="30">
        <f>IF('Metric Data'!$B$2,'Metric Calcs'!N71,"")</f>
        <v>249.6368391555996</v>
      </c>
      <c r="K75" s="30">
        <f>IF('Metric Data'!$B$2,'Metric Calcs'!W71,"")</f>
        <v>100.6096</v>
      </c>
      <c r="L75" s="39">
        <f>IF('Metric Data'!$B$2,J75,H75)</f>
        <v>249.6368391555996</v>
      </c>
      <c r="M75" s="122">
        <f>IF('Metric Data'!$B$2,K75,I75)</f>
        <v>100.6096</v>
      </c>
      <c r="O75" s="32">
        <f t="shared" si="2"/>
        <v>100.6096</v>
      </c>
      <c r="Q75" s="122">
        <f t="shared" si="5"/>
        <v>0.60959999999999703</v>
      </c>
      <c r="R75" s="32">
        <f t="shared" si="6"/>
        <v>0.60959999999999703</v>
      </c>
      <c r="S75" s="32">
        <f t="shared" si="7"/>
        <v>503.25987302122934</v>
      </c>
      <c r="U75" s="32">
        <f t="shared" si="3"/>
        <v>1</v>
      </c>
      <c r="X75" s="30" t="str" cm="1">
        <f t="array" ref="X75">IF($AO$21="INVERT",R75,IF(X74&gt;=$S$12,"",IF(R74="","",INDEX($R$18:$R$199,$U$17-ROWS($R$18:$R74)))))</f>
        <v/>
      </c>
      <c r="Y75" s="30" t="str">
        <f t="shared" si="8"/>
        <v/>
      </c>
      <c r="Z75" s="30" t="str">
        <f>IF(Z74="","",IF($AO$21="TYP",IF(S74="","",INDEX($S$18:$S$200,$U$17-ROWS($S$18:$S74))),IF($AO$21="INVERT",S75,"")))</f>
        <v/>
      </c>
      <c r="AA75" s="77" t="str">
        <f t="shared" si="4"/>
        <v/>
      </c>
      <c r="AB75" s="77"/>
      <c r="AC75" s="37"/>
      <c r="AD75" s="37"/>
      <c r="AE75" s="37"/>
      <c r="AF75" s="37"/>
      <c r="AG75" s="37"/>
      <c r="AH75" s="37"/>
      <c r="AI75" s="37"/>
      <c r="AJ75" s="37"/>
      <c r="AK75" s="37"/>
      <c r="AL75" s="37"/>
    </row>
    <row r="76" spans="1:38" x14ac:dyDescent="0.2">
      <c r="A76" s="32">
        <f t="shared" si="1"/>
        <v>76</v>
      </c>
      <c r="C76" s="38">
        <f>IF(OR(C75&lt;30,C75=""),"",'Metric Calcs'!C72)</f>
        <v>584.19999999999993</v>
      </c>
      <c r="D76" s="83">
        <f>IF(C76=0,"",'Metric Calcs'!D72)</f>
        <v>0.11109868611071794</v>
      </c>
      <c r="E76" s="83">
        <f>IF(OR(E74=1,E74=""),"",IF('Metric Data'!$B$2,'Metric Calcs'!E72,'Metric Calcs'!F72))</f>
        <v>2.749946453348432E-2</v>
      </c>
      <c r="F76" s="30">
        <f>IF(OR(F74=1,F74=""),"",IF('Metric Data'!$B$2,'Metric Calcs'!F72,'Metric Calcs'!H72))</f>
        <v>11.109868611071793</v>
      </c>
      <c r="G76" s="30">
        <f>IF(OR(G74=1,G74=""),"",IF('Metric Data'!$B$2,'Metric Calcs'!G72,'Metric Calcs'!K72))</f>
        <v>0.27499464533484319</v>
      </c>
      <c r="H76" s="30">
        <f>IF(OR(H74=1,H74=""),"",IF('Metric Data'!$B$2,'Metric Calcs'!H72,'Metric Calcs'!N72))</f>
        <v>1.4404546974373453</v>
      </c>
      <c r="I76" s="30">
        <f>IF(OR(I74=1,I74=""),"",IF('Metric Data'!$B$2,'Metric Calcs'!K72,'Metric Calcs'!W72))</f>
        <v>12.825317953843982</v>
      </c>
      <c r="J76" s="30">
        <f>IF('Metric Data'!$B$2,'Metric Calcs'!N72,"")</f>
        <v>236.85403838085799</v>
      </c>
      <c r="K76" s="30">
        <f>IF('Metric Data'!$B$2,'Metric Calcs'!W72,"")</f>
        <v>100.5842</v>
      </c>
      <c r="L76" s="39">
        <f>IF('Metric Data'!$B$2,J76,H76)</f>
        <v>236.85403838085799</v>
      </c>
      <c r="M76" s="122">
        <f>IF('Metric Data'!$B$2,K76,I76)</f>
        <v>100.5842</v>
      </c>
      <c r="O76" s="32">
        <f t="shared" si="2"/>
        <v>100.5842</v>
      </c>
      <c r="Q76" s="122">
        <f t="shared" si="5"/>
        <v>0.58419999999999705</v>
      </c>
      <c r="R76" s="32">
        <f t="shared" si="6"/>
        <v>0.58419999999999705</v>
      </c>
      <c r="S76" s="32">
        <f t="shared" si="7"/>
        <v>504.9337777105809</v>
      </c>
      <c r="U76" s="32">
        <f t="shared" si="3"/>
        <v>1</v>
      </c>
      <c r="X76" s="30" t="str" cm="1">
        <f t="array" ref="X76">IF($AO$21="INVERT",R76,IF(X75&gt;=$S$12,"",IF(R75="","",INDEX($R$18:$R$199,$U$17-ROWS($R$18:$R75)))))</f>
        <v/>
      </c>
      <c r="Y76" s="30" t="str">
        <f t="shared" si="8"/>
        <v/>
      </c>
      <c r="Z76" s="30" t="str">
        <f>IF(Z75="","",IF($AO$21="TYP",IF(S75="","",INDEX($S$18:$S$200,$U$17-ROWS($S$18:$S75))),IF($AO$21="INVERT",S76,"")))</f>
        <v/>
      </c>
      <c r="AA76" s="77" t="str">
        <f t="shared" si="4"/>
        <v/>
      </c>
      <c r="AB76" s="77"/>
      <c r="AC76" s="37"/>
      <c r="AD76" s="37"/>
      <c r="AE76" s="37"/>
      <c r="AF76" s="37"/>
      <c r="AG76" s="37"/>
      <c r="AH76" s="37"/>
      <c r="AI76" s="37"/>
      <c r="AJ76" s="37"/>
      <c r="AK76" s="37"/>
      <c r="AL76" s="37"/>
    </row>
    <row r="77" spans="1:38" x14ac:dyDescent="0.2">
      <c r="A77" s="32">
        <f t="shared" si="1"/>
        <v>77</v>
      </c>
      <c r="C77" s="38">
        <f>IF(OR(C76&lt;30,C76=""),"",'Metric Calcs'!C73)</f>
        <v>558.79999999999995</v>
      </c>
      <c r="D77" s="83">
        <f>IF(C77=0,"",'Metric Calcs'!D73)</f>
        <v>0.11180166359903726</v>
      </c>
      <c r="E77" s="83">
        <f>IF(OR(E75=1,E75=""),"",IF('Metric Data'!$B$2,'Metric Calcs'!E73,'Metric Calcs'!F73))</f>
        <v>2.8408496389636172E-2</v>
      </c>
      <c r="F77" s="30">
        <f>IF(OR(F75=1,F75=""),"",IF('Metric Data'!$B$2,'Metric Calcs'!F73,'Metric Calcs'!H73))</f>
        <v>11.180166359903726</v>
      </c>
      <c r="G77" s="30">
        <f>IF(OR(G75=1,G75=""),"",IF('Metric Data'!$B$2,'Metric Calcs'!G73,'Metric Calcs'!K73))</f>
        <v>0.28408496389636173</v>
      </c>
      <c r="H77" s="30">
        <f>IF(OR(H75=1,H75=""),"",IF('Metric Data'!$B$2,'Metric Calcs'!H73,'Metric Calcs'!N73))</f>
        <v>1.4086994704799645</v>
      </c>
      <c r="I77" s="30">
        <f>IF(OR(I75=1,I75=""),"",IF('Metric Data'!$B$2,'Metric Calcs'!K73,'Metric Calcs'!W73))</f>
        <v>12.872950794280053</v>
      </c>
      <c r="J77" s="30">
        <f>IF('Metric Data'!$B$2,'Metric Calcs'!N73,"")</f>
        <v>224.02872042701401</v>
      </c>
      <c r="K77" s="30">
        <f>IF('Metric Data'!$B$2,'Metric Calcs'!W73,"")</f>
        <v>100.55880000000001</v>
      </c>
      <c r="L77" s="39">
        <f>IF('Metric Data'!$B$2,J77,H77)</f>
        <v>224.02872042701401</v>
      </c>
      <c r="M77" s="122">
        <f>IF('Metric Data'!$B$2,K77,I77)</f>
        <v>100.55880000000001</v>
      </c>
      <c r="O77" s="32">
        <f t="shared" si="2"/>
        <v>100.55880000000001</v>
      </c>
      <c r="Q77" s="122">
        <f t="shared" si="5"/>
        <v>0.55879999999999708</v>
      </c>
      <c r="R77" s="32">
        <f t="shared" si="6"/>
        <v>0.55879999999999708</v>
      </c>
      <c r="S77" s="32">
        <f t="shared" si="7"/>
        <v>506.80908638888383</v>
      </c>
      <c r="U77" s="32">
        <f t="shared" si="3"/>
        <v>1</v>
      </c>
      <c r="X77" s="30" t="str" cm="1">
        <f t="array" ref="X77">IF($AO$21="INVERT",R77,IF(X76&gt;=$S$12,"",IF(R76="","",INDEX($R$18:$R$199,$U$17-ROWS($R$18:$R76)))))</f>
        <v/>
      </c>
      <c r="Y77" s="30" t="str">
        <f t="shared" si="8"/>
        <v/>
      </c>
      <c r="Z77" s="30" t="str">
        <f>IF(Z76="","",IF($AO$21="TYP",IF(S76="","",INDEX($S$18:$S$200,$U$17-ROWS($S$18:$S76))),IF($AO$21="INVERT",S77,"")))</f>
        <v/>
      </c>
      <c r="AA77" s="77" t="str">
        <f t="shared" si="4"/>
        <v/>
      </c>
      <c r="AB77" s="77"/>
      <c r="AC77" s="37"/>
      <c r="AD77" s="37"/>
      <c r="AE77" s="37"/>
      <c r="AF77" s="37"/>
      <c r="AG77" s="37"/>
      <c r="AH77" s="37"/>
      <c r="AI77" s="37"/>
      <c r="AJ77" s="37"/>
      <c r="AK77" s="37"/>
      <c r="AL77" s="37"/>
    </row>
    <row r="78" spans="1:38" x14ac:dyDescent="0.2">
      <c r="A78" s="32">
        <f t="shared" si="1"/>
        <v>78</v>
      </c>
      <c r="C78" s="38">
        <f>IF(OR(C77&lt;30,C77=""),"",'Metric Calcs'!C74)</f>
        <v>533.4</v>
      </c>
      <c r="D78" s="83">
        <f>IF(C78=0,"",'Metric Calcs'!D74)</f>
        <v>0.11247198046156016</v>
      </c>
      <c r="E78" s="83">
        <f>IF(OR(E76=1,E76=""),"",IF('Metric Data'!$B$2,'Metric Calcs'!E74,'Metric Calcs'!F74))</f>
        <v>2.8631585162112387E-2</v>
      </c>
      <c r="F78" s="30">
        <f>IF(OR(F76=1,F76=""),"",IF('Metric Data'!$B$2,'Metric Calcs'!F74,'Metric Calcs'!H74))</f>
        <v>11.247198046156017</v>
      </c>
      <c r="G78" s="30">
        <f>IF(OR(G76=1,G76=""),"",IF('Metric Data'!$B$2,'Metric Calcs'!G74,'Metric Calcs'!K74))</f>
        <v>0.28631585162112388</v>
      </c>
      <c r="H78" s="30">
        <f>IF(OR(H76=1,H76=""),"",IF('Metric Data'!$B$2,'Metric Calcs'!H74,'Metric Calcs'!N74))</f>
        <v>1.3809944408891432</v>
      </c>
      <c r="I78" s="30">
        <f>IF(OR(I76=1,I76=""),"",IF('Metric Data'!$B$2,'Metric Calcs'!K74,'Metric Calcs'!W74))</f>
        <v>12.914508338666284</v>
      </c>
      <c r="J78" s="30">
        <f>IF('Metric Data'!$B$2,'Metric Calcs'!N74,"")</f>
        <v>211.15576963273395</v>
      </c>
      <c r="K78" s="30">
        <f>IF('Metric Data'!$B$2,'Metric Calcs'!W74,"")</f>
        <v>100.5334</v>
      </c>
      <c r="L78" s="39">
        <f>IF('Metric Data'!$B$2,J78,H78)</f>
        <v>211.15576963273395</v>
      </c>
      <c r="M78" s="122">
        <f>IF('Metric Data'!$B$2,K78,I78)</f>
        <v>100.5334</v>
      </c>
      <c r="O78" s="32">
        <f t="shared" si="2"/>
        <v>100.5334</v>
      </c>
      <c r="Q78" s="122">
        <f t="shared" si="5"/>
        <v>0.5333999999999971</v>
      </c>
      <c r="R78" s="32">
        <f t="shared" si="6"/>
        <v>0.5333999999999971</v>
      </c>
      <c r="S78" s="32">
        <f t="shared" si="7"/>
        <v>508.44521018361672</v>
      </c>
      <c r="U78" s="32">
        <f t="shared" si="3"/>
        <v>1</v>
      </c>
      <c r="X78" s="30" t="str" cm="1">
        <f t="array" ref="X78">IF($AO$21="INVERT",R78,IF(X77&gt;=$S$12,"",IF(R77="","",INDEX($R$18:$R$199,$U$17-ROWS($R$18:$R77)))))</f>
        <v/>
      </c>
      <c r="Y78" s="30" t="str">
        <f t="shared" si="8"/>
        <v/>
      </c>
      <c r="Z78" s="30" t="str">
        <f>IF(Z77="","",IF($AO$21="TYP",IF(S77="","",INDEX($S$18:$S$200,$U$17-ROWS($S$18:$S77))),IF($AO$21="INVERT",S78,"")))</f>
        <v/>
      </c>
      <c r="AA78" s="77" t="str">
        <f t="shared" si="4"/>
        <v/>
      </c>
      <c r="AB78" s="77"/>
      <c r="AC78" s="37"/>
      <c r="AD78" s="37"/>
      <c r="AE78" s="37"/>
      <c r="AF78" s="37"/>
      <c r="AG78" s="37"/>
      <c r="AH78" s="37"/>
      <c r="AI78" s="37"/>
      <c r="AJ78" s="37"/>
      <c r="AK78" s="37"/>
      <c r="AL78" s="37"/>
    </row>
    <row r="79" spans="1:38" x14ac:dyDescent="0.2">
      <c r="A79" s="32">
        <f t="shared" si="1"/>
        <v>79</v>
      </c>
      <c r="C79" s="38">
        <f>IF(OR(C78&lt;30,C78=""),"",'Metric Calcs'!C75)</f>
        <v>508</v>
      </c>
      <c r="D79" s="83">
        <f>IF(C79=0,"",'Metric Calcs'!D75)</f>
        <v>0.11311129123601876</v>
      </c>
      <c r="E79" s="83">
        <f>IF(OR(E77=1,E77=""),"",IF('Metric Data'!$B$2,'Metric Calcs'!E75,'Metric Calcs'!F75))</f>
        <v>2.889305847373641E-2</v>
      </c>
      <c r="F79" s="30">
        <f>IF(OR(F77=1,F77=""),"",IF('Metric Data'!$B$2,'Metric Calcs'!F75,'Metric Calcs'!H75))</f>
        <v>11.311129123601877</v>
      </c>
      <c r="G79" s="30">
        <f>IF(OR(G77=1,G77=""),"",IF('Metric Data'!$B$2,'Metric Calcs'!G75,'Metric Calcs'!K75))</f>
        <v>0.2889305847373641</v>
      </c>
      <c r="H79" s="30">
        <f>IF(OR(H77=1,H77=""),"",IF('Metric Data'!$B$2,'Metric Calcs'!H75,'Metric Calcs'!N75))</f>
        <v>1.3543761166643031</v>
      </c>
      <c r="I79" s="30">
        <f>IF(OR(I77=1,I77=""),"",IF('Metric Data'!$B$2,'Metric Calcs'!K75,'Metric Calcs'!W75))</f>
        <v>12.954435825003545</v>
      </c>
      <c r="J79" s="30">
        <f>IF('Metric Data'!$B$2,'Metric Calcs'!N75,"")</f>
        <v>198.24126129406767</v>
      </c>
      <c r="K79" s="30">
        <f>IF('Metric Data'!$B$2,'Metric Calcs'!W75,"")</f>
        <v>100.508</v>
      </c>
      <c r="L79" s="39">
        <f>IF('Metric Data'!$B$2,J79,H79)</f>
        <v>198.24126129406767</v>
      </c>
      <c r="M79" s="122">
        <f>IF('Metric Data'!$B$2,K79,I79)</f>
        <v>100.508</v>
      </c>
      <c r="O79" s="32">
        <f t="shared" si="2"/>
        <v>100.508</v>
      </c>
      <c r="Q79" s="122">
        <f t="shared" si="5"/>
        <v>0.50799999999999712</v>
      </c>
      <c r="R79" s="32">
        <f t="shared" si="6"/>
        <v>0.50799999999999712</v>
      </c>
      <c r="S79" s="32">
        <f t="shared" si="7"/>
        <v>510.01715846489634</v>
      </c>
      <c r="U79" s="32">
        <f t="shared" si="3"/>
        <v>1</v>
      </c>
      <c r="X79" s="30" t="str" cm="1">
        <f t="array" ref="X79">IF($AO$21="INVERT",R79,IF(X78&gt;=$S$12,"",IF(R78="","",INDEX($R$18:$R$199,$U$17-ROWS($R$18:$R78)))))</f>
        <v/>
      </c>
      <c r="Y79" s="30" t="str">
        <f t="shared" si="8"/>
        <v/>
      </c>
      <c r="Z79" s="30" t="str">
        <f>IF(Z78="","",IF($AO$21="TYP",IF(S78="","",INDEX($S$18:$S$200,$U$17-ROWS($S$18:$S78))),IF($AO$21="INVERT",S79,"")))</f>
        <v/>
      </c>
      <c r="AA79" s="77" t="str">
        <f t="shared" si="4"/>
        <v/>
      </c>
      <c r="AB79" s="77"/>
      <c r="AC79" s="37"/>
      <c r="AD79" s="37"/>
      <c r="AE79" s="37"/>
      <c r="AF79" s="37"/>
      <c r="AG79" s="37"/>
      <c r="AH79" s="37"/>
      <c r="AI79" s="37"/>
      <c r="AJ79" s="37"/>
      <c r="AK79" s="37"/>
      <c r="AL79" s="37"/>
    </row>
    <row r="80" spans="1:38" x14ac:dyDescent="0.2">
      <c r="A80" s="32">
        <f t="shared" si="1"/>
        <v>80</v>
      </c>
      <c r="C80" s="38">
        <f>IF(OR(C79&lt;30,C79=""),"",'Metric Calcs'!C76)</f>
        <v>482.59999999999997</v>
      </c>
      <c r="D80" s="83">
        <f>IF(C80=0,"",'Metric Calcs'!D76)</f>
        <v>0.11371738807871999</v>
      </c>
      <c r="E80" s="83">
        <f>IF(OR(E78=1,E78=""),"",IF('Metric Data'!$B$2,'Metric Calcs'!E76,'Metric Calcs'!F76))</f>
        <v>2.9175378451083075E-2</v>
      </c>
      <c r="F80" s="30">
        <f>IF(OR(F78=1,F78=""),"",IF('Metric Data'!$B$2,'Metric Calcs'!F76,'Metric Calcs'!H76))</f>
        <v>11.371738807871999</v>
      </c>
      <c r="G80" s="30">
        <f>IF(OR(G78=1,G78=""),"",IF('Metric Data'!$B$2,'Metric Calcs'!G76,'Metric Calcs'!K76))</f>
        <v>0.29175378451083078</v>
      </c>
      <c r="H80" s="30">
        <f>IF(OR(H78=1,H78=""),"",IF('Metric Data'!$B$2,'Metric Calcs'!H76,'Metric Calcs'!N76))</f>
        <v>1.3290029630468674</v>
      </c>
      <c r="I80" s="30">
        <f>IF(OR(I78=1,I78=""),"",IF('Metric Data'!$B$2,'Metric Calcs'!K76,'Metric Calcs'!W76))</f>
        <v>12.992495555429699</v>
      </c>
      <c r="J80" s="30">
        <f>IF('Metric Data'!$B$2,'Metric Calcs'!N76,"")</f>
        <v>185.28682546906413</v>
      </c>
      <c r="K80" s="30">
        <f>IF('Metric Data'!$B$2,'Metric Calcs'!W76,"")</f>
        <v>100.48260000000001</v>
      </c>
      <c r="L80" s="39">
        <f>IF('Metric Data'!$B$2,J80,H80)</f>
        <v>185.28682546906413</v>
      </c>
      <c r="M80" s="122">
        <f>IF('Metric Data'!$B$2,K80,I80)</f>
        <v>100.48260000000001</v>
      </c>
      <c r="O80" s="32">
        <f t="shared" si="2"/>
        <v>100.48260000000001</v>
      </c>
      <c r="Q80" s="122">
        <f t="shared" si="5"/>
        <v>0.48259999999999714</v>
      </c>
      <c r="R80" s="32">
        <f t="shared" si="6"/>
        <v>0.48259999999999714</v>
      </c>
      <c r="S80" s="32">
        <f t="shared" si="7"/>
        <v>511.51557304831817</v>
      </c>
      <c r="U80" s="32">
        <f t="shared" si="3"/>
        <v>1</v>
      </c>
      <c r="X80" s="30" t="str" cm="1">
        <f t="array" ref="X80">IF($AO$21="INVERT",R80,IF(X79&gt;=$S$12,"",IF(R79="","",INDEX($R$18:$R$199,$U$17-ROWS($R$18:$R79)))))</f>
        <v/>
      </c>
      <c r="Y80" s="30" t="str">
        <f t="shared" si="8"/>
        <v/>
      </c>
      <c r="Z80" s="30" t="str">
        <f>IF(Z79="","",IF($AO$21="TYP",IF(S79="","",INDEX($S$18:$S$200,$U$17-ROWS($S$18:$S79))),IF($AO$21="INVERT",S80,"")))</f>
        <v/>
      </c>
      <c r="AA80" s="77" t="str">
        <f t="shared" si="4"/>
        <v/>
      </c>
      <c r="AB80" s="77"/>
      <c r="AC80" s="37"/>
      <c r="AD80" s="37"/>
      <c r="AE80" s="37"/>
      <c r="AF80" s="37"/>
      <c r="AG80" s="37"/>
      <c r="AH80" s="37"/>
      <c r="AI80" s="37"/>
      <c r="AJ80" s="37"/>
      <c r="AK80" s="37"/>
      <c r="AL80" s="37"/>
    </row>
    <row r="81" spans="1:38" x14ac:dyDescent="0.2">
      <c r="A81" s="32">
        <f t="shared" si="1"/>
        <v>81</v>
      </c>
      <c r="C81" s="38">
        <f>IF(OR(C80&lt;30,C80=""),"",'Metric Calcs'!C77)</f>
        <v>457.2</v>
      </c>
      <c r="D81" s="83">
        <f>IF(C81=0,"",'Metric Calcs'!D77)</f>
        <v>0.11429154806739351</v>
      </c>
      <c r="E81" s="83">
        <f>IF(OR(E79=1,E79=""),"",IF('Metric Data'!$B$2,'Metric Calcs'!E77,'Metric Calcs'!F77))</f>
        <v>2.9412688659209974E-2</v>
      </c>
      <c r="F81" s="30">
        <f>IF(OR(F79=1,F79=""),"",IF('Metric Data'!$B$2,'Metric Calcs'!F77,'Metric Calcs'!H77))</f>
        <v>11.429154806739351</v>
      </c>
      <c r="G81" s="30">
        <f>IF(OR(G79=1,G79=""),"",IF('Metric Data'!$B$2,'Metric Calcs'!G77,'Metric Calcs'!K77))</f>
        <v>0.29412688659209973</v>
      </c>
      <c r="H81" s="30">
        <f>IF(OR(H79=1,H79=""),"",IF('Metric Data'!$B$2,'Metric Calcs'!H77,'Metric Calcs'!N77))</f>
        <v>1.3050873226674193</v>
      </c>
      <c r="I81" s="30">
        <f>IF(OR(I79=1,I79=""),"",IF('Metric Data'!$B$2,'Metric Calcs'!K77,'Metric Calcs'!W77))</f>
        <v>13.028369015998869</v>
      </c>
      <c r="J81" s="30">
        <f>IF('Metric Data'!$B$2,'Metric Calcs'!N77,"")</f>
        <v>172.29432991363441</v>
      </c>
      <c r="K81" s="30">
        <f>IF('Metric Data'!$B$2,'Metric Calcs'!W77,"")</f>
        <v>100.4572</v>
      </c>
      <c r="L81" s="39">
        <f>IF('Metric Data'!$B$2,J81,H81)</f>
        <v>172.29432991363441</v>
      </c>
      <c r="M81" s="122">
        <f>IF('Metric Data'!$B$2,K81,I81)</f>
        <v>100.4572</v>
      </c>
      <c r="O81" s="32">
        <f t="shared" si="2"/>
        <v>100.4572</v>
      </c>
      <c r="Q81" s="122">
        <f t="shared" si="5"/>
        <v>0.45719999999999716</v>
      </c>
      <c r="R81" s="32">
        <f t="shared" si="6"/>
        <v>0.45719999999999716</v>
      </c>
      <c r="S81" s="32">
        <f t="shared" si="7"/>
        <v>512.92791401560726</v>
      </c>
      <c r="U81" s="32">
        <f t="shared" si="3"/>
        <v>1</v>
      </c>
      <c r="X81" s="30" t="str" cm="1">
        <f t="array" ref="X81">IF($AO$21="INVERT",R81,IF(X80&gt;=$S$12,"",IF(R80="","",INDEX($R$18:$R$199,$U$17-ROWS($R$18:$R80)))))</f>
        <v/>
      </c>
      <c r="Y81" s="30" t="str">
        <f t="shared" si="8"/>
        <v/>
      </c>
      <c r="Z81" s="30" t="str">
        <f>IF(Z80="","",IF($AO$21="TYP",IF(S80="","",INDEX($S$18:$S$200,$U$17-ROWS($S$18:$S80))),IF($AO$21="INVERT",S81,"")))</f>
        <v/>
      </c>
      <c r="AA81" s="77" t="str">
        <f t="shared" si="4"/>
        <v/>
      </c>
      <c r="AB81" s="77"/>
      <c r="AC81" s="37"/>
      <c r="AD81" s="37"/>
      <c r="AE81" s="37"/>
      <c r="AF81" s="37"/>
      <c r="AG81" s="37"/>
      <c r="AH81" s="37"/>
      <c r="AI81" s="37"/>
      <c r="AJ81" s="37"/>
      <c r="AK81" s="37"/>
      <c r="AL81" s="37"/>
    </row>
    <row r="82" spans="1:38" x14ac:dyDescent="0.2">
      <c r="A82" s="32">
        <f t="shared" ref="A82:A145" si="9">IF(C82&lt;&gt;"",A81+1,"")</f>
        <v>82</v>
      </c>
      <c r="C82" s="38">
        <f>IF(OR(C81&lt;30,C81=""),"",'Metric Calcs'!C78)</f>
        <v>431.79999999999995</v>
      </c>
      <c r="D82" s="83">
        <f>IF(C82=0,"",'Metric Calcs'!D78)</f>
        <v>0.11483580857992352</v>
      </c>
      <c r="E82" s="83">
        <f>IF(OR(E80=1,E80=""),"",IF('Metric Data'!$B$2,'Metric Calcs'!E78,'Metric Calcs'!F78))</f>
        <v>2.962952569729577E-2</v>
      </c>
      <c r="F82" s="30">
        <f>IF(OR(F80=1,F80=""),"",IF('Metric Data'!$B$2,'Metric Calcs'!F78,'Metric Calcs'!H78))</f>
        <v>11.483580857992353</v>
      </c>
      <c r="G82" s="30">
        <f>IF(OR(G80=1,G80=""),"",IF('Metric Data'!$B$2,'Metric Calcs'!G78,'Metric Calcs'!K78))</f>
        <v>0.29629525697295772</v>
      </c>
      <c r="H82" s="30">
        <f>IF(OR(H80=1,H80=""),"",IF('Metric Data'!$B$2,'Metric Calcs'!H78,'Metric Calcs'!N78))</f>
        <v>1.2824495540138756</v>
      </c>
      <c r="I82" s="30">
        <f>IF(OR(I80=1,I80=""),"",IF('Metric Data'!$B$2,'Metric Calcs'!K78,'Metric Calcs'!W78))</f>
        <v>13.062325668979186</v>
      </c>
      <c r="J82" s="30">
        <f>IF('Metric Data'!$B$2,'Metric Calcs'!N78,"")</f>
        <v>159.26596089763555</v>
      </c>
      <c r="K82" s="30">
        <f>IF('Metric Data'!$B$2,'Metric Calcs'!W78,"")</f>
        <v>100.4318</v>
      </c>
      <c r="L82" s="39">
        <f>IF('Metric Data'!$B$2,J82,H82)</f>
        <v>159.26596089763555</v>
      </c>
      <c r="M82" s="122">
        <f>IF('Metric Data'!$B$2,K82,I82)</f>
        <v>100.4318</v>
      </c>
      <c r="O82" s="32">
        <f t="shared" si="2"/>
        <v>100.4318</v>
      </c>
      <c r="Q82" s="122">
        <f t="shared" si="5"/>
        <v>0.43179999999999719</v>
      </c>
      <c r="R82" s="32">
        <f t="shared" si="6"/>
        <v>0.43179999999999719</v>
      </c>
      <c r="S82" s="32">
        <f>IF(R82="","",IF(R82=0,L81/$U$11,IF(ISNUMBER(O83),(L82-L83)/(M82-M83),S81)))</f>
        <v>514.26479011748222</v>
      </c>
      <c r="U82" s="32">
        <f t="shared" si="3"/>
        <v>1</v>
      </c>
      <c r="X82" s="30" t="str" cm="1">
        <f t="array" ref="X82">IF($AO$21="INVERT",R82,IF(X81&gt;=$S$12,"",IF(R81="","",INDEX($R$18:$R$199,$U$17-ROWS($R$18:$R81)))))</f>
        <v/>
      </c>
      <c r="Y82" s="30" t="str">
        <f t="shared" si="8"/>
        <v/>
      </c>
      <c r="Z82" s="30" t="str">
        <f>IF(Z81="","",IF($AO$21="TYP",IF(S81="","",INDEX($S$18:$S$200,$U$17-ROWS($S$18:$S81))),IF($AO$21="INVERT",S82,"")))</f>
        <v/>
      </c>
      <c r="AA82" s="77" t="str">
        <f t="shared" si="4"/>
        <v/>
      </c>
      <c r="AB82" s="77"/>
      <c r="AC82" s="37"/>
      <c r="AD82" s="37"/>
      <c r="AE82" s="37"/>
      <c r="AF82" s="37"/>
      <c r="AG82" s="37"/>
      <c r="AH82" s="37"/>
      <c r="AI82" s="37"/>
      <c r="AJ82" s="37"/>
      <c r="AK82" s="37"/>
      <c r="AL82" s="37"/>
    </row>
    <row r="83" spans="1:38" x14ac:dyDescent="0.2">
      <c r="A83" s="32">
        <f t="shared" si="9"/>
        <v>83</v>
      </c>
      <c r="C83" s="38">
        <f>IF(OR(C82&lt;30,C82=""),"",'Metric Calcs'!C79)</f>
        <v>406.4</v>
      </c>
      <c r="D83" s="83">
        <f>IF(C83=0,"",'Metric Calcs'!D79)</f>
        <v>0.11534905054509419</v>
      </c>
      <c r="E83" s="83">
        <f>IF(OR(E81=1,E81=""),"",IF('Metric Data'!$B$2,'Metric Calcs'!E79,'Metric Calcs'!F79))</f>
        <v>2.9846367266034263E-2</v>
      </c>
      <c r="F83" s="30">
        <f>IF(OR(F81=1,F81=""),"",IF('Metric Data'!$B$2,'Metric Calcs'!F79,'Metric Calcs'!H79))</f>
        <v>11.534905054509419</v>
      </c>
      <c r="G83" s="30">
        <f>IF(OR(G81=1,G81=""),"",IF('Metric Data'!$B$2,'Metric Calcs'!G79,'Metric Calcs'!K79))</f>
        <v>0.29846367266034263</v>
      </c>
      <c r="H83" s="30">
        <f>IF(OR(H81=1,H81=""),"",IF('Metric Data'!$B$2,'Metric Calcs'!H79,'Metric Calcs'!N79))</f>
        <v>1.2610525091320945</v>
      </c>
      <c r="I83" s="30">
        <f>IF(OR(I81=1,I81=""),"",IF('Metric Data'!$B$2,'Metric Calcs'!K79,'Metric Calcs'!W79))</f>
        <v>13.094421236301857</v>
      </c>
      <c r="J83" s="30">
        <f>IF('Metric Data'!$B$2,'Metric Calcs'!N79,"")</f>
        <v>146.20363522865637</v>
      </c>
      <c r="K83" s="30">
        <f>IF('Metric Data'!$B$2,'Metric Calcs'!W79,"")</f>
        <v>100.4064</v>
      </c>
      <c r="L83" s="39">
        <f>IF('Metric Data'!$B$2,J83,H83)</f>
        <v>146.20363522865637</v>
      </c>
      <c r="M83" s="122">
        <f>IF('Metric Data'!$B$2,K83,I83)</f>
        <v>100.4064</v>
      </c>
      <c r="O83" s="39">
        <f>IF(M84="",IF(M83="","",$F$9),M83)</f>
        <v>100.4064</v>
      </c>
      <c r="Q83" s="122">
        <f t="shared" si="5"/>
        <v>0.40639999999999721</v>
      </c>
      <c r="R83" s="32">
        <f>IF(AND(C83="",C82=1),0,IF(C83="","",IF(OR(Q83=0,Q83&gt;0),Q83,"")))</f>
        <v>0.40639999999999721</v>
      </c>
      <c r="S83" s="32">
        <f>IF(R83="","",IF(R83=0,L82/$U$11,IF(ISNUMBER(O84),(L83-L84)/(M83-M84),S82)))</f>
        <v>515.52839512989783</v>
      </c>
      <c r="U83" s="32">
        <f t="shared" ref="U83:U146" si="10">IF(R83="","",1)</f>
        <v>1</v>
      </c>
      <c r="X83" s="30" t="str" cm="1">
        <f t="array" ref="X83">IF($AO$21="INVERT",R83,IF(X82&gt;=$S$12,"",IF(R82="","",INDEX($R$18:$R$199,$U$17-ROWS($R$18:$R82)))))</f>
        <v/>
      </c>
      <c r="Y83" s="30" t="str">
        <f t="shared" ref="Y83:Y146" si="11">IF(X83="","",$F$9+X83)</f>
        <v/>
      </c>
      <c r="Z83" s="30" t="str">
        <f>IF(Z82="","",IF($AO$21="TYP",IF(S82="","",INDEX($S$18:$S$200,$U$17-ROWS($S$18:$S82))),IF($AO$21="INVERT",S83,"")))</f>
        <v/>
      </c>
      <c r="AA83" s="77" t="str">
        <f t="shared" ref="AA83:AA146" si="12">IF(Z83="","",Z83/10000)</f>
        <v/>
      </c>
      <c r="AB83" s="77"/>
      <c r="AC83" s="37"/>
      <c r="AD83" s="37"/>
      <c r="AE83" s="37"/>
      <c r="AF83" s="37"/>
      <c r="AG83" s="37"/>
      <c r="AH83" s="37"/>
      <c r="AI83" s="37"/>
      <c r="AJ83" s="37"/>
      <c r="AK83" s="37"/>
      <c r="AL83" s="37"/>
    </row>
    <row r="84" spans="1:38" x14ac:dyDescent="0.2">
      <c r="A84" s="32">
        <f t="shared" si="9"/>
        <v>84</v>
      </c>
      <c r="C84" s="38">
        <f>IF(OR(C83&lt;30,C83=""),"",'Metric Calcs'!C80)</f>
        <v>381</v>
      </c>
      <c r="D84" s="83">
        <f>IF(C84=0,"",'Metric Calcs'!D80)</f>
        <v>0.11582914625513242</v>
      </c>
      <c r="E84" s="83">
        <f>IF(OR(E82=1,E82=""),"",IF('Metric Data'!$B$2,'Metric Calcs'!E80,'Metric Calcs'!F80))</f>
        <v>2.9745055642078456E-2</v>
      </c>
      <c r="F84" s="30">
        <f>IF(OR(F82=1,F82=""),"",IF('Metric Data'!$B$2,'Metric Calcs'!F80,'Metric Calcs'!H80))</f>
        <v>11.582914625513242</v>
      </c>
      <c r="G84" s="30">
        <f>IF(OR(G82=1,G82=""),"",IF('Metric Data'!$B$2,'Metric Calcs'!G80,'Metric Calcs'!K80))</f>
        <v>0.29745055642078455</v>
      </c>
      <c r="H84" s="30">
        <f>IF(OR(H82=1,H82=""),"",IF('Metric Data'!$B$2,'Metric Calcs'!H80,'Metric Calcs'!N80))</f>
        <v>1.2422539272263891</v>
      </c>
      <c r="I84" s="30">
        <f>IF(OR(I82=1,I82=""),"",IF('Metric Data'!$B$2,'Metric Calcs'!K80,'Metric Calcs'!W80))</f>
        <v>13.122619109160416</v>
      </c>
      <c r="J84" s="30">
        <f>IF('Metric Data'!$B$2,'Metric Calcs'!N80,"")</f>
        <v>133.10921399235451</v>
      </c>
      <c r="K84" s="30">
        <f>IF('Metric Data'!$B$2,'Metric Calcs'!W80,"")</f>
        <v>100.381</v>
      </c>
      <c r="L84" s="39">
        <f>IF('Metric Data'!$B$2,J84,H84)</f>
        <v>133.10921399235451</v>
      </c>
      <c r="M84" s="122">
        <f>IF('Metric Data'!$B$2,K84,I84)</f>
        <v>100.381</v>
      </c>
      <c r="O84" s="32">
        <f t="shared" ref="O84:O98" si="13">IF(M85="",IF(M84="","",$F$9),M84)</f>
        <v>100.381</v>
      </c>
      <c r="Q84" s="122">
        <f t="shared" ref="Q84:Q147" si="14">Q83-($U$11)</f>
        <v>0.38099999999999723</v>
      </c>
      <c r="R84" s="32">
        <f>IF(AND(C84="",C83=1),0,IF(C84="","",IF(OR(Q84=0,Q84&gt;0),Q84,"")))</f>
        <v>0.38099999999999723</v>
      </c>
      <c r="S84" s="32">
        <f t="shared" ref="S84:S147" si="15">IF(R84="","",IF(R84=0,L83/$U$11,IF(ISNUMBER(O85),(L84-L85)/(M84-M85),S83)))</f>
        <v>516.63854760464392</v>
      </c>
      <c r="U84" s="32">
        <f t="shared" si="10"/>
        <v>1</v>
      </c>
      <c r="X84" s="30" t="str" cm="1">
        <f t="array" ref="X84">IF($AO$21="INVERT",R84,IF(X83&gt;=$S$12,"",IF(R83="","",INDEX($R$18:$R$199,$U$17-ROWS($R$18:$R83)))))</f>
        <v/>
      </c>
      <c r="Y84" s="30" t="str">
        <f t="shared" si="11"/>
        <v/>
      </c>
      <c r="Z84" s="30" t="str">
        <f>IF(Z83="","",IF($AO$21="TYP",IF(S83="","",INDEX($S$18:$S$200,$U$17-ROWS($S$18:$S83))),IF($AO$21="INVERT",S84,"")))</f>
        <v/>
      </c>
      <c r="AA84" s="77" t="str">
        <f t="shared" si="12"/>
        <v/>
      </c>
      <c r="AB84" s="77"/>
      <c r="AC84" s="37"/>
      <c r="AD84" s="37"/>
      <c r="AE84" s="37"/>
      <c r="AF84" s="37"/>
      <c r="AG84" s="37"/>
      <c r="AH84" s="37"/>
      <c r="AI84" s="37"/>
      <c r="AJ84" s="37"/>
      <c r="AK84" s="37"/>
      <c r="AL84" s="37"/>
    </row>
    <row r="85" spans="1:38" x14ac:dyDescent="0.2">
      <c r="A85" s="32">
        <f t="shared" si="9"/>
        <v>85</v>
      </c>
      <c r="C85" s="38">
        <f>IF(OR(C84&lt;30,C84=""),"",'Metric Calcs'!C81)</f>
        <v>355.59999999999997</v>
      </c>
      <c r="D85" s="83">
        <f>IF(C85=0,"",'Metric Calcs'!D81)</f>
        <v>0.11628752003397989</v>
      </c>
      <c r="E85" s="83">
        <f>IF(OR(E83=1,E83=""),"",IF('Metric Data'!$B$2,'Metric Calcs'!E81,'Metric Calcs'!F81))</f>
        <v>2.9920840436075315E-2</v>
      </c>
      <c r="F85" s="30">
        <f>IF(OR(F83=1,F83=""),"",IF('Metric Data'!$B$2,'Metric Calcs'!F81,'Metric Calcs'!H81))</f>
        <v>11.62875200339799</v>
      </c>
      <c r="G85" s="30">
        <f>IF(OR(G83=1,G83=""),"",IF('Metric Data'!$B$2,'Metric Calcs'!G81,'Metric Calcs'!K81))</f>
        <v>0.29920840436075313</v>
      </c>
      <c r="H85" s="30">
        <f>IF(OR(H83=1,H83=""),"",IF('Metric Data'!$B$2,'Metric Calcs'!H81,'Metric Calcs'!N81))</f>
        <v>1.2232158368965025</v>
      </c>
      <c r="I85" s="30">
        <f>IF(OR(I83=1,I83=""),"",IF('Metric Data'!$B$2,'Metric Calcs'!K81,'Metric Calcs'!W81))</f>
        <v>13.151176244655245</v>
      </c>
      <c r="J85" s="30">
        <f>IF('Metric Data'!$B$2,'Metric Calcs'!N81,"")</f>
        <v>119.9865948831941</v>
      </c>
      <c r="K85" s="30">
        <f>IF('Metric Data'!$B$2,'Metric Calcs'!W81,"")</f>
        <v>100.3556</v>
      </c>
      <c r="L85" s="39">
        <f>IF('Metric Data'!$B$2,J85,H85)</f>
        <v>119.9865948831941</v>
      </c>
      <c r="M85" s="122">
        <f>IF('Metric Data'!$B$2,K85,I85)</f>
        <v>100.3556</v>
      </c>
      <c r="O85" s="32">
        <f t="shared" si="13"/>
        <v>100.3556</v>
      </c>
      <c r="Q85" s="122">
        <f t="shared" si="14"/>
        <v>0.35559999999999725</v>
      </c>
      <c r="R85" s="32">
        <f t="shared" ref="R85:R148" si="16">IF(AND(C85="",C84=1),0,IF(C85="","",IF(OR(Q85=0,Q85&gt;0),Q85,"")))</f>
        <v>0.35559999999999725</v>
      </c>
      <c r="S85" s="32">
        <f t="shared" si="15"/>
        <v>517.76284427795838</v>
      </c>
      <c r="U85" s="32">
        <f t="shared" si="10"/>
        <v>1</v>
      </c>
      <c r="X85" s="30" t="str" cm="1">
        <f t="array" ref="X85">IF($AO$21="INVERT",R85,IF(X84&gt;=$S$12,"",IF(R84="","",INDEX($R$18:$R$199,$U$17-ROWS($R$18:$R84)))))</f>
        <v/>
      </c>
      <c r="Y85" s="30" t="str">
        <f t="shared" si="11"/>
        <v/>
      </c>
      <c r="Z85" s="30" t="str">
        <f>IF(Z84="","",IF($AO$21="TYP",IF(S84="","",INDEX($S$18:$S$200,$U$17-ROWS($S$18:$S84))),IF($AO$21="INVERT",S85,"")))</f>
        <v/>
      </c>
      <c r="AA85" s="77" t="str">
        <f t="shared" si="12"/>
        <v/>
      </c>
      <c r="AB85" s="77"/>
      <c r="AC85" s="37"/>
      <c r="AD85" s="37"/>
      <c r="AE85" s="37"/>
      <c r="AF85" s="37"/>
      <c r="AG85" s="37"/>
      <c r="AH85" s="37"/>
      <c r="AI85" s="37"/>
      <c r="AJ85" s="37"/>
      <c r="AK85" s="37"/>
      <c r="AL85" s="37"/>
    </row>
    <row r="86" spans="1:38" x14ac:dyDescent="0.2">
      <c r="A86" s="32">
        <f t="shared" si="9"/>
        <v>86</v>
      </c>
      <c r="C86" s="38">
        <f>IF(OR(C85&lt;30,C85=""),"",'Metric Calcs'!C82)</f>
        <v>330.2</v>
      </c>
      <c r="D86" s="83">
        <f>IF(C86=0,"",'Metric Calcs'!D82)</f>
        <v>0.11672375477842277</v>
      </c>
      <c r="E86" s="83">
        <f>IF(OR(E84=1,E84=""),"",IF('Metric Data'!$B$2,'Metric Calcs'!E82,'Metric Calcs'!F82))</f>
        <v>3.0453342489027327E-2</v>
      </c>
      <c r="F86" s="30">
        <f>IF(OR(F84=1,F84=""),"",IF('Metric Data'!$B$2,'Metric Calcs'!F82,'Metric Calcs'!H82))</f>
        <v>11.672375477842277</v>
      </c>
      <c r="G86" s="30">
        <f>IF(OR(G84=1,G84=""),"",IF('Metric Data'!$B$2,'Metric Calcs'!G82,'Metric Calcs'!K82))</f>
        <v>0.30453342489027324</v>
      </c>
      <c r="H86" s="30">
        <f>IF(OR(H84=1,H84=""),"",IF('Metric Data'!$B$2,'Metric Calcs'!H82,'Metric Calcs'!N82))</f>
        <v>1.2036364389069796</v>
      </c>
      <c r="I86" s="30">
        <f>IF(OR(I84=1,I84=""),"",IF('Metric Data'!$B$2,'Metric Calcs'!K82,'Metric Calcs'!W82))</f>
        <v>13.18054534163953</v>
      </c>
      <c r="J86" s="30">
        <f>IF('Metric Data'!$B$2,'Metric Calcs'!N82,"")</f>
        <v>106.83541863853885</v>
      </c>
      <c r="K86" s="30">
        <f>IF('Metric Data'!$B$2,'Metric Calcs'!W82,"")</f>
        <v>100.3302</v>
      </c>
      <c r="L86" s="39">
        <f>IF('Metric Data'!$B$2,J86,H86)</f>
        <v>106.83541863853885</v>
      </c>
      <c r="M86" s="122">
        <f>IF('Metric Data'!$B$2,K86,I86)</f>
        <v>100.3302</v>
      </c>
      <c r="O86" s="32">
        <f t="shared" si="13"/>
        <v>100.3302</v>
      </c>
      <c r="Q86" s="122">
        <f t="shared" si="14"/>
        <v>0.33019999999999727</v>
      </c>
      <c r="R86" s="32">
        <f t="shared" si="16"/>
        <v>0.33019999999999727</v>
      </c>
      <c r="S86" s="32">
        <f t="shared" si="15"/>
        <v>518.91910793846705</v>
      </c>
      <c r="U86" s="32">
        <f t="shared" si="10"/>
        <v>1</v>
      </c>
      <c r="X86" s="30" t="str" cm="1">
        <f t="array" ref="X86">IF($AO$21="INVERT",R86,IF(X85&gt;=$S$12,"",IF(R85="","",INDEX($R$18:$R$199,$U$17-ROWS($R$18:$R85)))))</f>
        <v/>
      </c>
      <c r="Y86" s="30" t="str">
        <f t="shared" si="11"/>
        <v/>
      </c>
      <c r="Z86" s="30" t="str">
        <f>IF(Z85="","",IF($AO$21="TYP",IF(S85="","",INDEX($S$18:$S$200,$U$17-ROWS($S$18:$S85))),IF($AO$21="INVERT",S86,"")))</f>
        <v/>
      </c>
      <c r="AA86" s="77" t="str">
        <f t="shared" si="12"/>
        <v/>
      </c>
      <c r="AB86" s="77"/>
      <c r="AC86" s="37"/>
      <c r="AD86" s="37"/>
      <c r="AE86" s="37"/>
      <c r="AF86" s="37"/>
      <c r="AG86" s="37"/>
      <c r="AH86" s="37"/>
      <c r="AI86" s="37"/>
      <c r="AJ86" s="37"/>
      <c r="AK86" s="37"/>
      <c r="AL86" s="37"/>
    </row>
    <row r="87" spans="1:38" x14ac:dyDescent="0.2">
      <c r="A87" s="32">
        <f t="shared" si="9"/>
        <v>87</v>
      </c>
      <c r="C87" s="38">
        <f>IF(OR(C86&lt;30,C86=""),"",'Metric Calcs'!C83)</f>
        <v>304.79999999999995</v>
      </c>
      <c r="D87" s="83">
        <f>IF(C87=0,"",'Metric Calcs'!D83)</f>
        <v>0.11713257907404785</v>
      </c>
      <c r="E87" s="83">
        <f>IF(OR(E85=1,E85=""),"",IF('Metric Data'!$B$2,'Metric Calcs'!E83,'Metric Calcs'!F83))</f>
        <v>3.0660425031856155E-2</v>
      </c>
      <c r="F87" s="30">
        <f>IF(OR(F85=1,F85=""),"",IF('Metric Data'!$B$2,'Metric Calcs'!F83,'Metric Calcs'!H83))</f>
        <v>11.713257907404785</v>
      </c>
      <c r="G87" s="30">
        <f>IF(OR(G85=1,G85=""),"",IF('Metric Data'!$B$2,'Metric Calcs'!G83,'Metric Calcs'!K83))</f>
        <v>0.30660425031856153</v>
      </c>
      <c r="H87" s="30">
        <f>IF(OR(H85=1,H85=""),"",IF('Metric Data'!$B$2,'Metric Calcs'!H83,'Metric Calcs'!N83))</f>
        <v>1.1864551369106615</v>
      </c>
      <c r="I87" s="30">
        <f>IF(OR(I85=1,I85=""),"",IF('Metric Data'!$B$2,'Metric Calcs'!K83,'Metric Calcs'!W83))</f>
        <v>13.206317294634008</v>
      </c>
      <c r="J87" s="30">
        <f>IF('Metric Data'!$B$2,'Metric Calcs'!N83,"")</f>
        <v>93.654873296899325</v>
      </c>
      <c r="K87" s="30">
        <f>IF('Metric Data'!$B$2,'Metric Calcs'!W83,"")</f>
        <v>100.3048</v>
      </c>
      <c r="L87" s="39">
        <f>IF('Metric Data'!$B$2,J87,H87)</f>
        <v>93.654873296899325</v>
      </c>
      <c r="M87" s="122">
        <f>IF('Metric Data'!$B$2,K87,I87)</f>
        <v>100.3048</v>
      </c>
      <c r="O87" s="32">
        <f t="shared" si="13"/>
        <v>100.3048</v>
      </c>
      <c r="Q87" s="122">
        <f t="shared" si="14"/>
        <v>0.3047999999999973</v>
      </c>
      <c r="R87" s="32">
        <f t="shared" si="16"/>
        <v>0.3047999999999973</v>
      </c>
      <c r="S87" s="32">
        <f t="shared" si="15"/>
        <v>519.93375175714698</v>
      </c>
      <c r="U87" s="32">
        <f t="shared" si="10"/>
        <v>1</v>
      </c>
      <c r="X87" s="30" t="str" cm="1">
        <f t="array" ref="X87">IF($AO$21="INVERT",R87,IF(X86&gt;=$S$12,"",IF(R86="","",INDEX($R$18:$R$199,$U$17-ROWS($R$18:$R86)))))</f>
        <v/>
      </c>
      <c r="Y87" s="30" t="str">
        <f t="shared" si="11"/>
        <v/>
      </c>
      <c r="Z87" s="30" t="str">
        <f>IF(Z86="","",IF($AO$21="TYP",IF(S86="","",INDEX($S$18:$S$200,$U$17-ROWS($S$18:$S86))),IF($AO$21="INVERT",S87,"")))</f>
        <v/>
      </c>
      <c r="AA87" s="77" t="str">
        <f t="shared" si="12"/>
        <v/>
      </c>
      <c r="AB87" s="77"/>
      <c r="AC87" s="37"/>
      <c r="AD87" s="37"/>
      <c r="AE87" s="37"/>
      <c r="AF87" s="37"/>
      <c r="AG87" s="37"/>
      <c r="AH87" s="37"/>
      <c r="AI87" s="37"/>
      <c r="AJ87" s="37"/>
      <c r="AK87" s="37"/>
      <c r="AL87" s="37"/>
    </row>
    <row r="88" spans="1:38" x14ac:dyDescent="0.2">
      <c r="A88" s="32">
        <f t="shared" si="9"/>
        <v>88</v>
      </c>
      <c r="C88" s="38">
        <f>IF(OR(C87&lt;30,C87=""),"",'Metric Calcs'!C84)</f>
        <v>279.39999999999998</v>
      </c>
      <c r="D88" s="83">
        <f>IF(C88=0,"",'Metric Calcs'!D84)</f>
        <v>0.11751307971117091</v>
      </c>
      <c r="E88" s="83">
        <f>IF(OR(E86=1,E86=""),"",IF('Metric Data'!$B$2,'Metric Calcs'!E84,'Metric Calcs'!F84))</f>
        <v>3.0811307093303132E-2</v>
      </c>
      <c r="F88" s="30">
        <f>IF(OR(F86=1,F86=""),"",IF('Metric Data'!$B$2,'Metric Calcs'!F84,'Metric Calcs'!H84))</f>
        <v>11.751307971117091</v>
      </c>
      <c r="G88" s="30">
        <f>IF(OR(G86=1,G86=""),"",IF('Metric Data'!$B$2,'Metric Calcs'!G84,'Metric Calcs'!K84))</f>
        <v>0.30811307093303131</v>
      </c>
      <c r="H88" s="30">
        <f>IF(OR(H86=1,H86=""),"",IF('Metric Data'!$B$2,'Metric Calcs'!H84,'Metric Calcs'!N84))</f>
        <v>1.1706315831799508</v>
      </c>
      <c r="I88" s="30">
        <f>IF(OR(I86=1,I86=""),"",IF('Metric Data'!$B$2,'Metric Calcs'!K84,'Metric Calcs'!W84))</f>
        <v>13.230052625230073</v>
      </c>
      <c r="J88" s="30">
        <f>IF('Metric Data'!$B$2,'Metric Calcs'!N84,"")</f>
        <v>80.44855600226532</v>
      </c>
      <c r="K88" s="30">
        <f>IF('Metric Data'!$B$2,'Metric Calcs'!W84,"")</f>
        <v>100.2794</v>
      </c>
      <c r="L88" s="39">
        <f>IF('Metric Data'!$B$2,J88,H88)</f>
        <v>80.44855600226532</v>
      </c>
      <c r="M88" s="122">
        <f>IF('Metric Data'!$B$2,K88,I88)</f>
        <v>100.2794</v>
      </c>
      <c r="O88" s="32">
        <f t="shared" si="13"/>
        <v>100.2794</v>
      </c>
      <c r="Q88" s="122">
        <f t="shared" si="14"/>
        <v>0.27939999999999732</v>
      </c>
      <c r="R88" s="32">
        <f t="shared" si="16"/>
        <v>0.27939999999999732</v>
      </c>
      <c r="S88" s="32">
        <f t="shared" si="15"/>
        <v>520.86821359192913</v>
      </c>
      <c r="U88" s="32">
        <f t="shared" si="10"/>
        <v>1</v>
      </c>
      <c r="X88" s="30" t="str" cm="1">
        <f t="array" ref="X88">IF($AO$21="INVERT",R88,IF(X87&gt;=$S$12,"",IF(R87="","",INDEX($R$18:$R$199,$U$17-ROWS($R$18:$R87)))))</f>
        <v/>
      </c>
      <c r="Y88" s="30" t="str">
        <f t="shared" si="11"/>
        <v/>
      </c>
      <c r="Z88" s="30" t="str">
        <f>IF(Z87="","",IF($AO$21="TYP",IF(S87="","",INDEX($S$18:$S$200,$U$17-ROWS($S$18:$S87))),IF($AO$21="INVERT",S88,"")))</f>
        <v/>
      </c>
      <c r="AA88" s="77" t="str">
        <f t="shared" si="12"/>
        <v/>
      </c>
      <c r="AB88" s="77"/>
      <c r="AC88" s="37"/>
      <c r="AD88" s="37"/>
      <c r="AE88" s="37"/>
      <c r="AF88" s="37"/>
      <c r="AG88" s="37"/>
      <c r="AH88" s="37"/>
      <c r="AI88" s="37"/>
      <c r="AJ88" s="37"/>
      <c r="AK88" s="37"/>
      <c r="AL88" s="37"/>
    </row>
    <row r="89" spans="1:38" x14ac:dyDescent="0.2">
      <c r="A89" s="32">
        <f t="shared" si="9"/>
        <v>89</v>
      </c>
      <c r="C89" s="38">
        <f>IF(OR(C88&lt;30,C88=""),"",'Metric Calcs'!C85)</f>
        <v>254</v>
      </c>
      <c r="D89" s="83">
        <f>IF(C89=0,"",'Metric Calcs'!D85)</f>
        <v>0.11810884836471754</v>
      </c>
      <c r="E89" s="83">
        <f>IF(OR(E87=1,E87=""),"",IF('Metric Data'!$B$2,'Metric Calcs'!E85,'Metric Calcs'!F85))</f>
        <v>3.1328745858700269E-2</v>
      </c>
      <c r="F89" s="30">
        <f>IF(OR(F87=1,F87=""),"",IF('Metric Data'!$B$2,'Metric Calcs'!F85,'Metric Calcs'!H85))</f>
        <v>11.810884836471754</v>
      </c>
      <c r="G89" s="30">
        <f>IF(OR(G87=1,G87=""),"",IF('Metric Data'!$B$2,'Metric Calcs'!G85,'Metric Calcs'!K85))</f>
        <v>0.31328745858700269</v>
      </c>
      <c r="H89" s="30">
        <f>IF(OR(H87=1,H87=""),"",IF('Metric Data'!$B$2,'Metric Calcs'!H85,'Metric Calcs'!N85))</f>
        <v>1.1447310819764973</v>
      </c>
      <c r="I89" s="30">
        <f>IF(OR(I87=1,I87=""),"",IF('Metric Data'!$B$2,'Metric Calcs'!K85,'Metric Calcs'!W85))</f>
        <v>13.268903377035253</v>
      </c>
      <c r="J89" s="30">
        <f>IF('Metric Data'!$B$2,'Metric Calcs'!N85,"")</f>
        <v>67.218503377035248</v>
      </c>
      <c r="K89" s="30">
        <f>IF('Metric Data'!$B$2,'Metric Calcs'!W85,"")</f>
        <v>100.254</v>
      </c>
      <c r="L89" s="39">
        <f>IF('Metric Data'!$B$2,J89,H89)</f>
        <v>67.218503377035248</v>
      </c>
      <c r="M89" s="122">
        <f>IF('Metric Data'!$B$2,K89,I89)</f>
        <v>100.254</v>
      </c>
      <c r="O89" s="32">
        <f t="shared" si="13"/>
        <v>100.254</v>
      </c>
      <c r="Q89" s="122">
        <f t="shared" si="14"/>
        <v>0.25399999999999734</v>
      </c>
      <c r="R89" s="32">
        <f t="shared" si="16"/>
        <v>0.25399999999999734</v>
      </c>
      <c r="S89" s="32">
        <f t="shared" si="15"/>
        <v>522.39777074932158</v>
      </c>
      <c r="U89" s="32">
        <f t="shared" si="10"/>
        <v>1</v>
      </c>
      <c r="X89" s="30" t="str" cm="1">
        <f t="array" ref="X89">IF($AO$21="INVERT",R89,IF(X88&gt;=$S$12,"",IF(R88="","",INDEX($R$18:$R$199,$U$17-ROWS($R$18:$R88)))))</f>
        <v/>
      </c>
      <c r="Y89" s="30" t="str">
        <f t="shared" si="11"/>
        <v/>
      </c>
      <c r="Z89" s="30" t="str">
        <f>IF(Z88="","",IF($AO$21="TYP",IF(S88="","",INDEX($S$18:$S$200,$U$17-ROWS($S$18:$S88))),IF($AO$21="INVERT",S89,"")))</f>
        <v/>
      </c>
      <c r="AA89" s="77" t="str">
        <f t="shared" si="12"/>
        <v/>
      </c>
      <c r="AB89" s="77"/>
      <c r="AC89" s="37"/>
      <c r="AD89" s="37"/>
      <c r="AE89" s="37"/>
      <c r="AF89" s="37"/>
      <c r="AG89" s="37"/>
      <c r="AH89" s="37"/>
      <c r="AI89" s="37"/>
      <c r="AJ89" s="37"/>
      <c r="AK89" s="37"/>
      <c r="AL89" s="37"/>
    </row>
    <row r="90" spans="1:38" x14ac:dyDescent="0.2">
      <c r="A90" s="32">
        <f t="shared" si="9"/>
        <v>90</v>
      </c>
      <c r="C90" s="38">
        <f>IF(OR(C89&lt;30,C89=""),"",'Metric Calcs'!C86)</f>
        <v>228.6</v>
      </c>
      <c r="D90" s="83">
        <f>IF(C90=0,"",'Metric Calcs'!D86)</f>
        <v>0</v>
      </c>
      <c r="E90" s="83">
        <f>IF(OR(E88=1,E88=""),"",IF('Metric Data'!$B$2,'Metric Calcs'!E86,'Metric Calcs'!F86))</f>
        <v>0</v>
      </c>
      <c r="F90" s="30">
        <f>IF(OR(F88=1,F88=""),"",IF('Metric Data'!$B$2,'Metric Calcs'!F86,'Metric Calcs'!H86))</f>
        <v>0</v>
      </c>
      <c r="G90" s="30">
        <f>IF(OR(G88=1,G88=""),"",IF('Metric Data'!$B$2,'Metric Calcs'!G86,'Metric Calcs'!K86))</f>
        <v>0</v>
      </c>
      <c r="H90" s="30">
        <f>IF(OR(H88=1,H88=""),"",IF('Metric Data'!$B$2,'Metric Calcs'!H86,'Metric Calcs'!N86))</f>
        <v>5.9943999999999997</v>
      </c>
      <c r="I90" s="30">
        <f>IF(OR(I88=1,I88=""),"",IF('Metric Data'!$B$2,'Metric Calcs'!K86,'Metric Calcs'!W86))</f>
        <v>5.9943999999999997</v>
      </c>
      <c r="J90" s="30">
        <f>IF('Metric Data'!$B$2,'Metric Calcs'!N86,"")</f>
        <v>53.949599999999997</v>
      </c>
      <c r="K90" s="30">
        <f>IF('Metric Data'!$B$2,'Metric Calcs'!W86,"")</f>
        <v>100.2286</v>
      </c>
      <c r="L90" s="39">
        <f>IF('Metric Data'!$B$2,J90,H90)</f>
        <v>53.949599999999997</v>
      </c>
      <c r="M90" s="122">
        <f>IF('Metric Data'!$B$2,K90,I90)</f>
        <v>100.2286</v>
      </c>
      <c r="O90" s="32">
        <f t="shared" si="13"/>
        <v>100.2286</v>
      </c>
      <c r="Q90" s="122">
        <f t="shared" si="14"/>
        <v>0.22859999999999733</v>
      </c>
      <c r="R90" s="32">
        <f t="shared" si="16"/>
        <v>0.22859999999999733</v>
      </c>
      <c r="S90" s="32">
        <f t="shared" si="15"/>
        <v>235.9999999999558</v>
      </c>
      <c r="U90" s="32">
        <f t="shared" si="10"/>
        <v>1</v>
      </c>
      <c r="X90" s="30" t="str" cm="1">
        <f t="array" ref="X90">IF($AO$21="INVERT",R90,IF(X89&gt;=$S$12,"",IF(R89="","",INDEX($R$18:$R$199,$U$17-ROWS($R$18:$R89)))))</f>
        <v/>
      </c>
      <c r="Y90" s="30" t="str">
        <f t="shared" si="11"/>
        <v/>
      </c>
      <c r="Z90" s="30" t="str">
        <f>IF(Z89="","",IF($AO$21="TYP",IF(S89="","",INDEX($S$18:$S$200,$U$17-ROWS($S$18:$S89))),IF($AO$21="INVERT",S90,"")))</f>
        <v/>
      </c>
      <c r="AA90" s="77" t="str">
        <f t="shared" si="12"/>
        <v/>
      </c>
      <c r="AB90" s="77"/>
      <c r="AC90" s="37"/>
      <c r="AD90" s="37"/>
      <c r="AE90" s="37"/>
      <c r="AF90" s="37"/>
      <c r="AG90" s="37"/>
      <c r="AH90" s="37"/>
      <c r="AI90" s="37"/>
      <c r="AJ90" s="37"/>
      <c r="AK90" s="37"/>
      <c r="AL90" s="37"/>
    </row>
    <row r="91" spans="1:38" x14ac:dyDescent="0.2">
      <c r="A91" s="32">
        <f t="shared" si="9"/>
        <v>91</v>
      </c>
      <c r="C91" s="38">
        <f>IF(OR(C90&lt;30,C90=""),"",'Metric Calcs'!C87)</f>
        <v>203.2</v>
      </c>
      <c r="D91" s="83">
        <f>IF(C91=0,"",'Metric Calcs'!D87)</f>
        <v>0</v>
      </c>
      <c r="E91" s="83">
        <f>IF(OR(E89=1,E89=""),"",IF('Metric Data'!$B$2,'Metric Calcs'!E87,'Metric Calcs'!F87))</f>
        <v>0</v>
      </c>
      <c r="F91" s="30">
        <f>IF(OR(F89=1,F89=""),"",IF('Metric Data'!$B$2,'Metric Calcs'!F87,'Metric Calcs'!H87))</f>
        <v>0</v>
      </c>
      <c r="G91" s="30">
        <f>IF(OR(G89=1,G89=""),"",IF('Metric Data'!$B$2,'Metric Calcs'!G87,'Metric Calcs'!K87))</f>
        <v>0</v>
      </c>
      <c r="H91" s="30">
        <f>IF(OR(H89=1,H89=""),"",IF('Metric Data'!$B$2,'Metric Calcs'!H87,'Metric Calcs'!N87))</f>
        <v>5.9943999999999997</v>
      </c>
      <c r="I91" s="30">
        <f>IF(OR(I89=1,I89=""),"",IF('Metric Data'!$B$2,'Metric Calcs'!K87,'Metric Calcs'!W87))</f>
        <v>5.9943999999999997</v>
      </c>
      <c r="J91" s="30">
        <f>IF('Metric Data'!$B$2,'Metric Calcs'!N87,"")</f>
        <v>47.955199999999998</v>
      </c>
      <c r="K91" s="30">
        <f>IF('Metric Data'!$B$2,'Metric Calcs'!W87,"")</f>
        <v>100.2032</v>
      </c>
      <c r="L91" s="39">
        <f>IF('Metric Data'!$B$2,J91,H91)</f>
        <v>47.955199999999998</v>
      </c>
      <c r="M91" s="122">
        <f>IF('Metric Data'!$B$2,K91,I91)</f>
        <v>100.2032</v>
      </c>
      <c r="O91" s="32">
        <f t="shared" si="13"/>
        <v>100.2032</v>
      </c>
      <c r="Q91" s="122">
        <f t="shared" si="14"/>
        <v>0.20319999999999733</v>
      </c>
      <c r="R91" s="32">
        <f t="shared" si="16"/>
        <v>0.20319999999999733</v>
      </c>
      <c r="S91" s="32">
        <f t="shared" si="15"/>
        <v>236.00000000008785</v>
      </c>
      <c r="U91" s="32">
        <f t="shared" si="10"/>
        <v>1</v>
      </c>
      <c r="X91" s="30" t="str" cm="1">
        <f t="array" ref="X91">IF($AO$21="INVERT",R91,IF(X90&gt;=$S$12,"",IF(R90="","",INDEX($R$18:$R$199,$U$17-ROWS($R$18:$R90)))))</f>
        <v/>
      </c>
      <c r="Y91" s="30" t="str">
        <f t="shared" si="11"/>
        <v/>
      </c>
      <c r="Z91" s="30" t="str">
        <f>IF(Z90="","",IF($AO$21="TYP",IF(S90="","",INDEX($S$18:$S$200,$U$17-ROWS($S$18:$S90))),IF($AO$21="INVERT",S91,"")))</f>
        <v/>
      </c>
      <c r="AA91" s="77" t="str">
        <f t="shared" si="12"/>
        <v/>
      </c>
      <c r="AB91" s="77"/>
      <c r="AC91" s="37"/>
      <c r="AD91" s="37"/>
      <c r="AE91" s="37"/>
      <c r="AF91" s="37"/>
      <c r="AG91" s="37"/>
      <c r="AH91" s="37"/>
      <c r="AI91" s="37"/>
      <c r="AJ91" s="37"/>
      <c r="AK91" s="37"/>
      <c r="AL91" s="37"/>
    </row>
    <row r="92" spans="1:38" x14ac:dyDescent="0.2">
      <c r="A92" s="32">
        <f t="shared" si="9"/>
        <v>92</v>
      </c>
      <c r="C92" s="38">
        <f>IF(OR(C91&lt;30,C91=""),"",'Metric Calcs'!C88)</f>
        <v>177.79999999999998</v>
      </c>
      <c r="D92" s="83">
        <f>IF(C92=0,"",'Metric Calcs'!D88)</f>
        <v>0</v>
      </c>
      <c r="E92" s="83">
        <f>IF(OR(E90=1,E90=""),"",IF('Metric Data'!$B$2,'Metric Calcs'!E88,'Metric Calcs'!F88))</f>
        <v>0</v>
      </c>
      <c r="F92" s="30">
        <f>IF(OR(F90=1,F90=""),"",IF('Metric Data'!$B$2,'Metric Calcs'!F88,'Metric Calcs'!H88))</f>
        <v>0</v>
      </c>
      <c r="G92" s="30">
        <f>IF(OR(G90=1,G90=""),"",IF('Metric Data'!$B$2,'Metric Calcs'!G88,'Metric Calcs'!K88))</f>
        <v>0</v>
      </c>
      <c r="H92" s="30">
        <f>IF(OR(H90=1,H90=""),"",IF('Metric Data'!$B$2,'Metric Calcs'!H88,'Metric Calcs'!N88))</f>
        <v>5.9943999999999997</v>
      </c>
      <c r="I92" s="30">
        <f>IF(OR(I90=1,I90=""),"",IF('Metric Data'!$B$2,'Metric Calcs'!K88,'Metric Calcs'!W88))</f>
        <v>5.9943999999999997</v>
      </c>
      <c r="J92" s="30">
        <f>IF('Metric Data'!$B$2,'Metric Calcs'!N88,"")</f>
        <v>41.960799999999999</v>
      </c>
      <c r="K92" s="30">
        <f>IF('Metric Data'!$B$2,'Metric Calcs'!W88,"")</f>
        <v>100.1778</v>
      </c>
      <c r="L92" s="39">
        <f>IF('Metric Data'!$B$2,J92,H92)</f>
        <v>41.960799999999999</v>
      </c>
      <c r="M92" s="122">
        <f>IF('Metric Data'!$B$2,K92,I92)</f>
        <v>100.1778</v>
      </c>
      <c r="O92" s="32">
        <f t="shared" si="13"/>
        <v>100.1778</v>
      </c>
      <c r="Q92" s="122">
        <f t="shared" si="14"/>
        <v>0.17779999999999732</v>
      </c>
      <c r="R92" s="32">
        <f t="shared" si="16"/>
        <v>0.17779999999999732</v>
      </c>
      <c r="S92" s="32">
        <f t="shared" si="15"/>
        <v>235.9999999999558</v>
      </c>
      <c r="U92" s="32">
        <f t="shared" si="10"/>
        <v>1</v>
      </c>
      <c r="X92" s="30" t="str" cm="1">
        <f t="array" ref="X92">IF($AO$21="INVERT",R92,IF(X91&gt;=$S$12,"",IF(R91="","",INDEX($R$18:$R$199,$U$17-ROWS($R$18:$R91)))))</f>
        <v/>
      </c>
      <c r="Y92" s="30" t="str">
        <f t="shared" si="11"/>
        <v/>
      </c>
      <c r="Z92" s="30" t="str">
        <f>IF(Z91="","",IF($AO$21="TYP",IF(S91="","",INDEX($S$18:$S$200,$U$17-ROWS($S$18:$S91))),IF($AO$21="INVERT",S92,"")))</f>
        <v/>
      </c>
      <c r="AA92" s="77" t="str">
        <f t="shared" si="12"/>
        <v/>
      </c>
      <c r="AB92" s="77"/>
      <c r="AC92" s="37"/>
      <c r="AD92" s="37"/>
      <c r="AE92" s="37"/>
      <c r="AF92" s="37"/>
      <c r="AG92" s="37"/>
      <c r="AH92" s="37"/>
      <c r="AI92" s="37"/>
      <c r="AJ92" s="37"/>
      <c r="AK92" s="37"/>
      <c r="AL92" s="37"/>
    </row>
    <row r="93" spans="1:38" x14ac:dyDescent="0.2">
      <c r="A93" s="32">
        <f t="shared" si="9"/>
        <v>93</v>
      </c>
      <c r="C93" s="38">
        <f>IF(OR(C92&lt;30,C92=""),"",'Metric Calcs'!C89)</f>
        <v>152.39999999999998</v>
      </c>
      <c r="D93" s="83">
        <f>IF(C93=0,"",'Metric Calcs'!D89)</f>
        <v>0</v>
      </c>
      <c r="E93" s="83">
        <f>IF(OR(E91=1,E91=""),"",IF('Metric Data'!$B$2,'Metric Calcs'!E89,'Metric Calcs'!F89))</f>
        <v>0</v>
      </c>
      <c r="F93" s="30">
        <f>IF(OR(F91=1,F91=""),"",IF('Metric Data'!$B$2,'Metric Calcs'!F89,'Metric Calcs'!H89))</f>
        <v>0</v>
      </c>
      <c r="G93" s="30">
        <f>IF(OR(G91=1,G91=""),"",IF('Metric Data'!$B$2,'Metric Calcs'!G89,'Metric Calcs'!K89))</f>
        <v>0</v>
      </c>
      <c r="H93" s="30">
        <f>IF(OR(H91=1,H91=""),"",IF('Metric Data'!$B$2,'Metric Calcs'!H89,'Metric Calcs'!N89))</f>
        <v>5.9943999999999997</v>
      </c>
      <c r="I93" s="30">
        <f>IF(OR(I91=1,I91=""),"",IF('Metric Data'!$B$2,'Metric Calcs'!K89,'Metric Calcs'!W89))</f>
        <v>5.9943999999999997</v>
      </c>
      <c r="J93" s="30">
        <f>IF('Metric Data'!$B$2,'Metric Calcs'!N89,"")</f>
        <v>35.9664</v>
      </c>
      <c r="K93" s="30">
        <f>IF('Metric Data'!$B$2,'Metric Calcs'!W89,"")</f>
        <v>100.1524</v>
      </c>
      <c r="L93" s="39">
        <f>IF('Metric Data'!$B$2,J93,H93)</f>
        <v>35.9664</v>
      </c>
      <c r="M93" s="122">
        <f>IF('Metric Data'!$B$2,K93,I93)</f>
        <v>100.1524</v>
      </c>
      <c r="O93" s="32">
        <f t="shared" si="13"/>
        <v>100.1524</v>
      </c>
      <c r="Q93" s="122">
        <f t="shared" si="14"/>
        <v>0.15239999999999732</v>
      </c>
      <c r="R93" s="32">
        <f t="shared" si="16"/>
        <v>0.15239999999999732</v>
      </c>
      <c r="S93" s="32">
        <f t="shared" si="15"/>
        <v>235.99999999995595</v>
      </c>
      <c r="U93" s="32">
        <f t="shared" si="10"/>
        <v>1</v>
      </c>
      <c r="X93" s="30" t="str" cm="1">
        <f t="array" ref="X93">IF($AO$21="INVERT",R93,IF(X92&gt;=$S$12,"",IF(R92="","",INDEX($R$18:$R$199,$U$17-ROWS($R$18:$R92)))))</f>
        <v/>
      </c>
      <c r="Y93" s="30" t="str">
        <f t="shared" si="11"/>
        <v/>
      </c>
      <c r="Z93" s="30" t="str">
        <f>IF(Z92="","",IF($AO$21="TYP",IF(S92="","",INDEX($S$18:$S$200,$U$17-ROWS($S$18:$S92))),IF($AO$21="INVERT",S93,"")))</f>
        <v/>
      </c>
      <c r="AA93" s="77" t="str">
        <f t="shared" si="12"/>
        <v/>
      </c>
      <c r="AB93" s="77"/>
      <c r="AC93" s="37"/>
      <c r="AD93" s="37"/>
      <c r="AE93" s="37"/>
      <c r="AF93" s="37"/>
      <c r="AG93" s="37"/>
      <c r="AH93" s="37"/>
      <c r="AI93" s="37"/>
      <c r="AJ93" s="37"/>
      <c r="AK93" s="37"/>
      <c r="AL93" s="37"/>
    </row>
    <row r="94" spans="1:38" x14ac:dyDescent="0.2">
      <c r="A94" s="32">
        <f t="shared" si="9"/>
        <v>94</v>
      </c>
      <c r="C94" s="38">
        <f>IF(OR(C93&lt;30,C93=""),"",'Metric Calcs'!C90)</f>
        <v>127</v>
      </c>
      <c r="D94" s="83">
        <f>IF(C94=0,"",'Metric Calcs'!D90)</f>
        <v>0</v>
      </c>
      <c r="E94" s="83">
        <f>IF(OR(E92=1,E92=""),"",IF('Metric Data'!$B$2,'Metric Calcs'!E90,'Metric Calcs'!F90))</f>
        <v>0</v>
      </c>
      <c r="F94" s="30">
        <f>IF(OR(F92=1,F92=""),"",IF('Metric Data'!$B$2,'Metric Calcs'!F90,'Metric Calcs'!H90))</f>
        <v>0</v>
      </c>
      <c r="G94" s="30">
        <f>IF(OR(G92=1,G92=""),"",IF('Metric Data'!$B$2,'Metric Calcs'!G90,'Metric Calcs'!K90))</f>
        <v>0</v>
      </c>
      <c r="H94" s="30">
        <f>IF(OR(H92=1,H92=""),"",IF('Metric Data'!$B$2,'Metric Calcs'!H90,'Metric Calcs'!N90))</f>
        <v>5.9943999999999997</v>
      </c>
      <c r="I94" s="30">
        <f>IF(OR(I92=1,I92=""),"",IF('Metric Data'!$B$2,'Metric Calcs'!K90,'Metric Calcs'!W90))</f>
        <v>5.9943999999999997</v>
      </c>
      <c r="J94" s="30">
        <f>IF('Metric Data'!$B$2,'Metric Calcs'!N90,"")</f>
        <v>29.971999999999998</v>
      </c>
      <c r="K94" s="30">
        <f>IF('Metric Data'!$B$2,'Metric Calcs'!W90,"")</f>
        <v>100.127</v>
      </c>
      <c r="L94" s="39">
        <f>IF('Metric Data'!$B$2,J94,H94)</f>
        <v>29.971999999999998</v>
      </c>
      <c r="M94" s="122">
        <f>IF('Metric Data'!$B$2,K94,I94)</f>
        <v>100.127</v>
      </c>
      <c r="O94" s="32">
        <f t="shared" si="13"/>
        <v>100.127</v>
      </c>
      <c r="Q94" s="122">
        <f t="shared" si="14"/>
        <v>0.12699999999999731</v>
      </c>
      <c r="R94" s="32">
        <f t="shared" si="16"/>
        <v>0.12699999999999731</v>
      </c>
      <c r="S94" s="32">
        <f t="shared" si="15"/>
        <v>236.00000000008785</v>
      </c>
      <c r="U94" s="32">
        <f t="shared" si="10"/>
        <v>1</v>
      </c>
      <c r="X94" s="30" t="str" cm="1">
        <f t="array" ref="X94">IF($AO$21="INVERT",R94,IF(X93&gt;=$S$12,"",IF(R93="","",INDEX($R$18:$R$199,$U$17-ROWS($R$18:$R93)))))</f>
        <v/>
      </c>
      <c r="Y94" s="30" t="str">
        <f t="shared" si="11"/>
        <v/>
      </c>
      <c r="Z94" s="30" t="str">
        <f>IF(Z93="","",IF($AO$21="TYP",IF(S93="","",INDEX($S$18:$S$200,$U$17-ROWS($S$18:$S93))),IF($AO$21="INVERT",S94,"")))</f>
        <v/>
      </c>
      <c r="AA94" s="77" t="str">
        <f t="shared" si="12"/>
        <v/>
      </c>
      <c r="AB94" s="77"/>
      <c r="AC94" s="37"/>
      <c r="AD94" s="37"/>
      <c r="AE94" s="37"/>
      <c r="AF94" s="37"/>
      <c r="AG94" s="37"/>
      <c r="AH94" s="37"/>
      <c r="AI94" s="37"/>
      <c r="AJ94" s="37"/>
      <c r="AK94" s="37"/>
      <c r="AL94" s="37"/>
    </row>
    <row r="95" spans="1:38" x14ac:dyDescent="0.2">
      <c r="A95" s="32">
        <f t="shared" si="9"/>
        <v>95</v>
      </c>
      <c r="C95" s="38">
        <f>IF(OR(C94&lt;30,C94=""),"",'Metric Calcs'!C91)</f>
        <v>101.6</v>
      </c>
      <c r="D95" s="83">
        <f>IF(C95=0,"",'Metric Calcs'!D91)</f>
        <v>0</v>
      </c>
      <c r="E95" s="83">
        <f>IF(OR(E93=1,E93=""),"",IF('Metric Data'!$B$2,'Metric Calcs'!E91,'Metric Calcs'!F91))</f>
        <v>0</v>
      </c>
      <c r="F95" s="30">
        <f>IF(OR(F93=1,F93=""),"",IF('Metric Data'!$B$2,'Metric Calcs'!F91,'Metric Calcs'!H91))</f>
        <v>0</v>
      </c>
      <c r="G95" s="30">
        <f>IF(OR(G93=1,G93=""),"",IF('Metric Data'!$B$2,'Metric Calcs'!G91,'Metric Calcs'!K91))</f>
        <v>0</v>
      </c>
      <c r="H95" s="30">
        <f>IF(OR(H93=1,H93=""),"",IF('Metric Data'!$B$2,'Metric Calcs'!H91,'Metric Calcs'!N91))</f>
        <v>5.9943999999999997</v>
      </c>
      <c r="I95" s="30">
        <f>IF(OR(I93=1,I93=""),"",IF('Metric Data'!$B$2,'Metric Calcs'!K91,'Metric Calcs'!W91))</f>
        <v>5.9943999999999997</v>
      </c>
      <c r="J95" s="30">
        <f>IF('Metric Data'!$B$2,'Metric Calcs'!N91,"")</f>
        <v>23.977599999999999</v>
      </c>
      <c r="K95" s="30">
        <f>IF('Metric Data'!$B$2,'Metric Calcs'!W91,"")</f>
        <v>100.1016</v>
      </c>
      <c r="L95" s="39">
        <f>IF('Metric Data'!$B$2,J95,H95)</f>
        <v>23.977599999999999</v>
      </c>
      <c r="M95" s="122">
        <f>IF('Metric Data'!$B$2,K95,I95)</f>
        <v>100.1016</v>
      </c>
      <c r="O95" s="32">
        <f t="shared" si="13"/>
        <v>100.1016</v>
      </c>
      <c r="Q95" s="122">
        <f t="shared" si="14"/>
        <v>0.1015999999999973</v>
      </c>
      <c r="R95" s="32">
        <f t="shared" si="16"/>
        <v>0.1015999999999973</v>
      </c>
      <c r="S95" s="32">
        <f t="shared" si="15"/>
        <v>235.9999999999558</v>
      </c>
      <c r="U95" s="32">
        <f t="shared" si="10"/>
        <v>1</v>
      </c>
      <c r="X95" s="30" t="str" cm="1">
        <f t="array" ref="X95">IF($AO$21="INVERT",R95,IF(X94&gt;=$S$12,"",IF(R94="","",INDEX($R$18:$R$199,$U$17-ROWS($R$18:$R94)))))</f>
        <v/>
      </c>
      <c r="Y95" s="30" t="str">
        <f t="shared" si="11"/>
        <v/>
      </c>
      <c r="Z95" s="30" t="str">
        <f>IF(Z94="","",IF($AO$21="TYP",IF(S94="","",INDEX($S$18:$S$200,$U$17-ROWS($S$18:$S94))),IF($AO$21="INVERT",S95,"")))</f>
        <v/>
      </c>
      <c r="AA95" s="77" t="str">
        <f t="shared" si="12"/>
        <v/>
      </c>
      <c r="AB95" s="77"/>
      <c r="AC95" s="37"/>
      <c r="AD95" s="37"/>
      <c r="AE95" s="37"/>
      <c r="AF95" s="37"/>
      <c r="AG95" s="37"/>
      <c r="AH95" s="37"/>
      <c r="AI95" s="37"/>
      <c r="AJ95" s="37"/>
      <c r="AK95" s="37"/>
      <c r="AL95" s="37"/>
    </row>
    <row r="96" spans="1:38" x14ac:dyDescent="0.2">
      <c r="A96" s="32">
        <f t="shared" si="9"/>
        <v>96</v>
      </c>
      <c r="C96" s="38">
        <f>IF(OR(C95&lt;30,C95=""),"",'Metric Calcs'!C92)</f>
        <v>76.199999999999989</v>
      </c>
      <c r="D96" s="83">
        <f>IF(C96=0,"",'Metric Calcs'!D92)</f>
        <v>0</v>
      </c>
      <c r="E96" s="83">
        <f>IF(OR(E94=1,E94=""),"",IF('Metric Data'!$B$2,'Metric Calcs'!E92,'Metric Calcs'!F92))</f>
        <v>0</v>
      </c>
      <c r="F96" s="30">
        <f>IF(OR(F94=1,F94=""),"",IF('Metric Data'!$B$2,'Metric Calcs'!F92,'Metric Calcs'!H92))</f>
        <v>0</v>
      </c>
      <c r="G96" s="30">
        <f>IF(OR(G94=1,G94=""),"",IF('Metric Data'!$B$2,'Metric Calcs'!G92,'Metric Calcs'!K92))</f>
        <v>0</v>
      </c>
      <c r="H96" s="30">
        <f>IF(OR(H94=1,H94=""),"",IF('Metric Data'!$B$2,'Metric Calcs'!H92,'Metric Calcs'!N92))</f>
        <v>5.9943999999999997</v>
      </c>
      <c r="I96" s="30">
        <f>IF(OR(I94=1,I94=""),"",IF('Metric Data'!$B$2,'Metric Calcs'!K92,'Metric Calcs'!W92))</f>
        <v>5.9943999999999997</v>
      </c>
      <c r="J96" s="30">
        <f>IF('Metric Data'!$B$2,'Metric Calcs'!N92,"")</f>
        <v>17.9832</v>
      </c>
      <c r="K96" s="30">
        <f>IF('Metric Data'!$B$2,'Metric Calcs'!W92,"")</f>
        <v>100.0762</v>
      </c>
      <c r="L96" s="39">
        <f>IF('Metric Data'!$B$2,J96,H96)</f>
        <v>17.9832</v>
      </c>
      <c r="M96" s="122">
        <f>IF('Metric Data'!$B$2,K96,I96)</f>
        <v>100.0762</v>
      </c>
      <c r="O96" s="32">
        <f t="shared" si="13"/>
        <v>100.0762</v>
      </c>
      <c r="Q96" s="122">
        <f t="shared" si="14"/>
        <v>7.6199999999997298E-2</v>
      </c>
      <c r="R96" s="32">
        <f t="shared" si="16"/>
        <v>7.6199999999997298E-2</v>
      </c>
      <c r="S96" s="32">
        <f t="shared" si="15"/>
        <v>235.99999999995586</v>
      </c>
      <c r="U96" s="32">
        <f t="shared" si="10"/>
        <v>1</v>
      </c>
      <c r="X96" s="30" t="str" cm="1">
        <f t="array" ref="X96">IF($AO$21="INVERT",R96,IF(X95&gt;=$S$12,"",IF(R95="","",INDEX($R$18:$R$199,$U$17-ROWS($R$18:$R95)))))</f>
        <v/>
      </c>
      <c r="Y96" s="30" t="str">
        <f t="shared" si="11"/>
        <v/>
      </c>
      <c r="Z96" s="30" t="str">
        <f>IF(Z95="","",IF($AO$21="TYP",IF(S95="","",INDEX($S$18:$S$200,$U$17-ROWS($S$18:$S95))),IF($AO$21="INVERT",S96,"")))</f>
        <v/>
      </c>
      <c r="AA96" s="77" t="str">
        <f t="shared" si="12"/>
        <v/>
      </c>
      <c r="AB96" s="77"/>
      <c r="AC96" s="37"/>
      <c r="AD96" s="37"/>
      <c r="AE96" s="37"/>
      <c r="AF96" s="37"/>
      <c r="AG96" s="37"/>
      <c r="AH96" s="37"/>
      <c r="AI96" s="37"/>
      <c r="AJ96" s="37"/>
      <c r="AK96" s="37"/>
      <c r="AL96" s="37"/>
    </row>
    <row r="97" spans="1:38" x14ac:dyDescent="0.2">
      <c r="A97" s="32">
        <f t="shared" si="9"/>
        <v>97</v>
      </c>
      <c r="C97" s="38">
        <f>IF(OR(C96&lt;30,C96=""),"",'Metric Calcs'!C93)</f>
        <v>50.8</v>
      </c>
      <c r="D97" s="83">
        <f>IF(C97=0,"",'Metric Calcs'!D93)</f>
        <v>0</v>
      </c>
      <c r="E97" s="83">
        <f>IF(OR(E95=1,E95=""),"",IF('Metric Data'!$B$2,'Metric Calcs'!E93,'Metric Calcs'!F93))</f>
        <v>0</v>
      </c>
      <c r="F97" s="30">
        <f>IF(OR(F95=1,F95=""),"",IF('Metric Data'!$B$2,'Metric Calcs'!F93,'Metric Calcs'!H93))</f>
        <v>0</v>
      </c>
      <c r="G97" s="30">
        <f>IF(OR(G95=1,G95=""),"",IF('Metric Data'!$B$2,'Metric Calcs'!G93,'Metric Calcs'!K93))</f>
        <v>0</v>
      </c>
      <c r="H97" s="30">
        <f>IF(OR(H95=1,H95=""),"",IF('Metric Data'!$B$2,'Metric Calcs'!H93,'Metric Calcs'!N93))</f>
        <v>5.9943999999999997</v>
      </c>
      <c r="I97" s="30">
        <f>IF(OR(I95=1,I95=""),"",IF('Metric Data'!$B$2,'Metric Calcs'!K93,'Metric Calcs'!W93))</f>
        <v>5.9943999999999997</v>
      </c>
      <c r="J97" s="30">
        <f>IF('Metric Data'!$B$2,'Metric Calcs'!N93,"")</f>
        <v>11.988799999999999</v>
      </c>
      <c r="K97" s="30">
        <f>IF('Metric Data'!$B$2,'Metric Calcs'!W93,"")</f>
        <v>100.0508</v>
      </c>
      <c r="L97" s="39">
        <f>IF('Metric Data'!$B$2,J97,H97)</f>
        <v>11.988799999999999</v>
      </c>
      <c r="M97" s="122">
        <f>IF('Metric Data'!$B$2,K97,I97)</f>
        <v>100.0508</v>
      </c>
      <c r="O97" s="32">
        <f t="shared" si="13"/>
        <v>100.0508</v>
      </c>
      <c r="Q97" s="122">
        <f t="shared" si="14"/>
        <v>5.0799999999997299E-2</v>
      </c>
      <c r="R97" s="32">
        <f t="shared" si="16"/>
        <v>5.0799999999997299E-2</v>
      </c>
      <c r="S97" s="32">
        <f t="shared" si="15"/>
        <v>236.00000000008788</v>
      </c>
      <c r="U97" s="32">
        <f t="shared" si="10"/>
        <v>1</v>
      </c>
      <c r="X97" s="30" t="str" cm="1">
        <f t="array" ref="X97">IF($AO$21="INVERT",R97,IF(X96&gt;=$S$12,"",IF(R96="","",INDEX($R$18:$R$199,$U$17-ROWS($R$18:$R96)))))</f>
        <v/>
      </c>
      <c r="Y97" s="30" t="str">
        <f t="shared" si="11"/>
        <v/>
      </c>
      <c r="Z97" s="30" t="str">
        <f>IF(Z96="","",IF($AO$21="TYP",IF(S96="","",INDEX($S$18:$S$200,$U$17-ROWS($S$18:$S96))),IF($AO$21="INVERT",S97,"")))</f>
        <v/>
      </c>
      <c r="AA97" s="77" t="str">
        <f t="shared" si="12"/>
        <v/>
      </c>
      <c r="AB97" s="77"/>
      <c r="AC97" s="37"/>
      <c r="AD97" s="37"/>
      <c r="AE97" s="37"/>
      <c r="AF97" s="37"/>
      <c r="AG97" s="37"/>
      <c r="AH97" s="37"/>
      <c r="AI97" s="37"/>
      <c r="AJ97" s="37"/>
      <c r="AK97" s="37"/>
      <c r="AL97" s="37"/>
    </row>
    <row r="98" spans="1:38" x14ac:dyDescent="0.2">
      <c r="A98" s="32">
        <f t="shared" si="9"/>
        <v>98</v>
      </c>
      <c r="C98" s="38">
        <f>IF(OR(C97&lt;30,C97=""),"",'Metric Calcs'!C94)</f>
        <v>25.4</v>
      </c>
      <c r="D98" s="83">
        <f>IF(C98=0,"",'Metric Calcs'!D94)</f>
        <v>0</v>
      </c>
      <c r="E98" s="83">
        <f>IF(OR(E96=1,E96=""),"",IF('Metric Data'!$B$2,'Metric Calcs'!E94,'Metric Calcs'!F94))</f>
        <v>0</v>
      </c>
      <c r="F98" s="30">
        <f>IF(OR(F96=1,F96=""),"",IF('Metric Data'!$B$2,'Metric Calcs'!F94,'Metric Calcs'!H94))</f>
        <v>0</v>
      </c>
      <c r="G98" s="30">
        <f>IF(OR(G96=1,G96=""),"",IF('Metric Data'!$B$2,'Metric Calcs'!G94,'Metric Calcs'!K94))</f>
        <v>0</v>
      </c>
      <c r="H98" s="30">
        <f>IF(OR(H96=1,H96=""),"",IF('Metric Data'!$B$2,'Metric Calcs'!H94,'Metric Calcs'!N94))</f>
        <v>5.9943999999999997</v>
      </c>
      <c r="I98" s="30">
        <f>IF(OR(I96=1,I96=""),"",IF('Metric Data'!$B$2,'Metric Calcs'!K94,'Metric Calcs'!W94))</f>
        <v>5.9943999999999997</v>
      </c>
      <c r="J98" s="30">
        <f>IF('Metric Data'!$B$2,'Metric Calcs'!N94,"")</f>
        <v>5.9943999999999997</v>
      </c>
      <c r="K98" s="30">
        <f>IF('Metric Data'!$B$2,'Metric Calcs'!W94,"")</f>
        <v>100.0254</v>
      </c>
      <c r="L98" s="39">
        <f>IF('Metric Data'!$B$2,J98,H98)</f>
        <v>5.9943999999999997</v>
      </c>
      <c r="M98" s="122">
        <f>IF('Metric Data'!$B$2,K98,I98)</f>
        <v>100.0254</v>
      </c>
      <c r="O98" s="32">
        <f t="shared" si="13"/>
        <v>100</v>
      </c>
      <c r="Q98" s="122">
        <f t="shared" si="14"/>
        <v>2.53999999999973E-2</v>
      </c>
      <c r="R98" s="32">
        <f t="shared" si="16"/>
        <v>2.53999999999973E-2</v>
      </c>
      <c r="S98" s="32">
        <f t="shared" si="15"/>
        <v>236.00000000008788</v>
      </c>
      <c r="U98" s="32">
        <f t="shared" si="10"/>
        <v>1</v>
      </c>
      <c r="X98" s="30" t="str" cm="1">
        <f t="array" ref="X98">IF($AO$21="INVERT",R98,IF(X97&gt;=$S$12,"",IF(R97="","",INDEX($R$18:$R$199,$U$17-ROWS($R$18:$R97)))))</f>
        <v/>
      </c>
      <c r="Y98" s="30" t="str">
        <f t="shared" si="11"/>
        <v/>
      </c>
      <c r="Z98" s="30" t="str">
        <f>IF(Z97="","",IF($AO$21="TYP",IF(S97="","",INDEX($S$18:$S$200,$U$17-ROWS($S$18:$S97))),IF($AO$21="INVERT",S98,"")))</f>
        <v/>
      </c>
      <c r="AA98" s="77" t="str">
        <f t="shared" si="12"/>
        <v/>
      </c>
      <c r="AB98" s="77"/>
      <c r="AC98" s="37"/>
      <c r="AD98" s="37"/>
      <c r="AE98" s="37"/>
      <c r="AF98" s="37"/>
      <c r="AG98" s="37"/>
      <c r="AH98" s="37"/>
      <c r="AI98" s="37"/>
      <c r="AJ98" s="37"/>
      <c r="AK98" s="37"/>
      <c r="AL98" s="37"/>
    </row>
    <row r="99" spans="1:38" x14ac:dyDescent="0.2">
      <c r="A99" s="32" t="str">
        <f t="shared" si="9"/>
        <v/>
      </c>
      <c r="C99" s="38" t="str">
        <f>IF(OR(C98&lt;30,C98=""),"",'Metric Calcs'!C95)</f>
        <v/>
      </c>
      <c r="D99" s="83" t="str">
        <f>IF(C99=0,"",'Metric Calcs'!D95)</f>
        <v xml:space="preserve"> </v>
      </c>
      <c r="E99" s="83" t="str">
        <f>IF(OR(E97=1,E97=""),"",IF('Metric Data'!$B$2,'Metric Calcs'!E95,'Metric Calcs'!F95))</f>
        <v xml:space="preserve"> </v>
      </c>
      <c r="F99" s="30" t="str">
        <f>IF(OR(F97=1,F97=""),"",IF('Metric Data'!$B$2,'Metric Calcs'!F95,'Metric Calcs'!H95))</f>
        <v/>
      </c>
      <c r="G99" s="30" t="str">
        <f>IF(OR(G97=1,G97=""),"",IF('Metric Data'!$B$2,'Metric Calcs'!G95,'Metric Calcs'!K95))</f>
        <v/>
      </c>
      <c r="H99" s="30" t="str">
        <f>IF(OR(H97=1,H97=""),"",IF('Metric Data'!$B$2,'Metric Calcs'!H95,'Metric Calcs'!N95))</f>
        <v/>
      </c>
      <c r="I99" s="30" t="str">
        <f>IF(OR(I97=1,I97=""),"",IF('Metric Data'!$B$2,'Metric Calcs'!K95,'Metric Calcs'!W95))</f>
        <v/>
      </c>
      <c r="J99" s="30" t="str">
        <f>IF('Metric Data'!$B$2,'Metric Calcs'!N95,"")</f>
        <v/>
      </c>
      <c r="K99" s="30" t="str">
        <f>IF('Metric Data'!$B$2,'Metric Calcs'!W95,"")</f>
        <v/>
      </c>
      <c r="L99" s="39" t="str">
        <f>IF('Metric Data'!$B$2,J99,H99)</f>
        <v/>
      </c>
      <c r="M99" s="122" t="str">
        <f>IF('Metric Data'!$B$2,K99,I99)</f>
        <v/>
      </c>
      <c r="O99" s="32" t="str">
        <f>IF(M100="",IF(M99="","",$F$9),M99)</f>
        <v/>
      </c>
      <c r="Q99" s="122">
        <f t="shared" si="14"/>
        <v>-2.6992297286199118E-15</v>
      </c>
      <c r="R99" s="32" t="str">
        <f t="shared" si="16"/>
        <v/>
      </c>
      <c r="S99" s="32" t="str">
        <f t="shared" si="15"/>
        <v/>
      </c>
      <c r="U99" s="32" t="str">
        <f t="shared" si="10"/>
        <v/>
      </c>
      <c r="X99" s="30" t="str" cm="1">
        <f t="array" ref="X99">IF($AO$21="INVERT",R99,IF(X98&gt;=$S$12,"",IF(R98="","",INDEX($R$18:$R$199,$U$17-ROWS($R$18:$R98)))))</f>
        <v/>
      </c>
      <c r="Y99" s="30" t="str">
        <f t="shared" si="11"/>
        <v/>
      </c>
      <c r="Z99" s="30" t="str">
        <f>IF(Z98="","",IF($AO$21="TYP",IF(S98="","",INDEX($S$18:$S$200,$U$17-ROWS($S$18:$S98))),IF($AO$21="INVERT",S99,"")))</f>
        <v/>
      </c>
      <c r="AA99" s="77" t="str">
        <f t="shared" si="12"/>
        <v/>
      </c>
      <c r="AB99" s="77"/>
      <c r="AC99" s="37"/>
      <c r="AD99" s="37"/>
      <c r="AE99" s="37"/>
      <c r="AF99" s="37"/>
      <c r="AG99" s="37"/>
      <c r="AH99" s="37"/>
      <c r="AI99" s="37"/>
      <c r="AJ99" s="37"/>
      <c r="AK99" s="37"/>
      <c r="AL99" s="37"/>
    </row>
    <row r="100" spans="1:38" x14ac:dyDescent="0.2">
      <c r="A100" s="32" t="str">
        <f t="shared" si="9"/>
        <v/>
      </c>
      <c r="C100" s="38" t="str">
        <f>IF(OR(C99&lt;30,C99=""),"",'Metric Calcs'!C96)</f>
        <v/>
      </c>
      <c r="D100" s="83" t="str">
        <f>IF(C100=0,"",'Metric Calcs'!D96)</f>
        <v xml:space="preserve"> </v>
      </c>
      <c r="E100" s="83" t="str">
        <f>IF(OR(E98=1,E98=""),"",IF('Metric Data'!$B$2,'Metric Calcs'!E96,'Metric Calcs'!F96))</f>
        <v xml:space="preserve"> </v>
      </c>
      <c r="F100" s="30" t="str">
        <f>IF(OR(F98=1,F98=""),"",IF('Metric Data'!$B$2,'Metric Calcs'!F96,'Metric Calcs'!H96))</f>
        <v/>
      </c>
      <c r="G100" s="30" t="str">
        <f>IF(OR(G98=1,G98=""),"",IF('Metric Data'!$B$2,'Metric Calcs'!G96,'Metric Calcs'!K96))</f>
        <v/>
      </c>
      <c r="H100" s="30" t="str">
        <f>IF(OR(H98=1,H98=""),"",IF('Metric Data'!$B$2,'Metric Calcs'!H96,'Metric Calcs'!N96))</f>
        <v/>
      </c>
      <c r="I100" s="30" t="str">
        <f>IF(OR(I98=1,I98=""),"",IF('Metric Data'!$B$2,'Metric Calcs'!K96,'Metric Calcs'!W96))</f>
        <v/>
      </c>
      <c r="J100" s="30" t="str">
        <f>IF('Metric Data'!$B$2,'Metric Calcs'!N96,"")</f>
        <v/>
      </c>
      <c r="K100" s="30" t="str">
        <f>IF('Metric Data'!$B$2,'Metric Calcs'!W96,"")</f>
        <v/>
      </c>
      <c r="L100" s="39" t="str">
        <f>IF('Metric Data'!$B$2,J100,H100)</f>
        <v/>
      </c>
      <c r="M100" s="122" t="str">
        <f>IF('Metric Data'!$B$2,K100,I100)</f>
        <v/>
      </c>
      <c r="O100" s="32" t="str">
        <f t="shared" ref="O100:O163" si="17">IF(M101="",IF(M100="","",$F$9),M100)</f>
        <v/>
      </c>
      <c r="Q100" s="122">
        <f t="shared" si="14"/>
        <v>-2.5400000000002698E-2</v>
      </c>
      <c r="R100" s="32" t="str">
        <f t="shared" si="16"/>
        <v/>
      </c>
      <c r="S100" s="32" t="str">
        <f t="shared" si="15"/>
        <v/>
      </c>
      <c r="U100" s="32" t="str">
        <f t="shared" si="10"/>
        <v/>
      </c>
      <c r="X100" s="30" t="str" cm="1">
        <f t="array" ref="X100">IF($AO$21="INVERT",R100,IF(X99&gt;=$S$12,"",IF(R99="","",INDEX($R$18:$R$199,$U$17-ROWS($R$18:$R99)))))</f>
        <v/>
      </c>
      <c r="Y100" s="30" t="str">
        <f t="shared" si="11"/>
        <v/>
      </c>
      <c r="Z100" s="30" t="str">
        <f>IF(Z99="","",IF($AO$21="TYP",IF(S99="","",INDEX($S$18:$S$200,$U$17-ROWS($S$18:$S99))),IF($AO$21="INVERT",S100,"")))</f>
        <v/>
      </c>
      <c r="AA100" s="77" t="str">
        <f t="shared" si="12"/>
        <v/>
      </c>
      <c r="AB100" s="77"/>
      <c r="AC100" s="37"/>
      <c r="AD100" s="37"/>
      <c r="AE100" s="37"/>
      <c r="AF100" s="37"/>
      <c r="AG100" s="37"/>
      <c r="AH100" s="37"/>
      <c r="AI100" s="37"/>
      <c r="AJ100" s="37"/>
      <c r="AK100" s="37"/>
      <c r="AL100" s="37"/>
    </row>
    <row r="101" spans="1:38" x14ac:dyDescent="0.2">
      <c r="A101" s="32" t="str">
        <f t="shared" si="9"/>
        <v/>
      </c>
      <c r="C101" s="38" t="str">
        <f>IF(OR(C100&lt;30,C100=""),"",'Metric Calcs'!C97)</f>
        <v/>
      </c>
      <c r="D101" s="83" t="str">
        <f>IF(C101=0,"",'Metric Calcs'!D97)</f>
        <v xml:space="preserve"> </v>
      </c>
      <c r="E101" s="83" t="str">
        <f>IF(OR(E99=1,E99=""),"",IF('Metric Data'!$B$2,'Metric Calcs'!E97,'Metric Calcs'!F97))</f>
        <v xml:space="preserve"> </v>
      </c>
      <c r="F101" s="30" t="str">
        <f>IF(OR(F99=1,F99=""),"",IF('Metric Data'!$B$2,'Metric Calcs'!F97,'Metric Calcs'!H97))</f>
        <v/>
      </c>
      <c r="G101" s="30" t="str">
        <f>IF(OR(G99=1,G99=""),"",IF('Metric Data'!$B$2,'Metric Calcs'!G97,'Metric Calcs'!K97))</f>
        <v/>
      </c>
      <c r="H101" s="30" t="str">
        <f>IF(OR(H99=1,H99=""),"",IF('Metric Data'!$B$2,'Metric Calcs'!H97,'Metric Calcs'!N97))</f>
        <v/>
      </c>
      <c r="I101" s="30" t="str">
        <f>IF(OR(I99=1,I99=""),"",IF('Metric Data'!$B$2,'Metric Calcs'!K97,'Metric Calcs'!W97))</f>
        <v/>
      </c>
      <c r="J101" s="30" t="str">
        <f>IF('Metric Data'!$B$2,'Metric Calcs'!N97,"")</f>
        <v/>
      </c>
      <c r="K101" s="30" t="str">
        <f>IF('Metric Data'!$B$2,'Metric Calcs'!W97,"")</f>
        <v/>
      </c>
      <c r="L101" s="39" t="str">
        <f>IF('Metric Data'!$B$2,J101,H101)</f>
        <v/>
      </c>
      <c r="M101" s="122" t="str">
        <f>IF('Metric Data'!$B$2,K101,I101)</f>
        <v/>
      </c>
      <c r="O101" s="32" t="str">
        <f t="shared" si="17"/>
        <v/>
      </c>
      <c r="Q101" s="122">
        <f t="shared" si="14"/>
        <v>-5.0800000000002697E-2</v>
      </c>
      <c r="R101" s="32" t="str">
        <f t="shared" si="16"/>
        <v/>
      </c>
      <c r="S101" s="32" t="str">
        <f t="shared" si="15"/>
        <v/>
      </c>
      <c r="U101" s="32" t="str">
        <f t="shared" si="10"/>
        <v/>
      </c>
      <c r="X101" s="30" t="str" cm="1">
        <f t="array" ref="X101">IF($AO$21="INVERT",R101,IF(X100&gt;=$S$12,"",IF(R100="","",INDEX($R$18:$R$199,$U$17-ROWS($R$18:$R100)))))</f>
        <v/>
      </c>
      <c r="Y101" s="30" t="str">
        <f t="shared" si="11"/>
        <v/>
      </c>
      <c r="Z101" s="30" t="str">
        <f>IF(Z100="","",IF($AO$21="TYP",IF(S100="","",INDEX($S$18:$S$200,$U$17-ROWS($S$18:$S100))),IF($AO$21="INVERT",S101,"")))</f>
        <v/>
      </c>
      <c r="AA101" s="77" t="str">
        <f t="shared" si="12"/>
        <v/>
      </c>
      <c r="AB101" s="77"/>
      <c r="AC101" s="37"/>
      <c r="AD101" s="37"/>
      <c r="AE101" s="37"/>
      <c r="AF101" s="37"/>
      <c r="AG101" s="37"/>
      <c r="AH101" s="37"/>
      <c r="AI101" s="37"/>
      <c r="AJ101" s="37"/>
      <c r="AK101" s="37"/>
      <c r="AL101" s="37"/>
    </row>
    <row r="102" spans="1:38" x14ac:dyDescent="0.2">
      <c r="A102" s="32" t="str">
        <f t="shared" si="9"/>
        <v/>
      </c>
      <c r="C102" s="38" t="str">
        <f>IF(OR(C101&lt;30,C101=""),"",'Metric Calcs'!C98)</f>
        <v/>
      </c>
      <c r="D102" s="83" t="str">
        <f>IF(C102=0,"",'Metric Calcs'!D98)</f>
        <v xml:space="preserve"> </v>
      </c>
      <c r="E102" s="83" t="str">
        <f>IF(OR(E100=1,E100=""),"",IF('Metric Data'!$B$2,'Metric Calcs'!E98,'Metric Calcs'!F98))</f>
        <v xml:space="preserve"> </v>
      </c>
      <c r="F102" s="30" t="str">
        <f>IF(OR(F100=1,F100=""),"",IF('Metric Data'!$B$2,'Metric Calcs'!F98,'Metric Calcs'!H98))</f>
        <v/>
      </c>
      <c r="G102" s="30" t="str">
        <f>IF(OR(G100=1,G100=""),"",IF('Metric Data'!$B$2,'Metric Calcs'!G98,'Metric Calcs'!K98))</f>
        <v/>
      </c>
      <c r="H102" s="30" t="str">
        <f>IF(OR(H100=1,H100=""),"",IF('Metric Data'!$B$2,'Metric Calcs'!H98,'Metric Calcs'!N98))</f>
        <v/>
      </c>
      <c r="I102" s="30" t="str">
        <f>IF(OR(I100=1,I100=""),"",IF('Metric Data'!$B$2,'Metric Calcs'!K98,'Metric Calcs'!W98))</f>
        <v/>
      </c>
      <c r="J102" s="30" t="str">
        <f>IF('Metric Data'!$B$2,'Metric Calcs'!N98,"")</f>
        <v/>
      </c>
      <c r="K102" s="30" t="str">
        <f>IF('Metric Data'!$B$2,'Metric Calcs'!W98,"")</f>
        <v/>
      </c>
      <c r="L102" s="39" t="str">
        <f>IF('Metric Data'!$B$2,J102,H102)</f>
        <v/>
      </c>
      <c r="M102" s="122" t="str">
        <f>IF('Metric Data'!$B$2,K102,I102)</f>
        <v/>
      </c>
      <c r="O102" s="32" t="str">
        <f t="shared" si="17"/>
        <v/>
      </c>
      <c r="Q102" s="122">
        <f t="shared" si="14"/>
        <v>-7.6200000000002696E-2</v>
      </c>
      <c r="R102" s="32" t="str">
        <f t="shared" si="16"/>
        <v/>
      </c>
      <c r="S102" s="32" t="str">
        <f t="shared" si="15"/>
        <v/>
      </c>
      <c r="U102" s="32" t="str">
        <f t="shared" si="10"/>
        <v/>
      </c>
      <c r="X102" s="30" t="str" cm="1">
        <f t="array" ref="X102">IF($AO$21="INVERT",R102,IF(X101&gt;=$S$12,"",IF(R101="","",INDEX($R$18:$R$199,$U$17-ROWS($R$18:$R101)))))</f>
        <v/>
      </c>
      <c r="Y102" s="30" t="str">
        <f t="shared" si="11"/>
        <v/>
      </c>
      <c r="Z102" s="30" t="str">
        <f>IF(Z101="","",IF($AO$21="TYP",IF(S101="","",INDEX($S$18:$S$200,$U$17-ROWS($S$18:$S101))),IF($AO$21="INVERT",S102,"")))</f>
        <v/>
      </c>
      <c r="AA102" s="77" t="str">
        <f t="shared" si="12"/>
        <v/>
      </c>
      <c r="AB102" s="77"/>
      <c r="AC102" s="37"/>
      <c r="AD102" s="37"/>
      <c r="AE102" s="37"/>
      <c r="AF102" s="37"/>
      <c r="AG102" s="37"/>
      <c r="AH102" s="37"/>
      <c r="AI102" s="37"/>
      <c r="AJ102" s="37"/>
      <c r="AK102" s="37"/>
      <c r="AL102" s="37"/>
    </row>
    <row r="103" spans="1:38" x14ac:dyDescent="0.2">
      <c r="A103" s="32" t="str">
        <f t="shared" si="9"/>
        <v/>
      </c>
      <c r="C103" s="38" t="str">
        <f>IF(OR(C102&lt;30,C102=""),"",'Metric Calcs'!C99)</f>
        <v/>
      </c>
      <c r="D103" s="83" t="str">
        <f>IF(C103=0,"",'Metric Calcs'!D99)</f>
        <v xml:space="preserve"> </v>
      </c>
      <c r="E103" s="83" t="str">
        <f>IF(OR(E101=1,E101=""),"",IF('Metric Data'!$B$2,'Metric Calcs'!E99,'Metric Calcs'!F99))</f>
        <v xml:space="preserve"> </v>
      </c>
      <c r="F103" s="30" t="str">
        <f>IF(OR(F101=1,F101=""),"",IF('Metric Data'!$B$2,'Metric Calcs'!F99,'Metric Calcs'!H99))</f>
        <v/>
      </c>
      <c r="G103" s="30" t="str">
        <f>IF(OR(G101=1,G101=""),"",IF('Metric Data'!$B$2,'Metric Calcs'!G99,'Metric Calcs'!K99))</f>
        <v/>
      </c>
      <c r="H103" s="30" t="str">
        <f>IF(OR(H101=1,H101=""),"",IF('Metric Data'!$B$2,'Metric Calcs'!H99,'Metric Calcs'!N99))</f>
        <v/>
      </c>
      <c r="I103" s="30" t="str">
        <f>IF(OR(I101=1,I101=""),"",IF('Metric Data'!$B$2,'Metric Calcs'!K99,'Metric Calcs'!W99))</f>
        <v/>
      </c>
      <c r="J103" s="30" t="str">
        <f>IF('Metric Data'!$B$2,'Metric Calcs'!N99,"")</f>
        <v/>
      </c>
      <c r="K103" s="30" t="str">
        <f>IF('Metric Data'!$B$2,'Metric Calcs'!W99,"")</f>
        <v/>
      </c>
      <c r="L103" s="39" t="str">
        <f>IF('Metric Data'!$B$2,J103,H103)</f>
        <v/>
      </c>
      <c r="M103" s="122" t="str">
        <f>IF('Metric Data'!$B$2,K103,I103)</f>
        <v/>
      </c>
      <c r="O103" s="32" t="str">
        <f t="shared" si="17"/>
        <v/>
      </c>
      <c r="Q103" s="122">
        <f t="shared" si="14"/>
        <v>-0.10160000000000269</v>
      </c>
      <c r="R103" s="32" t="str">
        <f t="shared" si="16"/>
        <v/>
      </c>
      <c r="S103" s="32" t="str">
        <f t="shared" si="15"/>
        <v/>
      </c>
      <c r="U103" s="32" t="str">
        <f t="shared" si="10"/>
        <v/>
      </c>
      <c r="X103" s="30" t="str" cm="1">
        <f t="array" ref="X103">IF($AO$21="INVERT",R103,IF(X102&gt;=$S$12,"",IF(R102="","",INDEX($R$18:$R$199,$U$17-ROWS($R$18:$R102)))))</f>
        <v/>
      </c>
      <c r="Y103" s="30" t="str">
        <f t="shared" si="11"/>
        <v/>
      </c>
      <c r="Z103" s="30" t="str">
        <f>IF(Z102="","",IF($AO$21="TYP",IF(S102="","",INDEX($S$18:$S$200,$U$17-ROWS($S$18:$S102))),IF($AO$21="INVERT",S103,"")))</f>
        <v/>
      </c>
      <c r="AA103" s="77" t="str">
        <f t="shared" si="12"/>
        <v/>
      </c>
      <c r="AB103" s="77"/>
      <c r="AC103" s="37"/>
      <c r="AD103" s="37"/>
      <c r="AE103" s="37"/>
      <c r="AF103" s="37"/>
      <c r="AG103" s="37"/>
      <c r="AH103" s="37"/>
      <c r="AI103" s="37"/>
      <c r="AJ103" s="37"/>
      <c r="AK103" s="37"/>
      <c r="AL103" s="37"/>
    </row>
    <row r="104" spans="1:38" x14ac:dyDescent="0.2">
      <c r="A104" s="32" t="str">
        <f t="shared" si="9"/>
        <v/>
      </c>
      <c r="C104" s="38" t="str">
        <f>IF(OR(C103&lt;30,C103=""),"",'Metric Calcs'!C100)</f>
        <v/>
      </c>
      <c r="D104" s="83" t="str">
        <f>IF(C104=0,"",'Metric Calcs'!D100)</f>
        <v xml:space="preserve"> </v>
      </c>
      <c r="E104" s="83" t="str">
        <f>IF(OR(E102=1,E102=""),"",IF('Metric Data'!$B$2,'Metric Calcs'!E100,'Metric Calcs'!F100))</f>
        <v xml:space="preserve"> </v>
      </c>
      <c r="F104" s="30" t="str">
        <f>IF(OR(F102=1,F102=""),"",IF('Metric Data'!$B$2,'Metric Calcs'!F100,'Metric Calcs'!H100))</f>
        <v/>
      </c>
      <c r="G104" s="30" t="str">
        <f>IF(OR(G102=1,G102=""),"",IF('Metric Data'!$B$2,'Metric Calcs'!G100,'Metric Calcs'!K100))</f>
        <v/>
      </c>
      <c r="H104" s="30" t="str">
        <f>IF(OR(H102=1,H102=""),"",IF('Metric Data'!$B$2,'Metric Calcs'!H100,'Metric Calcs'!N100))</f>
        <v/>
      </c>
      <c r="I104" s="30" t="str">
        <f>IF(OR(I102=1,I102=""),"",IF('Metric Data'!$B$2,'Metric Calcs'!K100,'Metric Calcs'!W100))</f>
        <v/>
      </c>
      <c r="J104" s="30" t="str">
        <f>IF('Metric Data'!$B$2,'Metric Calcs'!N100,"")</f>
        <v/>
      </c>
      <c r="K104" s="30" t="str">
        <f>IF('Metric Data'!$B$2,'Metric Calcs'!W100,"")</f>
        <v/>
      </c>
      <c r="L104" s="39" t="str">
        <f>IF('Metric Data'!$B$2,J104,H104)</f>
        <v/>
      </c>
      <c r="M104" s="122" t="str">
        <f>IF('Metric Data'!$B$2,K104,I104)</f>
        <v/>
      </c>
      <c r="O104" s="32" t="str">
        <f t="shared" si="17"/>
        <v/>
      </c>
      <c r="Q104" s="122">
        <f t="shared" si="14"/>
        <v>-0.12700000000000269</v>
      </c>
      <c r="R104" s="32" t="str">
        <f t="shared" si="16"/>
        <v/>
      </c>
      <c r="S104" s="32" t="str">
        <f t="shared" si="15"/>
        <v/>
      </c>
      <c r="U104" s="32" t="str">
        <f t="shared" si="10"/>
        <v/>
      </c>
      <c r="X104" s="30" t="str" cm="1">
        <f t="array" ref="X104">IF($AO$21="INVERT",R104,IF(X103&gt;=$S$12,"",IF(R103="","",INDEX($R$18:$R$199,$U$17-ROWS($R$18:$R103)))))</f>
        <v/>
      </c>
      <c r="Y104" s="30" t="str">
        <f t="shared" si="11"/>
        <v/>
      </c>
      <c r="Z104" s="30" t="str">
        <f>IF(Z103="","",IF($AO$21="TYP",IF(S103="","",INDEX($S$18:$S$200,$U$17-ROWS($S$18:$S103))),IF($AO$21="INVERT",S104,"")))</f>
        <v/>
      </c>
      <c r="AA104" s="77" t="str">
        <f t="shared" si="12"/>
        <v/>
      </c>
      <c r="AB104" s="77"/>
      <c r="AC104" s="37"/>
      <c r="AD104" s="37"/>
      <c r="AE104" s="37"/>
      <c r="AF104" s="37"/>
      <c r="AG104" s="37"/>
      <c r="AH104" s="37"/>
      <c r="AI104" s="37"/>
      <c r="AJ104" s="37"/>
      <c r="AK104" s="37"/>
      <c r="AL104" s="37"/>
    </row>
    <row r="105" spans="1:38" x14ac:dyDescent="0.2">
      <c r="A105" s="32" t="str">
        <f t="shared" si="9"/>
        <v/>
      </c>
      <c r="C105" s="38" t="str">
        <f>IF(OR(C104&lt;30,C104=""),"",'Metric Calcs'!C101)</f>
        <v/>
      </c>
      <c r="D105" s="83" t="str">
        <f>IF(C105=0,"",'Metric Calcs'!D101)</f>
        <v xml:space="preserve"> </v>
      </c>
      <c r="E105" s="83" t="str">
        <f>IF(OR(E103=1,E103=""),"",IF('Metric Data'!$B$2,'Metric Calcs'!E101,'Metric Calcs'!F101))</f>
        <v xml:space="preserve"> </v>
      </c>
      <c r="F105" s="30" t="str">
        <f>IF(OR(F103=1,F103=""),"",IF('Metric Data'!$B$2,'Metric Calcs'!F101,'Metric Calcs'!H101))</f>
        <v/>
      </c>
      <c r="G105" s="30" t="str">
        <f>IF(OR(G103=1,G103=""),"",IF('Metric Data'!$B$2,'Metric Calcs'!G101,'Metric Calcs'!K101))</f>
        <v/>
      </c>
      <c r="H105" s="30" t="str">
        <f>IF(OR(H103=1,H103=""),"",IF('Metric Data'!$B$2,'Metric Calcs'!H101,'Metric Calcs'!N101))</f>
        <v/>
      </c>
      <c r="I105" s="30" t="str">
        <f>IF(OR(I103=1,I103=""),"",IF('Metric Data'!$B$2,'Metric Calcs'!K101,'Metric Calcs'!W101))</f>
        <v/>
      </c>
      <c r="J105" s="30" t="str">
        <f>IF('Metric Data'!$B$2,'Metric Calcs'!N101,"")</f>
        <v/>
      </c>
      <c r="K105" s="30" t="str">
        <f>IF('Metric Data'!$B$2,'Metric Calcs'!W101,"")</f>
        <v/>
      </c>
      <c r="L105" s="39" t="str">
        <f>IF('Metric Data'!$B$2,J105,H105)</f>
        <v/>
      </c>
      <c r="M105" s="122" t="str">
        <f>IF('Metric Data'!$B$2,K105,I105)</f>
        <v/>
      </c>
      <c r="O105" s="32" t="str">
        <f t="shared" si="17"/>
        <v/>
      </c>
      <c r="Q105" s="122">
        <f t="shared" si="14"/>
        <v>-0.1524000000000027</v>
      </c>
      <c r="R105" s="32" t="str">
        <f t="shared" si="16"/>
        <v/>
      </c>
      <c r="S105" s="32" t="str">
        <f t="shared" si="15"/>
        <v/>
      </c>
      <c r="U105" s="32" t="str">
        <f t="shared" si="10"/>
        <v/>
      </c>
      <c r="X105" s="30" t="str" cm="1">
        <f t="array" ref="X105">IF($AO$21="INVERT",R105,IF(X104&gt;=$S$12,"",IF(R104="","",INDEX($R$18:$R$199,$U$17-ROWS($R$18:$R104)))))</f>
        <v/>
      </c>
      <c r="Y105" s="30" t="str">
        <f t="shared" si="11"/>
        <v/>
      </c>
      <c r="Z105" s="30" t="str">
        <f>IF(Z104="","",IF($AO$21="TYP",IF(S104="","",INDEX($S$18:$S$200,$U$17-ROWS($S$18:$S104))),IF($AO$21="INVERT",S105,"")))</f>
        <v/>
      </c>
      <c r="AA105" s="77" t="str">
        <f t="shared" si="12"/>
        <v/>
      </c>
      <c r="AB105" s="77"/>
      <c r="AC105" s="37"/>
      <c r="AD105" s="37"/>
      <c r="AE105" s="37"/>
      <c r="AF105" s="37"/>
      <c r="AG105" s="37"/>
      <c r="AH105" s="37"/>
      <c r="AI105" s="37"/>
      <c r="AJ105" s="37"/>
      <c r="AK105" s="37"/>
      <c r="AL105" s="37"/>
    </row>
    <row r="106" spans="1:38" x14ac:dyDescent="0.2">
      <c r="A106" s="32" t="str">
        <f t="shared" si="9"/>
        <v/>
      </c>
      <c r="C106" s="38" t="str">
        <f>IF(OR(C105&lt;30,C105=""),"",'Metric Calcs'!C102)</f>
        <v/>
      </c>
      <c r="D106" s="83" t="str">
        <f>IF(C106=0,"",'Metric Calcs'!D102)</f>
        <v xml:space="preserve"> </v>
      </c>
      <c r="E106" s="83" t="str">
        <f>IF(OR(E104=1,E104=""),"",IF('Metric Data'!$B$2,'Metric Calcs'!E102,'Metric Calcs'!F102))</f>
        <v xml:space="preserve"> </v>
      </c>
      <c r="F106" s="30" t="str">
        <f>IF(OR(F104=1,F104=""),"",IF('Metric Data'!$B$2,'Metric Calcs'!F102,'Metric Calcs'!H102))</f>
        <v/>
      </c>
      <c r="G106" s="30" t="str">
        <f>IF(OR(G104=1,G104=""),"",IF('Metric Data'!$B$2,'Metric Calcs'!G102,'Metric Calcs'!K102))</f>
        <v/>
      </c>
      <c r="H106" s="30" t="str">
        <f>IF(OR(H104=1,H104=""),"",IF('Metric Data'!$B$2,'Metric Calcs'!H102,'Metric Calcs'!N102))</f>
        <v/>
      </c>
      <c r="I106" s="30" t="str">
        <f>IF(OR(I104=1,I104=""),"",IF('Metric Data'!$B$2,'Metric Calcs'!K102,'Metric Calcs'!W102))</f>
        <v/>
      </c>
      <c r="J106" s="30" t="str">
        <f>IF('Metric Data'!$B$2,'Metric Calcs'!N102,"")</f>
        <v/>
      </c>
      <c r="K106" s="30" t="str">
        <f>IF('Metric Data'!$B$2,'Metric Calcs'!W102,"")</f>
        <v/>
      </c>
      <c r="L106" s="39" t="str">
        <f>IF('Metric Data'!$B$2,J106,H106)</f>
        <v/>
      </c>
      <c r="M106" s="122" t="str">
        <f>IF('Metric Data'!$B$2,K106,I106)</f>
        <v/>
      </c>
      <c r="O106" s="32" t="str">
        <f t="shared" si="17"/>
        <v/>
      </c>
      <c r="Q106" s="122">
        <f t="shared" si="14"/>
        <v>-0.17780000000000271</v>
      </c>
      <c r="R106" s="32" t="str">
        <f t="shared" si="16"/>
        <v/>
      </c>
      <c r="S106" s="32" t="str">
        <f t="shared" si="15"/>
        <v/>
      </c>
      <c r="U106" s="32" t="str">
        <f t="shared" si="10"/>
        <v/>
      </c>
      <c r="X106" s="30" t="str" cm="1">
        <f t="array" ref="X106">IF($AO$21="INVERT",R106,IF(X105&gt;=$S$12,"",IF(R105="","",INDEX($R$18:$R$199,$U$17-ROWS($R$18:$R105)))))</f>
        <v/>
      </c>
      <c r="Y106" s="30" t="str">
        <f t="shared" si="11"/>
        <v/>
      </c>
      <c r="Z106" s="30" t="str">
        <f>IF(Z105="","",IF($AO$21="TYP",IF(S105="","",INDEX($S$18:$S$200,$U$17-ROWS($S$18:$S105))),IF($AO$21="INVERT",S106,"")))</f>
        <v/>
      </c>
      <c r="AA106" s="77" t="str">
        <f t="shared" si="12"/>
        <v/>
      </c>
      <c r="AB106" s="77"/>
      <c r="AC106" s="37"/>
      <c r="AD106" s="37"/>
      <c r="AE106" s="37"/>
      <c r="AF106" s="37"/>
      <c r="AG106" s="37"/>
      <c r="AH106" s="37"/>
      <c r="AI106" s="37"/>
      <c r="AJ106" s="37"/>
      <c r="AK106" s="37"/>
      <c r="AL106" s="37"/>
    </row>
    <row r="107" spans="1:38" x14ac:dyDescent="0.2">
      <c r="A107" s="32" t="str">
        <f t="shared" si="9"/>
        <v/>
      </c>
      <c r="C107" s="38" t="str">
        <f>IF(OR(C106&lt;30,C106=""),"",'Metric Calcs'!C103)</f>
        <v/>
      </c>
      <c r="D107" s="83" t="str">
        <f>IF(C107=0,"",'Metric Calcs'!D103)</f>
        <v xml:space="preserve"> </v>
      </c>
      <c r="E107" s="83" t="str">
        <f>IF(OR(E105=1,E105=""),"",IF('Metric Data'!$B$2,'Metric Calcs'!E103,'Metric Calcs'!F103))</f>
        <v xml:space="preserve"> </v>
      </c>
      <c r="F107" s="30" t="str">
        <f>IF(OR(F105=1,F105=""),"",IF('Metric Data'!$B$2,'Metric Calcs'!F103,'Metric Calcs'!H103))</f>
        <v/>
      </c>
      <c r="G107" s="30" t="str">
        <f>IF(OR(G105=1,G105=""),"",IF('Metric Data'!$B$2,'Metric Calcs'!G103,'Metric Calcs'!K103))</f>
        <v/>
      </c>
      <c r="H107" s="30" t="str">
        <f>IF(OR(H105=1,H105=""),"",IF('Metric Data'!$B$2,'Metric Calcs'!H103,'Metric Calcs'!N103))</f>
        <v/>
      </c>
      <c r="I107" s="30" t="str">
        <f>IF(OR(I105=1,I105=""),"",IF('Metric Data'!$B$2,'Metric Calcs'!K103,'Metric Calcs'!W103))</f>
        <v/>
      </c>
      <c r="J107" s="30" t="str">
        <f>IF('Metric Data'!$B$2,'Metric Calcs'!N103,"")</f>
        <v/>
      </c>
      <c r="K107" s="30" t="str">
        <f>IF('Metric Data'!$B$2,'Metric Calcs'!W103,"")</f>
        <v/>
      </c>
      <c r="L107" s="39" t="str">
        <f>IF('Metric Data'!$B$2,J107,H107)</f>
        <v/>
      </c>
      <c r="M107" s="122" t="str">
        <f>IF('Metric Data'!$B$2,K107,I107)</f>
        <v/>
      </c>
      <c r="O107" s="32" t="str">
        <f t="shared" si="17"/>
        <v/>
      </c>
      <c r="Q107" s="122">
        <f t="shared" si="14"/>
        <v>-0.20320000000000271</v>
      </c>
      <c r="R107" s="32" t="str">
        <f t="shared" si="16"/>
        <v/>
      </c>
      <c r="S107" s="32" t="str">
        <f t="shared" si="15"/>
        <v/>
      </c>
      <c r="U107" s="32" t="str">
        <f t="shared" si="10"/>
        <v/>
      </c>
      <c r="X107" s="30" t="str" cm="1">
        <f t="array" ref="X107">IF($AO$21="INVERT",R107,IF(X106&gt;=$S$12,"",IF(R106="","",INDEX($R$18:$R$199,$U$17-ROWS($R$18:$R106)))))</f>
        <v/>
      </c>
      <c r="Y107" s="30" t="str">
        <f t="shared" si="11"/>
        <v/>
      </c>
      <c r="Z107" s="30" t="str">
        <f>IF(Z106="","",IF($AO$21="TYP",IF(S106="","",INDEX($S$18:$S$200,$U$17-ROWS($S$18:$S106))),IF($AO$21="INVERT",S107,"")))</f>
        <v/>
      </c>
      <c r="AA107" s="77" t="str">
        <f t="shared" si="12"/>
        <v/>
      </c>
      <c r="AB107" s="77"/>
      <c r="AC107" s="37"/>
      <c r="AD107" s="37"/>
      <c r="AE107" s="37"/>
      <c r="AF107" s="37"/>
      <c r="AG107" s="37"/>
      <c r="AH107" s="37"/>
      <c r="AI107" s="37"/>
      <c r="AJ107" s="37"/>
      <c r="AK107" s="37"/>
      <c r="AL107" s="37"/>
    </row>
    <row r="108" spans="1:38" x14ac:dyDescent="0.2">
      <c r="A108" s="32" t="str">
        <f t="shared" si="9"/>
        <v/>
      </c>
      <c r="C108" s="38" t="str">
        <f>IF(OR(C107&lt;30,C107=""),"",'Metric Calcs'!C104)</f>
        <v/>
      </c>
      <c r="D108" s="83" t="str">
        <f>IF(C108=0,"",'Metric Calcs'!D104)</f>
        <v xml:space="preserve"> </v>
      </c>
      <c r="E108" s="83" t="str">
        <f>IF(OR(E106=1,E106=""),"",IF('Metric Data'!$B$2,'Metric Calcs'!E104,'Metric Calcs'!F104))</f>
        <v xml:space="preserve"> </v>
      </c>
      <c r="F108" s="30" t="str">
        <f>IF(OR(F106=1,F106=""),"",IF('Metric Data'!$B$2,'Metric Calcs'!F104,'Metric Calcs'!H104))</f>
        <v/>
      </c>
      <c r="G108" s="30" t="str">
        <f>IF(OR(G106=1,G106=""),"",IF('Metric Data'!$B$2,'Metric Calcs'!G104,'Metric Calcs'!K104))</f>
        <v/>
      </c>
      <c r="H108" s="30" t="str">
        <f>IF(OR(H106=1,H106=""),"",IF('Metric Data'!$B$2,'Metric Calcs'!H104,'Metric Calcs'!N104))</f>
        <v/>
      </c>
      <c r="I108" s="30" t="str">
        <f>IF(OR(I106=1,I106=""),"",IF('Metric Data'!$B$2,'Metric Calcs'!K104,'Metric Calcs'!W104))</f>
        <v/>
      </c>
      <c r="J108" s="30" t="str">
        <f>IF('Metric Data'!$B$2,'Metric Calcs'!N104,"")</f>
        <v/>
      </c>
      <c r="K108" s="30" t="str">
        <f>IF('Metric Data'!$B$2,'Metric Calcs'!W104,"")</f>
        <v/>
      </c>
      <c r="L108" s="39" t="str">
        <f>IF('Metric Data'!$B$2,J108,H108)</f>
        <v/>
      </c>
      <c r="M108" s="122" t="str">
        <f>IF('Metric Data'!$B$2,K108,I108)</f>
        <v/>
      </c>
      <c r="O108" s="32" t="str">
        <f t="shared" si="17"/>
        <v/>
      </c>
      <c r="Q108" s="122">
        <f t="shared" si="14"/>
        <v>-0.22860000000000272</v>
      </c>
      <c r="R108" s="32" t="str">
        <f t="shared" si="16"/>
        <v/>
      </c>
      <c r="S108" s="32" t="str">
        <f t="shared" si="15"/>
        <v/>
      </c>
      <c r="U108" s="32" t="str">
        <f t="shared" si="10"/>
        <v/>
      </c>
      <c r="X108" s="30" t="str" cm="1">
        <f t="array" ref="X108">IF($AO$21="INVERT",R108,IF(X107&gt;=$S$12,"",IF(R107="","",INDEX($R$18:$R$199,$U$17-ROWS($R$18:$R107)))))</f>
        <v/>
      </c>
      <c r="Y108" s="30" t="str">
        <f t="shared" si="11"/>
        <v/>
      </c>
      <c r="Z108" s="30" t="str">
        <f>IF(Z107="","",IF($AO$21="TYP",IF(S107="","",INDEX($S$18:$S$200,$U$17-ROWS($S$18:$S107))),IF($AO$21="INVERT",S108,"")))</f>
        <v/>
      </c>
      <c r="AA108" s="77" t="str">
        <f t="shared" si="12"/>
        <v/>
      </c>
      <c r="AB108" s="77"/>
      <c r="AC108" s="37"/>
      <c r="AD108" s="37"/>
      <c r="AE108" s="37"/>
      <c r="AF108" s="37"/>
      <c r="AG108" s="37"/>
      <c r="AH108" s="37"/>
      <c r="AI108" s="37"/>
      <c r="AJ108" s="37"/>
      <c r="AK108" s="37"/>
      <c r="AL108" s="37"/>
    </row>
    <row r="109" spans="1:38" x14ac:dyDescent="0.2">
      <c r="A109" s="32" t="str">
        <f t="shared" si="9"/>
        <v/>
      </c>
      <c r="C109" s="38" t="str">
        <f>IF(OR(C108&lt;30,C108=""),"",'Metric Calcs'!C105)</f>
        <v/>
      </c>
      <c r="D109" s="83" t="str">
        <f>IF(C109=0,"",'Metric Calcs'!D105)</f>
        <v xml:space="preserve"> </v>
      </c>
      <c r="E109" s="83" t="str">
        <f>IF(OR(E107=1,E107=""),"",IF('Metric Data'!$B$2,'Metric Calcs'!E105,'Metric Calcs'!F105))</f>
        <v xml:space="preserve"> </v>
      </c>
      <c r="F109" s="30" t="str">
        <f>IF(OR(F107=1,F107=""),"",IF('Metric Data'!$B$2,'Metric Calcs'!F105,'Metric Calcs'!H105))</f>
        <v/>
      </c>
      <c r="G109" s="30" t="str">
        <f>IF(OR(G107=1,G107=""),"",IF('Metric Data'!$B$2,'Metric Calcs'!G105,'Metric Calcs'!K105))</f>
        <v/>
      </c>
      <c r="H109" s="30" t="str">
        <f>IF(OR(H107=1,H107=""),"",IF('Metric Data'!$B$2,'Metric Calcs'!H105,'Metric Calcs'!N105))</f>
        <v/>
      </c>
      <c r="I109" s="30" t="str">
        <f>IF(OR(I107=1,I107=""),"",IF('Metric Data'!$B$2,'Metric Calcs'!K105,'Metric Calcs'!W105))</f>
        <v/>
      </c>
      <c r="J109" s="30" t="str">
        <f>IF('Metric Data'!$B$2,'Metric Calcs'!N105,"")</f>
        <v/>
      </c>
      <c r="K109" s="30" t="str">
        <f>IF('Metric Data'!$B$2,'Metric Calcs'!W105,"")</f>
        <v/>
      </c>
      <c r="L109" s="39" t="str">
        <f>IF('Metric Data'!$B$2,J109,H109)</f>
        <v/>
      </c>
      <c r="M109" s="122" t="str">
        <f>IF('Metric Data'!$B$2,K109,I109)</f>
        <v/>
      </c>
      <c r="O109" s="32" t="str">
        <f t="shared" si="17"/>
        <v/>
      </c>
      <c r="Q109" s="122">
        <f t="shared" si="14"/>
        <v>-0.25400000000000272</v>
      </c>
      <c r="R109" s="32" t="str">
        <f t="shared" si="16"/>
        <v/>
      </c>
      <c r="S109" s="32" t="str">
        <f t="shared" si="15"/>
        <v/>
      </c>
      <c r="U109" s="32" t="str">
        <f t="shared" si="10"/>
        <v/>
      </c>
      <c r="X109" s="30" t="str" cm="1">
        <f t="array" ref="X109">IF($AO$21="INVERT",R109,IF(X108&gt;=$S$12,"",IF(R108="","",INDEX($R$18:$R$199,$U$17-ROWS($R$18:$R108)))))</f>
        <v/>
      </c>
      <c r="Y109" s="30" t="str">
        <f t="shared" si="11"/>
        <v/>
      </c>
      <c r="Z109" s="30" t="str">
        <f>IF(Z108="","",IF($AO$21="TYP",IF(S108="","",INDEX($S$18:$S$200,$U$17-ROWS($S$18:$S108))),IF($AO$21="INVERT",S109,"")))</f>
        <v/>
      </c>
      <c r="AA109" s="77" t="str">
        <f t="shared" si="12"/>
        <v/>
      </c>
      <c r="AB109" s="77"/>
      <c r="AC109" s="37"/>
      <c r="AD109" s="37"/>
      <c r="AE109" s="37"/>
      <c r="AF109" s="37"/>
      <c r="AG109" s="37"/>
      <c r="AH109" s="37"/>
      <c r="AI109" s="37"/>
      <c r="AJ109" s="37"/>
      <c r="AK109" s="37"/>
      <c r="AL109" s="37"/>
    </row>
    <row r="110" spans="1:38" x14ac:dyDescent="0.2">
      <c r="A110" s="32" t="str">
        <f t="shared" si="9"/>
        <v/>
      </c>
      <c r="C110" s="38" t="str">
        <f>IF(OR(C109&lt;30,C109=""),"",'Metric Calcs'!C106)</f>
        <v/>
      </c>
      <c r="D110" s="83" t="str">
        <f>IF(C110=0,"",'Metric Calcs'!D106)</f>
        <v xml:space="preserve"> </v>
      </c>
      <c r="E110" s="83" t="str">
        <f>IF(OR(E108=1,E108=""),"",IF('Metric Data'!$B$2,'Metric Calcs'!E106,'Metric Calcs'!F106))</f>
        <v xml:space="preserve"> </v>
      </c>
      <c r="F110" s="30" t="str">
        <f>IF(OR(F108=1,F108=""),"",IF('Metric Data'!$B$2,'Metric Calcs'!F106,'Metric Calcs'!H106))</f>
        <v/>
      </c>
      <c r="G110" s="30" t="str">
        <f>IF(OR(G108=1,G108=""),"",IF('Metric Data'!$B$2,'Metric Calcs'!G106,'Metric Calcs'!K106))</f>
        <v/>
      </c>
      <c r="H110" s="30" t="str">
        <f>IF(OR(H108=1,H108=""),"",IF('Metric Data'!$B$2,'Metric Calcs'!H106,'Metric Calcs'!N106))</f>
        <v/>
      </c>
      <c r="I110" s="30" t="str">
        <f>IF(OR(I108=1,I108=""),"",IF('Metric Data'!$B$2,'Metric Calcs'!K106,'Metric Calcs'!W106))</f>
        <v/>
      </c>
      <c r="J110" s="30" t="str">
        <f>IF('Metric Data'!$B$2,'Metric Calcs'!N106,"")</f>
        <v/>
      </c>
      <c r="K110" s="30" t="str">
        <f>IF('Metric Data'!$B$2,'Metric Calcs'!W106,"")</f>
        <v/>
      </c>
      <c r="L110" s="39" t="str">
        <f>IF('Metric Data'!$B$2,J110,H110)</f>
        <v/>
      </c>
      <c r="M110" s="122" t="str">
        <f>IF('Metric Data'!$B$2,K110,I110)</f>
        <v/>
      </c>
      <c r="O110" s="32" t="str">
        <f t="shared" si="17"/>
        <v/>
      </c>
      <c r="Q110" s="122">
        <f t="shared" si="14"/>
        <v>-0.2794000000000027</v>
      </c>
      <c r="R110" s="32" t="str">
        <f t="shared" si="16"/>
        <v/>
      </c>
      <c r="S110" s="32" t="str">
        <f t="shared" si="15"/>
        <v/>
      </c>
      <c r="U110" s="32" t="str">
        <f t="shared" si="10"/>
        <v/>
      </c>
      <c r="X110" s="30" t="str" cm="1">
        <f t="array" ref="X110">IF($AO$21="INVERT",R110,IF(X109&gt;=$S$12,"",IF(R109="","",INDEX($R$18:$R$199,$U$17-ROWS($R$18:$R109)))))</f>
        <v/>
      </c>
      <c r="Y110" s="30" t="str">
        <f t="shared" si="11"/>
        <v/>
      </c>
      <c r="Z110" s="30" t="str">
        <f>IF(Z109="","",IF($AO$21="TYP",IF(S109="","",INDEX($S$18:$S$200,$U$17-ROWS($S$18:$S109))),IF($AO$21="INVERT",S110,"")))</f>
        <v/>
      </c>
      <c r="AA110" s="77" t="str">
        <f t="shared" si="12"/>
        <v/>
      </c>
      <c r="AB110" s="77"/>
      <c r="AC110" s="37"/>
      <c r="AD110" s="37"/>
      <c r="AE110" s="37"/>
      <c r="AF110" s="37"/>
      <c r="AG110" s="37"/>
      <c r="AH110" s="37"/>
      <c r="AI110" s="37"/>
      <c r="AJ110" s="37"/>
      <c r="AK110" s="37"/>
      <c r="AL110" s="37"/>
    </row>
    <row r="111" spans="1:38" x14ac:dyDescent="0.2">
      <c r="A111" s="32" t="str">
        <f t="shared" si="9"/>
        <v/>
      </c>
      <c r="C111" s="38" t="str">
        <f>IF(OR(C110&lt;30,C110=""),"",'Metric Calcs'!C107)</f>
        <v/>
      </c>
      <c r="D111" s="83" t="str">
        <f>IF(C111=0,"",'Metric Calcs'!D107)</f>
        <v xml:space="preserve"> </v>
      </c>
      <c r="E111" s="83" t="str">
        <f>IF(OR(E109=1,E109=""),"",IF('Metric Data'!$B$2,'Metric Calcs'!E107,'Metric Calcs'!F107))</f>
        <v xml:space="preserve"> </v>
      </c>
      <c r="F111" s="30" t="str">
        <f>IF(OR(F109=1,F109=""),"",IF('Metric Data'!$B$2,'Metric Calcs'!F107,'Metric Calcs'!H107))</f>
        <v/>
      </c>
      <c r="G111" s="30" t="str">
        <f>IF(OR(G109=1,G109=""),"",IF('Metric Data'!$B$2,'Metric Calcs'!G107,'Metric Calcs'!K107))</f>
        <v/>
      </c>
      <c r="H111" s="30" t="str">
        <f>IF(OR(H109=1,H109=""),"",IF('Metric Data'!$B$2,'Metric Calcs'!H107,'Metric Calcs'!N107))</f>
        <v/>
      </c>
      <c r="I111" s="30" t="str">
        <f>IF(OR(I109=1,I109=""),"",IF('Metric Data'!$B$2,'Metric Calcs'!K107,'Metric Calcs'!W107))</f>
        <v/>
      </c>
      <c r="J111" s="30" t="str">
        <f>IF('Metric Data'!$B$2,'Metric Calcs'!N107,"")</f>
        <v/>
      </c>
      <c r="K111" s="30" t="str">
        <f>IF('Metric Data'!$B$2,'Metric Calcs'!W107,"")</f>
        <v/>
      </c>
      <c r="L111" s="39" t="str">
        <f>IF('Metric Data'!$B$2,J111,H111)</f>
        <v/>
      </c>
      <c r="M111" s="122" t="str">
        <f>IF('Metric Data'!$B$2,K111,I111)</f>
        <v/>
      </c>
      <c r="O111" s="32" t="str">
        <f t="shared" si="17"/>
        <v/>
      </c>
      <c r="Q111" s="122">
        <f t="shared" si="14"/>
        <v>-0.30480000000000268</v>
      </c>
      <c r="R111" s="32" t="str">
        <f t="shared" si="16"/>
        <v/>
      </c>
      <c r="S111" s="32" t="str">
        <f t="shared" si="15"/>
        <v/>
      </c>
      <c r="U111" s="32" t="str">
        <f t="shared" si="10"/>
        <v/>
      </c>
      <c r="X111" s="30" t="str" cm="1">
        <f t="array" ref="X111">IF($AO$21="INVERT",R111,IF(X110&gt;=$S$12,"",IF(R110="","",INDEX($R$18:$R$199,$U$17-ROWS($R$18:$R110)))))</f>
        <v/>
      </c>
      <c r="Y111" s="30" t="str">
        <f t="shared" si="11"/>
        <v/>
      </c>
      <c r="Z111" s="30" t="str">
        <f>IF(Z110="","",IF($AO$21="TYP",IF(S110="","",INDEX($S$18:$S$200,$U$17-ROWS($S$18:$S110))),IF($AO$21="INVERT",S111,"")))</f>
        <v/>
      </c>
      <c r="AA111" s="77" t="str">
        <f t="shared" si="12"/>
        <v/>
      </c>
      <c r="AB111" s="77"/>
      <c r="AC111" s="37"/>
      <c r="AD111" s="37"/>
      <c r="AE111" s="37"/>
      <c r="AF111" s="37"/>
      <c r="AG111" s="37"/>
      <c r="AH111" s="37"/>
      <c r="AI111" s="37"/>
      <c r="AJ111" s="37"/>
      <c r="AK111" s="37"/>
      <c r="AL111" s="37"/>
    </row>
    <row r="112" spans="1:38" x14ac:dyDescent="0.2">
      <c r="A112" s="32" t="str">
        <f t="shared" si="9"/>
        <v/>
      </c>
      <c r="C112" s="38" t="str">
        <f>IF(OR(C111&lt;30,C111=""),"",'Metric Calcs'!C108)</f>
        <v/>
      </c>
      <c r="D112" s="83" t="str">
        <f>IF(C112=0,"",'Metric Calcs'!D108)</f>
        <v xml:space="preserve"> </v>
      </c>
      <c r="E112" s="83" t="str">
        <f>IF(OR(E110=1,E110=""),"",IF('Metric Data'!$B$2,'Metric Calcs'!E108,'Metric Calcs'!F108))</f>
        <v xml:space="preserve"> </v>
      </c>
      <c r="F112" s="30" t="str">
        <f>IF(OR(F110=1,F110=""),"",IF('Metric Data'!$B$2,'Metric Calcs'!F108,'Metric Calcs'!H108))</f>
        <v/>
      </c>
      <c r="G112" s="30" t="str">
        <f>IF(OR(G110=1,G110=""),"",IF('Metric Data'!$B$2,'Metric Calcs'!G108,'Metric Calcs'!K108))</f>
        <v/>
      </c>
      <c r="H112" s="30" t="str">
        <f>IF(OR(H110=1,H110=""),"",IF('Metric Data'!$B$2,'Metric Calcs'!H108,'Metric Calcs'!N108))</f>
        <v/>
      </c>
      <c r="I112" s="30" t="str">
        <f>IF(OR(I110=1,I110=""),"",IF('Metric Data'!$B$2,'Metric Calcs'!K108,'Metric Calcs'!W108))</f>
        <v/>
      </c>
      <c r="J112" s="30" t="str">
        <f>IF('Metric Data'!$B$2,'Metric Calcs'!N108,"")</f>
        <v/>
      </c>
      <c r="K112" s="30" t="str">
        <f>IF('Metric Data'!$B$2,'Metric Calcs'!W108,"")</f>
        <v/>
      </c>
      <c r="L112" s="39" t="str">
        <f>IF('Metric Data'!$B$2,J112,H112)</f>
        <v/>
      </c>
      <c r="M112" s="122" t="str">
        <f>IF('Metric Data'!$B$2,K112,I112)</f>
        <v/>
      </c>
      <c r="O112" s="32" t="str">
        <f t="shared" si="17"/>
        <v/>
      </c>
      <c r="Q112" s="122">
        <f t="shared" si="14"/>
        <v>-0.33020000000000266</v>
      </c>
      <c r="R112" s="32" t="str">
        <f t="shared" si="16"/>
        <v/>
      </c>
      <c r="S112" s="32" t="str">
        <f t="shared" si="15"/>
        <v/>
      </c>
      <c r="U112" s="32" t="str">
        <f t="shared" si="10"/>
        <v/>
      </c>
      <c r="X112" s="30" t="str" cm="1">
        <f t="array" ref="X112">IF($AO$21="INVERT",R112,IF(X111&gt;=$S$12,"",IF(R111="","",INDEX($R$18:$R$199,$U$17-ROWS($R$18:$R111)))))</f>
        <v/>
      </c>
      <c r="Y112" s="30" t="str">
        <f t="shared" si="11"/>
        <v/>
      </c>
      <c r="Z112" s="30" t="str">
        <f>IF(Z111="","",IF($AO$21="TYP",IF(S111="","",INDEX($S$18:$S$200,$U$17-ROWS($S$18:$S111))),IF($AO$21="INVERT",S112,"")))</f>
        <v/>
      </c>
      <c r="AA112" s="77" t="str">
        <f t="shared" si="12"/>
        <v/>
      </c>
      <c r="AB112" s="77"/>
      <c r="AC112" s="37"/>
      <c r="AD112" s="37"/>
      <c r="AE112" s="37"/>
      <c r="AF112" s="37"/>
      <c r="AG112" s="37"/>
      <c r="AH112" s="37"/>
      <c r="AI112" s="37"/>
      <c r="AJ112" s="37"/>
      <c r="AK112" s="37"/>
      <c r="AL112" s="37"/>
    </row>
    <row r="113" spans="1:38" x14ac:dyDescent="0.2">
      <c r="A113" s="32" t="str">
        <f t="shared" si="9"/>
        <v/>
      </c>
      <c r="C113" s="38" t="str">
        <f>IF(OR(C112&lt;30,C112=""),"",'Metric Calcs'!C109)</f>
        <v/>
      </c>
      <c r="D113" s="83" t="str">
        <f>IF(C113=0,"",'Metric Calcs'!D109)</f>
        <v xml:space="preserve"> </v>
      </c>
      <c r="E113" s="83" t="str">
        <f>IF(OR(E111=1,E111=""),"",IF('Metric Data'!$B$2,'Metric Calcs'!E109,'Metric Calcs'!F109))</f>
        <v xml:space="preserve"> </v>
      </c>
      <c r="F113" s="30" t="str">
        <f>IF(OR(F111=1,F111=""),"",IF('Metric Data'!$B$2,'Metric Calcs'!F109,'Metric Calcs'!H109))</f>
        <v/>
      </c>
      <c r="G113" s="30" t="str">
        <f>IF(OR(G111=1,G111=""),"",IF('Metric Data'!$B$2,'Metric Calcs'!G109,'Metric Calcs'!K109))</f>
        <v/>
      </c>
      <c r="H113" s="30" t="str">
        <f>IF(OR(H111=1,H111=""),"",IF('Metric Data'!$B$2,'Metric Calcs'!H109,'Metric Calcs'!N109))</f>
        <v/>
      </c>
      <c r="I113" s="30" t="str">
        <f>IF(OR(I111=1,I111=""),"",IF('Metric Data'!$B$2,'Metric Calcs'!K109,'Metric Calcs'!W109))</f>
        <v/>
      </c>
      <c r="J113" s="30" t="str">
        <f>IF('Metric Data'!$B$2,'Metric Calcs'!N109,"")</f>
        <v/>
      </c>
      <c r="K113" s="30" t="str">
        <f>IF('Metric Data'!$B$2,'Metric Calcs'!W109,"")</f>
        <v/>
      </c>
      <c r="L113" s="39" t="str">
        <f>IF('Metric Data'!$B$2,J113,H113)</f>
        <v/>
      </c>
      <c r="M113" s="122" t="str">
        <f>IF('Metric Data'!$B$2,K113,I113)</f>
        <v/>
      </c>
      <c r="O113" s="32" t="str">
        <f t="shared" si="17"/>
        <v/>
      </c>
      <c r="Q113" s="122">
        <f t="shared" si="14"/>
        <v>-0.35560000000000264</v>
      </c>
      <c r="R113" s="32" t="str">
        <f t="shared" si="16"/>
        <v/>
      </c>
      <c r="S113" s="32" t="str">
        <f t="shared" si="15"/>
        <v/>
      </c>
      <c r="U113" s="32" t="str">
        <f t="shared" si="10"/>
        <v/>
      </c>
      <c r="X113" s="30" t="str" cm="1">
        <f t="array" ref="X113">IF($AO$21="INVERT",R113,IF(X112&gt;=$S$12,"",IF(R112="","",INDEX($R$18:$R$199,$U$17-ROWS($R$18:$R112)))))</f>
        <v/>
      </c>
      <c r="Y113" s="30" t="str">
        <f t="shared" si="11"/>
        <v/>
      </c>
      <c r="Z113" s="30" t="str">
        <f>IF(Z112="","",IF($AO$21="TYP",IF(S112="","",INDEX($S$18:$S$200,$U$17-ROWS($S$18:$S112))),IF($AO$21="INVERT",S113,"")))</f>
        <v/>
      </c>
      <c r="AA113" s="77" t="str">
        <f t="shared" si="12"/>
        <v/>
      </c>
      <c r="AB113" s="77"/>
      <c r="AC113" s="37"/>
      <c r="AD113" s="37"/>
      <c r="AE113" s="37"/>
      <c r="AF113" s="37"/>
      <c r="AG113" s="37"/>
      <c r="AH113" s="37"/>
      <c r="AI113" s="37"/>
      <c r="AJ113" s="37"/>
      <c r="AK113" s="37"/>
      <c r="AL113" s="37"/>
    </row>
    <row r="114" spans="1:38" x14ac:dyDescent="0.2">
      <c r="A114" s="32" t="str">
        <f t="shared" si="9"/>
        <v/>
      </c>
      <c r="C114" s="38" t="str">
        <f>IF(OR(C113&lt;30,C113=""),"",'Metric Calcs'!C110)</f>
        <v/>
      </c>
      <c r="D114" s="83" t="str">
        <f>IF(C114=0,"",'Metric Calcs'!D110)</f>
        <v xml:space="preserve"> </v>
      </c>
      <c r="E114" s="83" t="str">
        <f>IF(OR(E112=1,E112=""),"",IF('Metric Data'!$B$2,'Metric Calcs'!E110,'Metric Calcs'!F110))</f>
        <v xml:space="preserve"> </v>
      </c>
      <c r="F114" s="30" t="str">
        <f>IF(OR(F112=1,F112=""),"",IF('Metric Data'!$B$2,'Metric Calcs'!F110,'Metric Calcs'!H110))</f>
        <v/>
      </c>
      <c r="G114" s="30" t="str">
        <f>IF(OR(G112=1,G112=""),"",IF('Metric Data'!$B$2,'Metric Calcs'!G110,'Metric Calcs'!K110))</f>
        <v/>
      </c>
      <c r="H114" s="30" t="str">
        <f>IF(OR(H112=1,H112=""),"",IF('Metric Data'!$B$2,'Metric Calcs'!H110,'Metric Calcs'!N110))</f>
        <v/>
      </c>
      <c r="I114" s="30" t="str">
        <f>IF(OR(I112=1,I112=""),"",IF('Metric Data'!$B$2,'Metric Calcs'!K110,'Metric Calcs'!W110))</f>
        <v/>
      </c>
      <c r="J114" s="30" t="str">
        <f>IF('Metric Data'!$B$2,'Metric Calcs'!N110,"")</f>
        <v/>
      </c>
      <c r="K114" s="30" t="str">
        <f>IF('Metric Data'!$B$2,'Metric Calcs'!W110,"")</f>
        <v/>
      </c>
      <c r="L114" s="39" t="str">
        <f>IF('Metric Data'!$B$2,J114,H114)</f>
        <v/>
      </c>
      <c r="M114" s="122" t="str">
        <f>IF('Metric Data'!$B$2,K114,I114)</f>
        <v/>
      </c>
      <c r="O114" s="32" t="str">
        <f t="shared" si="17"/>
        <v/>
      </c>
      <c r="Q114" s="122">
        <f t="shared" si="14"/>
        <v>-0.38100000000000261</v>
      </c>
      <c r="R114" s="32" t="str">
        <f t="shared" si="16"/>
        <v/>
      </c>
      <c r="S114" s="32" t="str">
        <f t="shared" si="15"/>
        <v/>
      </c>
      <c r="U114" s="32" t="str">
        <f t="shared" si="10"/>
        <v/>
      </c>
      <c r="X114" s="30" t="str" cm="1">
        <f t="array" ref="X114">IF($AO$21="INVERT",R114,IF(X113&gt;=$S$12,"",IF(R113="","",INDEX($R$18:$R$199,$U$17-ROWS($R$18:$R113)))))</f>
        <v/>
      </c>
      <c r="Y114" s="30" t="str">
        <f t="shared" si="11"/>
        <v/>
      </c>
      <c r="Z114" s="30" t="str">
        <f>IF(Z113="","",IF($AO$21="TYP",IF(S113="","",INDEX($S$18:$S$200,$U$17-ROWS($S$18:$S113))),IF($AO$21="INVERT",S114,"")))</f>
        <v/>
      </c>
      <c r="AA114" s="77" t="str">
        <f t="shared" si="12"/>
        <v/>
      </c>
      <c r="AB114" s="77"/>
      <c r="AC114" s="37"/>
      <c r="AD114" s="37"/>
      <c r="AE114" s="37"/>
      <c r="AF114" s="37"/>
      <c r="AG114" s="37"/>
      <c r="AH114" s="37"/>
      <c r="AI114" s="37"/>
      <c r="AJ114" s="37"/>
      <c r="AK114" s="37"/>
      <c r="AL114" s="37"/>
    </row>
    <row r="115" spans="1:38" x14ac:dyDescent="0.2">
      <c r="A115" s="32" t="str">
        <f t="shared" si="9"/>
        <v/>
      </c>
      <c r="C115" s="38" t="str">
        <f>IF(OR(C114&lt;30,C114=""),"",'Metric Calcs'!C111)</f>
        <v/>
      </c>
      <c r="D115" s="83" t="str">
        <f>IF(C115=0,"",'Metric Calcs'!D111)</f>
        <v xml:space="preserve"> </v>
      </c>
      <c r="E115" s="83" t="str">
        <f>IF(OR(E113=1,E113=""),"",IF('Metric Data'!$B$2,'Metric Calcs'!E111,'Metric Calcs'!F111))</f>
        <v xml:space="preserve"> </v>
      </c>
      <c r="F115" s="30" t="str">
        <f>IF(OR(F113=1,F113=""),"",IF('Metric Data'!$B$2,'Metric Calcs'!F111,'Metric Calcs'!H111))</f>
        <v/>
      </c>
      <c r="G115" s="30" t="str">
        <f>IF(OR(G113=1,G113=""),"",IF('Metric Data'!$B$2,'Metric Calcs'!G111,'Metric Calcs'!K111))</f>
        <v/>
      </c>
      <c r="H115" s="30" t="str">
        <f>IF(OR(H113=1,H113=""),"",IF('Metric Data'!$B$2,'Metric Calcs'!H111,'Metric Calcs'!N111))</f>
        <v/>
      </c>
      <c r="I115" s="30" t="str">
        <f>IF(OR(I113=1,I113=""),"",IF('Metric Data'!$B$2,'Metric Calcs'!K111,'Metric Calcs'!W111))</f>
        <v/>
      </c>
      <c r="J115" s="30" t="str">
        <f>IF('Metric Data'!$B$2,'Metric Calcs'!N111,"")</f>
        <v/>
      </c>
      <c r="K115" s="30" t="str">
        <f>IF('Metric Data'!$B$2,'Metric Calcs'!W111,"")</f>
        <v/>
      </c>
      <c r="L115" s="39" t="str">
        <f>IF('Metric Data'!$B$2,J115,H115)</f>
        <v/>
      </c>
      <c r="M115" s="122" t="str">
        <f>IF('Metric Data'!$B$2,K115,I115)</f>
        <v/>
      </c>
      <c r="O115" s="32" t="str">
        <f t="shared" si="17"/>
        <v/>
      </c>
      <c r="Q115" s="122">
        <f t="shared" si="14"/>
        <v>-0.40640000000000259</v>
      </c>
      <c r="R115" s="32" t="str">
        <f t="shared" si="16"/>
        <v/>
      </c>
      <c r="S115" s="32" t="str">
        <f t="shared" si="15"/>
        <v/>
      </c>
      <c r="U115" s="32" t="str">
        <f t="shared" si="10"/>
        <v/>
      </c>
      <c r="X115" s="30" t="str" cm="1">
        <f t="array" ref="X115">IF($AO$21="INVERT",R115,IF(X114&gt;=$S$12,"",IF(R114="","",INDEX($R$18:$R$199,$U$17-ROWS($R$18:$R114)))))</f>
        <v/>
      </c>
      <c r="Y115" s="30" t="str">
        <f t="shared" si="11"/>
        <v/>
      </c>
      <c r="Z115" s="30" t="str">
        <f>IF(Z114="","",IF($AO$21="TYP",IF(S114="","",INDEX($S$18:$S$200,$U$17-ROWS($S$18:$S114))),IF($AO$21="INVERT",S115,"")))</f>
        <v/>
      </c>
      <c r="AA115" s="77" t="str">
        <f t="shared" si="12"/>
        <v/>
      </c>
      <c r="AB115" s="77"/>
      <c r="AC115" s="37"/>
      <c r="AD115" s="37"/>
      <c r="AE115" s="37"/>
      <c r="AF115" s="37"/>
      <c r="AG115" s="37"/>
      <c r="AH115" s="37"/>
      <c r="AI115" s="37"/>
      <c r="AJ115" s="37"/>
      <c r="AK115" s="37"/>
      <c r="AL115" s="37"/>
    </row>
    <row r="116" spans="1:38" x14ac:dyDescent="0.2">
      <c r="A116" s="32" t="str">
        <f t="shared" si="9"/>
        <v/>
      </c>
      <c r="C116" s="38" t="str">
        <f>IF(OR(C115&lt;30,C115=""),"",'Metric Calcs'!C112)</f>
        <v/>
      </c>
      <c r="D116" s="83" t="str">
        <f>IF(C116=0,"",'Metric Calcs'!D112)</f>
        <v xml:space="preserve"> </v>
      </c>
      <c r="E116" s="83" t="str">
        <f>IF(OR(E114=1,E114=""),"",IF('Metric Data'!$B$2,'Metric Calcs'!E112,'Metric Calcs'!F112))</f>
        <v xml:space="preserve"> </v>
      </c>
      <c r="F116" s="30" t="str">
        <f>IF(OR(F114=1,F114=""),"",IF('Metric Data'!$B$2,'Metric Calcs'!F112,'Metric Calcs'!H112))</f>
        <v/>
      </c>
      <c r="G116" s="30" t="str">
        <f>IF(OR(G114=1,G114=""),"",IF('Metric Data'!$B$2,'Metric Calcs'!G112,'Metric Calcs'!K112))</f>
        <v/>
      </c>
      <c r="H116" s="30" t="str">
        <f>IF(OR(H114=1,H114=""),"",IF('Metric Data'!$B$2,'Metric Calcs'!H112,'Metric Calcs'!N112))</f>
        <v/>
      </c>
      <c r="I116" s="30" t="str">
        <f>IF(OR(I114=1,I114=""),"",IF('Metric Data'!$B$2,'Metric Calcs'!K112,'Metric Calcs'!W112))</f>
        <v/>
      </c>
      <c r="J116" s="30" t="str">
        <f>IF('Metric Data'!$B$2,'Metric Calcs'!N112,"")</f>
        <v/>
      </c>
      <c r="K116" s="30" t="str">
        <f>IF('Metric Data'!$B$2,'Metric Calcs'!W112,"")</f>
        <v/>
      </c>
      <c r="L116" s="39" t="str">
        <f>IF('Metric Data'!$B$2,J116,H116)</f>
        <v/>
      </c>
      <c r="M116" s="122" t="str">
        <f>IF('Metric Data'!$B$2,K116,I116)</f>
        <v/>
      </c>
      <c r="O116" s="32" t="str">
        <f t="shared" si="17"/>
        <v/>
      </c>
      <c r="Q116" s="122">
        <f t="shared" si="14"/>
        <v>-0.43180000000000257</v>
      </c>
      <c r="R116" s="32" t="str">
        <f t="shared" si="16"/>
        <v/>
      </c>
      <c r="S116" s="32" t="str">
        <f t="shared" si="15"/>
        <v/>
      </c>
      <c r="U116" s="32" t="str">
        <f t="shared" si="10"/>
        <v/>
      </c>
      <c r="X116" s="30" t="str" cm="1">
        <f t="array" ref="X116">IF($AO$21="INVERT",R116,IF(X115&gt;=$S$12,"",IF(R115="","",INDEX($R$18:$R$199,$U$17-ROWS($R$18:$R115)))))</f>
        <v/>
      </c>
      <c r="Y116" s="30" t="str">
        <f t="shared" si="11"/>
        <v/>
      </c>
      <c r="Z116" s="30" t="str">
        <f>IF(Z115="","",IF($AO$21="TYP",IF(S115="","",INDEX($S$18:$S$200,$U$17-ROWS($S$18:$S115))),IF($AO$21="INVERT",S116,"")))</f>
        <v/>
      </c>
      <c r="AA116" s="77" t="str">
        <f t="shared" si="12"/>
        <v/>
      </c>
      <c r="AB116" s="77"/>
      <c r="AC116" s="37"/>
      <c r="AD116" s="37"/>
      <c r="AE116" s="37"/>
      <c r="AF116" s="37"/>
      <c r="AG116" s="37"/>
      <c r="AH116" s="37"/>
      <c r="AI116" s="37"/>
      <c r="AJ116" s="37"/>
      <c r="AK116" s="37"/>
      <c r="AL116" s="37"/>
    </row>
    <row r="117" spans="1:38" x14ac:dyDescent="0.2">
      <c r="A117" s="32" t="str">
        <f t="shared" si="9"/>
        <v/>
      </c>
      <c r="C117" s="38" t="str">
        <f>IF(OR(C116&lt;30,C116=""),"",'Metric Calcs'!C113)</f>
        <v/>
      </c>
      <c r="D117" s="83" t="str">
        <f>IF(C117=0,"",'Metric Calcs'!D113)</f>
        <v xml:space="preserve"> </v>
      </c>
      <c r="E117" s="83" t="str">
        <f>IF(OR(E115=1,E115=""),"",IF('Metric Data'!$B$2,'Metric Calcs'!E113,'Metric Calcs'!F113))</f>
        <v xml:space="preserve"> </v>
      </c>
      <c r="F117" s="30" t="str">
        <f>IF(OR(F115=1,F115=""),"",IF('Metric Data'!$B$2,'Metric Calcs'!F113,'Metric Calcs'!H113))</f>
        <v/>
      </c>
      <c r="G117" s="30" t="str">
        <f>IF(OR(G115=1,G115=""),"",IF('Metric Data'!$B$2,'Metric Calcs'!G113,'Metric Calcs'!K113))</f>
        <v/>
      </c>
      <c r="H117" s="30" t="str">
        <f>IF(OR(H115=1,H115=""),"",IF('Metric Data'!$B$2,'Metric Calcs'!H113,'Metric Calcs'!N113))</f>
        <v/>
      </c>
      <c r="I117" s="30" t="str">
        <f>IF(OR(I115=1,I115=""),"",IF('Metric Data'!$B$2,'Metric Calcs'!K113,'Metric Calcs'!W113))</f>
        <v/>
      </c>
      <c r="J117" s="30" t="str">
        <f>IF('Metric Data'!$B$2,'Metric Calcs'!N113,"")</f>
        <v/>
      </c>
      <c r="K117" s="30" t="str">
        <f>IF('Metric Data'!$B$2,'Metric Calcs'!W113,"")</f>
        <v/>
      </c>
      <c r="L117" s="39" t="str">
        <f>IF('Metric Data'!$B$2,J117,H117)</f>
        <v/>
      </c>
      <c r="M117" s="122" t="str">
        <f>IF('Metric Data'!$B$2,K117,I117)</f>
        <v/>
      </c>
      <c r="O117" s="32" t="str">
        <f t="shared" si="17"/>
        <v/>
      </c>
      <c r="Q117" s="122">
        <f t="shared" si="14"/>
        <v>-0.45720000000000255</v>
      </c>
      <c r="R117" s="32" t="str">
        <f t="shared" si="16"/>
        <v/>
      </c>
      <c r="S117" s="32" t="str">
        <f t="shared" si="15"/>
        <v/>
      </c>
      <c r="U117" s="32" t="str">
        <f t="shared" si="10"/>
        <v/>
      </c>
      <c r="X117" s="30" t="str" cm="1">
        <f t="array" ref="X117">IF($AO$21="INVERT",R117,IF(X116&gt;=$S$12,"",IF(R116="","",INDEX($R$18:$R$199,$U$17-ROWS($R$18:$R116)))))</f>
        <v/>
      </c>
      <c r="Y117" s="30" t="str">
        <f t="shared" si="11"/>
        <v/>
      </c>
      <c r="Z117" s="30" t="str">
        <f>IF(Z116="","",IF($AO$21="TYP",IF(S116="","",INDEX($S$18:$S$200,$U$17-ROWS($S$18:$S116))),IF($AO$21="INVERT",S117,"")))</f>
        <v/>
      </c>
      <c r="AA117" s="77" t="str">
        <f t="shared" si="12"/>
        <v/>
      </c>
      <c r="AB117" s="77"/>
      <c r="AC117" s="37"/>
      <c r="AD117" s="37"/>
      <c r="AE117" s="37"/>
      <c r="AF117" s="37"/>
      <c r="AG117" s="37"/>
      <c r="AH117" s="37"/>
      <c r="AI117" s="37"/>
      <c r="AJ117" s="37"/>
      <c r="AK117" s="37"/>
      <c r="AL117" s="37"/>
    </row>
    <row r="118" spans="1:38" x14ac:dyDescent="0.2">
      <c r="A118" s="32" t="str">
        <f t="shared" si="9"/>
        <v/>
      </c>
      <c r="C118" s="38" t="str">
        <f>IF(OR(C117&lt;30,C117=""),"",'Metric Calcs'!C114)</f>
        <v/>
      </c>
      <c r="D118" s="83" t="str">
        <f>IF(C118=0,"",'Metric Calcs'!D114)</f>
        <v xml:space="preserve"> </v>
      </c>
      <c r="E118" s="83" t="str">
        <f>IF(OR(E116=1,E116=""),"",IF('Metric Data'!$B$2,'Metric Calcs'!E114,'Metric Calcs'!F114))</f>
        <v xml:space="preserve"> </v>
      </c>
      <c r="F118" s="30" t="str">
        <f>IF(OR(F116=1,F116=""),"",IF('Metric Data'!$B$2,'Metric Calcs'!F114,'Metric Calcs'!H114))</f>
        <v/>
      </c>
      <c r="G118" s="30" t="str">
        <f>IF(OR(G116=1,G116=""),"",IF('Metric Data'!$B$2,'Metric Calcs'!G114,'Metric Calcs'!K114))</f>
        <v/>
      </c>
      <c r="H118" s="30" t="str">
        <f>IF(OR(H116=1,H116=""),"",IF('Metric Data'!$B$2,'Metric Calcs'!H114,'Metric Calcs'!N114))</f>
        <v/>
      </c>
      <c r="I118" s="30" t="str">
        <f>IF(OR(I116=1,I116=""),"",IF('Metric Data'!$B$2,'Metric Calcs'!K114,'Metric Calcs'!W114))</f>
        <v/>
      </c>
      <c r="J118" s="30" t="str">
        <f>IF('Metric Data'!$B$2,'Metric Calcs'!N114,"")</f>
        <v/>
      </c>
      <c r="K118" s="30" t="str">
        <f>IF('Metric Data'!$B$2,'Metric Calcs'!W114,"")</f>
        <v/>
      </c>
      <c r="L118" s="39" t="str">
        <f>IF('Metric Data'!$B$2,J118,H118)</f>
        <v/>
      </c>
      <c r="M118" s="122" t="str">
        <f>IF('Metric Data'!$B$2,K118,I118)</f>
        <v/>
      </c>
      <c r="O118" s="32" t="str">
        <f t="shared" si="17"/>
        <v/>
      </c>
      <c r="Q118" s="122">
        <f t="shared" si="14"/>
        <v>-0.48260000000000253</v>
      </c>
      <c r="R118" s="32" t="str">
        <f t="shared" si="16"/>
        <v/>
      </c>
      <c r="S118" s="32" t="str">
        <f t="shared" si="15"/>
        <v/>
      </c>
      <c r="U118" s="32" t="str">
        <f t="shared" si="10"/>
        <v/>
      </c>
      <c r="X118" s="30" t="str" cm="1">
        <f t="array" ref="X118">IF($AO$21="INVERT",R118,IF(X117&gt;=$S$12,"",IF(R117="","",INDEX($R$18:$R$199,$U$17-ROWS($R$18:$R117)))))</f>
        <v/>
      </c>
      <c r="Y118" s="30" t="str">
        <f t="shared" si="11"/>
        <v/>
      </c>
      <c r="Z118" s="30" t="str">
        <f>IF(Z117="","",IF($AO$21="TYP",IF(S117="","",INDEX($S$18:$S$200,$U$17-ROWS($S$18:$S117))),IF($AO$21="INVERT",S118,"")))</f>
        <v/>
      </c>
      <c r="AA118" s="77" t="str">
        <f t="shared" si="12"/>
        <v/>
      </c>
      <c r="AB118" s="77"/>
      <c r="AC118" s="37"/>
      <c r="AD118" s="37"/>
      <c r="AE118" s="37"/>
      <c r="AF118" s="37"/>
      <c r="AG118" s="37"/>
      <c r="AH118" s="37"/>
      <c r="AI118" s="37"/>
      <c r="AJ118" s="37"/>
      <c r="AK118" s="37"/>
      <c r="AL118" s="37"/>
    </row>
    <row r="119" spans="1:38" x14ac:dyDescent="0.2">
      <c r="A119" s="32" t="str">
        <f t="shared" si="9"/>
        <v/>
      </c>
      <c r="C119" s="38" t="str">
        <f>IF(OR(C118&lt;30,C118=""),"",'Metric Calcs'!C115)</f>
        <v/>
      </c>
      <c r="D119" s="83" t="str">
        <f>IF(C119=0,"",'Metric Calcs'!D115)</f>
        <v xml:space="preserve"> </v>
      </c>
      <c r="E119" s="83" t="str">
        <f>IF(OR(E117=1,E117=""),"",IF('Metric Data'!$B$2,'Metric Calcs'!E115,'Metric Calcs'!F115))</f>
        <v xml:space="preserve"> </v>
      </c>
      <c r="F119" s="30" t="str">
        <f>IF(OR(F117=1,F117=""),"",IF('Metric Data'!$B$2,'Metric Calcs'!F115,'Metric Calcs'!H115))</f>
        <v/>
      </c>
      <c r="G119" s="30" t="str">
        <f>IF(OR(G117=1,G117=""),"",IF('Metric Data'!$B$2,'Metric Calcs'!G115,'Metric Calcs'!K115))</f>
        <v/>
      </c>
      <c r="H119" s="30" t="str">
        <f>IF(OR(H117=1,H117=""),"",IF('Metric Data'!$B$2,'Metric Calcs'!H115,'Metric Calcs'!N115))</f>
        <v/>
      </c>
      <c r="I119" s="30" t="str">
        <f>IF(OR(I117=1,I117=""),"",IF('Metric Data'!$B$2,'Metric Calcs'!K115,'Metric Calcs'!W115))</f>
        <v/>
      </c>
      <c r="J119" s="30" t="str">
        <f>IF('Metric Data'!$B$2,'Metric Calcs'!N115,"")</f>
        <v/>
      </c>
      <c r="K119" s="30" t="str">
        <f>IF('Metric Data'!$B$2,'Metric Calcs'!W115,"")</f>
        <v/>
      </c>
      <c r="L119" s="39" t="str">
        <f>IF('Metric Data'!$B$2,J119,H119)</f>
        <v/>
      </c>
      <c r="M119" s="122" t="str">
        <f>IF('Metric Data'!$B$2,K119,I119)</f>
        <v/>
      </c>
      <c r="O119" s="32" t="str">
        <f t="shared" si="17"/>
        <v/>
      </c>
      <c r="Q119" s="122">
        <f t="shared" si="14"/>
        <v>-0.50800000000000256</v>
      </c>
      <c r="R119" s="32" t="str">
        <f t="shared" si="16"/>
        <v/>
      </c>
      <c r="S119" s="32" t="str">
        <f t="shared" si="15"/>
        <v/>
      </c>
      <c r="U119" s="32" t="str">
        <f t="shared" si="10"/>
        <v/>
      </c>
      <c r="X119" s="30" t="str" cm="1">
        <f t="array" ref="X119">IF($AO$21="INVERT",R119,IF(X118&gt;=$S$12,"",IF(R118="","",INDEX($R$18:$R$199,$U$17-ROWS($R$18:$R118)))))</f>
        <v/>
      </c>
      <c r="Y119" s="30" t="str">
        <f t="shared" si="11"/>
        <v/>
      </c>
      <c r="Z119" s="30" t="str">
        <f>IF(Z118="","",IF($AO$21="TYP",IF(S118="","",INDEX($S$18:$S$200,$U$17-ROWS($S$18:$S118))),IF($AO$21="INVERT",S119,"")))</f>
        <v/>
      </c>
      <c r="AA119" s="77" t="str">
        <f t="shared" si="12"/>
        <v/>
      </c>
      <c r="AB119" s="77"/>
      <c r="AC119" s="37"/>
      <c r="AD119" s="37"/>
      <c r="AE119" s="37"/>
      <c r="AF119" s="37"/>
      <c r="AG119" s="37"/>
      <c r="AH119" s="37"/>
      <c r="AI119" s="37"/>
      <c r="AJ119" s="37"/>
      <c r="AK119" s="37"/>
      <c r="AL119" s="37"/>
    </row>
    <row r="120" spans="1:38" x14ac:dyDescent="0.2">
      <c r="A120" s="32" t="str">
        <f t="shared" si="9"/>
        <v/>
      </c>
      <c r="C120" s="38" t="str">
        <f>IF(OR(C119&lt;30,C119=""),"",'Metric Calcs'!C116)</f>
        <v/>
      </c>
      <c r="D120" s="83" t="str">
        <f>IF(C120=0,"",'Metric Calcs'!D116)</f>
        <v xml:space="preserve"> </v>
      </c>
      <c r="E120" s="83" t="str">
        <f>IF(OR(E118=1,E118=""),"",IF('Metric Data'!$B$2,'Metric Calcs'!E116,'Metric Calcs'!F116))</f>
        <v xml:space="preserve"> </v>
      </c>
      <c r="F120" s="30" t="str">
        <f>IF(OR(F118=1,F118=""),"",IF('Metric Data'!$B$2,'Metric Calcs'!F116,'Metric Calcs'!H116))</f>
        <v/>
      </c>
      <c r="G120" s="30" t="str">
        <f>IF(OR(G118=1,G118=""),"",IF('Metric Data'!$B$2,'Metric Calcs'!G116,'Metric Calcs'!K116))</f>
        <v/>
      </c>
      <c r="H120" s="30" t="str">
        <f>IF(OR(H118=1,H118=""),"",IF('Metric Data'!$B$2,'Metric Calcs'!H116,'Metric Calcs'!N116))</f>
        <v/>
      </c>
      <c r="I120" s="30" t="str">
        <f>IF(OR(I118=1,I118=""),"",IF('Metric Data'!$B$2,'Metric Calcs'!K116,'Metric Calcs'!W116))</f>
        <v/>
      </c>
      <c r="J120" s="30" t="str">
        <f>IF('Metric Data'!$B$2,'Metric Calcs'!N116,"")</f>
        <v/>
      </c>
      <c r="K120" s="30" t="str">
        <f>IF('Metric Data'!$B$2,'Metric Calcs'!W116,"")</f>
        <v/>
      </c>
      <c r="L120" s="39" t="str">
        <f>IF('Metric Data'!$B$2,J120,H120)</f>
        <v/>
      </c>
      <c r="M120" s="122" t="str">
        <f>IF('Metric Data'!$B$2,K120,I120)</f>
        <v/>
      </c>
      <c r="O120" s="32" t="str">
        <f t="shared" si="17"/>
        <v/>
      </c>
      <c r="Q120" s="122">
        <f t="shared" si="14"/>
        <v>-0.53340000000000254</v>
      </c>
      <c r="R120" s="32" t="str">
        <f t="shared" si="16"/>
        <v/>
      </c>
      <c r="S120" s="32" t="str">
        <f t="shared" si="15"/>
        <v/>
      </c>
      <c r="U120" s="32" t="str">
        <f t="shared" si="10"/>
        <v/>
      </c>
      <c r="X120" s="30" t="str" cm="1">
        <f t="array" ref="X120">IF($AO$21="INVERT",R120,IF(X119&gt;=$S$12,"",IF(R119="","",INDEX($R$18:$R$199,$U$17-ROWS($R$18:$R119)))))</f>
        <v/>
      </c>
      <c r="Y120" s="30" t="str">
        <f t="shared" si="11"/>
        <v/>
      </c>
      <c r="Z120" s="30" t="str">
        <f>IF(Z119="","",IF($AO$21="TYP",IF(S119="","",INDEX($S$18:$S$200,$U$17-ROWS($S$18:$S119))),IF($AO$21="INVERT",S120,"")))</f>
        <v/>
      </c>
      <c r="AA120" s="77" t="str">
        <f t="shared" si="12"/>
        <v/>
      </c>
      <c r="AB120" s="77"/>
      <c r="AC120" s="37"/>
      <c r="AD120" s="37"/>
      <c r="AE120" s="37"/>
      <c r="AF120" s="37"/>
      <c r="AG120" s="37"/>
      <c r="AH120" s="37"/>
      <c r="AI120" s="37"/>
      <c r="AJ120" s="37"/>
      <c r="AK120" s="37"/>
      <c r="AL120" s="37"/>
    </row>
    <row r="121" spans="1:38" x14ac:dyDescent="0.2">
      <c r="A121" s="32" t="str">
        <f t="shared" si="9"/>
        <v/>
      </c>
      <c r="C121" s="38" t="str">
        <f>IF(OR(C120&lt;30,C120=""),"",'Metric Calcs'!C117)</f>
        <v/>
      </c>
      <c r="D121" s="83" t="str">
        <f>IF(C121=0,"",'Metric Calcs'!D117)</f>
        <v xml:space="preserve"> </v>
      </c>
      <c r="E121" s="83" t="str">
        <f>IF(OR(E119=1,E119=""),"",IF('Metric Data'!$B$2,'Metric Calcs'!E117,'Metric Calcs'!F117))</f>
        <v xml:space="preserve"> </v>
      </c>
      <c r="F121" s="30" t="str">
        <f>IF(OR(F119=1,F119=""),"",IF('Metric Data'!$B$2,'Metric Calcs'!F117,'Metric Calcs'!H117))</f>
        <v/>
      </c>
      <c r="G121" s="30" t="str">
        <f>IF(OR(G119=1,G119=""),"",IF('Metric Data'!$B$2,'Metric Calcs'!G117,'Metric Calcs'!K117))</f>
        <v/>
      </c>
      <c r="H121" s="30" t="str">
        <f>IF(OR(H119=1,H119=""),"",IF('Metric Data'!$B$2,'Metric Calcs'!H117,'Metric Calcs'!N117))</f>
        <v/>
      </c>
      <c r="I121" s="30" t="str">
        <f>IF(OR(I119=1,I119=""),"",IF('Metric Data'!$B$2,'Metric Calcs'!K117,'Metric Calcs'!W117))</f>
        <v/>
      </c>
      <c r="J121" s="30" t="str">
        <f>IF('Metric Data'!$B$2,'Metric Calcs'!N117,"")</f>
        <v/>
      </c>
      <c r="K121" s="30" t="str">
        <f>IF('Metric Data'!$B$2,'Metric Calcs'!W117,"")</f>
        <v/>
      </c>
      <c r="L121" s="39" t="str">
        <f>IF('Metric Data'!$B$2,J121,H121)</f>
        <v/>
      </c>
      <c r="M121" s="122" t="str">
        <f>IF('Metric Data'!$B$2,K121,I121)</f>
        <v/>
      </c>
      <c r="O121" s="32" t="str">
        <f t="shared" si="17"/>
        <v/>
      </c>
      <c r="Q121" s="122">
        <f t="shared" si="14"/>
        <v>-0.55880000000000252</v>
      </c>
      <c r="R121" s="32" t="str">
        <f t="shared" si="16"/>
        <v/>
      </c>
      <c r="S121" s="32" t="str">
        <f t="shared" si="15"/>
        <v/>
      </c>
      <c r="U121" s="32" t="str">
        <f t="shared" si="10"/>
        <v/>
      </c>
      <c r="X121" s="30" t="str" cm="1">
        <f t="array" ref="X121">IF($AO$21="INVERT",R121,IF(X120&gt;=$S$12,"",IF(R120="","",INDEX($R$18:$R$199,$U$17-ROWS($R$18:$R120)))))</f>
        <v/>
      </c>
      <c r="Y121" s="30" t="str">
        <f t="shared" si="11"/>
        <v/>
      </c>
      <c r="Z121" s="30" t="str">
        <f>IF(Z120="","",IF($AO$21="TYP",IF(S120="","",INDEX($S$18:$S$200,$U$17-ROWS($S$18:$S120))),IF($AO$21="INVERT",S121,"")))</f>
        <v/>
      </c>
      <c r="AA121" s="77" t="str">
        <f t="shared" si="12"/>
        <v/>
      </c>
      <c r="AB121" s="77"/>
      <c r="AC121" s="37"/>
      <c r="AD121" s="37"/>
      <c r="AE121" s="37"/>
      <c r="AF121" s="37"/>
      <c r="AG121" s="37"/>
      <c r="AH121" s="37"/>
      <c r="AI121" s="37"/>
      <c r="AJ121" s="37"/>
      <c r="AK121" s="37"/>
      <c r="AL121" s="37"/>
    </row>
    <row r="122" spans="1:38" x14ac:dyDescent="0.2">
      <c r="A122" s="32" t="str">
        <f t="shared" si="9"/>
        <v/>
      </c>
      <c r="C122" s="38" t="str">
        <f>IF(OR(C121&lt;30,C121=""),"",'Metric Calcs'!C118)</f>
        <v/>
      </c>
      <c r="D122" s="83" t="str">
        <f>IF(C122=0,"",'Metric Calcs'!D118)</f>
        <v xml:space="preserve"> </v>
      </c>
      <c r="E122" s="83" t="str">
        <f>IF(OR(E120=1,E120=""),"",IF('Metric Data'!$B$2,'Metric Calcs'!E118,'Metric Calcs'!F118))</f>
        <v xml:space="preserve"> </v>
      </c>
      <c r="F122" s="30" t="str">
        <f>IF(OR(F120=1,F120=""),"",IF('Metric Data'!$B$2,'Metric Calcs'!F118,'Metric Calcs'!H118))</f>
        <v/>
      </c>
      <c r="G122" s="30" t="str">
        <f>IF(OR(G120=1,G120=""),"",IF('Metric Data'!$B$2,'Metric Calcs'!G118,'Metric Calcs'!K118))</f>
        <v/>
      </c>
      <c r="H122" s="30" t="str">
        <f>IF(OR(H120=1,H120=""),"",IF('Metric Data'!$B$2,'Metric Calcs'!H118,'Metric Calcs'!N118))</f>
        <v/>
      </c>
      <c r="I122" s="30" t="str">
        <f>IF(OR(I120=1,I120=""),"",IF('Metric Data'!$B$2,'Metric Calcs'!K118,'Metric Calcs'!W118))</f>
        <v/>
      </c>
      <c r="J122" s="30" t="str">
        <f>IF('Metric Data'!$B$2,'Metric Calcs'!N118,"")</f>
        <v/>
      </c>
      <c r="K122" s="30" t="str">
        <f>IF('Metric Data'!$B$2,'Metric Calcs'!W118,"")</f>
        <v/>
      </c>
      <c r="L122" s="39" t="str">
        <f>IF('Metric Data'!$B$2,J122,H122)</f>
        <v/>
      </c>
      <c r="M122" s="122" t="str">
        <f>IF('Metric Data'!$B$2,K122,I122)</f>
        <v/>
      </c>
      <c r="O122" s="32" t="str">
        <f t="shared" si="17"/>
        <v/>
      </c>
      <c r="Q122" s="122">
        <f t="shared" si="14"/>
        <v>-0.5842000000000025</v>
      </c>
      <c r="R122" s="32" t="str">
        <f t="shared" si="16"/>
        <v/>
      </c>
      <c r="S122" s="32" t="str">
        <f t="shared" si="15"/>
        <v/>
      </c>
      <c r="U122" s="32" t="str">
        <f t="shared" si="10"/>
        <v/>
      </c>
      <c r="X122" s="30" t="str" cm="1">
        <f t="array" ref="X122">IF($AO$21="INVERT",R122,IF(X121&gt;=$S$12,"",IF(R121="","",INDEX($R$18:$R$199,$U$17-ROWS($R$18:$R121)))))</f>
        <v/>
      </c>
      <c r="Y122" s="30" t="str">
        <f t="shared" si="11"/>
        <v/>
      </c>
      <c r="Z122" s="30" t="str">
        <f>IF(Z121="","",IF($AO$21="TYP",IF(S121="","",INDEX($S$18:$S$200,$U$17-ROWS($S$18:$S121))),IF($AO$21="INVERT",S122,"")))</f>
        <v/>
      </c>
      <c r="AA122" s="77" t="str">
        <f t="shared" si="12"/>
        <v/>
      </c>
      <c r="AB122" s="77"/>
      <c r="AC122" s="37"/>
      <c r="AD122" s="37"/>
      <c r="AE122" s="37"/>
      <c r="AF122" s="37"/>
      <c r="AG122" s="37"/>
      <c r="AH122" s="37"/>
      <c r="AI122" s="37"/>
      <c r="AJ122" s="37"/>
      <c r="AK122" s="37"/>
      <c r="AL122" s="37"/>
    </row>
    <row r="123" spans="1:38" x14ac:dyDescent="0.2">
      <c r="A123" s="32" t="str">
        <f t="shared" si="9"/>
        <v/>
      </c>
      <c r="C123" s="38" t="str">
        <f>IF(OR(C122&lt;30,C122=""),"",'Metric Calcs'!C119)</f>
        <v/>
      </c>
      <c r="D123" s="83" t="str">
        <f>IF(C123=0,"",'Metric Calcs'!D119)</f>
        <v xml:space="preserve"> </v>
      </c>
      <c r="E123" s="83" t="str">
        <f>IF(OR(E121=1,E121=""),"",IF('Metric Data'!$B$2,'Metric Calcs'!E119,'Metric Calcs'!F119))</f>
        <v xml:space="preserve"> </v>
      </c>
      <c r="F123" s="30" t="str">
        <f>IF(OR(F121=1,F121=""),"",IF('Metric Data'!$B$2,'Metric Calcs'!F119,'Metric Calcs'!H119))</f>
        <v/>
      </c>
      <c r="G123" s="30" t="str">
        <f>IF(OR(G121=1,G121=""),"",IF('Metric Data'!$B$2,'Metric Calcs'!G119,'Metric Calcs'!K119))</f>
        <v/>
      </c>
      <c r="H123" s="30" t="str">
        <f>IF(OR(H121=1,H121=""),"",IF('Metric Data'!$B$2,'Metric Calcs'!H119,'Metric Calcs'!N119))</f>
        <v/>
      </c>
      <c r="I123" s="30" t="str">
        <f>IF(OR(I121=1,I121=""),"",IF('Metric Data'!$B$2,'Metric Calcs'!K119,'Metric Calcs'!W119))</f>
        <v/>
      </c>
      <c r="J123" s="30" t="str">
        <f>IF('Metric Data'!$B$2,'Metric Calcs'!N119,"")</f>
        <v/>
      </c>
      <c r="K123" s="30" t="str">
        <f>IF('Metric Data'!$B$2,'Metric Calcs'!W119,"")</f>
        <v/>
      </c>
      <c r="L123" s="39" t="str">
        <f>IF('Metric Data'!$B$2,J123,H123)</f>
        <v/>
      </c>
      <c r="M123" s="122" t="str">
        <f>IF('Metric Data'!$B$2,K123,I123)</f>
        <v/>
      </c>
      <c r="O123" s="32" t="str">
        <f t="shared" si="17"/>
        <v/>
      </c>
      <c r="Q123" s="122">
        <f t="shared" si="14"/>
        <v>-0.60960000000000247</v>
      </c>
      <c r="R123" s="32" t="str">
        <f t="shared" si="16"/>
        <v/>
      </c>
      <c r="S123" s="32" t="str">
        <f t="shared" si="15"/>
        <v/>
      </c>
      <c r="U123" s="32" t="str">
        <f t="shared" si="10"/>
        <v/>
      </c>
      <c r="X123" s="30" t="str" cm="1">
        <f t="array" ref="X123">IF($AO$21="INVERT",R123,IF(X122&gt;=$S$12,"",IF(R122="","",INDEX($R$18:$R$199,$U$17-ROWS($R$18:$R122)))))</f>
        <v/>
      </c>
      <c r="Y123" s="30" t="str">
        <f t="shared" si="11"/>
        <v/>
      </c>
      <c r="Z123" s="30" t="str">
        <f>IF(Z122="","",IF($AO$21="TYP",IF(S122="","",INDEX($S$18:$S$200,$U$17-ROWS($S$18:$S122))),IF($AO$21="INVERT",S123,"")))</f>
        <v/>
      </c>
      <c r="AA123" s="77" t="str">
        <f t="shared" si="12"/>
        <v/>
      </c>
      <c r="AB123" s="77"/>
      <c r="AC123" s="37"/>
      <c r="AD123" s="37"/>
      <c r="AE123" s="37"/>
      <c r="AF123" s="37"/>
      <c r="AG123" s="37"/>
      <c r="AH123" s="37"/>
      <c r="AI123" s="37"/>
      <c r="AJ123" s="37"/>
      <c r="AK123" s="37"/>
      <c r="AL123" s="37"/>
    </row>
    <row r="124" spans="1:38" x14ac:dyDescent="0.2">
      <c r="A124" s="32" t="str">
        <f t="shared" si="9"/>
        <v/>
      </c>
      <c r="C124" s="38" t="str">
        <f>IF(OR(C123&lt;30,C123=""),"",'Metric Calcs'!C120)</f>
        <v/>
      </c>
      <c r="D124" s="83" t="str">
        <f>IF(C124=0,"",'Metric Calcs'!D120)</f>
        <v xml:space="preserve"> </v>
      </c>
      <c r="E124" s="83" t="str">
        <f>IF(OR(E122=1,E122=""),"",IF('Metric Data'!$B$2,'Metric Calcs'!E120,'Metric Calcs'!F120))</f>
        <v xml:space="preserve"> </v>
      </c>
      <c r="F124" s="30" t="str">
        <f>IF(OR(F122=1,F122=""),"",IF('Metric Data'!$B$2,'Metric Calcs'!F120,'Metric Calcs'!H120))</f>
        <v/>
      </c>
      <c r="G124" s="30" t="str">
        <f>IF(OR(G122=1,G122=""),"",IF('Metric Data'!$B$2,'Metric Calcs'!G120,'Metric Calcs'!K120))</f>
        <v/>
      </c>
      <c r="H124" s="30" t="str">
        <f>IF(OR(H122=1,H122=""),"",IF('Metric Data'!$B$2,'Metric Calcs'!H120,'Metric Calcs'!N120))</f>
        <v/>
      </c>
      <c r="I124" s="30" t="str">
        <f>IF(OR(I122=1,I122=""),"",IF('Metric Data'!$B$2,'Metric Calcs'!K120,'Metric Calcs'!W120))</f>
        <v/>
      </c>
      <c r="J124" s="30" t="str">
        <f>IF('Metric Data'!$B$2,'Metric Calcs'!N120,"")</f>
        <v/>
      </c>
      <c r="K124" s="30" t="str">
        <f>IF('Metric Data'!$B$2,'Metric Calcs'!W120,"")</f>
        <v/>
      </c>
      <c r="L124" s="39" t="str">
        <f>IF('Metric Data'!$B$2,J124,H124)</f>
        <v/>
      </c>
      <c r="M124" s="122" t="str">
        <f>IF('Metric Data'!$B$2,K124,I124)</f>
        <v/>
      </c>
      <c r="O124" s="32" t="str">
        <f t="shared" si="17"/>
        <v/>
      </c>
      <c r="Q124" s="122">
        <f t="shared" si="14"/>
        <v>-0.63500000000000245</v>
      </c>
      <c r="R124" s="32" t="str">
        <f t="shared" si="16"/>
        <v/>
      </c>
      <c r="S124" s="32" t="str">
        <f t="shared" si="15"/>
        <v/>
      </c>
      <c r="U124" s="32" t="str">
        <f t="shared" si="10"/>
        <v/>
      </c>
      <c r="X124" s="30" t="str" cm="1">
        <f t="array" ref="X124">IF($AO$21="INVERT",R124,IF(X123&gt;=$S$12,"",IF(R123="","",INDEX($R$18:$R$199,$U$17-ROWS($R$18:$R123)))))</f>
        <v/>
      </c>
      <c r="Y124" s="30" t="str">
        <f t="shared" si="11"/>
        <v/>
      </c>
      <c r="Z124" s="30" t="str">
        <f>IF(Z123="","",IF($AO$21="TYP",IF(S123="","",INDEX($S$18:$S$200,$U$17-ROWS($S$18:$S123))),IF($AO$21="INVERT",S124,"")))</f>
        <v/>
      </c>
      <c r="AA124" s="77" t="str">
        <f t="shared" si="12"/>
        <v/>
      </c>
      <c r="AB124" s="77"/>
      <c r="AC124" s="37"/>
      <c r="AD124" s="37"/>
      <c r="AE124" s="37"/>
      <c r="AF124" s="37"/>
      <c r="AG124" s="37"/>
      <c r="AH124" s="37"/>
      <c r="AI124" s="37"/>
      <c r="AJ124" s="37"/>
      <c r="AK124" s="37"/>
      <c r="AL124" s="37"/>
    </row>
    <row r="125" spans="1:38" x14ac:dyDescent="0.2">
      <c r="A125" s="32" t="str">
        <f t="shared" si="9"/>
        <v/>
      </c>
      <c r="C125" s="38" t="str">
        <f>IF(OR(C124&lt;30,C124=""),"",'Metric Calcs'!C121)</f>
        <v/>
      </c>
      <c r="D125" s="83" t="str">
        <f>IF(C125=0,"",'Metric Calcs'!D121)</f>
        <v xml:space="preserve"> </v>
      </c>
      <c r="E125" s="83" t="str">
        <f>IF(OR(E123=1,E123=""),"",IF('Metric Data'!$B$2,'Metric Calcs'!E121,'Metric Calcs'!F121))</f>
        <v xml:space="preserve"> </v>
      </c>
      <c r="F125" s="30" t="str">
        <f>IF(OR(F123=1,F123=""),"",IF('Metric Data'!$B$2,'Metric Calcs'!F121,'Metric Calcs'!H121))</f>
        <v/>
      </c>
      <c r="G125" s="30" t="str">
        <f>IF(OR(G123=1,G123=""),"",IF('Metric Data'!$B$2,'Metric Calcs'!G121,'Metric Calcs'!K121))</f>
        <v/>
      </c>
      <c r="H125" s="30" t="str">
        <f>IF(OR(H123=1,H123=""),"",IF('Metric Data'!$B$2,'Metric Calcs'!H121,'Metric Calcs'!N121))</f>
        <v/>
      </c>
      <c r="I125" s="30" t="str">
        <f>IF(OR(I123=1,I123=""),"",IF('Metric Data'!$B$2,'Metric Calcs'!K121,'Metric Calcs'!W121))</f>
        <v/>
      </c>
      <c r="J125" s="30" t="str">
        <f>IF('Metric Data'!$B$2,'Metric Calcs'!N121,"")</f>
        <v/>
      </c>
      <c r="K125" s="30" t="str">
        <f>IF('Metric Data'!$B$2,'Metric Calcs'!W121,"")</f>
        <v/>
      </c>
      <c r="L125" s="39" t="str">
        <f>IF('Metric Data'!$B$2,J125,H125)</f>
        <v/>
      </c>
      <c r="M125" s="122" t="str">
        <f>IF('Metric Data'!$B$2,K125,I125)</f>
        <v/>
      </c>
      <c r="O125" s="32" t="str">
        <f t="shared" si="17"/>
        <v/>
      </c>
      <c r="Q125" s="122">
        <f t="shared" si="14"/>
        <v>-0.66040000000000243</v>
      </c>
      <c r="R125" s="32" t="str">
        <f t="shared" si="16"/>
        <v/>
      </c>
      <c r="S125" s="32" t="str">
        <f t="shared" si="15"/>
        <v/>
      </c>
      <c r="U125" s="32" t="str">
        <f t="shared" si="10"/>
        <v/>
      </c>
      <c r="X125" s="30" t="str" cm="1">
        <f t="array" ref="X125">IF($AO$21="INVERT",R125,IF(X124&gt;=$S$12,"",IF(R124="","",INDEX($R$18:$R$199,$U$17-ROWS($R$18:$R124)))))</f>
        <v/>
      </c>
      <c r="Y125" s="30" t="str">
        <f t="shared" si="11"/>
        <v/>
      </c>
      <c r="Z125" s="30" t="str">
        <f>IF(Z124="","",IF($AO$21="TYP",IF(S124="","",INDEX($S$18:$S$200,$U$17-ROWS($S$18:$S124))),IF($AO$21="INVERT",S125,"")))</f>
        <v/>
      </c>
      <c r="AA125" s="77" t="str">
        <f t="shared" si="12"/>
        <v/>
      </c>
      <c r="AB125" s="77"/>
      <c r="AC125" s="37"/>
      <c r="AD125" s="37"/>
      <c r="AE125" s="37"/>
      <c r="AF125" s="37"/>
      <c r="AG125" s="37"/>
      <c r="AH125" s="37"/>
      <c r="AI125" s="37"/>
      <c r="AJ125" s="37"/>
      <c r="AK125" s="37"/>
      <c r="AL125" s="37"/>
    </row>
    <row r="126" spans="1:38" x14ac:dyDescent="0.2">
      <c r="A126" s="32" t="str">
        <f t="shared" si="9"/>
        <v/>
      </c>
      <c r="C126" s="38" t="str">
        <f>IF(OR(C125&lt;30,C125=""),"",'Metric Calcs'!C122)</f>
        <v/>
      </c>
      <c r="D126" s="83" t="str">
        <f>IF(C126=0,"",'Metric Calcs'!D122)</f>
        <v xml:space="preserve"> </v>
      </c>
      <c r="E126" s="83" t="str">
        <f>IF(OR(E124=1,E124=""),"",IF('Metric Data'!$B$2,'Metric Calcs'!E122,'Metric Calcs'!F122))</f>
        <v xml:space="preserve"> </v>
      </c>
      <c r="F126" s="30" t="str">
        <f>IF(OR(F124=1,F124=""),"",IF('Metric Data'!$B$2,'Metric Calcs'!F122,'Metric Calcs'!H122))</f>
        <v/>
      </c>
      <c r="G126" s="30" t="str">
        <f>IF(OR(G124=1,G124=""),"",IF('Metric Data'!$B$2,'Metric Calcs'!G122,'Metric Calcs'!K122))</f>
        <v/>
      </c>
      <c r="H126" s="30" t="str">
        <f>IF(OR(H124=1,H124=""),"",IF('Metric Data'!$B$2,'Metric Calcs'!H122,'Metric Calcs'!N122))</f>
        <v/>
      </c>
      <c r="I126" s="30" t="str">
        <f>IF(OR(I124=1,I124=""),"",IF('Metric Data'!$B$2,'Metric Calcs'!K122,'Metric Calcs'!W122))</f>
        <v/>
      </c>
      <c r="J126" s="30" t="str">
        <f>IF('Metric Data'!$B$2,'Metric Calcs'!N122,"")</f>
        <v/>
      </c>
      <c r="K126" s="30" t="str">
        <f>IF('Metric Data'!$B$2,'Metric Calcs'!W122,"")</f>
        <v/>
      </c>
      <c r="L126" s="39" t="str">
        <f>IF('Metric Data'!$B$2,J126,H126)</f>
        <v/>
      </c>
      <c r="M126" s="122" t="str">
        <f>IF('Metric Data'!$B$2,K126,I126)</f>
        <v/>
      </c>
      <c r="O126" s="32" t="str">
        <f t="shared" si="17"/>
        <v/>
      </c>
      <c r="Q126" s="122">
        <f t="shared" si="14"/>
        <v>-0.68580000000000241</v>
      </c>
      <c r="R126" s="32" t="str">
        <f t="shared" si="16"/>
        <v/>
      </c>
      <c r="S126" s="32" t="str">
        <f t="shared" si="15"/>
        <v/>
      </c>
      <c r="U126" s="32" t="str">
        <f t="shared" si="10"/>
        <v/>
      </c>
      <c r="X126" s="30" t="str" cm="1">
        <f t="array" ref="X126">IF($AO$21="INVERT",R126,IF(X125&gt;=$S$12,"",IF(R125="","",INDEX($R$18:$R$199,$U$17-ROWS($R$18:$R125)))))</f>
        <v/>
      </c>
      <c r="Y126" s="30" t="str">
        <f t="shared" si="11"/>
        <v/>
      </c>
      <c r="Z126" s="30" t="str">
        <f>IF(Z125="","",IF($AO$21="TYP",IF(S125="","",INDEX($S$18:$S$200,$U$17-ROWS($S$18:$S125))),IF($AO$21="INVERT",S126,"")))</f>
        <v/>
      </c>
      <c r="AA126" s="77" t="str">
        <f t="shared" si="12"/>
        <v/>
      </c>
      <c r="AB126" s="77"/>
      <c r="AC126" s="37"/>
      <c r="AD126" s="37"/>
      <c r="AE126" s="37"/>
      <c r="AF126" s="37"/>
      <c r="AG126" s="37"/>
      <c r="AH126" s="37"/>
      <c r="AI126" s="37"/>
      <c r="AJ126" s="37"/>
      <c r="AK126" s="37"/>
      <c r="AL126" s="37"/>
    </row>
    <row r="127" spans="1:38" x14ac:dyDescent="0.2">
      <c r="A127" s="32" t="str">
        <f t="shared" si="9"/>
        <v/>
      </c>
      <c r="C127" s="38" t="str">
        <f>IF(OR(C126&lt;30,C126=""),"",'Metric Calcs'!C123)</f>
        <v/>
      </c>
      <c r="D127" s="83" t="str">
        <f>IF(C127=0,"",'Metric Calcs'!D123)</f>
        <v xml:space="preserve"> </v>
      </c>
      <c r="E127" s="83" t="str">
        <f>IF(OR(E125=1,E125=""),"",IF('Metric Data'!$B$2,'Metric Calcs'!E123,'Metric Calcs'!F123))</f>
        <v xml:space="preserve"> </v>
      </c>
      <c r="F127" s="30" t="str">
        <f>IF(OR(F125=1,F125=""),"",IF('Metric Data'!$B$2,'Metric Calcs'!F123,'Metric Calcs'!H123))</f>
        <v/>
      </c>
      <c r="G127" s="30" t="str">
        <f>IF(OR(G125=1,G125=""),"",IF('Metric Data'!$B$2,'Metric Calcs'!G123,'Metric Calcs'!K123))</f>
        <v/>
      </c>
      <c r="H127" s="30" t="str">
        <f>IF(OR(H125=1,H125=""),"",IF('Metric Data'!$B$2,'Metric Calcs'!H123,'Metric Calcs'!N123))</f>
        <v/>
      </c>
      <c r="I127" s="30" t="str">
        <f>IF(OR(I125=1,I125=""),"",IF('Metric Data'!$B$2,'Metric Calcs'!K123,'Metric Calcs'!W123))</f>
        <v/>
      </c>
      <c r="J127" s="30" t="str">
        <f>IF('Metric Data'!$B$2,'Metric Calcs'!N123,"")</f>
        <v/>
      </c>
      <c r="K127" s="30" t="str">
        <f>IF('Metric Data'!$B$2,'Metric Calcs'!W123,"")</f>
        <v/>
      </c>
      <c r="L127" s="39" t="str">
        <f>IF('Metric Data'!$B$2,J127,H127)</f>
        <v/>
      </c>
      <c r="M127" s="122" t="str">
        <f>IF('Metric Data'!$B$2,K127,I127)</f>
        <v/>
      </c>
      <c r="O127" s="32" t="str">
        <f t="shared" si="17"/>
        <v/>
      </c>
      <c r="Q127" s="122">
        <f t="shared" si="14"/>
        <v>-0.71120000000000239</v>
      </c>
      <c r="R127" s="32" t="str">
        <f t="shared" si="16"/>
        <v/>
      </c>
      <c r="S127" s="32" t="str">
        <f t="shared" si="15"/>
        <v/>
      </c>
      <c r="U127" s="32" t="str">
        <f t="shared" si="10"/>
        <v/>
      </c>
      <c r="X127" s="30" t="str" cm="1">
        <f t="array" ref="X127">IF($AO$21="INVERT",R127,IF(X126&gt;=$S$12,"",IF(R126="","",INDEX($R$18:$R$199,$U$17-ROWS($R$18:$R126)))))</f>
        <v/>
      </c>
      <c r="Y127" s="30" t="str">
        <f t="shared" si="11"/>
        <v/>
      </c>
      <c r="Z127" s="30" t="str">
        <f>IF(Z126="","",IF($AO$21="TYP",IF(S126="","",INDEX($S$18:$S$200,$U$17-ROWS($S$18:$S126))),IF($AO$21="INVERT",S127,"")))</f>
        <v/>
      </c>
      <c r="AA127" s="77" t="str">
        <f t="shared" si="12"/>
        <v/>
      </c>
      <c r="AB127" s="77"/>
      <c r="AC127" s="37"/>
      <c r="AD127" s="37"/>
      <c r="AE127" s="37"/>
      <c r="AF127" s="37"/>
      <c r="AG127" s="37"/>
      <c r="AH127" s="37"/>
      <c r="AI127" s="37"/>
      <c r="AJ127" s="37"/>
      <c r="AK127" s="37"/>
      <c r="AL127" s="37"/>
    </row>
    <row r="128" spans="1:38" x14ac:dyDescent="0.2">
      <c r="A128" s="32" t="str">
        <f t="shared" si="9"/>
        <v/>
      </c>
      <c r="C128" s="38" t="str">
        <f>IF(OR(C127&lt;30,C127=""),"",'Metric Calcs'!C124)</f>
        <v/>
      </c>
      <c r="D128" s="83" t="str">
        <f>IF(C128=0,"",'Metric Calcs'!D124)</f>
        <v xml:space="preserve"> </v>
      </c>
      <c r="E128" s="83" t="str">
        <f>IF(OR(E126=1,E126=""),"",IF('Metric Data'!$B$2,'Metric Calcs'!E124,'Metric Calcs'!F124))</f>
        <v xml:space="preserve"> </v>
      </c>
      <c r="F128" s="30" t="str">
        <f>IF(OR(F126=1,F126=""),"",IF('Metric Data'!$B$2,'Metric Calcs'!F124,'Metric Calcs'!H124))</f>
        <v/>
      </c>
      <c r="G128" s="30" t="str">
        <f>IF(OR(G126=1,G126=""),"",IF('Metric Data'!$B$2,'Metric Calcs'!G124,'Metric Calcs'!K124))</f>
        <v/>
      </c>
      <c r="H128" s="30" t="str">
        <f>IF(OR(H126=1,H126=""),"",IF('Metric Data'!$B$2,'Metric Calcs'!H124,'Metric Calcs'!N124))</f>
        <v/>
      </c>
      <c r="I128" s="30" t="str">
        <f>IF(OR(I126=1,I126=""),"",IF('Metric Data'!$B$2,'Metric Calcs'!K124,'Metric Calcs'!W124))</f>
        <v/>
      </c>
      <c r="J128" s="30" t="str">
        <f>IF('Metric Data'!$B$2,'Metric Calcs'!N124,"")</f>
        <v/>
      </c>
      <c r="K128" s="30" t="str">
        <f>IF('Metric Data'!$B$2,'Metric Calcs'!W124,"")</f>
        <v/>
      </c>
      <c r="L128" s="39" t="str">
        <f>IF('Metric Data'!$B$2,J128,H128)</f>
        <v/>
      </c>
      <c r="M128" s="122" t="str">
        <f>IF('Metric Data'!$B$2,K128,I128)</f>
        <v/>
      </c>
      <c r="O128" s="32" t="str">
        <f t="shared" si="17"/>
        <v/>
      </c>
      <c r="Q128" s="122">
        <f t="shared" si="14"/>
        <v>-0.73660000000000236</v>
      </c>
      <c r="R128" s="32" t="str">
        <f t="shared" si="16"/>
        <v/>
      </c>
      <c r="S128" s="32" t="str">
        <f t="shared" si="15"/>
        <v/>
      </c>
      <c r="U128" s="32" t="str">
        <f t="shared" si="10"/>
        <v/>
      </c>
      <c r="X128" s="30" t="str" cm="1">
        <f t="array" ref="X128">IF($AO$21="INVERT",R128,IF(X127&gt;=$S$12,"",IF(R127="","",INDEX($R$18:$R$199,$U$17-ROWS($R$18:$R127)))))</f>
        <v/>
      </c>
      <c r="Y128" s="30" t="str">
        <f t="shared" si="11"/>
        <v/>
      </c>
      <c r="Z128" s="30" t="str">
        <f>IF(Z127="","",IF($AO$21="TYP",IF(S127="","",INDEX($S$18:$S$200,$U$17-ROWS($S$18:$S127))),IF($AO$21="INVERT",S128,"")))</f>
        <v/>
      </c>
      <c r="AA128" s="77" t="str">
        <f t="shared" si="12"/>
        <v/>
      </c>
      <c r="AB128" s="77"/>
      <c r="AC128" s="37"/>
      <c r="AD128" s="37"/>
      <c r="AE128" s="37"/>
      <c r="AF128" s="37"/>
      <c r="AG128" s="37"/>
      <c r="AH128" s="37"/>
      <c r="AI128" s="37"/>
      <c r="AJ128" s="37"/>
      <c r="AK128" s="37"/>
      <c r="AL128" s="37"/>
    </row>
    <row r="129" spans="1:38" x14ac:dyDescent="0.2">
      <c r="A129" s="32" t="str">
        <f t="shared" si="9"/>
        <v/>
      </c>
      <c r="C129" s="38" t="str">
        <f>IF(OR(C128&lt;30,C128=""),"",'Metric Calcs'!C125)</f>
        <v/>
      </c>
      <c r="D129" s="83" t="str">
        <f>IF(C129=0,"",'Metric Calcs'!D125)</f>
        <v xml:space="preserve"> </v>
      </c>
      <c r="E129" s="83" t="str">
        <f>IF(OR(E127=1,E127=""),"",IF('Metric Data'!$B$2,'Metric Calcs'!E125,'Metric Calcs'!F125))</f>
        <v xml:space="preserve"> </v>
      </c>
      <c r="F129" s="30" t="str">
        <f>IF(OR(F127=1,F127=""),"",IF('Metric Data'!$B$2,'Metric Calcs'!F125,'Metric Calcs'!H125))</f>
        <v/>
      </c>
      <c r="G129" s="30" t="str">
        <f>IF(OR(G127=1,G127=""),"",IF('Metric Data'!$B$2,'Metric Calcs'!G125,'Metric Calcs'!K125))</f>
        <v/>
      </c>
      <c r="H129" s="30" t="str">
        <f>IF(OR(H127=1,H127=""),"",IF('Metric Data'!$B$2,'Metric Calcs'!H125,'Metric Calcs'!N125))</f>
        <v/>
      </c>
      <c r="I129" s="30" t="str">
        <f>IF(OR(I127=1,I127=""),"",IF('Metric Data'!$B$2,'Metric Calcs'!K125,'Metric Calcs'!W125))</f>
        <v/>
      </c>
      <c r="J129" s="30" t="str">
        <f>IF('Metric Data'!$B$2,'Metric Calcs'!N125,"")</f>
        <v/>
      </c>
      <c r="K129" s="30" t="str">
        <f>IF('Metric Data'!$B$2,'Metric Calcs'!W125,"")</f>
        <v/>
      </c>
      <c r="L129" s="39" t="str">
        <f>IF('Metric Data'!$B$2,J129,H129)</f>
        <v/>
      </c>
      <c r="M129" s="122" t="str">
        <f>IF('Metric Data'!$B$2,K129,I129)</f>
        <v/>
      </c>
      <c r="O129" s="32" t="str">
        <f t="shared" si="17"/>
        <v/>
      </c>
      <c r="Q129" s="122">
        <f t="shared" si="14"/>
        <v>-0.76200000000000234</v>
      </c>
      <c r="R129" s="32" t="str">
        <f t="shared" si="16"/>
        <v/>
      </c>
      <c r="S129" s="32" t="str">
        <f t="shared" si="15"/>
        <v/>
      </c>
      <c r="U129" s="32" t="str">
        <f t="shared" si="10"/>
        <v/>
      </c>
      <c r="X129" s="30" t="str" cm="1">
        <f t="array" ref="X129">IF($AO$21="INVERT",R129,IF(X128&gt;=$S$12,"",IF(R128="","",INDEX($R$18:$R$199,$U$17-ROWS($R$18:$R128)))))</f>
        <v/>
      </c>
      <c r="Y129" s="30" t="str">
        <f t="shared" si="11"/>
        <v/>
      </c>
      <c r="Z129" s="30" t="str">
        <f>IF(Z128="","",IF($AO$21="TYP",IF(S128="","",INDEX($S$18:$S$200,$U$17-ROWS($S$18:$S128))),IF($AO$21="INVERT",S129,"")))</f>
        <v/>
      </c>
      <c r="AA129" s="77" t="str">
        <f t="shared" si="12"/>
        <v/>
      </c>
      <c r="AB129" s="77"/>
      <c r="AC129" s="37"/>
      <c r="AD129" s="37"/>
      <c r="AE129" s="37"/>
      <c r="AF129" s="37"/>
      <c r="AG129" s="37"/>
      <c r="AH129" s="37"/>
      <c r="AI129" s="37"/>
      <c r="AJ129" s="37"/>
      <c r="AK129" s="37"/>
      <c r="AL129" s="37"/>
    </row>
    <row r="130" spans="1:38" x14ac:dyDescent="0.2">
      <c r="A130" s="32" t="str">
        <f t="shared" si="9"/>
        <v/>
      </c>
      <c r="C130" s="38" t="str">
        <f>IF(OR(C129&lt;30,C129=""),"",'Metric Calcs'!C126)</f>
        <v/>
      </c>
      <c r="D130" s="83" t="str">
        <f>IF(C130=0,"",'Metric Calcs'!D126)</f>
        <v xml:space="preserve"> </v>
      </c>
      <c r="E130" s="83" t="str">
        <f>IF(OR(E128=1,E128=""),"",IF('Metric Data'!$B$2,'Metric Calcs'!E126,'Metric Calcs'!F126))</f>
        <v xml:space="preserve"> </v>
      </c>
      <c r="F130" s="30" t="str">
        <f>IF(OR(F128=1,F128=""),"",IF('Metric Data'!$B$2,'Metric Calcs'!F126,'Metric Calcs'!H126))</f>
        <v/>
      </c>
      <c r="G130" s="30" t="str">
        <f>IF(OR(G128=1,G128=""),"",IF('Metric Data'!$B$2,'Metric Calcs'!G126,'Metric Calcs'!K126))</f>
        <v/>
      </c>
      <c r="H130" s="30" t="str">
        <f>IF(OR(H128=1,H128=""),"",IF('Metric Data'!$B$2,'Metric Calcs'!H126,'Metric Calcs'!N126))</f>
        <v/>
      </c>
      <c r="I130" s="30" t="str">
        <f>IF(OR(I128=1,I128=""),"",IF('Metric Data'!$B$2,'Metric Calcs'!K126,'Metric Calcs'!W126))</f>
        <v/>
      </c>
      <c r="J130" s="30" t="str">
        <f>IF('Metric Data'!$B$2,'Metric Calcs'!N126,"")</f>
        <v/>
      </c>
      <c r="K130" s="30" t="str">
        <f>IF('Metric Data'!$B$2,'Metric Calcs'!W126,"")</f>
        <v/>
      </c>
      <c r="L130" s="39" t="str">
        <f>IF('Metric Data'!$B$2,J130,H130)</f>
        <v/>
      </c>
      <c r="M130" s="122" t="str">
        <f>IF('Metric Data'!$B$2,K130,I130)</f>
        <v/>
      </c>
      <c r="O130" s="32" t="str">
        <f t="shared" si="17"/>
        <v/>
      </c>
      <c r="Q130" s="122">
        <f t="shared" si="14"/>
        <v>-0.78740000000000232</v>
      </c>
      <c r="R130" s="32" t="str">
        <f t="shared" si="16"/>
        <v/>
      </c>
      <c r="S130" s="32" t="str">
        <f t="shared" si="15"/>
        <v/>
      </c>
      <c r="U130" s="32" t="str">
        <f t="shared" si="10"/>
        <v/>
      </c>
      <c r="X130" s="30" t="str" cm="1">
        <f t="array" ref="X130">IF($AO$21="INVERT",R130,IF(X129&gt;=$S$12,"",IF(R129="","",INDEX($R$18:$R$199,$U$17-ROWS($R$18:$R129)))))</f>
        <v/>
      </c>
      <c r="Y130" s="30" t="str">
        <f t="shared" si="11"/>
        <v/>
      </c>
      <c r="Z130" s="30" t="str">
        <f>IF(Z129="","",IF($AO$21="TYP",IF(S129="","",INDEX($S$18:$S$200,$U$17-ROWS($S$18:$S129))),IF($AO$21="INVERT",S130,"")))</f>
        <v/>
      </c>
      <c r="AA130" s="77" t="str">
        <f t="shared" si="12"/>
        <v/>
      </c>
      <c r="AB130" s="77"/>
      <c r="AC130" s="37"/>
      <c r="AD130" s="37"/>
      <c r="AE130" s="37"/>
      <c r="AF130" s="37"/>
      <c r="AG130" s="37"/>
      <c r="AH130" s="37"/>
      <c r="AI130" s="37"/>
      <c r="AJ130" s="37"/>
      <c r="AK130" s="37"/>
      <c r="AL130" s="37"/>
    </row>
    <row r="131" spans="1:38" x14ac:dyDescent="0.2">
      <c r="A131" s="32" t="str">
        <f t="shared" si="9"/>
        <v/>
      </c>
      <c r="C131" s="38" t="str">
        <f>IF(OR(C130&lt;30,C130=""),"",'Metric Calcs'!C127)</f>
        <v/>
      </c>
      <c r="D131" s="83" t="str">
        <f>IF(C131=0,"",'Metric Calcs'!D127)</f>
        <v xml:space="preserve"> </v>
      </c>
      <c r="E131" s="83" t="str">
        <f>IF(OR(E129=1,E129=""),"",IF('Metric Data'!$B$2,'Metric Calcs'!E127,'Metric Calcs'!F127))</f>
        <v xml:space="preserve"> </v>
      </c>
      <c r="F131" s="30" t="str">
        <f>IF(OR(F129=1,F129=""),"",IF('Metric Data'!$B$2,'Metric Calcs'!F127,'Metric Calcs'!H127))</f>
        <v/>
      </c>
      <c r="G131" s="30" t="str">
        <f>IF(OR(G129=1,G129=""),"",IF('Metric Data'!$B$2,'Metric Calcs'!G127,'Metric Calcs'!K127))</f>
        <v/>
      </c>
      <c r="H131" s="30" t="str">
        <f>IF(OR(H129=1,H129=""),"",IF('Metric Data'!$B$2,'Metric Calcs'!H127,'Metric Calcs'!N127))</f>
        <v/>
      </c>
      <c r="I131" s="30" t="str">
        <f>IF(OR(I129=1,I129=""),"",IF('Metric Data'!$B$2,'Metric Calcs'!K127,'Metric Calcs'!W127))</f>
        <v/>
      </c>
      <c r="J131" s="30" t="str">
        <f>IF('Metric Data'!$B$2,'Metric Calcs'!N127,"")</f>
        <v/>
      </c>
      <c r="K131" s="30" t="str">
        <f>IF('Metric Data'!$B$2,'Metric Calcs'!W127,"")</f>
        <v/>
      </c>
      <c r="L131" s="39" t="str">
        <f>IF('Metric Data'!$B$2,J131,H131)</f>
        <v/>
      </c>
      <c r="M131" s="122" t="str">
        <f>IF('Metric Data'!$B$2,K131,I131)</f>
        <v/>
      </c>
      <c r="O131" s="32" t="str">
        <f t="shared" si="17"/>
        <v/>
      </c>
      <c r="Q131" s="122">
        <f t="shared" si="14"/>
        <v>-0.8128000000000023</v>
      </c>
      <c r="R131" s="32" t="str">
        <f t="shared" si="16"/>
        <v/>
      </c>
      <c r="S131" s="32" t="str">
        <f t="shared" si="15"/>
        <v/>
      </c>
      <c r="U131" s="32" t="str">
        <f t="shared" si="10"/>
        <v/>
      </c>
      <c r="X131" s="30" t="str" cm="1">
        <f t="array" ref="X131">IF($AO$21="INVERT",R131,IF(X130&gt;=$S$12,"",IF(R130="","",INDEX($R$18:$R$199,$U$17-ROWS($R$18:$R130)))))</f>
        <v/>
      </c>
      <c r="Y131" s="30" t="str">
        <f t="shared" si="11"/>
        <v/>
      </c>
      <c r="Z131" s="30" t="str">
        <f>IF(Z130="","",IF($AO$21="TYP",IF(S130="","",INDEX($S$18:$S$200,$U$17-ROWS($S$18:$S130))),IF($AO$21="INVERT",S131,"")))</f>
        <v/>
      </c>
      <c r="AA131" s="77" t="str">
        <f t="shared" si="12"/>
        <v/>
      </c>
      <c r="AB131" s="77"/>
      <c r="AC131" s="37"/>
      <c r="AD131" s="37"/>
      <c r="AE131" s="37"/>
      <c r="AF131" s="37"/>
      <c r="AG131" s="37"/>
      <c r="AH131" s="37"/>
      <c r="AI131" s="37"/>
      <c r="AJ131" s="37"/>
      <c r="AK131" s="37"/>
      <c r="AL131" s="37"/>
    </row>
    <row r="132" spans="1:38" x14ac:dyDescent="0.2">
      <c r="A132" s="32" t="str">
        <f t="shared" si="9"/>
        <v/>
      </c>
      <c r="C132" s="38" t="str">
        <f>IF(OR(C131&lt;30,C131=""),"",'Metric Calcs'!C128)</f>
        <v/>
      </c>
      <c r="D132" s="83" t="str">
        <f>IF(C132=0,"",'Metric Calcs'!D128)</f>
        <v xml:space="preserve"> </v>
      </c>
      <c r="E132" s="83" t="str">
        <f>IF(OR(E130=1,E130=""),"",IF('Metric Data'!$B$2,'Metric Calcs'!E128,'Metric Calcs'!F128))</f>
        <v xml:space="preserve"> </v>
      </c>
      <c r="F132" s="30" t="str">
        <f>IF(OR(F130=1,F130=""),"",IF('Metric Data'!$B$2,'Metric Calcs'!F128,'Metric Calcs'!H128))</f>
        <v/>
      </c>
      <c r="G132" s="30" t="str">
        <f>IF(OR(G130=1,G130=""),"",IF('Metric Data'!$B$2,'Metric Calcs'!G128,'Metric Calcs'!K128))</f>
        <v/>
      </c>
      <c r="H132" s="30" t="str">
        <f>IF(OR(H130=1,H130=""),"",IF('Metric Data'!$B$2,'Metric Calcs'!H128,'Metric Calcs'!N128))</f>
        <v/>
      </c>
      <c r="I132" s="30" t="str">
        <f>IF(OR(I130=1,I130=""),"",IF('Metric Data'!$B$2,'Metric Calcs'!K128,'Metric Calcs'!W128))</f>
        <v/>
      </c>
      <c r="J132" s="30" t="str">
        <f>IF('Metric Data'!$B$2,'Metric Calcs'!N128,"")</f>
        <v/>
      </c>
      <c r="K132" s="30" t="str">
        <f>IF('Metric Data'!$B$2,'Metric Calcs'!W128,"")</f>
        <v/>
      </c>
      <c r="L132" s="39" t="str">
        <f>IF('Metric Data'!$B$2,J132,H132)</f>
        <v/>
      </c>
      <c r="M132" s="122" t="str">
        <f>IF('Metric Data'!$B$2,K132,I132)</f>
        <v/>
      </c>
      <c r="O132" s="32" t="str">
        <f t="shared" si="17"/>
        <v/>
      </c>
      <c r="Q132" s="122">
        <f t="shared" si="14"/>
        <v>-0.83820000000000228</v>
      </c>
      <c r="R132" s="32" t="str">
        <f t="shared" si="16"/>
        <v/>
      </c>
      <c r="S132" s="32" t="str">
        <f t="shared" si="15"/>
        <v/>
      </c>
      <c r="U132" s="32" t="str">
        <f t="shared" si="10"/>
        <v/>
      </c>
      <c r="X132" s="30" t="str" cm="1">
        <f t="array" ref="X132">IF($AO$21="INVERT",R132,IF(X131&gt;=$S$12,"",IF(R131="","",INDEX($R$18:$R$199,$U$17-ROWS($R$18:$R131)))))</f>
        <v/>
      </c>
      <c r="Y132" s="30" t="str">
        <f t="shared" si="11"/>
        <v/>
      </c>
      <c r="Z132" s="30" t="str">
        <f>IF(Z131="","",IF($AO$21="TYP",IF(S131="","",INDEX($S$18:$S$200,$U$17-ROWS($S$18:$S131))),IF($AO$21="INVERT",S132,"")))</f>
        <v/>
      </c>
      <c r="AA132" s="77" t="str">
        <f t="shared" si="12"/>
        <v/>
      </c>
      <c r="AB132" s="77"/>
      <c r="AC132" s="37"/>
      <c r="AD132" s="37"/>
      <c r="AE132" s="37"/>
      <c r="AF132" s="37"/>
      <c r="AG132" s="37"/>
      <c r="AH132" s="37"/>
      <c r="AI132" s="37"/>
      <c r="AJ132" s="37"/>
      <c r="AK132" s="37"/>
      <c r="AL132" s="37"/>
    </row>
    <row r="133" spans="1:38" x14ac:dyDescent="0.2">
      <c r="A133" s="32" t="str">
        <f t="shared" si="9"/>
        <v/>
      </c>
      <c r="C133" s="38" t="str">
        <f>IF(OR(C132&lt;30,C132=""),"",'Metric Calcs'!C129)</f>
        <v/>
      </c>
      <c r="D133" s="83" t="str">
        <f>IF(C133=0,"",'Metric Calcs'!D129)</f>
        <v xml:space="preserve"> </v>
      </c>
      <c r="E133" s="83" t="str">
        <f>IF(OR(E131=1,E131=""),"",IF('Metric Data'!$B$2,'Metric Calcs'!E129,'Metric Calcs'!F129))</f>
        <v xml:space="preserve"> </v>
      </c>
      <c r="F133" s="30" t="str">
        <f>IF(OR(F131=1,F131=""),"",IF('Metric Data'!$B$2,'Metric Calcs'!F129,'Metric Calcs'!H129))</f>
        <v/>
      </c>
      <c r="G133" s="30" t="str">
        <f>IF(OR(G131=1,G131=""),"",IF('Metric Data'!$B$2,'Metric Calcs'!G129,'Metric Calcs'!K129))</f>
        <v/>
      </c>
      <c r="H133" s="30" t="str">
        <f>IF(OR(H131=1,H131=""),"",IF('Metric Data'!$B$2,'Metric Calcs'!H129,'Metric Calcs'!N129))</f>
        <v/>
      </c>
      <c r="I133" s="30" t="str">
        <f>IF(OR(I131=1,I131=""),"",IF('Metric Data'!$B$2,'Metric Calcs'!K129,'Metric Calcs'!W129))</f>
        <v/>
      </c>
      <c r="J133" s="30" t="str">
        <f>IF('Metric Data'!$B$2,'Metric Calcs'!N129,"")</f>
        <v/>
      </c>
      <c r="K133" s="30" t="str">
        <f>IF('Metric Data'!$B$2,'Metric Calcs'!W129,"")</f>
        <v/>
      </c>
      <c r="L133" s="39" t="str">
        <f>IF('Metric Data'!$B$2,J133,H133)</f>
        <v/>
      </c>
      <c r="M133" s="122" t="str">
        <f>IF('Metric Data'!$B$2,K133,I133)</f>
        <v/>
      </c>
      <c r="O133" s="32" t="str">
        <f t="shared" si="17"/>
        <v/>
      </c>
      <c r="Q133" s="122">
        <f t="shared" si="14"/>
        <v>-0.86360000000000225</v>
      </c>
      <c r="R133" s="32" t="str">
        <f t="shared" si="16"/>
        <v/>
      </c>
      <c r="S133" s="32" t="str">
        <f t="shared" si="15"/>
        <v/>
      </c>
      <c r="U133" s="32" t="str">
        <f t="shared" si="10"/>
        <v/>
      </c>
      <c r="X133" s="30" t="str" cm="1">
        <f t="array" ref="X133">IF($AO$21="INVERT",R133,IF(X132&gt;=$S$12,"",IF(R132="","",INDEX($R$18:$R$199,$U$17-ROWS($R$18:$R132)))))</f>
        <v/>
      </c>
      <c r="Y133" s="30" t="str">
        <f t="shared" si="11"/>
        <v/>
      </c>
      <c r="Z133" s="30" t="str">
        <f>IF(Z132="","",IF($AO$21="TYP",IF(S132="","",INDEX($S$18:$S$200,$U$17-ROWS($S$18:$S132))),IF($AO$21="INVERT",S133,"")))</f>
        <v/>
      </c>
      <c r="AA133" s="77" t="str">
        <f t="shared" si="12"/>
        <v/>
      </c>
      <c r="AB133" s="77"/>
      <c r="AC133" s="37"/>
      <c r="AD133" s="37"/>
      <c r="AE133" s="37"/>
      <c r="AF133" s="37"/>
      <c r="AG133" s="37"/>
      <c r="AH133" s="37"/>
      <c r="AI133" s="37"/>
      <c r="AJ133" s="37"/>
      <c r="AK133" s="37"/>
      <c r="AL133" s="37"/>
    </row>
    <row r="134" spans="1:38" x14ac:dyDescent="0.2">
      <c r="A134" s="32" t="str">
        <f t="shared" si="9"/>
        <v/>
      </c>
      <c r="C134" s="38" t="str">
        <f>IF(OR(C133&lt;30,C133=""),"",'Metric Calcs'!C130)</f>
        <v/>
      </c>
      <c r="D134" s="83" t="str">
        <f>IF(C134=0,"",'Metric Calcs'!D130)</f>
        <v xml:space="preserve"> </v>
      </c>
      <c r="E134" s="83" t="str">
        <f>IF(OR(E132=1,E132=""),"",IF('Metric Data'!$B$2,'Metric Calcs'!E130,'Metric Calcs'!F130))</f>
        <v xml:space="preserve"> </v>
      </c>
      <c r="F134" s="30" t="str">
        <f>IF(OR(F132=1,F132=""),"",IF('Metric Data'!$B$2,'Metric Calcs'!F130,'Metric Calcs'!H130))</f>
        <v/>
      </c>
      <c r="G134" s="30" t="str">
        <f>IF(OR(G132=1,G132=""),"",IF('Metric Data'!$B$2,'Metric Calcs'!G130,'Metric Calcs'!K130))</f>
        <v/>
      </c>
      <c r="H134" s="30" t="str">
        <f>IF(OR(H132=1,H132=""),"",IF('Metric Data'!$B$2,'Metric Calcs'!H130,'Metric Calcs'!N130))</f>
        <v/>
      </c>
      <c r="I134" s="30" t="str">
        <f>IF(OR(I132=1,I132=""),"",IF('Metric Data'!$B$2,'Metric Calcs'!K130,'Metric Calcs'!W130))</f>
        <v/>
      </c>
      <c r="J134" s="30" t="str">
        <f>IF('Metric Data'!$B$2,'Metric Calcs'!N130,"")</f>
        <v/>
      </c>
      <c r="K134" s="30" t="str">
        <f>IF('Metric Data'!$B$2,'Metric Calcs'!W130,"")</f>
        <v/>
      </c>
      <c r="L134" s="39" t="str">
        <f>IF('Metric Data'!$B$2,J134,H134)</f>
        <v/>
      </c>
      <c r="M134" s="122" t="str">
        <f>IF('Metric Data'!$B$2,K134,I134)</f>
        <v/>
      </c>
      <c r="O134" s="32" t="str">
        <f t="shared" si="17"/>
        <v/>
      </c>
      <c r="Q134" s="122">
        <f t="shared" si="14"/>
        <v>-0.88900000000000223</v>
      </c>
      <c r="R134" s="32" t="str">
        <f t="shared" si="16"/>
        <v/>
      </c>
      <c r="S134" s="32" t="str">
        <f t="shared" si="15"/>
        <v/>
      </c>
      <c r="U134" s="32" t="str">
        <f t="shared" si="10"/>
        <v/>
      </c>
      <c r="X134" s="30" t="str" cm="1">
        <f t="array" ref="X134">IF($AO$21="INVERT",R134,IF(X133&gt;=$S$12,"",IF(R133="","",INDEX($R$18:$R$199,$U$17-ROWS($R$18:$R133)))))</f>
        <v/>
      </c>
      <c r="Y134" s="30" t="str">
        <f t="shared" si="11"/>
        <v/>
      </c>
      <c r="Z134" s="30" t="str">
        <f>IF(Z133="","",IF($AO$21="TYP",IF(S133="","",INDEX($S$18:$S$200,$U$17-ROWS($S$18:$S133))),IF($AO$21="INVERT",S134,"")))</f>
        <v/>
      </c>
      <c r="AA134" s="77" t="str">
        <f t="shared" si="12"/>
        <v/>
      </c>
      <c r="AB134" s="77"/>
      <c r="AC134" s="37"/>
      <c r="AD134" s="37"/>
      <c r="AE134" s="37"/>
      <c r="AF134" s="37"/>
      <c r="AG134" s="37"/>
      <c r="AH134" s="37"/>
      <c r="AI134" s="37"/>
      <c r="AJ134" s="37"/>
      <c r="AK134" s="37"/>
      <c r="AL134" s="37"/>
    </row>
    <row r="135" spans="1:38" x14ac:dyDescent="0.2">
      <c r="A135" s="32" t="str">
        <f t="shared" si="9"/>
        <v/>
      </c>
      <c r="C135" s="38" t="str">
        <f>IF(OR(C134&lt;30,C134=""),"",'Metric Calcs'!C131)</f>
        <v/>
      </c>
      <c r="D135" s="83" t="str">
        <f>IF(C135=0,"",'Metric Calcs'!D131)</f>
        <v xml:space="preserve"> </v>
      </c>
      <c r="E135" s="83" t="str">
        <f>IF(OR(E133=1,E133=""),"",IF('Metric Data'!$B$2,'Metric Calcs'!E131,'Metric Calcs'!F131))</f>
        <v xml:space="preserve"> </v>
      </c>
      <c r="F135" s="30" t="str">
        <f>IF(OR(F133=1,F133=""),"",IF('Metric Data'!$B$2,'Metric Calcs'!F131,'Metric Calcs'!H131))</f>
        <v/>
      </c>
      <c r="G135" s="30" t="str">
        <f>IF(OR(G133=1,G133=""),"",IF('Metric Data'!$B$2,'Metric Calcs'!G131,'Metric Calcs'!K131))</f>
        <v/>
      </c>
      <c r="H135" s="30" t="str">
        <f>IF(OR(H133=1,H133=""),"",IF('Metric Data'!$B$2,'Metric Calcs'!H131,'Metric Calcs'!N131))</f>
        <v/>
      </c>
      <c r="I135" s="30" t="str">
        <f>IF(OR(I133=1,I133=""),"",IF('Metric Data'!$B$2,'Metric Calcs'!K131,'Metric Calcs'!W131))</f>
        <v/>
      </c>
      <c r="J135" s="30" t="str">
        <f>IF('Metric Data'!$B$2,'Metric Calcs'!N131,"")</f>
        <v/>
      </c>
      <c r="K135" s="30" t="str">
        <f>IF('Metric Data'!$B$2,'Metric Calcs'!W131,"")</f>
        <v/>
      </c>
      <c r="L135" s="39" t="str">
        <f>IF('Metric Data'!$B$2,J135,H135)</f>
        <v/>
      </c>
      <c r="M135" s="122" t="str">
        <f>IF('Metric Data'!$B$2,K135,I135)</f>
        <v/>
      </c>
      <c r="O135" s="32" t="str">
        <f t="shared" si="17"/>
        <v/>
      </c>
      <c r="Q135" s="122">
        <f t="shared" si="14"/>
        <v>-0.91440000000000221</v>
      </c>
      <c r="R135" s="32" t="str">
        <f t="shared" si="16"/>
        <v/>
      </c>
      <c r="S135" s="32" t="str">
        <f t="shared" si="15"/>
        <v/>
      </c>
      <c r="U135" s="32" t="str">
        <f t="shared" si="10"/>
        <v/>
      </c>
      <c r="X135" s="30" t="str" cm="1">
        <f t="array" ref="X135">IF($AO$21="INVERT",R135,IF(X134&gt;=$S$12,"",IF(R134="","",INDEX($R$18:$R$199,$U$17-ROWS($R$18:$R134)))))</f>
        <v/>
      </c>
      <c r="Y135" s="30" t="str">
        <f t="shared" si="11"/>
        <v/>
      </c>
      <c r="Z135" s="30" t="str">
        <f>IF(Z134="","",IF($AO$21="TYP",IF(S134="","",INDEX($S$18:$S$200,$U$17-ROWS($S$18:$S134))),IF($AO$21="INVERT",S135,"")))</f>
        <v/>
      </c>
      <c r="AA135" s="77" t="str">
        <f t="shared" si="12"/>
        <v/>
      </c>
      <c r="AB135" s="77"/>
      <c r="AC135" s="37"/>
      <c r="AD135" s="37"/>
      <c r="AE135" s="37"/>
      <c r="AF135" s="37"/>
      <c r="AG135" s="37"/>
      <c r="AH135" s="37"/>
      <c r="AI135" s="37"/>
      <c r="AJ135" s="37"/>
      <c r="AK135" s="37"/>
      <c r="AL135" s="37"/>
    </row>
    <row r="136" spans="1:38" x14ac:dyDescent="0.2">
      <c r="A136" s="32" t="str">
        <f t="shared" si="9"/>
        <v/>
      </c>
      <c r="C136" s="38" t="str">
        <f>IF(OR(C135&lt;30,C135=""),"",'Metric Calcs'!C132)</f>
        <v/>
      </c>
      <c r="D136" s="83" t="str">
        <f>IF(C136=0,"",'Metric Calcs'!D132)</f>
        <v xml:space="preserve"> </v>
      </c>
      <c r="E136" s="83" t="str">
        <f>IF(OR(E134=1,E134=""),"",IF('Metric Data'!$B$2,'Metric Calcs'!E132,'Metric Calcs'!F132))</f>
        <v xml:space="preserve"> </v>
      </c>
      <c r="F136" s="30" t="str">
        <f>IF(OR(F134=1,F134=""),"",IF('Metric Data'!$B$2,'Metric Calcs'!F132,'Metric Calcs'!H132))</f>
        <v/>
      </c>
      <c r="G136" s="30" t="str">
        <f>IF(OR(G134=1,G134=""),"",IF('Metric Data'!$B$2,'Metric Calcs'!G132,'Metric Calcs'!K132))</f>
        <v/>
      </c>
      <c r="H136" s="30" t="str">
        <f>IF(OR(H134=1,H134=""),"",IF('Metric Data'!$B$2,'Metric Calcs'!H132,'Metric Calcs'!N132))</f>
        <v/>
      </c>
      <c r="I136" s="30" t="str">
        <f>IF(OR(I134=1,I134=""),"",IF('Metric Data'!$B$2,'Metric Calcs'!K132,'Metric Calcs'!W132))</f>
        <v/>
      </c>
      <c r="J136" s="30" t="str">
        <f>IF('Metric Data'!$B$2,'Metric Calcs'!N132,"")</f>
        <v/>
      </c>
      <c r="K136" s="30" t="str">
        <f>IF('Metric Data'!$B$2,'Metric Calcs'!W132,"")</f>
        <v/>
      </c>
      <c r="L136" s="39" t="str">
        <f>IF('Metric Data'!$B$2,J136,H136)</f>
        <v/>
      </c>
      <c r="M136" s="122" t="str">
        <f>IF('Metric Data'!$B$2,K136,I136)</f>
        <v/>
      </c>
      <c r="O136" s="32" t="str">
        <f t="shared" si="17"/>
        <v/>
      </c>
      <c r="Q136" s="122">
        <f t="shared" si="14"/>
        <v>-0.93980000000000219</v>
      </c>
      <c r="R136" s="32" t="str">
        <f t="shared" si="16"/>
        <v/>
      </c>
      <c r="S136" s="32" t="str">
        <f t="shared" si="15"/>
        <v/>
      </c>
      <c r="U136" s="32" t="str">
        <f t="shared" si="10"/>
        <v/>
      </c>
      <c r="X136" s="30" t="str" cm="1">
        <f t="array" ref="X136">IF($AO$21="INVERT",R136,IF(X135&gt;=$S$12,"",IF(R135="","",INDEX($R$18:$R$199,$U$17-ROWS($R$18:$R135)))))</f>
        <v/>
      </c>
      <c r="Y136" s="30" t="str">
        <f t="shared" si="11"/>
        <v/>
      </c>
      <c r="Z136" s="30" t="str">
        <f>IF(Z135="","",IF($AO$21="TYP",IF(S135="","",INDEX($S$18:$S$200,$U$17-ROWS($S$18:$S135))),IF($AO$21="INVERT",S136,"")))</f>
        <v/>
      </c>
      <c r="AA136" s="77" t="str">
        <f t="shared" si="12"/>
        <v/>
      </c>
      <c r="AB136" s="77"/>
      <c r="AC136" s="37"/>
      <c r="AD136" s="37"/>
      <c r="AE136" s="37"/>
      <c r="AF136" s="37"/>
      <c r="AG136" s="37"/>
      <c r="AH136" s="37"/>
      <c r="AI136" s="37"/>
      <c r="AJ136" s="37"/>
      <c r="AK136" s="37"/>
      <c r="AL136" s="37"/>
    </row>
    <row r="137" spans="1:38" x14ac:dyDescent="0.2">
      <c r="A137" s="32" t="str">
        <f t="shared" si="9"/>
        <v/>
      </c>
      <c r="C137" s="38" t="str">
        <f>IF(OR(C136&lt;30,C136=""),"",'Metric Calcs'!C133)</f>
        <v/>
      </c>
      <c r="D137" s="83" t="str">
        <f>IF(C137=0,"",'Metric Calcs'!D133)</f>
        <v xml:space="preserve"> </v>
      </c>
      <c r="E137" s="83" t="str">
        <f>IF(OR(E135=1,E135=""),"",IF('Metric Data'!$B$2,'Metric Calcs'!E133,'Metric Calcs'!F133))</f>
        <v xml:space="preserve"> </v>
      </c>
      <c r="F137" s="30" t="str">
        <f>IF(OR(F135=1,F135=""),"",IF('Metric Data'!$B$2,'Metric Calcs'!F133,'Metric Calcs'!H133))</f>
        <v/>
      </c>
      <c r="G137" s="30" t="str">
        <f>IF(OR(G135=1,G135=""),"",IF('Metric Data'!$B$2,'Metric Calcs'!G133,'Metric Calcs'!K133))</f>
        <v/>
      </c>
      <c r="H137" s="30" t="str">
        <f>IF(OR(H135=1,H135=""),"",IF('Metric Data'!$B$2,'Metric Calcs'!H133,'Metric Calcs'!N133))</f>
        <v/>
      </c>
      <c r="I137" s="30" t="str">
        <f>IF(OR(I135=1,I135=""),"",IF('Metric Data'!$B$2,'Metric Calcs'!K133,'Metric Calcs'!W133))</f>
        <v/>
      </c>
      <c r="J137" s="30" t="str">
        <f>IF('Metric Data'!$B$2,'Metric Calcs'!N133,"")</f>
        <v/>
      </c>
      <c r="K137" s="30" t="str">
        <f>IF('Metric Data'!$B$2,'Metric Calcs'!W133,"")</f>
        <v/>
      </c>
      <c r="L137" s="39" t="str">
        <f>IF('Metric Data'!$B$2,J137,H137)</f>
        <v/>
      </c>
      <c r="M137" s="122" t="str">
        <f>IF('Metric Data'!$B$2,K137,I137)</f>
        <v/>
      </c>
      <c r="O137" s="32" t="str">
        <f t="shared" si="17"/>
        <v/>
      </c>
      <c r="Q137" s="122">
        <f t="shared" si="14"/>
        <v>-0.96520000000000217</v>
      </c>
      <c r="R137" s="32" t="str">
        <f t="shared" si="16"/>
        <v/>
      </c>
      <c r="S137" s="32" t="str">
        <f t="shared" si="15"/>
        <v/>
      </c>
      <c r="U137" s="32" t="str">
        <f t="shared" si="10"/>
        <v/>
      </c>
      <c r="X137" s="30" t="str" cm="1">
        <f t="array" ref="X137">IF($AO$21="INVERT",R137,IF(X136&gt;=$S$12,"",IF(R136="","",INDEX($R$18:$R$199,$U$17-ROWS($R$18:$R136)))))</f>
        <v/>
      </c>
      <c r="Y137" s="30" t="str">
        <f t="shared" si="11"/>
        <v/>
      </c>
      <c r="Z137" s="30" t="str">
        <f>IF(Z136="","",IF($AO$21="TYP",IF(S136="","",INDEX($S$18:$S$200,$U$17-ROWS($S$18:$S136))),IF($AO$21="INVERT",S137,"")))</f>
        <v/>
      </c>
      <c r="AA137" s="77" t="str">
        <f t="shared" si="12"/>
        <v/>
      </c>
      <c r="AB137" s="77"/>
      <c r="AC137" s="37"/>
      <c r="AD137" s="37"/>
      <c r="AE137" s="37"/>
      <c r="AF137" s="37"/>
      <c r="AG137" s="37"/>
      <c r="AH137" s="37"/>
      <c r="AI137" s="37"/>
      <c r="AJ137" s="37"/>
      <c r="AK137" s="37"/>
      <c r="AL137" s="37"/>
    </row>
    <row r="138" spans="1:38" x14ac:dyDescent="0.2">
      <c r="A138" s="32" t="str">
        <f t="shared" si="9"/>
        <v/>
      </c>
      <c r="C138" s="38" t="str">
        <f>IF(OR(C137&lt;30,C137=""),"",'Metric Calcs'!C134)</f>
        <v/>
      </c>
      <c r="D138" s="83" t="str">
        <f>IF(C138=0,"",'Metric Calcs'!D134)</f>
        <v xml:space="preserve"> </v>
      </c>
      <c r="E138" s="83" t="str">
        <f>IF(OR(E136=1,E136=""),"",IF('Metric Data'!$B$2,'Metric Calcs'!E134,'Metric Calcs'!F134))</f>
        <v xml:space="preserve"> </v>
      </c>
      <c r="F138" s="30" t="str">
        <f>IF(OR(F136=1,F136=""),"",IF('Metric Data'!$B$2,'Metric Calcs'!F134,'Metric Calcs'!H134))</f>
        <v/>
      </c>
      <c r="G138" s="30" t="str">
        <f>IF(OR(G136=1,G136=""),"",IF('Metric Data'!$B$2,'Metric Calcs'!G134,'Metric Calcs'!K134))</f>
        <v/>
      </c>
      <c r="H138" s="30" t="str">
        <f>IF(OR(H136=1,H136=""),"",IF('Metric Data'!$B$2,'Metric Calcs'!H134,'Metric Calcs'!N134))</f>
        <v/>
      </c>
      <c r="I138" s="30" t="str">
        <f>IF(OR(I136=1,I136=""),"",IF('Metric Data'!$B$2,'Metric Calcs'!K134,'Metric Calcs'!W134))</f>
        <v/>
      </c>
      <c r="J138" s="30" t="str">
        <f>IF('Metric Data'!$B$2,'Metric Calcs'!N134,"")</f>
        <v/>
      </c>
      <c r="K138" s="30" t="str">
        <f>IF('Metric Data'!$B$2,'Metric Calcs'!W134,"")</f>
        <v/>
      </c>
      <c r="L138" s="39" t="str">
        <f>IF('Metric Data'!$B$2,J138,H138)</f>
        <v/>
      </c>
      <c r="M138" s="122" t="str">
        <f>IF('Metric Data'!$B$2,K138,I138)</f>
        <v/>
      </c>
      <c r="O138" s="32" t="str">
        <f t="shared" si="17"/>
        <v/>
      </c>
      <c r="Q138" s="122">
        <f t="shared" si="14"/>
        <v>-0.99060000000000215</v>
      </c>
      <c r="R138" s="32" t="str">
        <f t="shared" si="16"/>
        <v/>
      </c>
      <c r="S138" s="32" t="str">
        <f t="shared" si="15"/>
        <v/>
      </c>
      <c r="U138" s="32" t="str">
        <f t="shared" si="10"/>
        <v/>
      </c>
      <c r="X138" s="30" t="str" cm="1">
        <f t="array" ref="X138">IF($AO$21="INVERT",R138,IF(X137&gt;=$S$12,"",IF(R137="","",INDEX($R$18:$R$199,$U$17-ROWS($R$18:$R137)))))</f>
        <v/>
      </c>
      <c r="Y138" s="30" t="str">
        <f t="shared" si="11"/>
        <v/>
      </c>
      <c r="Z138" s="30" t="str">
        <f>IF(Z137="","",IF($AO$21="TYP",IF(S137="","",INDEX($S$18:$S$200,$U$17-ROWS($S$18:$S137))),IF($AO$21="INVERT",S138,"")))</f>
        <v/>
      </c>
      <c r="AA138" s="77" t="str">
        <f t="shared" si="12"/>
        <v/>
      </c>
      <c r="AB138" s="77"/>
      <c r="AC138" s="37"/>
      <c r="AD138" s="37"/>
      <c r="AE138" s="37"/>
      <c r="AF138" s="37"/>
      <c r="AG138" s="37"/>
      <c r="AH138" s="37"/>
      <c r="AI138" s="37"/>
      <c r="AJ138" s="37"/>
      <c r="AK138" s="37"/>
      <c r="AL138" s="37"/>
    </row>
    <row r="139" spans="1:38" x14ac:dyDescent="0.2">
      <c r="A139" s="32" t="str">
        <f t="shared" si="9"/>
        <v/>
      </c>
      <c r="C139" s="38" t="str">
        <f>IF(OR(C138&lt;30,C138=""),"",'Metric Calcs'!C135)</f>
        <v/>
      </c>
      <c r="D139" s="83" t="str">
        <f>IF(C139=0,"",'Metric Calcs'!D135)</f>
        <v xml:space="preserve"> </v>
      </c>
      <c r="E139" s="83" t="str">
        <f>IF(OR(E137=1,E137=""),"",IF('Metric Data'!$B$2,'Metric Calcs'!E135,'Metric Calcs'!F135))</f>
        <v xml:space="preserve"> </v>
      </c>
      <c r="F139" s="30" t="str">
        <f>IF(OR(F137=1,F137=""),"",IF('Metric Data'!$B$2,'Metric Calcs'!F135,'Metric Calcs'!H135))</f>
        <v/>
      </c>
      <c r="G139" s="30" t="str">
        <f>IF(OR(G137=1,G137=""),"",IF('Metric Data'!$B$2,'Metric Calcs'!G135,'Metric Calcs'!K135))</f>
        <v/>
      </c>
      <c r="H139" s="30" t="str">
        <f>IF(OR(H137=1,H137=""),"",IF('Metric Data'!$B$2,'Metric Calcs'!H135,'Metric Calcs'!N135))</f>
        <v/>
      </c>
      <c r="I139" s="30" t="str">
        <f>IF(OR(I137=1,I137=""),"",IF('Metric Data'!$B$2,'Metric Calcs'!K135,'Metric Calcs'!W135))</f>
        <v/>
      </c>
      <c r="J139" s="30" t="str">
        <f>IF('Metric Data'!$B$2,'Metric Calcs'!N135,"")</f>
        <v/>
      </c>
      <c r="K139" s="30" t="str">
        <f>IF('Metric Data'!$B$2,'Metric Calcs'!W135,"")</f>
        <v/>
      </c>
      <c r="L139" s="39" t="str">
        <f>IF('Metric Data'!$B$2,J139,H139)</f>
        <v/>
      </c>
      <c r="M139" s="122" t="str">
        <f>IF('Metric Data'!$B$2,K139,I139)</f>
        <v/>
      </c>
      <c r="O139" s="32" t="str">
        <f t="shared" si="17"/>
        <v/>
      </c>
      <c r="Q139" s="122">
        <f t="shared" si="14"/>
        <v>-1.0160000000000022</v>
      </c>
      <c r="R139" s="32" t="str">
        <f t="shared" si="16"/>
        <v/>
      </c>
      <c r="S139" s="32" t="str">
        <f t="shared" si="15"/>
        <v/>
      </c>
      <c r="U139" s="32" t="str">
        <f t="shared" si="10"/>
        <v/>
      </c>
      <c r="X139" s="30" t="str" cm="1">
        <f t="array" ref="X139">IF($AO$21="INVERT",R139,IF(X138&gt;=$S$12,"",IF(R138="","",INDEX($R$18:$R$199,$U$17-ROWS($R$18:$R138)))))</f>
        <v/>
      </c>
      <c r="Y139" s="30" t="str">
        <f t="shared" si="11"/>
        <v/>
      </c>
      <c r="Z139" s="30" t="str">
        <f>IF(Z138="","",IF($AO$21="TYP",IF(S138="","",INDEX($S$18:$S$200,$U$17-ROWS($S$18:$S138))),IF($AO$21="INVERT",S139,"")))</f>
        <v/>
      </c>
      <c r="AA139" s="77" t="str">
        <f t="shared" si="12"/>
        <v/>
      </c>
      <c r="AB139" s="77"/>
      <c r="AC139" s="37"/>
      <c r="AD139" s="37"/>
      <c r="AE139" s="37"/>
      <c r="AF139" s="37"/>
      <c r="AG139" s="37"/>
      <c r="AH139" s="37"/>
      <c r="AI139" s="37"/>
      <c r="AJ139" s="37"/>
      <c r="AK139" s="37"/>
      <c r="AL139" s="37"/>
    </row>
    <row r="140" spans="1:38" x14ac:dyDescent="0.2">
      <c r="A140" s="32" t="str">
        <f t="shared" si="9"/>
        <v/>
      </c>
      <c r="C140" s="38" t="str">
        <f>IF(OR(C139&lt;30,C139=""),"",'Metric Calcs'!C136)</f>
        <v/>
      </c>
      <c r="D140" s="83" t="str">
        <f>IF(C140=0,"",'Metric Calcs'!D136)</f>
        <v xml:space="preserve"> </v>
      </c>
      <c r="E140" s="83" t="str">
        <f>IF(OR(E138=1,E138=""),"",IF('Metric Data'!$B$2,'Metric Calcs'!E136,'Metric Calcs'!F136))</f>
        <v xml:space="preserve"> </v>
      </c>
      <c r="F140" s="30" t="str">
        <f>IF(OR(F138=1,F138=""),"",IF('Metric Data'!$B$2,'Metric Calcs'!F136,'Metric Calcs'!H136))</f>
        <v/>
      </c>
      <c r="G140" s="30" t="str">
        <f>IF(OR(G138=1,G138=""),"",IF('Metric Data'!$B$2,'Metric Calcs'!G136,'Metric Calcs'!K136))</f>
        <v/>
      </c>
      <c r="H140" s="30" t="str">
        <f>IF(OR(H138=1,H138=""),"",IF('Metric Data'!$B$2,'Metric Calcs'!H136,'Metric Calcs'!N136))</f>
        <v/>
      </c>
      <c r="I140" s="30" t="str">
        <f>IF(OR(I138=1,I138=""),"",IF('Metric Data'!$B$2,'Metric Calcs'!K136,'Metric Calcs'!W136))</f>
        <v/>
      </c>
      <c r="J140" s="30" t="str">
        <f>IF('Metric Data'!$B$2,'Metric Calcs'!N136,"")</f>
        <v/>
      </c>
      <c r="K140" s="30" t="str">
        <f>IF('Metric Data'!$B$2,'Metric Calcs'!W136,"")</f>
        <v/>
      </c>
      <c r="L140" s="39" t="str">
        <f>IF('Metric Data'!$B$2,J140,H140)</f>
        <v/>
      </c>
      <c r="M140" s="122" t="str">
        <f>IF('Metric Data'!$B$2,K140,I140)</f>
        <v/>
      </c>
      <c r="O140" s="32" t="str">
        <f t="shared" si="17"/>
        <v/>
      </c>
      <c r="Q140" s="122">
        <f t="shared" si="14"/>
        <v>-1.0414000000000023</v>
      </c>
      <c r="R140" s="32" t="str">
        <f t="shared" si="16"/>
        <v/>
      </c>
      <c r="S140" s="32" t="str">
        <f t="shared" si="15"/>
        <v/>
      </c>
      <c r="U140" s="32" t="str">
        <f t="shared" si="10"/>
        <v/>
      </c>
      <c r="X140" s="30" t="str" cm="1">
        <f t="array" ref="X140">IF($AO$21="INVERT",R140,IF(X139&gt;=$S$12,"",IF(R139="","",INDEX($R$18:$R$199,$U$17-ROWS($R$18:$R139)))))</f>
        <v/>
      </c>
      <c r="Y140" s="30" t="str">
        <f t="shared" si="11"/>
        <v/>
      </c>
      <c r="Z140" s="30" t="str">
        <f>IF(Z139="","",IF($AO$21="TYP",IF(S139="","",INDEX($S$18:$S$200,$U$17-ROWS($S$18:$S139))),IF($AO$21="INVERT",S140,"")))</f>
        <v/>
      </c>
      <c r="AA140" s="77" t="str">
        <f t="shared" si="12"/>
        <v/>
      </c>
      <c r="AB140" s="77"/>
      <c r="AC140" s="37"/>
      <c r="AD140" s="37"/>
      <c r="AE140" s="37"/>
      <c r="AF140" s="37"/>
      <c r="AG140" s="37"/>
      <c r="AH140" s="37"/>
      <c r="AI140" s="37"/>
      <c r="AJ140" s="37"/>
      <c r="AK140" s="37"/>
      <c r="AL140" s="37"/>
    </row>
    <row r="141" spans="1:38" x14ac:dyDescent="0.2">
      <c r="A141" s="32" t="str">
        <f t="shared" si="9"/>
        <v/>
      </c>
      <c r="C141" s="38" t="str">
        <f>IF(OR(C140&lt;30,C140=""),"",'Metric Calcs'!C137)</f>
        <v/>
      </c>
      <c r="D141" s="83" t="str">
        <f>IF(C141=0,"",'Metric Calcs'!D137)</f>
        <v xml:space="preserve"> </v>
      </c>
      <c r="E141" s="83" t="str">
        <f>IF(OR(E139=1,E139=""),"",IF('Metric Data'!$B$2,'Metric Calcs'!E137,'Metric Calcs'!F137))</f>
        <v xml:space="preserve"> </v>
      </c>
      <c r="F141" s="30" t="str">
        <f>IF(OR(F139=1,F139=""),"",IF('Metric Data'!$B$2,'Metric Calcs'!F137,'Metric Calcs'!H137))</f>
        <v/>
      </c>
      <c r="G141" s="30" t="str">
        <f>IF(OR(G139=1,G139=""),"",IF('Metric Data'!$B$2,'Metric Calcs'!G137,'Metric Calcs'!K137))</f>
        <v/>
      </c>
      <c r="H141" s="30" t="str">
        <f>IF(OR(H139=1,H139=""),"",IF('Metric Data'!$B$2,'Metric Calcs'!H137,'Metric Calcs'!N137))</f>
        <v/>
      </c>
      <c r="I141" s="30" t="str">
        <f>IF(OR(I139=1,I139=""),"",IF('Metric Data'!$B$2,'Metric Calcs'!K137,'Metric Calcs'!W137))</f>
        <v/>
      </c>
      <c r="J141" s="30" t="str">
        <f>IF('Metric Data'!$B$2,'Metric Calcs'!N137,"")</f>
        <v/>
      </c>
      <c r="K141" s="30" t="str">
        <f>IF('Metric Data'!$B$2,'Metric Calcs'!W137,"")</f>
        <v/>
      </c>
      <c r="L141" s="39" t="str">
        <f>IF('Metric Data'!$B$2,J141,H141)</f>
        <v/>
      </c>
      <c r="M141" s="122" t="str">
        <f>IF('Metric Data'!$B$2,K141,I141)</f>
        <v/>
      </c>
      <c r="O141" s="32" t="str">
        <f t="shared" si="17"/>
        <v/>
      </c>
      <c r="Q141" s="122">
        <f t="shared" si="14"/>
        <v>-1.0668000000000024</v>
      </c>
      <c r="R141" s="32" t="str">
        <f t="shared" si="16"/>
        <v/>
      </c>
      <c r="S141" s="32" t="str">
        <f t="shared" si="15"/>
        <v/>
      </c>
      <c r="U141" s="32" t="str">
        <f t="shared" si="10"/>
        <v/>
      </c>
      <c r="X141" s="30" t="str" cm="1">
        <f t="array" ref="X141">IF($AO$21="INVERT",R141,IF(X140&gt;=$S$12,"",IF(R140="","",INDEX($R$18:$R$199,$U$17-ROWS($R$18:$R140)))))</f>
        <v/>
      </c>
      <c r="Y141" s="30" t="str">
        <f t="shared" si="11"/>
        <v/>
      </c>
      <c r="Z141" s="30" t="str">
        <f>IF(Z140="","",IF($AO$21="TYP",IF(S140="","",INDEX($S$18:$S$200,$U$17-ROWS($S$18:$S140))),IF($AO$21="INVERT",S141,"")))</f>
        <v/>
      </c>
      <c r="AA141" s="77" t="str">
        <f t="shared" si="12"/>
        <v/>
      </c>
      <c r="AB141" s="77"/>
      <c r="AC141" s="37"/>
      <c r="AD141" s="37"/>
      <c r="AE141" s="37"/>
      <c r="AF141" s="37"/>
      <c r="AG141" s="37"/>
      <c r="AH141" s="37"/>
      <c r="AI141" s="37"/>
      <c r="AJ141" s="37"/>
      <c r="AK141" s="37"/>
      <c r="AL141" s="37"/>
    </row>
    <row r="142" spans="1:38" x14ac:dyDescent="0.2">
      <c r="A142" s="32" t="str">
        <f t="shared" si="9"/>
        <v/>
      </c>
      <c r="C142" s="38" t="str">
        <f>IF(OR(C141&lt;30,C141=""),"",'Metric Calcs'!C138)</f>
        <v/>
      </c>
      <c r="D142" s="83" t="str">
        <f>IF(C142=0,"",'Metric Calcs'!D138)</f>
        <v xml:space="preserve"> </v>
      </c>
      <c r="E142" s="83" t="str">
        <f>IF(OR(E140=1,E140=""),"",IF('Metric Data'!$B$2,'Metric Calcs'!E138,'Metric Calcs'!F138))</f>
        <v xml:space="preserve"> </v>
      </c>
      <c r="F142" s="30" t="str">
        <f>IF(OR(F140=1,F140=""),"",IF('Metric Data'!$B$2,'Metric Calcs'!F138,'Metric Calcs'!H138))</f>
        <v/>
      </c>
      <c r="G142" s="30" t="str">
        <f>IF(OR(G140=1,G140=""),"",IF('Metric Data'!$B$2,'Metric Calcs'!G138,'Metric Calcs'!K138))</f>
        <v/>
      </c>
      <c r="H142" s="30" t="str">
        <f>IF(OR(H140=1,H140=""),"",IF('Metric Data'!$B$2,'Metric Calcs'!H138,'Metric Calcs'!N138))</f>
        <v/>
      </c>
      <c r="I142" s="30" t="str">
        <f>IF(OR(I140=1,I140=""),"",IF('Metric Data'!$B$2,'Metric Calcs'!K138,'Metric Calcs'!W138))</f>
        <v/>
      </c>
      <c r="J142" s="30" t="str">
        <f>IF('Metric Data'!$B$2,'Metric Calcs'!N138,"")</f>
        <v/>
      </c>
      <c r="K142" s="30" t="str">
        <f>IF('Metric Data'!$B$2,'Metric Calcs'!W138,"")</f>
        <v/>
      </c>
      <c r="L142" s="39" t="str">
        <f>IF('Metric Data'!$B$2,J142,H142)</f>
        <v/>
      </c>
      <c r="M142" s="122" t="str">
        <f>IF('Metric Data'!$B$2,K142,I142)</f>
        <v/>
      </c>
      <c r="O142" s="32" t="str">
        <f t="shared" si="17"/>
        <v/>
      </c>
      <c r="Q142" s="122">
        <f t="shared" si="14"/>
        <v>-1.0922000000000025</v>
      </c>
      <c r="R142" s="32" t="str">
        <f t="shared" si="16"/>
        <v/>
      </c>
      <c r="S142" s="32" t="str">
        <f t="shared" si="15"/>
        <v/>
      </c>
      <c r="U142" s="32" t="str">
        <f t="shared" si="10"/>
        <v/>
      </c>
      <c r="X142" s="30" t="str" cm="1">
        <f t="array" ref="X142">IF($AO$21="INVERT",R142,IF(X141&gt;=$S$12,"",IF(R141="","",INDEX($R$18:$R$199,$U$17-ROWS($R$18:$R141)))))</f>
        <v/>
      </c>
      <c r="Y142" s="30" t="str">
        <f t="shared" si="11"/>
        <v/>
      </c>
      <c r="Z142" s="30" t="str">
        <f>IF(Z141="","",IF($AO$21="TYP",IF(S141="","",INDEX($S$18:$S$200,$U$17-ROWS($S$18:$S141))),IF($AO$21="INVERT",S142,"")))</f>
        <v/>
      </c>
      <c r="AA142" s="77" t="str">
        <f t="shared" si="12"/>
        <v/>
      </c>
      <c r="AB142" s="77"/>
      <c r="AC142" s="37"/>
      <c r="AD142" s="37"/>
      <c r="AE142" s="37"/>
      <c r="AF142" s="37"/>
      <c r="AG142" s="37"/>
      <c r="AH142" s="37"/>
      <c r="AI142" s="37"/>
      <c r="AJ142" s="37"/>
      <c r="AK142" s="37"/>
      <c r="AL142" s="37"/>
    </row>
    <row r="143" spans="1:38" x14ac:dyDescent="0.2">
      <c r="A143" s="32" t="str">
        <f t="shared" si="9"/>
        <v/>
      </c>
      <c r="C143" s="38" t="str">
        <f>IF(OR(C142&lt;30,C142=""),"",'Metric Calcs'!C139)</f>
        <v/>
      </c>
      <c r="D143" s="83" t="str">
        <f>IF(C143=0,"",'Metric Calcs'!D139)</f>
        <v xml:space="preserve"> </v>
      </c>
      <c r="E143" s="83" t="str">
        <f>IF(OR(E141=1,E141=""),"",IF('Metric Data'!$B$2,'Metric Calcs'!E139,'Metric Calcs'!F139))</f>
        <v xml:space="preserve"> </v>
      </c>
      <c r="F143" s="30" t="str">
        <f>IF(OR(F141=1,F141=""),"",IF('Metric Data'!$B$2,'Metric Calcs'!F139,'Metric Calcs'!H139))</f>
        <v/>
      </c>
      <c r="G143" s="30" t="str">
        <f>IF(OR(G141=1,G141=""),"",IF('Metric Data'!$B$2,'Metric Calcs'!G139,'Metric Calcs'!K139))</f>
        <v/>
      </c>
      <c r="H143" s="30" t="str">
        <f>IF(OR(H141=1,H141=""),"",IF('Metric Data'!$B$2,'Metric Calcs'!H139,'Metric Calcs'!N139))</f>
        <v/>
      </c>
      <c r="I143" s="30" t="str">
        <f>IF(OR(I141=1,I141=""),"",IF('Metric Data'!$B$2,'Metric Calcs'!K139,'Metric Calcs'!W139))</f>
        <v/>
      </c>
      <c r="J143" s="30" t="str">
        <f>IF('Metric Data'!$B$2,'Metric Calcs'!N139,"")</f>
        <v/>
      </c>
      <c r="K143" s="30" t="str">
        <f>IF('Metric Data'!$B$2,'Metric Calcs'!W139,"")</f>
        <v/>
      </c>
      <c r="L143" s="39" t="str">
        <f>IF('Metric Data'!$B$2,J143,H143)</f>
        <v/>
      </c>
      <c r="M143" s="122" t="str">
        <f>IF('Metric Data'!$B$2,K143,I143)</f>
        <v/>
      </c>
      <c r="O143" s="32" t="str">
        <f t="shared" si="17"/>
        <v/>
      </c>
      <c r="Q143" s="122">
        <f t="shared" si="14"/>
        <v>-1.1176000000000026</v>
      </c>
      <c r="R143" s="32" t="str">
        <f t="shared" si="16"/>
        <v/>
      </c>
      <c r="S143" s="32" t="str">
        <f t="shared" si="15"/>
        <v/>
      </c>
      <c r="U143" s="32" t="str">
        <f t="shared" si="10"/>
        <v/>
      </c>
      <c r="X143" s="30" t="str" cm="1">
        <f t="array" ref="X143">IF($AO$21="INVERT",R143,IF(X142&gt;=$S$12,"",IF(R142="","",INDEX($R$18:$R$199,$U$17-ROWS($R$18:$R142)))))</f>
        <v/>
      </c>
      <c r="Y143" s="30" t="str">
        <f t="shared" si="11"/>
        <v/>
      </c>
      <c r="Z143" s="30" t="str">
        <f>IF(Z142="","",IF($AO$21="TYP",IF(S142="","",INDEX($S$18:$S$200,$U$17-ROWS($S$18:$S142))),IF($AO$21="INVERT",S143,"")))</f>
        <v/>
      </c>
      <c r="AA143" s="77" t="str">
        <f t="shared" si="12"/>
        <v/>
      </c>
      <c r="AB143" s="77"/>
      <c r="AC143" s="37"/>
      <c r="AD143" s="37"/>
      <c r="AE143" s="37"/>
      <c r="AF143" s="37"/>
      <c r="AG143" s="37"/>
      <c r="AH143" s="37"/>
      <c r="AI143" s="37"/>
      <c r="AJ143" s="37"/>
      <c r="AK143" s="37"/>
      <c r="AL143" s="37"/>
    </row>
    <row r="144" spans="1:38" x14ac:dyDescent="0.2">
      <c r="A144" s="32" t="str">
        <f t="shared" si="9"/>
        <v/>
      </c>
      <c r="C144" s="38" t="str">
        <f>IF(OR(C143&lt;30,C143=""),"",'Metric Calcs'!C140)</f>
        <v/>
      </c>
      <c r="D144" s="83" t="str">
        <f>IF(C144=0,"",'Metric Calcs'!D140)</f>
        <v xml:space="preserve"> </v>
      </c>
      <c r="E144" s="83" t="str">
        <f>IF(OR(E142=1,E142=""),"",IF('Metric Data'!$B$2,'Metric Calcs'!E140,'Metric Calcs'!F140))</f>
        <v xml:space="preserve"> </v>
      </c>
      <c r="F144" s="30" t="str">
        <f>IF(OR(F142=1,F142=""),"",IF('Metric Data'!$B$2,'Metric Calcs'!F140,'Metric Calcs'!H140))</f>
        <v/>
      </c>
      <c r="G144" s="30" t="str">
        <f>IF(OR(G142=1,G142=""),"",IF('Metric Data'!$B$2,'Metric Calcs'!G140,'Metric Calcs'!K140))</f>
        <v/>
      </c>
      <c r="H144" s="30" t="str">
        <f>IF(OR(H142=1,H142=""),"",IF('Metric Data'!$B$2,'Metric Calcs'!H140,'Metric Calcs'!N140))</f>
        <v/>
      </c>
      <c r="I144" s="30" t="str">
        <f>IF(OR(I142=1,I142=""),"",IF('Metric Data'!$B$2,'Metric Calcs'!K140,'Metric Calcs'!W140))</f>
        <v/>
      </c>
      <c r="J144" s="30" t="str">
        <f>IF('Metric Data'!$B$2,'Metric Calcs'!N140,"")</f>
        <v/>
      </c>
      <c r="K144" s="30" t="str">
        <f>IF('Metric Data'!$B$2,'Metric Calcs'!W140,"")</f>
        <v/>
      </c>
      <c r="L144" s="39" t="str">
        <f>IF('Metric Data'!$B$2,J144,H144)</f>
        <v/>
      </c>
      <c r="M144" s="122" t="str">
        <f>IF('Metric Data'!$B$2,K144,I144)</f>
        <v/>
      </c>
      <c r="O144" s="32" t="str">
        <f t="shared" si="17"/>
        <v/>
      </c>
      <c r="Q144" s="122">
        <f t="shared" si="14"/>
        <v>-1.1430000000000027</v>
      </c>
      <c r="R144" s="32" t="str">
        <f t="shared" si="16"/>
        <v/>
      </c>
      <c r="S144" s="32" t="str">
        <f t="shared" si="15"/>
        <v/>
      </c>
      <c r="U144" s="32" t="str">
        <f t="shared" si="10"/>
        <v/>
      </c>
      <c r="X144" s="30" t="str" cm="1">
        <f t="array" ref="X144">IF($AO$21="INVERT",R144,IF(X143&gt;=$S$12,"",IF(R143="","",INDEX($R$18:$R$199,$U$17-ROWS($R$18:$R143)))))</f>
        <v/>
      </c>
      <c r="Y144" s="30" t="str">
        <f t="shared" si="11"/>
        <v/>
      </c>
      <c r="Z144" s="30" t="str">
        <f>IF(Z143="","",IF($AO$21="TYP",IF(S143="","",INDEX($S$18:$S$200,$U$17-ROWS($S$18:$S143))),IF($AO$21="INVERT",S144,"")))</f>
        <v/>
      </c>
      <c r="AA144" s="77" t="str">
        <f t="shared" si="12"/>
        <v/>
      </c>
      <c r="AB144" s="77"/>
      <c r="AC144" s="37"/>
      <c r="AD144" s="37"/>
      <c r="AE144" s="37"/>
      <c r="AF144" s="37"/>
      <c r="AG144" s="37"/>
      <c r="AH144" s="37"/>
      <c r="AI144" s="37"/>
      <c r="AJ144" s="37"/>
      <c r="AK144" s="37"/>
      <c r="AL144" s="37"/>
    </row>
    <row r="145" spans="1:38" x14ac:dyDescent="0.2">
      <c r="A145" s="32" t="str">
        <f t="shared" si="9"/>
        <v/>
      </c>
      <c r="C145" s="38" t="str">
        <f>IF(OR(C144&lt;30,C144=""),"",'Metric Calcs'!C141)</f>
        <v/>
      </c>
      <c r="D145" s="83" t="str">
        <f>IF(C145=0,"",'Metric Calcs'!D141)</f>
        <v xml:space="preserve"> </v>
      </c>
      <c r="E145" s="83" t="str">
        <f>IF(OR(E143=1,E143=""),"",IF('Metric Data'!$B$2,'Metric Calcs'!E141,'Metric Calcs'!F141))</f>
        <v xml:space="preserve"> </v>
      </c>
      <c r="F145" s="30" t="str">
        <f>IF(OR(F143=1,F143=""),"",IF('Metric Data'!$B$2,'Metric Calcs'!F141,'Metric Calcs'!H141))</f>
        <v/>
      </c>
      <c r="G145" s="30" t="str">
        <f>IF(OR(G143=1,G143=""),"",IF('Metric Data'!$B$2,'Metric Calcs'!G141,'Metric Calcs'!K141))</f>
        <v/>
      </c>
      <c r="H145" s="30" t="str">
        <f>IF(OR(H143=1,H143=""),"",IF('Metric Data'!$B$2,'Metric Calcs'!H141,'Metric Calcs'!N141))</f>
        <v/>
      </c>
      <c r="I145" s="30" t="str">
        <f>IF(OR(I143=1,I143=""),"",IF('Metric Data'!$B$2,'Metric Calcs'!K141,'Metric Calcs'!W141))</f>
        <v/>
      </c>
      <c r="J145" s="30" t="str">
        <f>IF('Metric Data'!$B$2,'Metric Calcs'!N141,"")</f>
        <v/>
      </c>
      <c r="K145" s="30" t="str">
        <f>IF('Metric Data'!$B$2,'Metric Calcs'!W141,"")</f>
        <v/>
      </c>
      <c r="L145" s="39" t="str">
        <f>IF('Metric Data'!$B$2,J145,H145)</f>
        <v/>
      </c>
      <c r="M145" s="122" t="str">
        <f>IF('Metric Data'!$B$2,K145,I145)</f>
        <v/>
      </c>
      <c r="O145" s="32" t="str">
        <f t="shared" si="17"/>
        <v/>
      </c>
      <c r="Q145" s="122">
        <f t="shared" si="14"/>
        <v>-1.1684000000000028</v>
      </c>
      <c r="R145" s="32" t="str">
        <f t="shared" si="16"/>
        <v/>
      </c>
      <c r="S145" s="32" t="str">
        <f t="shared" si="15"/>
        <v/>
      </c>
      <c r="U145" s="32" t="str">
        <f t="shared" si="10"/>
        <v/>
      </c>
      <c r="X145" s="30" t="str" cm="1">
        <f t="array" ref="X145">IF($AO$21="INVERT",R145,IF(X144&gt;=$S$12,"",IF(R144="","",INDEX($R$18:$R$199,$U$17-ROWS($R$18:$R144)))))</f>
        <v/>
      </c>
      <c r="Y145" s="30" t="str">
        <f t="shared" si="11"/>
        <v/>
      </c>
      <c r="Z145" s="30" t="str">
        <f>IF(Z144="","",IF($AO$21="TYP",IF(S144="","",INDEX($S$18:$S$200,$U$17-ROWS($S$18:$S144))),IF($AO$21="INVERT",S145,"")))</f>
        <v/>
      </c>
      <c r="AA145" s="77" t="str">
        <f t="shared" si="12"/>
        <v/>
      </c>
      <c r="AB145" s="77"/>
      <c r="AC145" s="37"/>
      <c r="AD145" s="37"/>
      <c r="AE145" s="37"/>
      <c r="AF145" s="37"/>
      <c r="AG145" s="37"/>
      <c r="AH145" s="37"/>
      <c r="AI145" s="37"/>
      <c r="AJ145" s="37"/>
      <c r="AK145" s="37"/>
      <c r="AL145" s="37"/>
    </row>
    <row r="146" spans="1:38" x14ac:dyDescent="0.2">
      <c r="A146" s="32" t="str">
        <f t="shared" ref="A146:A202" si="18">IF(C146&lt;&gt;"",A145+1,"")</f>
        <v/>
      </c>
      <c r="C146" s="38" t="str">
        <f>IF(OR(C145&lt;30,C145=""),"",'Metric Calcs'!C142)</f>
        <v/>
      </c>
      <c r="D146" s="83" t="str">
        <f>IF(C146=0,"",'Metric Calcs'!D142)</f>
        <v xml:space="preserve"> </v>
      </c>
      <c r="E146" s="83" t="str">
        <f>IF(OR(E144=1,E144=""),"",IF('Metric Data'!$B$2,'Metric Calcs'!E142,'Metric Calcs'!F142))</f>
        <v xml:space="preserve"> </v>
      </c>
      <c r="F146" s="30" t="str">
        <f>IF(OR(F144=1,F144=""),"",IF('Metric Data'!$B$2,'Metric Calcs'!F142,'Metric Calcs'!H142))</f>
        <v/>
      </c>
      <c r="G146" s="30" t="str">
        <f>IF(OR(G144=1,G144=""),"",IF('Metric Data'!$B$2,'Metric Calcs'!G142,'Metric Calcs'!K142))</f>
        <v/>
      </c>
      <c r="H146" s="30" t="str">
        <f>IF(OR(H144=1,H144=""),"",IF('Metric Data'!$B$2,'Metric Calcs'!H142,'Metric Calcs'!N142))</f>
        <v/>
      </c>
      <c r="I146" s="30" t="str">
        <f>IF(OR(I144=1,I144=""),"",IF('Metric Data'!$B$2,'Metric Calcs'!K142,'Metric Calcs'!W142))</f>
        <v/>
      </c>
      <c r="J146" s="30" t="str">
        <f>IF('Metric Data'!$B$2,'Metric Calcs'!N142,"")</f>
        <v/>
      </c>
      <c r="K146" s="30" t="str">
        <f>IF('Metric Data'!$B$2,'Metric Calcs'!W142,"")</f>
        <v/>
      </c>
      <c r="L146" s="39" t="str">
        <f>IF('Metric Data'!$B$2,J146,H146)</f>
        <v/>
      </c>
      <c r="M146" s="122" t="str">
        <f>IF('Metric Data'!$B$2,K146,I146)</f>
        <v/>
      </c>
      <c r="O146" s="32" t="str">
        <f t="shared" si="17"/>
        <v/>
      </c>
      <c r="Q146" s="122">
        <f t="shared" si="14"/>
        <v>-1.1938000000000029</v>
      </c>
      <c r="R146" s="32" t="str">
        <f t="shared" si="16"/>
        <v/>
      </c>
      <c r="S146" s="32" t="str">
        <f t="shared" si="15"/>
        <v/>
      </c>
      <c r="U146" s="32" t="str">
        <f t="shared" si="10"/>
        <v/>
      </c>
      <c r="X146" s="30" t="str" cm="1">
        <f t="array" ref="X146">IF($AO$21="INVERT",R146,IF(X145&gt;=$S$12,"",IF(R145="","",INDEX($R$18:$R$199,$U$17-ROWS($R$18:$R145)))))</f>
        <v/>
      </c>
      <c r="Y146" s="30" t="str">
        <f t="shared" si="11"/>
        <v/>
      </c>
      <c r="Z146" s="30" t="str">
        <f>IF(Z145="","",IF($AO$21="TYP",IF(S145="","",INDEX($S$18:$S$200,$U$17-ROWS($S$18:$S145))),IF($AO$21="INVERT",S146,"")))</f>
        <v/>
      </c>
      <c r="AA146" s="77" t="str">
        <f t="shared" si="12"/>
        <v/>
      </c>
      <c r="AB146" s="77"/>
      <c r="AC146" s="37"/>
      <c r="AD146" s="37"/>
      <c r="AE146" s="37"/>
      <c r="AF146" s="37"/>
      <c r="AG146" s="37"/>
      <c r="AH146" s="37"/>
      <c r="AI146" s="37"/>
      <c r="AJ146" s="37"/>
      <c r="AK146" s="37"/>
      <c r="AL146" s="37"/>
    </row>
    <row r="147" spans="1:38" x14ac:dyDescent="0.2">
      <c r="A147" s="32" t="str">
        <f t="shared" si="18"/>
        <v/>
      </c>
      <c r="C147" s="38" t="str">
        <f>IF(OR(C146&lt;30,C146=""),"",'Metric Calcs'!C143)</f>
        <v/>
      </c>
      <c r="D147" s="83" t="str">
        <f>IF(C147=0,"",'Metric Calcs'!D143)</f>
        <v xml:space="preserve"> </v>
      </c>
      <c r="E147" s="83" t="str">
        <f>IF(OR(E145=1,E145=""),"",IF('Metric Data'!$B$2,'Metric Calcs'!E143,'Metric Calcs'!F143))</f>
        <v xml:space="preserve"> </v>
      </c>
      <c r="F147" s="30" t="str">
        <f>IF(OR(F145=1,F145=""),"",IF('Metric Data'!$B$2,'Metric Calcs'!F143,'Metric Calcs'!H143))</f>
        <v/>
      </c>
      <c r="G147" s="30" t="str">
        <f>IF(OR(G145=1,G145=""),"",IF('Metric Data'!$B$2,'Metric Calcs'!G143,'Metric Calcs'!K143))</f>
        <v/>
      </c>
      <c r="H147" s="30" t="str">
        <f>IF(OR(H145=1,H145=""),"",IF('Metric Data'!$B$2,'Metric Calcs'!H143,'Metric Calcs'!N143))</f>
        <v/>
      </c>
      <c r="I147" s="30" t="str">
        <f>IF(OR(I145=1,I145=""),"",IF('Metric Data'!$B$2,'Metric Calcs'!K143,'Metric Calcs'!W143))</f>
        <v/>
      </c>
      <c r="J147" s="30" t="str">
        <f>IF('Metric Data'!$B$2,'Metric Calcs'!N143,"")</f>
        <v/>
      </c>
      <c r="K147" s="30" t="str">
        <f>IF('Metric Data'!$B$2,'Metric Calcs'!W143,"")</f>
        <v/>
      </c>
      <c r="L147" s="39" t="str">
        <f>IF('Metric Data'!$B$2,J147,H147)</f>
        <v/>
      </c>
      <c r="M147" s="122" t="str">
        <f>IF('Metric Data'!$B$2,K147,I147)</f>
        <v/>
      </c>
      <c r="O147" s="32" t="str">
        <f t="shared" si="17"/>
        <v/>
      </c>
      <c r="Q147" s="122">
        <f t="shared" si="14"/>
        <v>-1.2192000000000029</v>
      </c>
      <c r="R147" s="32" t="str">
        <f t="shared" si="16"/>
        <v/>
      </c>
      <c r="S147" s="32" t="str">
        <f t="shared" si="15"/>
        <v/>
      </c>
      <c r="U147" s="32" t="str">
        <f t="shared" ref="U147:U200" si="19">IF(R147="","",1)</f>
        <v/>
      </c>
      <c r="X147" s="30" t="str" cm="1">
        <f t="array" ref="X147">IF($AO$21="INVERT",R147,IF(X146&gt;=$S$12,"",IF(R146="","",INDEX($R$18:$R$199,$U$17-ROWS($R$18:$R146)))))</f>
        <v/>
      </c>
      <c r="Y147" s="30" t="str">
        <f t="shared" ref="Y147:Y200" si="20">IF(X147="","",$F$9+X147)</f>
        <v/>
      </c>
      <c r="Z147" s="30" t="str">
        <f>IF(Z146="","",IF($AO$21="TYP",IF(S146="","",INDEX($S$18:$S$200,$U$17-ROWS($S$18:$S146))),IF($AO$21="INVERT",S147,"")))</f>
        <v/>
      </c>
      <c r="AA147" s="77" t="str">
        <f t="shared" ref="AA147:AA200" si="21">IF(Z147="","",Z147/10000)</f>
        <v/>
      </c>
      <c r="AB147" s="77"/>
      <c r="AC147" s="37"/>
      <c r="AD147" s="37"/>
      <c r="AE147" s="37"/>
      <c r="AF147" s="37"/>
      <c r="AG147" s="37"/>
      <c r="AH147" s="37"/>
      <c r="AI147" s="37"/>
      <c r="AJ147" s="37"/>
      <c r="AK147" s="37"/>
      <c r="AL147" s="37"/>
    </row>
    <row r="148" spans="1:38" x14ac:dyDescent="0.2">
      <c r="A148" s="32" t="str">
        <f t="shared" si="18"/>
        <v/>
      </c>
      <c r="C148" s="38" t="str">
        <f>IF(OR(C147&lt;30,C147=""),"",'Metric Calcs'!C144)</f>
        <v/>
      </c>
      <c r="D148" s="83" t="str">
        <f>IF(C148=0,"",'Metric Calcs'!D144)</f>
        <v xml:space="preserve"> </v>
      </c>
      <c r="E148" s="83" t="str">
        <f>IF(OR(E146=1,E146=""),"",IF('Metric Data'!$B$2,'Metric Calcs'!E144,'Metric Calcs'!F144))</f>
        <v xml:space="preserve"> </v>
      </c>
      <c r="F148" s="30" t="str">
        <f>IF(OR(F146=1,F146=""),"",IF('Metric Data'!$B$2,'Metric Calcs'!F144,'Metric Calcs'!H144))</f>
        <v/>
      </c>
      <c r="G148" s="30" t="str">
        <f>IF(OR(G146=1,G146=""),"",IF('Metric Data'!$B$2,'Metric Calcs'!G144,'Metric Calcs'!K144))</f>
        <v/>
      </c>
      <c r="H148" s="30" t="str">
        <f>IF(OR(H146=1,H146=""),"",IF('Metric Data'!$B$2,'Metric Calcs'!H144,'Metric Calcs'!N144))</f>
        <v/>
      </c>
      <c r="I148" s="30" t="str">
        <f>IF(OR(I146=1,I146=""),"",IF('Metric Data'!$B$2,'Metric Calcs'!K144,'Metric Calcs'!W144))</f>
        <v/>
      </c>
      <c r="J148" s="30" t="str">
        <f>IF('Metric Data'!$B$2,'Metric Calcs'!N144,"")</f>
        <v/>
      </c>
      <c r="K148" s="30" t="str">
        <f>IF('Metric Data'!$B$2,'Metric Calcs'!W144,"")</f>
        <v/>
      </c>
      <c r="L148" s="39" t="str">
        <f>IF('Metric Data'!$B$2,J148,H148)</f>
        <v/>
      </c>
      <c r="M148" s="122" t="str">
        <f>IF('Metric Data'!$B$2,K148,I148)</f>
        <v/>
      </c>
      <c r="O148" s="32" t="str">
        <f t="shared" si="17"/>
        <v/>
      </c>
      <c r="Q148" s="122">
        <f t="shared" ref="Q148:Q200" si="22">Q147-($U$11)</f>
        <v>-1.244600000000003</v>
      </c>
      <c r="R148" s="32" t="str">
        <f t="shared" si="16"/>
        <v/>
      </c>
      <c r="S148" s="32" t="str">
        <f t="shared" ref="S148:S200" si="23">IF(R148="","",IF(R148=0,L147/$U$11,IF(ISNUMBER(O149),(L148-L149)/(M148-M149),S147)))</f>
        <v/>
      </c>
      <c r="U148" s="32" t="str">
        <f t="shared" si="19"/>
        <v/>
      </c>
      <c r="X148" s="30" t="str" cm="1">
        <f t="array" ref="X148">IF($AO$21="INVERT",R148,IF(X147&gt;=$S$12,"",IF(R147="","",INDEX($R$18:$R$199,$U$17-ROWS($R$18:$R147)))))</f>
        <v/>
      </c>
      <c r="Y148" s="30" t="str">
        <f t="shared" si="20"/>
        <v/>
      </c>
      <c r="Z148" s="30" t="str">
        <f>IF(Z147="","",IF($AO$21="TYP",IF(S147="","",INDEX($S$18:$S$200,$U$17-ROWS($S$18:$S147))),IF($AO$21="INVERT",S148,"")))</f>
        <v/>
      </c>
      <c r="AA148" s="77" t="str">
        <f t="shared" si="21"/>
        <v/>
      </c>
      <c r="AB148" s="77"/>
      <c r="AC148" s="37"/>
      <c r="AD148" s="37"/>
      <c r="AE148" s="37"/>
      <c r="AF148" s="37"/>
      <c r="AG148" s="37"/>
      <c r="AH148" s="37"/>
      <c r="AI148" s="37"/>
      <c r="AJ148" s="37"/>
      <c r="AK148" s="37"/>
      <c r="AL148" s="37"/>
    </row>
    <row r="149" spans="1:38" x14ac:dyDescent="0.2">
      <c r="A149" s="32" t="str">
        <f t="shared" si="18"/>
        <v/>
      </c>
      <c r="C149" s="38" t="str">
        <f>IF(OR(C148&lt;30,C148=""),"",'Metric Calcs'!C145)</f>
        <v/>
      </c>
      <c r="D149" s="83" t="str">
        <f>IF(C149=0,"",'Metric Calcs'!D145)</f>
        <v xml:space="preserve"> </v>
      </c>
      <c r="E149" s="83" t="str">
        <f>IF(OR(E147=1,E147=""),"",IF('Metric Data'!$B$2,'Metric Calcs'!E145,'Metric Calcs'!F145))</f>
        <v xml:space="preserve"> </v>
      </c>
      <c r="F149" s="30" t="str">
        <f>IF(OR(F147=1,F147=""),"",IF('Metric Data'!$B$2,'Metric Calcs'!F145,'Metric Calcs'!H145))</f>
        <v/>
      </c>
      <c r="G149" s="30" t="str">
        <f>IF(OR(G147=1,G147=""),"",IF('Metric Data'!$B$2,'Metric Calcs'!G145,'Metric Calcs'!K145))</f>
        <v/>
      </c>
      <c r="H149" s="30" t="str">
        <f>IF(OR(H147=1,H147=""),"",IF('Metric Data'!$B$2,'Metric Calcs'!H145,'Metric Calcs'!N145))</f>
        <v/>
      </c>
      <c r="I149" s="30" t="str">
        <f>IF(OR(I147=1,I147=""),"",IF('Metric Data'!$B$2,'Metric Calcs'!K145,'Metric Calcs'!W145))</f>
        <v/>
      </c>
      <c r="J149" s="30" t="str">
        <f>IF('Metric Data'!$B$2,'Metric Calcs'!N145,"")</f>
        <v/>
      </c>
      <c r="K149" s="30" t="str">
        <f>IF('Metric Data'!$B$2,'Metric Calcs'!W145,"")</f>
        <v/>
      </c>
      <c r="L149" s="39" t="str">
        <f>IF('Metric Data'!$B$2,J149,H149)</f>
        <v/>
      </c>
      <c r="M149" s="122" t="str">
        <f>IF('Metric Data'!$B$2,K149,I149)</f>
        <v/>
      </c>
      <c r="O149" s="32" t="str">
        <f t="shared" si="17"/>
        <v/>
      </c>
      <c r="Q149" s="122">
        <f t="shared" si="22"/>
        <v>-1.2700000000000031</v>
      </c>
      <c r="R149" s="32" t="str">
        <f t="shared" ref="R149:R200" si="24">IF(AND(C149="",C148=1),0,IF(C149="","",IF(OR(Q149=0,Q149&gt;0),Q149,"")))</f>
        <v/>
      </c>
      <c r="S149" s="32" t="str">
        <f t="shared" si="23"/>
        <v/>
      </c>
      <c r="U149" s="32" t="str">
        <f t="shared" si="19"/>
        <v/>
      </c>
      <c r="X149" s="30" t="str" cm="1">
        <f t="array" ref="X149">IF($AO$21="INVERT",R149,IF(X148&gt;=$S$12,"",IF(R148="","",INDEX($R$18:$R$199,$U$17-ROWS($R$18:$R148)))))</f>
        <v/>
      </c>
      <c r="Y149" s="30" t="str">
        <f t="shared" si="20"/>
        <v/>
      </c>
      <c r="Z149" s="30" t="str">
        <f>IF(Z148="","",IF($AO$21="TYP",IF(S148="","",INDEX($S$18:$S$200,$U$17-ROWS($S$18:$S148))),IF($AO$21="INVERT",S149,"")))</f>
        <v/>
      </c>
      <c r="AA149" s="77" t="str">
        <f t="shared" si="21"/>
        <v/>
      </c>
      <c r="AB149" s="77"/>
      <c r="AC149" s="37"/>
      <c r="AD149" s="37"/>
      <c r="AE149" s="37"/>
      <c r="AF149" s="37"/>
      <c r="AG149" s="37"/>
      <c r="AH149" s="37"/>
      <c r="AI149" s="37"/>
      <c r="AJ149" s="37"/>
      <c r="AK149" s="37"/>
      <c r="AL149" s="37"/>
    </row>
    <row r="150" spans="1:38" x14ac:dyDescent="0.2">
      <c r="A150" s="32" t="str">
        <f t="shared" si="18"/>
        <v/>
      </c>
      <c r="C150" s="38" t="str">
        <f>IF(OR(C149&lt;30,C149=""),"",'Metric Calcs'!C146)</f>
        <v/>
      </c>
      <c r="D150" s="83" t="str">
        <f>IF(C150=0,"",'Metric Calcs'!D146)</f>
        <v xml:space="preserve"> </v>
      </c>
      <c r="E150" s="83" t="str">
        <f>IF(OR(E148=1,E148=""),"",IF('Metric Data'!$B$2,'Metric Calcs'!E146,'Metric Calcs'!F146))</f>
        <v xml:space="preserve"> </v>
      </c>
      <c r="F150" s="30" t="str">
        <f>IF(OR(F148=1,F148=""),"",IF('Metric Data'!$B$2,'Metric Calcs'!F146,'Metric Calcs'!H146))</f>
        <v/>
      </c>
      <c r="G150" s="30" t="str">
        <f>IF(OR(G148=1,G148=""),"",IF('Metric Data'!$B$2,'Metric Calcs'!G146,'Metric Calcs'!K146))</f>
        <v/>
      </c>
      <c r="H150" s="30" t="str">
        <f>IF(OR(H148=1,H148=""),"",IF('Metric Data'!$B$2,'Metric Calcs'!H146,'Metric Calcs'!N146))</f>
        <v/>
      </c>
      <c r="I150" s="30" t="str">
        <f>IF(OR(I148=1,I148=""),"",IF('Metric Data'!$B$2,'Metric Calcs'!K146,'Metric Calcs'!W146))</f>
        <v/>
      </c>
      <c r="J150" s="30" t="str">
        <f>IF('Metric Data'!$B$2,'Metric Calcs'!N146,"")</f>
        <v/>
      </c>
      <c r="K150" s="30" t="str">
        <f>IF('Metric Data'!$B$2,'Metric Calcs'!W146,"")</f>
        <v/>
      </c>
      <c r="L150" s="39" t="str">
        <f>IF('Metric Data'!$B$2,J150,H150)</f>
        <v/>
      </c>
      <c r="M150" s="122" t="str">
        <f>IF('Metric Data'!$B$2,K150,I150)</f>
        <v/>
      </c>
      <c r="O150" s="32" t="str">
        <f t="shared" si="17"/>
        <v/>
      </c>
      <c r="Q150" s="122">
        <f t="shared" si="22"/>
        <v>-1.2954000000000032</v>
      </c>
      <c r="R150" s="32" t="str">
        <f t="shared" si="24"/>
        <v/>
      </c>
      <c r="S150" s="32" t="str">
        <f t="shared" si="23"/>
        <v/>
      </c>
      <c r="U150" s="32" t="str">
        <f t="shared" si="19"/>
        <v/>
      </c>
      <c r="X150" s="30" t="str" cm="1">
        <f t="array" ref="X150">IF($AO$21="INVERT",R150,IF(X149&gt;=$S$12,"",IF(R149="","",INDEX($R$18:$R$199,$U$17-ROWS($R$18:$R149)))))</f>
        <v/>
      </c>
      <c r="Y150" s="30" t="str">
        <f t="shared" si="20"/>
        <v/>
      </c>
      <c r="Z150" s="30" t="str">
        <f>IF(Z149="","",IF($AO$21="TYP",IF(S149="","",INDEX($S$18:$S$200,$U$17-ROWS($S$18:$S149))),IF($AO$21="INVERT",S150,"")))</f>
        <v/>
      </c>
      <c r="AA150" s="77" t="str">
        <f t="shared" si="21"/>
        <v/>
      </c>
      <c r="AB150" s="77"/>
      <c r="AC150" s="37"/>
      <c r="AD150" s="37"/>
      <c r="AE150" s="37"/>
      <c r="AF150" s="37"/>
      <c r="AG150" s="37"/>
      <c r="AH150" s="37"/>
      <c r="AI150" s="37"/>
      <c r="AJ150" s="37"/>
      <c r="AK150" s="37"/>
      <c r="AL150" s="37"/>
    </row>
    <row r="151" spans="1:38" x14ac:dyDescent="0.2">
      <c r="A151" s="32" t="str">
        <f t="shared" si="18"/>
        <v/>
      </c>
      <c r="C151" s="38" t="str">
        <f>IF(OR(C150&lt;30,C150=""),"",'Metric Calcs'!C147)</f>
        <v/>
      </c>
      <c r="D151" s="83" t="str">
        <f>IF(C151=0,"",'Metric Calcs'!D147)</f>
        <v xml:space="preserve"> </v>
      </c>
      <c r="E151" s="83" t="str">
        <f>IF(OR(E149=1,E149=""),"",IF('Metric Data'!$B$2,'Metric Calcs'!E147,'Metric Calcs'!F147))</f>
        <v xml:space="preserve"> </v>
      </c>
      <c r="F151" s="30" t="str">
        <f>IF(OR(F149=1,F149=""),"",IF('Metric Data'!$B$2,'Metric Calcs'!F147,'Metric Calcs'!H147))</f>
        <v/>
      </c>
      <c r="G151" s="30" t="str">
        <f>IF(OR(G149=1,G149=""),"",IF('Metric Data'!$B$2,'Metric Calcs'!G147,'Metric Calcs'!K147))</f>
        <v/>
      </c>
      <c r="H151" s="30" t="str">
        <f>IF(OR(H149=1,H149=""),"",IF('Metric Data'!$B$2,'Metric Calcs'!H147,'Metric Calcs'!N147))</f>
        <v/>
      </c>
      <c r="I151" s="30" t="str">
        <f>IF(OR(I149=1,I149=""),"",IF('Metric Data'!$B$2,'Metric Calcs'!K147,'Metric Calcs'!W147))</f>
        <v/>
      </c>
      <c r="J151" s="30" t="str">
        <f>IF('Metric Data'!$B$2,'Metric Calcs'!N147,"")</f>
        <v/>
      </c>
      <c r="K151" s="30" t="str">
        <f>IF('Metric Data'!$B$2,'Metric Calcs'!W147,"")</f>
        <v/>
      </c>
      <c r="L151" s="39" t="str">
        <f>IF('Metric Data'!$B$2,J151,H151)</f>
        <v/>
      </c>
      <c r="M151" s="122" t="str">
        <f>IF('Metric Data'!$B$2,K151,I151)</f>
        <v/>
      </c>
      <c r="O151" s="32" t="str">
        <f t="shared" si="17"/>
        <v/>
      </c>
      <c r="Q151" s="122">
        <f t="shared" si="22"/>
        <v>-1.3208000000000033</v>
      </c>
      <c r="R151" s="32" t="str">
        <f t="shared" si="24"/>
        <v/>
      </c>
      <c r="S151" s="32" t="str">
        <f t="shared" si="23"/>
        <v/>
      </c>
      <c r="U151" s="32" t="str">
        <f t="shared" si="19"/>
        <v/>
      </c>
      <c r="X151" s="30" t="str" cm="1">
        <f t="array" ref="X151">IF($AO$21="INVERT",R151,IF(X150&gt;=$S$12,"",IF(R150="","",INDEX($R$18:$R$199,$U$17-ROWS($R$18:$R150)))))</f>
        <v/>
      </c>
      <c r="Y151" s="30" t="str">
        <f t="shared" si="20"/>
        <v/>
      </c>
      <c r="Z151" s="30" t="str">
        <f>IF(Z150="","",IF($AO$21="TYP",IF(S150="","",INDEX($S$18:$S$200,$U$17-ROWS($S$18:$S150))),IF($AO$21="INVERT",S151,"")))</f>
        <v/>
      </c>
      <c r="AA151" s="77" t="str">
        <f t="shared" si="21"/>
        <v/>
      </c>
      <c r="AB151" s="77"/>
      <c r="AC151" s="37"/>
      <c r="AD151" s="37"/>
      <c r="AE151" s="37"/>
      <c r="AF151" s="37"/>
      <c r="AG151" s="37"/>
      <c r="AH151" s="37"/>
      <c r="AI151" s="37"/>
      <c r="AJ151" s="37"/>
      <c r="AK151" s="37"/>
      <c r="AL151" s="37"/>
    </row>
    <row r="152" spans="1:38" x14ac:dyDescent="0.2">
      <c r="A152" s="32" t="str">
        <f t="shared" si="18"/>
        <v/>
      </c>
      <c r="C152" s="38" t="str">
        <f>IF(OR(C151&lt;30,C151=""),"",'Metric Calcs'!C148)</f>
        <v/>
      </c>
      <c r="D152" s="83" t="str">
        <f>IF(C152=0,"",'Metric Calcs'!D148)</f>
        <v xml:space="preserve"> </v>
      </c>
      <c r="E152" s="83" t="str">
        <f>IF(OR(E150=1,E150=""),"",IF('Metric Data'!$B$2,'Metric Calcs'!E148,'Metric Calcs'!F148))</f>
        <v xml:space="preserve"> </v>
      </c>
      <c r="F152" s="30" t="str">
        <f>IF(OR(F150=1,F150=""),"",IF('Metric Data'!$B$2,'Metric Calcs'!F148,'Metric Calcs'!H148))</f>
        <v/>
      </c>
      <c r="G152" s="30" t="str">
        <f>IF(OR(G150=1,G150=""),"",IF('Metric Data'!$B$2,'Metric Calcs'!G148,'Metric Calcs'!K148))</f>
        <v/>
      </c>
      <c r="H152" s="30" t="str">
        <f>IF(OR(H150=1,H150=""),"",IF('Metric Data'!$B$2,'Metric Calcs'!H148,'Metric Calcs'!N148))</f>
        <v/>
      </c>
      <c r="I152" s="30" t="str">
        <f>IF(OR(I150=1,I150=""),"",IF('Metric Data'!$B$2,'Metric Calcs'!K148,'Metric Calcs'!W148))</f>
        <v/>
      </c>
      <c r="J152" s="30" t="str">
        <f>IF('Metric Data'!$B$2,'Metric Calcs'!N148,"")</f>
        <v/>
      </c>
      <c r="K152" s="30" t="str">
        <f>IF('Metric Data'!$B$2,'Metric Calcs'!W148,"")</f>
        <v/>
      </c>
      <c r="L152" s="39" t="str">
        <f>IF('Metric Data'!$B$2,J152,H152)</f>
        <v/>
      </c>
      <c r="M152" s="122" t="str">
        <f>IF('Metric Data'!$B$2,K152,I152)</f>
        <v/>
      </c>
      <c r="O152" s="32" t="str">
        <f t="shared" si="17"/>
        <v/>
      </c>
      <c r="Q152" s="122">
        <f t="shared" si="22"/>
        <v>-1.3462000000000034</v>
      </c>
      <c r="R152" s="32" t="str">
        <f t="shared" si="24"/>
        <v/>
      </c>
      <c r="S152" s="32" t="str">
        <f t="shared" si="23"/>
        <v/>
      </c>
      <c r="U152" s="32" t="str">
        <f t="shared" si="19"/>
        <v/>
      </c>
      <c r="X152" s="30" t="str" cm="1">
        <f t="array" ref="X152">IF($AO$21="INVERT",R152,IF(X151&gt;=$S$12,"",IF(R151="","",INDEX($R$18:$R$199,$U$17-ROWS($R$18:$R151)))))</f>
        <v/>
      </c>
      <c r="Y152" s="30" t="str">
        <f t="shared" si="20"/>
        <v/>
      </c>
      <c r="Z152" s="30" t="str">
        <f>IF(Z151="","",IF($AO$21="TYP",IF(S151="","",INDEX($S$18:$S$200,$U$17-ROWS($S$18:$S151))),IF($AO$21="INVERT",S152,"")))</f>
        <v/>
      </c>
      <c r="AA152" s="77" t="str">
        <f t="shared" si="21"/>
        <v/>
      </c>
      <c r="AB152" s="77"/>
      <c r="AC152" s="37"/>
      <c r="AD152" s="37"/>
      <c r="AE152" s="37"/>
      <c r="AF152" s="37"/>
      <c r="AG152" s="37"/>
      <c r="AH152" s="37"/>
      <c r="AI152" s="37"/>
      <c r="AJ152" s="37"/>
      <c r="AK152" s="37"/>
      <c r="AL152" s="37"/>
    </row>
    <row r="153" spans="1:38" x14ac:dyDescent="0.2">
      <c r="A153" s="32" t="str">
        <f t="shared" si="18"/>
        <v/>
      </c>
      <c r="C153" s="38" t="str">
        <f>IF(OR(C152&lt;30,C152=""),"",'Metric Calcs'!C149)</f>
        <v/>
      </c>
      <c r="D153" s="83" t="str">
        <f>IF(C153=0,"",'Metric Calcs'!D149)</f>
        <v xml:space="preserve"> </v>
      </c>
      <c r="E153" s="83" t="str">
        <f>IF(OR(E151=1,E151=""),"",IF('Metric Data'!$B$2,'Metric Calcs'!E149,'Metric Calcs'!F149))</f>
        <v xml:space="preserve"> </v>
      </c>
      <c r="F153" s="30" t="str">
        <f>IF(OR(F151=1,F151=""),"",IF('Metric Data'!$B$2,'Metric Calcs'!F149,'Metric Calcs'!H149))</f>
        <v/>
      </c>
      <c r="G153" s="30" t="str">
        <f>IF(OR(G151=1,G151=""),"",IF('Metric Data'!$B$2,'Metric Calcs'!G149,'Metric Calcs'!K149))</f>
        <v/>
      </c>
      <c r="H153" s="30" t="str">
        <f>IF(OR(H151=1,H151=""),"",IF('Metric Data'!$B$2,'Metric Calcs'!H149,'Metric Calcs'!N149))</f>
        <v/>
      </c>
      <c r="I153" s="30" t="str">
        <f>IF(OR(I151=1,I151=""),"",IF('Metric Data'!$B$2,'Metric Calcs'!K149,'Metric Calcs'!W149))</f>
        <v/>
      </c>
      <c r="J153" s="30" t="str">
        <f>IF('Metric Data'!$B$2,'Metric Calcs'!N149,"")</f>
        <v/>
      </c>
      <c r="K153" s="30" t="str">
        <f>IF('Metric Data'!$B$2,'Metric Calcs'!W149,"")</f>
        <v/>
      </c>
      <c r="L153" s="39" t="str">
        <f>IF('Metric Data'!$B$2,J153,H153)</f>
        <v/>
      </c>
      <c r="M153" s="122" t="str">
        <f>IF('Metric Data'!$B$2,K153,I153)</f>
        <v/>
      </c>
      <c r="O153" s="32" t="str">
        <f t="shared" si="17"/>
        <v/>
      </c>
      <c r="Q153" s="122">
        <f t="shared" si="22"/>
        <v>-1.3716000000000035</v>
      </c>
      <c r="R153" s="32" t="str">
        <f t="shared" si="24"/>
        <v/>
      </c>
      <c r="S153" s="32" t="str">
        <f t="shared" si="23"/>
        <v/>
      </c>
      <c r="U153" s="32" t="str">
        <f t="shared" si="19"/>
        <v/>
      </c>
      <c r="X153" s="30" t="str" cm="1">
        <f t="array" ref="X153">IF($AO$21="INVERT",R153,IF(X152&gt;=$S$12,"",IF(R152="","",INDEX($R$18:$R$199,$U$17-ROWS($R$18:$R152)))))</f>
        <v/>
      </c>
      <c r="Y153" s="30" t="str">
        <f t="shared" si="20"/>
        <v/>
      </c>
      <c r="Z153" s="30" t="str">
        <f>IF(Z152="","",IF($AO$21="TYP",IF(S152="","",INDEX($S$18:$S$200,$U$17-ROWS($S$18:$S152))),IF($AO$21="INVERT",S153,"")))</f>
        <v/>
      </c>
      <c r="AA153" s="77" t="str">
        <f t="shared" si="21"/>
        <v/>
      </c>
      <c r="AB153" s="77"/>
      <c r="AC153" s="37"/>
      <c r="AD153" s="37"/>
      <c r="AE153" s="37"/>
      <c r="AF153" s="37"/>
      <c r="AG153" s="37"/>
      <c r="AH153" s="37"/>
      <c r="AI153" s="37"/>
      <c r="AJ153" s="37"/>
      <c r="AK153" s="37"/>
      <c r="AL153" s="37"/>
    </row>
    <row r="154" spans="1:38" x14ac:dyDescent="0.2">
      <c r="A154" s="32" t="str">
        <f t="shared" si="18"/>
        <v/>
      </c>
      <c r="C154" s="38" t="str">
        <f>IF(OR(C153&lt;30,C153=""),"",'Metric Calcs'!C150)</f>
        <v/>
      </c>
      <c r="D154" s="83" t="str">
        <f>IF(C154=0,"",'Metric Calcs'!D150)</f>
        <v xml:space="preserve"> </v>
      </c>
      <c r="E154" s="83" t="str">
        <f>IF(OR(E152=1,E152=""),"",IF('Metric Data'!$B$2,'Metric Calcs'!E150,'Metric Calcs'!F150))</f>
        <v xml:space="preserve"> </v>
      </c>
      <c r="F154" s="30" t="str">
        <f>IF(OR(F152=1,F152=""),"",IF('Metric Data'!$B$2,'Metric Calcs'!F150,'Metric Calcs'!H150))</f>
        <v/>
      </c>
      <c r="G154" s="30" t="str">
        <f>IF(OR(G152=1,G152=""),"",IF('Metric Data'!$B$2,'Metric Calcs'!G150,'Metric Calcs'!K150))</f>
        <v/>
      </c>
      <c r="H154" s="30" t="str">
        <f>IF(OR(H152=1,H152=""),"",IF('Metric Data'!$B$2,'Metric Calcs'!H150,'Metric Calcs'!N150))</f>
        <v/>
      </c>
      <c r="I154" s="30" t="str">
        <f>IF(OR(I152=1,I152=""),"",IF('Metric Data'!$B$2,'Metric Calcs'!K150,'Metric Calcs'!W150))</f>
        <v/>
      </c>
      <c r="J154" s="30" t="str">
        <f>IF('Metric Data'!$B$2,'Metric Calcs'!N150,"")</f>
        <v/>
      </c>
      <c r="K154" s="30" t="str">
        <f>IF('Metric Data'!$B$2,'Metric Calcs'!W150,"")</f>
        <v/>
      </c>
      <c r="L154" s="39" t="str">
        <f>IF('Metric Data'!$B$2,J154,H154)</f>
        <v/>
      </c>
      <c r="M154" s="122" t="str">
        <f>IF('Metric Data'!$B$2,K154,I154)</f>
        <v/>
      </c>
      <c r="O154" s="32" t="str">
        <f t="shared" si="17"/>
        <v/>
      </c>
      <c r="Q154" s="122">
        <f t="shared" si="22"/>
        <v>-1.3970000000000036</v>
      </c>
      <c r="R154" s="32" t="str">
        <f t="shared" si="24"/>
        <v/>
      </c>
      <c r="S154" s="32" t="str">
        <f t="shared" si="23"/>
        <v/>
      </c>
      <c r="U154" s="32" t="str">
        <f t="shared" si="19"/>
        <v/>
      </c>
      <c r="X154" s="30" t="str" cm="1">
        <f t="array" ref="X154">IF($AO$21="INVERT",R154,IF(X153&gt;=$S$12,"",IF(R153="","",INDEX($R$18:$R$199,$U$17-ROWS($R$18:$R153)))))</f>
        <v/>
      </c>
      <c r="Y154" s="30" t="str">
        <f t="shared" si="20"/>
        <v/>
      </c>
      <c r="Z154" s="30" t="str">
        <f>IF(Z153="","",IF($AO$21="TYP",IF(S153="","",INDEX($S$18:$S$200,$U$17-ROWS($S$18:$S153))),IF($AO$21="INVERT",S154,"")))</f>
        <v/>
      </c>
      <c r="AA154" s="77" t="str">
        <f t="shared" si="21"/>
        <v/>
      </c>
      <c r="AB154" s="77"/>
      <c r="AC154" s="37"/>
      <c r="AD154" s="37"/>
      <c r="AE154" s="37"/>
      <c r="AF154" s="37"/>
      <c r="AG154" s="37"/>
      <c r="AH154" s="37"/>
      <c r="AI154" s="37"/>
      <c r="AJ154" s="37"/>
      <c r="AK154" s="37"/>
      <c r="AL154" s="37"/>
    </row>
    <row r="155" spans="1:38" x14ac:dyDescent="0.2">
      <c r="A155" s="32" t="str">
        <f t="shared" si="18"/>
        <v/>
      </c>
      <c r="C155" s="38" t="str">
        <f>IF(OR(C154&lt;30,C154=""),"",'Metric Calcs'!C151)</f>
        <v/>
      </c>
      <c r="D155" s="83" t="str">
        <f>IF(C155=0,"",'Metric Calcs'!D151)</f>
        <v xml:space="preserve"> </v>
      </c>
      <c r="E155" s="83" t="str">
        <f>IF(OR(E153=1,E153=""),"",IF('Metric Data'!$B$2,'Metric Calcs'!E151,'Metric Calcs'!F151))</f>
        <v xml:space="preserve"> </v>
      </c>
      <c r="F155" s="30" t="str">
        <f>IF(OR(F153=1,F153=""),"",IF('Metric Data'!$B$2,'Metric Calcs'!F151,'Metric Calcs'!H151))</f>
        <v/>
      </c>
      <c r="G155" s="30" t="str">
        <f>IF(OR(G153=1,G153=""),"",IF('Metric Data'!$B$2,'Metric Calcs'!G151,'Metric Calcs'!K151))</f>
        <v/>
      </c>
      <c r="H155" s="30" t="str">
        <f>IF(OR(H153=1,H153=""),"",IF('Metric Data'!$B$2,'Metric Calcs'!H151,'Metric Calcs'!N151))</f>
        <v/>
      </c>
      <c r="I155" s="30" t="str">
        <f>IF(OR(I153=1,I153=""),"",IF('Metric Data'!$B$2,'Metric Calcs'!K151,'Metric Calcs'!W151))</f>
        <v/>
      </c>
      <c r="J155" s="30" t="str">
        <f>IF('Metric Data'!$B$2,'Metric Calcs'!N151,"")</f>
        <v/>
      </c>
      <c r="K155" s="30" t="str">
        <f>IF('Metric Data'!$B$2,'Metric Calcs'!W151,"")</f>
        <v/>
      </c>
      <c r="L155" s="39" t="str">
        <f>IF('Metric Data'!$B$2,J155,H155)</f>
        <v/>
      </c>
      <c r="M155" s="122" t="str">
        <f>IF('Metric Data'!$B$2,K155,I155)</f>
        <v/>
      </c>
      <c r="O155" s="32" t="str">
        <f t="shared" si="17"/>
        <v/>
      </c>
      <c r="Q155" s="122">
        <f t="shared" si="22"/>
        <v>-1.4224000000000037</v>
      </c>
      <c r="R155" s="32" t="str">
        <f t="shared" si="24"/>
        <v/>
      </c>
      <c r="S155" s="32" t="str">
        <f t="shared" si="23"/>
        <v/>
      </c>
      <c r="U155" s="32" t="str">
        <f t="shared" si="19"/>
        <v/>
      </c>
      <c r="X155" s="30" t="str" cm="1">
        <f t="array" ref="X155">IF($AO$21="INVERT",R155,IF(X154&gt;=$S$12,"",IF(R154="","",INDEX($R$18:$R$199,$U$17-ROWS($R$18:$R154)))))</f>
        <v/>
      </c>
      <c r="Y155" s="30" t="str">
        <f t="shared" si="20"/>
        <v/>
      </c>
      <c r="Z155" s="30" t="str">
        <f>IF(Z154="","",IF($AO$21="TYP",IF(S154="","",INDEX($S$18:$S$200,$U$17-ROWS($S$18:$S154))),IF($AO$21="INVERT",S155,"")))</f>
        <v/>
      </c>
      <c r="AA155" s="77" t="str">
        <f t="shared" si="21"/>
        <v/>
      </c>
      <c r="AB155" s="77"/>
      <c r="AC155" s="37"/>
      <c r="AD155" s="37"/>
      <c r="AE155" s="37"/>
      <c r="AF155" s="37"/>
      <c r="AG155" s="37"/>
      <c r="AH155" s="37"/>
      <c r="AI155" s="37"/>
      <c r="AJ155" s="37"/>
      <c r="AK155" s="37"/>
      <c r="AL155" s="37"/>
    </row>
    <row r="156" spans="1:38" x14ac:dyDescent="0.2">
      <c r="A156" s="32" t="str">
        <f t="shared" si="18"/>
        <v/>
      </c>
      <c r="C156" s="38" t="str">
        <f>IF(OR(C155&lt;30,C155=""),"",'Metric Calcs'!C152)</f>
        <v/>
      </c>
      <c r="D156" s="83" t="str">
        <f>IF(C156=0,"",'Metric Calcs'!D152)</f>
        <v xml:space="preserve"> </v>
      </c>
      <c r="E156" s="83" t="str">
        <f>IF(OR(E154=1,E154=""),"",IF('Metric Data'!$B$2,'Metric Calcs'!E152,'Metric Calcs'!F152))</f>
        <v xml:space="preserve"> </v>
      </c>
      <c r="F156" s="30" t="str">
        <f>IF(OR(F154=1,F154=""),"",IF('Metric Data'!$B$2,'Metric Calcs'!F152,'Metric Calcs'!H152))</f>
        <v/>
      </c>
      <c r="G156" s="30" t="str">
        <f>IF(OR(G154=1,G154=""),"",IF('Metric Data'!$B$2,'Metric Calcs'!G152,'Metric Calcs'!K152))</f>
        <v/>
      </c>
      <c r="H156" s="30" t="str">
        <f>IF(OR(H154=1,H154=""),"",IF('Metric Data'!$B$2,'Metric Calcs'!H152,'Metric Calcs'!N152))</f>
        <v/>
      </c>
      <c r="I156" s="30" t="str">
        <f>IF(OR(I154=1,I154=""),"",IF('Metric Data'!$B$2,'Metric Calcs'!K152,'Metric Calcs'!W152))</f>
        <v/>
      </c>
      <c r="J156" s="30" t="str">
        <f>IF('Metric Data'!$B$2,'Metric Calcs'!N152,"")</f>
        <v/>
      </c>
      <c r="K156" s="30" t="str">
        <f>IF('Metric Data'!$B$2,'Metric Calcs'!W152,"")</f>
        <v/>
      </c>
      <c r="L156" s="39" t="str">
        <f>IF('Metric Data'!$B$2,J156,H156)</f>
        <v/>
      </c>
      <c r="M156" s="122" t="str">
        <f>IF('Metric Data'!$B$2,K156,I156)</f>
        <v/>
      </c>
      <c r="O156" s="32" t="str">
        <f t="shared" si="17"/>
        <v/>
      </c>
      <c r="Q156" s="122">
        <f t="shared" si="22"/>
        <v>-1.4478000000000038</v>
      </c>
      <c r="R156" s="32" t="str">
        <f t="shared" si="24"/>
        <v/>
      </c>
      <c r="S156" s="32" t="str">
        <f t="shared" si="23"/>
        <v/>
      </c>
      <c r="U156" s="32" t="str">
        <f t="shared" si="19"/>
        <v/>
      </c>
      <c r="X156" s="30" t="str" cm="1">
        <f t="array" ref="X156">IF($AO$21="INVERT",R156,IF(X155&gt;=$S$12,"",IF(R155="","",INDEX($R$18:$R$199,$U$17-ROWS($R$18:$R155)))))</f>
        <v/>
      </c>
      <c r="Y156" s="30" t="str">
        <f t="shared" si="20"/>
        <v/>
      </c>
      <c r="Z156" s="30" t="str">
        <f>IF(Z155="","",IF($AO$21="TYP",IF(S155="","",INDEX($S$18:$S$200,$U$17-ROWS($S$18:$S155))),IF($AO$21="INVERT",S156,"")))</f>
        <v/>
      </c>
      <c r="AA156" s="77" t="str">
        <f t="shared" si="21"/>
        <v/>
      </c>
      <c r="AB156" s="77"/>
      <c r="AC156" s="37"/>
      <c r="AD156" s="37"/>
      <c r="AE156" s="37"/>
      <c r="AF156" s="37"/>
      <c r="AG156" s="37"/>
      <c r="AH156" s="37"/>
      <c r="AI156" s="37"/>
      <c r="AJ156" s="37"/>
      <c r="AK156" s="37"/>
      <c r="AL156" s="37"/>
    </row>
    <row r="157" spans="1:38" x14ac:dyDescent="0.2">
      <c r="A157" s="32" t="str">
        <f t="shared" si="18"/>
        <v/>
      </c>
      <c r="C157" s="38" t="str">
        <f>IF(OR(C156&lt;30,C156=""),"",'Metric Calcs'!C153)</f>
        <v/>
      </c>
      <c r="D157" s="83" t="str">
        <f>IF(C157=0,"",'Metric Calcs'!D153)</f>
        <v xml:space="preserve"> </v>
      </c>
      <c r="E157" s="83" t="str">
        <f>IF(OR(E155=1,E155=""),"",IF('Metric Data'!$B$2,'Metric Calcs'!E153,'Metric Calcs'!F153))</f>
        <v xml:space="preserve"> </v>
      </c>
      <c r="F157" s="30" t="str">
        <f>IF(OR(F155=1,F155=""),"",IF('Metric Data'!$B$2,'Metric Calcs'!F153,'Metric Calcs'!H153))</f>
        <v/>
      </c>
      <c r="G157" s="30" t="str">
        <f>IF(OR(G155=1,G155=""),"",IF('Metric Data'!$B$2,'Metric Calcs'!G153,'Metric Calcs'!K153))</f>
        <v/>
      </c>
      <c r="H157" s="30" t="str">
        <f>IF(OR(H155=1,H155=""),"",IF('Metric Data'!$B$2,'Metric Calcs'!H153,'Metric Calcs'!N153))</f>
        <v/>
      </c>
      <c r="I157" s="30" t="str">
        <f>IF(OR(I155=1,I155=""),"",IF('Metric Data'!$B$2,'Metric Calcs'!K153,'Metric Calcs'!W153))</f>
        <v/>
      </c>
      <c r="J157" s="30" t="str">
        <f>IF('Metric Data'!$B$2,'Metric Calcs'!N153,"")</f>
        <v/>
      </c>
      <c r="K157" s="30" t="str">
        <f>IF('Metric Data'!$B$2,'Metric Calcs'!W153,"")</f>
        <v/>
      </c>
      <c r="L157" s="39" t="str">
        <f>IF('Metric Data'!$B$2,J157,H157)</f>
        <v/>
      </c>
      <c r="M157" s="122" t="str">
        <f>IF('Metric Data'!$B$2,K157,I157)</f>
        <v/>
      </c>
      <c r="O157" s="32" t="str">
        <f t="shared" si="17"/>
        <v/>
      </c>
      <c r="Q157" s="122">
        <f t="shared" si="22"/>
        <v>-1.4732000000000038</v>
      </c>
      <c r="R157" s="32" t="str">
        <f t="shared" si="24"/>
        <v/>
      </c>
      <c r="S157" s="32" t="str">
        <f t="shared" si="23"/>
        <v/>
      </c>
      <c r="U157" s="32" t="str">
        <f t="shared" si="19"/>
        <v/>
      </c>
      <c r="X157" s="30" t="str" cm="1">
        <f t="array" ref="X157">IF($AO$21="INVERT",R157,IF(X156&gt;=$S$12,"",IF(R156="","",INDEX($R$18:$R$199,$U$17-ROWS($R$18:$R156)))))</f>
        <v/>
      </c>
      <c r="Y157" s="30" t="str">
        <f t="shared" si="20"/>
        <v/>
      </c>
      <c r="Z157" s="30" t="str">
        <f>IF(Z156="","",IF($AO$21="TYP",IF(S156="","",INDEX($S$18:$S$200,$U$17-ROWS($S$18:$S156))),IF($AO$21="INVERT",S157,"")))</f>
        <v/>
      </c>
      <c r="AA157" s="77" t="str">
        <f t="shared" si="21"/>
        <v/>
      </c>
      <c r="AB157" s="77"/>
      <c r="AC157" s="37"/>
      <c r="AD157" s="37"/>
      <c r="AE157" s="37"/>
      <c r="AF157" s="37"/>
      <c r="AG157" s="37"/>
      <c r="AH157" s="37"/>
      <c r="AI157" s="37"/>
      <c r="AJ157" s="37"/>
      <c r="AK157" s="37"/>
      <c r="AL157" s="37"/>
    </row>
    <row r="158" spans="1:38" x14ac:dyDescent="0.2">
      <c r="A158" s="32" t="str">
        <f t="shared" si="18"/>
        <v/>
      </c>
      <c r="C158" s="38" t="str">
        <f>IF(OR(C157&lt;30,C157=""),"",'Metric Calcs'!C154)</f>
        <v/>
      </c>
      <c r="D158" s="83" t="str">
        <f>IF(C158=0,"",'Metric Calcs'!D154)</f>
        <v xml:space="preserve"> </v>
      </c>
      <c r="E158" s="83" t="str">
        <f>IF(OR(E156=1,E156=""),"",IF('Metric Data'!$B$2,'Metric Calcs'!E154,'Metric Calcs'!F154))</f>
        <v xml:space="preserve"> </v>
      </c>
      <c r="F158" s="30" t="str">
        <f>IF(OR(F156=1,F156=""),"",IF('Metric Data'!$B$2,'Metric Calcs'!F154,'Metric Calcs'!H154))</f>
        <v/>
      </c>
      <c r="G158" s="30" t="str">
        <f>IF(OR(G156=1,G156=""),"",IF('Metric Data'!$B$2,'Metric Calcs'!G154,'Metric Calcs'!K154))</f>
        <v/>
      </c>
      <c r="H158" s="30" t="str">
        <f>IF(OR(H156=1,H156=""),"",IF('Metric Data'!$B$2,'Metric Calcs'!H154,'Metric Calcs'!N154))</f>
        <v/>
      </c>
      <c r="I158" s="30" t="str">
        <f>IF(OR(I156=1,I156=""),"",IF('Metric Data'!$B$2,'Metric Calcs'!K154,'Metric Calcs'!W154))</f>
        <v/>
      </c>
      <c r="J158" s="30" t="str">
        <f>IF('Metric Data'!$B$2,'Metric Calcs'!N154,"")</f>
        <v/>
      </c>
      <c r="K158" s="30" t="str">
        <f>IF('Metric Data'!$B$2,'Metric Calcs'!W154,"")</f>
        <v/>
      </c>
      <c r="L158" s="39" t="str">
        <f>IF('Metric Data'!$B$2,J158,H158)</f>
        <v/>
      </c>
      <c r="M158" s="122" t="str">
        <f>IF('Metric Data'!$B$2,K158,I158)</f>
        <v/>
      </c>
      <c r="O158" s="32" t="str">
        <f t="shared" si="17"/>
        <v/>
      </c>
      <c r="Q158" s="122">
        <f t="shared" si="22"/>
        <v>-1.4986000000000039</v>
      </c>
      <c r="R158" s="32" t="str">
        <f t="shared" si="24"/>
        <v/>
      </c>
      <c r="S158" s="32" t="str">
        <f t="shared" si="23"/>
        <v/>
      </c>
      <c r="U158" s="32" t="str">
        <f t="shared" si="19"/>
        <v/>
      </c>
      <c r="X158" s="30" t="str" cm="1">
        <f t="array" ref="X158">IF($AO$21="INVERT",R158,IF(X157&gt;=$S$12,"",IF(R157="","",INDEX($R$18:$R$199,$U$17-ROWS($R$18:$R157)))))</f>
        <v/>
      </c>
      <c r="Y158" s="30" t="str">
        <f t="shared" si="20"/>
        <v/>
      </c>
      <c r="Z158" s="30" t="str">
        <f>IF(Z157="","",IF($AO$21="TYP",IF(S157="","",INDEX($S$18:$S$200,$U$17-ROWS($S$18:$S157))),IF($AO$21="INVERT",S158,"")))</f>
        <v/>
      </c>
      <c r="AA158" s="77" t="str">
        <f t="shared" si="21"/>
        <v/>
      </c>
      <c r="AB158" s="77"/>
      <c r="AC158" s="37"/>
      <c r="AD158" s="37"/>
      <c r="AE158" s="37"/>
      <c r="AF158" s="37"/>
      <c r="AG158" s="37"/>
      <c r="AH158" s="37"/>
      <c r="AI158" s="37"/>
      <c r="AJ158" s="37"/>
      <c r="AK158" s="37"/>
      <c r="AL158" s="37"/>
    </row>
    <row r="159" spans="1:38" x14ac:dyDescent="0.2">
      <c r="A159" s="32" t="str">
        <f t="shared" si="18"/>
        <v/>
      </c>
      <c r="C159" s="38" t="str">
        <f>IF(OR(C158&lt;30,C158=""),"",'Metric Calcs'!C155)</f>
        <v/>
      </c>
      <c r="D159" s="83" t="str">
        <f>IF(C159=0,"",'Metric Calcs'!D155)</f>
        <v xml:space="preserve"> </v>
      </c>
      <c r="E159" s="83" t="str">
        <f>IF(OR(E157=1,E157=""),"",IF('Metric Data'!$B$2,'Metric Calcs'!E155,'Metric Calcs'!F155))</f>
        <v xml:space="preserve"> </v>
      </c>
      <c r="F159" s="30" t="str">
        <f>IF(OR(F157=1,F157=""),"",IF('Metric Data'!$B$2,'Metric Calcs'!F155,'Metric Calcs'!H155))</f>
        <v/>
      </c>
      <c r="G159" s="30" t="str">
        <f>IF(OR(G157=1,G157=""),"",IF('Metric Data'!$B$2,'Metric Calcs'!G155,'Metric Calcs'!K155))</f>
        <v/>
      </c>
      <c r="H159" s="30" t="str">
        <f>IF(OR(H157=1,H157=""),"",IF('Metric Data'!$B$2,'Metric Calcs'!H155,'Metric Calcs'!N155))</f>
        <v/>
      </c>
      <c r="I159" s="30" t="str">
        <f>IF(OR(I157=1,I157=""),"",IF('Metric Data'!$B$2,'Metric Calcs'!K155,'Metric Calcs'!W155))</f>
        <v/>
      </c>
      <c r="J159" s="30" t="str">
        <f>IF('Metric Data'!$B$2,'Metric Calcs'!N155,"")</f>
        <v/>
      </c>
      <c r="K159" s="30" t="str">
        <f>IF('Metric Data'!$B$2,'Metric Calcs'!W155,"")</f>
        <v/>
      </c>
      <c r="L159" s="39" t="str">
        <f>IF('Metric Data'!$B$2,J159,H159)</f>
        <v/>
      </c>
      <c r="M159" s="122" t="str">
        <f>IF('Metric Data'!$B$2,K159,I159)</f>
        <v/>
      </c>
      <c r="O159" s="32" t="str">
        <f t="shared" si="17"/>
        <v/>
      </c>
      <c r="Q159" s="122">
        <f t="shared" si="22"/>
        <v>-1.524000000000004</v>
      </c>
      <c r="R159" s="32" t="str">
        <f t="shared" si="24"/>
        <v/>
      </c>
      <c r="S159" s="32" t="str">
        <f t="shared" si="23"/>
        <v/>
      </c>
      <c r="U159" s="32" t="str">
        <f t="shared" si="19"/>
        <v/>
      </c>
      <c r="X159" s="30" t="str" cm="1">
        <f t="array" ref="X159">IF($AO$21="INVERT",R159,IF(X158&gt;=$S$12,"",IF(R158="","",INDEX($R$18:$R$199,$U$17-ROWS($R$18:$R158)))))</f>
        <v/>
      </c>
      <c r="Y159" s="30" t="str">
        <f t="shared" si="20"/>
        <v/>
      </c>
      <c r="Z159" s="30" t="str">
        <f>IF(Z158="","",IF($AO$21="TYP",IF(S158="","",INDEX($S$18:$S$200,$U$17-ROWS($S$18:$S158))),IF($AO$21="INVERT",S159,"")))</f>
        <v/>
      </c>
      <c r="AA159" s="77" t="str">
        <f t="shared" si="21"/>
        <v/>
      </c>
      <c r="AB159" s="77"/>
      <c r="AC159" s="37"/>
      <c r="AD159" s="37"/>
      <c r="AE159" s="37"/>
      <c r="AF159" s="37"/>
      <c r="AG159" s="37"/>
      <c r="AH159" s="37"/>
      <c r="AI159" s="37"/>
      <c r="AJ159" s="37"/>
      <c r="AK159" s="37"/>
      <c r="AL159" s="37"/>
    </row>
    <row r="160" spans="1:38" x14ac:dyDescent="0.2">
      <c r="A160" s="32" t="str">
        <f t="shared" si="18"/>
        <v/>
      </c>
      <c r="C160" s="38" t="str">
        <f>IF(OR(C159&lt;30,C159=""),"",'Metric Calcs'!C156)</f>
        <v/>
      </c>
      <c r="D160" s="83" t="str">
        <f>IF(C160=0,"",'Metric Calcs'!D156)</f>
        <v xml:space="preserve"> </v>
      </c>
      <c r="E160" s="83" t="str">
        <f>IF(OR(E158=1,E158=""),"",IF('Metric Data'!$B$2,'Metric Calcs'!E156,'Metric Calcs'!F156))</f>
        <v xml:space="preserve"> </v>
      </c>
      <c r="F160" s="30" t="str">
        <f>IF(OR(F158=1,F158=""),"",IF('Metric Data'!$B$2,'Metric Calcs'!F156,'Metric Calcs'!H156))</f>
        <v/>
      </c>
      <c r="G160" s="30" t="str">
        <f>IF(OR(G158=1,G158=""),"",IF('Metric Data'!$B$2,'Metric Calcs'!G156,'Metric Calcs'!K156))</f>
        <v/>
      </c>
      <c r="H160" s="30" t="str">
        <f>IF(OR(H158=1,H158=""),"",IF('Metric Data'!$B$2,'Metric Calcs'!H156,'Metric Calcs'!N156))</f>
        <v/>
      </c>
      <c r="I160" s="30" t="str">
        <f>IF(OR(I158=1,I158=""),"",IF('Metric Data'!$B$2,'Metric Calcs'!K156,'Metric Calcs'!W156))</f>
        <v/>
      </c>
      <c r="J160" s="30" t="str">
        <f>IF('Metric Data'!$B$2,'Metric Calcs'!N156,"")</f>
        <v/>
      </c>
      <c r="K160" s="30" t="str">
        <f>IF('Metric Data'!$B$2,'Metric Calcs'!W156,"")</f>
        <v/>
      </c>
      <c r="L160" s="39" t="str">
        <f>IF('Metric Data'!$B$2,J160,H160)</f>
        <v/>
      </c>
      <c r="M160" s="122" t="str">
        <f>IF('Metric Data'!$B$2,K160,I160)</f>
        <v/>
      </c>
      <c r="O160" s="32" t="str">
        <f t="shared" si="17"/>
        <v/>
      </c>
      <c r="Q160" s="122">
        <f t="shared" si="22"/>
        <v>-1.5494000000000041</v>
      </c>
      <c r="R160" s="32" t="str">
        <f t="shared" si="24"/>
        <v/>
      </c>
      <c r="S160" s="32" t="str">
        <f t="shared" si="23"/>
        <v/>
      </c>
      <c r="U160" s="32" t="str">
        <f t="shared" si="19"/>
        <v/>
      </c>
      <c r="X160" s="30" t="str" cm="1">
        <f t="array" ref="X160">IF($AO$21="INVERT",R160,IF(X159&gt;=$S$12,"",IF(R159="","",INDEX($R$18:$R$199,$U$17-ROWS($R$18:$R159)))))</f>
        <v/>
      </c>
      <c r="Y160" s="30" t="str">
        <f t="shared" si="20"/>
        <v/>
      </c>
      <c r="Z160" s="30" t="str">
        <f>IF(Z159="","",IF($AO$21="TYP",IF(S159="","",INDEX($S$18:$S$200,$U$17-ROWS($S$18:$S159))),IF($AO$21="INVERT",S160,"")))</f>
        <v/>
      </c>
      <c r="AA160" s="77" t="str">
        <f t="shared" si="21"/>
        <v/>
      </c>
      <c r="AB160" s="77"/>
      <c r="AC160" s="37"/>
      <c r="AD160" s="37"/>
      <c r="AE160" s="37"/>
      <c r="AF160" s="37"/>
      <c r="AG160" s="37"/>
      <c r="AH160" s="37"/>
      <c r="AI160" s="37"/>
      <c r="AJ160" s="37"/>
      <c r="AK160" s="37"/>
      <c r="AL160" s="37"/>
    </row>
    <row r="161" spans="1:38" x14ac:dyDescent="0.2">
      <c r="A161" s="32" t="str">
        <f t="shared" si="18"/>
        <v/>
      </c>
      <c r="C161" s="38" t="str">
        <f>IF(OR(C160&lt;30,C160=""),"",'Metric Calcs'!C157)</f>
        <v/>
      </c>
      <c r="D161" s="83" t="str">
        <f>IF(C161=0,"",'Metric Calcs'!D157)</f>
        <v xml:space="preserve"> </v>
      </c>
      <c r="E161" s="83" t="str">
        <f>IF(OR(E159=1,E159=""),"",IF('Metric Data'!$B$2,'Metric Calcs'!E157,'Metric Calcs'!F157))</f>
        <v xml:space="preserve"> </v>
      </c>
      <c r="F161" s="30" t="str">
        <f>IF(OR(F159=1,F159=""),"",IF('Metric Data'!$B$2,'Metric Calcs'!F157,'Metric Calcs'!H157))</f>
        <v/>
      </c>
      <c r="G161" s="30" t="str">
        <f>IF(OR(G159=1,G159=""),"",IF('Metric Data'!$B$2,'Metric Calcs'!G157,'Metric Calcs'!K157))</f>
        <v/>
      </c>
      <c r="H161" s="30" t="str">
        <f>IF(OR(H159=1,H159=""),"",IF('Metric Data'!$B$2,'Metric Calcs'!H157,'Metric Calcs'!N157))</f>
        <v/>
      </c>
      <c r="I161" s="30" t="str">
        <f>IF(OR(I159=1,I159=""),"",IF('Metric Data'!$B$2,'Metric Calcs'!K157,'Metric Calcs'!W157))</f>
        <v/>
      </c>
      <c r="J161" s="30" t="str">
        <f>IF('Metric Data'!$B$2,'Metric Calcs'!N157,"")</f>
        <v/>
      </c>
      <c r="K161" s="30" t="str">
        <f>IF('Metric Data'!$B$2,'Metric Calcs'!W157,"")</f>
        <v/>
      </c>
      <c r="L161" s="39" t="str">
        <f>IF('Metric Data'!$B$2,J161,H161)</f>
        <v/>
      </c>
      <c r="M161" s="122" t="str">
        <f>IF('Metric Data'!$B$2,K161,I161)</f>
        <v/>
      </c>
      <c r="O161" s="32" t="str">
        <f t="shared" si="17"/>
        <v/>
      </c>
      <c r="Q161" s="122">
        <f t="shared" si="22"/>
        <v>-1.5748000000000042</v>
      </c>
      <c r="R161" s="32" t="str">
        <f t="shared" si="24"/>
        <v/>
      </c>
      <c r="S161" s="32" t="str">
        <f t="shared" si="23"/>
        <v/>
      </c>
      <c r="U161" s="32" t="str">
        <f t="shared" si="19"/>
        <v/>
      </c>
      <c r="X161" s="30" t="str" cm="1">
        <f t="array" ref="X161">IF($AO$21="INVERT",R161,IF(X160&gt;=$S$12,"",IF(R160="","",INDEX($R$18:$R$199,$U$17-ROWS($R$18:$R160)))))</f>
        <v/>
      </c>
      <c r="Y161" s="30" t="str">
        <f t="shared" si="20"/>
        <v/>
      </c>
      <c r="Z161" s="30" t="str">
        <f>IF(Z160="","",IF($AO$21="TYP",IF(S160="","",INDEX($S$18:$S$200,$U$17-ROWS($S$18:$S160))),IF($AO$21="INVERT",S161,"")))</f>
        <v/>
      </c>
      <c r="AA161" s="77" t="str">
        <f t="shared" si="21"/>
        <v/>
      </c>
      <c r="AB161" s="77"/>
      <c r="AC161" s="37"/>
      <c r="AD161" s="37"/>
      <c r="AE161" s="37"/>
      <c r="AF161" s="37"/>
      <c r="AG161" s="37"/>
      <c r="AH161" s="37"/>
      <c r="AI161" s="37"/>
      <c r="AJ161" s="37"/>
      <c r="AK161" s="37"/>
      <c r="AL161" s="37"/>
    </row>
    <row r="162" spans="1:38" x14ac:dyDescent="0.2">
      <c r="A162" s="32" t="str">
        <f t="shared" si="18"/>
        <v/>
      </c>
      <c r="C162" s="38" t="str">
        <f>IF(OR(C161&lt;30,C161=""),"",'Metric Calcs'!C158)</f>
        <v/>
      </c>
      <c r="D162" s="83" t="str">
        <f>IF(C162=0,"",'Metric Calcs'!D158)</f>
        <v xml:space="preserve"> </v>
      </c>
      <c r="E162" s="83" t="str">
        <f>IF(OR(E160=1,E160=""),"",IF('Metric Data'!$B$2,'Metric Calcs'!E158,'Metric Calcs'!F158))</f>
        <v xml:space="preserve"> </v>
      </c>
      <c r="F162" s="30" t="str">
        <f>IF(OR(F160=1,F160=""),"",IF('Metric Data'!$B$2,'Metric Calcs'!F158,'Metric Calcs'!H158))</f>
        <v/>
      </c>
      <c r="G162" s="30" t="str">
        <f>IF(OR(G160=1,G160=""),"",IF('Metric Data'!$B$2,'Metric Calcs'!G158,'Metric Calcs'!K158))</f>
        <v/>
      </c>
      <c r="H162" s="30" t="str">
        <f>IF(OR(H160=1,H160=""),"",IF('Metric Data'!$B$2,'Metric Calcs'!H158,'Metric Calcs'!N158))</f>
        <v/>
      </c>
      <c r="I162" s="30" t="str">
        <f>IF(OR(I160=1,I160=""),"",IF('Metric Data'!$B$2,'Metric Calcs'!K158,'Metric Calcs'!W158))</f>
        <v/>
      </c>
      <c r="J162" s="30" t="str">
        <f>IF('Metric Data'!$B$2,'Metric Calcs'!N158,"")</f>
        <v/>
      </c>
      <c r="K162" s="30" t="str">
        <f>IF('Metric Data'!$B$2,'Metric Calcs'!W158,"")</f>
        <v/>
      </c>
      <c r="L162" s="39" t="str">
        <f>IF('Metric Data'!$B$2,J162,H162)</f>
        <v/>
      </c>
      <c r="M162" s="122" t="str">
        <f>IF('Metric Data'!$B$2,K162,I162)</f>
        <v/>
      </c>
      <c r="O162" s="32" t="str">
        <f t="shared" si="17"/>
        <v/>
      </c>
      <c r="Q162" s="122">
        <f t="shared" si="22"/>
        <v>-1.6002000000000043</v>
      </c>
      <c r="R162" s="32" t="str">
        <f t="shared" si="24"/>
        <v/>
      </c>
      <c r="S162" s="32" t="str">
        <f t="shared" si="23"/>
        <v/>
      </c>
      <c r="U162" s="32" t="str">
        <f t="shared" si="19"/>
        <v/>
      </c>
      <c r="X162" s="30" t="str" cm="1">
        <f t="array" ref="X162">IF($AO$21="INVERT",R162,IF(X161&gt;=$S$12,"",IF(R161="","",INDEX($R$18:$R$199,$U$17-ROWS($R$18:$R161)))))</f>
        <v/>
      </c>
      <c r="Y162" s="30" t="str">
        <f t="shared" si="20"/>
        <v/>
      </c>
      <c r="Z162" s="30" t="str">
        <f>IF(Z161="","",IF($AO$21="TYP",IF(S161="","",INDEX($S$18:$S$200,$U$17-ROWS($S$18:$S161))),IF($AO$21="INVERT",S162,"")))</f>
        <v/>
      </c>
      <c r="AA162" s="77" t="str">
        <f t="shared" si="21"/>
        <v/>
      </c>
      <c r="AB162" s="77"/>
      <c r="AC162" s="37"/>
      <c r="AD162" s="37"/>
      <c r="AE162" s="37"/>
      <c r="AF162" s="37"/>
      <c r="AG162" s="37"/>
      <c r="AH162" s="37"/>
      <c r="AI162" s="37"/>
      <c r="AJ162" s="37"/>
      <c r="AK162" s="37"/>
      <c r="AL162" s="37"/>
    </row>
    <row r="163" spans="1:38" x14ac:dyDescent="0.2">
      <c r="A163" s="32" t="str">
        <f t="shared" si="18"/>
        <v/>
      </c>
      <c r="C163" s="38" t="str">
        <f>IF(OR(C162&lt;30,C162=""),"",'Metric Calcs'!C159)</f>
        <v/>
      </c>
      <c r="D163" s="83" t="str">
        <f>IF(C163=0,"",'Metric Calcs'!D159)</f>
        <v xml:space="preserve"> </v>
      </c>
      <c r="E163" s="83" t="str">
        <f>IF(OR(E161=1,E161=""),"",IF('Metric Data'!$B$2,'Metric Calcs'!E159,'Metric Calcs'!F159))</f>
        <v xml:space="preserve"> </v>
      </c>
      <c r="F163" s="30" t="str">
        <f>IF(OR(F161=1,F161=""),"",IF('Metric Data'!$B$2,'Metric Calcs'!F159,'Metric Calcs'!H159))</f>
        <v/>
      </c>
      <c r="G163" s="30" t="str">
        <f>IF(OR(G161=1,G161=""),"",IF('Metric Data'!$B$2,'Metric Calcs'!G159,'Metric Calcs'!K159))</f>
        <v/>
      </c>
      <c r="H163" s="30" t="str">
        <f>IF(OR(H161=1,H161=""),"",IF('Metric Data'!$B$2,'Metric Calcs'!H159,'Metric Calcs'!N159))</f>
        <v/>
      </c>
      <c r="I163" s="30" t="str">
        <f>IF(OR(I161=1,I161=""),"",IF('Metric Data'!$B$2,'Metric Calcs'!K159,'Metric Calcs'!W159))</f>
        <v/>
      </c>
      <c r="J163" s="30" t="str">
        <f>IF('Metric Data'!$B$2,'Metric Calcs'!N159,"")</f>
        <v/>
      </c>
      <c r="K163" s="30" t="str">
        <f>IF('Metric Data'!$B$2,'Metric Calcs'!W159,"")</f>
        <v/>
      </c>
      <c r="L163" s="39" t="str">
        <f>IF('Metric Data'!$B$2,J163,H163)</f>
        <v/>
      </c>
      <c r="M163" s="122" t="str">
        <f>IF('Metric Data'!$B$2,K163,I163)</f>
        <v/>
      </c>
      <c r="O163" s="32" t="str">
        <f t="shared" si="17"/>
        <v/>
      </c>
      <c r="Q163" s="122">
        <f t="shared" si="22"/>
        <v>-1.6256000000000044</v>
      </c>
      <c r="R163" s="32" t="str">
        <f t="shared" si="24"/>
        <v/>
      </c>
      <c r="S163" s="32" t="str">
        <f t="shared" si="23"/>
        <v/>
      </c>
      <c r="U163" s="32" t="str">
        <f t="shared" si="19"/>
        <v/>
      </c>
      <c r="X163" s="30" t="str" cm="1">
        <f t="array" ref="X163">IF($AO$21="INVERT",R163,IF(X162&gt;=$S$12,"",IF(R162="","",INDEX($R$18:$R$199,$U$17-ROWS($R$18:$R162)))))</f>
        <v/>
      </c>
      <c r="Y163" s="30" t="str">
        <f t="shared" si="20"/>
        <v/>
      </c>
      <c r="Z163" s="30" t="str">
        <f>IF(Z162="","",IF($AO$21="TYP",IF(S162="","",INDEX($S$18:$S$200,$U$17-ROWS($S$18:$S162))),IF($AO$21="INVERT",S163,"")))</f>
        <v/>
      </c>
      <c r="AA163" s="77" t="str">
        <f t="shared" si="21"/>
        <v/>
      </c>
      <c r="AB163" s="77"/>
      <c r="AC163" s="37"/>
      <c r="AD163" s="37"/>
      <c r="AE163" s="37"/>
      <c r="AF163" s="37"/>
      <c r="AG163" s="37"/>
      <c r="AH163" s="37"/>
      <c r="AI163" s="37"/>
      <c r="AJ163" s="37"/>
      <c r="AK163" s="37"/>
      <c r="AL163" s="37"/>
    </row>
    <row r="164" spans="1:38" x14ac:dyDescent="0.2">
      <c r="A164" s="32" t="str">
        <f t="shared" si="18"/>
        <v/>
      </c>
      <c r="C164" s="38" t="str">
        <f>IF(OR(C163&lt;30,C163=""),"",'Metric Calcs'!C160)</f>
        <v/>
      </c>
      <c r="D164" s="83" t="str">
        <f>IF(C164=0,"",'Metric Calcs'!D160)</f>
        <v xml:space="preserve"> </v>
      </c>
      <c r="E164" s="83" t="str">
        <f>IF(OR(E162=1,E162=""),"",IF('Metric Data'!$B$2,'Metric Calcs'!E160,'Metric Calcs'!F160))</f>
        <v xml:space="preserve"> </v>
      </c>
      <c r="F164" s="30" t="str">
        <f>IF(OR(F162=1,F162=""),"",IF('Metric Data'!$B$2,'Metric Calcs'!F160,'Metric Calcs'!H160))</f>
        <v/>
      </c>
      <c r="G164" s="30" t="str">
        <f>IF(OR(G162=1,G162=""),"",IF('Metric Data'!$B$2,'Metric Calcs'!G160,'Metric Calcs'!K160))</f>
        <v/>
      </c>
      <c r="H164" s="30" t="str">
        <f>IF(OR(H162=1,H162=""),"",IF('Metric Data'!$B$2,'Metric Calcs'!H160,'Metric Calcs'!N160))</f>
        <v/>
      </c>
      <c r="I164" s="30" t="str">
        <f>IF(OR(I162=1,I162=""),"",IF('Metric Data'!$B$2,'Metric Calcs'!K160,'Metric Calcs'!W160))</f>
        <v/>
      </c>
      <c r="J164" s="30" t="str">
        <f>IF('Metric Data'!$B$2,'Metric Calcs'!N160,"")</f>
        <v/>
      </c>
      <c r="K164" s="30" t="str">
        <f>IF('Metric Data'!$B$2,'Metric Calcs'!W160,"")</f>
        <v/>
      </c>
      <c r="L164" s="39" t="str">
        <f>IF('Metric Data'!$B$2,J164,H164)</f>
        <v/>
      </c>
      <c r="M164" s="122" t="str">
        <f>IF('Metric Data'!$B$2,K164,I164)</f>
        <v/>
      </c>
      <c r="O164" s="32" t="str">
        <f t="shared" ref="O164:O199" si="25">IF(M165="",IF(M164="","",$F$9),M164)</f>
        <v/>
      </c>
      <c r="Q164" s="122">
        <f t="shared" si="22"/>
        <v>-1.6510000000000045</v>
      </c>
      <c r="R164" s="32" t="str">
        <f t="shared" si="24"/>
        <v/>
      </c>
      <c r="S164" s="32" t="str">
        <f t="shared" si="23"/>
        <v/>
      </c>
      <c r="U164" s="32" t="str">
        <f t="shared" si="19"/>
        <v/>
      </c>
      <c r="X164" s="30" t="str" cm="1">
        <f t="array" ref="X164">IF($AO$21="INVERT",R164,IF(X163&gt;=$S$12,"",IF(R163="","",INDEX($R$18:$R$199,$U$17-ROWS($R$18:$R163)))))</f>
        <v/>
      </c>
      <c r="Y164" s="30" t="str">
        <f t="shared" si="20"/>
        <v/>
      </c>
      <c r="Z164" s="30" t="str">
        <f>IF(Z163="","",IF($AO$21="TYP",IF(S163="","",INDEX($S$18:$S$200,$U$17-ROWS($S$18:$S163))),IF($AO$21="INVERT",S164,"")))</f>
        <v/>
      </c>
      <c r="AA164" s="77" t="str">
        <f t="shared" si="21"/>
        <v/>
      </c>
      <c r="AB164" s="77"/>
      <c r="AC164" s="37"/>
      <c r="AD164" s="37"/>
      <c r="AE164" s="37"/>
      <c r="AF164" s="37"/>
      <c r="AG164" s="37"/>
      <c r="AH164" s="37"/>
      <c r="AI164" s="37"/>
      <c r="AJ164" s="37"/>
      <c r="AK164" s="37"/>
      <c r="AL164" s="37"/>
    </row>
    <row r="165" spans="1:38" x14ac:dyDescent="0.2">
      <c r="A165" s="32" t="str">
        <f t="shared" si="18"/>
        <v/>
      </c>
      <c r="C165" s="38" t="str">
        <f>IF(OR(C164&lt;30,C164=""),"",'Metric Calcs'!C161)</f>
        <v/>
      </c>
      <c r="D165" s="83" t="str">
        <f>IF(C165=0,"",'Metric Calcs'!D161)</f>
        <v xml:space="preserve"> </v>
      </c>
      <c r="E165" s="83" t="str">
        <f>IF(OR(E163=1,E163=""),"",IF('Metric Data'!$B$2,'Metric Calcs'!E161,'Metric Calcs'!F161))</f>
        <v xml:space="preserve"> </v>
      </c>
      <c r="F165" s="30" t="str">
        <f>IF(OR(F163=1,F163=""),"",IF('Metric Data'!$B$2,'Metric Calcs'!F161,'Metric Calcs'!H161))</f>
        <v/>
      </c>
      <c r="G165" s="30" t="str">
        <f>IF(OR(G163=1,G163=""),"",IF('Metric Data'!$B$2,'Metric Calcs'!G161,'Metric Calcs'!K161))</f>
        <v/>
      </c>
      <c r="H165" s="30" t="str">
        <f>IF(OR(H163=1,H163=""),"",IF('Metric Data'!$B$2,'Metric Calcs'!H161,'Metric Calcs'!N161))</f>
        <v/>
      </c>
      <c r="I165" s="30" t="str">
        <f>IF(OR(I163=1,I163=""),"",IF('Metric Data'!$B$2,'Metric Calcs'!K161,'Metric Calcs'!W161))</f>
        <v/>
      </c>
      <c r="J165" s="30" t="str">
        <f>IF('Metric Data'!$B$2,'Metric Calcs'!N161,"")</f>
        <v/>
      </c>
      <c r="K165" s="30" t="str">
        <f>IF('Metric Data'!$B$2,'Metric Calcs'!W161,"")</f>
        <v/>
      </c>
      <c r="L165" s="39" t="str">
        <f>IF('Metric Data'!$B$2,J165,H165)</f>
        <v/>
      </c>
      <c r="M165" s="122" t="str">
        <f>IF('Metric Data'!$B$2,K165,I165)</f>
        <v/>
      </c>
      <c r="O165" s="32" t="str">
        <f t="shared" si="25"/>
        <v/>
      </c>
      <c r="Q165" s="122">
        <f t="shared" si="22"/>
        <v>-1.6764000000000046</v>
      </c>
      <c r="R165" s="32" t="str">
        <f t="shared" si="24"/>
        <v/>
      </c>
      <c r="S165" s="32" t="str">
        <f t="shared" si="23"/>
        <v/>
      </c>
      <c r="U165" s="32" t="str">
        <f t="shared" si="19"/>
        <v/>
      </c>
      <c r="X165" s="30" t="str" cm="1">
        <f t="array" ref="X165">IF($AO$21="INVERT",R165,IF(X164&gt;=$S$12,"",IF(R164="","",INDEX($R$18:$R$199,$U$17-ROWS($R$18:$R164)))))</f>
        <v/>
      </c>
      <c r="Y165" s="30" t="str">
        <f t="shared" si="20"/>
        <v/>
      </c>
      <c r="Z165" s="30" t="str">
        <f>IF(Z164="","",IF($AO$21="TYP",IF(S164="","",INDEX($S$18:$S$200,$U$17-ROWS($S$18:$S164))),IF($AO$21="INVERT",S165,"")))</f>
        <v/>
      </c>
      <c r="AA165" s="77" t="str">
        <f t="shared" si="21"/>
        <v/>
      </c>
      <c r="AB165" s="77"/>
      <c r="AC165" s="37"/>
      <c r="AD165" s="37"/>
      <c r="AE165" s="37"/>
      <c r="AF165" s="37"/>
      <c r="AG165" s="37"/>
      <c r="AH165" s="37"/>
      <c r="AI165" s="37"/>
      <c r="AJ165" s="37"/>
      <c r="AK165" s="37"/>
      <c r="AL165" s="37"/>
    </row>
    <row r="166" spans="1:38" x14ac:dyDescent="0.2">
      <c r="A166" s="32" t="str">
        <f t="shared" si="18"/>
        <v/>
      </c>
      <c r="C166" s="38" t="str">
        <f>IF(OR(C165&lt;30,C165=""),"",'Metric Calcs'!C162)</f>
        <v/>
      </c>
      <c r="D166" s="83" t="str">
        <f>IF(C166=0,"",'Metric Calcs'!D162)</f>
        <v xml:space="preserve"> </v>
      </c>
      <c r="E166" s="83" t="str">
        <f>IF(OR(E164=1,E164=""),"",IF('Metric Data'!$B$2,'Metric Calcs'!E162,'Metric Calcs'!F162))</f>
        <v xml:space="preserve"> </v>
      </c>
      <c r="F166" s="30" t="str">
        <f>IF(OR(F164=1,F164=""),"",IF('Metric Data'!$B$2,'Metric Calcs'!F162,'Metric Calcs'!H162))</f>
        <v/>
      </c>
      <c r="G166" s="30" t="str">
        <f>IF(OR(G164=1,G164=""),"",IF('Metric Data'!$B$2,'Metric Calcs'!G162,'Metric Calcs'!K162))</f>
        <v/>
      </c>
      <c r="H166" s="30" t="str">
        <f>IF(OR(H164=1,H164=""),"",IF('Metric Data'!$B$2,'Metric Calcs'!H162,'Metric Calcs'!N162))</f>
        <v/>
      </c>
      <c r="I166" s="30" t="str">
        <f>IF(OR(I164=1,I164=""),"",IF('Metric Data'!$B$2,'Metric Calcs'!K162,'Metric Calcs'!W162))</f>
        <v/>
      </c>
      <c r="J166" s="30" t="str">
        <f>IF('Metric Data'!$B$2,'Metric Calcs'!N162,"")</f>
        <v/>
      </c>
      <c r="K166" s="30" t="str">
        <f>IF('Metric Data'!$B$2,'Metric Calcs'!W162,"")</f>
        <v/>
      </c>
      <c r="L166" s="39" t="str">
        <f>IF('Metric Data'!$B$2,J166,H166)</f>
        <v/>
      </c>
      <c r="M166" s="122" t="str">
        <f>IF('Metric Data'!$B$2,K166,I166)</f>
        <v/>
      </c>
      <c r="O166" s="32" t="str">
        <f t="shared" si="25"/>
        <v/>
      </c>
      <c r="Q166" s="122">
        <f t="shared" si="22"/>
        <v>-1.7018000000000046</v>
      </c>
      <c r="R166" s="32" t="str">
        <f t="shared" si="24"/>
        <v/>
      </c>
      <c r="S166" s="32" t="str">
        <f t="shared" si="23"/>
        <v/>
      </c>
      <c r="U166" s="32" t="str">
        <f t="shared" si="19"/>
        <v/>
      </c>
      <c r="X166" s="30" t="str" cm="1">
        <f t="array" ref="X166">IF($AO$21="INVERT",R166,IF(X165&gt;=$S$12,"",IF(R165="","",INDEX($R$18:$R$199,$U$17-ROWS($R$18:$R165)))))</f>
        <v/>
      </c>
      <c r="Y166" s="30" t="str">
        <f t="shared" si="20"/>
        <v/>
      </c>
      <c r="Z166" s="30" t="str">
        <f>IF(Z165="","",IF($AO$21="TYP",IF(S165="","",INDEX($S$18:$S$200,$U$17-ROWS($S$18:$S165))),IF($AO$21="INVERT",S166,"")))</f>
        <v/>
      </c>
      <c r="AA166" s="77" t="str">
        <f t="shared" si="21"/>
        <v/>
      </c>
      <c r="AB166" s="77"/>
      <c r="AC166" s="37"/>
      <c r="AD166" s="37"/>
      <c r="AE166" s="37"/>
      <c r="AF166" s="37"/>
      <c r="AG166" s="37"/>
      <c r="AH166" s="37"/>
      <c r="AI166" s="37"/>
      <c r="AJ166" s="37"/>
      <c r="AK166" s="37"/>
      <c r="AL166" s="37"/>
    </row>
    <row r="167" spans="1:38" x14ac:dyDescent="0.2">
      <c r="A167" s="32" t="str">
        <f t="shared" si="18"/>
        <v/>
      </c>
      <c r="C167" s="38" t="str">
        <f>IF(OR(C166&lt;30,C166=""),"",'Metric Calcs'!C163)</f>
        <v/>
      </c>
      <c r="D167" s="83" t="str">
        <f>IF(C167=0,"",'Metric Calcs'!D163)</f>
        <v xml:space="preserve"> </v>
      </c>
      <c r="E167" s="83" t="str">
        <f>IF(OR(E165=1,E165=""),"",IF('Metric Data'!$B$2,'Metric Calcs'!E163,'Metric Calcs'!F163))</f>
        <v xml:space="preserve"> </v>
      </c>
      <c r="F167" s="30" t="str">
        <f>IF(OR(F165=1,F165=""),"",IF('Metric Data'!$B$2,'Metric Calcs'!F163,'Metric Calcs'!H163))</f>
        <v/>
      </c>
      <c r="G167" s="30" t="str">
        <f>IF(OR(G165=1,G165=""),"",IF('Metric Data'!$B$2,'Metric Calcs'!G163,'Metric Calcs'!K163))</f>
        <v/>
      </c>
      <c r="H167" s="30" t="str">
        <f>IF(OR(H165=1,H165=""),"",IF('Metric Data'!$B$2,'Metric Calcs'!H163,'Metric Calcs'!N163))</f>
        <v/>
      </c>
      <c r="I167" s="30" t="str">
        <f>IF(OR(I165=1,I165=""),"",IF('Metric Data'!$B$2,'Metric Calcs'!K163,'Metric Calcs'!W163))</f>
        <v/>
      </c>
      <c r="J167" s="30" t="str">
        <f>IF('Metric Data'!$B$2,'Metric Calcs'!N163,"")</f>
        <v/>
      </c>
      <c r="K167" s="30" t="str">
        <f>IF('Metric Data'!$B$2,'Metric Calcs'!W163,"")</f>
        <v/>
      </c>
      <c r="L167" s="39" t="str">
        <f>IF('Metric Data'!$B$2,J167,H167)</f>
        <v/>
      </c>
      <c r="M167" s="122" t="str">
        <f>IF('Metric Data'!$B$2,K167,I167)</f>
        <v/>
      </c>
      <c r="O167" s="32" t="str">
        <f t="shared" si="25"/>
        <v/>
      </c>
      <c r="Q167" s="122">
        <f t="shared" si="22"/>
        <v>-1.7272000000000047</v>
      </c>
      <c r="R167" s="32" t="str">
        <f t="shared" si="24"/>
        <v/>
      </c>
      <c r="S167" s="32" t="str">
        <f t="shared" si="23"/>
        <v/>
      </c>
      <c r="U167" s="32" t="str">
        <f t="shared" si="19"/>
        <v/>
      </c>
      <c r="X167" s="30" t="str" cm="1">
        <f t="array" ref="X167">IF($AO$21="INVERT",R167,IF(X166&gt;=$S$12,"",IF(R166="","",INDEX($R$18:$R$199,$U$17-ROWS($R$18:$R166)))))</f>
        <v/>
      </c>
      <c r="Y167" s="30" t="str">
        <f t="shared" si="20"/>
        <v/>
      </c>
      <c r="Z167" s="30" t="str">
        <f>IF(Z166="","",IF($AO$21="TYP",IF(S166="","",INDEX($S$18:$S$200,$U$17-ROWS($S$18:$S166))),IF($AO$21="INVERT",S167,"")))</f>
        <v/>
      </c>
      <c r="AA167" s="77" t="str">
        <f t="shared" si="21"/>
        <v/>
      </c>
      <c r="AB167" s="77"/>
      <c r="AC167" s="37"/>
      <c r="AD167" s="37"/>
      <c r="AE167" s="37"/>
      <c r="AF167" s="37"/>
      <c r="AG167" s="37"/>
      <c r="AH167" s="37"/>
      <c r="AI167" s="37"/>
      <c r="AJ167" s="37"/>
      <c r="AK167" s="37"/>
      <c r="AL167" s="37"/>
    </row>
    <row r="168" spans="1:38" x14ac:dyDescent="0.2">
      <c r="A168" s="32" t="str">
        <f t="shared" si="18"/>
        <v/>
      </c>
      <c r="C168" s="38" t="str">
        <f>IF(OR(C167&lt;30,C167=""),"",'Metric Calcs'!C164)</f>
        <v/>
      </c>
      <c r="D168" s="83" t="str">
        <f>IF(C168=0,"",'Metric Calcs'!D164)</f>
        <v xml:space="preserve"> </v>
      </c>
      <c r="E168" s="83" t="str">
        <f>IF(OR(E166=1,E166=""),"",IF('Metric Data'!$B$2,'Metric Calcs'!E164,'Metric Calcs'!F164))</f>
        <v xml:space="preserve"> </v>
      </c>
      <c r="F168" s="30" t="str">
        <f>IF(OR(F166=1,F166=""),"",IF('Metric Data'!$B$2,'Metric Calcs'!F164,'Metric Calcs'!H164))</f>
        <v/>
      </c>
      <c r="G168" s="30" t="str">
        <f>IF(OR(G166=1,G166=""),"",IF('Metric Data'!$B$2,'Metric Calcs'!G164,'Metric Calcs'!K164))</f>
        <v/>
      </c>
      <c r="H168" s="30" t="str">
        <f>IF(OR(H166=1,H166=""),"",IF('Metric Data'!$B$2,'Metric Calcs'!H164,'Metric Calcs'!N164))</f>
        <v/>
      </c>
      <c r="I168" s="30" t="str">
        <f>IF(OR(I166=1,I166=""),"",IF('Metric Data'!$B$2,'Metric Calcs'!K164,'Metric Calcs'!W164))</f>
        <v/>
      </c>
      <c r="J168" s="30" t="str">
        <f>IF('Metric Data'!$B$2,'Metric Calcs'!N164,"")</f>
        <v/>
      </c>
      <c r="K168" s="30" t="str">
        <f>IF('Metric Data'!$B$2,'Metric Calcs'!W164,"")</f>
        <v/>
      </c>
      <c r="L168" s="39" t="str">
        <f>IF('Metric Data'!$B$2,J168,H168)</f>
        <v/>
      </c>
      <c r="M168" s="122" t="str">
        <f>IF('Metric Data'!$B$2,K168,I168)</f>
        <v/>
      </c>
      <c r="O168" s="32" t="str">
        <f t="shared" si="25"/>
        <v/>
      </c>
      <c r="Q168" s="122">
        <f t="shared" si="22"/>
        <v>-1.7526000000000048</v>
      </c>
      <c r="R168" s="32" t="str">
        <f t="shared" si="24"/>
        <v/>
      </c>
      <c r="S168" s="32" t="str">
        <f t="shared" si="23"/>
        <v/>
      </c>
      <c r="U168" s="32" t="str">
        <f t="shared" si="19"/>
        <v/>
      </c>
      <c r="X168" s="30" t="str" cm="1">
        <f t="array" ref="X168">IF($AO$21="INVERT",R168,IF(X167&gt;=$S$12,"",IF(R167="","",INDEX($R$18:$R$199,$U$17-ROWS($R$18:$R167)))))</f>
        <v/>
      </c>
      <c r="Y168" s="30" t="str">
        <f t="shared" si="20"/>
        <v/>
      </c>
      <c r="Z168" s="30" t="str">
        <f>IF(Z167="","",IF($AO$21="TYP",IF(S167="","",INDEX($S$18:$S$200,$U$17-ROWS($S$18:$S167))),IF($AO$21="INVERT",S168,"")))</f>
        <v/>
      </c>
      <c r="AA168" s="77" t="str">
        <f t="shared" si="21"/>
        <v/>
      </c>
      <c r="AB168" s="77"/>
      <c r="AC168" s="37"/>
      <c r="AD168" s="37"/>
      <c r="AE168" s="37"/>
      <c r="AF168" s="37"/>
      <c r="AG168" s="37"/>
      <c r="AH168" s="37"/>
      <c r="AI168" s="37"/>
      <c r="AJ168" s="37"/>
      <c r="AK168" s="37"/>
      <c r="AL168" s="37"/>
    </row>
    <row r="169" spans="1:38" x14ac:dyDescent="0.2">
      <c r="A169" s="32" t="str">
        <f t="shared" si="18"/>
        <v/>
      </c>
      <c r="C169" s="38" t="str">
        <f>IF(OR(C168&lt;30,C168=""),"",'Metric Calcs'!C165)</f>
        <v/>
      </c>
      <c r="D169" s="83" t="str">
        <f>IF(C169=0,"",'Metric Calcs'!D165)</f>
        <v xml:space="preserve"> </v>
      </c>
      <c r="E169" s="83" t="str">
        <f>IF(OR(E167=1,E167=""),"",IF('Metric Data'!$B$2,'Metric Calcs'!E165,'Metric Calcs'!F165))</f>
        <v xml:space="preserve"> </v>
      </c>
      <c r="F169" s="30" t="str">
        <f>IF(OR(F167=1,F167=""),"",IF('Metric Data'!$B$2,'Metric Calcs'!F165,'Metric Calcs'!H165))</f>
        <v/>
      </c>
      <c r="G169" s="30" t="str">
        <f>IF(OR(G167=1,G167=""),"",IF('Metric Data'!$B$2,'Metric Calcs'!G165,'Metric Calcs'!K165))</f>
        <v/>
      </c>
      <c r="H169" s="30" t="str">
        <f>IF(OR(H167=1,H167=""),"",IF('Metric Data'!$B$2,'Metric Calcs'!H165,'Metric Calcs'!N165))</f>
        <v/>
      </c>
      <c r="I169" s="30" t="str">
        <f>IF(OR(I167=1,I167=""),"",IF('Metric Data'!$B$2,'Metric Calcs'!K165,'Metric Calcs'!W165))</f>
        <v/>
      </c>
      <c r="J169" s="30" t="str">
        <f>IF('Metric Data'!$B$2,'Metric Calcs'!N165,"")</f>
        <v/>
      </c>
      <c r="K169" s="30" t="str">
        <f>IF('Metric Data'!$B$2,'Metric Calcs'!W165,"")</f>
        <v/>
      </c>
      <c r="L169" s="39" t="str">
        <f>IF('Metric Data'!$B$2,J169,H169)</f>
        <v/>
      </c>
      <c r="M169" s="122" t="str">
        <f>IF('Metric Data'!$B$2,K169,I169)</f>
        <v/>
      </c>
      <c r="O169" s="32" t="str">
        <f t="shared" si="25"/>
        <v/>
      </c>
      <c r="Q169" s="122">
        <f t="shared" si="22"/>
        <v>-1.7780000000000049</v>
      </c>
      <c r="R169" s="32" t="str">
        <f t="shared" si="24"/>
        <v/>
      </c>
      <c r="S169" s="32" t="str">
        <f t="shared" si="23"/>
        <v/>
      </c>
      <c r="U169" s="32" t="str">
        <f t="shared" si="19"/>
        <v/>
      </c>
      <c r="X169" s="30" t="str" cm="1">
        <f t="array" ref="X169">IF($AO$21="INVERT",R169,IF(X168&gt;=$S$12,"",IF(R168="","",INDEX($R$18:$R$199,$U$17-ROWS($R$18:$R168)))))</f>
        <v/>
      </c>
      <c r="Y169" s="30" t="str">
        <f t="shared" si="20"/>
        <v/>
      </c>
      <c r="Z169" s="30" t="str">
        <f>IF(Z168="","",IF($AO$21="TYP",IF(S168="","",INDEX($S$18:$S$200,$U$17-ROWS($S$18:$S168))),IF($AO$21="INVERT",S169,"")))</f>
        <v/>
      </c>
      <c r="AA169" s="77" t="str">
        <f t="shared" si="21"/>
        <v/>
      </c>
      <c r="AB169" s="77"/>
      <c r="AC169" s="37"/>
      <c r="AD169" s="37"/>
      <c r="AE169" s="37"/>
      <c r="AF169" s="37"/>
      <c r="AG169" s="37"/>
      <c r="AH169" s="37"/>
      <c r="AI169" s="37"/>
      <c r="AJ169" s="37"/>
      <c r="AK169" s="37"/>
      <c r="AL169" s="37"/>
    </row>
    <row r="170" spans="1:38" x14ac:dyDescent="0.2">
      <c r="A170" s="32" t="str">
        <f t="shared" si="18"/>
        <v/>
      </c>
      <c r="C170" s="38" t="str">
        <f>IF(OR(C169&lt;30,C169=""),"",'Metric Calcs'!C166)</f>
        <v/>
      </c>
      <c r="D170" s="83" t="str">
        <f>IF(C170=0,"",'Metric Calcs'!D166)</f>
        <v xml:space="preserve"> </v>
      </c>
      <c r="E170" s="83" t="str">
        <f>IF(OR(E168=1,E168=""),"",IF('Metric Data'!$B$2,'Metric Calcs'!E166,'Metric Calcs'!F166))</f>
        <v xml:space="preserve"> </v>
      </c>
      <c r="F170" s="30" t="str">
        <f>IF(OR(F168=1,F168=""),"",IF('Metric Data'!$B$2,'Metric Calcs'!F166,'Metric Calcs'!H166))</f>
        <v/>
      </c>
      <c r="G170" s="30" t="str">
        <f>IF(OR(G168=1,G168=""),"",IF('Metric Data'!$B$2,'Metric Calcs'!G166,'Metric Calcs'!K166))</f>
        <v/>
      </c>
      <c r="H170" s="30" t="str">
        <f>IF(OR(H168=1,H168=""),"",IF('Metric Data'!$B$2,'Metric Calcs'!H166,'Metric Calcs'!N166))</f>
        <v/>
      </c>
      <c r="I170" s="30" t="str">
        <f>IF(OR(I168=1,I168=""),"",IF('Metric Data'!$B$2,'Metric Calcs'!K166,'Metric Calcs'!W166))</f>
        <v/>
      </c>
      <c r="J170" s="30" t="str">
        <f>IF('Metric Data'!$B$2,'Metric Calcs'!N166,"")</f>
        <v/>
      </c>
      <c r="K170" s="30" t="str">
        <f>IF('Metric Data'!$B$2,'Metric Calcs'!W166,"")</f>
        <v/>
      </c>
      <c r="L170" s="39" t="str">
        <f>IF('Metric Data'!$B$2,J170,H170)</f>
        <v/>
      </c>
      <c r="M170" s="122" t="str">
        <f>IF('Metric Data'!$B$2,K170,I170)</f>
        <v/>
      </c>
      <c r="O170" s="32" t="str">
        <f t="shared" si="25"/>
        <v/>
      </c>
      <c r="Q170" s="122">
        <f t="shared" si="22"/>
        <v>-1.803400000000005</v>
      </c>
      <c r="R170" s="32" t="str">
        <f t="shared" si="24"/>
        <v/>
      </c>
      <c r="S170" s="32" t="str">
        <f t="shared" si="23"/>
        <v/>
      </c>
      <c r="U170" s="32" t="str">
        <f t="shared" si="19"/>
        <v/>
      </c>
      <c r="X170" s="30" t="str" cm="1">
        <f t="array" ref="X170">IF($AO$21="INVERT",R170,IF(X169&gt;=$S$12,"",IF(R169="","",INDEX($R$18:$R$199,$U$17-ROWS($R$18:$R169)))))</f>
        <v/>
      </c>
      <c r="Y170" s="30" t="str">
        <f t="shared" si="20"/>
        <v/>
      </c>
      <c r="Z170" s="30" t="str">
        <f>IF(Z169="","",IF($AO$21="TYP",IF(S169="","",INDEX($S$18:$S$200,$U$17-ROWS($S$18:$S169))),IF($AO$21="INVERT",S170,"")))</f>
        <v/>
      </c>
      <c r="AA170" s="77" t="str">
        <f t="shared" si="21"/>
        <v/>
      </c>
      <c r="AB170" s="77"/>
      <c r="AC170" s="37"/>
      <c r="AD170" s="37"/>
      <c r="AE170" s="37"/>
      <c r="AF170" s="37"/>
      <c r="AG170" s="37"/>
      <c r="AH170" s="37"/>
      <c r="AI170" s="37"/>
      <c r="AJ170" s="37"/>
      <c r="AK170" s="37"/>
      <c r="AL170" s="37"/>
    </row>
    <row r="171" spans="1:38" x14ac:dyDescent="0.2">
      <c r="A171" s="32" t="str">
        <f t="shared" si="18"/>
        <v/>
      </c>
      <c r="C171" s="38" t="str">
        <f>IF(OR(C170&lt;30,C170=""),"",'Metric Calcs'!C167)</f>
        <v/>
      </c>
      <c r="D171" s="83" t="str">
        <f>IF(C171=0,"",'Metric Calcs'!D167)</f>
        <v xml:space="preserve"> </v>
      </c>
      <c r="E171" s="83" t="str">
        <f>IF(OR(E169=1,E169=""),"",IF('Metric Data'!$B$2,'Metric Calcs'!E167,'Metric Calcs'!F167))</f>
        <v xml:space="preserve"> </v>
      </c>
      <c r="F171" s="30" t="str">
        <f>IF(OR(F169=1,F169=""),"",IF('Metric Data'!$B$2,'Metric Calcs'!F167,'Metric Calcs'!H167))</f>
        <v/>
      </c>
      <c r="G171" s="30" t="str">
        <f>IF(OR(G169=1,G169=""),"",IF('Metric Data'!$B$2,'Metric Calcs'!G167,'Metric Calcs'!K167))</f>
        <v/>
      </c>
      <c r="H171" s="30" t="str">
        <f>IF(OR(H169=1,H169=""),"",IF('Metric Data'!$B$2,'Metric Calcs'!H167,'Metric Calcs'!N167))</f>
        <v/>
      </c>
      <c r="I171" s="30" t="str">
        <f>IF(OR(I169=1,I169=""),"",IF('Metric Data'!$B$2,'Metric Calcs'!K167,'Metric Calcs'!W167))</f>
        <v/>
      </c>
      <c r="J171" s="30" t="str">
        <f>IF('Metric Data'!$B$2,'Metric Calcs'!N167,"")</f>
        <v/>
      </c>
      <c r="K171" s="30" t="str">
        <f>IF('Metric Data'!$B$2,'Metric Calcs'!W167,"")</f>
        <v/>
      </c>
      <c r="L171" s="39" t="str">
        <f>IF('Metric Data'!$B$2,J171,H171)</f>
        <v/>
      </c>
      <c r="M171" s="122" t="str">
        <f>IF('Metric Data'!$B$2,K171,I171)</f>
        <v/>
      </c>
      <c r="O171" s="32" t="str">
        <f t="shared" si="25"/>
        <v/>
      </c>
      <c r="Q171" s="122">
        <f t="shared" si="22"/>
        <v>-1.8288000000000051</v>
      </c>
      <c r="R171" s="32" t="str">
        <f t="shared" si="24"/>
        <v/>
      </c>
      <c r="S171" s="32" t="str">
        <f t="shared" si="23"/>
        <v/>
      </c>
      <c r="U171" s="32" t="str">
        <f t="shared" si="19"/>
        <v/>
      </c>
      <c r="X171" s="30" t="str" cm="1">
        <f t="array" ref="X171">IF($AO$21="INVERT",R171,IF(X170&gt;=$S$12,"",IF(R170="","",INDEX($R$18:$R$199,$U$17-ROWS($R$18:$R170)))))</f>
        <v/>
      </c>
      <c r="Y171" s="30" t="str">
        <f t="shared" si="20"/>
        <v/>
      </c>
      <c r="Z171" s="30" t="str">
        <f>IF(Z170="","",IF($AO$21="TYP",IF(S170="","",INDEX($S$18:$S$200,$U$17-ROWS($S$18:$S170))),IF($AO$21="INVERT",S171,"")))</f>
        <v/>
      </c>
      <c r="AA171" s="77" t="str">
        <f t="shared" si="21"/>
        <v/>
      </c>
      <c r="AB171" s="77"/>
      <c r="AC171" s="37"/>
      <c r="AD171" s="37"/>
      <c r="AE171" s="37"/>
      <c r="AF171" s="37"/>
      <c r="AG171" s="37"/>
      <c r="AH171" s="37"/>
      <c r="AI171" s="37"/>
      <c r="AJ171" s="37"/>
      <c r="AK171" s="37"/>
      <c r="AL171" s="37"/>
    </row>
    <row r="172" spans="1:38" x14ac:dyDescent="0.2">
      <c r="A172" s="32" t="str">
        <f t="shared" si="18"/>
        <v/>
      </c>
      <c r="C172" s="38" t="str">
        <f>IF(OR(C171&lt;30,C171=""),"",'Metric Calcs'!C168)</f>
        <v/>
      </c>
      <c r="D172" s="83" t="str">
        <f>IF(C172=0,"",'Metric Calcs'!D168)</f>
        <v xml:space="preserve"> </v>
      </c>
      <c r="E172" s="83" t="str">
        <f>IF(OR(E170=1,E170=""),"",IF('Metric Data'!$B$2,'Metric Calcs'!E168,'Metric Calcs'!F168))</f>
        <v xml:space="preserve"> </v>
      </c>
      <c r="F172" s="30" t="str">
        <f>IF(OR(F170=1,F170=""),"",IF('Metric Data'!$B$2,'Metric Calcs'!F168,'Metric Calcs'!H168))</f>
        <v/>
      </c>
      <c r="G172" s="30" t="str">
        <f>IF(OR(G170=1,G170=""),"",IF('Metric Data'!$B$2,'Metric Calcs'!G168,'Metric Calcs'!K168))</f>
        <v/>
      </c>
      <c r="H172" s="30" t="str">
        <f>IF(OR(H170=1,H170=""),"",IF('Metric Data'!$B$2,'Metric Calcs'!H168,'Metric Calcs'!N168))</f>
        <v/>
      </c>
      <c r="I172" s="30" t="str">
        <f>IF(OR(I170=1,I170=""),"",IF('Metric Data'!$B$2,'Metric Calcs'!K168,'Metric Calcs'!W168))</f>
        <v/>
      </c>
      <c r="J172" s="30" t="str">
        <f>IF('Metric Data'!$B$2,'Metric Calcs'!N168,"")</f>
        <v/>
      </c>
      <c r="K172" s="30" t="str">
        <f>IF('Metric Data'!$B$2,'Metric Calcs'!W168,"")</f>
        <v/>
      </c>
      <c r="L172" s="39" t="str">
        <f>IF('Metric Data'!$B$2,J172,H172)</f>
        <v/>
      </c>
      <c r="M172" s="122" t="str">
        <f>IF('Metric Data'!$B$2,K172,I172)</f>
        <v/>
      </c>
      <c r="O172" s="32" t="str">
        <f t="shared" si="25"/>
        <v/>
      </c>
      <c r="Q172" s="122">
        <f t="shared" si="22"/>
        <v>-1.8542000000000052</v>
      </c>
      <c r="R172" s="32" t="str">
        <f t="shared" si="24"/>
        <v/>
      </c>
      <c r="S172" s="32" t="str">
        <f t="shared" si="23"/>
        <v/>
      </c>
      <c r="U172" s="32" t="str">
        <f t="shared" si="19"/>
        <v/>
      </c>
      <c r="X172" s="30" t="str" cm="1">
        <f t="array" ref="X172">IF($AO$21="INVERT",R172,IF(X171&gt;=$S$12,"",IF(R171="","",INDEX($R$18:$R$199,$U$17-ROWS($R$18:$R171)))))</f>
        <v/>
      </c>
      <c r="Y172" s="30" t="str">
        <f t="shared" si="20"/>
        <v/>
      </c>
      <c r="Z172" s="30" t="str">
        <f>IF(Z171="","",IF($AO$21="TYP",IF(S171="","",INDEX($S$18:$S$200,$U$17-ROWS($S$18:$S171))),IF($AO$21="INVERT",S172,"")))</f>
        <v/>
      </c>
      <c r="AA172" s="77" t="str">
        <f t="shared" si="21"/>
        <v/>
      </c>
      <c r="AB172" s="77"/>
      <c r="AC172" s="37"/>
      <c r="AD172" s="37"/>
      <c r="AE172" s="37"/>
      <c r="AF172" s="37"/>
      <c r="AG172" s="37"/>
      <c r="AH172" s="37"/>
      <c r="AI172" s="37"/>
      <c r="AJ172" s="37"/>
      <c r="AK172" s="37"/>
      <c r="AL172" s="37"/>
    </row>
    <row r="173" spans="1:38" x14ac:dyDescent="0.2">
      <c r="A173" s="32" t="str">
        <f t="shared" si="18"/>
        <v/>
      </c>
      <c r="C173" s="38" t="str">
        <f>IF(OR(C172&lt;30,C172=""),"",'Metric Calcs'!C169)</f>
        <v/>
      </c>
      <c r="D173" s="83" t="str">
        <f>IF(C173=0,"",'Metric Calcs'!D169)</f>
        <v xml:space="preserve"> </v>
      </c>
      <c r="E173" s="83" t="str">
        <f>IF(OR(E171=1,E171=""),"",IF('Metric Data'!$B$2,'Metric Calcs'!E169,'Metric Calcs'!F169))</f>
        <v xml:space="preserve"> </v>
      </c>
      <c r="F173" s="30" t="str">
        <f>IF(OR(F171=1,F171=""),"",IF('Metric Data'!$B$2,'Metric Calcs'!F169,'Metric Calcs'!H169))</f>
        <v/>
      </c>
      <c r="G173" s="30" t="str">
        <f>IF(OR(G171=1,G171=""),"",IF('Metric Data'!$B$2,'Metric Calcs'!G169,'Metric Calcs'!K169))</f>
        <v/>
      </c>
      <c r="H173" s="30" t="str">
        <f>IF(OR(H171=1,H171=""),"",IF('Metric Data'!$B$2,'Metric Calcs'!H169,'Metric Calcs'!N169))</f>
        <v/>
      </c>
      <c r="I173" s="30" t="str">
        <f>IF(OR(I171=1,I171=""),"",IF('Metric Data'!$B$2,'Metric Calcs'!K169,'Metric Calcs'!W169))</f>
        <v/>
      </c>
      <c r="J173" s="30" t="str">
        <f>IF('Metric Data'!$B$2,'Metric Calcs'!N169,"")</f>
        <v/>
      </c>
      <c r="K173" s="30" t="str">
        <f>IF('Metric Data'!$B$2,'Metric Calcs'!W169,"")</f>
        <v/>
      </c>
      <c r="L173" s="39" t="str">
        <f>IF('Metric Data'!$B$2,J173,H173)</f>
        <v/>
      </c>
      <c r="M173" s="122" t="str">
        <f>IF('Metric Data'!$B$2,K173,I173)</f>
        <v/>
      </c>
      <c r="O173" s="32" t="str">
        <f t="shared" si="25"/>
        <v/>
      </c>
      <c r="Q173" s="122">
        <f t="shared" si="22"/>
        <v>-1.8796000000000053</v>
      </c>
      <c r="R173" s="32" t="str">
        <f t="shared" si="24"/>
        <v/>
      </c>
      <c r="S173" s="32" t="str">
        <f t="shared" si="23"/>
        <v/>
      </c>
      <c r="U173" s="32" t="str">
        <f t="shared" si="19"/>
        <v/>
      </c>
      <c r="X173" s="30" t="str" cm="1">
        <f t="array" ref="X173">IF($AO$21="INVERT",R173,IF(X172&gt;=$S$12,"",IF(R172="","",INDEX($R$18:$R$199,$U$17-ROWS($R$18:$R172)))))</f>
        <v/>
      </c>
      <c r="Y173" s="30" t="str">
        <f t="shared" si="20"/>
        <v/>
      </c>
      <c r="Z173" s="30" t="str">
        <f>IF(Z172="","",IF($AO$21="TYP",IF(S172="","",INDEX($S$18:$S$200,$U$17-ROWS($S$18:$S172))),IF($AO$21="INVERT",S173,"")))</f>
        <v/>
      </c>
      <c r="AA173" s="77" t="str">
        <f t="shared" si="21"/>
        <v/>
      </c>
      <c r="AB173" s="77"/>
      <c r="AC173" s="37"/>
      <c r="AD173" s="37"/>
      <c r="AE173" s="37"/>
      <c r="AF173" s="37"/>
      <c r="AG173" s="37"/>
      <c r="AH173" s="37"/>
      <c r="AI173" s="37"/>
      <c r="AJ173" s="37"/>
      <c r="AK173" s="37"/>
      <c r="AL173" s="37"/>
    </row>
    <row r="174" spans="1:38" x14ac:dyDescent="0.2">
      <c r="A174" s="32" t="str">
        <f t="shared" si="18"/>
        <v/>
      </c>
      <c r="C174" s="38" t="str">
        <f>IF(OR(C173&lt;30,C173=""),"",'Metric Calcs'!C170)</f>
        <v/>
      </c>
      <c r="D174" s="83" t="str">
        <f>IF(C174=0,"",'Metric Calcs'!D170)</f>
        <v xml:space="preserve"> </v>
      </c>
      <c r="E174" s="83" t="str">
        <f>IF(OR(E172=1,E172=""),"",IF('Metric Data'!$B$2,'Metric Calcs'!E170,'Metric Calcs'!F170))</f>
        <v xml:space="preserve"> </v>
      </c>
      <c r="F174" s="30" t="str">
        <f>IF(OR(F172=1,F172=""),"",IF('Metric Data'!$B$2,'Metric Calcs'!F170,'Metric Calcs'!H170))</f>
        <v/>
      </c>
      <c r="G174" s="30" t="str">
        <f>IF(OR(G172=1,G172=""),"",IF('Metric Data'!$B$2,'Metric Calcs'!G170,'Metric Calcs'!K170))</f>
        <v/>
      </c>
      <c r="H174" s="30" t="str">
        <f>IF(OR(H172=1,H172=""),"",IF('Metric Data'!$B$2,'Metric Calcs'!H170,'Metric Calcs'!N170))</f>
        <v/>
      </c>
      <c r="I174" s="30" t="str">
        <f>IF(OR(I172=1,I172=""),"",IF('Metric Data'!$B$2,'Metric Calcs'!K170,'Metric Calcs'!W170))</f>
        <v/>
      </c>
      <c r="J174" s="30" t="str">
        <f>IF('Metric Data'!$B$2,'Metric Calcs'!N170,"")</f>
        <v/>
      </c>
      <c r="K174" s="30" t="str">
        <f>IF('Metric Data'!$B$2,'Metric Calcs'!W170,"")</f>
        <v/>
      </c>
      <c r="L174" s="39" t="str">
        <f>IF('Metric Data'!$B$2,J174,H174)</f>
        <v/>
      </c>
      <c r="M174" s="122" t="str">
        <f>IF('Metric Data'!$B$2,K174,I174)</f>
        <v/>
      </c>
      <c r="O174" s="32" t="str">
        <f t="shared" si="25"/>
        <v/>
      </c>
      <c r="Q174" s="122">
        <f t="shared" si="22"/>
        <v>-1.9050000000000054</v>
      </c>
      <c r="R174" s="32" t="str">
        <f t="shared" si="24"/>
        <v/>
      </c>
      <c r="S174" s="32" t="str">
        <f t="shared" si="23"/>
        <v/>
      </c>
      <c r="U174" s="32" t="str">
        <f t="shared" si="19"/>
        <v/>
      </c>
      <c r="X174" s="30" t="str" cm="1">
        <f t="array" ref="X174">IF($AO$21="INVERT",R174,IF(X173&gt;=$S$12,"",IF(R173="","",INDEX($R$18:$R$199,$U$17-ROWS($R$18:$R173)))))</f>
        <v/>
      </c>
      <c r="Y174" s="30" t="str">
        <f t="shared" si="20"/>
        <v/>
      </c>
      <c r="Z174" s="30" t="str">
        <f>IF(Z173="","",IF($AO$21="TYP",IF(S173="","",INDEX($S$18:$S$200,$U$17-ROWS($S$18:$S173))),IF($AO$21="INVERT",S174,"")))</f>
        <v/>
      </c>
      <c r="AA174" s="77" t="str">
        <f t="shared" si="21"/>
        <v/>
      </c>
      <c r="AB174" s="77"/>
      <c r="AC174" s="37"/>
      <c r="AD174" s="37"/>
      <c r="AE174" s="37"/>
      <c r="AF174" s="37"/>
      <c r="AG174" s="37"/>
      <c r="AH174" s="37"/>
      <c r="AI174" s="37"/>
      <c r="AJ174" s="37"/>
      <c r="AK174" s="37"/>
      <c r="AL174" s="37"/>
    </row>
    <row r="175" spans="1:38" x14ac:dyDescent="0.2">
      <c r="A175" s="32" t="str">
        <f t="shared" si="18"/>
        <v/>
      </c>
      <c r="C175" s="38" t="str">
        <f>IF(OR(C174&lt;30,C174=""),"",'Metric Calcs'!C171)</f>
        <v/>
      </c>
      <c r="D175" s="83" t="str">
        <f>IF(C175=0,"",'Metric Calcs'!D171)</f>
        <v xml:space="preserve"> </v>
      </c>
      <c r="E175" s="83" t="str">
        <f>IF(OR(E173=1,E173=""),"",IF('Metric Data'!$B$2,'Metric Calcs'!E171,'Metric Calcs'!F171))</f>
        <v xml:space="preserve"> </v>
      </c>
      <c r="F175" s="30" t="str">
        <f>IF(OR(F173=1,F173=""),"",IF('Metric Data'!$B$2,'Metric Calcs'!F171,'Metric Calcs'!H171))</f>
        <v/>
      </c>
      <c r="G175" s="30" t="str">
        <f>IF(OR(G173=1,G173=""),"",IF('Metric Data'!$B$2,'Metric Calcs'!G171,'Metric Calcs'!K171))</f>
        <v/>
      </c>
      <c r="H175" s="30" t="str">
        <f>IF(OR(H173=1,H173=""),"",IF('Metric Data'!$B$2,'Metric Calcs'!H171,'Metric Calcs'!N171))</f>
        <v/>
      </c>
      <c r="I175" s="30" t="str">
        <f>IF(OR(I173=1,I173=""),"",IF('Metric Data'!$B$2,'Metric Calcs'!K171,'Metric Calcs'!W171))</f>
        <v/>
      </c>
      <c r="J175" s="30" t="str">
        <f>IF('Metric Data'!$B$2,'Metric Calcs'!N171,"")</f>
        <v/>
      </c>
      <c r="K175" s="30" t="str">
        <f>IF('Metric Data'!$B$2,'Metric Calcs'!W171,"")</f>
        <v/>
      </c>
      <c r="L175" s="39" t="str">
        <f>IF('Metric Data'!$B$2,J175,H175)</f>
        <v/>
      </c>
      <c r="M175" s="122" t="str">
        <f>IF('Metric Data'!$B$2,K175,I175)</f>
        <v/>
      </c>
      <c r="O175" s="32" t="str">
        <f t="shared" si="25"/>
        <v/>
      </c>
      <c r="Q175" s="122">
        <f t="shared" si="22"/>
        <v>-1.9304000000000054</v>
      </c>
      <c r="R175" s="32" t="str">
        <f t="shared" si="24"/>
        <v/>
      </c>
      <c r="S175" s="32" t="str">
        <f t="shared" si="23"/>
        <v/>
      </c>
      <c r="U175" s="32" t="str">
        <f t="shared" si="19"/>
        <v/>
      </c>
      <c r="X175" s="30" t="str" cm="1">
        <f t="array" ref="X175">IF($AO$21="INVERT",R175,IF(X174&gt;=$S$12,"",IF(R174="","",INDEX($R$18:$R$199,$U$17-ROWS($R$18:$R174)))))</f>
        <v/>
      </c>
      <c r="Y175" s="30" t="str">
        <f t="shared" si="20"/>
        <v/>
      </c>
      <c r="Z175" s="30" t="str">
        <f>IF(Z174="","",IF($AO$21="TYP",IF(S174="","",INDEX($S$18:$S$200,$U$17-ROWS($S$18:$S174))),IF($AO$21="INVERT",S175,"")))</f>
        <v/>
      </c>
      <c r="AA175" s="77" t="str">
        <f t="shared" si="21"/>
        <v/>
      </c>
      <c r="AB175" s="77"/>
      <c r="AC175" s="37"/>
      <c r="AD175" s="37"/>
      <c r="AE175" s="37"/>
      <c r="AF175" s="37"/>
      <c r="AG175" s="37"/>
      <c r="AH175" s="37"/>
      <c r="AI175" s="37"/>
      <c r="AJ175" s="37"/>
      <c r="AK175" s="37"/>
      <c r="AL175" s="37"/>
    </row>
    <row r="176" spans="1:38" x14ac:dyDescent="0.2">
      <c r="A176" s="32" t="str">
        <f t="shared" si="18"/>
        <v/>
      </c>
      <c r="C176" s="38" t="str">
        <f>IF(OR(C175&lt;30,C175=""),"",'Metric Calcs'!C172)</f>
        <v/>
      </c>
      <c r="D176" s="83" t="str">
        <f>IF(C176=0,"",'Metric Calcs'!D172)</f>
        <v xml:space="preserve"> </v>
      </c>
      <c r="E176" s="83" t="str">
        <f>IF(OR(E174=1,E174=""),"",IF('Metric Data'!$B$2,'Metric Calcs'!E172,'Metric Calcs'!F172))</f>
        <v xml:space="preserve"> </v>
      </c>
      <c r="F176" s="30" t="str">
        <f>IF(OR(F174=1,F174=""),"",IF('Metric Data'!$B$2,'Metric Calcs'!F172,'Metric Calcs'!H172))</f>
        <v/>
      </c>
      <c r="G176" s="30" t="str">
        <f>IF(OR(G174=1,G174=""),"",IF('Metric Data'!$B$2,'Metric Calcs'!G172,'Metric Calcs'!K172))</f>
        <v/>
      </c>
      <c r="H176" s="30" t="str">
        <f>IF(OR(H174=1,H174=""),"",IF('Metric Data'!$B$2,'Metric Calcs'!H172,'Metric Calcs'!N172))</f>
        <v/>
      </c>
      <c r="I176" s="30" t="str">
        <f>IF(OR(I174=1,I174=""),"",IF('Metric Data'!$B$2,'Metric Calcs'!K172,'Metric Calcs'!W172))</f>
        <v/>
      </c>
      <c r="J176" s="30" t="str">
        <f>IF('Metric Data'!$B$2,'Metric Calcs'!N172,"")</f>
        <v/>
      </c>
      <c r="K176" s="30" t="str">
        <f>IF('Metric Data'!$B$2,'Metric Calcs'!W172,"")</f>
        <v/>
      </c>
      <c r="L176" s="39" t="str">
        <f>IF('Metric Data'!$B$2,J176,H176)</f>
        <v/>
      </c>
      <c r="M176" s="122" t="str">
        <f>IF('Metric Data'!$B$2,K176,I176)</f>
        <v/>
      </c>
      <c r="O176" s="32" t="str">
        <f t="shared" si="25"/>
        <v/>
      </c>
      <c r="Q176" s="122">
        <f t="shared" si="22"/>
        <v>-1.9558000000000055</v>
      </c>
      <c r="R176" s="32" t="str">
        <f t="shared" si="24"/>
        <v/>
      </c>
      <c r="S176" s="32" t="str">
        <f t="shared" si="23"/>
        <v/>
      </c>
      <c r="U176" s="32" t="str">
        <f t="shared" si="19"/>
        <v/>
      </c>
      <c r="X176" s="30" t="str" cm="1">
        <f t="array" ref="X176">IF($AO$21="INVERT",R176,IF(X175&gt;=$S$12,"",IF(R175="","",INDEX($R$18:$R$199,$U$17-ROWS($R$18:$R175)))))</f>
        <v/>
      </c>
      <c r="Y176" s="30" t="str">
        <f t="shared" si="20"/>
        <v/>
      </c>
      <c r="Z176" s="30" t="str">
        <f>IF(Z175="","",IF($AO$21="TYP",IF(S175="","",INDEX($S$18:$S$200,$U$17-ROWS($S$18:$S175))),IF($AO$21="INVERT",S176,"")))</f>
        <v/>
      </c>
      <c r="AA176" s="77" t="str">
        <f t="shared" si="21"/>
        <v/>
      </c>
      <c r="AB176" s="77"/>
      <c r="AC176" s="37"/>
      <c r="AD176" s="37"/>
      <c r="AE176" s="37"/>
      <c r="AF176" s="37"/>
      <c r="AG176" s="37"/>
      <c r="AH176" s="37"/>
      <c r="AI176" s="37"/>
      <c r="AJ176" s="37"/>
      <c r="AK176" s="37"/>
      <c r="AL176" s="37"/>
    </row>
    <row r="177" spans="1:38" x14ac:dyDescent="0.2">
      <c r="A177" s="32" t="str">
        <f t="shared" si="18"/>
        <v/>
      </c>
      <c r="C177" s="38" t="str">
        <f>IF(OR(C176&lt;30,C176=""),"",'Metric Calcs'!C173)</f>
        <v/>
      </c>
      <c r="D177" s="83" t="str">
        <f>IF(C177=0,"",'Metric Calcs'!D173)</f>
        <v xml:space="preserve"> </v>
      </c>
      <c r="E177" s="83" t="str">
        <f>IF(OR(E175=1,E175=""),"",IF('Metric Data'!$B$2,'Metric Calcs'!E173,'Metric Calcs'!F173))</f>
        <v xml:space="preserve"> </v>
      </c>
      <c r="F177" s="30" t="str">
        <f>IF(OR(F175=1,F175=""),"",IF('Metric Data'!$B$2,'Metric Calcs'!F173,'Metric Calcs'!H173))</f>
        <v/>
      </c>
      <c r="G177" s="30" t="str">
        <f>IF(OR(G175=1,G175=""),"",IF('Metric Data'!$B$2,'Metric Calcs'!G173,'Metric Calcs'!K173))</f>
        <v/>
      </c>
      <c r="H177" s="30" t="str">
        <f>IF(OR(H175=1,H175=""),"",IF('Metric Data'!$B$2,'Metric Calcs'!H173,'Metric Calcs'!N173))</f>
        <v/>
      </c>
      <c r="I177" s="30" t="str">
        <f>IF(OR(I175=1,I175=""),"",IF('Metric Data'!$B$2,'Metric Calcs'!K173,'Metric Calcs'!W173))</f>
        <v/>
      </c>
      <c r="J177" s="30" t="str">
        <f>IF('Metric Data'!$B$2,'Metric Calcs'!N173,"")</f>
        <v/>
      </c>
      <c r="K177" s="30" t="str">
        <f>IF('Metric Data'!$B$2,'Metric Calcs'!W173,"")</f>
        <v/>
      </c>
      <c r="L177" s="39" t="str">
        <f>IF('Metric Data'!$B$2,J177,H177)</f>
        <v/>
      </c>
      <c r="M177" s="122" t="str">
        <f>IF('Metric Data'!$B$2,K177,I177)</f>
        <v/>
      </c>
      <c r="O177" s="32" t="str">
        <f t="shared" si="25"/>
        <v/>
      </c>
      <c r="Q177" s="122">
        <f t="shared" si="22"/>
        <v>-1.9812000000000056</v>
      </c>
      <c r="R177" s="32" t="str">
        <f t="shared" si="24"/>
        <v/>
      </c>
      <c r="S177" s="32" t="str">
        <f t="shared" si="23"/>
        <v/>
      </c>
      <c r="U177" s="32" t="str">
        <f t="shared" si="19"/>
        <v/>
      </c>
      <c r="X177" s="30" t="str" cm="1">
        <f t="array" ref="X177">IF($AO$21="INVERT",R177,IF(X176&gt;=$S$12,"",IF(R176="","",INDEX($R$18:$R$199,$U$17-ROWS($R$18:$R176)))))</f>
        <v/>
      </c>
      <c r="Y177" s="30" t="str">
        <f t="shared" si="20"/>
        <v/>
      </c>
      <c r="Z177" s="30" t="str">
        <f>IF(Z176="","",IF($AO$21="TYP",IF(S176="","",INDEX($S$18:$S$200,$U$17-ROWS($S$18:$S176))),IF($AO$21="INVERT",S177,"")))</f>
        <v/>
      </c>
      <c r="AA177" s="77" t="str">
        <f t="shared" si="21"/>
        <v/>
      </c>
      <c r="AB177" s="77"/>
      <c r="AC177" s="37"/>
      <c r="AD177" s="37"/>
      <c r="AE177" s="37"/>
      <c r="AF177" s="37"/>
      <c r="AG177" s="37"/>
      <c r="AH177" s="37"/>
      <c r="AI177" s="37"/>
      <c r="AJ177" s="37"/>
      <c r="AK177" s="37"/>
      <c r="AL177" s="37"/>
    </row>
    <row r="178" spans="1:38" x14ac:dyDescent="0.2">
      <c r="A178" s="32" t="str">
        <f t="shared" si="18"/>
        <v/>
      </c>
      <c r="C178" s="38" t="str">
        <f>IF(OR(C177&lt;30,C177=""),"",'Metric Calcs'!C174)</f>
        <v/>
      </c>
      <c r="D178" s="83" t="str">
        <f>IF(C178=0,"",'Metric Calcs'!D174)</f>
        <v xml:space="preserve"> </v>
      </c>
      <c r="E178" s="83" t="str">
        <f>IF(OR(E176=1,E176=""),"",IF('Metric Data'!$B$2,'Metric Calcs'!E174,'Metric Calcs'!F174))</f>
        <v xml:space="preserve"> </v>
      </c>
      <c r="F178" s="30" t="str">
        <f>IF(OR(F176=1,F176=""),"",IF('Metric Data'!$B$2,'Metric Calcs'!F174,'Metric Calcs'!H174))</f>
        <v/>
      </c>
      <c r="G178" s="30" t="str">
        <f>IF(OR(G176=1,G176=""),"",IF('Metric Data'!$B$2,'Metric Calcs'!G174,'Metric Calcs'!K174))</f>
        <v/>
      </c>
      <c r="H178" s="30" t="str">
        <f>IF(OR(H176=1,H176=""),"",IF('Metric Data'!$B$2,'Metric Calcs'!H174,'Metric Calcs'!N174))</f>
        <v/>
      </c>
      <c r="I178" s="30" t="str">
        <f>IF(OR(I176=1,I176=""),"",IF('Metric Data'!$B$2,'Metric Calcs'!K174,'Metric Calcs'!W174))</f>
        <v/>
      </c>
      <c r="J178" s="30" t="str">
        <f>IF('Metric Data'!$B$2,'Metric Calcs'!N174,"")</f>
        <v/>
      </c>
      <c r="K178" s="30" t="str">
        <f>IF('Metric Data'!$B$2,'Metric Calcs'!W174,"")</f>
        <v/>
      </c>
      <c r="L178" s="39" t="str">
        <f>IF('Metric Data'!$B$2,J178,H178)</f>
        <v/>
      </c>
      <c r="M178" s="122" t="str">
        <f>IF('Metric Data'!$B$2,K178,I178)</f>
        <v/>
      </c>
      <c r="O178" s="32" t="str">
        <f t="shared" si="25"/>
        <v/>
      </c>
      <c r="Q178" s="122">
        <f t="shared" si="22"/>
        <v>-2.0066000000000055</v>
      </c>
      <c r="R178" s="32" t="str">
        <f t="shared" si="24"/>
        <v/>
      </c>
      <c r="S178" s="32" t="str">
        <f t="shared" si="23"/>
        <v/>
      </c>
      <c r="U178" s="32" t="str">
        <f t="shared" si="19"/>
        <v/>
      </c>
      <c r="X178" s="30" t="str" cm="1">
        <f t="array" ref="X178">IF($AO$21="INVERT",R178,IF(X177&gt;=$S$12,"",IF(R177="","",INDEX($R$18:$R$199,$U$17-ROWS($R$18:$R177)))))</f>
        <v/>
      </c>
      <c r="Y178" s="30" t="str">
        <f t="shared" si="20"/>
        <v/>
      </c>
      <c r="Z178" s="30" t="str">
        <f>IF(Z177="","",IF($AO$21="TYP",IF(S177="","",INDEX($S$18:$S$200,$U$17-ROWS($S$18:$S177))),IF($AO$21="INVERT",S178,"")))</f>
        <v/>
      </c>
      <c r="AA178" s="77" t="str">
        <f t="shared" si="21"/>
        <v/>
      </c>
      <c r="AB178" s="77"/>
      <c r="AC178" s="37"/>
      <c r="AD178" s="37"/>
      <c r="AE178" s="37"/>
      <c r="AF178" s="37"/>
      <c r="AG178" s="37"/>
      <c r="AH178" s="37"/>
      <c r="AI178" s="37"/>
      <c r="AJ178" s="37"/>
      <c r="AK178" s="37"/>
      <c r="AL178" s="37"/>
    </row>
    <row r="179" spans="1:38" x14ac:dyDescent="0.2">
      <c r="A179" s="32" t="str">
        <f t="shared" si="18"/>
        <v/>
      </c>
      <c r="C179" s="38" t="str">
        <f>IF(OR(C178&lt;30,C178=""),"",'Metric Calcs'!C175)</f>
        <v/>
      </c>
      <c r="D179" s="83" t="str">
        <f>IF(C179=0,"",'Metric Calcs'!D175)</f>
        <v xml:space="preserve"> </v>
      </c>
      <c r="E179" s="83" t="str">
        <f>IF(OR(E177=1,E177=""),"",IF('Metric Data'!$B$2,'Metric Calcs'!E175,'Metric Calcs'!F175))</f>
        <v xml:space="preserve"> </v>
      </c>
      <c r="F179" s="30" t="str">
        <f>IF(OR(F177=1,F177=""),"",IF('Metric Data'!$B$2,'Metric Calcs'!F175,'Metric Calcs'!H175))</f>
        <v/>
      </c>
      <c r="G179" s="30" t="str">
        <f>IF(OR(G177=1,G177=""),"",IF('Metric Data'!$B$2,'Metric Calcs'!G175,'Metric Calcs'!K175))</f>
        <v/>
      </c>
      <c r="H179" s="30" t="str">
        <f>IF(OR(H177=1,H177=""),"",IF('Metric Data'!$B$2,'Metric Calcs'!H175,'Metric Calcs'!N175))</f>
        <v/>
      </c>
      <c r="I179" s="30" t="str">
        <f>IF(OR(I177=1,I177=""),"",IF('Metric Data'!$B$2,'Metric Calcs'!K175,'Metric Calcs'!W175))</f>
        <v/>
      </c>
      <c r="J179" s="30" t="str">
        <f>IF('Metric Data'!$B$2,'Metric Calcs'!N175,"")</f>
        <v/>
      </c>
      <c r="K179" s="30" t="str">
        <f>IF('Metric Data'!$B$2,'Metric Calcs'!W175,"")</f>
        <v/>
      </c>
      <c r="L179" s="39" t="str">
        <f>IF('Metric Data'!$B$2,J179,H179)</f>
        <v/>
      </c>
      <c r="M179" s="122" t="str">
        <f>IF('Metric Data'!$B$2,K179,I179)</f>
        <v/>
      </c>
      <c r="O179" s="32" t="str">
        <f t="shared" si="25"/>
        <v/>
      </c>
      <c r="Q179" s="122">
        <f t="shared" si="22"/>
        <v>-2.0320000000000054</v>
      </c>
      <c r="R179" s="32" t="str">
        <f t="shared" si="24"/>
        <v/>
      </c>
      <c r="S179" s="32" t="str">
        <f t="shared" si="23"/>
        <v/>
      </c>
      <c r="U179" s="32" t="str">
        <f t="shared" si="19"/>
        <v/>
      </c>
      <c r="X179" s="30" t="str" cm="1">
        <f t="array" ref="X179">IF($AO$21="INVERT",R179,IF(X178&gt;=$S$12,"",IF(R178="","",INDEX($R$18:$R$199,$U$17-ROWS($R$18:$R178)))))</f>
        <v/>
      </c>
      <c r="Y179" s="30" t="str">
        <f t="shared" si="20"/>
        <v/>
      </c>
      <c r="Z179" s="30" t="str">
        <f>IF(Z178="","",IF($AO$21="TYP",IF(S178="","",INDEX($S$18:$S$200,$U$17-ROWS($S$18:$S178))),IF($AO$21="INVERT",S179,"")))</f>
        <v/>
      </c>
      <c r="AA179" s="77" t="str">
        <f t="shared" si="21"/>
        <v/>
      </c>
      <c r="AB179" s="77"/>
      <c r="AC179" s="37"/>
      <c r="AD179" s="37"/>
      <c r="AE179" s="37"/>
      <c r="AF179" s="37"/>
      <c r="AG179" s="37"/>
      <c r="AH179" s="37"/>
      <c r="AI179" s="37"/>
      <c r="AJ179" s="37"/>
      <c r="AK179" s="37"/>
      <c r="AL179" s="37"/>
    </row>
    <row r="180" spans="1:38" x14ac:dyDescent="0.2">
      <c r="A180" s="32" t="str">
        <f t="shared" si="18"/>
        <v/>
      </c>
      <c r="C180" s="38" t="str">
        <f>IF(OR(C179&lt;30,C179=""),"",'Metric Calcs'!C176)</f>
        <v/>
      </c>
      <c r="D180" s="83" t="str">
        <f>IF(C180=0,"",'Metric Calcs'!D176)</f>
        <v xml:space="preserve"> </v>
      </c>
      <c r="E180" s="83" t="str">
        <f>IF(OR(E178=1,E178=""),"",IF('Metric Data'!$B$2,'Metric Calcs'!E176,'Metric Calcs'!F176))</f>
        <v xml:space="preserve"> </v>
      </c>
      <c r="F180" s="30" t="str">
        <f>IF(OR(F178=1,F178=""),"",IF('Metric Data'!$B$2,'Metric Calcs'!F176,'Metric Calcs'!H176))</f>
        <v/>
      </c>
      <c r="G180" s="30" t="str">
        <f>IF(OR(G178=1,G178=""),"",IF('Metric Data'!$B$2,'Metric Calcs'!G176,'Metric Calcs'!K176))</f>
        <v/>
      </c>
      <c r="H180" s="30" t="str">
        <f>IF(OR(H178=1,H178=""),"",IF('Metric Data'!$B$2,'Metric Calcs'!H176,'Metric Calcs'!N176))</f>
        <v/>
      </c>
      <c r="I180" s="30" t="str">
        <f>IF(OR(I178=1,I178=""),"",IF('Metric Data'!$B$2,'Metric Calcs'!K176,'Metric Calcs'!W176))</f>
        <v/>
      </c>
      <c r="J180" s="30" t="str">
        <f>IF('Metric Data'!$B$2,'Metric Calcs'!N176,"")</f>
        <v/>
      </c>
      <c r="K180" s="30" t="str">
        <f>IF('Metric Data'!$B$2,'Metric Calcs'!W176,"")</f>
        <v/>
      </c>
      <c r="L180" s="39" t="str">
        <f>IF('Metric Data'!$B$2,J180,H180)</f>
        <v/>
      </c>
      <c r="M180" s="122" t="str">
        <f>IF('Metric Data'!$B$2,K180,I180)</f>
        <v/>
      </c>
      <c r="O180" s="32" t="str">
        <f t="shared" si="25"/>
        <v/>
      </c>
      <c r="Q180" s="122">
        <f t="shared" si="22"/>
        <v>-2.0574000000000052</v>
      </c>
      <c r="R180" s="32" t="str">
        <f t="shared" si="24"/>
        <v/>
      </c>
      <c r="S180" s="32" t="str">
        <f t="shared" si="23"/>
        <v/>
      </c>
      <c r="U180" s="32" t="str">
        <f t="shared" si="19"/>
        <v/>
      </c>
      <c r="X180" s="30" t="str" cm="1">
        <f t="array" ref="X180">IF($AO$21="INVERT",R180,IF(X179&gt;=$S$12,"",IF(R179="","",INDEX($R$18:$R$199,$U$17-ROWS($R$18:$R179)))))</f>
        <v/>
      </c>
      <c r="Y180" s="30" t="str">
        <f t="shared" si="20"/>
        <v/>
      </c>
      <c r="Z180" s="30" t="str">
        <f>IF(Z179="","",IF($AO$21="TYP",IF(S179="","",INDEX($S$18:$S$200,$U$17-ROWS($S$18:$S179))),IF($AO$21="INVERT",S180,"")))</f>
        <v/>
      </c>
      <c r="AA180" s="77" t="str">
        <f t="shared" si="21"/>
        <v/>
      </c>
      <c r="AB180" s="77"/>
      <c r="AC180" s="37"/>
      <c r="AD180" s="37"/>
      <c r="AE180" s="37"/>
      <c r="AF180" s="37"/>
      <c r="AG180" s="37"/>
      <c r="AH180" s="37"/>
      <c r="AI180" s="37"/>
      <c r="AJ180" s="37"/>
      <c r="AK180" s="37"/>
      <c r="AL180" s="37"/>
    </row>
    <row r="181" spans="1:38" x14ac:dyDescent="0.2">
      <c r="A181" s="32" t="str">
        <f t="shared" si="18"/>
        <v/>
      </c>
      <c r="C181" s="38" t="str">
        <f>IF(OR(C180&lt;30,C180=""),"",'Metric Calcs'!C177)</f>
        <v/>
      </c>
      <c r="D181" s="83" t="str">
        <f>IF(C181=0,"",'Metric Calcs'!D177)</f>
        <v xml:space="preserve"> </v>
      </c>
      <c r="E181" s="83" t="str">
        <f>IF(OR(E179=1,E179=""),"",IF('Metric Data'!$B$2,'Metric Calcs'!E177,'Metric Calcs'!F177))</f>
        <v xml:space="preserve"> </v>
      </c>
      <c r="F181" s="30" t="str">
        <f>IF(OR(F179=1,F179=""),"",IF('Metric Data'!$B$2,'Metric Calcs'!F177,'Metric Calcs'!H177))</f>
        <v/>
      </c>
      <c r="G181" s="30" t="str">
        <f>IF(OR(G179=1,G179=""),"",IF('Metric Data'!$B$2,'Metric Calcs'!G177,'Metric Calcs'!K177))</f>
        <v/>
      </c>
      <c r="H181" s="30" t="str">
        <f>IF(OR(H179=1,H179=""),"",IF('Metric Data'!$B$2,'Metric Calcs'!H177,'Metric Calcs'!N177))</f>
        <v/>
      </c>
      <c r="I181" s="30" t="str">
        <f>IF(OR(I179=1,I179=""),"",IF('Metric Data'!$B$2,'Metric Calcs'!K177,'Metric Calcs'!W177))</f>
        <v/>
      </c>
      <c r="J181" s="30" t="str">
        <f>IF('Metric Data'!$B$2,'Metric Calcs'!N177,"")</f>
        <v/>
      </c>
      <c r="K181" s="30" t="str">
        <f>IF('Metric Data'!$B$2,'Metric Calcs'!W177,"")</f>
        <v/>
      </c>
      <c r="L181" s="39" t="str">
        <f>IF('Metric Data'!$B$2,J181,H181)</f>
        <v/>
      </c>
      <c r="M181" s="122" t="str">
        <f>IF('Metric Data'!$B$2,K181,I181)</f>
        <v/>
      </c>
      <c r="O181" s="32" t="str">
        <f t="shared" si="25"/>
        <v/>
      </c>
      <c r="Q181" s="122">
        <f t="shared" si="22"/>
        <v>-2.0828000000000051</v>
      </c>
      <c r="R181" s="32" t="str">
        <f t="shared" si="24"/>
        <v/>
      </c>
      <c r="S181" s="32" t="str">
        <f t="shared" si="23"/>
        <v/>
      </c>
      <c r="U181" s="32" t="str">
        <f t="shared" si="19"/>
        <v/>
      </c>
      <c r="X181" s="30" t="str" cm="1">
        <f t="array" ref="X181">IF($AO$21="INVERT",R181,IF(X180&gt;=$S$12,"",IF(R180="","",INDEX($R$18:$R$199,$U$17-ROWS($R$18:$R180)))))</f>
        <v/>
      </c>
      <c r="Y181" s="30" t="str">
        <f t="shared" si="20"/>
        <v/>
      </c>
      <c r="Z181" s="30" t="str">
        <f>IF(Z180="","",IF($AO$21="TYP",IF(S180="","",INDEX($S$18:$S$200,$U$17-ROWS($S$18:$S180))),IF($AO$21="INVERT",S181,"")))</f>
        <v/>
      </c>
      <c r="AA181" s="77" t="str">
        <f t="shared" si="21"/>
        <v/>
      </c>
      <c r="AB181" s="77"/>
      <c r="AC181" s="37"/>
      <c r="AD181" s="37"/>
      <c r="AE181" s="37"/>
      <c r="AF181" s="37"/>
      <c r="AG181" s="37"/>
      <c r="AH181" s="37"/>
      <c r="AI181" s="37"/>
      <c r="AJ181" s="37"/>
      <c r="AK181" s="37"/>
      <c r="AL181" s="37"/>
    </row>
    <row r="182" spans="1:38" x14ac:dyDescent="0.2">
      <c r="A182" s="32" t="str">
        <f t="shared" si="18"/>
        <v/>
      </c>
      <c r="C182" s="38" t="str">
        <f>IF(OR(C181&lt;30,C181=""),"",'Metric Calcs'!C178)</f>
        <v/>
      </c>
      <c r="D182" s="83" t="str">
        <f>IF(C182=0,"",'Metric Calcs'!D178)</f>
        <v xml:space="preserve"> </v>
      </c>
      <c r="E182" s="83" t="str">
        <f>IF(OR(E180=1,E180=""),"",IF('Metric Data'!$B$2,'Metric Calcs'!E178,'Metric Calcs'!F178))</f>
        <v xml:space="preserve"> </v>
      </c>
      <c r="F182" s="30" t="str">
        <f>IF(OR(F180=1,F180=""),"",IF('Metric Data'!$B$2,'Metric Calcs'!F178,'Metric Calcs'!H178))</f>
        <v/>
      </c>
      <c r="G182" s="30" t="str">
        <f>IF(OR(G180=1,G180=""),"",IF('Metric Data'!$B$2,'Metric Calcs'!G178,'Metric Calcs'!K178))</f>
        <v/>
      </c>
      <c r="H182" s="30" t="str">
        <f>IF(OR(H180=1,H180=""),"",IF('Metric Data'!$B$2,'Metric Calcs'!H178,'Metric Calcs'!N178))</f>
        <v/>
      </c>
      <c r="I182" s="30" t="str">
        <f>IF(OR(I180=1,I180=""),"",IF('Metric Data'!$B$2,'Metric Calcs'!K178,'Metric Calcs'!W178))</f>
        <v/>
      </c>
      <c r="J182" s="30" t="str">
        <f>IF('Metric Data'!$B$2,'Metric Calcs'!N178,"")</f>
        <v/>
      </c>
      <c r="K182" s="30" t="str">
        <f>IF('Metric Data'!$B$2,'Metric Calcs'!W178,"")</f>
        <v/>
      </c>
      <c r="L182" s="39" t="str">
        <f>IF('Metric Data'!$B$2,J182,H182)</f>
        <v/>
      </c>
      <c r="M182" s="122" t="str">
        <f>IF('Metric Data'!$B$2,K182,I182)</f>
        <v/>
      </c>
      <c r="O182" s="32" t="str">
        <f t="shared" si="25"/>
        <v/>
      </c>
      <c r="Q182" s="122">
        <f t="shared" si="22"/>
        <v>-2.108200000000005</v>
      </c>
      <c r="R182" s="32" t="str">
        <f t="shared" si="24"/>
        <v/>
      </c>
      <c r="S182" s="32" t="str">
        <f t="shared" si="23"/>
        <v/>
      </c>
      <c r="U182" s="32" t="str">
        <f t="shared" si="19"/>
        <v/>
      </c>
      <c r="X182" s="30" t="str" cm="1">
        <f t="array" ref="X182">IF($AO$21="INVERT",R182,IF(X181&gt;=$S$12,"",IF(R181="","",INDEX($R$18:$R$199,$U$17-ROWS($R$18:$R181)))))</f>
        <v/>
      </c>
      <c r="Y182" s="30" t="str">
        <f t="shared" si="20"/>
        <v/>
      </c>
      <c r="Z182" s="30" t="str">
        <f>IF(Z181="","",IF($AO$21="TYP",IF(S181="","",INDEX($S$18:$S$200,$U$17-ROWS($S$18:$S181))),IF($AO$21="INVERT",S182,"")))</f>
        <v/>
      </c>
      <c r="AA182" s="77" t="str">
        <f t="shared" si="21"/>
        <v/>
      </c>
      <c r="AB182" s="77"/>
      <c r="AC182" s="37"/>
      <c r="AD182" s="37"/>
      <c r="AE182" s="37"/>
      <c r="AF182" s="37"/>
      <c r="AG182" s="37"/>
      <c r="AH182" s="37"/>
      <c r="AI182" s="37"/>
      <c r="AJ182" s="37"/>
      <c r="AK182" s="37"/>
      <c r="AL182" s="37"/>
    </row>
    <row r="183" spans="1:38" x14ac:dyDescent="0.2">
      <c r="A183" s="32" t="str">
        <f t="shared" si="18"/>
        <v/>
      </c>
      <c r="C183" s="38" t="str">
        <f>IF(OR(C182&lt;30,C182=""),"",'Metric Calcs'!C179)</f>
        <v/>
      </c>
      <c r="D183" s="83" t="str">
        <f>IF(C183=0,"",'Metric Calcs'!D179)</f>
        <v xml:space="preserve"> </v>
      </c>
      <c r="E183" s="83" t="str">
        <f>IF(OR(E181=1,E181=""),"",IF('Metric Data'!$B$2,'Metric Calcs'!E179,'Metric Calcs'!F179))</f>
        <v xml:space="preserve"> </v>
      </c>
      <c r="F183" s="30" t="str">
        <f>IF(OR(F181=1,F181=""),"",IF('Metric Data'!$B$2,'Metric Calcs'!F179,'Metric Calcs'!H179))</f>
        <v/>
      </c>
      <c r="G183" s="30" t="str">
        <f>IF(OR(G181=1,G181=""),"",IF('Metric Data'!$B$2,'Metric Calcs'!G179,'Metric Calcs'!K179))</f>
        <v/>
      </c>
      <c r="H183" s="30" t="str">
        <f>IF(OR(H181=1,H181=""),"",IF('Metric Data'!$B$2,'Metric Calcs'!H179,'Metric Calcs'!N179))</f>
        <v/>
      </c>
      <c r="I183" s="30" t="str">
        <f>IF(OR(I181=1,I181=""),"",IF('Metric Data'!$B$2,'Metric Calcs'!K179,'Metric Calcs'!W179))</f>
        <v/>
      </c>
      <c r="J183" s="30" t="str">
        <f>IF('Metric Data'!$B$2,'Metric Calcs'!N179,"")</f>
        <v/>
      </c>
      <c r="K183" s="30" t="str">
        <f>IF('Metric Data'!$B$2,'Metric Calcs'!W179,"")</f>
        <v/>
      </c>
      <c r="L183" s="39" t="str">
        <f>IF('Metric Data'!$B$2,J183,H183)</f>
        <v/>
      </c>
      <c r="M183" s="122" t="str">
        <f>IF('Metric Data'!$B$2,K183,I183)</f>
        <v/>
      </c>
      <c r="O183" s="32" t="str">
        <f t="shared" si="25"/>
        <v/>
      </c>
      <c r="Q183" s="122">
        <f t="shared" si="22"/>
        <v>-2.1336000000000048</v>
      </c>
      <c r="R183" s="32" t="str">
        <f t="shared" si="24"/>
        <v/>
      </c>
      <c r="S183" s="32" t="str">
        <f t="shared" si="23"/>
        <v/>
      </c>
      <c r="U183" s="32" t="str">
        <f t="shared" si="19"/>
        <v/>
      </c>
      <c r="X183" s="30" t="str" cm="1">
        <f t="array" ref="X183">IF($AO$21="INVERT",R183,IF(X182&gt;=$S$12,"",IF(R182="","",INDEX($R$18:$R$199,$U$17-ROWS($R$18:$R182)))))</f>
        <v/>
      </c>
      <c r="Y183" s="30" t="str">
        <f t="shared" si="20"/>
        <v/>
      </c>
      <c r="Z183" s="30" t="str">
        <f>IF(Z182="","",IF($AO$21="TYP",IF(S182="","",INDEX($S$18:$S$200,$U$17-ROWS($S$18:$S182))),IF($AO$21="INVERT",S183,"")))</f>
        <v/>
      </c>
      <c r="AA183" s="77" t="str">
        <f t="shared" si="21"/>
        <v/>
      </c>
      <c r="AB183" s="77"/>
      <c r="AC183" s="37"/>
      <c r="AD183" s="37"/>
      <c r="AE183" s="37"/>
      <c r="AF183" s="37"/>
      <c r="AG183" s="37"/>
      <c r="AH183" s="37"/>
      <c r="AI183" s="37"/>
      <c r="AJ183" s="37"/>
      <c r="AK183" s="37"/>
      <c r="AL183" s="37"/>
    </row>
    <row r="184" spans="1:38" x14ac:dyDescent="0.2">
      <c r="A184" s="32" t="str">
        <f t="shared" si="18"/>
        <v/>
      </c>
      <c r="C184" s="38" t="str">
        <f>IF(OR(C183&lt;30,C183=""),"",'Metric Calcs'!C180)</f>
        <v/>
      </c>
      <c r="D184" s="83" t="str">
        <f>IF(C184=0,"",'Metric Calcs'!D180)</f>
        <v xml:space="preserve"> </v>
      </c>
      <c r="E184" s="83" t="str">
        <f>IF(OR(E182=1,E182=""),"",IF('Metric Data'!$B$2,'Metric Calcs'!E180,'Metric Calcs'!F180))</f>
        <v xml:space="preserve"> </v>
      </c>
      <c r="F184" s="30" t="str">
        <f>IF(OR(F182=1,F182=""),"",IF('Metric Data'!$B$2,'Metric Calcs'!F180,'Metric Calcs'!H180))</f>
        <v/>
      </c>
      <c r="G184" s="30" t="str">
        <f>IF(OR(G182=1,G182=""),"",IF('Metric Data'!$B$2,'Metric Calcs'!G180,'Metric Calcs'!K180))</f>
        <v/>
      </c>
      <c r="H184" s="30" t="str">
        <f>IF(OR(H182=1,H182=""),"",IF('Metric Data'!$B$2,'Metric Calcs'!H180,'Metric Calcs'!N180))</f>
        <v/>
      </c>
      <c r="I184" s="30" t="str">
        <f>IF(OR(I182=1,I182=""),"",IF('Metric Data'!$B$2,'Metric Calcs'!K180,'Metric Calcs'!W180))</f>
        <v/>
      </c>
      <c r="J184" s="30" t="str">
        <f>IF('Metric Data'!$B$2,'Metric Calcs'!N180,"")</f>
        <v/>
      </c>
      <c r="K184" s="30" t="str">
        <f>IF('Metric Data'!$B$2,'Metric Calcs'!W180,"")</f>
        <v/>
      </c>
      <c r="L184" s="39" t="str">
        <f>IF('Metric Data'!$B$2,J184,H184)</f>
        <v/>
      </c>
      <c r="M184" s="122" t="str">
        <f>IF('Metric Data'!$B$2,K184,I184)</f>
        <v/>
      </c>
      <c r="O184" s="32" t="str">
        <f t="shared" si="25"/>
        <v/>
      </c>
      <c r="Q184" s="122">
        <f t="shared" si="22"/>
        <v>-2.1590000000000047</v>
      </c>
      <c r="R184" s="32" t="str">
        <f t="shared" si="24"/>
        <v/>
      </c>
      <c r="S184" s="32" t="str">
        <f t="shared" si="23"/>
        <v/>
      </c>
      <c r="U184" s="32" t="str">
        <f t="shared" si="19"/>
        <v/>
      </c>
      <c r="X184" s="30" t="str" cm="1">
        <f t="array" ref="X184">IF($AO$21="INVERT",R184,IF(X183&gt;=$S$12,"",IF(R183="","",INDEX($R$18:$R$199,$U$17-ROWS($R$18:$R183)))))</f>
        <v/>
      </c>
      <c r="Y184" s="30" t="str">
        <f t="shared" si="20"/>
        <v/>
      </c>
      <c r="Z184" s="30" t="str">
        <f>IF(Z183="","",IF($AO$21="TYP",IF(S183="","",INDEX($S$18:$S$200,$U$17-ROWS($S$18:$S183))),IF($AO$21="INVERT",S184,"")))</f>
        <v/>
      </c>
      <c r="AA184" s="77" t="str">
        <f t="shared" si="21"/>
        <v/>
      </c>
      <c r="AB184" s="77"/>
      <c r="AC184" s="37"/>
      <c r="AD184" s="37"/>
      <c r="AE184" s="37"/>
      <c r="AF184" s="37"/>
      <c r="AG184" s="37"/>
      <c r="AH184" s="37"/>
      <c r="AI184" s="37"/>
      <c r="AJ184" s="37"/>
      <c r="AK184" s="37"/>
      <c r="AL184" s="37"/>
    </row>
    <row r="185" spans="1:38" x14ac:dyDescent="0.2">
      <c r="A185" s="32" t="str">
        <f t="shared" si="18"/>
        <v/>
      </c>
      <c r="C185" s="38" t="str">
        <f>IF(OR(C184&lt;30,C184=""),"",'Metric Calcs'!C181)</f>
        <v/>
      </c>
      <c r="D185" s="83" t="str">
        <f>IF(C185=0,"",'Metric Calcs'!D181)</f>
        <v xml:space="preserve"> </v>
      </c>
      <c r="E185" s="83" t="str">
        <f>IF(OR(E183=1,E183=""),"",IF('Metric Data'!$B$2,'Metric Calcs'!E181,'Metric Calcs'!F181))</f>
        <v xml:space="preserve"> </v>
      </c>
      <c r="F185" s="30" t="str">
        <f>IF(OR(F183=1,F183=""),"",IF('Metric Data'!$B$2,'Metric Calcs'!F181,'Metric Calcs'!H181))</f>
        <v/>
      </c>
      <c r="G185" s="30" t="str">
        <f>IF(OR(G183=1,G183=""),"",IF('Metric Data'!$B$2,'Metric Calcs'!G181,'Metric Calcs'!K181))</f>
        <v/>
      </c>
      <c r="H185" s="30" t="str">
        <f>IF(OR(H183=1,H183=""),"",IF('Metric Data'!$B$2,'Metric Calcs'!H181,'Metric Calcs'!N181))</f>
        <v/>
      </c>
      <c r="I185" s="30" t="str">
        <f>IF(OR(I183=1,I183=""),"",IF('Metric Data'!$B$2,'Metric Calcs'!K181,'Metric Calcs'!W181))</f>
        <v/>
      </c>
      <c r="J185" s="30" t="str">
        <f>IF('Metric Data'!$B$2,'Metric Calcs'!N181,"")</f>
        <v/>
      </c>
      <c r="K185" s="30" t="str">
        <f>IF('Metric Data'!$B$2,'Metric Calcs'!W181,"")</f>
        <v/>
      </c>
      <c r="L185" s="39" t="str">
        <f>IF('Metric Data'!$B$2,J185,H185)</f>
        <v/>
      </c>
      <c r="M185" s="122" t="str">
        <f>IF('Metric Data'!$B$2,K185,I185)</f>
        <v/>
      </c>
      <c r="O185" s="32" t="str">
        <f t="shared" si="25"/>
        <v/>
      </c>
      <c r="Q185" s="122">
        <f t="shared" si="22"/>
        <v>-2.1844000000000046</v>
      </c>
      <c r="R185" s="32" t="str">
        <f t="shared" si="24"/>
        <v/>
      </c>
      <c r="S185" s="32" t="str">
        <f t="shared" si="23"/>
        <v/>
      </c>
      <c r="U185" s="32" t="str">
        <f t="shared" si="19"/>
        <v/>
      </c>
      <c r="X185" s="30" t="str" cm="1">
        <f t="array" ref="X185">IF($AO$21="INVERT",R185,IF(X184&gt;=$S$12,"",IF(R184="","",INDEX($R$18:$R$199,$U$17-ROWS($R$18:$R184)))))</f>
        <v/>
      </c>
      <c r="Y185" s="30" t="str">
        <f t="shared" si="20"/>
        <v/>
      </c>
      <c r="Z185" s="30" t="str">
        <f>IF(Z184="","",IF($AO$21="TYP",IF(S184="","",INDEX($S$18:$S$200,$U$17-ROWS($S$18:$S184))),IF($AO$21="INVERT",S185,"")))</f>
        <v/>
      </c>
      <c r="AA185" s="77" t="str">
        <f t="shared" si="21"/>
        <v/>
      </c>
      <c r="AB185" s="77"/>
      <c r="AC185" s="37"/>
      <c r="AD185" s="37"/>
      <c r="AE185" s="37"/>
      <c r="AF185" s="37"/>
      <c r="AG185" s="37"/>
      <c r="AH185" s="37"/>
      <c r="AI185" s="37"/>
      <c r="AJ185" s="37"/>
      <c r="AK185" s="37"/>
      <c r="AL185" s="37"/>
    </row>
    <row r="186" spans="1:38" x14ac:dyDescent="0.2">
      <c r="A186" s="32" t="str">
        <f t="shared" si="18"/>
        <v/>
      </c>
      <c r="C186" s="38" t="str">
        <f>IF(OR(C185&lt;30,C185=""),"",'Metric Calcs'!C182)</f>
        <v/>
      </c>
      <c r="D186" s="83" t="str">
        <f>IF(C186=0,"",'Metric Calcs'!D182)</f>
        <v xml:space="preserve"> </v>
      </c>
      <c r="E186" s="83" t="str">
        <f>IF(OR(E184=1,E184=""),"",IF('Metric Data'!$B$2,'Metric Calcs'!E182,'Metric Calcs'!F182))</f>
        <v xml:space="preserve"> </v>
      </c>
      <c r="F186" s="30" t="str">
        <f>IF(OR(F184=1,F184=""),"",IF('Metric Data'!$B$2,'Metric Calcs'!F182,'Metric Calcs'!H182))</f>
        <v/>
      </c>
      <c r="G186" s="30" t="str">
        <f>IF(OR(G184=1,G184=""),"",IF('Metric Data'!$B$2,'Metric Calcs'!G182,'Metric Calcs'!K182))</f>
        <v/>
      </c>
      <c r="H186" s="30" t="str">
        <f>IF(OR(H184=1,H184=""),"",IF('Metric Data'!$B$2,'Metric Calcs'!H182,'Metric Calcs'!N182))</f>
        <v/>
      </c>
      <c r="I186" s="30" t="str">
        <f>IF(OR(I184=1,I184=""),"",IF('Metric Data'!$B$2,'Metric Calcs'!K182,'Metric Calcs'!W182))</f>
        <v/>
      </c>
      <c r="J186" s="30" t="str">
        <f>IF('Metric Data'!$B$2,'Metric Calcs'!N182,"")</f>
        <v/>
      </c>
      <c r="K186" s="30" t="str">
        <f>IF('Metric Data'!$B$2,'Metric Calcs'!W182,"")</f>
        <v/>
      </c>
      <c r="L186" s="39" t="str">
        <f>IF('Metric Data'!$B$2,J186,H186)</f>
        <v/>
      </c>
      <c r="M186" s="122" t="str">
        <f>IF('Metric Data'!$B$2,K186,I186)</f>
        <v/>
      </c>
      <c r="O186" s="32" t="str">
        <f t="shared" si="25"/>
        <v/>
      </c>
      <c r="Q186" s="122">
        <f t="shared" si="22"/>
        <v>-2.2098000000000044</v>
      </c>
      <c r="R186" s="32" t="str">
        <f t="shared" si="24"/>
        <v/>
      </c>
      <c r="S186" s="32" t="str">
        <f t="shared" si="23"/>
        <v/>
      </c>
      <c r="U186" s="32" t="str">
        <f t="shared" si="19"/>
        <v/>
      </c>
      <c r="X186" s="30" t="str" cm="1">
        <f t="array" ref="X186">IF($AO$21="INVERT",R186,IF(X185&gt;=$S$12,"",IF(R185="","",INDEX($R$18:$R$199,$U$17-ROWS($R$18:$R185)))))</f>
        <v/>
      </c>
      <c r="Y186" s="30" t="str">
        <f t="shared" si="20"/>
        <v/>
      </c>
      <c r="Z186" s="30" t="str">
        <f>IF(Z185="","",IF($AO$21="TYP",IF(S185="","",INDEX($S$18:$S$200,$U$17-ROWS($S$18:$S185))),IF($AO$21="INVERT",S186,"")))</f>
        <v/>
      </c>
      <c r="AA186" s="77" t="str">
        <f t="shared" si="21"/>
        <v/>
      </c>
      <c r="AB186" s="77"/>
      <c r="AC186" s="37"/>
      <c r="AD186" s="37"/>
      <c r="AE186" s="37"/>
      <c r="AF186" s="37"/>
      <c r="AG186" s="37"/>
      <c r="AH186" s="37"/>
      <c r="AI186" s="37"/>
      <c r="AJ186" s="37"/>
      <c r="AK186" s="37"/>
      <c r="AL186" s="37"/>
    </row>
    <row r="187" spans="1:38" x14ac:dyDescent="0.2">
      <c r="A187" s="32" t="str">
        <f t="shared" si="18"/>
        <v/>
      </c>
      <c r="C187" s="38" t="str">
        <f>IF(OR(C186&lt;30,C186=""),"",'Metric Calcs'!C183)</f>
        <v/>
      </c>
      <c r="D187" s="83" t="str">
        <f>IF(C187=0,"",'Metric Calcs'!D183)</f>
        <v xml:space="preserve"> </v>
      </c>
      <c r="E187" s="83" t="str">
        <f>IF(OR(E185=1,E185=""),"",IF('Metric Data'!$B$2,'Metric Calcs'!E183,'Metric Calcs'!F183))</f>
        <v xml:space="preserve"> </v>
      </c>
      <c r="F187" s="30" t="str">
        <f>IF(OR(F185=1,F185=""),"",IF('Metric Data'!$B$2,'Metric Calcs'!F183,'Metric Calcs'!H183))</f>
        <v/>
      </c>
      <c r="G187" s="30" t="str">
        <f>IF(OR(G185=1,G185=""),"",IF('Metric Data'!$B$2,'Metric Calcs'!G183,'Metric Calcs'!K183))</f>
        <v/>
      </c>
      <c r="H187" s="30" t="str">
        <f>IF(OR(H185=1,H185=""),"",IF('Metric Data'!$B$2,'Metric Calcs'!H183,'Metric Calcs'!N183))</f>
        <v/>
      </c>
      <c r="I187" s="30" t="str">
        <f>IF(OR(I185=1,I185=""),"",IF('Metric Data'!$B$2,'Metric Calcs'!K183,'Metric Calcs'!W183))</f>
        <v/>
      </c>
      <c r="J187" s="30" t="str">
        <f>IF('Metric Data'!$B$2,'Metric Calcs'!N183,"")</f>
        <v/>
      </c>
      <c r="K187" s="30" t="str">
        <f>IF('Metric Data'!$B$2,'Metric Calcs'!W183,"")</f>
        <v/>
      </c>
      <c r="L187" s="39" t="str">
        <f>IF('Metric Data'!$B$2,J187,H187)</f>
        <v/>
      </c>
      <c r="M187" s="122" t="str">
        <f>IF('Metric Data'!$B$2,K187,I187)</f>
        <v/>
      </c>
      <c r="O187" s="32" t="str">
        <f t="shared" si="25"/>
        <v/>
      </c>
      <c r="Q187" s="122">
        <f t="shared" si="22"/>
        <v>-2.2352000000000043</v>
      </c>
      <c r="R187" s="32" t="str">
        <f t="shared" si="24"/>
        <v/>
      </c>
      <c r="S187" s="32" t="str">
        <f t="shared" si="23"/>
        <v/>
      </c>
      <c r="U187" s="32" t="str">
        <f t="shared" si="19"/>
        <v/>
      </c>
      <c r="X187" s="30" t="str" cm="1">
        <f t="array" ref="X187">IF($AO$21="INVERT",R187,IF(X186&gt;=$S$12,"",IF(R186="","",INDEX($R$18:$R$199,$U$17-ROWS($R$18:$R186)))))</f>
        <v/>
      </c>
      <c r="Y187" s="30" t="str">
        <f t="shared" si="20"/>
        <v/>
      </c>
      <c r="Z187" s="30" t="str">
        <f>IF(Z186="","",IF($AO$21="TYP",IF(S186="","",INDEX($S$18:$S$200,$U$17-ROWS($S$18:$S186))),IF($AO$21="INVERT",S187,"")))</f>
        <v/>
      </c>
      <c r="AA187" s="77" t="str">
        <f t="shared" si="21"/>
        <v/>
      </c>
      <c r="AB187" s="77"/>
      <c r="AC187" s="37"/>
      <c r="AD187" s="37"/>
      <c r="AE187" s="37"/>
      <c r="AF187" s="37"/>
      <c r="AG187" s="37"/>
      <c r="AH187" s="37"/>
      <c r="AI187" s="37"/>
      <c r="AJ187" s="37"/>
      <c r="AK187" s="37"/>
      <c r="AL187" s="37"/>
    </row>
    <row r="188" spans="1:38" x14ac:dyDescent="0.2">
      <c r="A188" s="32" t="str">
        <f t="shared" si="18"/>
        <v/>
      </c>
      <c r="C188" s="38" t="str">
        <f>IF(OR(C187&lt;30,C187=""),"",'Metric Calcs'!C184)</f>
        <v/>
      </c>
      <c r="D188" s="83" t="str">
        <f>IF(C188=0,"",'Metric Calcs'!D184)</f>
        <v xml:space="preserve"> </v>
      </c>
      <c r="E188" s="83" t="str">
        <f>IF(OR(E186=1,E186=""),"",IF('Metric Data'!$B$2,'Metric Calcs'!E184,'Metric Calcs'!F184))</f>
        <v xml:space="preserve"> </v>
      </c>
      <c r="F188" s="30" t="str">
        <f>IF(OR(F186=1,F186=""),"",IF('Metric Data'!$B$2,'Metric Calcs'!F184,'Metric Calcs'!H184))</f>
        <v/>
      </c>
      <c r="G188" s="30" t="str">
        <f>IF(OR(G186=1,G186=""),"",IF('Metric Data'!$B$2,'Metric Calcs'!G184,'Metric Calcs'!K184))</f>
        <v/>
      </c>
      <c r="H188" s="30" t="str">
        <f>IF(OR(H186=1,H186=""),"",IF('Metric Data'!$B$2,'Metric Calcs'!H184,'Metric Calcs'!N184))</f>
        <v/>
      </c>
      <c r="I188" s="30" t="str">
        <f>IF(OR(I186=1,I186=""),"",IF('Metric Data'!$B$2,'Metric Calcs'!K184,'Metric Calcs'!W184))</f>
        <v/>
      </c>
      <c r="J188" s="30" t="str">
        <f>IF('Metric Data'!$B$2,'Metric Calcs'!N184,"")</f>
        <v/>
      </c>
      <c r="K188" s="30" t="str">
        <f>IF('Metric Data'!$B$2,'Metric Calcs'!W184,"")</f>
        <v/>
      </c>
      <c r="L188" s="39" t="str">
        <f>IF('Metric Data'!$B$2,J188,H188)</f>
        <v/>
      </c>
      <c r="M188" s="122" t="str">
        <f>IF('Metric Data'!$B$2,K188,I188)</f>
        <v/>
      </c>
      <c r="O188" s="32" t="str">
        <f t="shared" si="25"/>
        <v/>
      </c>
      <c r="Q188" s="122">
        <f t="shared" si="22"/>
        <v>-2.2606000000000042</v>
      </c>
      <c r="R188" s="32" t="str">
        <f t="shared" si="24"/>
        <v/>
      </c>
      <c r="S188" s="32" t="str">
        <f t="shared" si="23"/>
        <v/>
      </c>
      <c r="U188" s="32" t="str">
        <f t="shared" si="19"/>
        <v/>
      </c>
      <c r="X188" s="30" t="str" cm="1">
        <f t="array" ref="X188">IF($AO$21="INVERT",R188,IF(X187&gt;=$S$12,"",IF(R187="","",INDEX($R$18:$R$199,$U$17-ROWS($R$18:$R187)))))</f>
        <v/>
      </c>
      <c r="Y188" s="30" t="str">
        <f t="shared" si="20"/>
        <v/>
      </c>
      <c r="Z188" s="30" t="str">
        <f>IF(Z187="","",IF($AO$21="TYP",IF(S187="","",INDEX($S$18:$S$200,$U$17-ROWS($S$18:$S187))),IF($AO$21="INVERT",S188,"")))</f>
        <v/>
      </c>
      <c r="AA188" s="77" t="str">
        <f t="shared" si="21"/>
        <v/>
      </c>
      <c r="AB188" s="77"/>
      <c r="AC188" s="37"/>
      <c r="AD188" s="37"/>
      <c r="AE188" s="37"/>
      <c r="AF188" s="37"/>
      <c r="AG188" s="37"/>
      <c r="AH188" s="37"/>
      <c r="AI188" s="37"/>
      <c r="AJ188" s="37"/>
      <c r="AK188" s="37"/>
      <c r="AL188" s="37"/>
    </row>
    <row r="189" spans="1:38" x14ac:dyDescent="0.2">
      <c r="A189" s="32" t="str">
        <f t="shared" si="18"/>
        <v/>
      </c>
      <c r="C189" s="38" t="str">
        <f>IF(OR(C188&lt;30,C188=""),"",'Metric Calcs'!C185)</f>
        <v/>
      </c>
      <c r="D189" s="83" t="str">
        <f>IF(C189=0,"",'Metric Calcs'!D185)</f>
        <v xml:space="preserve"> </v>
      </c>
      <c r="E189" s="83" t="str">
        <f>IF(OR(E187=1,E187=""),"",IF('Metric Data'!$B$2,'Metric Calcs'!E185,'Metric Calcs'!F185))</f>
        <v xml:space="preserve"> </v>
      </c>
      <c r="F189" s="30" t="str">
        <f>IF(OR(F187=1,F187=""),"",IF('Metric Data'!$B$2,'Metric Calcs'!F185,'Metric Calcs'!H185))</f>
        <v/>
      </c>
      <c r="G189" s="30" t="str">
        <f>IF(OR(G187=1,G187=""),"",IF('Metric Data'!$B$2,'Metric Calcs'!G185,'Metric Calcs'!K185))</f>
        <v/>
      </c>
      <c r="H189" s="30" t="str">
        <f>IF(OR(H187=1,H187=""),"",IF('Metric Data'!$B$2,'Metric Calcs'!H185,'Metric Calcs'!N185))</f>
        <v/>
      </c>
      <c r="I189" s="30" t="str">
        <f>IF(OR(I187=1,I187=""),"",IF('Metric Data'!$B$2,'Metric Calcs'!K185,'Metric Calcs'!W185))</f>
        <v/>
      </c>
      <c r="J189" s="30" t="str">
        <f>IF('Metric Data'!$B$2,'Metric Calcs'!N185,"")</f>
        <v/>
      </c>
      <c r="K189" s="30" t="str">
        <f>IF('Metric Data'!$B$2,'Metric Calcs'!W185,"")</f>
        <v/>
      </c>
      <c r="L189" s="39" t="str">
        <f>IF('Metric Data'!$B$2,J189,H189)</f>
        <v/>
      </c>
      <c r="M189" s="122" t="str">
        <f>IF('Metric Data'!$B$2,K189,I189)</f>
        <v/>
      </c>
      <c r="O189" s="32" t="str">
        <f t="shared" si="25"/>
        <v/>
      </c>
      <c r="Q189" s="122">
        <f t="shared" si="22"/>
        <v>-2.286000000000004</v>
      </c>
      <c r="R189" s="32" t="str">
        <f t="shared" si="24"/>
        <v/>
      </c>
      <c r="S189" s="32" t="str">
        <f t="shared" si="23"/>
        <v/>
      </c>
      <c r="U189" s="32" t="str">
        <f t="shared" si="19"/>
        <v/>
      </c>
      <c r="X189" s="30" t="str" cm="1">
        <f t="array" ref="X189">IF($AO$21="INVERT",R189,IF(X188&gt;=$S$12,"",IF(R188="","",INDEX($R$18:$R$199,$U$17-ROWS($R$18:$R188)))))</f>
        <v/>
      </c>
      <c r="Y189" s="30" t="str">
        <f t="shared" si="20"/>
        <v/>
      </c>
      <c r="Z189" s="30" t="str">
        <f>IF(Z188="","",IF($AO$21="TYP",IF(S188="","",INDEX($S$18:$S$200,$U$17-ROWS($S$18:$S188))),IF($AO$21="INVERT",S189,"")))</f>
        <v/>
      </c>
      <c r="AA189" s="77" t="str">
        <f t="shared" si="21"/>
        <v/>
      </c>
      <c r="AB189" s="77"/>
      <c r="AC189" s="37"/>
      <c r="AD189" s="37"/>
      <c r="AE189" s="37"/>
      <c r="AF189" s="37"/>
      <c r="AG189" s="37"/>
      <c r="AH189" s="37"/>
      <c r="AI189" s="37"/>
      <c r="AJ189" s="37"/>
      <c r="AK189" s="37"/>
      <c r="AL189" s="37"/>
    </row>
    <row r="190" spans="1:38" x14ac:dyDescent="0.2">
      <c r="A190" s="32" t="str">
        <f t="shared" si="18"/>
        <v/>
      </c>
      <c r="C190" s="38" t="str">
        <f>IF(OR(C189&lt;30,C189=""),"",'Metric Calcs'!C186)</f>
        <v/>
      </c>
      <c r="D190" s="83" t="str">
        <f>IF(C190=0,"",'Metric Calcs'!D186)</f>
        <v xml:space="preserve"> </v>
      </c>
      <c r="E190" s="83" t="str">
        <f>IF(OR(E188=1,E188=""),"",IF('Metric Data'!$B$2,'Metric Calcs'!E186,'Metric Calcs'!F186))</f>
        <v xml:space="preserve"> </v>
      </c>
      <c r="F190" s="30" t="str">
        <f>IF(OR(F188=1,F188=""),"",IF('Metric Data'!$B$2,'Metric Calcs'!F186,'Metric Calcs'!H186))</f>
        <v/>
      </c>
      <c r="G190" s="30" t="str">
        <f>IF(OR(G188=1,G188=""),"",IF('Metric Data'!$B$2,'Metric Calcs'!G186,'Metric Calcs'!K186))</f>
        <v/>
      </c>
      <c r="H190" s="30" t="str">
        <f>IF(OR(H188=1,H188=""),"",IF('Metric Data'!$B$2,'Metric Calcs'!H186,'Metric Calcs'!N186))</f>
        <v/>
      </c>
      <c r="I190" s="30" t="str">
        <f>IF(OR(I188=1,I188=""),"",IF('Metric Data'!$B$2,'Metric Calcs'!K186,'Metric Calcs'!W186))</f>
        <v/>
      </c>
      <c r="J190" s="30" t="str">
        <f>IF('Metric Data'!$B$2,'Metric Calcs'!N186,"")</f>
        <v/>
      </c>
      <c r="K190" s="30" t="str">
        <f>IF('Metric Data'!$B$2,'Metric Calcs'!W186,"")</f>
        <v/>
      </c>
      <c r="L190" s="39" t="str">
        <f>IF('Metric Data'!$B$2,J190,H190)</f>
        <v/>
      </c>
      <c r="M190" s="122" t="str">
        <f>IF('Metric Data'!$B$2,K190,I190)</f>
        <v/>
      </c>
      <c r="O190" s="32" t="str">
        <f t="shared" si="25"/>
        <v/>
      </c>
      <c r="Q190" s="122">
        <f t="shared" si="22"/>
        <v>-2.3114000000000039</v>
      </c>
      <c r="R190" s="32" t="str">
        <f t="shared" si="24"/>
        <v/>
      </c>
      <c r="S190" s="32" t="str">
        <f t="shared" si="23"/>
        <v/>
      </c>
      <c r="U190" s="32" t="str">
        <f t="shared" si="19"/>
        <v/>
      </c>
      <c r="X190" s="30" t="str" cm="1">
        <f t="array" ref="X190">IF($AO$21="INVERT",R190,IF(X189&gt;=$S$12,"",IF(R189="","",INDEX($R$18:$R$199,$U$17-ROWS($R$18:$R189)))))</f>
        <v/>
      </c>
      <c r="Y190" s="30" t="str">
        <f t="shared" si="20"/>
        <v/>
      </c>
      <c r="Z190" s="30" t="str">
        <f>IF(Z189="","",IF($AO$21="TYP",IF(S189="","",INDEX($S$18:$S$200,$U$17-ROWS($S$18:$S189))),IF($AO$21="INVERT",S190,"")))</f>
        <v/>
      </c>
      <c r="AA190" s="77" t="str">
        <f t="shared" si="21"/>
        <v/>
      </c>
      <c r="AB190" s="77"/>
      <c r="AC190" s="37"/>
      <c r="AD190" s="37"/>
      <c r="AE190" s="37"/>
      <c r="AF190" s="37"/>
      <c r="AG190" s="37"/>
      <c r="AH190" s="37"/>
      <c r="AI190" s="37"/>
      <c r="AJ190" s="37"/>
      <c r="AK190" s="37"/>
      <c r="AL190" s="37"/>
    </row>
    <row r="191" spans="1:38" x14ac:dyDescent="0.2">
      <c r="A191" s="32" t="str">
        <f t="shared" si="18"/>
        <v/>
      </c>
      <c r="C191" s="38" t="str">
        <f>IF(OR(C190&lt;30,C190=""),"",'Metric Calcs'!C187)</f>
        <v/>
      </c>
      <c r="D191" s="83" t="str">
        <f>IF(C191=0,"",'Metric Calcs'!D187)</f>
        <v xml:space="preserve"> </v>
      </c>
      <c r="E191" s="83" t="str">
        <f>IF(OR(E189=1,E189=""),"",IF('Metric Data'!$B$2,'Metric Calcs'!E187,'Metric Calcs'!F187))</f>
        <v xml:space="preserve"> </v>
      </c>
      <c r="F191" s="30" t="str">
        <f>IF(OR(F189=1,F189=""),"",IF('Metric Data'!$B$2,'Metric Calcs'!F187,'Metric Calcs'!H187))</f>
        <v/>
      </c>
      <c r="G191" s="30" t="str">
        <f>IF(OR(G189=1,G189=""),"",IF('Metric Data'!$B$2,'Metric Calcs'!G187,'Metric Calcs'!K187))</f>
        <v/>
      </c>
      <c r="H191" s="30" t="str">
        <f>IF(OR(H189=1,H189=""),"",IF('Metric Data'!$B$2,'Metric Calcs'!H187,'Metric Calcs'!N187))</f>
        <v/>
      </c>
      <c r="I191" s="30" t="str">
        <f>IF(OR(I189=1,I189=""),"",IF('Metric Data'!$B$2,'Metric Calcs'!K187,'Metric Calcs'!W187))</f>
        <v/>
      </c>
      <c r="J191" s="30" t="str">
        <f>IF('Metric Data'!$B$2,'Metric Calcs'!N187,"")</f>
        <v/>
      </c>
      <c r="K191" s="30" t="str">
        <f>IF('Metric Data'!$B$2,'Metric Calcs'!W187,"")</f>
        <v/>
      </c>
      <c r="L191" s="39" t="str">
        <f>IF('Metric Data'!$B$2,J191,H191)</f>
        <v/>
      </c>
      <c r="M191" s="122" t="str">
        <f>IF('Metric Data'!$B$2,K191,I191)</f>
        <v/>
      </c>
      <c r="O191" s="32" t="str">
        <f t="shared" si="25"/>
        <v/>
      </c>
      <c r="Q191" s="122">
        <f t="shared" si="22"/>
        <v>-2.3368000000000038</v>
      </c>
      <c r="R191" s="32" t="str">
        <f t="shared" si="24"/>
        <v/>
      </c>
      <c r="S191" s="32" t="str">
        <f t="shared" si="23"/>
        <v/>
      </c>
      <c r="U191" s="32" t="str">
        <f t="shared" si="19"/>
        <v/>
      </c>
      <c r="X191" s="30" t="str" cm="1">
        <f t="array" ref="X191">IF($AO$21="INVERT",R191,IF(X190&gt;=$S$12,"",IF(R190="","",INDEX($R$18:$R$199,$U$17-ROWS($R$18:$R190)))))</f>
        <v/>
      </c>
      <c r="Y191" s="30" t="str">
        <f t="shared" si="20"/>
        <v/>
      </c>
      <c r="Z191" s="30" t="str">
        <f>IF(Z190="","",IF($AO$21="TYP",IF(S190="","",INDEX($S$18:$S$200,$U$17-ROWS($S$18:$S190))),IF($AO$21="INVERT",S191,"")))</f>
        <v/>
      </c>
      <c r="AA191" s="77" t="str">
        <f t="shared" si="21"/>
        <v/>
      </c>
      <c r="AB191" s="77"/>
      <c r="AC191" s="37"/>
      <c r="AD191" s="37"/>
      <c r="AE191" s="37"/>
      <c r="AF191" s="37"/>
      <c r="AG191" s="37"/>
      <c r="AH191" s="37"/>
      <c r="AI191" s="37"/>
      <c r="AJ191" s="37"/>
      <c r="AK191" s="37"/>
      <c r="AL191" s="37"/>
    </row>
    <row r="192" spans="1:38" x14ac:dyDescent="0.2">
      <c r="A192" s="32" t="str">
        <f t="shared" si="18"/>
        <v/>
      </c>
      <c r="C192" s="38" t="str">
        <f>IF(OR(C191&lt;30,C191=""),"",'Metric Calcs'!C188)</f>
        <v/>
      </c>
      <c r="D192" s="83" t="str">
        <f>IF(C192=0,"",'Metric Calcs'!D188)</f>
        <v xml:space="preserve"> </v>
      </c>
      <c r="E192" s="83" t="str">
        <f>IF(OR(E190=1,E190=""),"",IF('Metric Data'!$B$2,'Metric Calcs'!E188,'Metric Calcs'!F188))</f>
        <v xml:space="preserve"> </v>
      </c>
      <c r="F192" s="30" t="str">
        <f>IF(OR(F190=1,F190=""),"",IF('Metric Data'!$B$2,'Metric Calcs'!F188,'Metric Calcs'!H188))</f>
        <v/>
      </c>
      <c r="G192" s="30" t="str">
        <f>IF(OR(G190=1,G190=""),"",IF('Metric Data'!$B$2,'Metric Calcs'!G188,'Metric Calcs'!K188))</f>
        <v/>
      </c>
      <c r="H192" s="30" t="str">
        <f>IF(OR(H190=1,H190=""),"",IF('Metric Data'!$B$2,'Metric Calcs'!H188,'Metric Calcs'!N188))</f>
        <v/>
      </c>
      <c r="I192" s="30" t="str">
        <f>IF(OR(I190=1,I190=""),"",IF('Metric Data'!$B$2,'Metric Calcs'!K188,'Metric Calcs'!W188))</f>
        <v/>
      </c>
      <c r="J192" s="30" t="str">
        <f>IF('Metric Data'!$B$2,'Metric Calcs'!N188,"")</f>
        <v/>
      </c>
      <c r="K192" s="30" t="str">
        <f>IF('Metric Data'!$B$2,'Metric Calcs'!W188,"")</f>
        <v/>
      </c>
      <c r="L192" s="39" t="str">
        <f>IF('Metric Data'!$B$2,J192,H192)</f>
        <v/>
      </c>
      <c r="M192" s="122" t="str">
        <f>IF('Metric Data'!$B$2,K192,I192)</f>
        <v/>
      </c>
      <c r="O192" s="32" t="str">
        <f t="shared" si="25"/>
        <v/>
      </c>
      <c r="Q192" s="122">
        <f t="shared" si="22"/>
        <v>-2.3622000000000036</v>
      </c>
      <c r="R192" s="32" t="str">
        <f t="shared" si="24"/>
        <v/>
      </c>
      <c r="S192" s="32" t="str">
        <f t="shared" si="23"/>
        <v/>
      </c>
      <c r="U192" s="32" t="str">
        <f t="shared" si="19"/>
        <v/>
      </c>
      <c r="X192" s="30" t="str" cm="1">
        <f t="array" ref="X192">IF($AO$21="INVERT",R192,IF(X191&gt;=$S$12,"",IF(R191="","",INDEX($R$18:$R$199,$U$17-ROWS($R$18:$R191)))))</f>
        <v/>
      </c>
      <c r="Y192" s="30" t="str">
        <f t="shared" si="20"/>
        <v/>
      </c>
      <c r="Z192" s="30" t="str">
        <f>IF(Z191="","",IF($AO$21="TYP",IF(S191="","",INDEX($S$18:$S$200,$U$17-ROWS($S$18:$S191))),IF($AO$21="INVERT",S192,"")))</f>
        <v/>
      </c>
      <c r="AA192" s="77" t="str">
        <f t="shared" si="21"/>
        <v/>
      </c>
      <c r="AB192" s="77"/>
      <c r="AC192" s="37"/>
      <c r="AD192" s="37"/>
      <c r="AE192" s="37"/>
      <c r="AF192" s="37"/>
      <c r="AG192" s="37"/>
      <c r="AH192" s="37"/>
      <c r="AI192" s="37"/>
      <c r="AJ192" s="37"/>
      <c r="AK192" s="37"/>
      <c r="AL192" s="37"/>
    </row>
    <row r="193" spans="1:38" x14ac:dyDescent="0.2">
      <c r="A193" s="32" t="str">
        <f t="shared" si="18"/>
        <v/>
      </c>
      <c r="C193" s="38" t="str">
        <f>IF(OR(C192&lt;30,C192=""),"",'Metric Calcs'!C189)</f>
        <v/>
      </c>
      <c r="D193" s="83" t="str">
        <f>IF(C193=0,"",'Metric Calcs'!D189)</f>
        <v xml:space="preserve"> </v>
      </c>
      <c r="E193" s="83" t="str">
        <f>IF(OR(E191=1,E191=""),"",IF('Metric Data'!$B$2,'Metric Calcs'!E189,'Metric Calcs'!F189))</f>
        <v xml:space="preserve"> </v>
      </c>
      <c r="F193" s="30" t="str">
        <f>IF(OR(F191=1,F191=""),"",IF('Metric Data'!$B$2,'Metric Calcs'!F189,'Metric Calcs'!H189))</f>
        <v/>
      </c>
      <c r="G193" s="30" t="str">
        <f>IF(OR(G191=1,G191=""),"",IF('Metric Data'!$B$2,'Metric Calcs'!G189,'Metric Calcs'!K189))</f>
        <v/>
      </c>
      <c r="H193" s="30" t="str">
        <f>IF(OR(H191=1,H191=""),"",IF('Metric Data'!$B$2,'Metric Calcs'!H189,'Metric Calcs'!N189))</f>
        <v/>
      </c>
      <c r="I193" s="30" t="str">
        <f>IF(OR(I191=1,I191=""),"",IF('Metric Data'!$B$2,'Metric Calcs'!K189,'Metric Calcs'!W189))</f>
        <v/>
      </c>
      <c r="J193" s="30" t="str">
        <f>IF('Metric Data'!$B$2,'Metric Calcs'!N189,"")</f>
        <v/>
      </c>
      <c r="K193" s="30" t="str">
        <f>IF('Metric Data'!$B$2,'Metric Calcs'!W189,"")</f>
        <v/>
      </c>
      <c r="L193" s="39" t="str">
        <f>IF('Metric Data'!$B$2,J193,H193)</f>
        <v/>
      </c>
      <c r="M193" s="122" t="str">
        <f>IF('Metric Data'!$B$2,K193,I193)</f>
        <v/>
      </c>
      <c r="O193" s="32" t="str">
        <f t="shared" si="25"/>
        <v/>
      </c>
      <c r="Q193" s="122">
        <f t="shared" si="22"/>
        <v>-2.3876000000000035</v>
      </c>
      <c r="R193" s="32" t="str">
        <f t="shared" si="24"/>
        <v/>
      </c>
      <c r="S193" s="32" t="str">
        <f t="shared" si="23"/>
        <v/>
      </c>
      <c r="U193" s="32" t="str">
        <f t="shared" si="19"/>
        <v/>
      </c>
      <c r="X193" s="30" t="str" cm="1">
        <f t="array" ref="X193">IF($AO$21="INVERT",R193,IF(X192&gt;=$S$12,"",IF(R192="","",INDEX($R$18:$R$199,$U$17-ROWS($R$18:$R192)))))</f>
        <v/>
      </c>
      <c r="Y193" s="30" t="str">
        <f t="shared" si="20"/>
        <v/>
      </c>
      <c r="Z193" s="30" t="str">
        <f>IF(Z192="","",IF($AO$21="TYP",IF(S192="","",INDEX($S$18:$S$200,$U$17-ROWS($S$18:$S192))),IF($AO$21="INVERT",S193,"")))</f>
        <v/>
      </c>
      <c r="AA193" s="77" t="str">
        <f t="shared" si="21"/>
        <v/>
      </c>
      <c r="AB193" s="77"/>
      <c r="AC193" s="37"/>
      <c r="AD193" s="37"/>
      <c r="AE193" s="37"/>
      <c r="AF193" s="37"/>
      <c r="AG193" s="37"/>
      <c r="AH193" s="37"/>
      <c r="AI193" s="37"/>
      <c r="AJ193" s="37"/>
      <c r="AK193" s="37"/>
      <c r="AL193" s="37"/>
    </row>
    <row r="194" spans="1:38" x14ac:dyDescent="0.2">
      <c r="A194" s="32" t="str">
        <f t="shared" si="18"/>
        <v/>
      </c>
      <c r="C194" s="38" t="str">
        <f>IF(OR(C193&lt;30,C193=""),"",'Metric Calcs'!C190)</f>
        <v/>
      </c>
      <c r="D194" s="83" t="str">
        <f>IF(C194=0,"",'Metric Calcs'!D190)</f>
        <v xml:space="preserve"> </v>
      </c>
      <c r="E194" s="83" t="str">
        <f>IF(OR(E192=1,E192=""),"",IF('Metric Data'!$B$2,'Metric Calcs'!E190,'Metric Calcs'!F190))</f>
        <v xml:space="preserve"> </v>
      </c>
      <c r="F194" s="30" t="str">
        <f>IF(OR(F192=1,F192=""),"",IF('Metric Data'!$B$2,'Metric Calcs'!F190,'Metric Calcs'!H190))</f>
        <v/>
      </c>
      <c r="G194" s="30" t="str">
        <f>IF(OR(G192=1,G192=""),"",IF('Metric Data'!$B$2,'Metric Calcs'!G190,'Metric Calcs'!K190))</f>
        <v/>
      </c>
      <c r="H194" s="30" t="str">
        <f>IF(OR(H192=1,H192=""),"",IF('Metric Data'!$B$2,'Metric Calcs'!H190,'Metric Calcs'!N190))</f>
        <v/>
      </c>
      <c r="I194" s="30" t="str">
        <f>IF(OR(I192=1,I192=""),"",IF('Metric Data'!$B$2,'Metric Calcs'!K190,'Metric Calcs'!W190))</f>
        <v/>
      </c>
      <c r="J194" s="30" t="str">
        <f>IF('Metric Data'!$B$2,'Metric Calcs'!N190,"")</f>
        <v/>
      </c>
      <c r="K194" s="30" t="str">
        <f>IF('Metric Data'!$B$2,'Metric Calcs'!W190,"")</f>
        <v/>
      </c>
      <c r="L194" s="39" t="str">
        <f>IF('Metric Data'!$B$2,J194,H194)</f>
        <v/>
      </c>
      <c r="M194" s="122" t="str">
        <f>IF('Metric Data'!$B$2,K194,I194)</f>
        <v/>
      </c>
      <c r="O194" s="32" t="str">
        <f t="shared" si="25"/>
        <v/>
      </c>
      <c r="Q194" s="122">
        <f t="shared" si="22"/>
        <v>-2.4130000000000034</v>
      </c>
      <c r="R194" s="32" t="str">
        <f t="shared" si="24"/>
        <v/>
      </c>
      <c r="S194" s="32" t="str">
        <f t="shared" si="23"/>
        <v/>
      </c>
      <c r="U194" s="32" t="str">
        <f t="shared" si="19"/>
        <v/>
      </c>
      <c r="X194" s="30" t="str" cm="1">
        <f t="array" ref="X194">IF($AO$21="INVERT",R194,IF(X193&gt;=$S$12,"",IF(R193="","",INDEX($R$18:$R$199,$U$17-ROWS($R$18:$R193)))))</f>
        <v/>
      </c>
      <c r="Y194" s="30" t="str">
        <f t="shared" si="20"/>
        <v/>
      </c>
      <c r="Z194" s="30" t="str">
        <f>IF(Z193="","",IF($AO$21="TYP",IF(S193="","",INDEX($S$18:$S$200,$U$17-ROWS($S$18:$S193))),IF($AO$21="INVERT",S194,"")))</f>
        <v/>
      </c>
      <c r="AA194" s="77" t="str">
        <f t="shared" si="21"/>
        <v/>
      </c>
      <c r="AB194" s="77"/>
      <c r="AC194" s="37"/>
      <c r="AD194" s="37"/>
      <c r="AE194" s="37"/>
      <c r="AF194" s="37"/>
      <c r="AG194" s="37"/>
      <c r="AH194" s="37"/>
      <c r="AI194" s="37"/>
      <c r="AJ194" s="37"/>
      <c r="AK194" s="37"/>
      <c r="AL194" s="37"/>
    </row>
    <row r="195" spans="1:38" x14ac:dyDescent="0.2">
      <c r="A195" s="32" t="str">
        <f t="shared" si="18"/>
        <v/>
      </c>
      <c r="C195" s="38" t="str">
        <f>IF(OR(C194&lt;30,C194=""),"",'Metric Calcs'!C191)</f>
        <v/>
      </c>
      <c r="D195" s="83" t="str">
        <f>IF(C195=0,"",'Metric Calcs'!D191)</f>
        <v xml:space="preserve"> </v>
      </c>
      <c r="E195" s="83" t="str">
        <f>IF(OR(E193=1,E193=""),"",IF('Metric Data'!$B$2,'Metric Calcs'!E191,'Metric Calcs'!F191))</f>
        <v xml:space="preserve"> </v>
      </c>
      <c r="F195" s="30" t="str">
        <f>IF(OR(F193=1,F193=""),"",IF('Metric Data'!$B$2,'Metric Calcs'!F191,'Metric Calcs'!H191))</f>
        <v/>
      </c>
      <c r="G195" s="30" t="str">
        <f>IF(OR(G193=1,G193=""),"",IF('Metric Data'!$B$2,'Metric Calcs'!G191,'Metric Calcs'!K191))</f>
        <v/>
      </c>
      <c r="H195" s="30" t="str">
        <f>IF(OR(H193=1,H193=""),"",IF('Metric Data'!$B$2,'Metric Calcs'!H191,'Metric Calcs'!N191))</f>
        <v/>
      </c>
      <c r="I195" s="30" t="str">
        <f>IF(OR(I193=1,I193=""),"",IF('Metric Data'!$B$2,'Metric Calcs'!K191,'Metric Calcs'!W191))</f>
        <v/>
      </c>
      <c r="J195" s="30" t="str">
        <f>IF('Metric Data'!$B$2,'Metric Calcs'!N191,"")</f>
        <v/>
      </c>
      <c r="K195" s="30" t="str">
        <f>IF('Metric Data'!$B$2,'Metric Calcs'!W191,"")</f>
        <v/>
      </c>
      <c r="L195" s="39" t="str">
        <f>IF('Metric Data'!$B$2,J195,H195)</f>
        <v/>
      </c>
      <c r="M195" s="122" t="str">
        <f>IF('Metric Data'!$B$2,K195,I195)</f>
        <v/>
      </c>
      <c r="O195" s="32" t="str">
        <f t="shared" si="25"/>
        <v/>
      </c>
      <c r="Q195" s="122">
        <f t="shared" si="22"/>
        <v>-2.4384000000000032</v>
      </c>
      <c r="R195" s="32" t="str">
        <f t="shared" si="24"/>
        <v/>
      </c>
      <c r="S195" s="32" t="str">
        <f t="shared" si="23"/>
        <v/>
      </c>
      <c r="U195" s="32" t="str">
        <f t="shared" si="19"/>
        <v/>
      </c>
      <c r="X195" s="30" t="str" cm="1">
        <f t="array" ref="X195">IF($AO$21="INVERT",R195,IF(X194&gt;=$S$12,"",IF(R194="","",INDEX($R$18:$R$199,$U$17-ROWS($R$18:$R194)))))</f>
        <v/>
      </c>
      <c r="Y195" s="30" t="str">
        <f t="shared" si="20"/>
        <v/>
      </c>
      <c r="Z195" s="30" t="str">
        <f>IF(Z194="","",IF($AO$21="TYP",IF(S194="","",INDEX($S$18:$S$200,$U$17-ROWS($S$18:$S194))),IF($AO$21="INVERT",S195,"")))</f>
        <v/>
      </c>
      <c r="AA195" s="77" t="str">
        <f t="shared" si="21"/>
        <v/>
      </c>
      <c r="AB195" s="77"/>
      <c r="AC195" s="37"/>
      <c r="AD195" s="37"/>
      <c r="AE195" s="37"/>
      <c r="AF195" s="37"/>
      <c r="AG195" s="37"/>
      <c r="AH195" s="37"/>
      <c r="AI195" s="37"/>
      <c r="AJ195" s="37"/>
      <c r="AK195" s="37"/>
      <c r="AL195" s="37"/>
    </row>
    <row r="196" spans="1:38" x14ac:dyDescent="0.2">
      <c r="A196" s="32" t="str">
        <f t="shared" si="18"/>
        <v/>
      </c>
      <c r="C196" s="38" t="str">
        <f>IF(OR(C195&lt;30,C195=""),"",'Metric Calcs'!C192)</f>
        <v/>
      </c>
      <c r="D196" s="83" t="str">
        <f>IF(C196=0,"",'Metric Calcs'!D192)</f>
        <v xml:space="preserve"> </v>
      </c>
      <c r="E196" s="83" t="str">
        <f>IF(OR(E194=1,E194=""),"",IF('Metric Data'!$B$2,'Metric Calcs'!E192,'Metric Calcs'!F192))</f>
        <v xml:space="preserve"> </v>
      </c>
      <c r="F196" s="30" t="str">
        <f>IF(OR(F194=1,F194=""),"",IF('Metric Data'!$B$2,'Metric Calcs'!F192,'Metric Calcs'!H192))</f>
        <v/>
      </c>
      <c r="G196" s="30" t="str">
        <f>IF(OR(G194=1,G194=""),"",IF('Metric Data'!$B$2,'Metric Calcs'!G192,'Metric Calcs'!K192))</f>
        <v/>
      </c>
      <c r="H196" s="30" t="str">
        <f>IF(OR(H194=1,H194=""),"",IF('Metric Data'!$B$2,'Metric Calcs'!H192,'Metric Calcs'!N192))</f>
        <v/>
      </c>
      <c r="I196" s="30" t="str">
        <f>IF(OR(I194=1,I194=""),"",IF('Metric Data'!$B$2,'Metric Calcs'!K192,'Metric Calcs'!W192))</f>
        <v/>
      </c>
      <c r="J196" s="30" t="str">
        <f>IF('Metric Data'!$B$2,'Metric Calcs'!N192,"")</f>
        <v/>
      </c>
      <c r="K196" s="30" t="str">
        <f>IF('Metric Data'!$B$2,'Metric Calcs'!W192,"")</f>
        <v/>
      </c>
      <c r="L196" s="39" t="str">
        <f>IF('Metric Data'!$B$2,J196,H196)</f>
        <v/>
      </c>
      <c r="M196" s="122" t="str">
        <f>IF('Metric Data'!$B$2,K196,I196)</f>
        <v/>
      </c>
      <c r="O196" s="32" t="str">
        <f t="shared" si="25"/>
        <v/>
      </c>
      <c r="Q196" s="122">
        <f t="shared" si="22"/>
        <v>-2.4638000000000031</v>
      </c>
      <c r="R196" s="32" t="str">
        <f t="shared" si="24"/>
        <v/>
      </c>
      <c r="S196" s="32" t="str">
        <f t="shared" si="23"/>
        <v/>
      </c>
      <c r="U196" s="32" t="str">
        <f t="shared" si="19"/>
        <v/>
      </c>
      <c r="X196" s="30" t="str" cm="1">
        <f t="array" ref="X196">IF($AO$21="INVERT",R196,IF(X195&gt;=$S$12,"",IF(R195="","",INDEX($R$18:$R$199,$U$17-ROWS($R$18:$R195)))))</f>
        <v/>
      </c>
      <c r="Y196" s="30" t="str">
        <f t="shared" si="20"/>
        <v/>
      </c>
      <c r="Z196" s="30" t="str">
        <f>IF(Z195="","",IF($AO$21="TYP",IF(S195="","",INDEX($S$18:$S$200,$U$17-ROWS($S$18:$S195))),IF($AO$21="INVERT",S196,"")))</f>
        <v/>
      </c>
      <c r="AA196" s="77" t="str">
        <f t="shared" si="21"/>
        <v/>
      </c>
      <c r="AB196" s="77"/>
      <c r="AC196" s="37"/>
      <c r="AD196" s="37"/>
      <c r="AE196" s="37"/>
      <c r="AF196" s="37"/>
      <c r="AG196" s="37"/>
      <c r="AH196" s="37"/>
      <c r="AI196" s="37"/>
      <c r="AJ196" s="37"/>
      <c r="AK196" s="37"/>
      <c r="AL196" s="37"/>
    </row>
    <row r="197" spans="1:38" x14ac:dyDescent="0.2">
      <c r="A197" s="32" t="str">
        <f t="shared" si="18"/>
        <v/>
      </c>
      <c r="C197" s="38" t="str">
        <f>IF(OR(C196&lt;30,C196=""),"",'Metric Calcs'!C193)</f>
        <v/>
      </c>
      <c r="D197" s="83" t="str">
        <f>IF(C197=0,"",'Metric Calcs'!D193)</f>
        <v xml:space="preserve"> </v>
      </c>
      <c r="E197" s="83" t="str">
        <f>IF(OR(E195=1,E195=""),"",IF('Metric Data'!$B$2,'Metric Calcs'!E193,'Metric Calcs'!F193))</f>
        <v xml:space="preserve"> </v>
      </c>
      <c r="F197" s="30" t="str">
        <f>IF(OR(F195=1,F195=""),"",IF('Metric Data'!$B$2,'Metric Calcs'!F193,'Metric Calcs'!H193))</f>
        <v/>
      </c>
      <c r="G197" s="30" t="str">
        <f>IF(OR(G195=1,G195=""),"",IF('Metric Data'!$B$2,'Metric Calcs'!G193,'Metric Calcs'!K193))</f>
        <v/>
      </c>
      <c r="H197" s="30" t="str">
        <f>IF(OR(H195=1,H195=""),"",IF('Metric Data'!$B$2,'Metric Calcs'!H193,'Metric Calcs'!N193))</f>
        <v/>
      </c>
      <c r="I197" s="30" t="str">
        <f>IF(OR(I195=1,I195=""),"",IF('Metric Data'!$B$2,'Metric Calcs'!K193,'Metric Calcs'!W193))</f>
        <v/>
      </c>
      <c r="J197" s="30" t="str">
        <f>IF('Metric Data'!$B$2,'Metric Calcs'!N193,"")</f>
        <v/>
      </c>
      <c r="K197" s="30" t="str">
        <f>IF('Metric Data'!$B$2,'Metric Calcs'!W193,"")</f>
        <v/>
      </c>
      <c r="L197" s="39" t="str">
        <f>IF('Metric Data'!$B$2,J197,H197)</f>
        <v/>
      </c>
      <c r="M197" s="122" t="str">
        <f>IF('Metric Data'!$B$2,K197,I197)</f>
        <v/>
      </c>
      <c r="O197" s="32" t="str">
        <f t="shared" si="25"/>
        <v/>
      </c>
      <c r="Q197" s="122">
        <f t="shared" si="22"/>
        <v>-2.489200000000003</v>
      </c>
      <c r="R197" s="32" t="str">
        <f t="shared" si="24"/>
        <v/>
      </c>
      <c r="S197" s="32" t="str">
        <f t="shared" si="23"/>
        <v/>
      </c>
      <c r="U197" s="32" t="str">
        <f t="shared" si="19"/>
        <v/>
      </c>
      <c r="X197" s="30" t="str" cm="1">
        <f t="array" ref="X197">IF($AO$21="INVERT",R197,IF(X196&gt;=$S$12,"",IF(R196="","",INDEX($R$18:$R$199,$U$17-ROWS($R$18:$R196)))))</f>
        <v/>
      </c>
      <c r="Y197" s="30" t="str">
        <f t="shared" si="20"/>
        <v/>
      </c>
      <c r="Z197" s="30" t="str">
        <f>IF(Z196="","",IF($AO$21="TYP",IF(S196="","",INDEX($S$18:$S$200,$U$17-ROWS($S$18:$S196))),IF($AO$21="INVERT",S197,"")))</f>
        <v/>
      </c>
      <c r="AA197" s="77" t="str">
        <f t="shared" si="21"/>
        <v/>
      </c>
      <c r="AB197" s="77"/>
      <c r="AC197" s="37"/>
      <c r="AD197" s="37"/>
      <c r="AE197" s="37"/>
      <c r="AF197" s="37"/>
      <c r="AG197" s="37"/>
      <c r="AH197" s="37"/>
      <c r="AI197" s="37"/>
      <c r="AJ197" s="37"/>
      <c r="AK197" s="37"/>
      <c r="AL197" s="37"/>
    </row>
    <row r="198" spans="1:38" x14ac:dyDescent="0.2">
      <c r="A198" s="32" t="str">
        <f t="shared" si="18"/>
        <v/>
      </c>
      <c r="C198" s="38" t="str">
        <f>IF(OR(C197&lt;30,C197=""),"",'Metric Calcs'!C194)</f>
        <v/>
      </c>
      <c r="D198" s="83" t="str">
        <f>IF(C198=0,"",'Metric Calcs'!D194)</f>
        <v xml:space="preserve"> </v>
      </c>
      <c r="E198" s="83" t="str">
        <f>IF(OR(E196=1,E196=""),"",IF('Metric Data'!$B$2,'Metric Calcs'!E194,'Metric Calcs'!F194))</f>
        <v xml:space="preserve"> </v>
      </c>
      <c r="F198" s="30" t="str">
        <f>IF(OR(F196=1,F196=""),"",IF('Metric Data'!$B$2,'Metric Calcs'!F194,'Metric Calcs'!H194))</f>
        <v/>
      </c>
      <c r="G198" s="30" t="str">
        <f>IF(OR(G196=1,G196=""),"",IF('Metric Data'!$B$2,'Metric Calcs'!G194,'Metric Calcs'!K194))</f>
        <v/>
      </c>
      <c r="H198" s="30" t="str">
        <f>IF(OR(H196=1,H196=""),"",IF('Metric Data'!$B$2,'Metric Calcs'!H194,'Metric Calcs'!N194))</f>
        <v/>
      </c>
      <c r="I198" s="30" t="str">
        <f>IF(OR(I196=1,I196=""),"",IF('Metric Data'!$B$2,'Metric Calcs'!K194,'Metric Calcs'!W194))</f>
        <v/>
      </c>
      <c r="J198" s="30" t="str">
        <f>IF('Metric Data'!$B$2,'Metric Calcs'!N194,"")</f>
        <v/>
      </c>
      <c r="K198" s="30" t="str">
        <f>IF('Metric Data'!$B$2,'Metric Calcs'!W194,"")</f>
        <v/>
      </c>
      <c r="L198" s="39" t="str">
        <f>IF('Metric Data'!$B$2,J198,H198)</f>
        <v/>
      </c>
      <c r="M198" s="122" t="str">
        <f>IF('Metric Data'!$B$2,K198,I198)</f>
        <v/>
      </c>
      <c r="O198" s="32" t="str">
        <f t="shared" si="25"/>
        <v/>
      </c>
      <c r="Q198" s="122">
        <f t="shared" si="22"/>
        <v>-2.5146000000000028</v>
      </c>
      <c r="R198" s="32" t="str">
        <f t="shared" si="24"/>
        <v/>
      </c>
      <c r="S198" s="32" t="str">
        <f t="shared" si="23"/>
        <v/>
      </c>
      <c r="U198" s="32" t="str">
        <f t="shared" si="19"/>
        <v/>
      </c>
      <c r="X198" s="30" t="str" cm="1">
        <f t="array" ref="X198">IF($AO$21="INVERT",R198,IF(X197&gt;=$S$12,"",IF(R197="","",INDEX($R$18:$R$199,$U$17-ROWS($R$18:$R197)))))</f>
        <v/>
      </c>
      <c r="Y198" s="30" t="str">
        <f t="shared" si="20"/>
        <v/>
      </c>
      <c r="Z198" s="30" t="str">
        <f>IF(Z197="","",IF($AO$21="TYP",IF(S197="","",INDEX($S$18:$S$200,$U$17-ROWS($S$18:$S197))),IF($AO$21="INVERT",S198,"")))</f>
        <v/>
      </c>
      <c r="AA198" s="77" t="str">
        <f t="shared" si="21"/>
        <v/>
      </c>
      <c r="AB198" s="77"/>
      <c r="AC198" s="37"/>
      <c r="AD198" s="37"/>
      <c r="AE198" s="37"/>
      <c r="AF198" s="37"/>
      <c r="AG198" s="37"/>
      <c r="AH198" s="37"/>
      <c r="AI198" s="37"/>
      <c r="AJ198" s="37"/>
      <c r="AK198" s="37"/>
      <c r="AL198" s="37"/>
    </row>
    <row r="199" spans="1:38" x14ac:dyDescent="0.2">
      <c r="A199" s="32" t="str">
        <f t="shared" si="18"/>
        <v/>
      </c>
      <c r="C199" s="38" t="str">
        <f>IF(OR(C198&lt;30,C198=""),"",'Metric Calcs'!C195)</f>
        <v/>
      </c>
      <c r="D199" s="83" t="str">
        <f>IF(C199=0,"",'Metric Calcs'!D195)</f>
        <v xml:space="preserve"> </v>
      </c>
      <c r="E199" s="83" t="str">
        <f>IF(OR(E197=1,E197=""),"",IF('Metric Data'!$B$2,'Metric Calcs'!E195,'Metric Calcs'!F195))</f>
        <v xml:space="preserve"> </v>
      </c>
      <c r="F199" s="30" t="str">
        <f>IF(OR(F197=1,F197=""),"",IF('Metric Data'!$B$2,'Metric Calcs'!F195,'Metric Calcs'!H195))</f>
        <v/>
      </c>
      <c r="G199" s="30" t="str">
        <f>IF(OR(G197=1,G197=""),"",IF('Metric Data'!$B$2,'Metric Calcs'!G195,'Metric Calcs'!K195))</f>
        <v/>
      </c>
      <c r="H199" s="30" t="str">
        <f>IF(OR(H197=1,H197=""),"",IF('Metric Data'!$B$2,'Metric Calcs'!H195,'Metric Calcs'!N195))</f>
        <v/>
      </c>
      <c r="I199" s="30" t="str">
        <f>IF(OR(I197=1,I197=""),"",IF('Metric Data'!$B$2,'Metric Calcs'!K195,'Metric Calcs'!W195))</f>
        <v/>
      </c>
      <c r="J199" s="30" t="str">
        <f>IF('Metric Data'!$B$2,'Metric Calcs'!N195,"")</f>
        <v/>
      </c>
      <c r="K199" s="30" t="str">
        <f>IF('Metric Data'!$B$2,'Metric Calcs'!W195,"")</f>
        <v/>
      </c>
      <c r="L199" s="39" t="str">
        <f>IF('Metric Data'!$B$2,J199,H199)</f>
        <v/>
      </c>
      <c r="M199" s="122" t="str">
        <f>IF('Metric Data'!$B$2,K199,I199)</f>
        <v/>
      </c>
      <c r="O199" s="32" t="str">
        <f t="shared" si="25"/>
        <v/>
      </c>
      <c r="Q199" s="122">
        <f t="shared" si="22"/>
        <v>-2.5400000000000027</v>
      </c>
      <c r="R199" s="32" t="str">
        <f t="shared" si="24"/>
        <v/>
      </c>
      <c r="S199" s="32" t="str">
        <f t="shared" si="23"/>
        <v/>
      </c>
      <c r="U199" s="32" t="str">
        <f t="shared" si="19"/>
        <v/>
      </c>
      <c r="X199" s="30" t="str" cm="1">
        <f t="array" ref="X199">IF($AO$21="INVERT",R199,IF(X198&gt;=$S$12,"",IF(R198="","",INDEX($R$18:$R$199,$U$17-ROWS($R$18:$R198)))))</f>
        <v/>
      </c>
      <c r="Y199" s="30" t="str">
        <f t="shared" si="20"/>
        <v/>
      </c>
      <c r="Z199" s="30" t="str">
        <f>IF(Z198="","",IF($AO$21="TYP",IF(S198="","",INDEX($S$18:$S$200,$U$17-ROWS($S$18:$S198))),IF($AO$21="INVERT",S199,"")))</f>
        <v/>
      </c>
      <c r="AA199" s="77" t="str">
        <f t="shared" si="21"/>
        <v/>
      </c>
      <c r="AB199" s="77"/>
      <c r="AC199" s="37"/>
      <c r="AD199" s="37"/>
      <c r="AE199" s="37"/>
      <c r="AF199" s="37"/>
      <c r="AG199" s="37"/>
      <c r="AH199" s="37"/>
      <c r="AI199" s="37"/>
      <c r="AJ199" s="37"/>
      <c r="AK199" s="37"/>
      <c r="AL199" s="37"/>
    </row>
    <row r="200" spans="1:38" x14ac:dyDescent="0.2">
      <c r="A200" s="32" t="str">
        <f t="shared" si="18"/>
        <v/>
      </c>
      <c r="C200" s="38" t="str">
        <f>IF(OR(C199&lt;30,C199=""),"",'Metric Calcs'!C196)</f>
        <v/>
      </c>
      <c r="D200" s="83" t="str">
        <f>IF(C200=0,"",'Metric Calcs'!D196)</f>
        <v xml:space="preserve"> </v>
      </c>
      <c r="E200" s="83" t="str">
        <f>IF(OR(E198=1,E198=""),"",IF('Metric Data'!$B$2,'Metric Calcs'!E196,'Metric Calcs'!F196))</f>
        <v xml:space="preserve"> </v>
      </c>
      <c r="F200" s="30" t="str">
        <f>IF(OR(F198=1,F198=""),"",IF('Metric Data'!$B$2,'Metric Calcs'!F196,'Metric Calcs'!H196))</f>
        <v/>
      </c>
      <c r="G200" s="30" t="str">
        <f>IF(OR(G198=1,G198=""),"",IF('Metric Data'!$B$2,'Metric Calcs'!G196,'Metric Calcs'!K196))</f>
        <v/>
      </c>
      <c r="H200" s="30" t="str">
        <f>IF(OR(H198=1,H198=""),"",IF('Metric Data'!$B$2,'Metric Calcs'!H196,'Metric Calcs'!N196))</f>
        <v/>
      </c>
      <c r="I200" s="30" t="str">
        <f>IF(OR(I198=1,I198=""),"",IF('Metric Data'!$B$2,'Metric Calcs'!K196,'Metric Calcs'!W196))</f>
        <v/>
      </c>
      <c r="J200" s="30" t="str">
        <f>IF('Metric Data'!$B$2,'Metric Calcs'!N196,"")</f>
        <v/>
      </c>
      <c r="K200" s="30" t="str">
        <f>IF('Metric Data'!$B$2,'Metric Calcs'!W196,"")</f>
        <v/>
      </c>
      <c r="L200" s="39" t="str">
        <f>IF('Metric Data'!$B$2,J200,H200)</f>
        <v/>
      </c>
      <c r="M200" s="122" t="str">
        <f>IF('Metric Data'!$B$2,K200,I200)</f>
        <v/>
      </c>
      <c r="N200" s="82"/>
      <c r="O200" s="32" t="str">
        <f>IF(M201="",IF(M200="","",$F$9),M200)</f>
        <v/>
      </c>
      <c r="P200" s="82"/>
      <c r="Q200" s="122">
        <f t="shared" si="22"/>
        <v>-2.5654000000000026</v>
      </c>
      <c r="R200" s="32" t="str">
        <f t="shared" si="24"/>
        <v/>
      </c>
      <c r="S200" s="32" t="str">
        <f t="shared" si="23"/>
        <v/>
      </c>
      <c r="T200" s="82"/>
      <c r="U200" s="32" t="str">
        <f t="shared" si="19"/>
        <v/>
      </c>
      <c r="X200" s="30" t="str" cm="1">
        <f t="array" ref="X200">IF($AO$21="INVERT",R200,IF(X199&gt;=$S$12,"",IF(R199="","",INDEX($R$18:$R$199,$U$17-ROWS($R$18:$R199)))))</f>
        <v/>
      </c>
      <c r="Y200" s="30" t="str">
        <f t="shared" si="20"/>
        <v/>
      </c>
      <c r="Z200" s="30" t="str">
        <f>IF(Z199="","",IF($AO$21="TYP",IF(S199="","",INDEX($S$18:$S$200,$U$17-ROWS($S$18:$S199))),IF($AO$21="INVERT",S200,"")))</f>
        <v/>
      </c>
      <c r="AA200" s="77" t="str">
        <f t="shared" si="21"/>
        <v/>
      </c>
      <c r="AB200" s="77"/>
      <c r="AC200" s="37"/>
      <c r="AD200" s="37"/>
      <c r="AE200" s="37"/>
      <c r="AF200" s="37"/>
      <c r="AG200" s="37"/>
      <c r="AH200" s="37"/>
      <c r="AI200" s="37"/>
      <c r="AJ200" s="37"/>
      <c r="AK200" s="37"/>
      <c r="AL200" s="37"/>
    </row>
    <row r="201" spans="1:38" x14ac:dyDescent="0.2">
      <c r="A201" s="32" t="str">
        <f t="shared" si="18"/>
        <v/>
      </c>
      <c r="C201" s="38" t="str">
        <f>IF(OR(C200&lt;30,C200=""),"",'Metric Calcs'!C197)</f>
        <v/>
      </c>
      <c r="D201" s="83" t="str">
        <f>IF(C201=0,"",'Metric Calcs'!D197)</f>
        <v xml:space="preserve"> </v>
      </c>
      <c r="E201" s="83" t="str">
        <f>IF(OR(E199=1,E199=""),"",IF('Metric Data'!$B$2,'Metric Calcs'!E197,'Metric Calcs'!F197))</f>
        <v xml:space="preserve"> </v>
      </c>
      <c r="F201" s="30" t="str">
        <f>IF(OR(F199=1,F199=""),"",IF('Metric Data'!$B$2,'Metric Calcs'!F197,'Metric Calcs'!H197))</f>
        <v/>
      </c>
      <c r="G201" s="30" t="str">
        <f>IF(OR(G199=1,G199=""),"",IF('Metric Data'!$B$2,'Metric Calcs'!G197,'Metric Calcs'!K197))</f>
        <v/>
      </c>
      <c r="H201" s="30" t="str">
        <f>IF(OR(H199=1,H199=""),"",IF('Metric Data'!$B$2,'Metric Calcs'!H197,'Metric Calcs'!N197))</f>
        <v/>
      </c>
      <c r="I201" s="30" t="str">
        <f>IF(OR(I199=1,I199=""),"",IF('Metric Data'!$B$2,'Metric Calcs'!K197,'Metric Calcs'!W197))</f>
        <v/>
      </c>
      <c r="J201" s="30" t="str">
        <f>IF('Metric Data'!$B$2,'Metric Calcs'!N197,"")</f>
        <v/>
      </c>
      <c r="K201" s="30" t="str">
        <f>IF('Metric Data'!$B$2,'Metric Calcs'!W197,"")</f>
        <v/>
      </c>
      <c r="L201" s="39" t="str">
        <f>IF('Metric Data'!$B$2,J201,H201)</f>
        <v/>
      </c>
      <c r="X201" s="37"/>
      <c r="Y201" s="37"/>
      <c r="Z201" s="37"/>
      <c r="AA201" s="37"/>
      <c r="AB201" s="37"/>
      <c r="AC201" s="37"/>
      <c r="AD201" s="37"/>
      <c r="AE201" s="37"/>
      <c r="AF201" s="37"/>
      <c r="AG201" s="37"/>
      <c r="AH201" s="37"/>
      <c r="AI201" s="37"/>
      <c r="AJ201" s="37"/>
      <c r="AK201" s="37"/>
      <c r="AL201" s="37"/>
    </row>
    <row r="202" spans="1:38" x14ac:dyDescent="0.2">
      <c r="A202" s="32" t="str">
        <f t="shared" si="18"/>
        <v/>
      </c>
      <c r="C202" s="38" t="str">
        <f>IF(OR(C201&lt;30,C201=""),"",'Metric Calcs'!C198)</f>
        <v/>
      </c>
      <c r="D202" s="30"/>
      <c r="E202" s="30"/>
      <c r="F202" s="30"/>
      <c r="G202" s="30"/>
      <c r="H202" s="83"/>
      <c r="I202" s="30"/>
      <c r="J202" s="30"/>
      <c r="K202" s="30" t="str">
        <f>IF('Metric Data'!$B$2,'Metric Calcs'!W198,"")</f>
        <v/>
      </c>
    </row>
    <row r="203" spans="1:38" x14ac:dyDescent="0.2">
      <c r="A203" s="141"/>
      <c r="B203" s="141"/>
      <c r="C203" s="38"/>
    </row>
    <row r="204" spans="1:38" x14ac:dyDescent="0.2">
      <c r="C204" s="38"/>
    </row>
    <row r="205" spans="1:38" x14ac:dyDescent="0.2">
      <c r="C205" s="38"/>
    </row>
    <row r="206" spans="1:38" x14ac:dyDescent="0.2">
      <c r="C206" s="38"/>
    </row>
    <row r="207" spans="1:38" x14ac:dyDescent="0.2">
      <c r="C207" s="38"/>
    </row>
    <row r="208" spans="1:38" x14ac:dyDescent="0.2">
      <c r="C208" s="38"/>
    </row>
    <row r="209" spans="3:3" x14ac:dyDescent="0.2">
      <c r="C209" s="38"/>
    </row>
    <row r="210" spans="3:3" x14ac:dyDescent="0.2">
      <c r="C210" s="38"/>
    </row>
    <row r="211" spans="3:3" x14ac:dyDescent="0.2">
      <c r="C211" s="38"/>
    </row>
    <row r="212" spans="3:3" x14ac:dyDescent="0.2">
      <c r="C212" s="38"/>
    </row>
    <row r="213" spans="3:3" x14ac:dyDescent="0.2">
      <c r="C213" s="38"/>
    </row>
    <row r="214" spans="3:3" x14ac:dyDescent="0.2">
      <c r="C214" s="38"/>
    </row>
    <row r="215" spans="3:3" x14ac:dyDescent="0.2">
      <c r="C215" s="38"/>
    </row>
    <row r="216" spans="3:3" x14ac:dyDescent="0.2">
      <c r="C216" s="38"/>
    </row>
    <row r="217" spans="3:3" x14ac:dyDescent="0.2">
      <c r="C217" s="38"/>
    </row>
    <row r="218" spans="3:3" x14ac:dyDescent="0.2">
      <c r="C218" s="38"/>
    </row>
    <row r="219" spans="3:3" x14ac:dyDescent="0.2">
      <c r="C219" s="38"/>
    </row>
    <row r="220" spans="3:3" x14ac:dyDescent="0.2">
      <c r="C220" s="38"/>
    </row>
    <row r="221" spans="3:3" x14ac:dyDescent="0.2">
      <c r="C221" s="38"/>
    </row>
    <row r="222" spans="3:3" x14ac:dyDescent="0.2">
      <c r="C222" s="38"/>
    </row>
    <row r="223" spans="3:3" x14ac:dyDescent="0.2">
      <c r="C223" s="38"/>
    </row>
    <row r="224" spans="3:3" x14ac:dyDescent="0.2">
      <c r="C224" s="38"/>
    </row>
    <row r="225" spans="3:3" x14ac:dyDescent="0.2">
      <c r="C225" s="38"/>
    </row>
    <row r="226" spans="3:3" x14ac:dyDescent="0.2">
      <c r="C226" s="38"/>
    </row>
    <row r="227" spans="3:3" x14ac:dyDescent="0.2">
      <c r="C227" s="38"/>
    </row>
    <row r="228" spans="3:3" x14ac:dyDescent="0.2">
      <c r="C228" s="38"/>
    </row>
    <row r="229" spans="3:3" x14ac:dyDescent="0.2">
      <c r="C229" s="38"/>
    </row>
    <row r="230" spans="3:3" x14ac:dyDescent="0.2">
      <c r="C230" s="38"/>
    </row>
    <row r="231" spans="3:3" x14ac:dyDescent="0.2">
      <c r="C231" s="38"/>
    </row>
    <row r="232" spans="3:3" x14ac:dyDescent="0.2">
      <c r="C232" s="38"/>
    </row>
    <row r="233" spans="3:3" x14ac:dyDescent="0.2">
      <c r="C233" s="38"/>
    </row>
    <row r="234" spans="3:3" x14ac:dyDescent="0.2">
      <c r="C234" s="38"/>
    </row>
    <row r="235" spans="3:3" x14ac:dyDescent="0.2">
      <c r="C235" s="38"/>
    </row>
    <row r="236" spans="3:3" x14ac:dyDescent="0.2">
      <c r="C236" s="38"/>
    </row>
    <row r="237" spans="3:3" x14ac:dyDescent="0.2">
      <c r="C237" s="38"/>
    </row>
    <row r="238" spans="3:3" x14ac:dyDescent="0.2">
      <c r="C238" s="38"/>
    </row>
    <row r="239" spans="3:3" x14ac:dyDescent="0.2">
      <c r="C239" s="38"/>
    </row>
    <row r="240" spans="3:3" x14ac:dyDescent="0.2">
      <c r="C240" s="38"/>
    </row>
    <row r="241" spans="3:3" x14ac:dyDescent="0.2">
      <c r="C241" s="38"/>
    </row>
    <row r="242" spans="3:3" x14ac:dyDescent="0.2">
      <c r="C242" s="38"/>
    </row>
    <row r="243" spans="3:3" x14ac:dyDescent="0.2">
      <c r="C243" s="38"/>
    </row>
    <row r="244" spans="3:3" x14ac:dyDescent="0.2">
      <c r="C244" s="38"/>
    </row>
    <row r="245" spans="3:3" x14ac:dyDescent="0.2">
      <c r="C245" s="38"/>
    </row>
    <row r="246" spans="3:3" x14ac:dyDescent="0.2">
      <c r="C246" s="38"/>
    </row>
    <row r="247" spans="3:3" x14ac:dyDescent="0.2">
      <c r="C247" s="38"/>
    </row>
    <row r="248" spans="3:3" x14ac:dyDescent="0.2">
      <c r="C248" s="38"/>
    </row>
    <row r="249" spans="3:3" x14ac:dyDescent="0.2">
      <c r="C249" s="38"/>
    </row>
    <row r="250" spans="3:3" x14ac:dyDescent="0.2">
      <c r="C250" s="38"/>
    </row>
    <row r="251" spans="3:3" x14ac:dyDescent="0.2">
      <c r="C251" s="38"/>
    </row>
    <row r="252" spans="3:3" x14ac:dyDescent="0.2">
      <c r="C252" s="38"/>
    </row>
    <row r="253" spans="3:3" x14ac:dyDescent="0.2">
      <c r="C253" s="38"/>
    </row>
    <row r="254" spans="3:3" x14ac:dyDescent="0.2">
      <c r="C254" s="38"/>
    </row>
    <row r="255" spans="3:3" x14ac:dyDescent="0.2">
      <c r="C255" s="38"/>
    </row>
    <row r="256" spans="3:3" x14ac:dyDescent="0.2">
      <c r="C256" s="38"/>
    </row>
    <row r="257" spans="3:3" x14ac:dyDescent="0.2">
      <c r="C257" s="38"/>
    </row>
    <row r="258" spans="3:3" x14ac:dyDescent="0.2">
      <c r="C258" s="38"/>
    </row>
    <row r="259" spans="3:3" x14ac:dyDescent="0.2">
      <c r="C259" s="38"/>
    </row>
    <row r="260" spans="3:3" x14ac:dyDescent="0.2">
      <c r="C260" s="38"/>
    </row>
    <row r="261" spans="3:3" x14ac:dyDescent="0.2">
      <c r="C261" s="38"/>
    </row>
    <row r="262" spans="3:3" x14ac:dyDescent="0.2">
      <c r="C262" s="38"/>
    </row>
    <row r="263" spans="3:3" x14ac:dyDescent="0.2">
      <c r="C263" s="38"/>
    </row>
    <row r="264" spans="3:3" x14ac:dyDescent="0.2">
      <c r="C264" s="38"/>
    </row>
    <row r="265" spans="3:3" x14ac:dyDescent="0.2">
      <c r="C265" s="38"/>
    </row>
    <row r="266" spans="3:3" x14ac:dyDescent="0.2">
      <c r="C266" s="38"/>
    </row>
    <row r="267" spans="3:3" x14ac:dyDescent="0.2">
      <c r="C267" s="38"/>
    </row>
    <row r="268" spans="3:3" x14ac:dyDescent="0.2">
      <c r="C268" s="38"/>
    </row>
    <row r="269" spans="3:3" x14ac:dyDescent="0.2">
      <c r="C269" s="38"/>
    </row>
    <row r="270" spans="3:3" x14ac:dyDescent="0.2">
      <c r="C270" s="38"/>
    </row>
    <row r="271" spans="3:3" x14ac:dyDescent="0.2">
      <c r="C271" s="38"/>
    </row>
    <row r="272" spans="3:3" x14ac:dyDescent="0.2">
      <c r="C272" s="37"/>
    </row>
    <row r="273" spans="3:3" x14ac:dyDescent="0.2">
      <c r="C273" s="37"/>
    </row>
    <row r="274" spans="3:3" x14ac:dyDescent="0.2">
      <c r="C274" s="37"/>
    </row>
    <row r="275" spans="3:3" x14ac:dyDescent="0.2">
      <c r="C275" s="37"/>
    </row>
    <row r="276" spans="3:3" x14ac:dyDescent="0.2">
      <c r="C276" s="37"/>
    </row>
    <row r="277" spans="3:3" x14ac:dyDescent="0.2">
      <c r="C277" s="37"/>
    </row>
    <row r="278" spans="3:3" x14ac:dyDescent="0.2">
      <c r="C278" s="37"/>
    </row>
    <row r="279" spans="3:3" x14ac:dyDescent="0.2">
      <c r="C279" s="37"/>
    </row>
    <row r="280" spans="3:3" x14ac:dyDescent="0.2">
      <c r="C280" s="37"/>
    </row>
    <row r="281" spans="3:3" x14ac:dyDescent="0.2">
      <c r="C281" s="37"/>
    </row>
    <row r="282" spans="3:3" x14ac:dyDescent="0.2">
      <c r="C282" s="37"/>
    </row>
    <row r="283" spans="3:3" x14ac:dyDescent="0.2">
      <c r="C283" s="37"/>
    </row>
    <row r="284" spans="3:3" x14ac:dyDescent="0.2">
      <c r="C284" s="37"/>
    </row>
    <row r="285" spans="3:3" x14ac:dyDescent="0.2">
      <c r="C285" s="37"/>
    </row>
    <row r="286" spans="3:3" x14ac:dyDescent="0.2">
      <c r="C286" s="37"/>
    </row>
    <row r="287" spans="3:3" x14ac:dyDescent="0.2">
      <c r="C287" s="37"/>
    </row>
    <row r="288" spans="3:3" x14ac:dyDescent="0.2">
      <c r="C288" s="37"/>
    </row>
    <row r="289" spans="3:3" x14ac:dyDescent="0.2">
      <c r="C289" s="37"/>
    </row>
    <row r="290" spans="3:3" x14ac:dyDescent="0.2">
      <c r="C290" s="37"/>
    </row>
    <row r="291" spans="3:3" x14ac:dyDescent="0.2">
      <c r="C291" s="37"/>
    </row>
    <row r="292" spans="3:3" x14ac:dyDescent="0.2">
      <c r="C292" s="37"/>
    </row>
    <row r="293" spans="3:3" x14ac:dyDescent="0.2">
      <c r="C293" s="37"/>
    </row>
    <row r="294" spans="3:3" x14ac:dyDescent="0.2">
      <c r="C294" s="37"/>
    </row>
    <row r="295" spans="3:3" x14ac:dyDescent="0.2">
      <c r="C295" s="37"/>
    </row>
    <row r="296" spans="3:3" x14ac:dyDescent="0.2">
      <c r="C296" s="37"/>
    </row>
    <row r="297" spans="3:3" x14ac:dyDescent="0.2">
      <c r="C297" s="37"/>
    </row>
    <row r="298" spans="3:3" x14ac:dyDescent="0.2">
      <c r="C298" s="37"/>
    </row>
    <row r="299" spans="3:3" x14ac:dyDescent="0.2">
      <c r="C299" s="37"/>
    </row>
    <row r="300" spans="3:3" x14ac:dyDescent="0.2">
      <c r="C300" s="37"/>
    </row>
    <row r="301" spans="3:3" x14ac:dyDescent="0.2">
      <c r="C301" s="37"/>
    </row>
    <row r="302" spans="3:3" x14ac:dyDescent="0.2">
      <c r="C302" s="37"/>
    </row>
    <row r="303" spans="3:3" x14ac:dyDescent="0.2">
      <c r="C303" s="37"/>
    </row>
    <row r="304" spans="3:3" x14ac:dyDescent="0.2">
      <c r="C304" s="37"/>
    </row>
    <row r="305" spans="3:3" x14ac:dyDescent="0.2">
      <c r="C305" s="37"/>
    </row>
    <row r="306" spans="3:3" x14ac:dyDescent="0.2">
      <c r="C306" s="37"/>
    </row>
    <row r="307" spans="3:3" x14ac:dyDescent="0.2">
      <c r="C307" s="37"/>
    </row>
    <row r="308" spans="3:3" x14ac:dyDescent="0.2">
      <c r="C308" s="37"/>
    </row>
    <row r="309" spans="3:3" x14ac:dyDescent="0.2">
      <c r="C309" s="37"/>
    </row>
    <row r="310" spans="3:3" x14ac:dyDescent="0.2">
      <c r="C310" s="37"/>
    </row>
    <row r="311" spans="3:3" x14ac:dyDescent="0.2">
      <c r="C311" s="37"/>
    </row>
    <row r="312" spans="3:3" x14ac:dyDescent="0.2">
      <c r="C312" s="37"/>
    </row>
    <row r="313" spans="3:3" x14ac:dyDescent="0.2">
      <c r="C313" s="37"/>
    </row>
    <row r="314" spans="3:3" x14ac:dyDescent="0.2">
      <c r="C314" s="37"/>
    </row>
    <row r="315" spans="3:3" x14ac:dyDescent="0.2">
      <c r="C315" s="37"/>
    </row>
    <row r="316" spans="3:3" x14ac:dyDescent="0.2">
      <c r="C316" s="37"/>
    </row>
    <row r="317" spans="3:3" x14ac:dyDescent="0.2">
      <c r="C317" s="37"/>
    </row>
    <row r="318" spans="3:3" x14ac:dyDescent="0.2">
      <c r="C318" s="37"/>
    </row>
    <row r="319" spans="3:3" x14ac:dyDescent="0.2">
      <c r="C319" s="37"/>
    </row>
    <row r="320" spans="3:3" x14ac:dyDescent="0.2">
      <c r="C320" s="37"/>
    </row>
    <row r="321" spans="3:3" x14ac:dyDescent="0.2">
      <c r="C321" s="37"/>
    </row>
    <row r="322" spans="3:3" x14ac:dyDescent="0.2">
      <c r="C322" s="37"/>
    </row>
    <row r="323" spans="3:3" x14ac:dyDescent="0.2">
      <c r="C323" s="37"/>
    </row>
    <row r="324" spans="3:3" x14ac:dyDescent="0.2">
      <c r="C324" s="37"/>
    </row>
    <row r="325" spans="3:3" x14ac:dyDescent="0.2">
      <c r="C325" s="37"/>
    </row>
    <row r="326" spans="3:3" x14ac:dyDescent="0.2">
      <c r="C326" s="37"/>
    </row>
    <row r="327" spans="3:3" x14ac:dyDescent="0.2">
      <c r="C327" s="37"/>
    </row>
    <row r="328" spans="3:3" x14ac:dyDescent="0.2">
      <c r="C328" s="37"/>
    </row>
    <row r="329" spans="3:3" x14ac:dyDescent="0.2">
      <c r="C329" s="37"/>
    </row>
    <row r="330" spans="3:3" x14ac:dyDescent="0.2">
      <c r="C330" s="37"/>
    </row>
    <row r="331" spans="3:3" x14ac:dyDescent="0.2">
      <c r="C331" s="37"/>
    </row>
    <row r="332" spans="3:3" x14ac:dyDescent="0.2">
      <c r="C332" s="37"/>
    </row>
    <row r="333" spans="3:3" x14ac:dyDescent="0.2">
      <c r="C333" s="37"/>
    </row>
    <row r="334" spans="3:3" x14ac:dyDescent="0.2">
      <c r="C334" s="37"/>
    </row>
    <row r="335" spans="3:3" x14ac:dyDescent="0.2">
      <c r="C335" s="37"/>
    </row>
    <row r="336" spans="3:3" x14ac:dyDescent="0.2">
      <c r="C336" s="37"/>
    </row>
    <row r="337" spans="3:3" x14ac:dyDescent="0.2">
      <c r="C337" s="37"/>
    </row>
    <row r="338" spans="3:3" x14ac:dyDescent="0.2">
      <c r="C338" s="37"/>
    </row>
    <row r="339" spans="3:3" x14ac:dyDescent="0.2">
      <c r="C339" s="37"/>
    </row>
    <row r="340" spans="3:3" x14ac:dyDescent="0.2">
      <c r="C340" s="37"/>
    </row>
    <row r="341" spans="3:3" x14ac:dyDescent="0.2">
      <c r="C341" s="37"/>
    </row>
    <row r="342" spans="3:3" x14ac:dyDescent="0.2">
      <c r="C342" s="37"/>
    </row>
    <row r="343" spans="3:3" x14ac:dyDescent="0.2">
      <c r="C343" s="37"/>
    </row>
    <row r="344" spans="3:3" x14ac:dyDescent="0.2">
      <c r="C344" s="37"/>
    </row>
    <row r="345" spans="3:3" x14ac:dyDescent="0.2">
      <c r="C345" s="37"/>
    </row>
    <row r="346" spans="3:3" x14ac:dyDescent="0.2">
      <c r="C346" s="37"/>
    </row>
    <row r="347" spans="3:3" x14ac:dyDescent="0.2">
      <c r="C347" s="37"/>
    </row>
    <row r="348" spans="3:3" x14ac:dyDescent="0.2">
      <c r="C348" s="37"/>
    </row>
    <row r="349" spans="3:3" x14ac:dyDescent="0.2">
      <c r="C349" s="37"/>
    </row>
    <row r="350" spans="3:3" x14ac:dyDescent="0.2">
      <c r="C350" s="37"/>
    </row>
    <row r="351" spans="3:3" x14ac:dyDescent="0.2">
      <c r="C351" s="37"/>
    </row>
    <row r="352" spans="3:3" x14ac:dyDescent="0.2">
      <c r="C352" s="37"/>
    </row>
    <row r="353" spans="3:3" x14ac:dyDescent="0.2">
      <c r="C353" s="37"/>
    </row>
    <row r="354" spans="3:3" x14ac:dyDescent="0.2">
      <c r="C354" s="37"/>
    </row>
    <row r="355" spans="3:3" x14ac:dyDescent="0.2">
      <c r="C355" s="37"/>
    </row>
    <row r="356" spans="3:3" x14ac:dyDescent="0.2">
      <c r="C356" s="37"/>
    </row>
    <row r="357" spans="3:3" x14ac:dyDescent="0.2">
      <c r="C357" s="37"/>
    </row>
    <row r="358" spans="3:3" x14ac:dyDescent="0.2">
      <c r="C358" s="37"/>
    </row>
  </sheetData>
  <sheetProtection algorithmName="SHA-512" hashValue="+4+4rhWUJY7lSoWKqexxGRjS2TE4aaBBsNVvPsS/SI5ZffIzuzdI4puqr0Xitqzx2x+dHXryW8kndjwAPZhpXw==" saltValue="BFhEllttbzM0exTjUP69xA==" spinCount="100000" sheet="1" formatCells="0"/>
  <mergeCells count="9">
    <mergeCell ref="AW10:AY14"/>
    <mergeCell ref="X15:AA15"/>
    <mergeCell ref="C15:I15"/>
    <mergeCell ref="D2:F2"/>
    <mergeCell ref="C14:F14"/>
    <mergeCell ref="G14:J14"/>
    <mergeCell ref="I13:J13"/>
    <mergeCell ref="H7:K9"/>
    <mergeCell ref="AC15:AF28"/>
  </mergeCells>
  <phoneticPr fontId="3" type="noConversion"/>
  <conditionalFormatting sqref="C9">
    <cfRule type="expression" dxfId="33" priority="156">
      <formula>AND(OR(AN17="SC-310",AN17="SC-740"),F11&lt;152)</formula>
    </cfRule>
    <cfRule type="expression" dxfId="32" priority="157">
      <formula>AND(AN17="SC-160LP",F11&lt;100)</formula>
    </cfRule>
    <cfRule type="expression" dxfId="31" priority="158">
      <formula>AND(OR(AN17="MC-7200",AN17="DC-780",AN17="MC-3500",AN17="MC-4500"),F11&lt;229)</formula>
    </cfRule>
  </conditionalFormatting>
  <conditionalFormatting sqref="C12:C13">
    <cfRule type="cellIs" dxfId="30" priority="61" stopIfTrue="1" operator="equal">
      <formula>$AM$11</formula>
    </cfRule>
  </conditionalFormatting>
  <conditionalFormatting sqref="F10">
    <cfRule type="expression" dxfId="28" priority="137" stopIfTrue="1">
      <formula>AND(OR(AN17="MC-3500",AN17="MC-4500",AN17="MC-7200"),F10&lt;305)</formula>
    </cfRule>
    <cfRule type="expression" dxfId="27" priority="138" stopIfTrue="1">
      <formula>AND(AN17="SC-310",F10&lt;152)</formula>
    </cfRule>
    <cfRule type="expression" dxfId="26" priority="139" stopIfTrue="1">
      <formula>AND(OR(AN17="SC-740",AN17="DC-780",AN17="SC-160",AN17="SC-800"),F10&lt;152)</formula>
    </cfRule>
  </conditionalFormatting>
  <conditionalFormatting sqref="F11">
    <cfRule type="expression" dxfId="25" priority="12">
      <formula>AND(AN17="SC-160LP",F11&lt;100)</formula>
    </cfRule>
    <cfRule type="expression" dxfId="24" priority="13">
      <formula>AND(OR(AN17="MC-3500",AN17="MC-4500",AN17="MC-7200",AN17="DC-780"),F11&lt;229)</formula>
    </cfRule>
    <cfRule type="expression" dxfId="23" priority="14">
      <formula>AND(OR(AN17="SC-740",AN17="SC-310",AN17="SC-800"),F11&lt;152)</formula>
    </cfRule>
  </conditionalFormatting>
  <conditionalFormatting sqref="F13">
    <cfRule type="expression" dxfId="22" priority="53" stopIfTrue="1">
      <formula>AQ17=TRUE</formula>
    </cfRule>
  </conditionalFormatting>
  <conditionalFormatting sqref="G13">
    <cfRule type="expression" dxfId="21" priority="65" stopIfTrue="1">
      <formula>$F$13&lt;$I$13</formula>
    </cfRule>
  </conditionalFormatting>
  <conditionalFormatting sqref="H11:H12">
    <cfRule type="expression" dxfId="20" priority="82" stopIfTrue="1">
      <formula>$F$13&lt;$I$13</formula>
    </cfRule>
  </conditionalFormatting>
  <conditionalFormatting sqref="I13">
    <cfRule type="expression" dxfId="18" priority="66" stopIfTrue="1">
      <formula>$F$13&gt;$I$13</formula>
    </cfRule>
    <cfRule type="expression" dxfId="17" priority="67" stopIfTrue="1">
      <formula>$F$13=$I$13</formula>
    </cfRule>
  </conditionalFormatting>
  <conditionalFormatting sqref="X16">
    <cfRule type="expression" dxfId="10" priority="41" stopIfTrue="1">
      <formula>AO17=TRUE</formula>
    </cfRule>
  </conditionalFormatting>
  <conditionalFormatting sqref="X17">
    <cfRule type="expression" dxfId="9" priority="40" stopIfTrue="1">
      <formula>AO17=TRUE</formula>
    </cfRule>
  </conditionalFormatting>
  <conditionalFormatting sqref="X15:AB15">
    <cfRule type="expression" dxfId="8" priority="43" stopIfTrue="1">
      <formula>AO17=TRUE</formula>
    </cfRule>
  </conditionalFormatting>
  <conditionalFormatting sqref="Y16">
    <cfRule type="expression" dxfId="7" priority="39" stopIfTrue="1">
      <formula>AO17=TRUE</formula>
    </cfRule>
  </conditionalFormatting>
  <conditionalFormatting sqref="Y17">
    <cfRule type="expression" dxfId="6" priority="38" stopIfTrue="1">
      <formula>AO17=TRUE</formula>
    </cfRule>
  </conditionalFormatting>
  <conditionalFormatting sqref="Z16">
    <cfRule type="expression" dxfId="5" priority="37" stopIfTrue="1">
      <formula>AO17=TRUE</formula>
    </cfRule>
  </conditionalFormatting>
  <conditionalFormatting sqref="Z17">
    <cfRule type="expression" dxfId="4" priority="36" stopIfTrue="1">
      <formula>AO17=TRUE</formula>
    </cfRule>
  </conditionalFormatting>
  <conditionalFormatting sqref="AA16:AB16">
    <cfRule type="expression" dxfId="3" priority="35" stopIfTrue="1">
      <formula>AO17=TRUE</formula>
    </cfRule>
  </conditionalFormatting>
  <conditionalFormatting sqref="AA17:AB17">
    <cfRule type="expression" dxfId="2" priority="34" stopIfTrue="1">
      <formula>AO17=TRUE</formula>
    </cfRule>
  </conditionalFormatting>
  <dataValidations disablePrompts="1" count="9">
    <dataValidation errorStyle="warning" allowBlank="1" showErrorMessage="1" errorTitle="Foundation Stone Warning:" error="StormTech chambers require a minimum of 6&quot; of foundation stone (entered as whole number).  You may enter a value lower than this for modeling reasons however the installation specifications must indicate a minimum of 6&quot;." promptTitle="Foundation Stone Note:" prompt="StormTech Chambers require a minimum of 6&quot; of foundation stone.  Please see the StormTech Design Manual for specific details." sqref="F11" xr:uid="{00000000-0002-0000-0200-000001000000}"/>
    <dataValidation type="whole" errorStyle="warning" allowBlank="1" showInputMessage="1" showErrorMessage="1" errorTitle="StormTech Specification Error:" error="StormTech's cover stone specifications are(mm):_x000a__x000a_SC-160     152-3000_x000a_SC-310     152-2438 _x000a_SC-740     152-2438_x000a_DC-780     152-3660_x000a_SC-800     152-2438_x000a_MC-3500   305-2438_x000a_MC-4500   305-2134_x000a_MC-7200   305-2134" sqref="F10" xr:uid="{00000000-0002-0000-0200-000002000000}">
      <formula1>152</formula1>
      <formula2>2134</formula2>
    </dataValidation>
    <dataValidation type="list" allowBlank="1" showInputMessage="1" showErrorMessage="1" sqref="F4" xr:uid="{00000000-0002-0000-0200-000003000000}">
      <formula1>Chambers2</formula1>
    </dataValidation>
    <dataValidation errorStyle="warning" operator="greaterThanOrEqual" allowBlank="1" showErrorMessage="1" errorTitle="Minimum Area Not Large Enough:" error="StormTech SC-310 chambers require a minimum spacing between chambers rows of 3&quot;.  The area entered is lower then the minimum area required for the number of chamber specified using this 3&quot; spacing." promptTitle="Foundation Stone Note:" prompt="StormTech Chambers require a minimum of 6&quot; of foundation stone.  Please see the StormTech Design Manual for specific details." sqref="E13" xr:uid="{00000000-0002-0000-0200-000004000000}"/>
    <dataValidation type="whole" errorStyle="warning" allowBlank="1" showInputMessage="1" showErrorMessage="1" errorTitle="StormTech Specification Error" error="You have input a stone amount that exceeds StormTech's maximum cover requirements.  The maximum cover for the StormTEch chambers are:_x000a_2438 mm for the SC-310 &amp; SC-740 chambers_x000a_1980 mm for the MC-3500 chamber_x000a__x000a_" sqref="AC13:AL13" xr:uid="{00000000-0002-0000-0200-000005000000}">
      <formula1>152</formula1>
      <formula2>2438</formula2>
    </dataValidation>
    <dataValidation type="custom" errorStyle="information" allowBlank="1" showInputMessage="1" showErrorMessage="1" errorTitle="Area of System" error="When including perimeter stone as part of the storage volume the area of the chamber system must be entered (cell F12)." promptTitle="Area of System" sqref="C12:C13" xr:uid="{00000000-0002-0000-0200-000006000000}">
      <formula1>"$c$12=""Area must be at least value listed to right -"""</formula1>
    </dataValidation>
    <dataValidation type="list" errorStyle="warning" allowBlank="1" showDropDown="1" showErrorMessage="1" errorTitle="Foundation Stone Warning:" error="StormTech chambers require a minimum of 6&quot; of foundation stone (entered as whole number).  You may enter a value lower than this for modeling reasons however the installation specifications must indicate a minimum of 6&quot;." promptTitle="Foundation Stone Note:" prompt="StormTech Chambers require a minimum of 6&quot; of foundation stone.  Please see the StormTech Design Manual for specific details." sqref="F12" xr:uid="{00000000-0002-0000-0200-000007000000}">
      <formula1>metseppull</formula1>
    </dataValidation>
    <dataValidation type="whole" allowBlank="1" showInputMessage="1" showErrorMessage="1" sqref="F8" xr:uid="{00000000-0002-0000-0200-000000000000}">
      <formula1>0</formula1>
      <formula2>100</formula2>
    </dataValidation>
    <dataValidation errorStyle="warning" allowBlank="1" showInputMessage="1" showErrorMessage="1" error="Number of end caps should be divisible by two." sqref="F7" xr:uid="{FBAA423A-E81C-4B50-82AD-8DE851CDAF6E}"/>
  </dataValidations>
  <pageMargins left="0.4" right="0.4" top="0.5" bottom="0.5" header="0.5" footer="0.5"/>
  <pageSetup scale="5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5" r:id="rId4" name="Check Box 3">
              <controlPr locked="0" defaultSize="0" autoFill="0" autoLine="0" autoPict="0" altText="Include Perimeter Stone in Calculations">
                <anchor moveWithCells="1">
                  <from>
                    <xdr:col>21</xdr:col>
                    <xdr:colOff>190500</xdr:colOff>
                    <xdr:row>2</xdr:row>
                    <xdr:rowOff>85725</xdr:rowOff>
                  </from>
                  <to>
                    <xdr:col>25</xdr:col>
                    <xdr:colOff>647700</xdr:colOff>
                    <xdr:row>3</xdr:row>
                    <xdr:rowOff>85725</xdr:rowOff>
                  </to>
                </anchor>
              </controlPr>
            </control>
          </mc:Choice>
        </mc:AlternateContent>
        <mc:AlternateContent xmlns:mc="http://schemas.openxmlformats.org/markup-compatibility/2006">
          <mc:Choice Requires="x14">
            <control shapeId="14066" r:id="rId5" name="Check Box 754">
              <controlPr locked="0" defaultSize="0" autoFill="0" autoLine="0" autoPict="0" altText="Click for Stage Area Data">
                <anchor moveWithCells="1">
                  <from>
                    <xdr:col>22</xdr:col>
                    <xdr:colOff>0</xdr:colOff>
                    <xdr:row>4</xdr:row>
                    <xdr:rowOff>66675</xdr:rowOff>
                  </from>
                  <to>
                    <xdr:col>25</xdr:col>
                    <xdr:colOff>190500</xdr:colOff>
                    <xdr:row>6</xdr:row>
                    <xdr:rowOff>19050</xdr:rowOff>
                  </to>
                </anchor>
              </controlPr>
            </control>
          </mc:Choice>
        </mc:AlternateContent>
        <mc:AlternateContent xmlns:mc="http://schemas.openxmlformats.org/markup-compatibility/2006">
          <mc:Choice Requires="x14">
            <control shapeId="14067" r:id="rId6" name="Check Box 755">
              <controlPr locked="0" defaultSize="0" autoFill="0" autoLine="0" autoPict="0" altText="Click for Stage Area Data">
                <anchor moveWithCells="1">
                  <from>
                    <xdr:col>21</xdr:col>
                    <xdr:colOff>190500</xdr:colOff>
                    <xdr:row>6</xdr:row>
                    <xdr:rowOff>133350</xdr:rowOff>
                  </from>
                  <to>
                    <xdr:col>25</xdr:col>
                    <xdr:colOff>257175</xdr:colOff>
                    <xdr:row>8</xdr:row>
                    <xdr:rowOff>85725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2" stopIfTrue="1" id="{00000000-000E-0000-0100-00003C000000}">
            <xm:f>'Metric Data'!$B$2</xm:f>
            <x14:dxf>
              <fill>
                <patternFill>
                  <bgColor theme="6" tint="0.39994506668294322"/>
                </patternFill>
              </fill>
              <border>
                <left style="thin">
                  <color indexed="64"/>
                </left>
                <right style="thin">
                  <color indexed="64"/>
                </right>
                <top style="thin">
                  <color indexed="64"/>
                </top>
                <bottom style="thin">
                  <color indexed="64"/>
                </bottom>
              </border>
            </x14:dxf>
          </x14:cfRule>
          <xm:sqref>F6</xm:sqref>
        </x14:conditionalFormatting>
        <x14:conditionalFormatting xmlns:xm="http://schemas.microsoft.com/office/excel/2006/main">
          <x14:cfRule type="expression" priority="4" id="{28CAE17D-22EC-43CC-8BA6-BACCC3E0F5EE}">
            <xm:f>IF('Metric Data'!$B$2,FALSE,TRUE)</xm:f>
            <x14:dxf>
              <fill>
                <patternFill>
                  <bgColor rgb="FFFFCC00"/>
                </patternFill>
              </fill>
              <border>
                <left style="thin">
                  <color rgb="FF92D050"/>
                </left>
                <right style="thin">
                  <color rgb="FF92D050"/>
                </right>
                <top style="thin">
                  <color rgb="FF92D050"/>
                </top>
                <bottom style="thin">
                  <color rgb="FF92D050"/>
                </bottom>
                <vertical/>
                <horizontal/>
              </border>
            </x14:dxf>
          </x14:cfRule>
          <xm:sqref>H18</xm:sqref>
        </x14:conditionalFormatting>
        <x14:conditionalFormatting xmlns:xm="http://schemas.microsoft.com/office/excel/2006/main">
          <x14:cfRule type="expression" priority="2" stopIfTrue="1" id="{73D8E5C2-3BF5-4A74-91C5-0036434439BD}">
            <xm:f>'Metric Data'!$B$2</xm:f>
            <x14:dxf>
              <fill>
                <patternFill patternType="lightUp">
                  <fgColor rgb="FF98D700"/>
                </patternFill>
              </fill>
              <border>
                <left/>
                <top style="thin">
                  <color auto="1"/>
                </top>
              </border>
            </x14:dxf>
          </x14:cfRule>
          <xm:sqref>J15</xm:sqref>
        </x14:conditionalFormatting>
        <x14:conditionalFormatting xmlns:xm="http://schemas.microsoft.com/office/excel/2006/main">
          <x14:cfRule type="expression" priority="7" stopIfTrue="1" id="{1778ED1E-3DC7-4588-98DB-CEA1147B893F}">
            <xm:f>'Metric Data'!$B$2</xm:f>
            <x14:dxf>
              <fill>
                <patternFill>
                  <bgColor rgb="FF97D700"/>
                </patternFill>
              </fill>
              <border>
                <right style="thin">
                  <color auto="1"/>
                </right>
                <top style="thin">
                  <color auto="1"/>
                </top>
                <bottom/>
                <vertical/>
                <horizontal/>
              </border>
            </x14:dxf>
          </x14:cfRule>
          <xm:sqref>J16</xm:sqref>
        </x14:conditionalFormatting>
        <x14:conditionalFormatting xmlns:xm="http://schemas.microsoft.com/office/excel/2006/main">
          <x14:cfRule type="expression" priority="3" id="{E00D2163-395C-4EA3-8B55-02933AF11404}">
            <xm:f>'Metric Data'!$B$2</xm:f>
            <x14:dxf>
              <fill>
                <patternFill>
                  <bgColor rgb="FFFFCC00"/>
                </patternFill>
              </fill>
              <border>
                <left style="thin">
                  <color rgb="FF92D050"/>
                </left>
                <right style="thin">
                  <color rgb="FF92D050"/>
                </right>
                <top style="thin">
                  <color rgb="FF92D050"/>
                </top>
                <bottom style="thin">
                  <color rgb="FF92D050"/>
                </bottom>
              </border>
            </x14:dxf>
          </x14:cfRule>
          <xm:sqref>J18</xm:sqref>
        </x14:conditionalFormatting>
        <x14:conditionalFormatting xmlns:xm="http://schemas.microsoft.com/office/excel/2006/main">
          <x14:cfRule type="expression" priority="6" stopIfTrue="1" id="{F02A882E-04FD-48DD-AD5C-A1A8746F90BD}">
            <xm:f>'Metric Data'!$B$2</xm:f>
            <x14:dxf>
              <fill>
                <patternFill>
                  <bgColor rgb="FF97D700"/>
                </patternFill>
              </fill>
              <border>
                <right style="thin">
                  <color auto="1"/>
                </right>
                <bottom style="thin">
                  <color auto="1"/>
                </bottom>
                <vertical/>
                <horizontal/>
              </border>
            </x14:dxf>
          </x14:cfRule>
          <xm:sqref>J17:K17</xm:sqref>
        </x14:conditionalFormatting>
        <x14:conditionalFormatting xmlns:xm="http://schemas.microsoft.com/office/excel/2006/main">
          <x14:cfRule type="expression" priority="1" stopIfTrue="1" id="{39457984-15DB-48F1-820C-50A32DD7C156}">
            <xm:f>'Metric Data'!$B$2</xm:f>
            <x14:dxf>
              <fill>
                <patternFill patternType="lightUp">
                  <fgColor rgb="FF98D700"/>
                </patternFill>
              </fill>
              <border>
                <right style="thin">
                  <color auto="1"/>
                </right>
                <top style="thin">
                  <color auto="1"/>
                </top>
                <bottom style="thin">
                  <color auto="1"/>
                </bottom>
                <vertical/>
                <horizontal/>
              </border>
            </x14:dxf>
          </x14:cfRule>
          <xm:sqref>K15</xm:sqref>
        </x14:conditionalFormatting>
        <x14:conditionalFormatting xmlns:xm="http://schemas.microsoft.com/office/excel/2006/main">
          <x14:cfRule type="expression" priority="5" stopIfTrue="1" id="{0EB5C079-5A2F-4815-8993-E1A1136295F3}">
            <xm:f>'Metric Data'!$B$2</xm:f>
            <x14:dxf>
              <fill>
                <patternFill>
                  <bgColor rgb="FF97D700"/>
                </patternFill>
              </fill>
              <border>
                <right style="thin">
                  <color auto="1"/>
                </right>
                <top style="thin">
                  <color auto="1"/>
                </top>
                <vertical/>
                <horizontal/>
              </border>
            </x14:dxf>
          </x14:cfRule>
          <xm:sqref>K16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D4628-DFEB-49B4-87D1-E5F78F4E72D1}">
  <sheetPr>
    <tabColor indexed="44"/>
  </sheetPr>
  <dimension ref="B2:AF5592"/>
  <sheetViews>
    <sheetView showGridLines="0" zoomScaleNormal="100" workbookViewId="0">
      <selection activeCell="E4" sqref="E4"/>
    </sheetView>
  </sheetViews>
  <sheetFormatPr defaultRowHeight="12.75" x14ac:dyDescent="0.2"/>
  <cols>
    <col min="1" max="1" width="3.5703125" customWidth="1"/>
    <col min="2" max="2" width="11.28515625" customWidth="1"/>
    <col min="3" max="4" width="17" style="2" bestFit="1" customWidth="1"/>
    <col min="5" max="5" width="13.85546875" style="2" bestFit="1" customWidth="1"/>
    <col min="6" max="6" width="15" style="2" bestFit="1" customWidth="1"/>
    <col min="7" max="7" width="15.42578125" style="2" customWidth="1"/>
    <col min="8" max="8" width="21.140625" style="2" customWidth="1"/>
    <col min="9" max="9" width="15" style="2" customWidth="1"/>
    <col min="10" max="10" width="24.140625" style="2" bestFit="1" customWidth="1"/>
    <col min="11" max="12" width="28.7109375" style="2" customWidth="1"/>
    <col min="13" max="13" width="13.28515625" style="2" customWidth="1"/>
    <col min="14" max="14" width="17.7109375" style="2" customWidth="1"/>
    <col min="15" max="15" width="11.5703125" style="2" customWidth="1"/>
    <col min="16" max="17" width="19.5703125" style="2" customWidth="1"/>
    <col min="18" max="18" width="15" style="2" customWidth="1"/>
    <col min="19" max="19" width="15.7109375" style="2" customWidth="1"/>
    <col min="20" max="21" width="15.28515625" style="2" customWidth="1"/>
    <col min="22" max="22" width="12.85546875" style="2" customWidth="1"/>
    <col min="23" max="23" width="14.42578125" style="2" customWidth="1"/>
    <col min="24" max="24" width="16.28515625" style="2" customWidth="1"/>
    <col min="25" max="25" width="8.85546875" style="2" bestFit="1" customWidth="1"/>
    <col min="26" max="26" width="8.5703125" customWidth="1"/>
  </cols>
  <sheetData>
    <row r="2" spans="2:32" ht="16.5" thickBot="1" x14ac:dyDescent="0.3">
      <c r="B2" s="1" t="s">
        <v>0</v>
      </c>
      <c r="C2" s="211"/>
      <c r="D2" s="211"/>
      <c r="E2" s="211"/>
      <c r="F2" s="211"/>
      <c r="G2" s="211"/>
    </row>
    <row r="3" spans="2:32" x14ac:dyDescent="0.2">
      <c r="E3" s="3"/>
      <c r="F3" s="3"/>
      <c r="G3" s="3"/>
      <c r="H3" s="3"/>
      <c r="K3" s="3"/>
      <c r="L3" s="3"/>
      <c r="M3" s="3"/>
      <c r="N3" s="3"/>
      <c r="X3" s="3"/>
      <c r="AF3">
        <v>6.75</v>
      </c>
    </row>
    <row r="4" spans="2:32" x14ac:dyDescent="0.2">
      <c r="B4" s="4" t="s">
        <v>51</v>
      </c>
      <c r="E4" s="5">
        <f>IF('Imperial Data'!B2,'Cumulative Volumes Imperial'!F6,'Cumulative Volumes Imperial'!F7)</f>
        <v>100</v>
      </c>
      <c r="F4" s="212"/>
      <c r="H4" s="6"/>
      <c r="I4" s="7"/>
      <c r="J4" s="213"/>
      <c r="K4" s="9"/>
      <c r="L4" s="9"/>
      <c r="M4" s="9"/>
      <c r="N4" s="9"/>
      <c r="X4" s="9"/>
      <c r="AC4">
        <v>32.799999999999997</v>
      </c>
      <c r="AD4">
        <v>12</v>
      </c>
      <c r="AE4">
        <f>AC4+AD4</f>
        <v>44.8</v>
      </c>
      <c r="AF4">
        <f>AE4/12</f>
        <v>3.7333333333333329</v>
      </c>
    </row>
    <row r="5" spans="2:32" x14ac:dyDescent="0.2">
      <c r="B5" s="4" t="s">
        <v>58</v>
      </c>
      <c r="E5" s="5">
        <f>IF('Imperial Data'!B2,'Cumulative Volumes Imperial'!F7,0)</f>
        <v>10</v>
      </c>
      <c r="F5" s="212"/>
      <c r="H5" s="7"/>
      <c r="I5" s="7"/>
      <c r="J5" s="213"/>
      <c r="X5" s="9"/>
      <c r="AC5">
        <v>109</v>
      </c>
      <c r="AF5">
        <f>AC5/12</f>
        <v>9.0833333333333339</v>
      </c>
    </row>
    <row r="6" spans="2:32" x14ac:dyDescent="0.2">
      <c r="B6" s="127" t="s">
        <v>14</v>
      </c>
      <c r="E6" s="10">
        <f>'Cumulative Volumes Imperial'!F8</f>
        <v>40</v>
      </c>
      <c r="F6" s="11" t="s">
        <v>15</v>
      </c>
      <c r="G6" s="12"/>
      <c r="H6" s="13">
        <f>E6/100</f>
        <v>0.4</v>
      </c>
      <c r="I6" s="2">
        <v>0</v>
      </c>
      <c r="X6" s="12"/>
      <c r="AF6">
        <f>AF5*AF4*AF3</f>
        <v>228.9</v>
      </c>
    </row>
    <row r="7" spans="2:32" x14ac:dyDescent="0.2">
      <c r="B7" t="s">
        <v>52</v>
      </c>
      <c r="C7"/>
      <c r="D7"/>
      <c r="E7" s="14">
        <f>'Cumulative Volumes Imperial'!F9</f>
        <v>100</v>
      </c>
      <c r="F7" s="4" t="s">
        <v>19</v>
      </c>
      <c r="G7" s="4"/>
      <c r="I7" s="2">
        <v>100</v>
      </c>
      <c r="X7" s="4"/>
      <c r="AF7">
        <f>AF6-39.5</f>
        <v>189.4</v>
      </c>
    </row>
    <row r="8" spans="2:32" x14ac:dyDescent="0.2">
      <c r="B8" t="s">
        <v>53</v>
      </c>
      <c r="C8"/>
      <c r="D8"/>
      <c r="E8" s="56">
        <f>'Cumulative Volumes Imperial'!F10</f>
        <v>12</v>
      </c>
      <c r="F8" s="4" t="s">
        <v>23</v>
      </c>
      <c r="G8" s="4"/>
      <c r="X8" s="4"/>
      <c r="AF8">
        <f>(AF7/100)*'Cumulative Volumes Imperial'!F8</f>
        <v>75.760000000000005</v>
      </c>
    </row>
    <row r="9" spans="2:32" x14ac:dyDescent="0.2">
      <c r="B9" t="s">
        <v>54</v>
      </c>
      <c r="E9" s="56">
        <f>'Cumulative Volumes Imperial'!F11</f>
        <v>9</v>
      </c>
      <c r="F9" s="4" t="s">
        <v>23</v>
      </c>
      <c r="G9" s="4"/>
      <c r="J9" s="214" t="e">
        <f>IF(#REF!="no","",E4*48.375+E5*16.0875)</f>
        <v>#REF!</v>
      </c>
      <c r="N9" s="15"/>
      <c r="X9" s="4"/>
      <c r="AF9">
        <f>AF8+39.5</f>
        <v>115.26</v>
      </c>
    </row>
    <row r="10" spans="2:32" x14ac:dyDescent="0.2">
      <c r="B10" t="e">
        <f>IF(#REF!="yes","Area of system -","")</f>
        <v>#REF!</v>
      </c>
      <c r="E10" s="44">
        <f>'Cumulative Volumes Imperial'!F13</f>
        <v>6330</v>
      </c>
      <c r="F10" s="4" t="e">
        <f>IF(#REF!="Yes","sf           Minimum installed area =","")</f>
        <v>#REF!</v>
      </c>
      <c r="J10" s="214"/>
      <c r="X10" s="4"/>
    </row>
    <row r="11" spans="2:32" ht="31.5" customHeight="1" x14ac:dyDescent="0.2">
      <c r="B11" s="215" t="str">
        <f>IF(E9&lt;9,"StormTech requires a minimum of 9 inches of stone below the chambers.","  ")</f>
        <v xml:space="preserve">  </v>
      </c>
      <c r="C11" s="216"/>
      <c r="E11" s="18"/>
      <c r="F11" s="18"/>
      <c r="G11" s="217" t="e">
        <f>IF(#REF!="YES",IF(E10&lt;J9,"The area of the system must be greater than the minimum installed area above.",""),"")</f>
        <v>#REF!</v>
      </c>
      <c r="H11" s="218"/>
      <c r="I11" s="218"/>
      <c r="J11" s="218"/>
      <c r="K11" s="17"/>
      <c r="L11" s="17"/>
      <c r="M11" s="17"/>
      <c r="N11" s="17"/>
      <c r="O11" s="16"/>
      <c r="P11" s="76"/>
      <c r="Q11" s="76"/>
      <c r="R11" s="76"/>
      <c r="S11" s="16"/>
      <c r="T11" s="19"/>
      <c r="U11" s="19"/>
      <c r="V11" s="19"/>
      <c r="W11" s="19"/>
      <c r="X11" s="19"/>
      <c r="Y11" s="19"/>
      <c r="Z11" s="19"/>
    </row>
    <row r="12" spans="2:32" ht="24" thickBot="1" x14ac:dyDescent="0.4">
      <c r="B12" s="210"/>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0"/>
    </row>
    <row r="13" spans="2:32" s="26" customFormat="1" ht="30.75" customHeight="1" thickBot="1" x14ac:dyDescent="0.25">
      <c r="B13" s="21" t="s">
        <v>55</v>
      </c>
      <c r="C13" s="128" t="s">
        <v>56</v>
      </c>
      <c r="D13" s="128" t="s">
        <v>59</v>
      </c>
      <c r="E13" s="128" t="s">
        <v>60</v>
      </c>
      <c r="F13" s="128" t="s">
        <v>61</v>
      </c>
      <c r="G13" s="128" t="s">
        <v>62</v>
      </c>
      <c r="H13" s="22" t="s">
        <v>62</v>
      </c>
      <c r="I13" s="22" t="s">
        <v>62</v>
      </c>
      <c r="J13" s="23" t="s">
        <v>63</v>
      </c>
      <c r="K13" s="23" t="s">
        <v>64</v>
      </c>
      <c r="L13" s="23" t="s">
        <v>63</v>
      </c>
      <c r="M13" s="24" t="s">
        <v>65</v>
      </c>
      <c r="N13" s="128" t="s">
        <v>66</v>
      </c>
      <c r="O13" s="128" t="s">
        <v>67</v>
      </c>
      <c r="P13" s="23" t="s">
        <v>68</v>
      </c>
      <c r="Q13" s="23" t="s">
        <v>69</v>
      </c>
      <c r="R13" s="23" t="s">
        <v>70</v>
      </c>
      <c r="S13" s="23" t="s">
        <v>71</v>
      </c>
      <c r="T13" s="128" t="s">
        <v>72</v>
      </c>
      <c r="U13" s="128" t="s">
        <v>73</v>
      </c>
      <c r="V13" s="128" t="s">
        <v>74</v>
      </c>
      <c r="W13" s="128" t="s">
        <v>75</v>
      </c>
      <c r="X13" s="128" t="s">
        <v>76</v>
      </c>
      <c r="Y13" s="25" t="s">
        <v>77</v>
      </c>
      <c r="AB13" s="126"/>
    </row>
    <row r="14" spans="2:32" x14ac:dyDescent="0.2">
      <c r="B14" s="27">
        <f>'Imperial Data'!AB6</f>
        <v>81</v>
      </c>
      <c r="C14" s="28" cm="1">
        <f t="array" ref="C14">IF(B14=0," ",IF('Imperial Data'!AG3&gt;=1,_xlfn.XLOOKUP('Imperial Data'!AG3,Imperial_Incremental[Height],_xlfn.XLOOKUP('Cumulative Volumes Imperial'!$F$4,Imperial_Incremental[#Headers],Imperial_Incremental[])),0))</f>
        <v>0</v>
      </c>
      <c r="D14" s="28" cm="1">
        <f t="array" ref="D14">IF(B14=0," ",IF('Imperial Data'!AG3&gt;=1,_xlfn.XLOOKUP('Imperial Data'!AG3,Imperial_Incremental[Height],_xlfn.XLOOKUP('Cumulative Volumes Imperial'!$F$4&amp;"EC",Imperial_Incremental[#Headers],Imperial_Incremental[]),0),0))</f>
        <v>0</v>
      </c>
      <c r="E14" s="28">
        <f>IF(B14=0,"",$E$4*C14)</f>
        <v>0</v>
      </c>
      <c r="F14" s="28">
        <f>IF(B14=0,"",$E$5*D14)</f>
        <v>0</v>
      </c>
      <c r="G14" s="28">
        <f>IF(B14=0,"",IF('Cumulative Volumes Imperial'!$AP$17=FALSE,I14,H14))</f>
        <v>211</v>
      </c>
      <c r="H14" s="28">
        <f>IF(B14=0,"",$H$6*($E$10*(1/12)-(E14+F14)))</f>
        <v>211</v>
      </c>
      <c r="I14" s="28">
        <f>IF(B14=0,"",Q14+S14)</f>
        <v>211.00078703703707</v>
      </c>
      <c r="J14" s="28">
        <f>IF(B14="","",IF('Cumulative Volumes Imperial'!$AP$17=FALSE,L14,K14))</f>
        <v>211</v>
      </c>
      <c r="K14" s="28">
        <f>IF(B14=0,"",H14+F14+E14)</f>
        <v>211</v>
      </c>
      <c r="L14" s="28">
        <f>IF(B14=0,"",E14+F14+I14)</f>
        <v>211.00078703703707</v>
      </c>
      <c r="M14" s="28">
        <f>IF($E$8+45+$E$9&gt;989,"FALSE",IF(B14="","",IF('Cumulative Volumes Imperial'!$AP$17=FALSE,O14,N14)))</f>
        <v>27882.384892799997</v>
      </c>
      <c r="N14" s="28">
        <f>IF(B14=0,"",IF(B14=1,K14,N15+K14))</f>
        <v>27882.384892799997</v>
      </c>
      <c r="O14" s="30">
        <f>IF(B14=0,"",IF('Cumulative Volumes Imperial'!$AP$17=FALSE,(V14*$E$4)+(W14*$E$5),N14))</f>
        <v>27882.384892799997</v>
      </c>
      <c r="P14" s="28">
        <f>IF(B14=0,"",(((1/12)*'Imperial Data'!$AC$4*'Imperial Data'!$AC$5)-C14)*$H$6)</f>
        <v>1.9969708333333338</v>
      </c>
      <c r="Q14" s="28">
        <f>IF(B14=0,"",P14*$E$4)</f>
        <v>199.69708333333338</v>
      </c>
      <c r="R14" s="28">
        <f>IF(B14=0,"",(((1/12)*'Imperial Data'!$AC$5*'Imperial Data'!$AC$7)-D14)*$H$6)</f>
        <v>1.1303703703703702</v>
      </c>
      <c r="S14" s="28">
        <f>IF(B14=0,"",R14*$E$5)</f>
        <v>11.303703703703702</v>
      </c>
      <c r="T14" s="28">
        <f t="shared" ref="T14:T77" si="0">IF(B14=0,"",IF(B14=1,C14,T15+C14))</f>
        <v>175.90200752000001</v>
      </c>
      <c r="U14" s="28">
        <f t="shared" ref="U14:U77" si="1">IF(B14=0,"",IF(B14=1,D14,U15+D14))</f>
        <v>39.544073599999997</v>
      </c>
      <c r="V14" s="30">
        <f>IF(B14=0,"",IF(B14=1,C14+P14,V15+C14+P14))</f>
        <v>267.29584201199992</v>
      </c>
      <c r="W14" s="30">
        <f>IF(B14=0,"",IF(B14=1,D14+R14,W15+D14+R14))</f>
        <v>115.28644415999995</v>
      </c>
      <c r="X14" s="31">
        <f t="shared" ref="X14:X77" si="2">IF(B14=0,"",IF(B14=1,P14+R14,(X15+P14+R14)))</f>
        <v>167.13620505200001</v>
      </c>
      <c r="Y14" s="28">
        <f t="shared" ref="Y14:Y77" si="3">IF(B14=0," ",$E$7+B14/12)</f>
        <v>106.75</v>
      </c>
      <c r="Z14" s="32"/>
      <c r="AA14" s="33"/>
      <c r="AB14" s="2"/>
    </row>
    <row r="15" spans="2:32" x14ac:dyDescent="0.2">
      <c r="B15" s="34">
        <f>IF(B14=0,0,IF(B14=" ","",IF(B14-1&gt;0,B14-1,0)))</f>
        <v>80</v>
      </c>
      <c r="C15" s="30" cm="1">
        <f t="array" ref="C15">IF(B15=0," ",IF('Imperial Data'!AG4&gt;=1,_xlfn.XLOOKUP('Imperial Data'!AG4,Imperial_Incremental[Height],_xlfn.XLOOKUP('Cumulative Volumes Imperial'!$F$4,Imperial_Incremental[#Headers],Imperial_Incremental[])),0))</f>
        <v>0</v>
      </c>
      <c r="D15" s="30" cm="1">
        <f t="array" ref="D15">IF(B15=0," ",IF('Imperial Data'!AG4&gt;=1,_xlfn.XLOOKUP('Imperial Data'!AG4,Imperial_Incremental[Height],_xlfn.XLOOKUP('Cumulative Volumes Imperial'!$F$4&amp;"EC",Imperial_Incremental[#Headers],Imperial_Incremental[]),0),0))</f>
        <v>0</v>
      </c>
      <c r="E15" s="30">
        <f>IF(B15=0,"",$E$4*C15)</f>
        <v>0</v>
      </c>
      <c r="F15" s="30">
        <f t="shared" ref="F15:F77" si="4">IF(B15=0,"",$E$5*D15)</f>
        <v>0</v>
      </c>
      <c r="G15" s="30">
        <f>IF(B15=0,"",IF('Cumulative Volumes Imperial'!$AP$17=FALSE,I15,H15))</f>
        <v>211</v>
      </c>
      <c r="H15" s="30">
        <f t="shared" ref="H15:H77" si="5">IF(B15=0,"",$H$6*($E$10*(1/12)-(E15+F15)))</f>
        <v>211</v>
      </c>
      <c r="I15" s="30">
        <f t="shared" ref="I15:I77" si="6">IF(B15=0,"",Q15+S15)</f>
        <v>211.00078703703707</v>
      </c>
      <c r="J15" s="30">
        <f>IF(B15="","",IF('Cumulative Volumes Imperial'!$AP$17=FALSE,L15,K15))</f>
        <v>211</v>
      </c>
      <c r="K15" s="30">
        <f t="shared" ref="K15:K77" si="7">IF(B15=0,"",H15+F15+E15)</f>
        <v>211</v>
      </c>
      <c r="L15" s="30">
        <f t="shared" ref="L15:L77" si="8">IF(B15=0,"",E15+F15+I15)</f>
        <v>211.00078703703707</v>
      </c>
      <c r="M15" s="30">
        <f>IF($E$8+45+$E$9&gt;989,"FALSE",IF(B15="","",IF('Cumulative Volumes Imperial'!$AP$17=FALSE,O15,N15)))</f>
        <v>27671.384892799997</v>
      </c>
      <c r="N15" s="30">
        <f t="shared" ref="N15:N77" si="9">IF(B15=0,"",IF(B15=1,K15,N16+K15))</f>
        <v>27671.384892799997</v>
      </c>
      <c r="O15" s="30">
        <f>IF(B15=0,"",IF('Cumulative Volumes Imperial'!$AP$17=FALSE,(V15*$E$4)+(W15*$E$5),N15))</f>
        <v>27671.384892799997</v>
      </c>
      <c r="P15" s="30">
        <f>IF(B15=0,"",(((1/12)*'Imperial Data'!$AC$4*'Imperial Data'!$AC$5)-C15)*$H$6)</f>
        <v>1.9969708333333338</v>
      </c>
      <c r="Q15" s="30">
        <f t="shared" ref="Q15:Q77" si="10">IF(B15=0,"",P15*$E$4)</f>
        <v>199.69708333333338</v>
      </c>
      <c r="R15" s="30">
        <f>IF(B15=0,"",(((1/12)*'Imperial Data'!$AC$5*'Imperial Data'!$AC$7)-D15)*$H$6)</f>
        <v>1.1303703703703702</v>
      </c>
      <c r="S15" s="30">
        <f t="shared" ref="S15:S77" si="11">IF(B15=0,"",R15*$E$5)</f>
        <v>11.303703703703702</v>
      </c>
      <c r="T15" s="30">
        <f t="shared" si="0"/>
        <v>175.90200752000001</v>
      </c>
      <c r="U15" s="30">
        <f t="shared" si="1"/>
        <v>39.544073599999997</v>
      </c>
      <c r="V15" s="30">
        <f t="shared" ref="V15:V77" si="12">IF(B15=0,"",IF(B15=1,C15+P15,V16+C15+P15))</f>
        <v>265.29887117866662</v>
      </c>
      <c r="W15" s="30">
        <f t="shared" ref="W15:W78" si="13">IF(B15=0,"",IF(B15=1,D15+R15,W16+D15+R15))</f>
        <v>114.15607378962957</v>
      </c>
      <c r="X15" s="31">
        <f t="shared" si="2"/>
        <v>164.0088638482963</v>
      </c>
      <c r="Y15" s="30">
        <f t="shared" si="3"/>
        <v>106.66666666666667</v>
      </c>
      <c r="Z15" s="32"/>
      <c r="AB15" s="2"/>
    </row>
    <row r="16" spans="2:32" x14ac:dyDescent="0.2">
      <c r="B16" s="34">
        <f t="shared" ref="B16:B79" si="14">IF(B15=0,0,IF(B15=" ","",IF(B15-1&gt;0,B15-1,0)))</f>
        <v>79</v>
      </c>
      <c r="C16" s="30" cm="1">
        <f t="array" ref="C16">IF(B16=0," ",IF('Imperial Data'!AG5&gt;=1,_xlfn.XLOOKUP('Imperial Data'!AG5,Imperial_Incremental[Height],_xlfn.XLOOKUP('Cumulative Volumes Imperial'!$F$4,Imperial_Incremental[#Headers],Imperial_Incremental[])),0))</f>
        <v>0</v>
      </c>
      <c r="D16" s="30" cm="1">
        <f t="array" ref="D16">IF(B16=0," ",IF('Imperial Data'!AG5&gt;=1,_xlfn.XLOOKUP('Imperial Data'!AG5,Imperial_Incremental[Height],_xlfn.XLOOKUP('Cumulative Volumes Imperial'!$F$4&amp;"EC",Imperial_Incremental[#Headers],Imperial_Incremental[]),0),0))</f>
        <v>0</v>
      </c>
      <c r="E16" s="30">
        <f t="shared" ref="E16:E77" si="15">IF(B16=0,"",$E$4*C16)</f>
        <v>0</v>
      </c>
      <c r="F16" s="30">
        <f t="shared" si="4"/>
        <v>0</v>
      </c>
      <c r="G16" s="30">
        <f>IF(B16=0,"",IF('Cumulative Volumes Imperial'!$AP$17=FALSE,I16,H16))</f>
        <v>211</v>
      </c>
      <c r="H16" s="30">
        <f t="shared" si="5"/>
        <v>211</v>
      </c>
      <c r="I16" s="30">
        <f t="shared" si="6"/>
        <v>211.00078703703707</v>
      </c>
      <c r="J16" s="30">
        <f>IF(B16="","",IF('Cumulative Volumes Imperial'!$AP$17=FALSE,L16,K16))</f>
        <v>211</v>
      </c>
      <c r="K16" s="30">
        <f t="shared" si="7"/>
        <v>211</v>
      </c>
      <c r="L16" s="30">
        <f t="shared" si="8"/>
        <v>211.00078703703707</v>
      </c>
      <c r="M16" s="30">
        <f>IF($E$8+45+$E$9&gt;989,"FALSE",IF(B16="","",IF('Cumulative Volumes Imperial'!$AP$17=FALSE,O16,N16)))</f>
        <v>27460.384892799997</v>
      </c>
      <c r="N16" s="30">
        <f t="shared" si="9"/>
        <v>27460.384892799997</v>
      </c>
      <c r="O16" s="30">
        <f>IF(B16=0,"",IF('Cumulative Volumes Imperial'!$AP$17=FALSE,(V16*$E$4)+(W16*$E$5),N16))</f>
        <v>27460.384892799997</v>
      </c>
      <c r="P16" s="30">
        <f>IF(B16=0,"",(((1/12)*'Imperial Data'!$AC$4*'Imperial Data'!$AC$5)-C16)*$H$6)</f>
        <v>1.9969708333333338</v>
      </c>
      <c r="Q16" s="30">
        <f t="shared" si="10"/>
        <v>199.69708333333338</v>
      </c>
      <c r="R16" s="30">
        <f>IF(B16=0,"",(((1/12)*'Imperial Data'!$AC$5*'Imperial Data'!$AC$7)-D16)*$H$6)</f>
        <v>1.1303703703703702</v>
      </c>
      <c r="S16" s="30">
        <f t="shared" si="11"/>
        <v>11.303703703703702</v>
      </c>
      <c r="T16" s="30">
        <f t="shared" si="0"/>
        <v>175.90200752000001</v>
      </c>
      <c r="U16" s="30">
        <f t="shared" si="1"/>
        <v>39.544073599999997</v>
      </c>
      <c r="V16" s="30">
        <f t="shared" si="12"/>
        <v>263.30190034533331</v>
      </c>
      <c r="W16" s="30">
        <f t="shared" si="13"/>
        <v>113.0257034192592</v>
      </c>
      <c r="X16" s="31">
        <f t="shared" si="2"/>
        <v>160.88152264459259</v>
      </c>
      <c r="Y16" s="30">
        <f t="shared" si="3"/>
        <v>106.58333333333333</v>
      </c>
      <c r="Z16" s="32"/>
      <c r="AB16" s="2"/>
    </row>
    <row r="17" spans="2:29" x14ac:dyDescent="0.2">
      <c r="B17" s="34">
        <f t="shared" si="14"/>
        <v>78</v>
      </c>
      <c r="C17" s="30" cm="1">
        <f t="array" ref="C17">IF(B17=0," ",IF('Imperial Data'!AG6&gt;=1,_xlfn.XLOOKUP('Imperial Data'!AG6,Imperial_Incremental[Height],_xlfn.XLOOKUP('Cumulative Volumes Imperial'!$F$4,Imperial_Incremental[#Headers],Imperial_Incremental[])),0))</f>
        <v>0</v>
      </c>
      <c r="D17" s="30" cm="1">
        <f t="array" ref="D17">IF(B17=0," ",IF('Imperial Data'!AG6&gt;=1,_xlfn.XLOOKUP('Imperial Data'!AG6,Imperial_Incremental[Height],_xlfn.XLOOKUP('Cumulative Volumes Imperial'!$F$4&amp;"EC",Imperial_Incremental[#Headers],Imperial_Incremental[]),0),0))</f>
        <v>0</v>
      </c>
      <c r="E17" s="30">
        <f t="shared" si="15"/>
        <v>0</v>
      </c>
      <c r="F17" s="30">
        <f t="shared" si="4"/>
        <v>0</v>
      </c>
      <c r="G17" s="30">
        <f>IF(B17=0,"",IF('Cumulative Volumes Imperial'!$AP$17=FALSE,I17,H17))</f>
        <v>211</v>
      </c>
      <c r="H17" s="30">
        <f t="shared" si="5"/>
        <v>211</v>
      </c>
      <c r="I17" s="30">
        <f t="shared" si="6"/>
        <v>211.00078703703707</v>
      </c>
      <c r="J17" s="30">
        <f>IF(B17="","",IF('Cumulative Volumes Imperial'!$AP$17=FALSE,L17,K17))</f>
        <v>211</v>
      </c>
      <c r="K17" s="30">
        <f t="shared" si="7"/>
        <v>211</v>
      </c>
      <c r="L17" s="30">
        <f t="shared" si="8"/>
        <v>211.00078703703707</v>
      </c>
      <c r="M17" s="30">
        <f>IF($E$8+45+$E$9&gt;989,"FALSE",IF(B17="","",IF('Cumulative Volumes Imperial'!$AP$17=FALSE,O17,N17)))</f>
        <v>27249.384892799997</v>
      </c>
      <c r="N17" s="30">
        <f t="shared" si="9"/>
        <v>27249.384892799997</v>
      </c>
      <c r="O17" s="30">
        <f>IF(B17=0,"",IF('Cumulative Volumes Imperial'!$AP$17=FALSE,(V17*$E$4)+(W17*$E$5),N17))</f>
        <v>27249.384892799997</v>
      </c>
      <c r="P17" s="30">
        <f>IF(B17=0,"",(((1/12)*'Imperial Data'!$AC$4*'Imperial Data'!$AC$5)-C17)*$H$6)</f>
        <v>1.9969708333333338</v>
      </c>
      <c r="Q17" s="30">
        <f t="shared" si="10"/>
        <v>199.69708333333338</v>
      </c>
      <c r="R17" s="30">
        <f>IF(B17=0,"",(((1/12)*'Imperial Data'!$AC$5*'Imperial Data'!$AC$7)-D17)*$H$6)</f>
        <v>1.1303703703703702</v>
      </c>
      <c r="S17" s="30">
        <f t="shared" si="11"/>
        <v>11.303703703703702</v>
      </c>
      <c r="T17" s="30">
        <f t="shared" si="0"/>
        <v>175.90200752000001</v>
      </c>
      <c r="U17" s="30">
        <f t="shared" si="1"/>
        <v>39.544073599999997</v>
      </c>
      <c r="V17" s="30">
        <f t="shared" si="12"/>
        <v>261.304929512</v>
      </c>
      <c r="W17" s="30">
        <f t="shared" si="13"/>
        <v>111.89533304888883</v>
      </c>
      <c r="X17" s="31">
        <f t="shared" si="2"/>
        <v>157.75418144088889</v>
      </c>
      <c r="Y17" s="30">
        <f t="shared" si="3"/>
        <v>106.5</v>
      </c>
      <c r="Z17" s="32"/>
      <c r="AB17" s="2"/>
    </row>
    <row r="18" spans="2:29" x14ac:dyDescent="0.2">
      <c r="B18" s="34">
        <f t="shared" si="14"/>
        <v>77</v>
      </c>
      <c r="C18" s="30" cm="1">
        <f t="array" ref="C18">IF(B18=0," ",IF('Imperial Data'!AG7&gt;=1,_xlfn.XLOOKUP('Imperial Data'!AG7,Imperial_Incremental[Height],_xlfn.XLOOKUP('Cumulative Volumes Imperial'!$F$4,Imperial_Incremental[#Headers],Imperial_Incremental[])),0))</f>
        <v>0</v>
      </c>
      <c r="D18" s="30" cm="1">
        <f t="array" ref="D18">IF(B18=0," ",IF('Imperial Data'!AG7&gt;=1,_xlfn.XLOOKUP('Imperial Data'!AG7,Imperial_Incremental[Height],_xlfn.XLOOKUP('Cumulative Volumes Imperial'!$F$4&amp;"EC",Imperial_Incremental[#Headers],Imperial_Incremental[]),0),0))</f>
        <v>0</v>
      </c>
      <c r="E18" s="30">
        <f t="shared" si="15"/>
        <v>0</v>
      </c>
      <c r="F18" s="30">
        <f t="shared" si="4"/>
        <v>0</v>
      </c>
      <c r="G18" s="30">
        <f>IF(B18=0,"",IF('Cumulative Volumes Imperial'!$AP$17=FALSE,I18,H18))</f>
        <v>211</v>
      </c>
      <c r="H18" s="30">
        <f t="shared" si="5"/>
        <v>211</v>
      </c>
      <c r="I18" s="30">
        <f t="shared" si="6"/>
        <v>211.00078703703707</v>
      </c>
      <c r="J18" s="30">
        <f>IF(B18="","",IF('Cumulative Volumes Imperial'!$AP$17=FALSE,L18,K18))</f>
        <v>211</v>
      </c>
      <c r="K18" s="30">
        <f t="shared" si="7"/>
        <v>211</v>
      </c>
      <c r="L18" s="30">
        <f t="shared" si="8"/>
        <v>211.00078703703707</v>
      </c>
      <c r="M18" s="30">
        <f>IF($E$8+45+$E$9&gt;989,"FALSE",IF(B18="","",IF('Cumulative Volumes Imperial'!$AP$17=FALSE,O18,N18)))</f>
        <v>27038.384892799997</v>
      </c>
      <c r="N18" s="30">
        <f t="shared" si="9"/>
        <v>27038.384892799997</v>
      </c>
      <c r="O18" s="30">
        <f>IF(B18=0,"",IF('Cumulative Volumes Imperial'!$AP$17=FALSE,(V18*$E$4)+(W18*$E$5),N18))</f>
        <v>27038.384892799997</v>
      </c>
      <c r="P18" s="30">
        <f>IF(B18=0,"",(((1/12)*'Imperial Data'!$AC$4*'Imperial Data'!$AC$5)-C18)*$H$6)</f>
        <v>1.9969708333333338</v>
      </c>
      <c r="Q18" s="30">
        <f t="shared" si="10"/>
        <v>199.69708333333338</v>
      </c>
      <c r="R18" s="30">
        <f>IF(B18=0,"",(((1/12)*'Imperial Data'!$AC$5*'Imperial Data'!$AC$7)-D18)*$H$6)</f>
        <v>1.1303703703703702</v>
      </c>
      <c r="S18" s="30">
        <f t="shared" si="11"/>
        <v>11.303703703703702</v>
      </c>
      <c r="T18" s="30">
        <f t="shared" si="0"/>
        <v>175.90200752000001</v>
      </c>
      <c r="U18" s="30">
        <f t="shared" si="1"/>
        <v>39.544073599999997</v>
      </c>
      <c r="V18" s="30">
        <f t="shared" si="12"/>
        <v>259.30795867866669</v>
      </c>
      <c r="W18" s="30">
        <f t="shared" si="13"/>
        <v>110.76496267851846</v>
      </c>
      <c r="X18" s="31">
        <f t="shared" si="2"/>
        <v>154.62684023718518</v>
      </c>
      <c r="Y18" s="30">
        <f t="shared" si="3"/>
        <v>106.41666666666667</v>
      </c>
      <c r="Z18" s="32"/>
      <c r="AB18" s="2"/>
    </row>
    <row r="19" spans="2:29" x14ac:dyDescent="0.2">
      <c r="B19" s="34">
        <f t="shared" si="14"/>
        <v>76</v>
      </c>
      <c r="C19" s="30" cm="1">
        <f t="array" ref="C19">IF(B19=0," ",IF('Imperial Data'!AG8&gt;=1,_xlfn.XLOOKUP('Imperial Data'!AG8,Imperial_Incremental[Height],_xlfn.XLOOKUP('Cumulative Volumes Imperial'!$F$4,Imperial_Incremental[#Headers],Imperial_Incremental[])),0))</f>
        <v>0</v>
      </c>
      <c r="D19" s="30" cm="1">
        <f t="array" ref="D19">IF(B19=0," ",IF('Imperial Data'!AG8&gt;=1,_xlfn.XLOOKUP('Imperial Data'!AG8,Imperial_Incremental[Height],_xlfn.XLOOKUP('Cumulative Volumes Imperial'!$F$4&amp;"EC",Imperial_Incremental[#Headers],Imperial_Incremental[]),0),0))</f>
        <v>0</v>
      </c>
      <c r="E19" s="30">
        <f t="shared" si="15"/>
        <v>0</v>
      </c>
      <c r="F19" s="30">
        <f t="shared" si="4"/>
        <v>0</v>
      </c>
      <c r="G19" s="30">
        <f>IF(B19=0,"",IF('Cumulative Volumes Imperial'!$AP$17=FALSE,I19,H19))</f>
        <v>211</v>
      </c>
      <c r="H19" s="30">
        <f t="shared" si="5"/>
        <v>211</v>
      </c>
      <c r="I19" s="30">
        <f t="shared" si="6"/>
        <v>211.00078703703707</v>
      </c>
      <c r="J19" s="30">
        <f>IF(B19="","",IF('Cumulative Volumes Imperial'!$AP$17=FALSE,L19,K19))</f>
        <v>211</v>
      </c>
      <c r="K19" s="30">
        <f t="shared" si="7"/>
        <v>211</v>
      </c>
      <c r="L19" s="30">
        <f t="shared" si="8"/>
        <v>211.00078703703707</v>
      </c>
      <c r="M19" s="30">
        <f>IF($E$8+45+$E$9&gt;989,"FALSE",IF(B19="","",IF('Cumulative Volumes Imperial'!$AP$17=FALSE,O19,N19)))</f>
        <v>26827.384892799997</v>
      </c>
      <c r="N19" s="30">
        <f t="shared" si="9"/>
        <v>26827.384892799997</v>
      </c>
      <c r="O19" s="30">
        <f>IF(B19=0,"",IF('Cumulative Volumes Imperial'!$AP$17=FALSE,(V19*$E$4)+(W19*$E$5),N19))</f>
        <v>26827.384892799997</v>
      </c>
      <c r="P19" s="30">
        <f>IF(B19=0,"",(((1/12)*'Imperial Data'!$AC$4*'Imperial Data'!$AC$5)-C19)*$H$6)</f>
        <v>1.9969708333333338</v>
      </c>
      <c r="Q19" s="30">
        <f t="shared" si="10"/>
        <v>199.69708333333338</v>
      </c>
      <c r="R19" s="30">
        <f>IF(B19=0,"",(((1/12)*'Imperial Data'!$AC$5*'Imperial Data'!$AC$7)-D19)*$H$6)</f>
        <v>1.1303703703703702</v>
      </c>
      <c r="S19" s="30">
        <f t="shared" si="11"/>
        <v>11.303703703703702</v>
      </c>
      <c r="T19" s="30">
        <f t="shared" si="0"/>
        <v>175.90200752000001</v>
      </c>
      <c r="U19" s="30">
        <f t="shared" si="1"/>
        <v>39.544073599999997</v>
      </c>
      <c r="V19" s="30">
        <f t="shared" si="12"/>
        <v>257.31098784533339</v>
      </c>
      <c r="W19" s="30">
        <f t="shared" si="13"/>
        <v>109.63459230814809</v>
      </c>
      <c r="X19" s="31">
        <f t="shared" si="2"/>
        <v>151.49949903348147</v>
      </c>
      <c r="Y19" s="30">
        <f t="shared" si="3"/>
        <v>106.33333333333333</v>
      </c>
      <c r="Z19" s="32"/>
      <c r="AB19" s="2"/>
    </row>
    <row r="20" spans="2:29" x14ac:dyDescent="0.2">
      <c r="B20" s="34">
        <f t="shared" si="14"/>
        <v>75</v>
      </c>
      <c r="C20" s="30" cm="1">
        <f t="array" ref="C20">IF(B20=0," ",IF('Imperial Data'!AG9&gt;=1,_xlfn.XLOOKUP('Imperial Data'!AG9,Imperial_Incremental[Height],_xlfn.XLOOKUP('Cumulative Volumes Imperial'!$F$4,Imperial_Incremental[#Headers],Imperial_Incremental[])),0))</f>
        <v>0</v>
      </c>
      <c r="D20" s="30" cm="1">
        <f t="array" ref="D20">IF(B20=0," ",IF('Imperial Data'!AG9&gt;=1,_xlfn.XLOOKUP('Imperial Data'!AG9,Imperial_Incremental[Height],_xlfn.XLOOKUP('Cumulative Volumes Imperial'!$F$4&amp;"EC",Imperial_Incremental[#Headers],Imperial_Incremental[]),0),0))</f>
        <v>0</v>
      </c>
      <c r="E20" s="30">
        <f t="shared" si="15"/>
        <v>0</v>
      </c>
      <c r="F20" s="30">
        <f t="shared" si="4"/>
        <v>0</v>
      </c>
      <c r="G20" s="30">
        <f>IF(B20=0,"",IF('Cumulative Volumes Imperial'!$AP$17=FALSE,I20,H20))</f>
        <v>211</v>
      </c>
      <c r="H20" s="30">
        <f t="shared" si="5"/>
        <v>211</v>
      </c>
      <c r="I20" s="30">
        <f t="shared" si="6"/>
        <v>211.00078703703707</v>
      </c>
      <c r="J20" s="30">
        <f>IF(B20="","",IF('Cumulative Volumes Imperial'!$AP$17=FALSE,L20,K20))</f>
        <v>211</v>
      </c>
      <c r="K20" s="30">
        <f t="shared" si="7"/>
        <v>211</v>
      </c>
      <c r="L20" s="30">
        <f t="shared" si="8"/>
        <v>211.00078703703707</v>
      </c>
      <c r="M20" s="30">
        <f>IF($E$8+45+$E$9&gt;989,"FALSE",IF(B20="","",IF('Cumulative Volumes Imperial'!$AP$17=FALSE,O20,N20)))</f>
        <v>26616.384892799997</v>
      </c>
      <c r="N20" s="30">
        <f t="shared" si="9"/>
        <v>26616.384892799997</v>
      </c>
      <c r="O20" s="30">
        <f>IF(B20=0,"",IF('Cumulative Volumes Imperial'!$AP$17=FALSE,(V20*$E$4)+(W20*$E$5),N20))</f>
        <v>26616.384892799997</v>
      </c>
      <c r="P20" s="30">
        <f>IF(B20=0,"",(((1/12)*'Imperial Data'!$AC$4*'Imperial Data'!$AC$5)-C20)*$H$6)</f>
        <v>1.9969708333333338</v>
      </c>
      <c r="Q20" s="30">
        <f t="shared" si="10"/>
        <v>199.69708333333338</v>
      </c>
      <c r="R20" s="30">
        <f>IF(B20=0,"",(((1/12)*'Imperial Data'!$AC$5*'Imperial Data'!$AC$7)-D20)*$H$6)</f>
        <v>1.1303703703703702</v>
      </c>
      <c r="S20" s="30">
        <f t="shared" si="11"/>
        <v>11.303703703703702</v>
      </c>
      <c r="T20" s="30">
        <f t="shared" si="0"/>
        <v>175.90200752000001</v>
      </c>
      <c r="U20" s="30">
        <f t="shared" si="1"/>
        <v>39.544073599999997</v>
      </c>
      <c r="V20" s="30">
        <f t="shared" si="12"/>
        <v>255.31401701200005</v>
      </c>
      <c r="W20" s="30">
        <f t="shared" si="13"/>
        <v>108.50422193777771</v>
      </c>
      <c r="X20" s="31">
        <f t="shared" si="2"/>
        <v>148.37215782977776</v>
      </c>
      <c r="Y20" s="30">
        <f t="shared" si="3"/>
        <v>106.25</v>
      </c>
      <c r="Z20" s="32"/>
      <c r="AB20" s="15"/>
    </row>
    <row r="21" spans="2:29" x14ac:dyDescent="0.2">
      <c r="B21" s="34">
        <f t="shared" si="14"/>
        <v>74</v>
      </c>
      <c r="C21" s="30" cm="1">
        <f t="array" ref="C21">IF(B21=0," ",IF('Imperial Data'!AG10&gt;=1,_xlfn.XLOOKUP('Imperial Data'!AG10,Imperial_Incremental[Height],_xlfn.XLOOKUP('Cumulative Volumes Imperial'!$F$4,Imperial_Incremental[#Headers],Imperial_Incremental[])),0))</f>
        <v>0</v>
      </c>
      <c r="D21" s="30" cm="1">
        <f t="array" ref="D21">IF(B21=0," ",IF('Imperial Data'!AG10&gt;=1,_xlfn.XLOOKUP('Imperial Data'!AG10,Imperial_Incremental[Height],_xlfn.XLOOKUP('Cumulative Volumes Imperial'!$F$4&amp;"EC",Imperial_Incremental[#Headers],Imperial_Incremental[]),0),0))</f>
        <v>0</v>
      </c>
      <c r="E21" s="30">
        <f t="shared" si="15"/>
        <v>0</v>
      </c>
      <c r="F21" s="30">
        <f t="shared" si="4"/>
        <v>0</v>
      </c>
      <c r="G21" s="30">
        <f>IF(B21=0,"",IF('Cumulative Volumes Imperial'!$AP$17=FALSE,I21,H21))</f>
        <v>211</v>
      </c>
      <c r="H21" s="30">
        <f t="shared" si="5"/>
        <v>211</v>
      </c>
      <c r="I21" s="30">
        <f t="shared" si="6"/>
        <v>211.00078703703707</v>
      </c>
      <c r="J21" s="30">
        <f>IF(B21="","",IF('Cumulative Volumes Imperial'!$AP$17=FALSE,L21,K21))</f>
        <v>211</v>
      </c>
      <c r="K21" s="30">
        <f t="shared" si="7"/>
        <v>211</v>
      </c>
      <c r="L21" s="30">
        <f t="shared" si="8"/>
        <v>211.00078703703707</v>
      </c>
      <c r="M21" s="30">
        <f>IF($E$8+45+$E$9&gt;989,"FALSE",IF(B21="","",IF('Cumulative Volumes Imperial'!$AP$17=FALSE,O21,N21)))</f>
        <v>26405.384892799997</v>
      </c>
      <c r="N21" s="30">
        <f t="shared" si="9"/>
        <v>26405.384892799997</v>
      </c>
      <c r="O21" s="30">
        <f>IF(B21=0,"",IF('Cumulative Volumes Imperial'!$AP$17=FALSE,(V21*$E$4)+(W21*$E$5),N21))</f>
        <v>26405.384892799997</v>
      </c>
      <c r="P21" s="30">
        <f>IF(B21=0,"",(((1/12)*'Imperial Data'!$AC$4*'Imperial Data'!$AC$5)-C21)*$H$6)</f>
        <v>1.9969708333333338</v>
      </c>
      <c r="Q21" s="30">
        <f t="shared" si="10"/>
        <v>199.69708333333338</v>
      </c>
      <c r="R21" s="30">
        <f>IF(B21=0,"",(((1/12)*'Imperial Data'!$AC$5*'Imperial Data'!$AC$7)-D21)*$H$6)</f>
        <v>1.1303703703703702</v>
      </c>
      <c r="S21" s="30">
        <f t="shared" si="11"/>
        <v>11.303703703703702</v>
      </c>
      <c r="T21" s="30">
        <f t="shared" si="0"/>
        <v>175.90200752000001</v>
      </c>
      <c r="U21" s="30">
        <f t="shared" si="1"/>
        <v>39.544073599999997</v>
      </c>
      <c r="V21" s="30">
        <f t="shared" si="12"/>
        <v>253.31704617866671</v>
      </c>
      <c r="W21" s="30">
        <f t="shared" si="13"/>
        <v>107.37385156740734</v>
      </c>
      <c r="X21" s="31">
        <f t="shared" si="2"/>
        <v>145.24481662607405</v>
      </c>
      <c r="Y21" s="30">
        <f t="shared" si="3"/>
        <v>106.16666666666667</v>
      </c>
      <c r="Z21" s="32"/>
      <c r="AB21" s="15"/>
    </row>
    <row r="22" spans="2:29" x14ac:dyDescent="0.2">
      <c r="B22" s="34">
        <f t="shared" si="14"/>
        <v>73</v>
      </c>
      <c r="C22" s="30" cm="1">
        <f t="array" ref="C22">IF(B22=0," ",IF('Imperial Data'!AG11&gt;=1,_xlfn.XLOOKUP('Imperial Data'!AG11,Imperial_Incremental[Height],_xlfn.XLOOKUP('Cumulative Volumes Imperial'!$F$4,Imperial_Incremental[#Headers],Imperial_Incremental[])),0))</f>
        <v>0</v>
      </c>
      <c r="D22" s="30" cm="1">
        <f t="array" ref="D22">IF(B22=0," ",IF('Imperial Data'!AG11&gt;=1,_xlfn.XLOOKUP('Imperial Data'!AG11,Imperial_Incremental[Height],_xlfn.XLOOKUP('Cumulative Volumes Imperial'!$F$4&amp;"EC",Imperial_Incremental[#Headers],Imperial_Incremental[]),0),0))</f>
        <v>0</v>
      </c>
      <c r="E22" s="30">
        <f t="shared" si="15"/>
        <v>0</v>
      </c>
      <c r="F22" s="30">
        <f t="shared" si="4"/>
        <v>0</v>
      </c>
      <c r="G22" s="30">
        <f>IF(B22=0,"",IF('Cumulative Volumes Imperial'!$AP$17=FALSE,I22,H22))</f>
        <v>211</v>
      </c>
      <c r="H22" s="30">
        <f t="shared" si="5"/>
        <v>211</v>
      </c>
      <c r="I22" s="30">
        <f t="shared" si="6"/>
        <v>211.00078703703707</v>
      </c>
      <c r="J22" s="30">
        <f>IF(B22="","",IF('Cumulative Volumes Imperial'!$AP$17=FALSE,L22,K22))</f>
        <v>211</v>
      </c>
      <c r="K22" s="30">
        <f t="shared" si="7"/>
        <v>211</v>
      </c>
      <c r="L22" s="30">
        <f t="shared" si="8"/>
        <v>211.00078703703707</v>
      </c>
      <c r="M22" s="30">
        <f>IF($E$8+45+$E$9&gt;989,"FALSE",IF(B22="","",IF('Cumulative Volumes Imperial'!$AP$17=FALSE,O22,N22)))</f>
        <v>26194.384892799997</v>
      </c>
      <c r="N22" s="30">
        <f t="shared" si="9"/>
        <v>26194.384892799997</v>
      </c>
      <c r="O22" s="30">
        <f>IF(B22=0,"",IF('Cumulative Volumes Imperial'!$AP$17=FALSE,(V22*$E$4)+(W22*$E$5),N22))</f>
        <v>26194.384892799997</v>
      </c>
      <c r="P22" s="30">
        <f>IF(B22=0,"",(((1/12)*'Imperial Data'!$AC$4*'Imperial Data'!$AC$5)-C22)*$H$6)</f>
        <v>1.9969708333333338</v>
      </c>
      <c r="Q22" s="30">
        <f t="shared" si="10"/>
        <v>199.69708333333338</v>
      </c>
      <c r="R22" s="30">
        <f>IF(B22=0,"",(((1/12)*'Imperial Data'!$AC$5*'Imperial Data'!$AC$7)-D22)*$H$6)</f>
        <v>1.1303703703703702</v>
      </c>
      <c r="S22" s="30">
        <f t="shared" si="11"/>
        <v>11.303703703703702</v>
      </c>
      <c r="T22" s="30">
        <f t="shared" si="0"/>
        <v>175.90200752000001</v>
      </c>
      <c r="U22" s="30">
        <f t="shared" si="1"/>
        <v>39.544073599999997</v>
      </c>
      <c r="V22" s="30">
        <f t="shared" si="12"/>
        <v>251.32007534533338</v>
      </c>
      <c r="W22" s="30">
        <f t="shared" si="13"/>
        <v>106.24348119703697</v>
      </c>
      <c r="X22" s="31">
        <f t="shared" si="2"/>
        <v>142.11747542237035</v>
      </c>
      <c r="Y22" s="30">
        <f t="shared" si="3"/>
        <v>106.08333333333333</v>
      </c>
      <c r="Z22" s="32"/>
      <c r="AB22" s="15"/>
    </row>
    <row r="23" spans="2:29" x14ac:dyDescent="0.2">
      <c r="B23" s="34">
        <f t="shared" si="14"/>
        <v>72</v>
      </c>
      <c r="C23" s="30" cm="1">
        <f t="array" ref="C23">IF(B23=0," ",IF('Imperial Data'!AG12&gt;=1,_xlfn.XLOOKUP('Imperial Data'!AG12,Imperial_Incremental[Height],_xlfn.XLOOKUP('Cumulative Volumes Imperial'!$F$4,Imperial_Incremental[#Headers],Imperial_Incremental[])),0))</f>
        <v>0</v>
      </c>
      <c r="D23" s="30" cm="1">
        <f t="array" ref="D23">IF(B23=0," ",IF('Imperial Data'!AG12&gt;=1,_xlfn.XLOOKUP('Imperial Data'!AG12,Imperial_Incremental[Height],_xlfn.XLOOKUP('Cumulative Volumes Imperial'!$F$4&amp;"EC",Imperial_Incremental[#Headers],Imperial_Incremental[]),0),0))</f>
        <v>0</v>
      </c>
      <c r="E23" s="30">
        <f t="shared" si="15"/>
        <v>0</v>
      </c>
      <c r="F23" s="30">
        <f t="shared" si="4"/>
        <v>0</v>
      </c>
      <c r="G23" s="30">
        <f>IF(B23=0,"",IF('Cumulative Volumes Imperial'!$AP$17=FALSE,I23,H23))</f>
        <v>211</v>
      </c>
      <c r="H23" s="30">
        <f t="shared" si="5"/>
        <v>211</v>
      </c>
      <c r="I23" s="30">
        <f t="shared" si="6"/>
        <v>211.00078703703707</v>
      </c>
      <c r="J23" s="30">
        <f>IF(B23="","",IF('Cumulative Volumes Imperial'!$AP$17=FALSE,L23,K23))</f>
        <v>211</v>
      </c>
      <c r="K23" s="30">
        <f t="shared" si="7"/>
        <v>211</v>
      </c>
      <c r="L23" s="30">
        <f t="shared" si="8"/>
        <v>211.00078703703707</v>
      </c>
      <c r="M23" s="30">
        <f>IF($E$8+45+$E$9&gt;989,"FALSE",IF(B23="","",IF('Cumulative Volumes Imperial'!$AP$17=FALSE,O23,N23)))</f>
        <v>25983.384892799997</v>
      </c>
      <c r="N23" s="30">
        <f t="shared" si="9"/>
        <v>25983.384892799997</v>
      </c>
      <c r="O23" s="30">
        <f>IF(B23=0,"",IF('Cumulative Volumes Imperial'!$AP$17=FALSE,(V23*$E$4)+(W23*$E$5),N23))</f>
        <v>25983.384892799997</v>
      </c>
      <c r="P23" s="30">
        <f>IF(B23=0,"",(((1/12)*'Imperial Data'!$AC$4*'Imperial Data'!$AC$5)-C23)*$H$6)</f>
        <v>1.9969708333333338</v>
      </c>
      <c r="Q23" s="30">
        <f t="shared" si="10"/>
        <v>199.69708333333338</v>
      </c>
      <c r="R23" s="30">
        <f>IF(B23=0,"",(((1/12)*'Imperial Data'!$AC$5*'Imperial Data'!$AC$7)-D23)*$H$6)</f>
        <v>1.1303703703703702</v>
      </c>
      <c r="S23" s="30">
        <f t="shared" si="11"/>
        <v>11.303703703703702</v>
      </c>
      <c r="T23" s="30">
        <f t="shared" si="0"/>
        <v>175.90200752000001</v>
      </c>
      <c r="U23" s="30">
        <f t="shared" si="1"/>
        <v>39.544073599999997</v>
      </c>
      <c r="V23" s="30">
        <f t="shared" si="12"/>
        <v>249.32310451200004</v>
      </c>
      <c r="W23" s="30">
        <f t="shared" si="13"/>
        <v>105.1131108266666</v>
      </c>
      <c r="X23" s="31">
        <f t="shared" si="2"/>
        <v>138.99013421866664</v>
      </c>
      <c r="Y23" s="30">
        <f t="shared" si="3"/>
        <v>106</v>
      </c>
      <c r="Z23" s="32"/>
      <c r="AB23" s="15"/>
    </row>
    <row r="24" spans="2:29" x14ac:dyDescent="0.2">
      <c r="B24" s="34">
        <f t="shared" si="14"/>
        <v>71</v>
      </c>
      <c r="C24" s="30" cm="1">
        <f t="array" ref="C24">IF(B24=0," ",IF('Imperial Data'!AG13&gt;=1,_xlfn.XLOOKUP('Imperial Data'!AG13,Imperial_Incremental[Height],_xlfn.XLOOKUP('Cumulative Volumes Imperial'!$F$4,Imperial_Incremental[#Headers],Imperial_Incremental[])),0))</f>
        <v>0</v>
      </c>
      <c r="D24" s="30" cm="1">
        <f t="array" ref="D24">IF(B24=0," ",IF('Imperial Data'!AG13&gt;=1,_xlfn.XLOOKUP('Imperial Data'!AG13,Imperial_Incremental[Height],_xlfn.XLOOKUP('Cumulative Volumes Imperial'!$F$4&amp;"EC",Imperial_Incremental[#Headers],Imperial_Incremental[]),0),0))</f>
        <v>0</v>
      </c>
      <c r="E24" s="30">
        <f t="shared" si="15"/>
        <v>0</v>
      </c>
      <c r="F24" s="30">
        <f t="shared" si="4"/>
        <v>0</v>
      </c>
      <c r="G24" s="30">
        <f>IF(B24=0,"",IF('Cumulative Volumes Imperial'!$AP$17=FALSE,I24,H24))</f>
        <v>211</v>
      </c>
      <c r="H24" s="30">
        <f t="shared" si="5"/>
        <v>211</v>
      </c>
      <c r="I24" s="30">
        <f t="shared" si="6"/>
        <v>211.00078703703707</v>
      </c>
      <c r="J24" s="30">
        <f>IF(B24="","",IF('Cumulative Volumes Imperial'!$AP$17=FALSE,L24,K24))</f>
        <v>211</v>
      </c>
      <c r="K24" s="30">
        <f t="shared" si="7"/>
        <v>211</v>
      </c>
      <c r="L24" s="30">
        <f t="shared" si="8"/>
        <v>211.00078703703707</v>
      </c>
      <c r="M24" s="30">
        <f>IF($E$8+45+$E$9&gt;989,"FALSE",IF(B24="","",IF('Cumulative Volumes Imperial'!$AP$17=FALSE,O24,N24)))</f>
        <v>25772.384892799997</v>
      </c>
      <c r="N24" s="30">
        <f t="shared" si="9"/>
        <v>25772.384892799997</v>
      </c>
      <c r="O24" s="30">
        <f>IF(B24=0,"",IF('Cumulative Volumes Imperial'!$AP$17=FALSE,(V24*$E$4)+(W24*$E$5),N24))</f>
        <v>25772.384892799997</v>
      </c>
      <c r="P24" s="30">
        <f>IF(B24=0,"",(((1/12)*'Imperial Data'!$AC$4*'Imperial Data'!$AC$5)-C24)*$H$6)</f>
        <v>1.9969708333333338</v>
      </c>
      <c r="Q24" s="30">
        <f t="shared" si="10"/>
        <v>199.69708333333338</v>
      </c>
      <c r="R24" s="30">
        <f>IF(B24=0,"",(((1/12)*'Imperial Data'!$AC$5*'Imperial Data'!$AC$7)-D24)*$H$6)</f>
        <v>1.1303703703703702</v>
      </c>
      <c r="S24" s="30">
        <f t="shared" si="11"/>
        <v>11.303703703703702</v>
      </c>
      <c r="T24" s="30">
        <f t="shared" si="0"/>
        <v>175.90200752000001</v>
      </c>
      <c r="U24" s="30">
        <f t="shared" si="1"/>
        <v>39.544073599999997</v>
      </c>
      <c r="V24" s="30">
        <f t="shared" si="12"/>
        <v>247.32613367866671</v>
      </c>
      <c r="W24" s="30">
        <f t="shared" si="13"/>
        <v>103.98274045629623</v>
      </c>
      <c r="X24" s="31">
        <f t="shared" si="2"/>
        <v>135.86279301496293</v>
      </c>
      <c r="Y24" s="30">
        <f t="shared" si="3"/>
        <v>105.91666666666667</v>
      </c>
      <c r="Z24" s="32"/>
      <c r="AB24" s="15"/>
    </row>
    <row r="25" spans="2:29" x14ac:dyDescent="0.2">
      <c r="B25" s="34">
        <f t="shared" si="14"/>
        <v>70</v>
      </c>
      <c r="C25" s="30" cm="1">
        <f t="array" ref="C25">IF(B25=0," ",IF('Imperial Data'!AG14&gt;=1,_xlfn.XLOOKUP('Imperial Data'!AG14,Imperial_Incremental[Height],_xlfn.XLOOKUP('Cumulative Volumes Imperial'!$F$4,Imperial_Incremental[#Headers],Imperial_Incremental[])),0))</f>
        <v>0</v>
      </c>
      <c r="D25" s="30" cm="1">
        <f t="array" ref="D25">IF(B25=0," ",IF('Imperial Data'!AG14&gt;=1,_xlfn.XLOOKUP('Imperial Data'!AG14,Imperial_Incremental[Height],_xlfn.XLOOKUP('Cumulative Volumes Imperial'!$F$4&amp;"EC",Imperial_Incremental[#Headers],Imperial_Incremental[]),0),0))</f>
        <v>0</v>
      </c>
      <c r="E25" s="30">
        <f t="shared" si="15"/>
        <v>0</v>
      </c>
      <c r="F25" s="30">
        <f t="shared" si="4"/>
        <v>0</v>
      </c>
      <c r="G25" s="30">
        <f>IF(B25=0,"",IF('Cumulative Volumes Imperial'!$AP$17=FALSE,I25,H25))</f>
        <v>211</v>
      </c>
      <c r="H25" s="30">
        <f t="shared" si="5"/>
        <v>211</v>
      </c>
      <c r="I25" s="30">
        <f t="shared" si="6"/>
        <v>211.00078703703707</v>
      </c>
      <c r="J25" s="30">
        <f>IF(B25="","",IF('Cumulative Volumes Imperial'!$AP$17=FALSE,L25,K25))</f>
        <v>211</v>
      </c>
      <c r="K25" s="30">
        <f t="shared" si="7"/>
        <v>211</v>
      </c>
      <c r="L25" s="30">
        <f t="shared" si="8"/>
        <v>211.00078703703707</v>
      </c>
      <c r="M25" s="30">
        <f>IF($E$8+45+$E$9&gt;989,"FALSE",IF(B25="","",IF('Cumulative Volumes Imperial'!$AP$17=FALSE,O25,N25)))</f>
        <v>25561.384892799997</v>
      </c>
      <c r="N25" s="30">
        <f t="shared" si="9"/>
        <v>25561.384892799997</v>
      </c>
      <c r="O25" s="30">
        <f>IF(B25=0,"",IF('Cumulative Volumes Imperial'!$AP$17=FALSE,(V25*$E$4)+(W25*$E$5),N25))</f>
        <v>25561.384892799997</v>
      </c>
      <c r="P25" s="30">
        <f>IF(B25=0,"",(((1/12)*'Imperial Data'!$AC$4*'Imperial Data'!$AC$5)-C25)*$H$6)</f>
        <v>1.9969708333333338</v>
      </c>
      <c r="Q25" s="30">
        <f t="shared" si="10"/>
        <v>199.69708333333338</v>
      </c>
      <c r="R25" s="30">
        <f>IF(B25=0,"",(((1/12)*'Imperial Data'!$AC$5*'Imperial Data'!$AC$7)-D25)*$H$6)</f>
        <v>1.1303703703703702</v>
      </c>
      <c r="S25" s="30">
        <f t="shared" si="11"/>
        <v>11.303703703703702</v>
      </c>
      <c r="T25" s="30">
        <f t="shared" si="0"/>
        <v>175.90200752000001</v>
      </c>
      <c r="U25" s="30">
        <f t="shared" si="1"/>
        <v>39.544073599999997</v>
      </c>
      <c r="V25" s="30">
        <f t="shared" si="12"/>
        <v>245.32916284533337</v>
      </c>
      <c r="W25" s="30">
        <f t="shared" si="13"/>
        <v>102.85237008592586</v>
      </c>
      <c r="X25" s="31">
        <f t="shared" si="2"/>
        <v>132.73545181125922</v>
      </c>
      <c r="Y25" s="30">
        <f t="shared" si="3"/>
        <v>105.83333333333333</v>
      </c>
      <c r="Z25" s="32"/>
      <c r="AB25" s="15"/>
      <c r="AC25" s="33"/>
    </row>
    <row r="26" spans="2:29" x14ac:dyDescent="0.2">
      <c r="B26" s="34">
        <f t="shared" si="14"/>
        <v>69</v>
      </c>
      <c r="C26" s="30" cm="1">
        <f t="array" ref="C26">IF(B26=0," ",IF('Imperial Data'!AG15&gt;=1,_xlfn.XLOOKUP('Imperial Data'!AG15,Imperial_Incremental[Height],_xlfn.XLOOKUP('Cumulative Volumes Imperial'!$F$4,Imperial_Incremental[#Headers],Imperial_Incremental[])),0))</f>
        <v>5.9375960000011219E-2</v>
      </c>
      <c r="D26" s="30" cm="1">
        <f t="array" ref="D26">IF(B26=0," ",IF('Imperial Data'!AG15&gt;=1,_xlfn.XLOOKUP('Imperial Data'!AG15,Imperial_Incremental[Height],_xlfn.XLOOKUP('Cumulative Volumes Imperial'!$F$4&amp;"EC",Imperial_Incremental[#Headers],Imperial_Incremental[]),0),0))</f>
        <v>1.3020879999999124E-2</v>
      </c>
      <c r="E26" s="30">
        <f>IF(B26=0,"",$E$4*C26)</f>
        <v>5.9375960000011219</v>
      </c>
      <c r="F26" s="30">
        <f t="shared" si="4"/>
        <v>0.13020879999999124</v>
      </c>
      <c r="G26" s="30">
        <f>IF(B26=0,"",IF('Cumulative Volumes Imperial'!$AP$17=FALSE,I26,H26))</f>
        <v>208.57287807999955</v>
      </c>
      <c r="H26" s="30">
        <f t="shared" si="5"/>
        <v>208.57287807999955</v>
      </c>
      <c r="I26" s="30">
        <f t="shared" si="6"/>
        <v>208.5736651170366</v>
      </c>
      <c r="J26" s="30">
        <f>IF(B26="","",IF('Cumulative Volumes Imperial'!$AP$17=FALSE,L26,K26))</f>
        <v>214.64068288000067</v>
      </c>
      <c r="K26" s="30">
        <f t="shared" si="7"/>
        <v>214.64068288000067</v>
      </c>
      <c r="L26" s="30">
        <f t="shared" si="8"/>
        <v>214.64146991703771</v>
      </c>
      <c r="M26" s="30">
        <f>IF($E$8+45+$E$9&gt;989,"FALSE",IF(B26="","",IF('Cumulative Volumes Imperial'!$AP$17=FALSE,O26,N26)))</f>
        <v>25350.384892799997</v>
      </c>
      <c r="N26" s="30">
        <f t="shared" si="9"/>
        <v>25350.384892799997</v>
      </c>
      <c r="O26" s="30">
        <f>IF(B26=0,"",IF('Cumulative Volumes Imperial'!$AP$17=FALSE,(V26*$E$4)+(W26*$E$5),N26))</f>
        <v>25350.384892799997</v>
      </c>
      <c r="P26" s="30">
        <f>IF(B26=0,"",(((1/12)*'Imperial Data'!$AC$4*'Imperial Data'!$AC$5)-C26)*$H$6)</f>
        <v>1.9732204493333292</v>
      </c>
      <c r="Q26" s="30">
        <f t="shared" si="10"/>
        <v>197.3220449333329</v>
      </c>
      <c r="R26" s="30">
        <f>IF(B26=0,"",(((1/12)*'Imperial Data'!$AC$5*'Imperial Data'!$AC$7)-D26)*$H$6)</f>
        <v>1.1251620183703706</v>
      </c>
      <c r="S26" s="30">
        <f t="shared" si="11"/>
        <v>11.251620183703706</v>
      </c>
      <c r="T26" s="30">
        <f t="shared" si="0"/>
        <v>175.90200752000001</v>
      </c>
      <c r="U26" s="30">
        <f t="shared" si="1"/>
        <v>39.544073599999997</v>
      </c>
      <c r="V26" s="30">
        <f t="shared" si="12"/>
        <v>243.33219201200004</v>
      </c>
      <c r="W26" s="30">
        <f t="shared" si="13"/>
        <v>101.72199971555548</v>
      </c>
      <c r="X26" s="31">
        <f t="shared" si="2"/>
        <v>129.60811060755552</v>
      </c>
      <c r="Y26" s="30">
        <f t="shared" si="3"/>
        <v>105.75</v>
      </c>
      <c r="Z26" s="32"/>
      <c r="AB26" s="15"/>
    </row>
    <row r="27" spans="2:29" x14ac:dyDescent="0.2">
      <c r="B27" s="34">
        <f t="shared" si="14"/>
        <v>68</v>
      </c>
      <c r="C27" s="30" cm="1">
        <f t="array" ref="C27">IF(B27=0," ",IF('Imperial Data'!AG16&gt;=1,_xlfn.XLOOKUP('Imperial Data'!AG16,Imperial_Incremental[Height],_xlfn.XLOOKUP('Cumulative Volumes Imperial'!$F$4,Imperial_Incremental[#Headers],Imperial_Incremental[])),0))</f>
        <v>0.19017919000000916</v>
      </c>
      <c r="D27" s="30" cm="1">
        <f t="array" ref="D27">IF(B27=0," ",IF('Imperial Data'!AG16&gt;=1,_xlfn.XLOOKUP('Imperial Data'!AG16,Imperial_Incremental[Height],_xlfn.XLOOKUP('Cumulative Volumes Imperial'!$F$4&amp;"EC",Imperial_Incremental[#Headers],Imperial_Incremental[]),0),0))</f>
        <v>3.3912879999995482E-2</v>
      </c>
      <c r="E27" s="30">
        <f t="shared" si="15"/>
        <v>19.017919000000916</v>
      </c>
      <c r="F27" s="30">
        <f t="shared" si="4"/>
        <v>0.33912879999995482</v>
      </c>
      <c r="G27" s="30">
        <f>IF(B27=0,"",IF('Cumulative Volumes Imperial'!$AP$17=FALSE,I27,H27))</f>
        <v>203.25718087999965</v>
      </c>
      <c r="H27" s="30">
        <f t="shared" si="5"/>
        <v>203.25718087999965</v>
      </c>
      <c r="I27" s="30">
        <f t="shared" si="6"/>
        <v>203.25796791703672</v>
      </c>
      <c r="J27" s="30">
        <f>IF(B27="","",IF('Cumulative Volumes Imperial'!$AP$17=FALSE,L27,K27))</f>
        <v>222.61422868000051</v>
      </c>
      <c r="K27" s="30">
        <f t="shared" si="7"/>
        <v>222.61422868000051</v>
      </c>
      <c r="L27" s="30">
        <f t="shared" si="8"/>
        <v>222.61501571703758</v>
      </c>
      <c r="M27" s="30">
        <f>IF($E$8+45+$E$9&gt;989,"FALSE",IF(B27="","",IF('Cumulative Volumes Imperial'!$AP$17=FALSE,O27,N27)))</f>
        <v>25135.744209919998</v>
      </c>
      <c r="N27" s="30">
        <f t="shared" si="9"/>
        <v>25135.744209919998</v>
      </c>
      <c r="O27" s="30">
        <f>IF(B27=0,"",IF('Cumulative Volumes Imperial'!$AP$17=FALSE,(V27*$E$4)+(W27*$E$5),N27))</f>
        <v>25135.744209919998</v>
      </c>
      <c r="P27" s="30">
        <f>IF(B27=0,"",(((1/12)*'Imperial Data'!$AC$4*'Imperial Data'!$AC$5)-C27)*$H$6)</f>
        <v>1.9208991573333301</v>
      </c>
      <c r="Q27" s="30">
        <f t="shared" si="10"/>
        <v>192.08991573333302</v>
      </c>
      <c r="R27" s="30">
        <f>IF(B27=0,"",(((1/12)*'Imperial Data'!$AC$5*'Imperial Data'!$AC$7)-D27)*$H$6)</f>
        <v>1.1168052183703721</v>
      </c>
      <c r="S27" s="30">
        <f t="shared" si="11"/>
        <v>11.16805218370372</v>
      </c>
      <c r="T27" s="30">
        <f t="shared" si="0"/>
        <v>175.84263156</v>
      </c>
      <c r="U27" s="30">
        <f t="shared" si="1"/>
        <v>39.531052719999998</v>
      </c>
      <c r="V27" s="30">
        <f t="shared" si="12"/>
        <v>241.2995956026667</v>
      </c>
      <c r="W27" s="30">
        <f t="shared" si="13"/>
        <v>100.58381681718511</v>
      </c>
      <c r="X27" s="31">
        <f t="shared" si="2"/>
        <v>126.50972813985183</v>
      </c>
      <c r="Y27" s="30">
        <f t="shared" si="3"/>
        <v>105.66666666666667</v>
      </c>
      <c r="Z27" s="32"/>
      <c r="AB27" s="15"/>
    </row>
    <row r="28" spans="2:29" x14ac:dyDescent="0.2">
      <c r="B28" s="34">
        <f t="shared" si="14"/>
        <v>67</v>
      </c>
      <c r="C28" s="30" cm="1">
        <f t="array" ref="C28">IF(B28=0," ",IF('Imperial Data'!AG17&gt;=1,_xlfn.XLOOKUP('Imperial Data'!AG17,Imperial_Incremental[Height],_xlfn.XLOOKUP('Cumulative Volumes Imperial'!$F$4,Imperial_Incremental[#Headers],Imperial_Incremental[])),0))</f>
        <v>0.27517807999998922</v>
      </c>
      <c r="D28" s="30" cm="1">
        <f t="array" ref="D28">IF(B28=0," ",IF('Imperial Data'!AG17&gt;=1,_xlfn.XLOOKUP('Imperial Data'!AG17,Imperial_Incremental[Height],_xlfn.XLOOKUP('Cumulative Volumes Imperial'!$F$4&amp;"EC",Imperial_Incremental[#Headers],Imperial_Incremental[]),0),0))</f>
        <v>5.1775609999999972E-2</v>
      </c>
      <c r="E28" s="30">
        <f t="shared" si="15"/>
        <v>27.517807999998922</v>
      </c>
      <c r="F28" s="30">
        <f t="shared" si="4"/>
        <v>0.51775609999999972</v>
      </c>
      <c r="G28" s="30">
        <f>IF(B28=0,"",IF('Cumulative Volumes Imperial'!$AP$17=FALSE,I28,H28))</f>
        <v>199.78577436000046</v>
      </c>
      <c r="H28" s="30">
        <f t="shared" si="5"/>
        <v>199.78577436000046</v>
      </c>
      <c r="I28" s="30">
        <f t="shared" si="6"/>
        <v>199.7865613970375</v>
      </c>
      <c r="J28" s="30">
        <f>IF(B28="","",IF('Cumulative Volumes Imperial'!$AP$17=FALSE,L28,K28))</f>
        <v>227.82133845999937</v>
      </c>
      <c r="K28" s="30">
        <f t="shared" si="7"/>
        <v>227.82133845999937</v>
      </c>
      <c r="L28" s="30">
        <f t="shared" si="8"/>
        <v>227.82212549703644</v>
      </c>
      <c r="M28" s="30">
        <f>IF($E$8+45+$E$9&gt;989,"FALSE",IF(B28="","",IF('Cumulative Volumes Imperial'!$AP$17=FALSE,O28,N28)))</f>
        <v>24913.129981239996</v>
      </c>
      <c r="N28" s="30">
        <f t="shared" si="9"/>
        <v>24913.129981239996</v>
      </c>
      <c r="O28" s="30">
        <f>IF(B28=0,"",IF('Cumulative Volumes Imperial'!$AP$17=FALSE,(V28*$E$4)+(W28*$E$5),N28))</f>
        <v>24913.129981239996</v>
      </c>
      <c r="P28" s="30">
        <f>IF(B28=0,"",(((1/12)*'Imperial Data'!$AC$4*'Imperial Data'!$AC$5)-C28)*$H$6)</f>
        <v>1.8868996013333381</v>
      </c>
      <c r="Q28" s="30">
        <f t="shared" si="10"/>
        <v>188.68996013333381</v>
      </c>
      <c r="R28" s="30">
        <f>IF(B28=0,"",(((1/12)*'Imperial Data'!$AC$5*'Imperial Data'!$AC$7)-D28)*$H$6)</f>
        <v>1.1096601263703703</v>
      </c>
      <c r="S28" s="30">
        <f t="shared" si="11"/>
        <v>11.096601263703702</v>
      </c>
      <c r="T28" s="30">
        <f t="shared" si="0"/>
        <v>175.65245236999999</v>
      </c>
      <c r="U28" s="30">
        <f t="shared" si="1"/>
        <v>39.497139840000003</v>
      </c>
      <c r="V28" s="30">
        <f t="shared" si="12"/>
        <v>239.18851725533335</v>
      </c>
      <c r="W28" s="30">
        <f t="shared" si="13"/>
        <v>99.433098718814747</v>
      </c>
      <c r="X28" s="31">
        <f t="shared" si="2"/>
        <v>123.47202376414813</v>
      </c>
      <c r="Y28" s="30">
        <f t="shared" si="3"/>
        <v>105.58333333333333</v>
      </c>
      <c r="Z28" s="32"/>
      <c r="AB28" s="15"/>
    </row>
    <row r="29" spans="2:29" x14ac:dyDescent="0.2">
      <c r="B29" s="34">
        <f t="shared" si="14"/>
        <v>66</v>
      </c>
      <c r="C29" s="30" cm="1">
        <f t="array" ref="C29">IF(B29=0," ",IF('Imperial Data'!AG18&gt;=1,_xlfn.XLOOKUP('Imperial Data'!AG18,Imperial_Incremental[Height],_xlfn.XLOOKUP('Cumulative Volumes Imperial'!$F$4,Imperial_Incremental[#Headers],Imperial_Incremental[])),0))</f>
        <v>0.35725088000000937</v>
      </c>
      <c r="D29" s="30" cm="1">
        <f t="array" ref="D29">IF(B29=0," ",IF('Imperial Data'!AG18&gt;=1,_xlfn.XLOOKUP('Imperial Data'!AG18,Imperial_Incremental[Height],_xlfn.XLOOKUP('Cumulative Volumes Imperial'!$F$4&amp;"EC",Imperial_Incremental[#Headers],Imperial_Incremental[]),0),0))</f>
        <v>6.6000030000004983E-2</v>
      </c>
      <c r="E29" s="30">
        <f t="shared" si="15"/>
        <v>35.725088000000937</v>
      </c>
      <c r="F29" s="30">
        <f t="shared" si="4"/>
        <v>0.66000030000004983</v>
      </c>
      <c r="G29" s="30">
        <f>IF(B29=0,"",IF('Cumulative Volumes Imperial'!$AP$17=FALSE,I29,H29))</f>
        <v>196.44596467999963</v>
      </c>
      <c r="H29" s="30">
        <f t="shared" si="5"/>
        <v>196.44596467999963</v>
      </c>
      <c r="I29" s="30">
        <f t="shared" si="6"/>
        <v>196.44675171703668</v>
      </c>
      <c r="J29" s="30">
        <f>IF(B29="","",IF('Cumulative Volumes Imperial'!$AP$17=FALSE,L29,K29))</f>
        <v>232.83105298000061</v>
      </c>
      <c r="K29" s="30">
        <f t="shared" si="7"/>
        <v>232.83105298000061</v>
      </c>
      <c r="L29" s="30">
        <f t="shared" si="8"/>
        <v>232.83184001703768</v>
      </c>
      <c r="M29" s="30">
        <f>IF($E$8+45+$E$9&gt;989,"FALSE",IF(B29="","",IF('Cumulative Volumes Imperial'!$AP$17=FALSE,O29,N29)))</f>
        <v>24685.308642779997</v>
      </c>
      <c r="N29" s="30">
        <f t="shared" si="9"/>
        <v>24685.308642779997</v>
      </c>
      <c r="O29" s="30">
        <f>IF(B29=0,"",IF('Cumulative Volumes Imperial'!$AP$17=FALSE,(V29*$E$4)+(W29*$E$5),N29))</f>
        <v>24685.308642779997</v>
      </c>
      <c r="P29" s="30">
        <f>IF(B29=0,"",(((1/12)*'Imperial Data'!$AC$4*'Imperial Data'!$AC$5)-C29)*$H$6)</f>
        <v>1.85407048133333</v>
      </c>
      <c r="Q29" s="30">
        <f t="shared" si="10"/>
        <v>185.40704813333301</v>
      </c>
      <c r="R29" s="30">
        <f>IF(B29=0,"",(((1/12)*'Imperial Data'!$AC$5*'Imperial Data'!$AC$7)-D29)*$H$6)</f>
        <v>1.1039703583703682</v>
      </c>
      <c r="S29" s="30">
        <f t="shared" si="11"/>
        <v>11.039703583703682</v>
      </c>
      <c r="T29" s="30">
        <f t="shared" si="0"/>
        <v>175.37727429</v>
      </c>
      <c r="U29" s="30">
        <f t="shared" si="1"/>
        <v>39.445364230000003</v>
      </c>
      <c r="V29" s="30">
        <f t="shared" si="12"/>
        <v>237.02643957400002</v>
      </c>
      <c r="W29" s="30">
        <f t="shared" si="13"/>
        <v>98.271662982444383</v>
      </c>
      <c r="X29" s="31">
        <f t="shared" si="2"/>
        <v>120.47546403644442</v>
      </c>
      <c r="Y29" s="30">
        <f t="shared" si="3"/>
        <v>105.5</v>
      </c>
      <c r="Z29" s="32"/>
      <c r="AB29" s="15"/>
    </row>
    <row r="30" spans="2:29" x14ac:dyDescent="0.2">
      <c r="B30" s="34">
        <f t="shared" si="14"/>
        <v>65</v>
      </c>
      <c r="C30" s="30" cm="1">
        <f t="array" ref="C30">IF(B30=0," ",IF('Imperial Data'!AG19&gt;=1,_xlfn.XLOOKUP('Imperial Data'!AG19,Imperial_Incremental[Height],_xlfn.XLOOKUP('Cumulative Volumes Imperial'!$F$4,Imperial_Incremental[#Headers],Imperial_Incremental[])),0))</f>
        <v>0.45839793999999756</v>
      </c>
      <c r="D30" s="30" cm="1">
        <f t="array" ref="D30">IF(B30=0," ",IF('Imperial Data'!AG19&gt;=1,_xlfn.XLOOKUP('Imperial Data'!AG19,Imperial_Incremental[Height],_xlfn.XLOOKUP('Cumulative Volumes Imperial'!$F$4&amp;"EC",Imperial_Incremental[#Headers],Imperial_Incremental[]),0),0))</f>
        <v>8.3070579999997562E-2</v>
      </c>
      <c r="E30" s="30">
        <f t="shared" si="15"/>
        <v>45.839793999999756</v>
      </c>
      <c r="F30" s="30">
        <f>IF(B30=0,"",$E$5*D30)</f>
        <v>0.83070579999997562</v>
      </c>
      <c r="G30" s="30">
        <f>IF(B30=0,"",IF('Cumulative Volumes Imperial'!$AP$17=FALSE,I30,H30))</f>
        <v>192.33180008000011</v>
      </c>
      <c r="H30" s="30">
        <f t="shared" si="5"/>
        <v>192.33180008000011</v>
      </c>
      <c r="I30" s="30">
        <f t="shared" si="6"/>
        <v>192.33258711703718</v>
      </c>
      <c r="J30" s="30">
        <f>IF(B30="","",IF('Cumulative Volumes Imperial'!$AP$17=FALSE,L30,K30))</f>
        <v>239.00229987999984</v>
      </c>
      <c r="K30" s="30">
        <f t="shared" si="7"/>
        <v>239.00229987999984</v>
      </c>
      <c r="L30" s="30">
        <f t="shared" si="8"/>
        <v>239.00308691703691</v>
      </c>
      <c r="M30" s="30">
        <f>IF($E$8+45+$E$9&gt;989,"FALSE",IF(B30="","",IF('Cumulative Volumes Imperial'!$AP$17=FALSE,O30,N30)))</f>
        <v>24452.477589799997</v>
      </c>
      <c r="N30" s="30">
        <f t="shared" si="9"/>
        <v>24452.477589799997</v>
      </c>
      <c r="O30" s="30">
        <f>IF(B30=0,"",IF('Cumulative Volumes Imperial'!$AP$17=FALSE,(V30*$E$4)+(W30*$E$5),N30))</f>
        <v>24452.477589799997</v>
      </c>
      <c r="P30" s="30">
        <f>IF(B30=0,"",(((1/12)*'Imperial Data'!$AC$4*'Imperial Data'!$AC$5)-C30)*$H$6)</f>
        <v>1.8136116573333347</v>
      </c>
      <c r="Q30" s="30">
        <f t="shared" si="10"/>
        <v>181.36116573333348</v>
      </c>
      <c r="R30" s="30">
        <f>IF(B30=0,"",(((1/12)*'Imperial Data'!$AC$5*'Imperial Data'!$AC$7)-D30)*$H$6)</f>
        <v>1.0971421383703712</v>
      </c>
      <c r="S30" s="30">
        <f t="shared" si="11"/>
        <v>10.971421383703712</v>
      </c>
      <c r="T30" s="30">
        <f t="shared" si="0"/>
        <v>175.02002340999999</v>
      </c>
      <c r="U30" s="30">
        <f t="shared" si="1"/>
        <v>39.379364199999998</v>
      </c>
      <c r="V30" s="30">
        <f t="shared" si="12"/>
        <v>234.81511821266668</v>
      </c>
      <c r="W30" s="30">
        <f t="shared" si="13"/>
        <v>97.101692594074009</v>
      </c>
      <c r="X30" s="31">
        <f t="shared" si="2"/>
        <v>117.51742319674074</v>
      </c>
      <c r="Y30" s="30">
        <f t="shared" si="3"/>
        <v>105.41666666666667</v>
      </c>
      <c r="Z30" s="32"/>
      <c r="AB30" s="15"/>
    </row>
    <row r="31" spans="2:29" x14ac:dyDescent="0.2">
      <c r="B31" s="34">
        <f t="shared" si="14"/>
        <v>64</v>
      </c>
      <c r="C31" s="30" cm="1">
        <f t="array" ref="C31">IF(B31=0," ",IF('Imperial Data'!AG20&gt;=1,_xlfn.XLOOKUP('Imperial Data'!AG20,Imperial_Incremental[Height],_xlfn.XLOOKUP('Cumulative Volumes Imperial'!$F$4,Imperial_Incremental[#Headers],Imperial_Incremental[])),0))</f>
        <v>0.74163876000000073</v>
      </c>
      <c r="D31" s="30" cm="1">
        <f t="array" ref="D31">IF(B31=0," ",IF('Imperial Data'!AG20&gt;=1,_xlfn.XLOOKUP('Imperial Data'!AG20,Imperial_Incremental[Height],_xlfn.XLOOKUP('Cumulative Volumes Imperial'!$F$4&amp;"EC",Imperial_Incremental[#Headers],Imperial_Incremental[]),0),0))</f>
        <v>0.10533277999999768</v>
      </c>
      <c r="E31" s="30">
        <f t="shared" si="15"/>
        <v>74.163876000000073</v>
      </c>
      <c r="F31" s="30">
        <f t="shared" si="4"/>
        <v>1.0533277999999768</v>
      </c>
      <c r="G31" s="30">
        <f>IF(B31=0,"",IF('Cumulative Volumes Imperial'!$AP$17=FALSE,I31,H31))</f>
        <v>180.91311847999998</v>
      </c>
      <c r="H31" s="30">
        <f t="shared" si="5"/>
        <v>180.91311847999998</v>
      </c>
      <c r="I31" s="30">
        <f t="shared" si="6"/>
        <v>180.91390551703705</v>
      </c>
      <c r="J31" s="30">
        <f>IF(B31="","",IF('Cumulative Volumes Imperial'!$AP$17=FALSE,L31,K31))</f>
        <v>256.13032228000003</v>
      </c>
      <c r="K31" s="30">
        <f t="shared" si="7"/>
        <v>256.13032228000003</v>
      </c>
      <c r="L31" s="30">
        <f t="shared" si="8"/>
        <v>256.1311093170371</v>
      </c>
      <c r="M31" s="30">
        <f>IF($E$8+45+$E$9&gt;989,"FALSE",IF(B31="","",IF('Cumulative Volumes Imperial'!$AP$17=FALSE,O31,N31)))</f>
        <v>24213.475289919996</v>
      </c>
      <c r="N31" s="30">
        <f t="shared" si="9"/>
        <v>24213.475289919996</v>
      </c>
      <c r="O31" s="30">
        <f>IF(B31=0,"",IF('Cumulative Volumes Imperial'!$AP$17=FALSE,(V31*$E$4)+(W31*$E$5),N31))</f>
        <v>24213.475289919996</v>
      </c>
      <c r="P31" s="30">
        <f>IF(B31=0,"",(((1/12)*'Imperial Data'!$AC$4*'Imperial Data'!$AC$5)-C31)*$H$6)</f>
        <v>1.7003153293333335</v>
      </c>
      <c r="Q31" s="30">
        <f t="shared" si="10"/>
        <v>170.03153293333335</v>
      </c>
      <c r="R31" s="30">
        <f>IF(B31=0,"",(((1/12)*'Imperial Data'!$AC$5*'Imperial Data'!$AC$7)-D31)*$H$6)</f>
        <v>1.0882372583703712</v>
      </c>
      <c r="S31" s="30">
        <f t="shared" si="11"/>
        <v>10.882372583703713</v>
      </c>
      <c r="T31" s="30">
        <f t="shared" si="0"/>
        <v>174.56162547</v>
      </c>
      <c r="U31" s="30">
        <f t="shared" si="1"/>
        <v>39.29629362</v>
      </c>
      <c r="V31" s="30">
        <f t="shared" si="12"/>
        <v>232.54310861533335</v>
      </c>
      <c r="W31" s="30">
        <f t="shared" si="13"/>
        <v>95.921479875703639</v>
      </c>
      <c r="X31" s="31">
        <f t="shared" si="2"/>
        <v>114.60666940103702</v>
      </c>
      <c r="Y31" s="30">
        <f t="shared" si="3"/>
        <v>105.33333333333333</v>
      </c>
      <c r="Z31" s="32"/>
      <c r="AB31" s="15"/>
    </row>
    <row r="32" spans="2:29" x14ac:dyDescent="0.2">
      <c r="B32" s="34">
        <f t="shared" si="14"/>
        <v>63</v>
      </c>
      <c r="C32" s="30" cm="1">
        <f t="array" ref="C32">IF(B32=0," ",IF('Imperial Data'!AG21&gt;=1,_xlfn.XLOOKUP('Imperial Data'!AG21,Imperial_Incremental[Height],_xlfn.XLOOKUP('Cumulative Volumes Imperial'!$F$4,Imperial_Incremental[#Headers],Imperial_Incremental[])),0))</f>
        <v>1.096373629999988</v>
      </c>
      <c r="D32" s="30" cm="1">
        <f t="array" ref="D32">IF(B32=0," ",IF('Imperial Data'!AG21&gt;=1,_xlfn.XLOOKUP('Imperial Data'!AG21,Imperial_Incremental[Height],_xlfn.XLOOKUP('Cumulative Volumes Imperial'!$F$4&amp;"EC",Imperial_Incremental[#Headers],Imperial_Incremental[]),0),0))</f>
        <v>0.13240399000000025</v>
      </c>
      <c r="E32" s="30">
        <f t="shared" si="15"/>
        <v>109.6373629999988</v>
      </c>
      <c r="F32" s="30">
        <f t="shared" si="4"/>
        <v>1.3240399000000025</v>
      </c>
      <c r="G32" s="30">
        <f>IF(B32=0,"",IF('Cumulative Volumes Imperial'!$AP$17=FALSE,I32,H32))</f>
        <v>166.61543884000048</v>
      </c>
      <c r="H32" s="30">
        <f t="shared" si="5"/>
        <v>166.61543884000048</v>
      </c>
      <c r="I32" s="30">
        <f t="shared" si="6"/>
        <v>166.61622587703755</v>
      </c>
      <c r="J32" s="30">
        <f>IF(B32="","",IF('Cumulative Volumes Imperial'!$AP$17=FALSE,L32,K32))</f>
        <v>277.57684173999928</v>
      </c>
      <c r="K32" s="30">
        <f t="shared" si="7"/>
        <v>277.57684173999928</v>
      </c>
      <c r="L32" s="30">
        <f t="shared" si="8"/>
        <v>277.57762877703635</v>
      </c>
      <c r="M32" s="30">
        <f>IF($E$8+45+$E$9&gt;989,"FALSE",IF(B32="","",IF('Cumulative Volumes Imperial'!$AP$17=FALSE,O32,N32)))</f>
        <v>23957.344967639994</v>
      </c>
      <c r="N32" s="30">
        <f t="shared" si="9"/>
        <v>23957.344967639994</v>
      </c>
      <c r="O32" s="30">
        <f>IF(B32=0,"",IF('Cumulative Volumes Imperial'!$AP$17=FALSE,(V32*$E$4)+(W32*$E$5),N32))</f>
        <v>23957.344967639994</v>
      </c>
      <c r="P32" s="30">
        <f>IF(B32=0,"",(((1/12)*'Imperial Data'!$AC$4*'Imperial Data'!$AC$5)-C32)*$H$6)</f>
        <v>1.5584213813333385</v>
      </c>
      <c r="Q32" s="30">
        <f t="shared" si="10"/>
        <v>155.84213813333386</v>
      </c>
      <c r="R32" s="30">
        <f>IF(B32=0,"",(((1/12)*'Imperial Data'!$AC$5*'Imperial Data'!$AC$7)-D32)*$H$6)</f>
        <v>1.0774087743703702</v>
      </c>
      <c r="S32" s="30">
        <f t="shared" si="11"/>
        <v>10.774087743703703</v>
      </c>
      <c r="T32" s="30">
        <f t="shared" si="0"/>
        <v>173.81998670999999</v>
      </c>
      <c r="U32" s="30">
        <f t="shared" si="1"/>
        <v>39.190960840000002</v>
      </c>
      <c r="V32" s="30">
        <f t="shared" si="12"/>
        <v>230.10115452600002</v>
      </c>
      <c r="W32" s="30">
        <f t="shared" si="13"/>
        <v>94.727909837333272</v>
      </c>
      <c r="X32" s="31">
        <f t="shared" si="2"/>
        <v>111.81811681333332</v>
      </c>
      <c r="Y32" s="30">
        <f t="shared" si="3"/>
        <v>105.25</v>
      </c>
      <c r="Z32" s="32"/>
      <c r="AB32" s="15"/>
    </row>
    <row r="33" spans="2:28" x14ac:dyDescent="0.2">
      <c r="B33" s="34">
        <f t="shared" si="14"/>
        <v>62</v>
      </c>
      <c r="C33" s="30" cm="1">
        <f t="array" ref="C33">IF(B33=0," ",IF('Imperial Data'!AG22&gt;=1,_xlfn.XLOOKUP('Imperial Data'!AG22,Imperial_Incremental[Height],_xlfn.XLOOKUP('Cumulative Volumes Imperial'!$F$4,Imperial_Incremental[#Headers],Imperial_Incremental[])),0))</f>
        <v>1.3184840400000155</v>
      </c>
      <c r="D33" s="30" cm="1">
        <f t="array" ref="D33">IF(B33=0," ",IF('Imperial Data'!AG22&gt;=1,_xlfn.XLOOKUP('Imperial Data'!AG22,Imperial_Incremental[Height],_xlfn.XLOOKUP('Cumulative Volumes Imperial'!$F$4&amp;"EC",Imperial_Incremental[#Headers],Imperial_Incremental[]),0),0))</f>
        <v>0.16099102000000443</v>
      </c>
      <c r="E33" s="30">
        <f t="shared" si="15"/>
        <v>131.84840400000155</v>
      </c>
      <c r="F33" s="30">
        <f t="shared" si="4"/>
        <v>1.6099102000000443</v>
      </c>
      <c r="G33" s="30">
        <f>IF(B33=0,"",IF('Cumulative Volumes Imperial'!$AP$17=FALSE,I33,H33))</f>
        <v>157.61667431999936</v>
      </c>
      <c r="H33" s="30">
        <f t="shared" si="5"/>
        <v>157.61667431999936</v>
      </c>
      <c r="I33" s="30">
        <f t="shared" si="6"/>
        <v>157.6174613570364</v>
      </c>
      <c r="J33" s="30">
        <f>IF(B33="","",IF('Cumulative Volumes Imperial'!$AP$17=FALSE,L33,K33))</f>
        <v>291.07498852000094</v>
      </c>
      <c r="K33" s="30">
        <f t="shared" si="7"/>
        <v>291.07498852000094</v>
      </c>
      <c r="L33" s="30">
        <f t="shared" si="8"/>
        <v>291.07577555703801</v>
      </c>
      <c r="M33" s="30">
        <f>IF($E$8+45+$E$9&gt;989,"FALSE",IF(B33="","",IF('Cumulative Volumes Imperial'!$AP$17=FALSE,O33,N33)))</f>
        <v>23679.768125899995</v>
      </c>
      <c r="N33" s="30">
        <f t="shared" si="9"/>
        <v>23679.768125899995</v>
      </c>
      <c r="O33" s="30">
        <f>IF(B33=0,"",IF('Cumulative Volumes Imperial'!$AP$17=FALSE,(V33*$E$4)+(W33*$E$5),N33))</f>
        <v>23679.768125899995</v>
      </c>
      <c r="P33" s="30">
        <f>IF(B33=0,"",(((1/12)*'Imperial Data'!$AC$4*'Imperial Data'!$AC$5)-C33)*$H$6)</f>
        <v>1.4695772173333275</v>
      </c>
      <c r="Q33" s="30">
        <f t="shared" si="10"/>
        <v>146.95772173333273</v>
      </c>
      <c r="R33" s="30">
        <f>IF(B33=0,"",(((1/12)*'Imperial Data'!$AC$5*'Imperial Data'!$AC$7)-D33)*$H$6)</f>
        <v>1.0659739623703686</v>
      </c>
      <c r="S33" s="30">
        <f t="shared" si="11"/>
        <v>10.659739623703686</v>
      </c>
      <c r="T33" s="30">
        <f t="shared" si="0"/>
        <v>172.72361308000001</v>
      </c>
      <c r="U33" s="30">
        <f t="shared" si="1"/>
        <v>39.058556850000002</v>
      </c>
      <c r="V33" s="30">
        <f t="shared" si="12"/>
        <v>227.44635951466668</v>
      </c>
      <c r="W33" s="30">
        <f t="shared" si="13"/>
        <v>93.518097072962902</v>
      </c>
      <c r="X33" s="31">
        <f t="shared" si="2"/>
        <v>109.18228665762962</v>
      </c>
      <c r="Y33" s="30">
        <f t="shared" si="3"/>
        <v>105.16666666666667</v>
      </c>
      <c r="Z33" s="32"/>
      <c r="AB33" s="15"/>
    </row>
    <row r="34" spans="2:28" x14ac:dyDescent="0.2">
      <c r="B34" s="34">
        <f t="shared" si="14"/>
        <v>61</v>
      </c>
      <c r="C34" s="30" cm="1">
        <f t="array" ref="C34">IF(B34=0," ",IF('Imperial Data'!AG23&gt;=1,_xlfn.XLOOKUP('Imperial Data'!AG23,Imperial_Incremental[Height],_xlfn.XLOOKUP('Cumulative Volumes Imperial'!$F$4,Imperial_Incremental[#Headers],Imperial_Incremental[])),0))</f>
        <v>1.4982317199999784</v>
      </c>
      <c r="D34" s="30" cm="1">
        <f t="array" ref="D34">IF(B34=0," ",IF('Imperial Data'!AG23&gt;=1,_xlfn.XLOOKUP('Imperial Data'!AG23,Imperial_Incremental[Height],_xlfn.XLOOKUP('Cumulative Volumes Imperial'!$F$4&amp;"EC",Imperial_Incremental[#Headers],Imperial_Incremental[]),0),0))</f>
        <v>0.18868820999999514</v>
      </c>
      <c r="E34" s="30">
        <f t="shared" si="15"/>
        <v>149.82317199999784</v>
      </c>
      <c r="F34" s="30">
        <f t="shared" si="4"/>
        <v>1.8868820999999514</v>
      </c>
      <c r="G34" s="30">
        <f>IF(B34=0,"",IF('Cumulative Volumes Imperial'!$AP$17=FALSE,I34,H34))</f>
        <v>150.31597836000088</v>
      </c>
      <c r="H34" s="30">
        <f t="shared" si="5"/>
        <v>150.31597836000088</v>
      </c>
      <c r="I34" s="30">
        <f t="shared" si="6"/>
        <v>150.31676539703795</v>
      </c>
      <c r="J34" s="30">
        <f>IF(B34="","",IF('Cumulative Volumes Imperial'!$AP$17=FALSE,L34,K34))</f>
        <v>302.02603245999865</v>
      </c>
      <c r="K34" s="30">
        <f t="shared" si="7"/>
        <v>302.02603245999865</v>
      </c>
      <c r="L34" s="30">
        <f t="shared" si="8"/>
        <v>302.02681949703572</v>
      </c>
      <c r="M34" s="30">
        <f>IF($E$8+45+$E$9&gt;989,"FALSE",IF(B34="","",IF('Cumulative Volumes Imperial'!$AP$17=FALSE,O34,N34)))</f>
        <v>23388.693137379993</v>
      </c>
      <c r="N34" s="30">
        <f t="shared" si="9"/>
        <v>23388.693137379993</v>
      </c>
      <c r="O34" s="30">
        <f>IF(B34=0,"",IF('Cumulative Volumes Imperial'!$AP$17=FALSE,(V34*$E$4)+(W34*$E$5),N34))</f>
        <v>23388.693137379993</v>
      </c>
      <c r="P34" s="30">
        <f>IF(B34=0,"",(((1/12)*'Imperial Data'!$AC$4*'Imperial Data'!$AC$5)-C34)*$H$6)</f>
        <v>1.3976781453333424</v>
      </c>
      <c r="Q34" s="30">
        <f t="shared" si="10"/>
        <v>139.76781453333425</v>
      </c>
      <c r="R34" s="30">
        <f>IF(B34=0,"",(((1/12)*'Imperial Data'!$AC$5*'Imperial Data'!$AC$7)-D34)*$H$6)</f>
        <v>1.0548950863703721</v>
      </c>
      <c r="S34" s="30">
        <f t="shared" si="11"/>
        <v>10.548950863703721</v>
      </c>
      <c r="T34" s="30">
        <f t="shared" si="0"/>
        <v>171.40512903999999</v>
      </c>
      <c r="U34" s="30">
        <f t="shared" si="1"/>
        <v>38.897565829999998</v>
      </c>
      <c r="V34" s="30">
        <f t="shared" si="12"/>
        <v>224.65829825733334</v>
      </c>
      <c r="W34" s="30">
        <f t="shared" si="13"/>
        <v>92.291132090592541</v>
      </c>
      <c r="X34" s="31">
        <f t="shared" si="2"/>
        <v>106.64673547792593</v>
      </c>
      <c r="Y34" s="30">
        <f t="shared" si="3"/>
        <v>105.08333333333333</v>
      </c>
      <c r="Z34" s="32"/>
      <c r="AB34" s="15"/>
    </row>
    <row r="35" spans="2:28" x14ac:dyDescent="0.2">
      <c r="B35" s="34">
        <f t="shared" si="14"/>
        <v>60</v>
      </c>
      <c r="C35" s="30" cm="1">
        <f t="array" ref="C35">IF(B35=0," ",IF('Imperial Data'!AG24&gt;=1,_xlfn.XLOOKUP('Imperial Data'!AG24,Imperial_Incremental[Height],_xlfn.XLOOKUP('Cumulative Volumes Imperial'!$F$4,Imperial_Incremental[#Headers],Imperial_Incremental[])),0))</f>
        <v>1.654489830000017</v>
      </c>
      <c r="D35" s="30" cm="1">
        <f t="array" ref="D35">IF(B35=0," ",IF('Imperial Data'!AG24&gt;=1,_xlfn.XLOOKUP('Imperial Data'!AG24,Imperial_Incremental[Height],_xlfn.XLOOKUP('Cumulative Volumes Imperial'!$F$4&amp;"EC",Imperial_Incremental[#Headers],Imperial_Incremental[]),0),0))</f>
        <v>0.21852530000000314</v>
      </c>
      <c r="E35" s="30">
        <f t="shared" si="15"/>
        <v>165.4489830000017</v>
      </c>
      <c r="F35" s="30">
        <f t="shared" si="4"/>
        <v>2.1852530000000314</v>
      </c>
      <c r="G35" s="30">
        <f>IF(B35=0,"",IF('Cumulative Volumes Imperial'!$AP$17=FALSE,I35,H35))</f>
        <v>143.94630559999931</v>
      </c>
      <c r="H35" s="30">
        <f t="shared" si="5"/>
        <v>143.94630559999931</v>
      </c>
      <c r="I35" s="30">
        <f t="shared" si="6"/>
        <v>143.94709263703638</v>
      </c>
      <c r="J35" s="30">
        <f>IF(B35="","",IF('Cumulative Volumes Imperial'!$AP$17=FALSE,L35,K35))</f>
        <v>311.58054160000103</v>
      </c>
      <c r="K35" s="30">
        <f t="shared" si="7"/>
        <v>311.58054160000103</v>
      </c>
      <c r="L35" s="30">
        <f t="shared" si="8"/>
        <v>311.58132863703815</v>
      </c>
      <c r="M35" s="30">
        <f>IF($E$8+45+$E$9&gt;989,"FALSE",IF(B35="","",IF('Cumulative Volumes Imperial'!$AP$17=FALSE,O35,N35)))</f>
        <v>23086.667104919994</v>
      </c>
      <c r="N35" s="30">
        <f t="shared" si="9"/>
        <v>23086.667104919994</v>
      </c>
      <c r="O35" s="30">
        <f>IF(B35=0,"",IF('Cumulative Volumes Imperial'!$AP$17=FALSE,(V35*$E$4)+(W35*$E$5),N35))</f>
        <v>23086.667104919994</v>
      </c>
      <c r="P35" s="30">
        <f>IF(B35=0,"",(((1/12)*'Imperial Data'!$AC$4*'Imperial Data'!$AC$5)-C35)*$H$6)</f>
        <v>1.3351749013333269</v>
      </c>
      <c r="Q35" s="30">
        <f t="shared" si="10"/>
        <v>133.5174901333327</v>
      </c>
      <c r="R35" s="30">
        <f>IF(B35=0,"",(((1/12)*'Imperial Data'!$AC$5*'Imperial Data'!$AC$7)-D35)*$H$6)</f>
        <v>1.042960250370369</v>
      </c>
      <c r="S35" s="30">
        <f t="shared" si="11"/>
        <v>10.429602503703689</v>
      </c>
      <c r="T35" s="30">
        <f t="shared" si="0"/>
        <v>169.90689732000001</v>
      </c>
      <c r="U35" s="30">
        <f t="shared" si="1"/>
        <v>38.708877620000003</v>
      </c>
      <c r="V35" s="30">
        <f t="shared" si="12"/>
        <v>221.76238839200002</v>
      </c>
      <c r="W35" s="30">
        <f t="shared" si="13"/>
        <v>91.04754879422218</v>
      </c>
      <c r="X35" s="31">
        <f t="shared" si="2"/>
        <v>104.19416224622222</v>
      </c>
      <c r="Y35" s="30">
        <f t="shared" si="3"/>
        <v>105</v>
      </c>
      <c r="Z35" s="32"/>
      <c r="AB35" s="15"/>
    </row>
    <row r="36" spans="2:28" x14ac:dyDescent="0.2">
      <c r="B36" s="34">
        <f t="shared" si="14"/>
        <v>59</v>
      </c>
      <c r="C36" s="30" cm="1">
        <f t="array" ref="C36">IF(B36=0," ",IF('Imperial Data'!AG25&gt;=1,_xlfn.XLOOKUP('Imperial Data'!AG25,Imperial_Incremental[Height],_xlfn.XLOOKUP('Cumulative Volumes Imperial'!$F$4,Imperial_Incremental[#Headers],Imperial_Incremental[])),0))</f>
        <v>1.7939655600000037</v>
      </c>
      <c r="D36" s="30" cm="1">
        <f t="array" ref="D36">IF(B36=0," ",IF('Imperial Data'!AG25&gt;=1,_xlfn.XLOOKUP('Imperial Data'!AG25,Imperial_Incremental[Height],_xlfn.XLOOKUP('Cumulative Volumes Imperial'!$F$4&amp;"EC",Imperial_Incremental[#Headers],Imperial_Incremental[]),0),0))</f>
        <v>0.24693469999999706</v>
      </c>
      <c r="E36" s="30">
        <f t="shared" si="15"/>
        <v>179.39655600000037</v>
      </c>
      <c r="F36" s="30">
        <f t="shared" si="4"/>
        <v>2.4693469999999706</v>
      </c>
      <c r="G36" s="30">
        <f>IF(B36=0,"",IF('Cumulative Volumes Imperial'!$AP$17=FALSE,I36,H36))</f>
        <v>138.25363879999986</v>
      </c>
      <c r="H36" s="30">
        <f t="shared" si="5"/>
        <v>138.25363879999986</v>
      </c>
      <c r="I36" s="30">
        <f t="shared" si="6"/>
        <v>138.25442583703693</v>
      </c>
      <c r="J36" s="30">
        <f>IF(B36="","",IF('Cumulative Volumes Imperial'!$AP$17=FALSE,L36,K36))</f>
        <v>320.11954180000021</v>
      </c>
      <c r="K36" s="30">
        <f t="shared" si="7"/>
        <v>320.11954180000021</v>
      </c>
      <c r="L36" s="30">
        <f t="shared" si="8"/>
        <v>320.12032883703728</v>
      </c>
      <c r="M36" s="30">
        <f>IF($E$8+45+$E$9&gt;989,"FALSE",IF(B36="","",IF('Cumulative Volumes Imperial'!$AP$17=FALSE,O36,N36)))</f>
        <v>22775.086563319994</v>
      </c>
      <c r="N36" s="30">
        <f t="shared" si="9"/>
        <v>22775.086563319994</v>
      </c>
      <c r="O36" s="30">
        <f>IF(B36=0,"",IF('Cumulative Volumes Imperial'!$AP$17=FALSE,(V36*$E$4)+(W36*$E$5),N36))</f>
        <v>22775.086563319994</v>
      </c>
      <c r="P36" s="30">
        <f>IF(B36=0,"",(((1/12)*'Imperial Data'!$AC$4*'Imperial Data'!$AC$5)-C36)*$H$6)</f>
        <v>1.2793846093333323</v>
      </c>
      <c r="Q36" s="30">
        <f t="shared" si="10"/>
        <v>127.93846093333323</v>
      </c>
      <c r="R36" s="30">
        <f>IF(B36=0,"",(((1/12)*'Imperial Data'!$AC$5*'Imperial Data'!$AC$7)-D36)*$H$6)</f>
        <v>1.0315964903703714</v>
      </c>
      <c r="S36" s="30">
        <f t="shared" si="11"/>
        <v>10.315964903703714</v>
      </c>
      <c r="T36" s="30">
        <f t="shared" si="0"/>
        <v>168.25240749</v>
      </c>
      <c r="U36" s="30">
        <f t="shared" si="1"/>
        <v>38.49035232</v>
      </c>
      <c r="V36" s="30">
        <f t="shared" si="12"/>
        <v>218.77272366066668</v>
      </c>
      <c r="W36" s="30">
        <f t="shared" si="13"/>
        <v>89.7860632438518</v>
      </c>
      <c r="X36" s="31">
        <f t="shared" si="2"/>
        <v>101.81602709451852</v>
      </c>
      <c r="Y36" s="30">
        <f t="shared" si="3"/>
        <v>104.91666666666667</v>
      </c>
      <c r="Z36" s="32"/>
      <c r="AB36" s="15"/>
    </row>
    <row r="37" spans="2:28" x14ac:dyDescent="0.2">
      <c r="B37" s="34">
        <f t="shared" si="14"/>
        <v>58</v>
      </c>
      <c r="C37" s="30" cm="1">
        <f t="array" ref="C37">IF(B37=0," ",IF('Imperial Data'!AG26&gt;=1,_xlfn.XLOOKUP('Imperial Data'!AG26,Imperial_Incremental[Height],_xlfn.XLOOKUP('Cumulative Volumes Imperial'!$F$4,Imperial_Incremental[#Headers],Imperial_Incremental[])),0))</f>
        <v>1.9196539699999846</v>
      </c>
      <c r="D37" s="30" cm="1">
        <f t="array" ref="D37">IF(B37=0," ",IF('Imperial Data'!AG26&gt;=1,_xlfn.XLOOKUP('Imperial Data'!AG26,Imperial_Incremental[Height],_xlfn.XLOOKUP('Cumulative Volumes Imperial'!$F$4&amp;"EC",Imperial_Incremental[#Headers],Imperial_Incremental[]),0),0))</f>
        <v>0.27528255000000001</v>
      </c>
      <c r="E37" s="30">
        <f t="shared" si="15"/>
        <v>191.96539699999846</v>
      </c>
      <c r="F37" s="30">
        <f t="shared" si="4"/>
        <v>2.7528255000000001</v>
      </c>
      <c r="G37" s="30">
        <f>IF(B37=0,"",IF('Cumulative Volumes Imperial'!$AP$17=FALSE,I37,H37))</f>
        <v>133.11271100000064</v>
      </c>
      <c r="H37" s="30">
        <f t="shared" si="5"/>
        <v>133.11271100000064</v>
      </c>
      <c r="I37" s="30">
        <f t="shared" si="6"/>
        <v>133.11349803703769</v>
      </c>
      <c r="J37" s="30">
        <f>IF(B37="","",IF('Cumulative Volumes Imperial'!$AP$17=FALSE,L37,K37))</f>
        <v>327.83093349999911</v>
      </c>
      <c r="K37" s="30">
        <f t="shared" si="7"/>
        <v>327.83093349999911</v>
      </c>
      <c r="L37" s="30">
        <f t="shared" si="8"/>
        <v>327.83172053703618</v>
      </c>
      <c r="M37" s="30">
        <f>IF($E$8+45+$E$9&gt;989,"FALSE",IF(B37="","",IF('Cumulative Volumes Imperial'!$AP$17=FALSE,O37,N37)))</f>
        <v>22454.967021519995</v>
      </c>
      <c r="N37" s="30">
        <f t="shared" si="9"/>
        <v>22454.967021519995</v>
      </c>
      <c r="O37" s="30">
        <f>IF(B37=0,"",IF('Cumulative Volumes Imperial'!$AP$17=FALSE,(V37*$E$4)+(W37*$E$5),N37))</f>
        <v>22454.967021519995</v>
      </c>
      <c r="P37" s="30">
        <f>IF(B37=0,"",(((1/12)*'Imperial Data'!$AC$4*'Imperial Data'!$AC$5)-C37)*$H$6)</f>
        <v>1.2291092453333399</v>
      </c>
      <c r="Q37" s="30">
        <f t="shared" si="10"/>
        <v>122.91092453333398</v>
      </c>
      <c r="R37" s="30">
        <f>IF(B37=0,"",(((1/12)*'Imperial Data'!$AC$5*'Imperial Data'!$AC$7)-D37)*$H$6)</f>
        <v>1.0202573503703702</v>
      </c>
      <c r="S37" s="30">
        <f t="shared" si="11"/>
        <v>10.202573503703702</v>
      </c>
      <c r="T37" s="30">
        <f t="shared" si="0"/>
        <v>166.45844192999999</v>
      </c>
      <c r="U37" s="30">
        <f t="shared" si="1"/>
        <v>38.243417620000002</v>
      </c>
      <c r="V37" s="30">
        <f t="shared" si="12"/>
        <v>215.69937349133335</v>
      </c>
      <c r="W37" s="30">
        <f t="shared" si="13"/>
        <v>88.507532053481427</v>
      </c>
      <c r="X37" s="31">
        <f t="shared" si="2"/>
        <v>99.505045994814807</v>
      </c>
      <c r="Y37" s="30">
        <f t="shared" si="3"/>
        <v>104.83333333333333</v>
      </c>
      <c r="Z37" s="32"/>
      <c r="AB37" s="15"/>
    </row>
    <row r="38" spans="2:28" x14ac:dyDescent="0.2">
      <c r="B38" s="34">
        <f t="shared" si="14"/>
        <v>57</v>
      </c>
      <c r="C38" s="30" cm="1">
        <f t="array" ref="C38">IF(B38=0," ",IF('Imperial Data'!AG27&gt;=1,_xlfn.XLOOKUP('Imperial Data'!AG27,Imperial_Incremental[Height],_xlfn.XLOOKUP('Cumulative Volumes Imperial'!$F$4,Imperial_Incremental[#Headers],Imperial_Incremental[])),0))</f>
        <v>2.0374367600000198</v>
      </c>
      <c r="D38" s="30" cm="1">
        <f t="array" ref="D38">IF(B38=0," ",IF('Imperial Data'!AG27&gt;=1,_xlfn.XLOOKUP('Imperial Data'!AG27,Imperial_Incremental[Height],_xlfn.XLOOKUP('Cumulative Volumes Imperial'!$F$4&amp;"EC",Imperial_Incremental[#Headers],Imperial_Incremental[]),0),0))</f>
        <v>0.30184331000000242</v>
      </c>
      <c r="E38" s="30">
        <f t="shared" si="15"/>
        <v>203.74367600000198</v>
      </c>
      <c r="F38" s="30">
        <f t="shared" si="4"/>
        <v>3.0184331000000242</v>
      </c>
      <c r="G38" s="30">
        <f>IF(B38=0,"",IF('Cumulative Volumes Imperial'!$AP$17=FALSE,I38,H38))</f>
        <v>128.2951563599992</v>
      </c>
      <c r="H38" s="30">
        <f t="shared" si="5"/>
        <v>128.2951563599992</v>
      </c>
      <c r="I38" s="30">
        <f t="shared" si="6"/>
        <v>128.2959433970363</v>
      </c>
      <c r="J38" s="30">
        <f>IF(B38="","",IF('Cumulative Volumes Imperial'!$AP$17=FALSE,L38,K38))</f>
        <v>335.05726546000119</v>
      </c>
      <c r="K38" s="30">
        <f t="shared" si="7"/>
        <v>335.05726546000119</v>
      </c>
      <c r="L38" s="30">
        <f t="shared" si="8"/>
        <v>335.05805249703832</v>
      </c>
      <c r="M38" s="30">
        <f>IF($E$8+45+$E$9&gt;989,"FALSE",IF(B38="","",IF('Cumulative Volumes Imperial'!$AP$17=FALSE,O38,N38)))</f>
        <v>22127.136088019997</v>
      </c>
      <c r="N38" s="30">
        <f t="shared" si="9"/>
        <v>22127.136088019997</v>
      </c>
      <c r="O38" s="30">
        <f>IF(B38=0,"",IF('Cumulative Volumes Imperial'!$AP$17=FALSE,(V38*$E$4)+(W38*$E$5),N38))</f>
        <v>22127.136088019997</v>
      </c>
      <c r="P38" s="30">
        <f>IF(B38=0,"",(((1/12)*'Imperial Data'!$AC$4*'Imperial Data'!$AC$5)-C38)*$H$6)</f>
        <v>1.1819961293333259</v>
      </c>
      <c r="Q38" s="30">
        <f t="shared" si="10"/>
        <v>118.19961293333259</v>
      </c>
      <c r="R38" s="30">
        <f>IF(B38=0,"",(((1/12)*'Imperial Data'!$AC$5*'Imperial Data'!$AC$7)-D38)*$H$6)</f>
        <v>1.0096330463703693</v>
      </c>
      <c r="S38" s="30">
        <f t="shared" si="11"/>
        <v>10.096330463703694</v>
      </c>
      <c r="T38" s="30">
        <f t="shared" si="0"/>
        <v>164.53878796000001</v>
      </c>
      <c r="U38" s="30">
        <f t="shared" si="1"/>
        <v>37.968135070000002</v>
      </c>
      <c r="V38" s="30">
        <f t="shared" si="12"/>
        <v>212.55061027600001</v>
      </c>
      <c r="W38" s="30">
        <f t="shared" si="13"/>
        <v>87.211992153111055</v>
      </c>
      <c r="X38" s="31">
        <f t="shared" si="2"/>
        <v>97.255679399111102</v>
      </c>
      <c r="Y38" s="30">
        <f t="shared" si="3"/>
        <v>104.75</v>
      </c>
      <c r="Z38" s="32"/>
      <c r="AB38" s="15"/>
    </row>
    <row r="39" spans="2:28" x14ac:dyDescent="0.2">
      <c r="B39" s="34">
        <f t="shared" si="14"/>
        <v>56</v>
      </c>
      <c r="C39" s="30" cm="1">
        <f t="array" ref="C39">IF(B39=0," ",IF('Imperial Data'!AG28&gt;=1,_xlfn.XLOOKUP('Imperial Data'!AG28,Imperial_Incremental[Height],_xlfn.XLOOKUP('Cumulative Volumes Imperial'!$F$4,Imperial_Incremental[#Headers],Imperial_Incremental[])),0))</f>
        <v>2.1453267099999778</v>
      </c>
      <c r="D39" s="30" cm="1">
        <f t="array" ref="D39">IF(B39=0," ",IF('Imperial Data'!AG28&gt;=1,_xlfn.XLOOKUP('Imperial Data'!AG28,Imperial_Incremental[Height],_xlfn.XLOOKUP('Cumulative Volumes Imperial'!$F$4&amp;"EC",Imperial_Incremental[#Headers],Imperial_Incremental[]),0),0))</f>
        <v>0.32750561000000289</v>
      </c>
      <c r="E39" s="30">
        <f t="shared" si="15"/>
        <v>214.53267099999778</v>
      </c>
      <c r="F39" s="30">
        <f t="shared" si="4"/>
        <v>3.2750561000000289</v>
      </c>
      <c r="G39" s="30">
        <f>IF(B39=0,"",IF('Cumulative Volumes Imperial'!$AP$17=FALSE,I39,H39))</f>
        <v>123.87690916000088</v>
      </c>
      <c r="H39" s="30">
        <f t="shared" si="5"/>
        <v>123.87690916000088</v>
      </c>
      <c r="I39" s="30">
        <f t="shared" si="6"/>
        <v>123.87769619703796</v>
      </c>
      <c r="J39" s="30">
        <f>IF(B39="","",IF('Cumulative Volumes Imperial'!$AP$17=FALSE,L39,K39))</f>
        <v>341.68463625999868</v>
      </c>
      <c r="K39" s="30">
        <f t="shared" si="7"/>
        <v>341.68463625999868</v>
      </c>
      <c r="L39" s="30">
        <f t="shared" si="8"/>
        <v>341.68542329703575</v>
      </c>
      <c r="M39" s="30">
        <f>IF($E$8+45+$E$9&gt;989,"FALSE",IF(B39="","",IF('Cumulative Volumes Imperial'!$AP$17=FALSE,O39,N39)))</f>
        <v>21792.078822559997</v>
      </c>
      <c r="N39" s="30">
        <f t="shared" si="9"/>
        <v>21792.078822559997</v>
      </c>
      <c r="O39" s="30">
        <f>IF(B39=0,"",IF('Cumulative Volumes Imperial'!$AP$17=FALSE,(V39*$E$4)+(W39*$E$5),N39))</f>
        <v>21792.078822559997</v>
      </c>
      <c r="P39" s="30">
        <f>IF(B39=0,"",(((1/12)*'Imperial Data'!$AC$4*'Imperial Data'!$AC$5)-C39)*$H$6)</f>
        <v>1.1388401493333427</v>
      </c>
      <c r="Q39" s="30">
        <f t="shared" si="10"/>
        <v>113.88401493333427</v>
      </c>
      <c r="R39" s="30">
        <f>IF(B39=0,"",(((1/12)*'Imperial Data'!$AC$5*'Imperial Data'!$AC$7)-D39)*$H$6)</f>
        <v>0.99936812637036909</v>
      </c>
      <c r="S39" s="30">
        <f t="shared" si="11"/>
        <v>9.9936812637036905</v>
      </c>
      <c r="T39" s="30">
        <f t="shared" si="0"/>
        <v>162.50135119999999</v>
      </c>
      <c r="U39" s="30">
        <f t="shared" si="1"/>
        <v>37.66629176</v>
      </c>
      <c r="V39" s="30">
        <f t="shared" si="12"/>
        <v>209.33117738666667</v>
      </c>
      <c r="W39" s="30">
        <f t="shared" si="13"/>
        <v>85.900515796740677</v>
      </c>
      <c r="X39" s="31">
        <f t="shared" si="2"/>
        <v>95.064050223407406</v>
      </c>
      <c r="Y39" s="30">
        <f t="shared" si="3"/>
        <v>104.66666666666667</v>
      </c>
      <c r="Z39" s="32"/>
      <c r="AB39" s="15"/>
    </row>
    <row r="40" spans="2:28" x14ac:dyDescent="0.2">
      <c r="B40" s="34">
        <f t="shared" si="14"/>
        <v>55</v>
      </c>
      <c r="C40" s="30" cm="1">
        <f t="array" ref="C40">IF(B40=0," ",IF('Imperial Data'!AG29&gt;=1,_xlfn.XLOOKUP('Imperial Data'!AG29,Imperial_Incremental[Height],_xlfn.XLOOKUP('Cumulative Volumes Imperial'!$F$4,Imperial_Incremental[#Headers],Imperial_Incremental[])),0))</f>
        <v>2.2476975000000152</v>
      </c>
      <c r="D40" s="30" cm="1">
        <f t="array" ref="D40">IF(B40=0," ",IF('Imperial Data'!AG29&gt;=1,_xlfn.XLOOKUP('Imperial Data'!AG29,Imperial_Incremental[Height],_xlfn.XLOOKUP('Cumulative Volumes Imperial'!$F$4&amp;"EC",Imperial_Incremental[#Headers],Imperial_Incremental[]),0),0))</f>
        <v>0.35450524999999544</v>
      </c>
      <c r="E40" s="30">
        <f t="shared" si="15"/>
        <v>224.76975000000152</v>
      </c>
      <c r="F40" s="30">
        <f t="shared" si="4"/>
        <v>3.5450524999999544</v>
      </c>
      <c r="G40" s="30">
        <f>IF(B40=0,"",IF('Cumulative Volumes Imperial'!$AP$17=FALSE,I40,H40))</f>
        <v>119.67407899999942</v>
      </c>
      <c r="H40" s="30">
        <f t="shared" si="5"/>
        <v>119.67407899999942</v>
      </c>
      <c r="I40" s="30">
        <f t="shared" si="6"/>
        <v>119.67486603703648</v>
      </c>
      <c r="J40" s="30">
        <f>IF(B40="","",IF('Cumulative Volumes Imperial'!$AP$17=FALSE,L40,K40))</f>
        <v>347.9888815000009</v>
      </c>
      <c r="K40" s="30">
        <f t="shared" si="7"/>
        <v>347.9888815000009</v>
      </c>
      <c r="L40" s="30">
        <f t="shared" si="8"/>
        <v>347.98966853703791</v>
      </c>
      <c r="M40" s="30">
        <f>IF($E$8+45+$E$9&gt;989,"FALSE",IF(B40="","",IF('Cumulative Volumes Imperial'!$AP$17=FALSE,O40,N40)))</f>
        <v>21450.3941863</v>
      </c>
      <c r="N40" s="30">
        <f t="shared" si="9"/>
        <v>21450.3941863</v>
      </c>
      <c r="O40" s="30">
        <f>IF(B40=0,"",IF('Cumulative Volumes Imperial'!$AP$17=FALSE,(V40*$E$4)+(W40*$E$5),N40))</f>
        <v>21450.3941863</v>
      </c>
      <c r="P40" s="30">
        <f>IF(B40=0,"",(((1/12)*'Imperial Data'!$AC$4*'Imperial Data'!$AC$5)-C40)*$H$6)</f>
        <v>1.0978918333333276</v>
      </c>
      <c r="Q40" s="30">
        <f t="shared" si="10"/>
        <v>109.78918333333276</v>
      </c>
      <c r="R40" s="30">
        <f>IF(B40=0,"",(((1/12)*'Imperial Data'!$AC$5*'Imperial Data'!$AC$7)-D40)*$H$6)</f>
        <v>0.98856827037037209</v>
      </c>
      <c r="S40" s="30">
        <f t="shared" si="11"/>
        <v>9.8856827037037203</v>
      </c>
      <c r="T40" s="30">
        <f t="shared" si="0"/>
        <v>160.35602449000001</v>
      </c>
      <c r="U40" s="30">
        <f t="shared" si="1"/>
        <v>37.338786149999997</v>
      </c>
      <c r="V40" s="30">
        <f t="shared" si="12"/>
        <v>206.04701052733336</v>
      </c>
      <c r="W40" s="30">
        <f t="shared" si="13"/>
        <v>84.573642060370304</v>
      </c>
      <c r="X40" s="31">
        <f t="shared" si="2"/>
        <v>92.925841947703688</v>
      </c>
      <c r="Y40" s="30">
        <f t="shared" si="3"/>
        <v>104.58333333333333</v>
      </c>
      <c r="Z40" s="32"/>
      <c r="AB40" s="15"/>
    </row>
    <row r="41" spans="2:28" x14ac:dyDescent="0.2">
      <c r="B41" s="34">
        <f t="shared" si="14"/>
        <v>54</v>
      </c>
      <c r="C41" s="30" cm="1">
        <f t="array" ref="C41">IF(B41=0," ",IF('Imperial Data'!AG30&gt;=1,_xlfn.XLOOKUP('Imperial Data'!AG30,Imperial_Incremental[Height],_xlfn.XLOOKUP('Cumulative Volumes Imperial'!$F$4,Imperial_Incremental[#Headers],Imperial_Incremental[])),0))</f>
        <v>2.3431431799999984</v>
      </c>
      <c r="D41" s="30" cm="1">
        <f t="array" ref="D41">IF(B41=0," ",IF('Imperial Data'!AG30&gt;=1,_xlfn.XLOOKUP('Imperial Data'!AG30,Imperial_Incremental[Height],_xlfn.XLOOKUP('Cumulative Volumes Imperial'!$F$4&amp;"EC",Imperial_Incremental[#Headers],Imperial_Incremental[]),0),0))</f>
        <v>0.38369900000000001</v>
      </c>
      <c r="E41" s="30">
        <f t="shared" si="15"/>
        <v>234.31431799999984</v>
      </c>
      <c r="F41" s="30">
        <f t="shared" si="4"/>
        <v>3.8369900000000001</v>
      </c>
      <c r="G41" s="30">
        <f>IF(B41=0,"",IF('Cumulative Volumes Imperial'!$AP$17=FALSE,I41,H41))</f>
        <v>115.73947680000006</v>
      </c>
      <c r="H41" s="30">
        <f t="shared" si="5"/>
        <v>115.73947680000006</v>
      </c>
      <c r="I41" s="30">
        <f t="shared" si="6"/>
        <v>115.74026383703715</v>
      </c>
      <c r="J41" s="30">
        <f>IF(B41="","",IF('Cumulative Volumes Imperial'!$AP$17=FALSE,L41,K41))</f>
        <v>353.89078479999989</v>
      </c>
      <c r="K41" s="30">
        <f t="shared" si="7"/>
        <v>353.89078479999989</v>
      </c>
      <c r="L41" s="30">
        <f t="shared" si="8"/>
        <v>353.89157183703702</v>
      </c>
      <c r="M41" s="30">
        <f>IF($E$8+45+$E$9&gt;989,"FALSE",IF(B41="","",IF('Cumulative Volumes Imperial'!$AP$17=FALSE,O41,N41)))</f>
        <v>21102.405304799999</v>
      </c>
      <c r="N41" s="30">
        <f t="shared" si="9"/>
        <v>21102.405304799999</v>
      </c>
      <c r="O41" s="30">
        <f>IF(B41=0,"",IF('Cumulative Volumes Imperial'!$AP$17=FALSE,(V41*$E$4)+(W41*$E$5),N41))</f>
        <v>21102.405304799999</v>
      </c>
      <c r="P41" s="30">
        <f>IF(B41=0,"",(((1/12)*'Imperial Data'!$AC$4*'Imperial Data'!$AC$5)-C41)*$H$6)</f>
        <v>1.0597135613333344</v>
      </c>
      <c r="Q41" s="30">
        <f t="shared" si="10"/>
        <v>105.97135613333344</v>
      </c>
      <c r="R41" s="30">
        <f>IF(B41=0,"",(((1/12)*'Imperial Data'!$AC$5*'Imperial Data'!$AC$7)-D41)*$H$6)</f>
        <v>0.9768907703703702</v>
      </c>
      <c r="S41" s="30">
        <f t="shared" si="11"/>
        <v>9.768907703703702</v>
      </c>
      <c r="T41" s="30">
        <f t="shared" si="0"/>
        <v>158.10832698999999</v>
      </c>
      <c r="U41" s="30">
        <f t="shared" si="1"/>
        <v>36.984280900000002</v>
      </c>
      <c r="V41" s="30">
        <f t="shared" si="12"/>
        <v>202.70142119400001</v>
      </c>
      <c r="W41" s="30">
        <f t="shared" si="13"/>
        <v>83.23056853999995</v>
      </c>
      <c r="X41" s="31">
        <f t="shared" si="2"/>
        <v>90.839381844000002</v>
      </c>
      <c r="Y41" s="30">
        <f t="shared" si="3"/>
        <v>104.5</v>
      </c>
      <c r="Z41" s="32"/>
      <c r="AB41" s="15"/>
    </row>
    <row r="42" spans="2:28" x14ac:dyDescent="0.2">
      <c r="B42" s="34">
        <f t="shared" si="14"/>
        <v>53</v>
      </c>
      <c r="C42" s="30" cm="1">
        <f t="array" ref="C42">IF(B42=0," ",IF('Imperial Data'!AG31&gt;=1,_xlfn.XLOOKUP('Imperial Data'!AG31,Imperial_Incremental[Height],_xlfn.XLOOKUP('Cumulative Volumes Imperial'!$F$4,Imperial_Incremental[#Headers],Imperial_Incremental[])),0))</f>
        <v>2.4334489700000006</v>
      </c>
      <c r="D42" s="30" cm="1">
        <f t="array" ref="D42">IF(B42=0," ",IF('Imperial Data'!AG31&gt;=1,_xlfn.XLOOKUP('Imperial Data'!AG31,Imperial_Incremental[Height],_xlfn.XLOOKUP('Cumulative Volumes Imperial'!$F$4&amp;"EC",Imperial_Incremental[#Headers],Imperial_Incremental[]),0),0))</f>
        <v>0.40919427000000042</v>
      </c>
      <c r="E42" s="30">
        <f t="shared" si="15"/>
        <v>243.34489700000006</v>
      </c>
      <c r="F42" s="30">
        <f t="shared" si="4"/>
        <v>4.0919427000000042</v>
      </c>
      <c r="G42" s="30">
        <f>IF(B42=0,"",IF('Cumulative Volumes Imperial'!$AP$17=FALSE,I42,H42))</f>
        <v>112.02526411999997</v>
      </c>
      <c r="H42" s="30">
        <f t="shared" si="5"/>
        <v>112.02526411999997</v>
      </c>
      <c r="I42" s="30">
        <f t="shared" si="6"/>
        <v>112.02605115703706</v>
      </c>
      <c r="J42" s="30">
        <f>IF(B42="","",IF('Cumulative Volumes Imperial'!$AP$17=FALSE,L42,K42))</f>
        <v>359.46210382000004</v>
      </c>
      <c r="K42" s="30">
        <f t="shared" si="7"/>
        <v>359.46210382000004</v>
      </c>
      <c r="L42" s="30">
        <f t="shared" si="8"/>
        <v>359.46289085703711</v>
      </c>
      <c r="M42" s="30">
        <f>IF($E$8+45+$E$9&gt;989,"FALSE",IF(B42="","",IF('Cumulative Volumes Imperial'!$AP$17=FALSE,O42,N42)))</f>
        <v>20748.514520000001</v>
      </c>
      <c r="N42" s="30">
        <f t="shared" si="9"/>
        <v>20748.514520000001</v>
      </c>
      <c r="O42" s="30">
        <f>IF(B42=0,"",IF('Cumulative Volumes Imperial'!$AP$17=FALSE,(V42*$E$4)+(W42*$E$5),N42))</f>
        <v>20748.514520000001</v>
      </c>
      <c r="P42" s="30">
        <f>IF(B42=0,"",(((1/12)*'Imperial Data'!$AC$4*'Imperial Data'!$AC$5)-C42)*$H$6)</f>
        <v>1.0235912453333336</v>
      </c>
      <c r="Q42" s="30">
        <f t="shared" si="10"/>
        <v>102.35912453333336</v>
      </c>
      <c r="R42" s="30">
        <f>IF(B42=0,"",(((1/12)*'Imperial Data'!$AC$5*'Imperial Data'!$AC$7)-D42)*$H$6)</f>
        <v>0.9666926623703701</v>
      </c>
      <c r="S42" s="30">
        <f t="shared" si="11"/>
        <v>9.6669266237037004</v>
      </c>
      <c r="T42" s="30">
        <f t="shared" si="0"/>
        <v>155.76518381</v>
      </c>
      <c r="U42" s="30">
        <f t="shared" si="1"/>
        <v>36.600581900000002</v>
      </c>
      <c r="V42" s="30">
        <f t="shared" si="12"/>
        <v>199.29856445266668</v>
      </c>
      <c r="W42" s="30">
        <f t="shared" si="13"/>
        <v>81.869978769629583</v>
      </c>
      <c r="X42" s="31">
        <f t="shared" si="2"/>
        <v>88.802777512296288</v>
      </c>
      <c r="Y42" s="30">
        <f t="shared" si="3"/>
        <v>104.41666666666667</v>
      </c>
      <c r="Z42" s="32"/>
      <c r="AB42" s="15"/>
    </row>
    <row r="43" spans="2:28" x14ac:dyDescent="0.2">
      <c r="B43" s="34">
        <f t="shared" si="14"/>
        <v>52</v>
      </c>
      <c r="C43" s="30" cm="1">
        <f t="array" ref="C43">IF(B43=0," ",IF('Imperial Data'!AG32&gt;=1,_xlfn.XLOOKUP('Imperial Data'!AG32,Imperial_Incremental[Height],_xlfn.XLOOKUP('Cumulative Volumes Imperial'!$F$4,Imperial_Incremental[#Headers],Imperial_Incremental[])),0))</f>
        <v>2.5190624100000036</v>
      </c>
      <c r="D43" s="30" cm="1">
        <f t="array" ref="D43">IF(B43=0," ",IF('Imperial Data'!AG32&gt;=1,_xlfn.XLOOKUP('Imperial Data'!AG32,Imperial_Incremental[Height],_xlfn.XLOOKUP('Cumulative Volumes Imperial'!$F$4&amp;"EC",Imperial_Incremental[#Headers],Imperial_Incremental[]),0),0))</f>
        <v>0.44088044000000082</v>
      </c>
      <c r="E43" s="30">
        <f t="shared" si="15"/>
        <v>251.90624100000036</v>
      </c>
      <c r="F43" s="30">
        <f t="shared" si="4"/>
        <v>4.4088044000000082</v>
      </c>
      <c r="G43" s="30">
        <f>IF(B43=0,"",IF('Cumulative Volumes Imperial'!$AP$17=FALSE,I43,H43))</f>
        <v>108.47398183999985</v>
      </c>
      <c r="H43" s="30">
        <f t="shared" si="5"/>
        <v>108.47398183999985</v>
      </c>
      <c r="I43" s="30">
        <f t="shared" si="6"/>
        <v>108.47476887703692</v>
      </c>
      <c r="J43" s="30">
        <f>IF(B43="","",IF('Cumulative Volumes Imperial'!$AP$17=FALSE,L43,K43))</f>
        <v>364.78902724000022</v>
      </c>
      <c r="K43" s="30">
        <f t="shared" si="7"/>
        <v>364.78902724000022</v>
      </c>
      <c r="L43" s="30">
        <f t="shared" si="8"/>
        <v>364.78981427703729</v>
      </c>
      <c r="M43" s="30">
        <f>IF($E$8+45+$E$9&gt;989,"FALSE",IF(B43="","",IF('Cumulative Volumes Imperial'!$AP$17=FALSE,O43,N43)))</f>
        <v>20389.052416180002</v>
      </c>
      <c r="N43" s="30">
        <f t="shared" si="9"/>
        <v>20389.052416180002</v>
      </c>
      <c r="O43" s="30">
        <f>IF(B43=0,"",IF('Cumulative Volumes Imperial'!$AP$17=FALSE,(V43*$E$4)+(W43*$E$5),N43))</f>
        <v>20389.052416180002</v>
      </c>
      <c r="P43" s="30">
        <f>IF(B43=0,"",(((1/12)*'Imperial Data'!$AC$4*'Imperial Data'!$AC$5)-C43)*$H$6)</f>
        <v>0.98934586933333224</v>
      </c>
      <c r="Q43" s="30">
        <f t="shared" si="10"/>
        <v>98.934586933333222</v>
      </c>
      <c r="R43" s="30">
        <f>IF(B43=0,"",(((1/12)*'Imperial Data'!$AC$5*'Imperial Data'!$AC$7)-D43)*$H$6)</f>
        <v>0.95401819437036994</v>
      </c>
      <c r="S43" s="30">
        <f t="shared" si="11"/>
        <v>9.5401819437036988</v>
      </c>
      <c r="T43" s="30">
        <f t="shared" si="0"/>
        <v>153.33173484</v>
      </c>
      <c r="U43" s="30">
        <f t="shared" si="1"/>
        <v>36.191387630000001</v>
      </c>
      <c r="V43" s="30">
        <f t="shared" si="12"/>
        <v>195.84152423733335</v>
      </c>
      <c r="W43" s="30">
        <f t="shared" si="13"/>
        <v>80.494091837259219</v>
      </c>
      <c r="X43" s="31">
        <f t="shared" si="2"/>
        <v>86.812493604592589</v>
      </c>
      <c r="Y43" s="30">
        <f t="shared" si="3"/>
        <v>104.33333333333333</v>
      </c>
      <c r="Z43" s="32"/>
      <c r="AB43" s="15"/>
    </row>
    <row r="44" spans="2:28" x14ac:dyDescent="0.2">
      <c r="B44" s="34">
        <f t="shared" si="14"/>
        <v>51</v>
      </c>
      <c r="C44" s="30" cm="1">
        <f t="array" ref="C44">IF(B44=0," ",IF('Imperial Data'!AG33&gt;=1,_xlfn.XLOOKUP('Imperial Data'!AG33,Imperial_Incremental[Height],_xlfn.XLOOKUP('Cumulative Volumes Imperial'!$F$4,Imperial_Incremental[#Headers],Imperial_Incremental[])),0))</f>
        <v>2.6005697500000053</v>
      </c>
      <c r="D44" s="30" cm="1">
        <f t="array" ref="D44">IF(B44=0," ",IF('Imperial Data'!AG33&gt;=1,_xlfn.XLOOKUP('Imperial Data'!AG33,Imperial_Incremental[Height],_xlfn.XLOOKUP('Cumulative Volumes Imperial'!$F$4&amp;"EC",Imperial_Incremental[#Headers],Imperial_Incremental[]),0),0))</f>
        <v>0.46878259999999727</v>
      </c>
      <c r="E44" s="30">
        <f t="shared" si="15"/>
        <v>260.05697500000053</v>
      </c>
      <c r="F44" s="30">
        <f t="shared" si="4"/>
        <v>4.6878259999999727</v>
      </c>
      <c r="G44" s="30">
        <f>IF(B44=0,"",IF('Cumulative Volumes Imperial'!$AP$17=FALSE,I44,H44))</f>
        <v>105.1020795999998</v>
      </c>
      <c r="H44" s="30">
        <f t="shared" si="5"/>
        <v>105.1020795999998</v>
      </c>
      <c r="I44" s="30">
        <f t="shared" si="6"/>
        <v>105.10286663703687</v>
      </c>
      <c r="J44" s="30">
        <f>IF(B44="","",IF('Cumulative Volumes Imperial'!$AP$17=FALSE,L44,K44))</f>
        <v>369.8468806000003</v>
      </c>
      <c r="K44" s="30">
        <f t="shared" si="7"/>
        <v>369.8468806000003</v>
      </c>
      <c r="L44" s="30">
        <f t="shared" si="8"/>
        <v>369.84766763703738</v>
      </c>
      <c r="M44" s="30">
        <f>IF($E$8+45+$E$9&gt;989,"FALSE",IF(B44="","",IF('Cumulative Volumes Imperial'!$AP$17=FALSE,O44,N44)))</f>
        <v>20024.263388940002</v>
      </c>
      <c r="N44" s="30">
        <f t="shared" si="9"/>
        <v>20024.263388940002</v>
      </c>
      <c r="O44" s="30">
        <f>IF(B44=0,"",IF('Cumulative Volumes Imperial'!$AP$17=FALSE,(V44*$E$4)+(W44*$E$5),N44))</f>
        <v>20024.263388940002</v>
      </c>
      <c r="P44" s="30">
        <f>IF(B44=0,"",(((1/12)*'Imperial Data'!$AC$4*'Imperial Data'!$AC$5)-C44)*$H$6)</f>
        <v>0.9567429333333316</v>
      </c>
      <c r="Q44" s="30">
        <f t="shared" si="10"/>
        <v>95.674293333333154</v>
      </c>
      <c r="R44" s="30">
        <f>IF(B44=0,"",(((1/12)*'Imperial Data'!$AC$5*'Imperial Data'!$AC$7)-D44)*$H$6)</f>
        <v>0.94285733037037134</v>
      </c>
      <c r="S44" s="30">
        <f t="shared" si="11"/>
        <v>9.4285733037037129</v>
      </c>
      <c r="T44" s="30">
        <f t="shared" si="0"/>
        <v>150.81267242999999</v>
      </c>
      <c r="U44" s="30">
        <f t="shared" si="1"/>
        <v>35.75050719</v>
      </c>
      <c r="V44" s="30">
        <f t="shared" si="12"/>
        <v>192.33311595800001</v>
      </c>
      <c r="W44" s="30">
        <f t="shared" si="13"/>
        <v>79.099193202888856</v>
      </c>
      <c r="X44" s="31">
        <f t="shared" si="2"/>
        <v>84.869129540888892</v>
      </c>
      <c r="Y44" s="30">
        <f t="shared" si="3"/>
        <v>104.25</v>
      </c>
      <c r="Z44" s="32"/>
      <c r="AB44" s="15"/>
    </row>
    <row r="45" spans="2:28" x14ac:dyDescent="0.2">
      <c r="B45" s="34">
        <f t="shared" si="14"/>
        <v>50</v>
      </c>
      <c r="C45" s="30" cm="1">
        <f t="array" ref="C45">IF(B45=0," ",IF('Imperial Data'!AG34&gt;=1,_xlfn.XLOOKUP('Imperial Data'!AG34,Imperial_Incremental[Height],_xlfn.XLOOKUP('Cumulative Volumes Imperial'!$F$4,Imperial_Incremental[#Headers],Imperial_Incremental[])),0))</f>
        <v>2.6784145099999819</v>
      </c>
      <c r="D45" s="30" cm="1">
        <f t="array" ref="D45">IF(B45=0," ",IF('Imperial Data'!AG34&gt;=1,_xlfn.XLOOKUP('Imperial Data'!AG34,Imperial_Incremental[Height],_xlfn.XLOOKUP('Cumulative Volumes Imperial'!$F$4&amp;"EC",Imperial_Incremental[#Headers],Imperial_Incremental[]),0),0))</f>
        <v>0.49523986000000519</v>
      </c>
      <c r="E45" s="30">
        <f t="shared" si="15"/>
        <v>267.84145099999819</v>
      </c>
      <c r="F45" s="30">
        <f t="shared" si="4"/>
        <v>4.9523986000000519</v>
      </c>
      <c r="G45" s="30">
        <f>IF(B45=0,"",IF('Cumulative Volumes Imperial'!$AP$17=FALSE,I45,H45))</f>
        <v>101.88246016000072</v>
      </c>
      <c r="H45" s="30">
        <f t="shared" si="5"/>
        <v>101.88246016000072</v>
      </c>
      <c r="I45" s="30">
        <f t="shared" si="6"/>
        <v>101.88324719703778</v>
      </c>
      <c r="J45" s="30">
        <f>IF(B45="","",IF('Cumulative Volumes Imperial'!$AP$17=FALSE,L45,K45))</f>
        <v>374.67630975999896</v>
      </c>
      <c r="K45" s="30">
        <f t="shared" si="7"/>
        <v>374.67630975999896</v>
      </c>
      <c r="L45" s="30">
        <f t="shared" si="8"/>
        <v>374.67709679703603</v>
      </c>
      <c r="M45" s="30">
        <f>IF($E$8+45+$E$9&gt;989,"FALSE",IF(B45="","",IF('Cumulative Volumes Imperial'!$AP$17=FALSE,O45,N45)))</f>
        <v>19654.41650834</v>
      </c>
      <c r="N45" s="30">
        <f t="shared" si="9"/>
        <v>19654.41650834</v>
      </c>
      <c r="O45" s="30">
        <f>IF(B45=0,"",IF('Cumulative Volumes Imperial'!$AP$17=FALSE,(V45*$E$4)+(W45*$E$5),N45))</f>
        <v>19654.41650834</v>
      </c>
      <c r="P45" s="30">
        <f>IF(B45=0,"",(((1/12)*'Imperial Data'!$AC$4*'Imperial Data'!$AC$5)-C45)*$H$6)</f>
        <v>0.92560502933334099</v>
      </c>
      <c r="Q45" s="30">
        <f t="shared" si="10"/>
        <v>92.560502933334092</v>
      </c>
      <c r="R45" s="30">
        <f>IF(B45=0,"",(((1/12)*'Imperial Data'!$AC$5*'Imperial Data'!$AC$7)-D45)*$H$6)</f>
        <v>0.93227442637036817</v>
      </c>
      <c r="S45" s="30">
        <f t="shared" si="11"/>
        <v>9.3227442637036813</v>
      </c>
      <c r="T45" s="30">
        <f t="shared" si="0"/>
        <v>148.21210267999999</v>
      </c>
      <c r="U45" s="30">
        <f t="shared" si="1"/>
        <v>35.281724590000003</v>
      </c>
      <c r="V45" s="30">
        <f t="shared" si="12"/>
        <v>188.77580327466666</v>
      </c>
      <c r="W45" s="30">
        <f t="shared" si="13"/>
        <v>77.687553272518485</v>
      </c>
      <c r="X45" s="31">
        <f t="shared" si="2"/>
        <v>82.969529277185188</v>
      </c>
      <c r="Y45" s="30">
        <f t="shared" si="3"/>
        <v>104.16666666666667</v>
      </c>
      <c r="Z45" s="32"/>
      <c r="AB45" s="15"/>
    </row>
    <row r="46" spans="2:28" x14ac:dyDescent="0.2">
      <c r="B46" s="34">
        <f t="shared" si="14"/>
        <v>49</v>
      </c>
      <c r="C46" s="30" cm="1">
        <f t="array" ref="C46">IF(B46=0," ",IF('Imperial Data'!AG35&gt;=1,_xlfn.XLOOKUP('Imperial Data'!AG35,Imperial_Incremental[Height],_xlfn.XLOOKUP('Cumulative Volumes Imperial'!$F$4,Imperial_Incremental[#Headers],Imperial_Incremental[])),0))</f>
        <v>2.7525687300000072</v>
      </c>
      <c r="D46" s="30" cm="1">
        <f t="array" ref="D46">IF(B46=0," ",IF('Imperial Data'!AG35&gt;=1,_xlfn.XLOOKUP('Imperial Data'!AG35,Imperial_Incremental[Height],_xlfn.XLOOKUP('Cumulative Volumes Imperial'!$F$4&amp;"EC",Imperial_Incremental[#Headers],Imperial_Incremental[]),0),0))</f>
        <v>0.52068376999999799</v>
      </c>
      <c r="E46" s="30">
        <f t="shared" si="15"/>
        <v>275.25687300000072</v>
      </c>
      <c r="F46" s="30">
        <f t="shared" si="4"/>
        <v>5.2068376999999799</v>
      </c>
      <c r="G46" s="30">
        <f>IF(B46=0,"",IF('Cumulative Volumes Imperial'!$AP$17=FALSE,I46,H46))</f>
        <v>98.814515719999719</v>
      </c>
      <c r="H46" s="30">
        <f t="shared" si="5"/>
        <v>98.814515719999719</v>
      </c>
      <c r="I46" s="30">
        <f t="shared" si="6"/>
        <v>98.815302757036804</v>
      </c>
      <c r="J46" s="30">
        <f>IF(B46="","",IF('Cumulative Volumes Imperial'!$AP$17=FALSE,L46,K46))</f>
        <v>379.27822642000041</v>
      </c>
      <c r="K46" s="30">
        <f t="shared" si="7"/>
        <v>379.27822642000041</v>
      </c>
      <c r="L46" s="30">
        <f t="shared" si="8"/>
        <v>379.27901345703754</v>
      </c>
      <c r="M46" s="30">
        <f>IF($E$8+45+$E$9&gt;989,"FALSE",IF(B46="","",IF('Cumulative Volumes Imperial'!$AP$17=FALSE,O46,N46)))</f>
        <v>19279.740198580002</v>
      </c>
      <c r="N46" s="30">
        <f t="shared" si="9"/>
        <v>19279.740198580002</v>
      </c>
      <c r="O46" s="30">
        <f>IF(B46=0,"",IF('Cumulative Volumes Imperial'!$AP$17=FALSE,(V46*$E$4)+(W46*$E$5),N46))</f>
        <v>19279.740198580002</v>
      </c>
      <c r="P46" s="30">
        <f>IF(B46=0,"",(((1/12)*'Imperial Data'!$AC$4*'Imperial Data'!$AC$5)-C46)*$H$6)</f>
        <v>0.89594334133333087</v>
      </c>
      <c r="Q46" s="30">
        <f t="shared" si="10"/>
        <v>89.594334133333092</v>
      </c>
      <c r="R46" s="30">
        <f>IF(B46=0,"",(((1/12)*'Imperial Data'!$AC$5*'Imperial Data'!$AC$7)-D46)*$H$6)</f>
        <v>0.92209686237037103</v>
      </c>
      <c r="S46" s="30">
        <f t="shared" si="11"/>
        <v>9.2209686237037101</v>
      </c>
      <c r="T46" s="30">
        <f t="shared" si="0"/>
        <v>145.53368817</v>
      </c>
      <c r="U46" s="30">
        <f t="shared" si="1"/>
        <v>34.786484729999998</v>
      </c>
      <c r="V46" s="30">
        <f t="shared" si="12"/>
        <v>185.17178373533332</v>
      </c>
      <c r="W46" s="30">
        <f t="shared" si="13"/>
        <v>76.260038986148103</v>
      </c>
      <c r="X46" s="31">
        <f t="shared" si="2"/>
        <v>81.111649821481478</v>
      </c>
      <c r="Y46" s="30">
        <f t="shared" si="3"/>
        <v>104.08333333333333</v>
      </c>
      <c r="Z46" s="32"/>
      <c r="AB46" s="15"/>
    </row>
    <row r="47" spans="2:28" x14ac:dyDescent="0.2">
      <c r="B47" s="34">
        <f t="shared" si="14"/>
        <v>48</v>
      </c>
      <c r="C47" s="30" cm="1">
        <f t="array" ref="C47">IF(B47=0," ",IF('Imperial Data'!AG36&gt;=1,_xlfn.XLOOKUP('Imperial Data'!AG36,Imperial_Incremental[Height],_xlfn.XLOOKUP('Cumulative Volumes Imperial'!$F$4,Imperial_Incremental[#Headers],Imperial_Incremental[])),0))</f>
        <v>2.8234385599999996</v>
      </c>
      <c r="D47" s="30" cm="1">
        <f t="array" ref="D47">IF(B47=0," ",IF('Imperial Data'!AG36&gt;=1,_xlfn.XLOOKUP('Imperial Data'!AG36,Imperial_Incremental[Height],_xlfn.XLOOKUP('Cumulative Volumes Imperial'!$F$4&amp;"EC",Imperial_Incremental[#Headers],Imperial_Incremental[]),0),0))</f>
        <v>0.54445281999999651</v>
      </c>
      <c r="E47" s="30">
        <f t="shared" si="15"/>
        <v>282.34385599999996</v>
      </c>
      <c r="F47" s="30">
        <f t="shared" si="4"/>
        <v>5.4445281999999651</v>
      </c>
      <c r="G47" s="30">
        <f>IF(B47=0,"",IF('Cumulative Volumes Imperial'!$AP$17=FALSE,I47,H47))</f>
        <v>95.88464632000003</v>
      </c>
      <c r="H47" s="30">
        <f t="shared" si="5"/>
        <v>95.88464632000003</v>
      </c>
      <c r="I47" s="30">
        <f t="shared" si="6"/>
        <v>95.885433357037101</v>
      </c>
      <c r="J47" s="30">
        <f>IF(B47="","",IF('Cumulative Volumes Imperial'!$AP$17=FALSE,L47,K47))</f>
        <v>383.67303051999994</v>
      </c>
      <c r="K47" s="30">
        <f t="shared" si="7"/>
        <v>383.67303051999994</v>
      </c>
      <c r="L47" s="30">
        <f t="shared" si="8"/>
        <v>383.67381755703707</v>
      </c>
      <c r="M47" s="30">
        <f>IF($E$8+45+$E$9&gt;989,"FALSE",IF(B47="","",IF('Cumulative Volumes Imperial'!$AP$17=FALSE,O47,N47)))</f>
        <v>18900.461972160003</v>
      </c>
      <c r="N47" s="30">
        <f t="shared" si="9"/>
        <v>18900.461972160003</v>
      </c>
      <c r="O47" s="30">
        <f>IF(B47=0,"",IF('Cumulative Volumes Imperial'!$AP$17=FALSE,(V47*$E$4)+(W47*$E$5),N47))</f>
        <v>18900.461972160003</v>
      </c>
      <c r="P47" s="30">
        <f>IF(B47=0,"",(((1/12)*'Imperial Data'!$AC$4*'Imperial Data'!$AC$5)-C47)*$H$6)</f>
        <v>0.8675954093333339</v>
      </c>
      <c r="Q47" s="30">
        <f t="shared" si="10"/>
        <v>86.759540933333383</v>
      </c>
      <c r="R47" s="30">
        <f>IF(B47=0,"",(((1/12)*'Imperial Data'!$AC$5*'Imperial Data'!$AC$7)-D47)*$H$6)</f>
        <v>0.91258924237037164</v>
      </c>
      <c r="S47" s="30">
        <f t="shared" si="11"/>
        <v>9.125892423703716</v>
      </c>
      <c r="T47" s="30">
        <f t="shared" si="0"/>
        <v>142.78111944</v>
      </c>
      <c r="U47" s="30">
        <f t="shared" si="1"/>
        <v>34.26580096</v>
      </c>
      <c r="V47" s="30">
        <f t="shared" si="12"/>
        <v>181.52327166399999</v>
      </c>
      <c r="W47" s="30">
        <f t="shared" si="13"/>
        <v>74.817258353777746</v>
      </c>
      <c r="X47" s="31">
        <f t="shared" si="2"/>
        <v>79.293609617777776</v>
      </c>
      <c r="Y47" s="30">
        <f t="shared" si="3"/>
        <v>104</v>
      </c>
      <c r="Z47" s="32"/>
      <c r="AB47" s="15"/>
    </row>
    <row r="48" spans="2:28" x14ac:dyDescent="0.2">
      <c r="B48" s="34">
        <f t="shared" si="14"/>
        <v>47</v>
      </c>
      <c r="C48" s="30" cm="1">
        <f t="array" ref="C48">IF(B48=0," ",IF('Imperial Data'!AG37&gt;=1,_xlfn.XLOOKUP('Imperial Data'!AG37,Imperial_Incremental[Height],_xlfn.XLOOKUP('Cumulative Volumes Imperial'!$F$4,Imperial_Incremental[#Headers],Imperial_Incremental[])),0))</f>
        <v>2.8914099700000122</v>
      </c>
      <c r="D48" s="30" cm="1">
        <f t="array" ref="D48">IF(B48=0," ",IF('Imperial Data'!AG37&gt;=1,_xlfn.XLOOKUP('Imperial Data'!AG37,Imperial_Incremental[Height],_xlfn.XLOOKUP('Cumulative Volumes Imperial'!$F$4&amp;"EC",Imperial_Incremental[#Headers],Imperial_Incremental[]),0),0))</f>
        <v>0.56677041000000372</v>
      </c>
      <c r="E48" s="30">
        <f t="shared" si="15"/>
        <v>289.14099700000122</v>
      </c>
      <c r="F48" s="30">
        <f t="shared" si="4"/>
        <v>5.6677041000000372</v>
      </c>
      <c r="G48" s="30">
        <f>IF(B48=0,"",IF('Cumulative Volumes Imperial'!$AP$17=FALSE,I48,H48))</f>
        <v>93.076519559999497</v>
      </c>
      <c r="H48" s="30">
        <f t="shared" si="5"/>
        <v>93.076519559999497</v>
      </c>
      <c r="I48" s="30">
        <f t="shared" si="6"/>
        <v>93.077306597036582</v>
      </c>
      <c r="J48" s="30">
        <f>IF(B48="","",IF('Cumulative Volumes Imperial'!$AP$17=FALSE,L48,K48))</f>
        <v>387.88522066000075</v>
      </c>
      <c r="K48" s="30">
        <f t="shared" si="7"/>
        <v>387.88522066000075</v>
      </c>
      <c r="L48" s="30">
        <f t="shared" si="8"/>
        <v>387.88600769703783</v>
      </c>
      <c r="M48" s="30">
        <f>IF($E$8+45+$E$9&gt;989,"FALSE",IF(B48="","",IF('Cumulative Volumes Imperial'!$AP$17=FALSE,O48,N48)))</f>
        <v>18516.788941640003</v>
      </c>
      <c r="N48" s="30">
        <f t="shared" si="9"/>
        <v>18516.788941640003</v>
      </c>
      <c r="O48" s="30">
        <f>IF(B48=0,"",IF('Cumulative Volumes Imperial'!$AP$17=FALSE,(V48*$E$4)+(W48*$E$5),N48))</f>
        <v>18516.788941640003</v>
      </c>
      <c r="P48" s="30">
        <f>IF(B48=0,"",(((1/12)*'Imperial Data'!$AC$4*'Imperial Data'!$AC$5)-C48)*$H$6)</f>
        <v>0.84040684533332888</v>
      </c>
      <c r="Q48" s="30">
        <f t="shared" si="10"/>
        <v>84.040684533332893</v>
      </c>
      <c r="R48" s="30">
        <f>IF(B48=0,"",(((1/12)*'Imperial Data'!$AC$5*'Imperial Data'!$AC$7)-D48)*$H$6)</f>
        <v>0.90366220637036876</v>
      </c>
      <c r="S48" s="30">
        <f t="shared" si="11"/>
        <v>9.0366220637036871</v>
      </c>
      <c r="T48" s="30">
        <f t="shared" si="0"/>
        <v>139.95768088</v>
      </c>
      <c r="U48" s="30">
        <f t="shared" si="1"/>
        <v>33.721348140000003</v>
      </c>
      <c r="V48" s="30">
        <f t="shared" si="12"/>
        <v>177.83223769466665</v>
      </c>
      <c r="W48" s="30">
        <f t="shared" si="13"/>
        <v>73.360216291407383</v>
      </c>
      <c r="X48" s="31">
        <f t="shared" si="2"/>
        <v>77.513424966074069</v>
      </c>
      <c r="Y48" s="30">
        <f t="shared" si="3"/>
        <v>103.91666666666667</v>
      </c>
      <c r="Z48" s="32"/>
      <c r="AB48" s="15"/>
    </row>
    <row r="49" spans="2:29" x14ac:dyDescent="0.2">
      <c r="B49" s="34">
        <f t="shared" si="14"/>
        <v>46</v>
      </c>
      <c r="C49" s="30" cm="1">
        <f t="array" ref="C49">IF(B49=0," ",IF('Imperial Data'!AG38&gt;=1,_xlfn.XLOOKUP('Imperial Data'!AG38,Imperial_Incremental[Height],_xlfn.XLOOKUP('Cumulative Volumes Imperial'!$F$4,Imperial_Incremental[#Headers],Imperial_Incremental[])),0))</f>
        <v>2.9563583899999912</v>
      </c>
      <c r="D49" s="30" cm="1">
        <f t="array" ref="D49">IF(B49=0," ",IF('Imperial Data'!AG38&gt;=1,_xlfn.XLOOKUP('Imperial Data'!AG38,Imperial_Incremental[Height],_xlfn.XLOOKUP('Cumulative Volumes Imperial'!$F$4&amp;"EC",Imperial_Incremental[#Headers],Imperial_Incremental[]),0),0))</f>
        <v>0.58851943999999889</v>
      </c>
      <c r="E49" s="30">
        <f t="shared" si="15"/>
        <v>295.63583899999912</v>
      </c>
      <c r="F49" s="30">
        <f t="shared" si="4"/>
        <v>5.8851943999999889</v>
      </c>
      <c r="G49" s="30">
        <f>IF(B49=0,"",IF('Cumulative Volumes Imperial'!$AP$17=FALSE,I49,H49))</f>
        <v>90.391586640000355</v>
      </c>
      <c r="H49" s="30">
        <f t="shared" si="5"/>
        <v>90.391586640000355</v>
      </c>
      <c r="I49" s="30">
        <f t="shared" si="6"/>
        <v>90.392373677037426</v>
      </c>
      <c r="J49" s="30">
        <f>IF(B49="","",IF('Cumulative Volumes Imperial'!$AP$17=FALSE,L49,K49))</f>
        <v>391.91262003999947</v>
      </c>
      <c r="K49" s="30">
        <f t="shared" si="7"/>
        <v>391.91262003999947</v>
      </c>
      <c r="L49" s="30">
        <f t="shared" si="8"/>
        <v>391.91340707703654</v>
      </c>
      <c r="M49" s="30">
        <f>IF($E$8+45+$E$9&gt;989,"FALSE",IF(B49="","",IF('Cumulative Volumes Imperial'!$AP$17=FALSE,O49,N49)))</f>
        <v>18128.903720980001</v>
      </c>
      <c r="N49" s="30">
        <f t="shared" si="9"/>
        <v>18128.903720980001</v>
      </c>
      <c r="O49" s="30">
        <f>IF(B49=0,"",IF('Cumulative Volumes Imperial'!$AP$17=FALSE,(V49*$E$4)+(W49*$E$5),N49))</f>
        <v>18128.903720980001</v>
      </c>
      <c r="P49" s="30">
        <f>IF(B49=0,"",(((1/12)*'Imperial Data'!$AC$4*'Imperial Data'!$AC$5)-C49)*$H$6)</f>
        <v>0.8144274773333372</v>
      </c>
      <c r="Q49" s="30">
        <f t="shared" si="10"/>
        <v>81.442747733333718</v>
      </c>
      <c r="R49" s="30">
        <f>IF(B49=0,"",(((1/12)*'Imperial Data'!$AC$5*'Imperial Data'!$AC$7)-D49)*$H$6)</f>
        <v>0.89496259437037073</v>
      </c>
      <c r="S49" s="30">
        <f t="shared" si="11"/>
        <v>8.9496259437037082</v>
      </c>
      <c r="T49" s="30">
        <f t="shared" si="0"/>
        <v>137.06627090999999</v>
      </c>
      <c r="U49" s="30">
        <f t="shared" si="1"/>
        <v>33.15457773</v>
      </c>
      <c r="V49" s="30">
        <f t="shared" si="12"/>
        <v>174.10042087933331</v>
      </c>
      <c r="W49" s="30">
        <f t="shared" si="13"/>
        <v>71.889783675037009</v>
      </c>
      <c r="X49" s="31">
        <f t="shared" si="2"/>
        <v>75.769355914370365</v>
      </c>
      <c r="Y49" s="30">
        <f t="shared" si="3"/>
        <v>103.83333333333333</v>
      </c>
      <c r="Z49" s="32"/>
      <c r="AB49" s="15"/>
    </row>
    <row r="50" spans="2:29" x14ac:dyDescent="0.2">
      <c r="B50" s="34">
        <f t="shared" si="14"/>
        <v>45</v>
      </c>
      <c r="C50" s="30" cm="1">
        <f t="array" ref="C50">IF(B50=0," ",IF('Imperial Data'!AG39&gt;=1,_xlfn.XLOOKUP('Imperial Data'!AG39,Imperial_Incremental[Height],_xlfn.XLOOKUP('Cumulative Volumes Imperial'!$F$4,Imperial_Incremental[#Headers],Imperial_Incremental[])),0))</f>
        <v>3.018770939999996</v>
      </c>
      <c r="D50" s="30" cm="1">
        <f t="array" ref="D50">IF(B50=0," ",IF('Imperial Data'!AG39&gt;=1,_xlfn.XLOOKUP('Imperial Data'!AG39,Imperial_Incremental[Height],_xlfn.XLOOKUP('Cumulative Volumes Imperial'!$F$4&amp;"EC",Imperial_Incremental[#Headers],Imperial_Incremental[]),0),0))</f>
        <v>0.61002204000000049</v>
      </c>
      <c r="E50" s="30">
        <f t="shared" si="15"/>
        <v>301.8770939999996</v>
      </c>
      <c r="F50" s="30">
        <f t="shared" si="4"/>
        <v>6.1002204000000049</v>
      </c>
      <c r="G50" s="30">
        <f>IF(B50=0,"",IF('Cumulative Volumes Imperial'!$AP$17=FALSE,I50,H50))</f>
        <v>87.809074240000157</v>
      </c>
      <c r="H50" s="30">
        <f t="shared" si="5"/>
        <v>87.809074240000157</v>
      </c>
      <c r="I50" s="30">
        <f t="shared" si="6"/>
        <v>87.809861277037228</v>
      </c>
      <c r="J50" s="30">
        <f>IF(B50="","",IF('Cumulative Volumes Imperial'!$AP$17=FALSE,L50,K50))</f>
        <v>395.78638863999976</v>
      </c>
      <c r="K50" s="30">
        <f t="shared" si="7"/>
        <v>395.78638863999976</v>
      </c>
      <c r="L50" s="30">
        <f t="shared" si="8"/>
        <v>395.78717567703683</v>
      </c>
      <c r="M50" s="30">
        <f>IF($E$8+45+$E$9&gt;989,"FALSE",IF(B50="","",IF('Cumulative Volumes Imperial'!$AP$17=FALSE,O50,N50)))</f>
        <v>17736.991100940002</v>
      </c>
      <c r="N50" s="30">
        <f t="shared" si="9"/>
        <v>17736.991100940002</v>
      </c>
      <c r="O50" s="30">
        <f>IF(B50=0,"",IF('Cumulative Volumes Imperial'!$AP$17=FALSE,(V50*$E$4)+(W50*$E$5),N50))</f>
        <v>17736.991100940002</v>
      </c>
      <c r="P50" s="30">
        <f>IF(B50=0,"",(((1/12)*'Imperial Data'!$AC$4*'Imperial Data'!$AC$5)-C50)*$H$6)</f>
        <v>0.78946245733333531</v>
      </c>
      <c r="Q50" s="30">
        <f t="shared" si="10"/>
        <v>78.946245733333527</v>
      </c>
      <c r="R50" s="30">
        <f>IF(B50=0,"",(((1/12)*'Imperial Data'!$AC$5*'Imperial Data'!$AC$7)-D50)*$H$6)</f>
        <v>0.88636155437037001</v>
      </c>
      <c r="S50" s="30">
        <f t="shared" si="11"/>
        <v>8.8636155437037001</v>
      </c>
      <c r="T50" s="30">
        <f t="shared" si="0"/>
        <v>134.10991251999999</v>
      </c>
      <c r="U50" s="30">
        <f t="shared" si="1"/>
        <v>32.566058290000001</v>
      </c>
      <c r="V50" s="30">
        <f t="shared" si="12"/>
        <v>170.32963501199998</v>
      </c>
      <c r="W50" s="30">
        <f t="shared" si="13"/>
        <v>70.406301640666641</v>
      </c>
      <c r="X50" s="31">
        <f t="shared" si="2"/>
        <v>74.059965842666656</v>
      </c>
      <c r="Y50" s="30">
        <f t="shared" si="3"/>
        <v>103.75</v>
      </c>
      <c r="Z50" s="32"/>
      <c r="AB50" s="2"/>
    </row>
    <row r="51" spans="2:29" x14ac:dyDescent="0.2">
      <c r="B51" s="34">
        <f t="shared" si="14"/>
        <v>44</v>
      </c>
      <c r="C51" s="30" cm="1">
        <f t="array" ref="C51">IF(B51=0," ",IF('Imperial Data'!AG40&gt;=1,_xlfn.XLOOKUP('Imperial Data'!AG40,Imperial_Incremental[Height],_xlfn.XLOOKUP('Cumulative Volumes Imperial'!$F$4,Imperial_Incremental[#Headers],Imperial_Incremental[])),0))</f>
        <v>3.0786373800000035</v>
      </c>
      <c r="D51" s="30" cm="1">
        <f t="array" ref="D51">IF(B51=0," ",IF('Imperial Data'!AG40&gt;=1,_xlfn.XLOOKUP('Imperial Data'!AG40,Imperial_Incremental[Height],_xlfn.XLOOKUP('Cumulative Volumes Imperial'!$F$4&amp;"EC",Imperial_Incremental[#Headers],Imperial_Incremental[]),0),0))</f>
        <v>0.63213495000000108</v>
      </c>
      <c r="E51" s="30">
        <f t="shared" si="15"/>
        <v>307.86373800000035</v>
      </c>
      <c r="F51" s="30">
        <f t="shared" si="4"/>
        <v>6.3213495000000108</v>
      </c>
      <c r="G51" s="30">
        <f>IF(B51=0,"",IF('Cumulative Volumes Imperial'!$AP$17=FALSE,I51,H51))</f>
        <v>85.325964999999869</v>
      </c>
      <c r="H51" s="30">
        <f t="shared" si="5"/>
        <v>85.325964999999869</v>
      </c>
      <c r="I51" s="30">
        <f t="shared" si="6"/>
        <v>85.326752037036925</v>
      </c>
      <c r="J51" s="30">
        <f>IF(B51="","",IF('Cumulative Volumes Imperial'!$AP$17=FALSE,L51,K51))</f>
        <v>399.51105250000023</v>
      </c>
      <c r="K51" s="30">
        <f t="shared" si="7"/>
        <v>399.51105250000023</v>
      </c>
      <c r="L51" s="30">
        <f t="shared" si="8"/>
        <v>399.5118395370373</v>
      </c>
      <c r="M51" s="30">
        <f>IF($E$8+45+$E$9&gt;989,"FALSE",IF(B51="","",IF('Cumulative Volumes Imperial'!$AP$17=FALSE,O51,N51)))</f>
        <v>17341.204712300001</v>
      </c>
      <c r="N51" s="30">
        <f t="shared" si="9"/>
        <v>17341.204712300001</v>
      </c>
      <c r="O51" s="30">
        <f>IF(B51=0,"",IF('Cumulative Volumes Imperial'!$AP$17=FALSE,(V51*$E$4)+(W51*$E$5),N51))</f>
        <v>17341.204712300001</v>
      </c>
      <c r="P51" s="30">
        <f>IF(B51=0,"",(((1/12)*'Imperial Data'!$AC$4*'Imperial Data'!$AC$5)-C51)*$H$6)</f>
        <v>0.76551588133333226</v>
      </c>
      <c r="Q51" s="30">
        <f t="shared" si="10"/>
        <v>76.551588133333226</v>
      </c>
      <c r="R51" s="30">
        <f>IF(B51=0,"",(((1/12)*'Imperial Data'!$AC$5*'Imperial Data'!$AC$7)-D51)*$H$6)</f>
        <v>0.87751639037036977</v>
      </c>
      <c r="S51" s="30">
        <f t="shared" si="11"/>
        <v>8.7751639037036977</v>
      </c>
      <c r="T51" s="30">
        <f t="shared" si="0"/>
        <v>131.09114158</v>
      </c>
      <c r="U51" s="30">
        <f t="shared" si="1"/>
        <v>31.95603625</v>
      </c>
      <c r="V51" s="30">
        <f t="shared" si="12"/>
        <v>166.52140161466664</v>
      </c>
      <c r="W51" s="30">
        <f t="shared" si="13"/>
        <v>68.909918046296269</v>
      </c>
      <c r="X51" s="31">
        <f t="shared" si="2"/>
        <v>72.38414183096296</v>
      </c>
      <c r="Y51" s="30">
        <f t="shared" si="3"/>
        <v>103.66666666666667</v>
      </c>
      <c r="Z51" s="32"/>
      <c r="AB51" s="2"/>
    </row>
    <row r="52" spans="2:29" x14ac:dyDescent="0.2">
      <c r="B52" s="34">
        <f t="shared" si="14"/>
        <v>43</v>
      </c>
      <c r="C52" s="30" cm="1">
        <f t="array" ref="C52">IF(B52=0," ",IF('Imperial Data'!AG41&gt;=1,_xlfn.XLOOKUP('Imperial Data'!AG41,Imperial_Incremental[Height],_xlfn.XLOOKUP('Cumulative Volumes Imperial'!$F$4,Imperial_Incremental[#Headers],Imperial_Incremental[])),0))</f>
        <v>3.1362803099999894</v>
      </c>
      <c r="D52" s="30" cm="1">
        <f t="array" ref="D52">IF(B52=0," ",IF('Imperial Data'!AG41&gt;=1,_xlfn.XLOOKUP('Imperial Data'!AG41,Imperial_Incremental[Height],_xlfn.XLOOKUP('Cumulative Volumes Imperial'!$F$4&amp;"EC",Imperial_Incremental[#Headers],Imperial_Incremental[]),0),0))</f>
        <v>0.64308889999999863</v>
      </c>
      <c r="E52" s="30">
        <f t="shared" si="15"/>
        <v>313.62803099999894</v>
      </c>
      <c r="F52" s="30">
        <f t="shared" si="4"/>
        <v>6.4308889999999863</v>
      </c>
      <c r="G52" s="30">
        <f>IF(B52=0,"",IF('Cumulative Volumes Imperial'!$AP$17=FALSE,I52,H52))</f>
        <v>82.976432000000443</v>
      </c>
      <c r="H52" s="30">
        <f t="shared" si="5"/>
        <v>82.976432000000443</v>
      </c>
      <c r="I52" s="30">
        <f t="shared" si="6"/>
        <v>82.9772190370375</v>
      </c>
      <c r="J52" s="30">
        <f>IF(B52="","",IF('Cumulative Volumes Imperial'!$AP$17=FALSE,L52,K52))</f>
        <v>403.03535199999936</v>
      </c>
      <c r="K52" s="30">
        <f t="shared" si="7"/>
        <v>403.03535199999936</v>
      </c>
      <c r="L52" s="30">
        <f t="shared" si="8"/>
        <v>403.03613903703643</v>
      </c>
      <c r="M52" s="30">
        <f>IF($E$8+45+$E$9&gt;989,"FALSE",IF(B52="","",IF('Cumulative Volumes Imperial'!$AP$17=FALSE,O52,N52)))</f>
        <v>16941.693659799999</v>
      </c>
      <c r="N52" s="30">
        <f t="shared" si="9"/>
        <v>16941.693659799999</v>
      </c>
      <c r="O52" s="30">
        <f>IF(B52=0,"",IF('Cumulative Volumes Imperial'!$AP$17=FALSE,(V52*$E$4)+(W52*$E$5),N52))</f>
        <v>16941.693659799999</v>
      </c>
      <c r="P52" s="30">
        <f>IF(B52=0,"",(((1/12)*'Imperial Data'!$AC$4*'Imperial Data'!$AC$5)-C52)*$H$6)</f>
        <v>0.74245870933333791</v>
      </c>
      <c r="Q52" s="30">
        <f t="shared" si="10"/>
        <v>74.245870933333791</v>
      </c>
      <c r="R52" s="30">
        <f>IF(B52=0,"",(((1/12)*'Imperial Data'!$AC$5*'Imperial Data'!$AC$7)-D52)*$H$6)</f>
        <v>0.87313481037037077</v>
      </c>
      <c r="S52" s="30">
        <f t="shared" si="11"/>
        <v>8.7313481037037075</v>
      </c>
      <c r="T52" s="30">
        <f t="shared" si="0"/>
        <v>128.0125042</v>
      </c>
      <c r="U52" s="30">
        <f t="shared" si="1"/>
        <v>31.323901299999999</v>
      </c>
      <c r="V52" s="30">
        <f t="shared" si="12"/>
        <v>162.67724835333331</v>
      </c>
      <c r="W52" s="30">
        <f t="shared" si="13"/>
        <v>67.400266705925901</v>
      </c>
      <c r="X52" s="31">
        <f t="shared" si="2"/>
        <v>70.741109559259257</v>
      </c>
      <c r="Y52" s="30">
        <f t="shared" si="3"/>
        <v>103.58333333333333</v>
      </c>
      <c r="Z52" s="32"/>
      <c r="AB52" s="2"/>
    </row>
    <row r="53" spans="2:29" x14ac:dyDescent="0.2">
      <c r="B53" s="34">
        <f t="shared" si="14"/>
        <v>42</v>
      </c>
      <c r="C53" s="30" cm="1">
        <f t="array" ref="C53">IF(B53=0," ",IF('Imperial Data'!AG42&gt;=1,_xlfn.XLOOKUP('Imperial Data'!AG42,Imperial_Incremental[Height],_xlfn.XLOOKUP('Cumulative Volumes Imperial'!$F$4,Imperial_Incremental[#Headers],Imperial_Incremental[])),0))</f>
        <v>3.1917693700000029</v>
      </c>
      <c r="D53" s="30" cm="1">
        <f t="array" ref="D53">IF(B53=0," ",IF('Imperial Data'!AG42&gt;=1,_xlfn.XLOOKUP('Imperial Data'!AG42,Imperial_Incremental[Height],_xlfn.XLOOKUP('Cumulative Volumes Imperial'!$F$4&amp;"EC",Imperial_Incremental[#Headers],Imperial_Incremental[]),0),0))</f>
        <v>0.67730135000000047</v>
      </c>
      <c r="E53" s="30">
        <f t="shared" si="15"/>
        <v>319.17693700000029</v>
      </c>
      <c r="F53" s="30">
        <f t="shared" si="4"/>
        <v>6.7730135000000047</v>
      </c>
      <c r="G53" s="30">
        <f>IF(B53=0,"",IF('Cumulative Volumes Imperial'!$AP$17=FALSE,I53,H53))</f>
        <v>80.620019799999895</v>
      </c>
      <c r="H53" s="30">
        <f t="shared" si="5"/>
        <v>80.620019799999895</v>
      </c>
      <c r="I53" s="30">
        <f t="shared" si="6"/>
        <v>80.620806837036952</v>
      </c>
      <c r="J53" s="30">
        <f>IF(B53="","",IF('Cumulative Volumes Imperial'!$AP$17=FALSE,L53,K53))</f>
        <v>406.56997030000019</v>
      </c>
      <c r="K53" s="30">
        <f t="shared" si="7"/>
        <v>406.56997030000019</v>
      </c>
      <c r="L53" s="30">
        <f t="shared" si="8"/>
        <v>406.57075733703721</v>
      </c>
      <c r="M53" s="30">
        <f>IF($E$8+45+$E$9&gt;989,"FALSE",IF(B53="","",IF('Cumulative Volumes Imperial'!$AP$17=FALSE,O53,N53)))</f>
        <v>16538.6583078</v>
      </c>
      <c r="N53" s="30">
        <f t="shared" si="9"/>
        <v>16538.6583078</v>
      </c>
      <c r="O53" s="30">
        <f>IF(B53=0,"",IF('Cumulative Volumes Imperial'!$AP$17=FALSE,(V53*$E$4)+(W53*$E$5),N53))</f>
        <v>16538.6583078</v>
      </c>
      <c r="P53" s="30">
        <f>IF(B53=0,"",(((1/12)*'Imperial Data'!$AC$4*'Imperial Data'!$AC$5)-C53)*$H$6)</f>
        <v>0.7202630853333325</v>
      </c>
      <c r="Q53" s="30">
        <f t="shared" si="10"/>
        <v>72.02630853333325</v>
      </c>
      <c r="R53" s="30">
        <f>IF(B53=0,"",(((1/12)*'Imperial Data'!$AC$5*'Imperial Data'!$AC$7)-D53)*$H$6)</f>
        <v>0.85944983037037004</v>
      </c>
      <c r="S53" s="30">
        <f t="shared" si="11"/>
        <v>8.5944983037037002</v>
      </c>
      <c r="T53" s="30">
        <f t="shared" si="0"/>
        <v>124.87622389000001</v>
      </c>
      <c r="U53" s="30">
        <f t="shared" si="1"/>
        <v>30.680812400000001</v>
      </c>
      <c r="V53" s="30">
        <f t="shared" si="12"/>
        <v>158.79850933399999</v>
      </c>
      <c r="W53" s="30">
        <f t="shared" si="13"/>
        <v>65.884042995555532</v>
      </c>
      <c r="X53" s="31">
        <f t="shared" si="2"/>
        <v>69.125516039555549</v>
      </c>
      <c r="Y53" s="30">
        <f t="shared" si="3"/>
        <v>103.5</v>
      </c>
      <c r="Z53" s="32"/>
      <c r="AB53" s="2"/>
    </row>
    <row r="54" spans="2:29" x14ac:dyDescent="0.2">
      <c r="B54" s="34">
        <f t="shared" si="14"/>
        <v>41</v>
      </c>
      <c r="C54" s="30" cm="1">
        <f t="array" ref="C54">IF(B54=0," ",IF('Imperial Data'!AG43&gt;=1,_xlfn.XLOOKUP('Imperial Data'!AG43,Imperial_Incremental[Height],_xlfn.XLOOKUP('Cumulative Volumes Imperial'!$F$4,Imperial_Incremental[#Headers],Imperial_Incremental[])),0))</f>
        <v>3.2450176300000066</v>
      </c>
      <c r="D54" s="30" cm="1">
        <f t="array" ref="D54">IF(B54=0," ",IF('Imperial Data'!AG43&gt;=1,_xlfn.XLOOKUP('Imperial Data'!AG43,Imperial_Incremental[Height],_xlfn.XLOOKUP('Cumulative Volumes Imperial'!$F$4&amp;"EC",Imperial_Incremental[#Headers],Imperial_Incremental[]),0),0))</f>
        <v>0.69982942000000037</v>
      </c>
      <c r="E54" s="30">
        <f t="shared" si="15"/>
        <v>324.50176300000066</v>
      </c>
      <c r="F54" s="30">
        <f t="shared" si="4"/>
        <v>6.9982942000000037</v>
      </c>
      <c r="G54" s="30">
        <f>IF(B54=0,"",IF('Cumulative Volumes Imperial'!$AP$17=FALSE,I54,H54))</f>
        <v>78.399977119999733</v>
      </c>
      <c r="H54" s="30">
        <f t="shared" si="5"/>
        <v>78.399977119999733</v>
      </c>
      <c r="I54" s="30">
        <f t="shared" si="6"/>
        <v>78.400764157036804</v>
      </c>
      <c r="J54" s="30">
        <f>IF(B54="","",IF('Cumulative Volumes Imperial'!$AP$17=FALSE,L54,K54))</f>
        <v>409.90003432000037</v>
      </c>
      <c r="K54" s="30">
        <f t="shared" si="7"/>
        <v>409.90003432000037</v>
      </c>
      <c r="L54" s="30">
        <f t="shared" si="8"/>
        <v>409.9008213570375</v>
      </c>
      <c r="M54" s="30">
        <f>IF($E$8+45+$E$9&gt;989,"FALSE",IF(B54="","",IF('Cumulative Volumes Imperial'!$AP$17=FALSE,O54,N54)))</f>
        <v>16132.088337500001</v>
      </c>
      <c r="N54" s="30">
        <f t="shared" si="9"/>
        <v>16132.088337500001</v>
      </c>
      <c r="O54" s="30">
        <f>IF(B54=0,"",IF('Cumulative Volumes Imperial'!$AP$17=FALSE,(V54*$E$4)+(W54*$E$5),N54))</f>
        <v>16132.088337500001</v>
      </c>
      <c r="P54" s="30">
        <f>IF(B54=0,"",(((1/12)*'Imperial Data'!$AC$4*'Imperial Data'!$AC$5)-C54)*$H$6)</f>
        <v>0.69896378133333104</v>
      </c>
      <c r="Q54" s="30">
        <f t="shared" si="10"/>
        <v>69.896378133333101</v>
      </c>
      <c r="R54" s="30">
        <f>IF(B54=0,"",(((1/12)*'Imperial Data'!$AC$5*'Imperial Data'!$AC$7)-D54)*$H$6)</f>
        <v>0.85043860237037006</v>
      </c>
      <c r="S54" s="30">
        <f t="shared" si="11"/>
        <v>8.5043860237037006</v>
      </c>
      <c r="T54" s="30">
        <f t="shared" si="0"/>
        <v>121.68445452</v>
      </c>
      <c r="U54" s="30">
        <f t="shared" si="1"/>
        <v>30.00351105</v>
      </c>
      <c r="V54" s="30">
        <f t="shared" si="12"/>
        <v>154.88647687866666</v>
      </c>
      <c r="W54" s="30">
        <f t="shared" si="13"/>
        <v>64.347291815185173</v>
      </c>
      <c r="X54" s="31">
        <f t="shared" si="2"/>
        <v>67.545803123851854</v>
      </c>
      <c r="Y54" s="30">
        <f t="shared" si="3"/>
        <v>103.41666666666667</v>
      </c>
      <c r="Z54" s="32"/>
      <c r="AB54" s="2"/>
    </row>
    <row r="55" spans="2:29" x14ac:dyDescent="0.2">
      <c r="B55" s="34">
        <f t="shared" si="14"/>
        <v>40</v>
      </c>
      <c r="C55" s="30" cm="1">
        <f t="array" ref="C55">IF(B55=0," ",IF('Imperial Data'!AG44&gt;=1,_xlfn.XLOOKUP('Imperial Data'!AG44,Imperial_Incremental[Height],_xlfn.XLOOKUP('Cumulative Volumes Imperial'!$F$4,Imperial_Incremental[#Headers],Imperial_Incremental[])),0))</f>
        <v>3.2963179599999961</v>
      </c>
      <c r="D55" s="30" cm="1">
        <f t="array" ref="D55">IF(B55=0," ",IF('Imperial Data'!AG44&gt;=1,_xlfn.XLOOKUP('Imperial Data'!AG44,Imperial_Incremental[Height],_xlfn.XLOOKUP('Cumulative Volumes Imperial'!$F$4&amp;"EC",Imperial_Incremental[#Headers],Imperial_Incremental[]),0),0))</f>
        <v>0.7224001400000013</v>
      </c>
      <c r="E55" s="30">
        <f t="shared" si="15"/>
        <v>329.63179599999961</v>
      </c>
      <c r="F55" s="30">
        <f t="shared" si="4"/>
        <v>7.224001400000013</v>
      </c>
      <c r="G55" s="30">
        <f>IF(B55=0,"",IF('Cumulative Volumes Imperial'!$AP$17=FALSE,I55,H55))</f>
        <v>76.257681040000151</v>
      </c>
      <c r="H55" s="30">
        <f t="shared" si="5"/>
        <v>76.257681040000151</v>
      </c>
      <c r="I55" s="30">
        <f t="shared" si="6"/>
        <v>76.258468077037222</v>
      </c>
      <c r="J55" s="30">
        <f>IF(B55="","",IF('Cumulative Volumes Imperial'!$AP$17=FALSE,L55,K55))</f>
        <v>413.11347843999977</v>
      </c>
      <c r="K55" s="30">
        <f t="shared" si="7"/>
        <v>413.11347843999977</v>
      </c>
      <c r="L55" s="30">
        <f t="shared" si="8"/>
        <v>413.11426547703684</v>
      </c>
      <c r="M55" s="30">
        <f>IF($E$8+45+$E$9&gt;989,"FALSE",IF(B55="","",IF('Cumulative Volumes Imperial'!$AP$17=FALSE,O55,N55)))</f>
        <v>15722.188303180001</v>
      </c>
      <c r="N55" s="30">
        <f t="shared" si="9"/>
        <v>15722.188303180001</v>
      </c>
      <c r="O55" s="30">
        <f>IF(B55=0,"",IF('Cumulative Volumes Imperial'!$AP$17=FALSE,(V55*$E$4)+(W55*$E$5),N55))</f>
        <v>15722.188303180001</v>
      </c>
      <c r="P55" s="30">
        <f>IF(B55=0,"",(((1/12)*'Imperial Data'!$AC$4*'Imperial Data'!$AC$5)-C55)*$H$6)</f>
        <v>0.67844364933333523</v>
      </c>
      <c r="Q55" s="30">
        <f t="shared" si="10"/>
        <v>67.844364933333523</v>
      </c>
      <c r="R55" s="30">
        <f>IF(B55=0,"",(((1/12)*'Imperial Data'!$AC$5*'Imperial Data'!$AC$7)-D55)*$H$6)</f>
        <v>0.84141031437036973</v>
      </c>
      <c r="S55" s="30">
        <f t="shared" si="11"/>
        <v>8.4141031437036968</v>
      </c>
      <c r="T55" s="30">
        <f t="shared" si="0"/>
        <v>118.43943689</v>
      </c>
      <c r="U55" s="30">
        <f t="shared" si="1"/>
        <v>29.30368163</v>
      </c>
      <c r="V55" s="30">
        <f t="shared" si="12"/>
        <v>150.94249546733332</v>
      </c>
      <c r="W55" s="30">
        <f t="shared" si="13"/>
        <v>62.797023792814805</v>
      </c>
      <c r="X55" s="31">
        <f t="shared" si="2"/>
        <v>65.996400740148147</v>
      </c>
      <c r="Y55" s="30">
        <f t="shared" si="3"/>
        <v>103.33333333333333</v>
      </c>
      <c r="Z55" s="32"/>
      <c r="AB55" s="2"/>
    </row>
    <row r="56" spans="2:29" x14ac:dyDescent="0.2">
      <c r="B56" s="34">
        <f t="shared" si="14"/>
        <v>39</v>
      </c>
      <c r="C56" s="30" cm="1">
        <f t="array" ref="C56">IF(B56=0," ",IF('Imperial Data'!AG45&gt;=1,_xlfn.XLOOKUP('Imperial Data'!AG45,Imperial_Incremental[Height],_xlfn.XLOOKUP('Cumulative Volumes Imperial'!$F$4,Imperial_Incremental[#Headers],Imperial_Incremental[])),0))</f>
        <v>3.3456159200000002</v>
      </c>
      <c r="D56" s="30" cm="1">
        <f t="array" ref="D56">IF(B56=0," ",IF('Imperial Data'!AG45&gt;=1,_xlfn.XLOOKUP('Imperial Data'!AG45,Imperial_Incremental[Height],_xlfn.XLOOKUP('Cumulative Volumes Imperial'!$F$4&amp;"EC",Imperial_Incremental[#Headers],Imperial_Incremental[]),0),0))</f>
        <v>0.74372710999999825</v>
      </c>
      <c r="E56" s="30">
        <f t="shared" si="15"/>
        <v>334.56159200000002</v>
      </c>
      <c r="F56" s="30">
        <f t="shared" si="4"/>
        <v>7.4372710999999825</v>
      </c>
      <c r="G56" s="30">
        <f>IF(B56=0,"",IF('Cumulative Volumes Imperial'!$AP$17=FALSE,I56,H56))</f>
        <v>74.20045476</v>
      </c>
      <c r="H56" s="30">
        <f t="shared" si="5"/>
        <v>74.20045476</v>
      </c>
      <c r="I56" s="30">
        <f t="shared" si="6"/>
        <v>74.201241797037071</v>
      </c>
      <c r="J56" s="30">
        <f>IF(B56="","",IF('Cumulative Volumes Imperial'!$AP$17=FALSE,L56,K56))</f>
        <v>416.19931786000001</v>
      </c>
      <c r="K56" s="30">
        <f t="shared" si="7"/>
        <v>416.19931786000001</v>
      </c>
      <c r="L56" s="30">
        <f t="shared" si="8"/>
        <v>416.20010489703708</v>
      </c>
      <c r="M56" s="30">
        <f>IF($E$8+45+$E$9&gt;989,"FALSE",IF(B56="","",IF('Cumulative Volumes Imperial'!$AP$17=FALSE,O56,N56)))</f>
        <v>15309.074824740001</v>
      </c>
      <c r="N56" s="30">
        <f t="shared" si="9"/>
        <v>15309.074824740001</v>
      </c>
      <c r="O56" s="30">
        <f>IF(B56=0,"",IF('Cumulative Volumes Imperial'!$AP$17=FALSE,(V56*$E$4)+(W56*$E$5),N56))</f>
        <v>15309.074824740001</v>
      </c>
      <c r="P56" s="30">
        <f>IF(B56=0,"",(((1/12)*'Imperial Data'!$AC$4*'Imperial Data'!$AC$5)-C56)*$H$6)</f>
        <v>0.65872446533333362</v>
      </c>
      <c r="Q56" s="30">
        <f t="shared" si="10"/>
        <v>65.87244653333336</v>
      </c>
      <c r="R56" s="30">
        <f>IF(B56=0,"",(((1/12)*'Imperial Data'!$AC$5*'Imperial Data'!$AC$7)-D56)*$H$6)</f>
        <v>0.83287952637037099</v>
      </c>
      <c r="S56" s="30">
        <f t="shared" si="11"/>
        <v>8.3287952637037108</v>
      </c>
      <c r="T56" s="30">
        <f t="shared" si="0"/>
        <v>115.14311893</v>
      </c>
      <c r="U56" s="30">
        <f t="shared" si="1"/>
        <v>28.581281489999999</v>
      </c>
      <c r="V56" s="30">
        <f t="shared" si="12"/>
        <v>146.96773385799997</v>
      </c>
      <c r="W56" s="30">
        <f t="shared" si="13"/>
        <v>61.233213338444436</v>
      </c>
      <c r="X56" s="31">
        <f t="shared" si="2"/>
        <v>64.476546776444451</v>
      </c>
      <c r="Y56" s="30">
        <f t="shared" si="3"/>
        <v>103.25</v>
      </c>
      <c r="Z56" s="32"/>
      <c r="AB56" s="127"/>
      <c r="AC56" s="15"/>
    </row>
    <row r="57" spans="2:29" x14ac:dyDescent="0.2">
      <c r="B57" s="34">
        <f t="shared" si="14"/>
        <v>38</v>
      </c>
      <c r="C57" s="30" cm="1">
        <f t="array" ref="C57">IF(B57=0," ",IF('Imperial Data'!AG46&gt;=1,_xlfn.XLOOKUP('Imperial Data'!AG46,Imperial_Incremental[Height],_xlfn.XLOOKUP('Cumulative Volumes Imperial'!$F$4,Imperial_Incremental[#Headers],Imperial_Incremental[])),0))</f>
        <v>3.3931099800000055</v>
      </c>
      <c r="D57" s="30" cm="1">
        <f t="array" ref="D57">IF(B57=0," ",IF('Imperial Data'!AG46&gt;=1,_xlfn.XLOOKUP('Imperial Data'!AG46,Imperial_Incremental[Height],_xlfn.XLOOKUP('Cumulative Volumes Imperial'!$F$4&amp;"EC",Imperial_Incremental[#Headers],Imperial_Incremental[]),0),0))</f>
        <v>0.76446604999999934</v>
      </c>
      <c r="E57" s="30">
        <f t="shared" si="15"/>
        <v>339.31099800000055</v>
      </c>
      <c r="F57" s="30">
        <f t="shared" si="4"/>
        <v>7.6446604999999934</v>
      </c>
      <c r="G57" s="30">
        <f>IF(B57=0,"",IF('Cumulative Volumes Imperial'!$AP$17=FALSE,I57,H57))</f>
        <v>72.217736599999782</v>
      </c>
      <c r="H57" s="30">
        <f t="shared" si="5"/>
        <v>72.217736599999782</v>
      </c>
      <c r="I57" s="30">
        <f t="shared" si="6"/>
        <v>72.218523637036853</v>
      </c>
      <c r="J57" s="30">
        <f>IF(B57="","",IF('Cumulative Volumes Imperial'!$AP$17=FALSE,L57,K57))</f>
        <v>419.17339510000033</v>
      </c>
      <c r="K57" s="30">
        <f t="shared" si="7"/>
        <v>419.17339510000033</v>
      </c>
      <c r="L57" s="30">
        <f t="shared" si="8"/>
        <v>419.17418213703741</v>
      </c>
      <c r="M57" s="30">
        <f>IF($E$8+45+$E$9&gt;989,"FALSE",IF(B57="","",IF('Cumulative Volumes Imperial'!$AP$17=FALSE,O57,N57)))</f>
        <v>14892.87550688</v>
      </c>
      <c r="N57" s="30">
        <f t="shared" si="9"/>
        <v>14892.87550688</v>
      </c>
      <c r="O57" s="30">
        <f>IF(B57=0,"",IF('Cumulative Volumes Imperial'!$AP$17=FALSE,(V57*$E$4)+(W57*$E$5),N57))</f>
        <v>14892.87550688</v>
      </c>
      <c r="P57" s="30">
        <f>IF(B57=0,"",(((1/12)*'Imperial Data'!$AC$4*'Imperial Data'!$AC$5)-C57)*$H$6)</f>
        <v>0.63972684133333146</v>
      </c>
      <c r="Q57" s="30">
        <f t="shared" si="10"/>
        <v>63.972684133333146</v>
      </c>
      <c r="R57" s="30">
        <f>IF(B57=0,"",(((1/12)*'Imperial Data'!$AC$5*'Imperial Data'!$AC$7)-D57)*$H$6)</f>
        <v>0.82458395037037047</v>
      </c>
      <c r="S57" s="30">
        <f t="shared" si="11"/>
        <v>8.2458395037037047</v>
      </c>
      <c r="T57" s="30">
        <f t="shared" si="0"/>
        <v>111.79750301</v>
      </c>
      <c r="U57" s="30">
        <f t="shared" si="1"/>
        <v>27.83755438</v>
      </c>
      <c r="V57" s="30">
        <f t="shared" si="12"/>
        <v>142.96339347266664</v>
      </c>
      <c r="W57" s="30">
        <f t="shared" si="13"/>
        <v>59.656606702074072</v>
      </c>
      <c r="X57" s="31">
        <f t="shared" si="2"/>
        <v>62.984942784740738</v>
      </c>
      <c r="Y57" s="30">
        <f t="shared" si="3"/>
        <v>103.16666666666667</v>
      </c>
      <c r="Z57" s="32"/>
    </row>
    <row r="58" spans="2:29" x14ac:dyDescent="0.2">
      <c r="B58" s="34">
        <f t="shared" si="14"/>
        <v>37</v>
      </c>
      <c r="C58" s="30" cm="1">
        <f t="array" ref="C58">IF(B58=0," ",IF('Imperial Data'!AG47&gt;=1,_xlfn.XLOOKUP('Imperial Data'!AG47,Imperial_Incremental[Height],_xlfn.XLOOKUP('Cumulative Volumes Imperial'!$F$4,Imperial_Incremental[#Headers],Imperial_Incremental[])),0))</f>
        <v>3.4388515200000001</v>
      </c>
      <c r="D58" s="30" cm="1">
        <f t="array" ref="D58">IF(B58=0," ",IF('Imperial Data'!AG47&gt;=1,_xlfn.XLOOKUP('Imperial Data'!AG47,Imperial_Incremental[Height],_xlfn.XLOOKUP('Cumulative Volumes Imperial'!$F$4&amp;"EC",Imperial_Incremental[#Headers],Imperial_Incremental[]),0),0))</f>
        <v>0.7855190400000005</v>
      </c>
      <c r="E58" s="30">
        <f t="shared" si="15"/>
        <v>343.88515200000001</v>
      </c>
      <c r="F58" s="30">
        <f t="shared" si="4"/>
        <v>7.855190400000005</v>
      </c>
      <c r="G58" s="30">
        <f>IF(B58=0,"",IF('Cumulative Volumes Imperial'!$AP$17=FALSE,I58,H58))</f>
        <v>70.303863039999996</v>
      </c>
      <c r="H58" s="30">
        <f t="shared" si="5"/>
        <v>70.303863039999996</v>
      </c>
      <c r="I58" s="30">
        <f t="shared" si="6"/>
        <v>70.304650077037067</v>
      </c>
      <c r="J58" s="30">
        <f>IF(B58="","",IF('Cumulative Volumes Imperial'!$AP$17=FALSE,L58,K58))</f>
        <v>422.04420544000004</v>
      </c>
      <c r="K58" s="30">
        <f t="shared" si="7"/>
        <v>422.04420544000004</v>
      </c>
      <c r="L58" s="30">
        <f t="shared" si="8"/>
        <v>422.04499247703711</v>
      </c>
      <c r="M58" s="30">
        <f>IF($E$8+45+$E$9&gt;989,"FALSE",IF(B58="","",IF('Cumulative Volumes Imperial'!$AP$17=FALSE,O58,N58)))</f>
        <v>14473.70211178</v>
      </c>
      <c r="N58" s="30">
        <f t="shared" si="9"/>
        <v>14473.70211178</v>
      </c>
      <c r="O58" s="30">
        <f>IF(B58=0,"",IF('Cumulative Volumes Imperial'!$AP$17=FALSE,(V58*$E$4)+(W58*$E$5),N58))</f>
        <v>14473.70211178</v>
      </c>
      <c r="P58" s="30">
        <f>IF(B58=0,"",(((1/12)*'Imperial Data'!$AC$4*'Imperial Data'!$AC$5)-C58)*$H$6)</f>
        <v>0.6214302253333337</v>
      </c>
      <c r="Q58" s="30">
        <f t="shared" si="10"/>
        <v>62.143022533333372</v>
      </c>
      <c r="R58" s="30">
        <f>IF(B58=0,"",(((1/12)*'Imperial Data'!$AC$5*'Imperial Data'!$AC$7)-D58)*$H$6)</f>
        <v>0.81616275437037</v>
      </c>
      <c r="S58" s="30">
        <f t="shared" si="11"/>
        <v>8.1616275437037</v>
      </c>
      <c r="T58" s="30">
        <f t="shared" si="0"/>
        <v>108.40439302999999</v>
      </c>
      <c r="U58" s="30">
        <f t="shared" si="1"/>
        <v>27.073088330000001</v>
      </c>
      <c r="V58" s="30">
        <f t="shared" si="12"/>
        <v>138.93055665133332</v>
      </c>
      <c r="W58" s="30">
        <f t="shared" si="13"/>
        <v>58.067556701703708</v>
      </c>
      <c r="X58" s="31">
        <f t="shared" si="2"/>
        <v>61.520631993037043</v>
      </c>
      <c r="Y58" s="30">
        <f t="shared" si="3"/>
        <v>103.08333333333333</v>
      </c>
      <c r="Z58" s="32"/>
    </row>
    <row r="59" spans="2:29" x14ac:dyDescent="0.2">
      <c r="B59" s="34">
        <f t="shared" si="14"/>
        <v>36</v>
      </c>
      <c r="C59" s="30" cm="1">
        <f t="array" ref="C59">IF(B59=0," ",IF('Imperial Data'!AG48&gt;=1,_xlfn.XLOOKUP('Imperial Data'!AG48,Imperial_Incremental[Height],_xlfn.XLOOKUP('Cumulative Volumes Imperial'!$F$4,Imperial_Incremental[#Headers],Imperial_Incremental[])),0))</f>
        <v>3.4828802799999892</v>
      </c>
      <c r="D59" s="30" cm="1">
        <f t="array" ref="D59">IF(B59=0," ",IF('Imperial Data'!AG48&gt;=1,_xlfn.XLOOKUP('Imperial Data'!AG48,Imperial_Incremental[Height],_xlfn.XLOOKUP('Cumulative Volumes Imperial'!$F$4&amp;"EC",Imperial_Incremental[#Headers],Imperial_Incremental[]),0),0))</f>
        <v>0.80270133000000143</v>
      </c>
      <c r="E59" s="30">
        <f t="shared" si="15"/>
        <v>348.28802799999892</v>
      </c>
      <c r="F59" s="30">
        <f t="shared" si="4"/>
        <v>8.0270133000000143</v>
      </c>
      <c r="G59" s="30">
        <f>IF(B59=0,"",IF('Cumulative Volumes Imperial'!$AP$17=FALSE,I59,H59))</f>
        <v>68.473983480000427</v>
      </c>
      <c r="H59" s="30">
        <f t="shared" si="5"/>
        <v>68.473983480000427</v>
      </c>
      <c r="I59" s="30">
        <f t="shared" si="6"/>
        <v>68.474770517037499</v>
      </c>
      <c r="J59" s="30">
        <f>IF(B59="","",IF('Cumulative Volumes Imperial'!$AP$17=FALSE,L59,K59))</f>
        <v>424.78902477999935</v>
      </c>
      <c r="K59" s="30">
        <f t="shared" si="7"/>
        <v>424.78902477999935</v>
      </c>
      <c r="L59" s="30">
        <f t="shared" si="8"/>
        <v>424.78981181703642</v>
      </c>
      <c r="M59" s="30">
        <f>IF($E$8+45+$E$9&gt;989,"FALSE",IF(B59="","",IF('Cumulative Volumes Imperial'!$AP$17=FALSE,O59,N59)))</f>
        <v>14051.657906339999</v>
      </c>
      <c r="N59" s="30">
        <f t="shared" si="9"/>
        <v>14051.657906339999</v>
      </c>
      <c r="O59" s="30">
        <f>IF(B59=0,"",IF('Cumulative Volumes Imperial'!$AP$17=FALSE,(V59*$E$4)+(W59*$E$5),N59))</f>
        <v>14051.657906339999</v>
      </c>
      <c r="P59" s="30">
        <f>IF(B59=0,"",(((1/12)*'Imperial Data'!$AC$4*'Imperial Data'!$AC$5)-C59)*$H$6)</f>
        <v>0.60381872133333803</v>
      </c>
      <c r="Q59" s="30">
        <f t="shared" si="10"/>
        <v>60.3818721333338</v>
      </c>
      <c r="R59" s="30">
        <f>IF(B59=0,"",(((1/12)*'Imperial Data'!$AC$5*'Imperial Data'!$AC$7)-D59)*$H$6)</f>
        <v>0.80928983837036972</v>
      </c>
      <c r="S59" s="30">
        <f t="shared" si="11"/>
        <v>8.0928983837036981</v>
      </c>
      <c r="T59" s="30">
        <f t="shared" si="0"/>
        <v>104.96554150999999</v>
      </c>
      <c r="U59" s="30">
        <f t="shared" si="1"/>
        <v>26.28756929</v>
      </c>
      <c r="V59" s="30">
        <f t="shared" si="12"/>
        <v>134.87027490599999</v>
      </c>
      <c r="W59" s="30">
        <f t="shared" si="13"/>
        <v>56.465874907333337</v>
      </c>
      <c r="X59" s="31">
        <f t="shared" si="2"/>
        <v>60.083039013333341</v>
      </c>
      <c r="Y59" s="30">
        <f t="shared" si="3"/>
        <v>103</v>
      </c>
      <c r="Z59" s="32"/>
    </row>
    <row r="60" spans="2:29" x14ac:dyDescent="0.2">
      <c r="B60" s="34">
        <f t="shared" si="14"/>
        <v>35</v>
      </c>
      <c r="C60" s="30" cm="1">
        <f t="array" ref="C60">IF(B60=0," ",IF('Imperial Data'!AG49&gt;=1,_xlfn.XLOOKUP('Imperial Data'!AG49,Imperial_Incremental[Height],_xlfn.XLOOKUP('Cumulative Volumes Imperial'!$F$4,Imperial_Incremental[#Headers],Imperial_Incremental[])),0))</f>
        <v>3.5253571800000003</v>
      </c>
      <c r="D60" s="30" cm="1">
        <f t="array" ref="D60">IF(B60=0," ",IF('Imperial Data'!AG49&gt;=1,_xlfn.XLOOKUP('Imperial Data'!AG49,Imperial_Incremental[Height],_xlfn.XLOOKUP('Cumulative Volumes Imperial'!$F$4&amp;"EC",Imperial_Incremental[#Headers],Imperial_Incremental[]),0),0))</f>
        <v>0.81994934999999813</v>
      </c>
      <c r="E60" s="30">
        <f t="shared" si="15"/>
        <v>352.53571800000003</v>
      </c>
      <c r="F60" s="30">
        <f t="shared" si="4"/>
        <v>8.1994934999999813</v>
      </c>
      <c r="G60" s="30">
        <f>IF(B60=0,"",IF('Cumulative Volumes Imperial'!$AP$17=FALSE,I60,H60))</f>
        <v>66.705915400000009</v>
      </c>
      <c r="H60" s="30">
        <f t="shared" si="5"/>
        <v>66.705915400000009</v>
      </c>
      <c r="I60" s="30">
        <f t="shared" si="6"/>
        <v>66.706702437037066</v>
      </c>
      <c r="J60" s="30">
        <f>IF(B60="","",IF('Cumulative Volumes Imperial'!$AP$17=FALSE,L60,K60))</f>
        <v>427.44112690000003</v>
      </c>
      <c r="K60" s="30">
        <f t="shared" si="7"/>
        <v>427.44112690000003</v>
      </c>
      <c r="L60" s="30">
        <f t="shared" si="8"/>
        <v>427.44191393703704</v>
      </c>
      <c r="M60" s="30">
        <f>IF($E$8+45+$E$9&gt;989,"FALSE",IF(B60="","",IF('Cumulative Volumes Imperial'!$AP$17=FALSE,O60,N60)))</f>
        <v>13626.86888156</v>
      </c>
      <c r="N60" s="30">
        <f t="shared" si="9"/>
        <v>13626.86888156</v>
      </c>
      <c r="O60" s="30">
        <f>IF(B60=0,"",IF('Cumulative Volumes Imperial'!$AP$17=FALSE,(V60*$E$4)+(W60*$E$5),N60))</f>
        <v>13626.86888156</v>
      </c>
      <c r="P60" s="30">
        <f>IF(B60=0,"",(((1/12)*'Imperial Data'!$AC$4*'Imperial Data'!$AC$5)-C60)*$H$6)</f>
        <v>0.58682796133333359</v>
      </c>
      <c r="Q60" s="30">
        <f t="shared" si="10"/>
        <v>58.682796133333362</v>
      </c>
      <c r="R60" s="30">
        <f>IF(B60=0,"",(((1/12)*'Imperial Data'!$AC$5*'Imperial Data'!$AC$7)-D60)*$H$6)</f>
        <v>0.80239063037037095</v>
      </c>
      <c r="S60" s="30">
        <f t="shared" si="11"/>
        <v>8.0239063037037095</v>
      </c>
      <c r="T60" s="30">
        <f t="shared" si="0"/>
        <v>101.48266123000001</v>
      </c>
      <c r="U60" s="30">
        <f t="shared" si="1"/>
        <v>25.484867959999999</v>
      </c>
      <c r="V60" s="30">
        <f t="shared" si="12"/>
        <v>130.78357590466666</v>
      </c>
      <c r="W60" s="30">
        <f t="shared" si="13"/>
        <v>54.853883738962963</v>
      </c>
      <c r="X60" s="31">
        <f t="shared" si="2"/>
        <v>58.669930453629632</v>
      </c>
      <c r="Y60" s="30">
        <f t="shared" si="3"/>
        <v>102.91666666666667</v>
      </c>
      <c r="Z60" s="32"/>
    </row>
    <row r="61" spans="2:29" x14ac:dyDescent="0.2">
      <c r="B61" s="34">
        <f t="shared" si="14"/>
        <v>34</v>
      </c>
      <c r="C61" s="30" cm="1">
        <f t="array" ref="C61">IF(B61=0," ",IF('Imperial Data'!AG50&gt;=1,_xlfn.XLOOKUP('Imperial Data'!AG50,Imperial_Incremental[Height],_xlfn.XLOOKUP('Cumulative Volumes Imperial'!$F$4,Imperial_Incremental[#Headers],Imperial_Incremental[])),0))</f>
        <v>3.5661732399999977</v>
      </c>
      <c r="D61" s="30" cm="1">
        <f t="array" ref="D61">IF(B61=0," ",IF('Imperial Data'!AG50&gt;=1,_xlfn.XLOOKUP('Imperial Data'!AG50,Imperial_Incremental[Height],_xlfn.XLOOKUP('Cumulative Volumes Imperial'!$F$4&amp;"EC",Imperial_Incremental[#Headers],Imperial_Incremental[]),0),0))</f>
        <v>0.83850926999999942</v>
      </c>
      <c r="E61" s="30">
        <f t="shared" si="15"/>
        <v>356.61732399999977</v>
      </c>
      <c r="F61" s="30">
        <f t="shared" si="4"/>
        <v>8.3850926999999942</v>
      </c>
      <c r="G61" s="30">
        <f>IF(B61=0,"",IF('Cumulative Volumes Imperial'!$AP$17=FALSE,I61,H61))</f>
        <v>64.999033320000109</v>
      </c>
      <c r="H61" s="30">
        <f t="shared" si="5"/>
        <v>64.999033320000109</v>
      </c>
      <c r="I61" s="30">
        <f t="shared" si="6"/>
        <v>64.999820357037166</v>
      </c>
      <c r="J61" s="30">
        <f>IF(B61="","",IF('Cumulative Volumes Imperial'!$AP$17=FALSE,L61,K61))</f>
        <v>430.00145001999988</v>
      </c>
      <c r="K61" s="30">
        <f t="shared" si="7"/>
        <v>430.00145001999988</v>
      </c>
      <c r="L61" s="30">
        <f t="shared" si="8"/>
        <v>430.00223705703689</v>
      </c>
      <c r="M61" s="30">
        <f>IF($E$8+45+$E$9&gt;989,"FALSE",IF(B61="","",IF('Cumulative Volumes Imperial'!$AP$17=FALSE,O61,N61)))</f>
        <v>13199.427754660001</v>
      </c>
      <c r="N61" s="30">
        <f t="shared" si="9"/>
        <v>13199.427754660001</v>
      </c>
      <c r="O61" s="30">
        <f>IF(B61=0,"",IF('Cumulative Volumes Imperial'!$AP$17=FALSE,(V61*$E$4)+(W61*$E$5),N61))</f>
        <v>13199.427754660001</v>
      </c>
      <c r="P61" s="30">
        <f>IF(B61=0,"",(((1/12)*'Imperial Data'!$AC$4*'Imperial Data'!$AC$5)-C61)*$H$6)</f>
        <v>0.57050153733333464</v>
      </c>
      <c r="Q61" s="30">
        <f t="shared" si="10"/>
        <v>57.050153733333467</v>
      </c>
      <c r="R61" s="30">
        <f>IF(B61=0,"",(((1/12)*'Imperial Data'!$AC$5*'Imperial Data'!$AC$7)-D61)*$H$6)</f>
        <v>0.7949666623703705</v>
      </c>
      <c r="S61" s="30">
        <f t="shared" si="11"/>
        <v>7.9496666237037052</v>
      </c>
      <c r="T61" s="30">
        <f t="shared" si="0"/>
        <v>97.957304050000005</v>
      </c>
      <c r="U61" s="30">
        <f t="shared" si="1"/>
        <v>24.664918610000001</v>
      </c>
      <c r="V61" s="30">
        <f t="shared" si="12"/>
        <v>126.67139076333333</v>
      </c>
      <c r="W61" s="30">
        <f t="shared" si="13"/>
        <v>53.231543758592593</v>
      </c>
      <c r="X61" s="31">
        <f t="shared" si="2"/>
        <v>57.28071186192593</v>
      </c>
      <c r="Y61" s="30">
        <f t="shared" si="3"/>
        <v>102.83333333333333</v>
      </c>
      <c r="Z61" s="32"/>
    </row>
    <row r="62" spans="2:29" x14ac:dyDescent="0.2">
      <c r="B62" s="34">
        <f t="shared" si="14"/>
        <v>33</v>
      </c>
      <c r="C62" s="30" cm="1">
        <f t="array" ref="C62">IF(B62=0," ",IF('Imperial Data'!AG51&gt;=1,_xlfn.XLOOKUP('Imperial Data'!AG51,Imperial_Incremental[Height],_xlfn.XLOOKUP('Cumulative Volumes Imperial'!$F$4,Imperial_Incremental[#Headers],Imperial_Incremental[])),0))</f>
        <v>3.6055836100000107</v>
      </c>
      <c r="D62" s="30" cm="1">
        <f t="array" ref="D62">IF(B62=0," ",IF('Imperial Data'!AG51&gt;=1,_xlfn.XLOOKUP('Imperial Data'!AG51,Imperial_Incremental[Height],_xlfn.XLOOKUP('Cumulative Volumes Imperial'!$F$4&amp;"EC",Imperial_Incremental[#Headers],Imperial_Incremental[]),0),0))</f>
        <v>0.8512516699999999</v>
      </c>
      <c r="E62" s="30">
        <f t="shared" si="15"/>
        <v>360.55836100000107</v>
      </c>
      <c r="F62" s="30">
        <f t="shared" si="4"/>
        <v>8.512516699999999</v>
      </c>
      <c r="G62" s="30">
        <f>IF(B62=0,"",IF('Cumulative Volumes Imperial'!$AP$17=FALSE,I62,H62))</f>
        <v>63.371648919999579</v>
      </c>
      <c r="H62" s="30">
        <f t="shared" si="5"/>
        <v>63.371648919999579</v>
      </c>
      <c r="I62" s="30">
        <f t="shared" si="6"/>
        <v>63.372435957036643</v>
      </c>
      <c r="J62" s="30">
        <f>IF(B62="","",IF('Cumulative Volumes Imperial'!$AP$17=FALSE,L62,K62))</f>
        <v>432.44252662000065</v>
      </c>
      <c r="K62" s="30">
        <f t="shared" si="7"/>
        <v>432.44252662000065</v>
      </c>
      <c r="L62" s="30">
        <f t="shared" si="8"/>
        <v>432.44331365703772</v>
      </c>
      <c r="M62" s="30">
        <f>IF($E$8+45+$E$9&gt;989,"FALSE",IF(B62="","",IF('Cumulative Volumes Imperial'!$AP$17=FALSE,O62,N62)))</f>
        <v>12769.426304640001</v>
      </c>
      <c r="N62" s="30">
        <f t="shared" si="9"/>
        <v>12769.426304640001</v>
      </c>
      <c r="O62" s="30">
        <f>IF(B62=0,"",IF('Cumulative Volumes Imperial'!$AP$17=FALSE,(V62*$E$4)+(W62*$E$5),N62))</f>
        <v>12769.426304640001</v>
      </c>
      <c r="P62" s="30">
        <f>IF(B62=0,"",(((1/12)*'Imperial Data'!$AC$4*'Imperial Data'!$AC$5)-C62)*$H$6)</f>
        <v>0.55473738933332939</v>
      </c>
      <c r="Q62" s="30">
        <f t="shared" si="10"/>
        <v>55.473738933332939</v>
      </c>
      <c r="R62" s="30">
        <f>IF(B62=0,"",(((1/12)*'Imperial Data'!$AC$5*'Imperial Data'!$AC$7)-D62)*$H$6)</f>
        <v>0.78986970237037024</v>
      </c>
      <c r="S62" s="30">
        <f t="shared" si="11"/>
        <v>7.8986970237037024</v>
      </c>
      <c r="T62" s="30">
        <f t="shared" si="0"/>
        <v>94.391130810000007</v>
      </c>
      <c r="U62" s="30">
        <f t="shared" si="1"/>
        <v>23.826409340000001</v>
      </c>
      <c r="V62" s="30">
        <f t="shared" si="12"/>
        <v>122.53471598600001</v>
      </c>
      <c r="W62" s="30">
        <f t="shared" si="13"/>
        <v>51.59806782622222</v>
      </c>
      <c r="X62" s="31">
        <f t="shared" si="2"/>
        <v>55.915243662222224</v>
      </c>
      <c r="Y62" s="30">
        <f t="shared" si="3"/>
        <v>102.75</v>
      </c>
      <c r="Z62" s="32"/>
    </row>
    <row r="63" spans="2:29" x14ac:dyDescent="0.2">
      <c r="B63" s="34">
        <f t="shared" si="14"/>
        <v>32</v>
      </c>
      <c r="C63" s="30" cm="1">
        <f t="array" ref="C63">IF(B63=0," ",IF('Imperial Data'!AG52&gt;=1,_xlfn.XLOOKUP('Imperial Data'!AG52,Imperial_Incremental[Height],_xlfn.XLOOKUP('Cumulative Volumes Imperial'!$F$4,Imperial_Incremental[#Headers],Imperial_Incremental[])),0))</f>
        <v>3.6434781099999896</v>
      </c>
      <c r="D63" s="30" cm="1">
        <f t="array" ref="D63">IF(B63=0," ",IF('Imperial Data'!AG52&gt;=1,_xlfn.XLOOKUP('Imperial Data'!AG52,Imperial_Incremental[Height],_xlfn.XLOOKUP('Cumulative Volumes Imperial'!$F$4&amp;"EC",Imperial_Incremental[#Headers],Imperial_Incremental[]),0),0))</f>
        <v>0.85951773000000031</v>
      </c>
      <c r="E63" s="30">
        <f t="shared" si="15"/>
        <v>364.34781099999896</v>
      </c>
      <c r="F63" s="30">
        <f t="shared" si="4"/>
        <v>8.5951773000000031</v>
      </c>
      <c r="G63" s="30">
        <f>IF(B63=0,"",IF('Cumulative Volumes Imperial'!$AP$17=FALSE,I63,H63))</f>
        <v>61.822804680000424</v>
      </c>
      <c r="H63" s="30">
        <f t="shared" si="5"/>
        <v>61.822804680000424</v>
      </c>
      <c r="I63" s="30">
        <f t="shared" si="6"/>
        <v>61.823591717037488</v>
      </c>
      <c r="J63" s="30">
        <f>IF(B63="","",IF('Cumulative Volumes Imperial'!$AP$17=FALSE,L63,K63))</f>
        <v>434.76579297999939</v>
      </c>
      <c r="K63" s="30">
        <f t="shared" si="7"/>
        <v>434.76579297999939</v>
      </c>
      <c r="L63" s="30">
        <f t="shared" si="8"/>
        <v>434.7665800170364</v>
      </c>
      <c r="M63" s="30">
        <f>IF($E$8+45+$E$9&gt;989,"FALSE",IF(B63="","",IF('Cumulative Volumes Imperial'!$AP$17=FALSE,O63,N63)))</f>
        <v>12336.98377802</v>
      </c>
      <c r="N63" s="30">
        <f t="shared" si="9"/>
        <v>12336.98377802</v>
      </c>
      <c r="O63" s="30">
        <f>IF(B63=0,"",IF('Cumulative Volumes Imperial'!$AP$17=FALSE,(V63*$E$4)+(W63*$E$5),N63))</f>
        <v>12336.98377802</v>
      </c>
      <c r="P63" s="30">
        <f>IF(B63=0,"",(((1/12)*'Imperial Data'!$AC$4*'Imperial Data'!$AC$5)-C63)*$H$6)</f>
        <v>0.53957958933333783</v>
      </c>
      <c r="Q63" s="30">
        <f t="shared" si="10"/>
        <v>53.957958933333785</v>
      </c>
      <c r="R63" s="30">
        <f>IF(B63=0,"",(((1/12)*'Imperial Data'!$AC$5*'Imperial Data'!$AC$7)-D63)*$H$6)</f>
        <v>0.7865632783703701</v>
      </c>
      <c r="S63" s="30">
        <f t="shared" si="11"/>
        <v>7.8656327837037008</v>
      </c>
      <c r="T63" s="30">
        <f t="shared" si="0"/>
        <v>90.785547199999996</v>
      </c>
      <c r="U63" s="30">
        <f t="shared" si="1"/>
        <v>22.975157670000002</v>
      </c>
      <c r="V63" s="30">
        <f t="shared" si="12"/>
        <v>118.37439498666667</v>
      </c>
      <c r="W63" s="30">
        <f t="shared" si="13"/>
        <v>49.956946453851849</v>
      </c>
      <c r="X63" s="31">
        <f t="shared" si="2"/>
        <v>54.570636570518531</v>
      </c>
      <c r="Y63" s="30">
        <f t="shared" si="3"/>
        <v>102.66666666666667</v>
      </c>
      <c r="Z63" s="32"/>
    </row>
    <row r="64" spans="2:29" x14ac:dyDescent="0.2">
      <c r="B64" s="34">
        <f t="shared" si="14"/>
        <v>31</v>
      </c>
      <c r="C64" s="30" cm="1">
        <f t="array" ref="C64">IF(B64=0," ",IF('Imperial Data'!AG53&gt;=1,_xlfn.XLOOKUP('Imperial Data'!AG53,Imperial_Incremental[Height],_xlfn.XLOOKUP('Cumulative Volumes Imperial'!$F$4,Imperial_Incremental[#Headers],Imperial_Incremental[])),0))</f>
        <v>3.679943200000011</v>
      </c>
      <c r="D64" s="30" cm="1">
        <f t="array" ref="D64">IF(B64=0," ",IF('Imperial Data'!AG53&gt;=1,_xlfn.XLOOKUP('Imperial Data'!AG53,Imperial_Incremental[Height],_xlfn.XLOOKUP('Cumulative Volumes Imperial'!$F$4&amp;"EC",Imperial_Incremental[#Headers],Imperial_Incremental[]),0),0))</f>
        <v>0.8894542300000019</v>
      </c>
      <c r="E64" s="30">
        <f t="shared" si="15"/>
        <v>367.9943200000011</v>
      </c>
      <c r="F64" s="30">
        <f t="shared" si="4"/>
        <v>8.894542300000019</v>
      </c>
      <c r="G64" s="30">
        <f>IF(B64=0,"",IF('Cumulative Volumes Imperial'!$AP$17=FALSE,I64,H64))</f>
        <v>60.244455079999561</v>
      </c>
      <c r="H64" s="30">
        <f t="shared" si="5"/>
        <v>60.244455079999561</v>
      </c>
      <c r="I64" s="30">
        <f t="shared" si="6"/>
        <v>60.245242117036625</v>
      </c>
      <c r="J64" s="30">
        <f>IF(B64="","",IF('Cumulative Volumes Imperial'!$AP$17=FALSE,L64,K64))</f>
        <v>437.13331738000068</v>
      </c>
      <c r="K64" s="30">
        <f t="shared" si="7"/>
        <v>437.13331738000068</v>
      </c>
      <c r="L64" s="30">
        <f t="shared" si="8"/>
        <v>437.13410441703775</v>
      </c>
      <c r="M64" s="30">
        <f>IF($E$8+45+$E$9&gt;989,"FALSE",IF(B64="","",IF('Cumulative Volumes Imperial'!$AP$17=FALSE,O64,N64)))</f>
        <v>11902.217985040001</v>
      </c>
      <c r="N64" s="30">
        <f t="shared" si="9"/>
        <v>11902.217985040001</v>
      </c>
      <c r="O64" s="30">
        <f>IF(B64=0,"",IF('Cumulative Volumes Imperial'!$AP$17=FALSE,(V64*$E$4)+(W64*$E$5),N64))</f>
        <v>11902.217985040001</v>
      </c>
      <c r="P64" s="30">
        <f>IF(B64=0,"",(((1/12)*'Imperial Data'!$AC$4*'Imperial Data'!$AC$5)-C64)*$H$6)</f>
        <v>0.52499355333332931</v>
      </c>
      <c r="Q64" s="30">
        <f t="shared" si="10"/>
        <v>52.499355333332929</v>
      </c>
      <c r="R64" s="30">
        <f>IF(B64=0,"",(((1/12)*'Imperial Data'!$AC$5*'Imperial Data'!$AC$7)-D64)*$H$6)</f>
        <v>0.77458867837036949</v>
      </c>
      <c r="S64" s="30">
        <f t="shared" si="11"/>
        <v>7.7458867837036944</v>
      </c>
      <c r="T64" s="30">
        <f t="shared" si="0"/>
        <v>87.142069090000007</v>
      </c>
      <c r="U64" s="30">
        <f t="shared" si="1"/>
        <v>22.115639940000001</v>
      </c>
      <c r="V64" s="30">
        <f t="shared" si="12"/>
        <v>114.19133728733334</v>
      </c>
      <c r="W64" s="30">
        <f t="shared" si="13"/>
        <v>48.310865445481475</v>
      </c>
      <c r="X64" s="31">
        <f t="shared" si="2"/>
        <v>53.244493702814822</v>
      </c>
      <c r="Y64" s="30">
        <f t="shared" si="3"/>
        <v>102.58333333333333</v>
      </c>
      <c r="Z64" s="32"/>
    </row>
    <row r="65" spans="2:26" x14ac:dyDescent="0.2">
      <c r="B65" s="34">
        <f t="shared" si="14"/>
        <v>30</v>
      </c>
      <c r="C65" s="30" cm="1">
        <f t="array" ref="C65">IF(B65=0," ",IF('Imperial Data'!AG54&gt;=1,_xlfn.XLOOKUP('Imperial Data'!AG54,Imperial_Incremental[Height],_xlfn.XLOOKUP('Cumulative Volumes Imperial'!$F$4,Imperial_Incremental[#Headers],Imperial_Incremental[])),0))</f>
        <v>3.7149965899999984</v>
      </c>
      <c r="D65" s="30" cm="1">
        <f t="array" ref="D65">IF(B65=0," ",IF('Imperial Data'!AG54&gt;=1,_xlfn.XLOOKUP('Imperial Data'!AG54,Imperial_Incremental[Height],_xlfn.XLOOKUP('Cumulative Volumes Imperial'!$F$4&amp;"EC",Imperial_Incremental[#Headers],Imperial_Incremental[]),0),0))</f>
        <v>0.90424125999999916</v>
      </c>
      <c r="E65" s="30">
        <f t="shared" si="15"/>
        <v>371.49965899999984</v>
      </c>
      <c r="F65" s="30">
        <f t="shared" si="4"/>
        <v>9.0424125999999916</v>
      </c>
      <c r="G65" s="30">
        <f>IF(B65=0,"",IF('Cumulative Volumes Imperial'!$AP$17=FALSE,I65,H65))</f>
        <v>58.783171360000075</v>
      </c>
      <c r="H65" s="30">
        <f t="shared" si="5"/>
        <v>58.783171360000075</v>
      </c>
      <c r="I65" s="30">
        <f t="shared" si="6"/>
        <v>58.783958397037139</v>
      </c>
      <c r="J65" s="30">
        <f>IF(B65="","",IF('Cumulative Volumes Imperial'!$AP$17=FALSE,L65,K65))</f>
        <v>439.32524295999991</v>
      </c>
      <c r="K65" s="30">
        <f t="shared" si="7"/>
        <v>439.32524295999991</v>
      </c>
      <c r="L65" s="30">
        <f t="shared" si="8"/>
        <v>439.32602999703693</v>
      </c>
      <c r="M65" s="30">
        <f>IF($E$8+45+$E$9&gt;989,"FALSE",IF(B65="","",IF('Cumulative Volumes Imperial'!$AP$17=FALSE,O65,N65)))</f>
        <v>11465.084667659999</v>
      </c>
      <c r="N65" s="30">
        <f t="shared" si="9"/>
        <v>11465.084667659999</v>
      </c>
      <c r="O65" s="30">
        <f>IF(B65=0,"",IF('Cumulative Volumes Imperial'!$AP$17=FALSE,(V65*$E$4)+(W65*$E$5),N65))</f>
        <v>11465.084667659999</v>
      </c>
      <c r="P65" s="30">
        <f>IF(B65=0,"",(((1/12)*'Imperial Data'!$AC$4*'Imperial Data'!$AC$5)-C65)*$H$6)</f>
        <v>0.51097219733333432</v>
      </c>
      <c r="Q65" s="30">
        <f t="shared" si="10"/>
        <v>51.097219733333432</v>
      </c>
      <c r="R65" s="30">
        <f>IF(B65=0,"",(((1/12)*'Imperial Data'!$AC$5*'Imperial Data'!$AC$7)-D65)*$H$6)</f>
        <v>0.76867386637037061</v>
      </c>
      <c r="S65" s="30">
        <f t="shared" si="11"/>
        <v>7.6867386637037063</v>
      </c>
      <c r="T65" s="30">
        <f t="shared" si="0"/>
        <v>83.462125889999996</v>
      </c>
      <c r="U65" s="30">
        <f t="shared" si="1"/>
        <v>21.226185709999999</v>
      </c>
      <c r="V65" s="30">
        <f t="shared" si="12"/>
        <v>109.986400534</v>
      </c>
      <c r="W65" s="30">
        <f t="shared" si="13"/>
        <v>46.646822537111106</v>
      </c>
      <c r="X65" s="31">
        <f t="shared" si="2"/>
        <v>51.944911471111119</v>
      </c>
      <c r="Y65" s="30">
        <f t="shared" si="3"/>
        <v>102.5</v>
      </c>
      <c r="Z65" s="32"/>
    </row>
    <row r="66" spans="2:26" x14ac:dyDescent="0.2">
      <c r="B66" s="34">
        <f t="shared" si="14"/>
        <v>29</v>
      </c>
      <c r="C66" s="30" cm="1">
        <f t="array" ref="C66">IF(B66=0," ",IF('Imperial Data'!AG55&gt;=1,_xlfn.XLOOKUP('Imperial Data'!AG55,Imperial_Incremental[Height],_xlfn.XLOOKUP('Cumulative Volumes Imperial'!$F$4,Imperial_Incremental[#Headers],Imperial_Incremental[])),0))</f>
        <v>3.7486903599999977</v>
      </c>
      <c r="D66" s="30" cm="1">
        <f t="array" ref="D66">IF(B66=0," ",IF('Imperial Data'!AG55&gt;=1,_xlfn.XLOOKUP('Imperial Data'!AG55,Imperial_Incremental[Height],_xlfn.XLOOKUP('Cumulative Volumes Imperial'!$F$4&amp;"EC",Imperial_Incremental[#Headers],Imperial_Incremental[]),0),0))</f>
        <v>0.91725006000000064</v>
      </c>
      <c r="E66" s="30">
        <f t="shared" si="15"/>
        <v>374.86903599999977</v>
      </c>
      <c r="F66" s="30">
        <f t="shared" si="4"/>
        <v>9.1725006000000064</v>
      </c>
      <c r="G66" s="30">
        <f>IF(B66=0,"",IF('Cumulative Volumes Imperial'!$AP$17=FALSE,I66,H66))</f>
        <v>57.383385360000105</v>
      </c>
      <c r="H66" s="30">
        <f t="shared" si="5"/>
        <v>57.383385360000105</v>
      </c>
      <c r="I66" s="30">
        <f t="shared" si="6"/>
        <v>57.384172397037162</v>
      </c>
      <c r="J66" s="30">
        <f>IF(B66="","",IF('Cumulative Volumes Imperial'!$AP$17=FALSE,L66,K66))</f>
        <v>441.42492195999989</v>
      </c>
      <c r="K66" s="30">
        <f t="shared" si="7"/>
        <v>441.42492195999989</v>
      </c>
      <c r="L66" s="30">
        <f t="shared" si="8"/>
        <v>441.42570899703691</v>
      </c>
      <c r="M66" s="30">
        <f>IF($E$8+45+$E$9&gt;989,"FALSE",IF(B66="","",IF('Cumulative Volumes Imperial'!$AP$17=FALSE,O66,N66)))</f>
        <v>11025.7594247</v>
      </c>
      <c r="N66" s="30">
        <f t="shared" si="9"/>
        <v>11025.7594247</v>
      </c>
      <c r="O66" s="30">
        <f>IF(B66=0,"",IF('Cumulative Volumes Imperial'!$AP$17=FALSE,(V66*$E$4)+(W66*$E$5),N66))</f>
        <v>11025.7594247</v>
      </c>
      <c r="P66" s="30">
        <f>IF(B66=0,"",(((1/12)*'Imperial Data'!$AC$4*'Imperial Data'!$AC$5)-C66)*$H$6)</f>
        <v>0.49749468933333463</v>
      </c>
      <c r="Q66" s="30">
        <f t="shared" si="10"/>
        <v>49.749468933333461</v>
      </c>
      <c r="R66" s="30">
        <f>IF(B66=0,"",(((1/12)*'Imperial Data'!$AC$5*'Imperial Data'!$AC$7)-D66)*$H$6)</f>
        <v>0.76347034637037003</v>
      </c>
      <c r="S66" s="30">
        <f t="shared" si="11"/>
        <v>7.6347034637037003</v>
      </c>
      <c r="T66" s="30">
        <f t="shared" si="0"/>
        <v>79.747129299999997</v>
      </c>
      <c r="U66" s="30">
        <f t="shared" si="1"/>
        <v>20.32194445</v>
      </c>
      <c r="V66" s="30">
        <f t="shared" si="12"/>
        <v>105.76043174666667</v>
      </c>
      <c r="W66" s="30">
        <f t="shared" si="13"/>
        <v>44.973907410740736</v>
      </c>
      <c r="X66" s="31">
        <f t="shared" si="2"/>
        <v>50.665265407407418</v>
      </c>
      <c r="Y66" s="30">
        <f t="shared" si="3"/>
        <v>102.41666666666667</v>
      </c>
      <c r="Z66" s="32"/>
    </row>
    <row r="67" spans="2:26" x14ac:dyDescent="0.2">
      <c r="B67" s="34">
        <f t="shared" si="14"/>
        <v>28</v>
      </c>
      <c r="C67" s="30" cm="1">
        <f t="array" ref="C67">IF(B67=0," ",IF('Imperial Data'!AG56&gt;=1,_xlfn.XLOOKUP('Imperial Data'!AG56,Imperial_Incremental[Height],_xlfn.XLOOKUP('Cumulative Volumes Imperial'!$F$4,Imperial_Incremental[#Headers],Imperial_Incremental[])),0))</f>
        <v>3.7809984700000001</v>
      </c>
      <c r="D67" s="30" cm="1">
        <f t="array" ref="D67">IF(B67=0," ",IF('Imperial Data'!AG56&gt;=1,_xlfn.XLOOKUP('Imperial Data'!AG56,Imperial_Incremental[Height],_xlfn.XLOOKUP('Cumulative Volumes Imperial'!$F$4&amp;"EC",Imperial_Incremental[#Headers],Imperial_Incremental[]),0),0))</f>
        <v>0.91981162000000083</v>
      </c>
      <c r="E67" s="30">
        <f t="shared" si="15"/>
        <v>378.09984700000001</v>
      </c>
      <c r="F67" s="30">
        <f t="shared" si="4"/>
        <v>9.1981162000000083</v>
      </c>
      <c r="G67" s="30">
        <f>IF(B67=0,"",IF('Cumulative Volumes Imperial'!$AP$17=FALSE,I67,H67))</f>
        <v>56.080814719999992</v>
      </c>
      <c r="H67" s="30">
        <f t="shared" si="5"/>
        <v>56.080814719999992</v>
      </c>
      <c r="I67" s="30">
        <f t="shared" si="6"/>
        <v>56.081601757037063</v>
      </c>
      <c r="J67" s="30">
        <f>IF(B67="","",IF('Cumulative Volumes Imperial'!$AP$17=FALSE,L67,K67))</f>
        <v>443.37877792</v>
      </c>
      <c r="K67" s="30">
        <f t="shared" si="7"/>
        <v>443.37877792</v>
      </c>
      <c r="L67" s="30">
        <f t="shared" si="8"/>
        <v>443.37956495703708</v>
      </c>
      <c r="M67" s="30">
        <f>IF($E$8+45+$E$9&gt;989,"FALSE",IF(B67="","",IF('Cumulative Volumes Imperial'!$AP$17=FALSE,O67,N67)))</f>
        <v>10584.334502739999</v>
      </c>
      <c r="N67" s="30">
        <f t="shared" si="9"/>
        <v>10584.334502739999</v>
      </c>
      <c r="O67" s="30">
        <f>IF(B67=0,"",IF('Cumulative Volumes Imperial'!$AP$17=FALSE,(V67*$E$4)+(W67*$E$5),N67))</f>
        <v>10584.334502739999</v>
      </c>
      <c r="P67" s="30">
        <f>IF(B67=0,"",(((1/12)*'Imperial Data'!$AC$4*'Imperial Data'!$AC$5)-C67)*$H$6)</f>
        <v>0.48457144533333363</v>
      </c>
      <c r="Q67" s="30">
        <f t="shared" si="10"/>
        <v>48.457144533333363</v>
      </c>
      <c r="R67" s="30">
        <f>IF(B67=0,"",(((1/12)*'Imperial Data'!$AC$5*'Imperial Data'!$AC$7)-D67)*$H$6)</f>
        <v>0.76244572237036989</v>
      </c>
      <c r="S67" s="30">
        <f t="shared" si="11"/>
        <v>7.6244572237036987</v>
      </c>
      <c r="T67" s="30">
        <f t="shared" si="0"/>
        <v>75.99843894</v>
      </c>
      <c r="U67" s="30">
        <f t="shared" si="1"/>
        <v>19.40469439</v>
      </c>
      <c r="V67" s="30">
        <f t="shared" si="12"/>
        <v>101.51424669733333</v>
      </c>
      <c r="W67" s="30">
        <f t="shared" si="13"/>
        <v>43.293187004370367</v>
      </c>
      <c r="X67" s="31">
        <f t="shared" si="2"/>
        <v>49.404300371703712</v>
      </c>
      <c r="Y67" s="30">
        <f t="shared" si="3"/>
        <v>102.33333333333333</v>
      </c>
      <c r="Z67" s="32"/>
    </row>
    <row r="68" spans="2:26" x14ac:dyDescent="0.2">
      <c r="B68" s="34">
        <f t="shared" si="14"/>
        <v>27</v>
      </c>
      <c r="C68" s="30" cm="1">
        <f t="array" ref="C68">IF(B68=0," ",IF('Imperial Data'!AG57&gt;=1,_xlfn.XLOOKUP('Imperial Data'!AG57,Imperial_Incremental[Height],_xlfn.XLOOKUP('Cumulative Volumes Imperial'!$F$4,Imperial_Incremental[#Headers],Imperial_Incremental[])),0))</f>
        <v>3.8120461900000038</v>
      </c>
      <c r="D68" s="30" cm="1">
        <f t="array" ref="D68">IF(B68=0," ",IF('Imperial Data'!AG57&gt;=1,_xlfn.XLOOKUP('Imperial Data'!AG57,Imperial_Incremental[Height],_xlfn.XLOOKUP('Cumulative Volumes Imperial'!$F$4&amp;"EC",Imperial_Incremental[#Headers],Imperial_Incremental[]),0),0))</f>
        <v>0.94341004999999711</v>
      </c>
      <c r="E68" s="30">
        <f t="shared" si="15"/>
        <v>381.20461900000038</v>
      </c>
      <c r="F68" s="30">
        <f t="shared" si="4"/>
        <v>9.4341004999999711</v>
      </c>
      <c r="G68" s="30">
        <f>IF(B68=0,"",IF('Cumulative Volumes Imperial'!$AP$17=FALSE,I68,H68))</f>
        <v>54.744512199999875</v>
      </c>
      <c r="H68" s="30">
        <f t="shared" si="5"/>
        <v>54.744512199999875</v>
      </c>
      <c r="I68" s="30">
        <f t="shared" si="6"/>
        <v>54.745299237036932</v>
      </c>
      <c r="J68" s="30">
        <f>IF(B68="","",IF('Cumulative Volumes Imperial'!$AP$17=FALSE,L68,K68))</f>
        <v>445.38323170000024</v>
      </c>
      <c r="K68" s="30">
        <f t="shared" si="7"/>
        <v>445.38323170000024</v>
      </c>
      <c r="L68" s="30">
        <f t="shared" si="8"/>
        <v>445.38401873703725</v>
      </c>
      <c r="M68" s="30">
        <f>IF($E$8+45+$E$9&gt;989,"FALSE",IF(B68="","",IF('Cumulative Volumes Imperial'!$AP$17=FALSE,O68,N68)))</f>
        <v>10140.95572482</v>
      </c>
      <c r="N68" s="30">
        <f t="shared" si="9"/>
        <v>10140.95572482</v>
      </c>
      <c r="O68" s="30">
        <f>IF(B68=0,"",IF('Cumulative Volumes Imperial'!$AP$17=FALSE,(V68*$E$4)+(W68*$E$5),N68))</f>
        <v>10140.95572482</v>
      </c>
      <c r="P68" s="30">
        <f>IF(B68=0,"",(((1/12)*'Imperial Data'!$AC$4*'Imperial Data'!$AC$5)-C68)*$H$6)</f>
        <v>0.47215235733333216</v>
      </c>
      <c r="Q68" s="30">
        <f t="shared" si="10"/>
        <v>47.215235733333216</v>
      </c>
      <c r="R68" s="30">
        <f>IF(B68=0,"",(((1/12)*'Imperial Data'!$AC$5*'Imperial Data'!$AC$7)-D68)*$H$6)</f>
        <v>0.75300635037037145</v>
      </c>
      <c r="S68" s="30">
        <f t="shared" si="11"/>
        <v>7.5300635037037145</v>
      </c>
      <c r="T68" s="30">
        <f t="shared" si="0"/>
        <v>72.21744047</v>
      </c>
      <c r="U68" s="30">
        <f t="shared" si="1"/>
        <v>18.484882769999999</v>
      </c>
      <c r="V68" s="30">
        <f t="shared" si="12"/>
        <v>97.248676782000004</v>
      </c>
      <c r="W68" s="30">
        <f t="shared" si="13"/>
        <v>41.61092966199999</v>
      </c>
      <c r="X68" s="31">
        <f t="shared" si="2"/>
        <v>48.157283204000009</v>
      </c>
      <c r="Y68" s="30">
        <f t="shared" si="3"/>
        <v>102.25</v>
      </c>
      <c r="Z68" s="32"/>
    </row>
    <row r="69" spans="2:26" x14ac:dyDescent="0.2">
      <c r="B69" s="34">
        <f t="shared" si="14"/>
        <v>26</v>
      </c>
      <c r="C69" s="30" cm="1">
        <f t="array" ref="C69">IF(B69=0," ",IF('Imperial Data'!AG58&gt;=1,_xlfn.XLOOKUP('Imperial Data'!AG58,Imperial_Incremental[Height],_xlfn.XLOOKUP('Cumulative Volumes Imperial'!$F$4,Imperial_Incremental[#Headers],Imperial_Incremental[])),0))</f>
        <v>3.8416929599999889</v>
      </c>
      <c r="D69" s="30" cm="1">
        <f t="array" ref="D69">IF(B69=0," ",IF('Imperial Data'!AG58&gt;=1,_xlfn.XLOOKUP('Imperial Data'!AG58,Imperial_Incremental[Height],_xlfn.XLOOKUP('Cumulative Volumes Imperial'!$F$4&amp;"EC",Imperial_Incremental[#Headers],Imperial_Incremental[]),0),0))</f>
        <v>0.95634088999999989</v>
      </c>
      <c r="E69" s="30">
        <f t="shared" si="15"/>
        <v>384.16929599999889</v>
      </c>
      <c r="F69" s="30">
        <f t="shared" si="4"/>
        <v>9.5634088999999989</v>
      </c>
      <c r="G69" s="30">
        <f>IF(B69=0,"",IF('Cumulative Volumes Imperial'!$AP$17=FALSE,I69,H69))</f>
        <v>53.506918040000443</v>
      </c>
      <c r="H69" s="30">
        <f t="shared" si="5"/>
        <v>53.506918040000443</v>
      </c>
      <c r="I69" s="30">
        <f t="shared" si="6"/>
        <v>53.507705077037514</v>
      </c>
      <c r="J69" s="30">
        <f>IF(B69="","",IF('Cumulative Volumes Imperial'!$AP$17=FALSE,L69,K69))</f>
        <v>447.23962293999932</v>
      </c>
      <c r="K69" s="30">
        <f t="shared" si="7"/>
        <v>447.23962293999932</v>
      </c>
      <c r="L69" s="30">
        <f t="shared" si="8"/>
        <v>447.24040997703639</v>
      </c>
      <c r="M69" s="30">
        <f>IF($E$8+45+$E$9&gt;989,"FALSE",IF(B69="","",IF('Cumulative Volumes Imperial'!$AP$17=FALSE,O69,N69)))</f>
        <v>9695.5724931200002</v>
      </c>
      <c r="N69" s="30">
        <f t="shared" si="9"/>
        <v>9695.5724931200002</v>
      </c>
      <c r="O69" s="30">
        <f>IF(B69=0,"",IF('Cumulative Volumes Imperial'!$AP$17=FALSE,(V69*$E$4)+(W69*$E$5),N69))</f>
        <v>9695.5724931200002</v>
      </c>
      <c r="P69" s="30">
        <f>IF(B69=0,"",(((1/12)*'Imperial Data'!$AC$4*'Imperial Data'!$AC$5)-C69)*$H$6)</f>
        <v>0.46029364933333811</v>
      </c>
      <c r="Q69" s="30">
        <f t="shared" si="10"/>
        <v>46.02936493333381</v>
      </c>
      <c r="R69" s="30">
        <f>IF(B69=0,"",(((1/12)*'Imperial Data'!$AC$5*'Imperial Data'!$AC$7)-D69)*$H$6)</f>
        <v>0.74783401437037034</v>
      </c>
      <c r="S69" s="30">
        <f t="shared" si="11"/>
        <v>7.4783401437037034</v>
      </c>
      <c r="T69" s="30">
        <f t="shared" si="0"/>
        <v>68.405394279999996</v>
      </c>
      <c r="U69" s="30">
        <f t="shared" si="1"/>
        <v>17.541472720000002</v>
      </c>
      <c r="V69" s="30">
        <f t="shared" si="12"/>
        <v>92.964478234666672</v>
      </c>
      <c r="W69" s="30">
        <f t="shared" si="13"/>
        <v>39.914513261629622</v>
      </c>
      <c r="X69" s="31">
        <f t="shared" si="2"/>
        <v>46.932124496296304</v>
      </c>
      <c r="Y69" s="30">
        <f t="shared" si="3"/>
        <v>102.16666666666667</v>
      </c>
      <c r="Z69" s="32"/>
    </row>
    <row r="70" spans="2:26" x14ac:dyDescent="0.2">
      <c r="B70" s="34">
        <f t="shared" si="14"/>
        <v>25</v>
      </c>
      <c r="C70" s="30" cm="1">
        <f t="array" ref="C70">IF(B70=0," ",IF('Imperial Data'!AG59&gt;=1,_xlfn.XLOOKUP('Imperial Data'!AG59,Imperial_Incremental[Height],_xlfn.XLOOKUP('Cumulative Volumes Imperial'!$F$4,Imperial_Incremental[#Headers],Imperial_Incremental[])),0))</f>
        <v>3.8701618800000048</v>
      </c>
      <c r="D70" s="30" cm="1">
        <f t="array" ref="D70">IF(B70=0," ",IF('Imperial Data'!AG59&gt;=1,_xlfn.XLOOKUP('Imperial Data'!AG59,Imperial_Incremental[Height],_xlfn.XLOOKUP('Cumulative Volumes Imperial'!$F$4&amp;"EC",Imperial_Incremental[#Headers],Imperial_Incremental[]),0),0))</f>
        <v>0.96864110000000103</v>
      </c>
      <c r="E70" s="30">
        <f t="shared" si="15"/>
        <v>387.01618800000051</v>
      </c>
      <c r="F70" s="30">
        <f t="shared" si="4"/>
        <v>9.6864110000000103</v>
      </c>
      <c r="G70" s="30">
        <f>IF(B70=0,"",IF('Cumulative Volumes Imperial'!$AP$17=FALSE,I70,H70))</f>
        <v>52.318960399999789</v>
      </c>
      <c r="H70" s="30">
        <f t="shared" si="5"/>
        <v>52.318960399999789</v>
      </c>
      <c r="I70" s="30">
        <f t="shared" si="6"/>
        <v>52.319747437036874</v>
      </c>
      <c r="J70" s="30">
        <f>IF(B70="","",IF('Cumulative Volumes Imperial'!$AP$17=FALSE,L70,K70))</f>
        <v>449.02155940000034</v>
      </c>
      <c r="K70" s="30">
        <f t="shared" si="7"/>
        <v>449.02155940000034</v>
      </c>
      <c r="L70" s="30">
        <f t="shared" si="8"/>
        <v>449.02234643703741</v>
      </c>
      <c r="M70" s="30">
        <f>IF($E$8+45+$E$9&gt;989,"FALSE",IF(B70="","",IF('Cumulative Volumes Imperial'!$AP$17=FALSE,O70,N70)))</f>
        <v>9248.3328701800001</v>
      </c>
      <c r="N70" s="30">
        <f t="shared" si="9"/>
        <v>9248.3328701800001</v>
      </c>
      <c r="O70" s="30">
        <f>IF(B70=0,"",IF('Cumulative Volumes Imperial'!$AP$17=FALSE,(V70*$E$4)+(W70*$E$5),N70))</f>
        <v>9248.3328701800001</v>
      </c>
      <c r="P70" s="30">
        <f>IF(B70=0,"",(((1/12)*'Imperial Data'!$AC$4*'Imperial Data'!$AC$5)-C70)*$H$6)</f>
        <v>0.44890608133333176</v>
      </c>
      <c r="Q70" s="30">
        <f t="shared" si="10"/>
        <v>44.890608133333174</v>
      </c>
      <c r="R70" s="30">
        <f>IF(B70=0,"",(((1/12)*'Imperial Data'!$AC$5*'Imperial Data'!$AC$7)-D70)*$H$6)</f>
        <v>0.74291393037036979</v>
      </c>
      <c r="S70" s="30">
        <f t="shared" si="11"/>
        <v>7.4291393037036979</v>
      </c>
      <c r="T70" s="30">
        <f t="shared" si="0"/>
        <v>64.563701320000007</v>
      </c>
      <c r="U70" s="30">
        <f t="shared" si="1"/>
        <v>16.585131830000002</v>
      </c>
      <c r="V70" s="30">
        <f t="shared" si="12"/>
        <v>88.662491625333345</v>
      </c>
      <c r="W70" s="30">
        <f t="shared" si="13"/>
        <v>38.210338357259253</v>
      </c>
      <c r="X70" s="31">
        <f t="shared" si="2"/>
        <v>45.723996832592597</v>
      </c>
      <c r="Y70" s="30">
        <f t="shared" si="3"/>
        <v>102.08333333333333</v>
      </c>
      <c r="Z70" s="32"/>
    </row>
    <row r="71" spans="2:26" x14ac:dyDescent="0.2">
      <c r="B71" s="34">
        <f t="shared" si="14"/>
        <v>24</v>
      </c>
      <c r="C71" s="30" cm="1">
        <f t="array" ref="C71">IF(B71=0," ",IF('Imperial Data'!AG60&gt;=1,_xlfn.XLOOKUP('Imperial Data'!AG60,Imperial_Incremental[Height],_xlfn.XLOOKUP('Cumulative Volumes Imperial'!$F$4,Imperial_Incremental[#Headers],Imperial_Incremental[])),0))</f>
        <v>3.8974015800000004</v>
      </c>
      <c r="D71" s="30" cm="1">
        <f t="array" ref="D71">IF(B71=0," ",IF('Imperial Data'!AG60&gt;=1,_xlfn.XLOOKUP('Imperial Data'!AG60,Imperial_Incremental[Height],_xlfn.XLOOKUP('Cumulative Volumes Imperial'!$F$4&amp;"EC",Imperial_Incremental[#Headers],Imperial_Incremental[]),0),0))</f>
        <v>0.98137976000000116</v>
      </c>
      <c r="E71" s="30">
        <f t="shared" si="15"/>
        <v>389.74015800000006</v>
      </c>
      <c r="F71" s="30">
        <f t="shared" si="4"/>
        <v>9.8137976000000116</v>
      </c>
      <c r="G71" s="30">
        <f>IF(B71=0,"",IF('Cumulative Volumes Imperial'!$AP$17=FALSE,I71,H71))</f>
        <v>51.178417759999981</v>
      </c>
      <c r="H71" s="30">
        <f t="shared" si="5"/>
        <v>51.178417759999981</v>
      </c>
      <c r="I71" s="30">
        <f t="shared" si="6"/>
        <v>51.179204797037059</v>
      </c>
      <c r="J71" s="30">
        <f>IF(B71="","",IF('Cumulative Volumes Imperial'!$AP$17=FALSE,L71,K71))</f>
        <v>450.73237336000005</v>
      </c>
      <c r="K71" s="30">
        <f t="shared" si="7"/>
        <v>450.73237336000005</v>
      </c>
      <c r="L71" s="30">
        <f t="shared" si="8"/>
        <v>450.73316039703712</v>
      </c>
      <c r="M71" s="30">
        <f>IF($E$8+45+$E$9&gt;989,"FALSE",IF(B71="","",IF('Cumulative Volumes Imperial'!$AP$17=FALSE,O71,N71)))</f>
        <v>8799.31131078</v>
      </c>
      <c r="N71" s="30">
        <f t="shared" si="9"/>
        <v>8799.31131078</v>
      </c>
      <c r="O71" s="30">
        <f>IF(B71=0,"",IF('Cumulative Volumes Imperial'!$AP$17=FALSE,(V71*$E$4)+(W71*$E$5),N71))</f>
        <v>8799.31131078</v>
      </c>
      <c r="P71" s="30">
        <f>IF(B71=0,"",(((1/12)*'Imperial Data'!$AC$4*'Imperial Data'!$AC$5)-C71)*$H$6)</f>
        <v>0.43801020133333357</v>
      </c>
      <c r="Q71" s="30">
        <f t="shared" si="10"/>
        <v>43.80102013333336</v>
      </c>
      <c r="R71" s="30">
        <f>IF(B71=0,"",(((1/12)*'Imperial Data'!$AC$5*'Imperial Data'!$AC$7)-D71)*$H$6)</f>
        <v>0.73781846637036974</v>
      </c>
      <c r="S71" s="30">
        <f t="shared" si="11"/>
        <v>7.3781846637036974</v>
      </c>
      <c r="T71" s="30">
        <f t="shared" si="0"/>
        <v>60.693539440000002</v>
      </c>
      <c r="U71" s="30">
        <f t="shared" si="1"/>
        <v>15.616490730000001</v>
      </c>
      <c r="V71" s="30">
        <f t="shared" si="12"/>
        <v>84.343423663999999</v>
      </c>
      <c r="W71" s="30">
        <f t="shared" si="13"/>
        <v>36.498783326888883</v>
      </c>
      <c r="X71" s="31">
        <f t="shared" si="2"/>
        <v>44.532176820888893</v>
      </c>
      <c r="Y71" s="30">
        <f t="shared" si="3"/>
        <v>102</v>
      </c>
      <c r="Z71" s="32"/>
    </row>
    <row r="72" spans="2:26" x14ac:dyDescent="0.2">
      <c r="B72" s="34">
        <f t="shared" si="14"/>
        <v>23</v>
      </c>
      <c r="C72" s="30" cm="1">
        <f t="array" ref="C72">IF(B72=0," ",IF('Imperial Data'!AG61&gt;=1,_xlfn.XLOOKUP('Imperial Data'!AG61,Imperial_Incremental[Height],_xlfn.XLOOKUP('Cumulative Volumes Imperial'!$F$4,Imperial_Incremental[#Headers],Imperial_Incremental[])),0))</f>
        <v>3.9234501000000037</v>
      </c>
      <c r="D72" s="30" cm="1">
        <f t="array" ref="D72">IF(B72=0," ",IF('Imperial Data'!AG61&gt;=1,_xlfn.XLOOKUP('Imperial Data'!AG61,Imperial_Incremental[Height],_xlfn.XLOOKUP('Cumulative Volumes Imperial'!$F$4&amp;"EC",Imperial_Incremental[#Headers],Imperial_Incremental[]),0),0))</f>
        <v>0.97114358999999872</v>
      </c>
      <c r="E72" s="30">
        <f t="shared" si="15"/>
        <v>392.34501000000034</v>
      </c>
      <c r="F72" s="30">
        <f t="shared" si="4"/>
        <v>9.7114358999999872</v>
      </c>
      <c r="G72" s="30">
        <f>IF(B72=0,"",IF('Cumulative Volumes Imperial'!$AP$17=FALSE,I72,H72))</f>
        <v>50.177421639999878</v>
      </c>
      <c r="H72" s="30">
        <f t="shared" si="5"/>
        <v>50.177421639999878</v>
      </c>
      <c r="I72" s="30">
        <f t="shared" si="6"/>
        <v>50.178208677036928</v>
      </c>
      <c r="J72" s="30">
        <f>IF(B72="","",IF('Cumulative Volumes Imperial'!$AP$17=FALSE,L72,K72))</f>
        <v>452.23386754000023</v>
      </c>
      <c r="K72" s="30">
        <f t="shared" si="7"/>
        <v>452.23386754000023</v>
      </c>
      <c r="L72" s="30">
        <f t="shared" si="8"/>
        <v>452.23465457703725</v>
      </c>
      <c r="M72" s="30">
        <f>IF($E$8+45+$E$9&gt;989,"FALSE",IF(B72="","",IF('Cumulative Volumes Imperial'!$AP$17=FALSE,O72,N72)))</f>
        <v>8348.5789374199994</v>
      </c>
      <c r="N72" s="30">
        <f t="shared" si="9"/>
        <v>8348.5789374199994</v>
      </c>
      <c r="O72" s="30">
        <f>IF(B72=0,"",IF('Cumulative Volumes Imperial'!$AP$17=FALSE,(V72*$E$4)+(W72*$E$5),N72))</f>
        <v>8348.5789374199994</v>
      </c>
      <c r="P72" s="30">
        <f>IF(B72=0,"",(((1/12)*'Imperial Data'!$AC$4*'Imperial Data'!$AC$5)-C72)*$H$6)</f>
        <v>0.42759079333333222</v>
      </c>
      <c r="Q72" s="30">
        <f t="shared" si="10"/>
        <v>42.759079333333219</v>
      </c>
      <c r="R72" s="30">
        <f>IF(B72=0,"",(((1/12)*'Imperial Data'!$AC$5*'Imperial Data'!$AC$7)-D72)*$H$6)</f>
        <v>0.74191293437037076</v>
      </c>
      <c r="S72" s="30">
        <f t="shared" si="11"/>
        <v>7.4191293437037071</v>
      </c>
      <c r="T72" s="30">
        <f t="shared" si="0"/>
        <v>56.796137860000002</v>
      </c>
      <c r="U72" s="30">
        <f t="shared" si="1"/>
        <v>14.635110969999999</v>
      </c>
      <c r="V72" s="30">
        <f t="shared" si="12"/>
        <v>80.008011882666665</v>
      </c>
      <c r="W72" s="30">
        <f t="shared" si="13"/>
        <v>34.77958510051851</v>
      </c>
      <c r="X72" s="31">
        <f t="shared" si="2"/>
        <v>43.356348153185188</v>
      </c>
      <c r="Y72" s="30">
        <f t="shared" si="3"/>
        <v>101.91666666666667</v>
      </c>
      <c r="Z72" s="32"/>
    </row>
    <row r="73" spans="2:26" x14ac:dyDescent="0.2">
      <c r="B73" s="34">
        <f t="shared" si="14"/>
        <v>22</v>
      </c>
      <c r="C73" s="30" cm="1">
        <f t="array" ref="C73">IF(B73=0," ",IF('Imperial Data'!AG62&gt;=1,_xlfn.XLOOKUP('Imperial Data'!AG62,Imperial_Incremental[Height],_xlfn.XLOOKUP('Cumulative Volumes Imperial'!$F$4,Imperial_Incremental[#Headers],Imperial_Incremental[])),0))</f>
        <v>3.9482757500000005</v>
      </c>
      <c r="D73" s="30" cm="1">
        <f t="array" ref="D73">IF(B73=0," ",IF('Imperial Data'!AG62&gt;=1,_xlfn.XLOOKUP('Imperial Data'!AG62,Imperial_Incremental[Height],_xlfn.XLOOKUP('Cumulative Volumes Imperial'!$F$4&amp;"EC",Imperial_Incremental[#Headers],Imperial_Incremental[]),0),0))</f>
        <v>1.0032460500000013</v>
      </c>
      <c r="E73" s="30">
        <f t="shared" si="15"/>
        <v>394.82757500000002</v>
      </c>
      <c r="F73" s="30">
        <f t="shared" si="4"/>
        <v>10.032460500000013</v>
      </c>
      <c r="G73" s="30">
        <f>IF(B73=0,"",IF('Cumulative Volumes Imperial'!$AP$17=FALSE,I73,H73))</f>
        <v>49.055985799999988</v>
      </c>
      <c r="H73" s="30">
        <f t="shared" si="5"/>
        <v>49.055985799999988</v>
      </c>
      <c r="I73" s="30">
        <f t="shared" si="6"/>
        <v>49.056772837037045</v>
      </c>
      <c r="J73" s="30">
        <f>IF(B73="","",IF('Cumulative Volumes Imperial'!$AP$17=FALSE,L73,K73))</f>
        <v>453.91602130000001</v>
      </c>
      <c r="K73" s="30">
        <f t="shared" si="7"/>
        <v>453.91602130000001</v>
      </c>
      <c r="L73" s="30">
        <f t="shared" si="8"/>
        <v>453.91680833703708</v>
      </c>
      <c r="M73" s="30">
        <f>IF($E$8+45+$E$9&gt;989,"FALSE",IF(B73="","",IF('Cumulative Volumes Imperial'!$AP$17=FALSE,O73,N73)))</f>
        <v>7896.3450698799988</v>
      </c>
      <c r="N73" s="30">
        <f t="shared" si="9"/>
        <v>7896.3450698799988</v>
      </c>
      <c r="O73" s="30">
        <f>IF(B73=0,"",IF('Cumulative Volumes Imperial'!$AP$17=FALSE,(V73*$E$4)+(W73*$E$5),N73))</f>
        <v>7896.3450698799988</v>
      </c>
      <c r="P73" s="30">
        <f>IF(B73=0,"",(((1/12)*'Imperial Data'!$AC$4*'Imperial Data'!$AC$5)-C73)*$H$6)</f>
        <v>0.41766053333333347</v>
      </c>
      <c r="Q73" s="30">
        <f t="shared" si="10"/>
        <v>41.766053333333346</v>
      </c>
      <c r="R73" s="30">
        <f>IF(B73=0,"",(((1/12)*'Imperial Data'!$AC$5*'Imperial Data'!$AC$7)-D73)*$H$6)</f>
        <v>0.72907195037036976</v>
      </c>
      <c r="S73" s="30">
        <f t="shared" si="11"/>
        <v>7.2907195037036976</v>
      </c>
      <c r="T73" s="30">
        <f t="shared" si="0"/>
        <v>52.872687759999998</v>
      </c>
      <c r="U73" s="30">
        <f t="shared" si="1"/>
        <v>13.663967380000001</v>
      </c>
      <c r="V73" s="30">
        <f t="shared" si="12"/>
        <v>75.656970989333331</v>
      </c>
      <c r="W73" s="30">
        <f t="shared" si="13"/>
        <v>33.066528576148144</v>
      </c>
      <c r="X73" s="31">
        <f t="shared" si="2"/>
        <v>42.186844425481489</v>
      </c>
      <c r="Y73" s="30">
        <f t="shared" si="3"/>
        <v>101.83333333333333</v>
      </c>
      <c r="Z73" s="32"/>
    </row>
    <row r="74" spans="2:26" x14ac:dyDescent="0.2">
      <c r="B74" s="34">
        <f t="shared" si="14"/>
        <v>21</v>
      </c>
      <c r="C74" s="30" cm="1">
        <f t="array" ref="C74">IF(B74=0," ",IF('Imperial Data'!AG63&gt;=1,_xlfn.XLOOKUP('Imperial Data'!AG63,Imperial_Incremental[Height],_xlfn.XLOOKUP('Cumulative Volumes Imperial'!$F$4,Imperial_Incremental[#Headers],Imperial_Incremental[])),0))</f>
        <v>3.9719479899999968</v>
      </c>
      <c r="D74" s="30" cm="1">
        <f t="array" ref="D74">IF(B74=0," ",IF('Imperial Data'!AG63&gt;=1,_xlfn.XLOOKUP('Imperial Data'!AG63,Imperial_Incremental[Height],_xlfn.XLOOKUP('Cumulative Volumes Imperial'!$F$4&amp;"EC",Imperial_Incremental[#Headers],Imperial_Incremental[]),0),0))</f>
        <v>1.0111244299999989</v>
      </c>
      <c r="E74" s="30">
        <f t="shared" si="15"/>
        <v>397.19479899999965</v>
      </c>
      <c r="F74" s="30">
        <f t="shared" si="4"/>
        <v>10.111244299999989</v>
      </c>
      <c r="G74" s="30">
        <f>IF(B74=0,"",IF('Cumulative Volumes Imperial'!$AP$17=FALSE,I74,H74))</f>
        <v>48.077582680000141</v>
      </c>
      <c r="H74" s="30">
        <f t="shared" si="5"/>
        <v>48.077582680000141</v>
      </c>
      <c r="I74" s="30">
        <f t="shared" si="6"/>
        <v>48.078369717037205</v>
      </c>
      <c r="J74" s="30">
        <f>IF(B74="","",IF('Cumulative Volumes Imperial'!$AP$17=FALSE,L74,K74))</f>
        <v>455.38362597999981</v>
      </c>
      <c r="K74" s="30">
        <f t="shared" si="7"/>
        <v>455.38362597999981</v>
      </c>
      <c r="L74" s="30">
        <f t="shared" si="8"/>
        <v>455.38441301703688</v>
      </c>
      <c r="M74" s="30">
        <f>IF($E$8+45+$E$9&gt;989,"FALSE",IF(B74="","",IF('Cumulative Volumes Imperial'!$AP$17=FALSE,O74,N74)))</f>
        <v>7442.4290485799993</v>
      </c>
      <c r="N74" s="30">
        <f t="shared" si="9"/>
        <v>7442.4290485799993</v>
      </c>
      <c r="O74" s="30">
        <f>IF(B74=0,"",IF('Cumulative Volumes Imperial'!$AP$17=FALSE,(V74*$E$4)+(W74*$E$5),N74))</f>
        <v>7442.4290485799993</v>
      </c>
      <c r="P74" s="30">
        <f>IF(B74=0,"",(((1/12)*'Imperial Data'!$AC$4*'Imperial Data'!$AC$5)-C74)*$H$6)</f>
        <v>0.40819163733333497</v>
      </c>
      <c r="Q74" s="30">
        <f t="shared" si="10"/>
        <v>40.819163733333497</v>
      </c>
      <c r="R74" s="30">
        <f>IF(B74=0,"",(((1/12)*'Imperial Data'!$AC$5*'Imperial Data'!$AC$7)-D74)*$H$6)</f>
        <v>0.72592059837037071</v>
      </c>
      <c r="S74" s="30">
        <f t="shared" si="11"/>
        <v>7.2592059837037066</v>
      </c>
      <c r="T74" s="30">
        <f t="shared" si="0"/>
        <v>48.924412009999998</v>
      </c>
      <c r="U74" s="30">
        <f t="shared" si="1"/>
        <v>12.660721329999999</v>
      </c>
      <c r="V74" s="30">
        <f t="shared" si="12"/>
        <v>71.291034705999991</v>
      </c>
      <c r="W74" s="30">
        <f t="shared" si="13"/>
        <v>31.334210575777778</v>
      </c>
      <c r="X74" s="31">
        <f t="shared" si="2"/>
        <v>41.040111941777788</v>
      </c>
      <c r="Y74" s="30">
        <f t="shared" si="3"/>
        <v>101.75</v>
      </c>
      <c r="Z74" s="32"/>
    </row>
    <row r="75" spans="2:26" x14ac:dyDescent="0.2">
      <c r="B75" s="34">
        <f t="shared" si="14"/>
        <v>20</v>
      </c>
      <c r="C75" s="30" cm="1">
        <f t="array" ref="C75">IF(B75=0," ",IF('Imperial Data'!AG64&gt;=1,_xlfn.XLOOKUP('Imperial Data'!AG64,Imperial_Incremental[Height],_xlfn.XLOOKUP('Cumulative Volumes Imperial'!$F$4,Imperial_Incremental[#Headers],Imperial_Incremental[])),0))</f>
        <v>3.9945252500000024</v>
      </c>
      <c r="D75" s="30" cm="1">
        <f t="array" ref="D75">IF(B75=0," ",IF('Imperial Data'!AG64&gt;=1,_xlfn.XLOOKUP('Imperial Data'!AG64,Imperial_Incremental[Height],_xlfn.XLOOKUP('Cumulative Volumes Imperial'!$F$4&amp;"EC",Imperial_Incremental[#Headers],Imperial_Incremental[]),0),0))</f>
        <v>1.0203583600000012</v>
      </c>
      <c r="E75" s="30">
        <f t="shared" si="15"/>
        <v>399.45252500000026</v>
      </c>
      <c r="F75" s="30">
        <f t="shared" si="4"/>
        <v>10.203583600000012</v>
      </c>
      <c r="G75" s="30">
        <f>IF(B75=0,"",IF('Cumulative Volumes Imperial'!$AP$17=FALSE,I75,H75))</f>
        <v>47.137556559999894</v>
      </c>
      <c r="H75" s="30">
        <f t="shared" si="5"/>
        <v>47.137556559999894</v>
      </c>
      <c r="I75" s="30">
        <f t="shared" si="6"/>
        <v>47.138343597036972</v>
      </c>
      <c r="J75" s="30">
        <f>IF(B75="","",IF('Cumulative Volumes Imperial'!$AP$17=FALSE,L75,K75))</f>
        <v>456.79366516000016</v>
      </c>
      <c r="K75" s="30">
        <f t="shared" si="7"/>
        <v>456.79366516000016</v>
      </c>
      <c r="L75" s="30">
        <f t="shared" si="8"/>
        <v>456.79445219703723</v>
      </c>
      <c r="M75" s="30">
        <f>IF($E$8+45+$E$9&gt;989,"FALSE",IF(B75="","",IF('Cumulative Volumes Imperial'!$AP$17=FALSE,O75,N75)))</f>
        <v>6987.0454225999993</v>
      </c>
      <c r="N75" s="30">
        <f t="shared" si="9"/>
        <v>6987.0454225999993</v>
      </c>
      <c r="O75" s="30">
        <f>IF(B75=0,"",IF('Cumulative Volumes Imperial'!$AP$17=FALSE,(V75*$E$4)+(W75*$E$5),N75))</f>
        <v>6987.0454225999993</v>
      </c>
      <c r="P75" s="30">
        <f>IF(B75=0,"",(((1/12)*'Imperial Data'!$AC$4*'Imperial Data'!$AC$5)-C75)*$H$6)</f>
        <v>0.39916073333333274</v>
      </c>
      <c r="Q75" s="30">
        <f t="shared" si="10"/>
        <v>39.916073333333273</v>
      </c>
      <c r="R75" s="30">
        <f>IF(B75=0,"",(((1/12)*'Imperial Data'!$AC$5*'Imperial Data'!$AC$7)-D75)*$H$6)</f>
        <v>0.72222702637036973</v>
      </c>
      <c r="S75" s="30">
        <f t="shared" si="11"/>
        <v>7.2222702637036971</v>
      </c>
      <c r="T75" s="30">
        <f t="shared" si="0"/>
        <v>44.952464020000001</v>
      </c>
      <c r="U75" s="30">
        <f t="shared" si="1"/>
        <v>11.649596900000001</v>
      </c>
      <c r="V75" s="30">
        <f t="shared" si="12"/>
        <v>66.91089507866667</v>
      </c>
      <c r="W75" s="30">
        <f t="shared" si="13"/>
        <v>29.597165547407407</v>
      </c>
      <c r="X75" s="31">
        <f t="shared" si="2"/>
        <v>39.905999706074084</v>
      </c>
      <c r="Y75" s="30">
        <f t="shared" si="3"/>
        <v>101.66666666666667</v>
      </c>
      <c r="Z75" s="32"/>
    </row>
    <row r="76" spans="2:26" x14ac:dyDescent="0.2">
      <c r="B76" s="34">
        <f t="shared" si="14"/>
        <v>19</v>
      </c>
      <c r="C76" s="30" cm="1">
        <f t="array" ref="C76">IF(B76=0," ",IF('Imperial Data'!AG65&gt;=1,_xlfn.XLOOKUP('Imperial Data'!AG65,Imperial_Incremental[Height],_xlfn.XLOOKUP('Cumulative Volumes Imperial'!$F$4,Imperial_Incremental[#Headers],Imperial_Incremental[])),0))</f>
        <v>4.0159295599999965</v>
      </c>
      <c r="D76" s="30" cm="1">
        <f t="array" ref="D76">IF(B76=0," ",IF('Imperial Data'!AG65&gt;=1,_xlfn.XLOOKUP('Imperial Data'!AG65,Imperial_Incremental[Height],_xlfn.XLOOKUP('Cumulative Volumes Imperial'!$F$4&amp;"EC",Imperial_Incremental[#Headers],Imperial_Incremental[]),0),0))</f>
        <v>1.0303284899999987</v>
      </c>
      <c r="E76" s="30">
        <f t="shared" si="15"/>
        <v>401.59295599999962</v>
      </c>
      <c r="F76" s="30">
        <f t="shared" si="4"/>
        <v>10.303284899999987</v>
      </c>
      <c r="G76" s="30">
        <f>IF(B76=0,"",IF('Cumulative Volumes Imperial'!$AP$17=FALSE,I76,H76))</f>
        <v>46.241503640000161</v>
      </c>
      <c r="H76" s="30">
        <f t="shared" si="5"/>
        <v>46.241503640000161</v>
      </c>
      <c r="I76" s="30">
        <f t="shared" si="6"/>
        <v>46.242290677037225</v>
      </c>
      <c r="J76" s="30">
        <f>IF(B76="","",IF('Cumulative Volumes Imperial'!$AP$17=FALSE,L76,K76))</f>
        <v>458.13774453999974</v>
      </c>
      <c r="K76" s="30">
        <f t="shared" si="7"/>
        <v>458.13774453999974</v>
      </c>
      <c r="L76" s="30">
        <f t="shared" si="8"/>
        <v>458.13853157703682</v>
      </c>
      <c r="M76" s="30">
        <f>IF($E$8+45+$E$9&gt;989,"FALSE",IF(B76="","",IF('Cumulative Volumes Imperial'!$AP$17=FALSE,O76,N76)))</f>
        <v>6530.251757439999</v>
      </c>
      <c r="N76" s="30">
        <f t="shared" si="9"/>
        <v>6530.251757439999</v>
      </c>
      <c r="O76" s="30">
        <f>IF(B76=0,"",IF('Cumulative Volumes Imperial'!$AP$17=FALSE,(V76*$E$4)+(W76*$E$5),N76))</f>
        <v>6530.251757439999</v>
      </c>
      <c r="P76" s="30">
        <f>IF(B76=0,"",(((1/12)*'Imperial Data'!$AC$4*'Imperial Data'!$AC$5)-C76)*$H$6)</f>
        <v>0.39059900933333513</v>
      </c>
      <c r="Q76" s="30">
        <f t="shared" si="10"/>
        <v>39.059900933333516</v>
      </c>
      <c r="R76" s="30">
        <f>IF(B76=0,"",(((1/12)*'Imperial Data'!$AC$5*'Imperial Data'!$AC$7)-D76)*$H$6)</f>
        <v>0.71823897437037076</v>
      </c>
      <c r="S76" s="30">
        <f t="shared" si="11"/>
        <v>7.1823897437037072</v>
      </c>
      <c r="T76" s="30">
        <f t="shared" si="0"/>
        <v>40.957938769999998</v>
      </c>
      <c r="U76" s="30">
        <f t="shared" si="1"/>
        <v>10.629238539999999</v>
      </c>
      <c r="V76" s="30">
        <f t="shared" si="12"/>
        <v>62.517209095333342</v>
      </c>
      <c r="W76" s="30">
        <f t="shared" si="13"/>
        <v>27.854580161037035</v>
      </c>
      <c r="X76" s="31">
        <f t="shared" si="2"/>
        <v>38.784611946370383</v>
      </c>
      <c r="Y76" s="30">
        <f t="shared" si="3"/>
        <v>101.58333333333333</v>
      </c>
      <c r="Z76" s="32"/>
    </row>
    <row r="77" spans="2:26" x14ac:dyDescent="0.2">
      <c r="B77" s="34">
        <f t="shared" si="14"/>
        <v>18</v>
      </c>
      <c r="C77" s="30" cm="1">
        <f t="array" ref="C77">IF(B77=0," ",IF('Imperial Data'!AG66&gt;=1,_xlfn.XLOOKUP('Imperial Data'!AG66,Imperial_Incremental[Height],_xlfn.XLOOKUP('Cumulative Volumes Imperial'!$F$4,Imperial_Incremental[#Headers],Imperial_Incremental[])),0))</f>
        <v>4.0362060200000016</v>
      </c>
      <c r="D77" s="30" cm="1">
        <f t="array" ref="D77">IF(B77=0," ",IF('Imperial Data'!AG66&gt;=1,_xlfn.XLOOKUP('Imperial Data'!AG66,Imperial_Incremental[Height],_xlfn.XLOOKUP('Cumulative Volumes Imperial'!$F$4&amp;"EC",Imperial_Incremental[#Headers],Imperial_Incremental[]),0),0))</f>
        <v>1.0387091000000002</v>
      </c>
      <c r="E77" s="30">
        <f t="shared" si="15"/>
        <v>403.62060200000019</v>
      </c>
      <c r="F77" s="30">
        <f t="shared" si="4"/>
        <v>10.387091000000002</v>
      </c>
      <c r="G77" s="30">
        <f>IF(B77=0,"",IF('Cumulative Volumes Imperial'!$AP$17=FALSE,I77,H77))</f>
        <v>45.396922799999928</v>
      </c>
      <c r="H77" s="30">
        <f t="shared" si="5"/>
        <v>45.396922799999928</v>
      </c>
      <c r="I77" s="30">
        <f t="shared" si="6"/>
        <v>45.397709837037006</v>
      </c>
      <c r="J77" s="30">
        <f>IF(B77="","",IF('Cumulative Volumes Imperial'!$AP$17=FALSE,L77,K77))</f>
        <v>459.4046158000001</v>
      </c>
      <c r="K77" s="30">
        <f t="shared" si="7"/>
        <v>459.4046158000001</v>
      </c>
      <c r="L77" s="30">
        <f t="shared" si="8"/>
        <v>459.40540283703717</v>
      </c>
      <c r="M77" s="30">
        <f>IF($E$8+45+$E$9&gt;989,"FALSE",IF(B77="","",IF('Cumulative Volumes Imperial'!$AP$17=FALSE,O77,N77)))</f>
        <v>6072.1140128999996</v>
      </c>
      <c r="N77" s="30">
        <f t="shared" si="9"/>
        <v>6072.1140128999996</v>
      </c>
      <c r="O77" s="30">
        <f>IF(B77=0,"",IF('Cumulative Volumes Imperial'!$AP$17=FALSE,(V77*$E$4)+(W77*$E$5),N77))</f>
        <v>6072.1140128999996</v>
      </c>
      <c r="P77" s="30">
        <f>IF(B77=0,"",(((1/12)*'Imperial Data'!$AC$4*'Imperial Data'!$AC$5)-C77)*$H$6)</f>
        <v>0.38248842533333305</v>
      </c>
      <c r="Q77" s="30">
        <f t="shared" si="10"/>
        <v>38.248842533333303</v>
      </c>
      <c r="R77" s="30">
        <f>IF(B77=0,"",(((1/12)*'Imperial Data'!$AC$5*'Imperial Data'!$AC$7)-D77)*$H$6)</f>
        <v>0.7148867303703702</v>
      </c>
      <c r="S77" s="30">
        <f t="shared" si="11"/>
        <v>7.1488673037037023</v>
      </c>
      <c r="T77" s="30">
        <f t="shared" si="0"/>
        <v>36.942009210000002</v>
      </c>
      <c r="U77" s="30">
        <f t="shared" si="1"/>
        <v>9.5989100500000006</v>
      </c>
      <c r="V77" s="30">
        <f t="shared" si="12"/>
        <v>58.11068052600001</v>
      </c>
      <c r="W77" s="30">
        <f t="shared" si="13"/>
        <v>26.106012696666664</v>
      </c>
      <c r="X77" s="31">
        <f t="shared" si="2"/>
        <v>37.675773962666675</v>
      </c>
      <c r="Y77" s="30">
        <f t="shared" si="3"/>
        <v>101.5</v>
      </c>
      <c r="Z77" s="32"/>
    </row>
    <row r="78" spans="2:26" x14ac:dyDescent="0.2">
      <c r="B78" s="34">
        <f t="shared" si="14"/>
        <v>17</v>
      </c>
      <c r="C78" s="30" cm="1">
        <f t="array" ref="C78">IF(B78=0," ",IF('Imperial Data'!AG67&gt;=1,_xlfn.XLOOKUP('Imperial Data'!AG67,Imperial_Incremental[Height],_xlfn.XLOOKUP('Cumulative Volumes Imperial'!$F$4,Imperial_Incremental[#Headers],Imperial_Incremental[])),0))</f>
        <v>4.0554265799999989</v>
      </c>
      <c r="D78" s="30" cm="1">
        <f t="array" ref="D78">IF(B78=0," ",IF('Imperial Data'!AG67&gt;=1,_xlfn.XLOOKUP('Imperial Data'!AG67,Imperial_Incremental[Height],_xlfn.XLOOKUP('Cumulative Volumes Imperial'!$F$4&amp;"EC",Imperial_Incremental[#Headers],Imperial_Incremental[]),0),0))</f>
        <v>1.0463667000000001</v>
      </c>
      <c r="E78" s="30">
        <f t="shared" ref="E78:E141" si="16">IF(B78=0,"",$E$4*C78)</f>
        <v>405.5426579999999</v>
      </c>
      <c r="F78" s="30">
        <f t="shared" ref="F78:F141" si="17">IF(B78=0,"",$E$5*D78)</f>
        <v>10.463667000000001</v>
      </c>
      <c r="G78" s="30">
        <f>IF(B78=0,"",IF('Cumulative Volumes Imperial'!$AP$17=FALSE,I78,H78))</f>
        <v>44.597470000000044</v>
      </c>
      <c r="H78" s="30">
        <f t="shared" ref="H78:H141" si="18">IF(B78=0,"",$H$6*($E$10*(1/12)-(E78+F78)))</f>
        <v>44.597470000000044</v>
      </c>
      <c r="I78" s="30">
        <f t="shared" ref="I78:I141" si="19">IF(B78=0,"",Q78+S78)</f>
        <v>44.598257037037115</v>
      </c>
      <c r="J78" s="30">
        <f>IF(B78="","",IF('Cumulative Volumes Imperial'!$AP$17=FALSE,L78,K78))</f>
        <v>460.60379499999993</v>
      </c>
      <c r="K78" s="30">
        <f t="shared" ref="K78:K141" si="20">IF(B78=0,"",H78+F78+E78)</f>
        <v>460.60379499999993</v>
      </c>
      <c r="L78" s="30">
        <f t="shared" ref="L78:L141" si="21">IF(B78=0,"",E78+F78+I78)</f>
        <v>460.60458203703701</v>
      </c>
      <c r="M78" s="30">
        <f>IF($E$8+45+$E$9&gt;989,"FALSE",IF(B78="","",IF('Cumulative Volumes Imperial'!$AP$17=FALSE,O78,N78)))</f>
        <v>5612.7093970999995</v>
      </c>
      <c r="N78" s="30">
        <f t="shared" ref="N78:N141" si="22">IF(B78=0,"",IF(B78=1,K78,N79+K78))</f>
        <v>5612.7093970999995</v>
      </c>
      <c r="O78" s="30">
        <f>IF(B78=0,"",IF('Cumulative Volumes Imperial'!$AP$17=FALSE,(V78*$E$4)+(W78*$E$5),N78))</f>
        <v>5612.7093970999995</v>
      </c>
      <c r="P78" s="30">
        <f>IF(B78=0,"",(((1/12)*'Imperial Data'!$AC$4*'Imperial Data'!$AC$5)-C78)*$H$6)</f>
        <v>0.37480020133333414</v>
      </c>
      <c r="Q78" s="30">
        <f t="shared" ref="Q78:Q141" si="23">IF(B78=0,"",P78*$E$4)</f>
        <v>37.480020133333412</v>
      </c>
      <c r="R78" s="30">
        <f>IF(B78=0,"",(((1/12)*'Imperial Data'!$AC$5*'Imperial Data'!$AC$7)-D78)*$H$6)</f>
        <v>0.71182369037037019</v>
      </c>
      <c r="S78" s="30">
        <f t="shared" ref="S78:S141" si="24">IF(B78=0,"",R78*$E$5)</f>
        <v>7.1182369037037017</v>
      </c>
      <c r="T78" s="30">
        <f t="shared" ref="T78:T141" si="25">IF(B78=0,"",IF(B78=1,C78,T79+C78))</f>
        <v>32.90580319</v>
      </c>
      <c r="U78" s="30">
        <f t="shared" ref="U78:U141" si="26">IF(B78=0,"",IF(B78=1,D78,U79+D78))</f>
        <v>8.5602009500000005</v>
      </c>
      <c r="V78" s="30">
        <f t="shared" ref="V78:V141" si="27">IF(B78=0,"",IF(B78=1,C78+P78,V79+C78+P78))</f>
        <v>53.691986080666673</v>
      </c>
      <c r="W78" s="30">
        <f t="shared" si="13"/>
        <v>24.352416866296295</v>
      </c>
      <c r="X78" s="31">
        <f t="shared" ref="X78:X141" si="28">IF(B78=0,"",IF(B78=1,P78+R78,(X79+P78+R78)))</f>
        <v>36.578398806962973</v>
      </c>
      <c r="Y78" s="30">
        <f t="shared" ref="Y78:Y141" si="29">IF(B78=0," ",$E$7+B78/12)</f>
        <v>101.41666666666667</v>
      </c>
      <c r="Z78" s="32"/>
    </row>
    <row r="79" spans="2:26" x14ac:dyDescent="0.2">
      <c r="B79" s="34">
        <f t="shared" si="14"/>
        <v>16</v>
      </c>
      <c r="C79" s="30" cm="1">
        <f t="array" ref="C79">IF(B79=0," ",IF('Imperial Data'!AG68&gt;=1,_xlfn.XLOOKUP('Imperial Data'!AG68,Imperial_Incremental[Height],_xlfn.XLOOKUP('Cumulative Volumes Imperial'!$F$4,Imperial_Incremental[#Headers],Imperial_Incremental[])),0))</f>
        <v>4.0735517200000011</v>
      </c>
      <c r="D79" s="30" cm="1">
        <f t="array" ref="D79">IF(B79=0," ",IF('Imperial Data'!AG68&gt;=1,_xlfn.XLOOKUP('Imperial Data'!AG68,Imperial_Incremental[Height],_xlfn.XLOOKUP('Cumulative Volumes Imperial'!$F$4&amp;"EC",Imperial_Incremental[#Headers],Imperial_Incremental[]),0),0))</f>
        <v>1.0540244599999999</v>
      </c>
      <c r="E79" s="30">
        <f t="shared" si="16"/>
        <v>407.3551720000001</v>
      </c>
      <c r="F79" s="30">
        <f t="shared" si="17"/>
        <v>10.540244599999999</v>
      </c>
      <c r="G79" s="30">
        <f>IF(B79=0,"",IF('Cumulative Volumes Imperial'!$AP$17=FALSE,I79,H79))</f>
        <v>43.841833359999967</v>
      </c>
      <c r="H79" s="30">
        <f t="shared" si="18"/>
        <v>43.841833359999967</v>
      </c>
      <c r="I79" s="30">
        <f t="shared" si="19"/>
        <v>43.842620397037024</v>
      </c>
      <c r="J79" s="30">
        <f>IF(B79="","",IF('Cumulative Volumes Imperial'!$AP$17=FALSE,L79,K79))</f>
        <v>461.73724996000004</v>
      </c>
      <c r="K79" s="30">
        <f t="shared" si="20"/>
        <v>461.73724996000004</v>
      </c>
      <c r="L79" s="30">
        <f t="shared" si="21"/>
        <v>461.73803699703711</v>
      </c>
      <c r="M79" s="30">
        <f>IF($E$8+45+$E$9&gt;989,"FALSE",IF(B79="","",IF('Cumulative Volumes Imperial'!$AP$17=FALSE,O79,N79)))</f>
        <v>5152.1056020999995</v>
      </c>
      <c r="N79" s="30">
        <f t="shared" si="22"/>
        <v>5152.1056020999995</v>
      </c>
      <c r="O79" s="30">
        <f>IF(B79=0,"",IF('Cumulative Volumes Imperial'!$AP$17=FALSE,(V79*$E$4)+(W79*$E$5),N79))</f>
        <v>5152.1056020999995</v>
      </c>
      <c r="P79" s="30">
        <f>IF(B79=0,"",(((1/12)*'Imperial Data'!$AC$4*'Imperial Data'!$AC$5)-C79)*$H$6)</f>
        <v>0.36755014533333324</v>
      </c>
      <c r="Q79" s="30">
        <f t="shared" si="23"/>
        <v>36.755014533333323</v>
      </c>
      <c r="R79" s="30">
        <f>IF(B79=0,"",(((1/12)*'Imperial Data'!$AC$5*'Imperial Data'!$AC$7)-D79)*$H$6)</f>
        <v>0.70876058637037032</v>
      </c>
      <c r="S79" s="30">
        <f t="shared" si="24"/>
        <v>7.0876058637037032</v>
      </c>
      <c r="T79" s="30">
        <f t="shared" si="25"/>
        <v>28.850376610000001</v>
      </c>
      <c r="U79" s="30">
        <f t="shared" si="26"/>
        <v>7.5138342500000004</v>
      </c>
      <c r="V79" s="30">
        <f t="shared" si="27"/>
        <v>49.261759299333342</v>
      </c>
      <c r="W79" s="30">
        <f t="shared" ref="W79:W142" si="30">IF(B79=0,"",IF(B79=1,D79+R79,W80+D79+R79))</f>
        <v>22.594226475925925</v>
      </c>
      <c r="X79" s="31">
        <f t="shared" si="28"/>
        <v>35.491774915259263</v>
      </c>
      <c r="Y79" s="30">
        <f t="shared" si="29"/>
        <v>101.33333333333333</v>
      </c>
      <c r="Z79" s="32"/>
    </row>
    <row r="80" spans="2:26" x14ac:dyDescent="0.2">
      <c r="B80" s="34">
        <f t="shared" ref="B80:B143" si="31">IF(B79=0,0,IF(B79=" ","",IF(B79-1&gt;0,B79-1,0)))</f>
        <v>15</v>
      </c>
      <c r="C80" s="30" cm="1">
        <f t="array" ref="C80">IF(B80=0," ",IF('Imperial Data'!AG69&gt;=1,_xlfn.XLOOKUP('Imperial Data'!AG69,Imperial_Incremental[Height],_xlfn.XLOOKUP('Cumulative Volumes Imperial'!$F$4,Imperial_Incremental[#Headers],Imperial_Incremental[])),0))</f>
        <v>4.0905063000000013</v>
      </c>
      <c r="D80" s="30" cm="1">
        <f t="array" ref="D80">IF(B80=0," ",IF('Imperial Data'!AG69&gt;=1,_xlfn.XLOOKUP('Imperial Data'!AG69,Imperial_Incremental[Height],_xlfn.XLOOKUP('Cumulative Volumes Imperial'!$F$4&amp;"EC",Imperial_Incremental[#Headers],Imperial_Incremental[]),0),0))</f>
        <v>1.0504466400000005</v>
      </c>
      <c r="E80" s="30">
        <f t="shared" si="16"/>
        <v>409.05063000000013</v>
      </c>
      <c r="F80" s="30">
        <f t="shared" si="17"/>
        <v>10.504466400000005</v>
      </c>
      <c r="G80" s="30">
        <f>IF(B80=0,"",IF('Cumulative Volumes Imperial'!$AP$17=FALSE,I80,H80))</f>
        <v>43.177961439999947</v>
      </c>
      <c r="H80" s="30">
        <f t="shared" si="18"/>
        <v>43.177961439999947</v>
      </c>
      <c r="I80" s="30">
        <f t="shared" si="19"/>
        <v>43.178748477037018</v>
      </c>
      <c r="J80" s="30">
        <f>IF(B80="","",IF('Cumulative Volumes Imperial'!$AP$17=FALSE,L80,K80))</f>
        <v>462.73305784000007</v>
      </c>
      <c r="K80" s="30">
        <f t="shared" si="20"/>
        <v>462.73305784000007</v>
      </c>
      <c r="L80" s="30">
        <f t="shared" si="21"/>
        <v>462.73384487703714</v>
      </c>
      <c r="M80" s="30">
        <f>IF($E$8+45+$E$9&gt;989,"FALSE",IF(B80="","",IF('Cumulative Volumes Imperial'!$AP$17=FALSE,O80,N80)))</f>
        <v>4690.3683521399998</v>
      </c>
      <c r="N80" s="30">
        <f t="shared" si="22"/>
        <v>4690.3683521399998</v>
      </c>
      <c r="O80" s="30">
        <f>IF(B80=0,"",IF('Cumulative Volumes Imperial'!$AP$17=FALSE,(V80*$E$4)+(W80*$E$5),N80))</f>
        <v>4690.3683521399998</v>
      </c>
      <c r="P80" s="30">
        <f>IF(B80=0,"",(((1/12)*'Imperial Data'!$AC$4*'Imperial Data'!$AC$5)-C80)*$H$6)</f>
        <v>0.3607683133333332</v>
      </c>
      <c r="Q80" s="30">
        <f t="shared" si="23"/>
        <v>36.076831333333317</v>
      </c>
      <c r="R80" s="30">
        <f>IF(B80=0,"",(((1/12)*'Imperial Data'!$AC$5*'Imperial Data'!$AC$7)-D80)*$H$6)</f>
        <v>0.71019171437036999</v>
      </c>
      <c r="S80" s="30">
        <f t="shared" si="24"/>
        <v>7.1019171437036999</v>
      </c>
      <c r="T80" s="30">
        <f t="shared" si="25"/>
        <v>24.77682489</v>
      </c>
      <c r="U80" s="30">
        <f t="shared" si="26"/>
        <v>6.4598097900000004</v>
      </c>
      <c r="V80" s="30">
        <f t="shared" si="27"/>
        <v>44.820657434000005</v>
      </c>
      <c r="W80" s="30">
        <f t="shared" si="30"/>
        <v>20.831441429555554</v>
      </c>
      <c r="X80" s="31">
        <f t="shared" si="28"/>
        <v>34.415464183555564</v>
      </c>
      <c r="Y80" s="30">
        <f t="shared" si="29"/>
        <v>101.25</v>
      </c>
      <c r="Z80" s="32"/>
    </row>
    <row r="81" spans="2:26" x14ac:dyDescent="0.2">
      <c r="B81" s="34">
        <f t="shared" si="31"/>
        <v>14</v>
      </c>
      <c r="C81" s="30" cm="1">
        <f t="array" ref="C81">IF(B81=0," ",IF('Imperial Data'!AG70&gt;=1,_xlfn.XLOOKUP('Imperial Data'!AG70,Imperial_Incremental[Height],_xlfn.XLOOKUP('Cumulative Volumes Imperial'!$F$4,Imperial_Incremental[#Headers],Imperial_Incremental[])),0))</f>
        <v>4.1066937699999997</v>
      </c>
      <c r="D81" s="30" cm="1">
        <f t="array" ref="D81">IF(B81=0," ",IF('Imperial Data'!AG70&gt;=1,_xlfn.XLOOKUP('Imperial Data'!AG70,Imperial_Incremental[Height],_xlfn.XLOOKUP('Cumulative Volumes Imperial'!$F$4&amp;"EC",Imperial_Incremental[#Headers],Imperial_Incremental[]),0),0))</f>
        <v>1.0566544799999997</v>
      </c>
      <c r="E81" s="30">
        <f t="shared" si="16"/>
        <v>410.66937699999994</v>
      </c>
      <c r="F81" s="30">
        <f t="shared" si="17"/>
        <v>10.566544799999997</v>
      </c>
      <c r="G81" s="30">
        <f>IF(B81=0,"",IF('Cumulative Volumes Imperial'!$AP$17=FALSE,I81,H81))</f>
        <v>42.505631280000038</v>
      </c>
      <c r="H81" s="30">
        <f t="shared" si="18"/>
        <v>42.505631280000038</v>
      </c>
      <c r="I81" s="30">
        <f t="shared" si="19"/>
        <v>42.506418317037081</v>
      </c>
      <c r="J81" s="30">
        <f>IF(B81="","",IF('Cumulative Volumes Imperial'!$AP$17=FALSE,L81,K81))</f>
        <v>463.74155307999996</v>
      </c>
      <c r="K81" s="30">
        <f t="shared" si="20"/>
        <v>463.74155307999996</v>
      </c>
      <c r="L81" s="30">
        <f t="shared" si="21"/>
        <v>463.74234011703697</v>
      </c>
      <c r="M81" s="30">
        <f>IF($E$8+45+$E$9&gt;989,"FALSE",IF(B81="","",IF('Cumulative Volumes Imperial'!$AP$17=FALSE,O81,N81)))</f>
        <v>4227.6352943000002</v>
      </c>
      <c r="N81" s="30">
        <f t="shared" si="22"/>
        <v>4227.6352943000002</v>
      </c>
      <c r="O81" s="30">
        <f>IF(B81=0,"",IF('Cumulative Volumes Imperial'!$AP$17=FALSE,(V81*$E$4)+(W81*$E$5),N81))</f>
        <v>4227.6352943000002</v>
      </c>
      <c r="P81" s="30">
        <f>IF(B81=0,"",(((1/12)*'Imperial Data'!$AC$4*'Imperial Data'!$AC$5)-C81)*$H$6)</f>
        <v>0.3542933253333338</v>
      </c>
      <c r="Q81" s="30">
        <f t="shared" si="23"/>
        <v>35.42933253333338</v>
      </c>
      <c r="R81" s="30">
        <f>IF(B81=0,"",(((1/12)*'Imperial Data'!$AC$5*'Imperial Data'!$AC$7)-D81)*$H$6)</f>
        <v>0.70770857837037038</v>
      </c>
      <c r="S81" s="30">
        <f t="shared" si="24"/>
        <v>7.077085783703704</v>
      </c>
      <c r="T81" s="30">
        <f t="shared" si="25"/>
        <v>20.686318589999999</v>
      </c>
      <c r="U81" s="30">
        <f t="shared" si="26"/>
        <v>5.4093631499999999</v>
      </c>
      <c r="V81" s="30">
        <f t="shared" si="27"/>
        <v>40.369382820666672</v>
      </c>
      <c r="W81" s="30">
        <f t="shared" si="30"/>
        <v>19.070803075185182</v>
      </c>
      <c r="X81" s="31">
        <f t="shared" si="28"/>
        <v>33.344504155851865</v>
      </c>
      <c r="Y81" s="30">
        <f t="shared" si="29"/>
        <v>101.16666666666667</v>
      </c>
      <c r="Z81" s="32"/>
    </row>
    <row r="82" spans="2:26" x14ac:dyDescent="0.2">
      <c r="B82" s="34">
        <f t="shared" si="31"/>
        <v>13</v>
      </c>
      <c r="C82" s="30" cm="1">
        <f t="array" ref="C82">IF(B82=0," ",IF('Imperial Data'!AG71&gt;=1,_xlfn.XLOOKUP('Imperial Data'!AG71,Imperial_Incremental[Height],_xlfn.XLOOKUP('Cumulative Volumes Imperial'!$F$4,Imperial_Incremental[#Headers],Imperial_Incremental[])),0))</f>
        <v>4.1220993999999997</v>
      </c>
      <c r="D82" s="30" cm="1">
        <f t="array" ref="D82">IF(B82=0," ",IF('Imperial Data'!AG71&gt;=1,_xlfn.XLOOKUP('Imperial Data'!AG71,Imperial_Incremental[Height],_xlfn.XLOOKUP('Cumulative Volumes Imperial'!$F$4&amp;"EC",Imperial_Incremental[#Headers],Imperial_Incremental[]),0),0))</f>
        <v>1.07545979</v>
      </c>
      <c r="E82" s="30">
        <f t="shared" si="16"/>
        <v>412.20993999999996</v>
      </c>
      <c r="F82" s="30">
        <f t="shared" si="17"/>
        <v>10.7545979</v>
      </c>
      <c r="G82" s="30">
        <f>IF(B82=0,"",IF('Cumulative Volumes Imperial'!$AP$17=FALSE,I82,H82))</f>
        <v>41.81418484000001</v>
      </c>
      <c r="H82" s="30">
        <f t="shared" si="18"/>
        <v>41.81418484000001</v>
      </c>
      <c r="I82" s="30">
        <f t="shared" si="19"/>
        <v>41.814971877037088</v>
      </c>
      <c r="J82" s="30">
        <f>IF(B82="","",IF('Cumulative Volumes Imperial'!$AP$17=FALSE,L82,K82))</f>
        <v>464.77872273999998</v>
      </c>
      <c r="K82" s="30">
        <f t="shared" si="20"/>
        <v>464.77872273999998</v>
      </c>
      <c r="L82" s="30">
        <f t="shared" si="21"/>
        <v>464.77950977703705</v>
      </c>
      <c r="M82" s="30">
        <f>IF($E$8+45+$E$9&gt;989,"FALSE",IF(B82="","",IF('Cumulative Volumes Imperial'!$AP$17=FALSE,O82,N82)))</f>
        <v>3763.8937412199998</v>
      </c>
      <c r="N82" s="30">
        <f t="shared" si="22"/>
        <v>3763.8937412199998</v>
      </c>
      <c r="O82" s="30">
        <f>IF(B82=0,"",IF('Cumulative Volumes Imperial'!$AP$17=FALSE,(V82*$E$4)+(W82*$E$5),N82))</f>
        <v>3763.8937412199998</v>
      </c>
      <c r="P82" s="30">
        <f>IF(B82=0,"",(((1/12)*'Imperial Data'!$AC$4*'Imperial Data'!$AC$5)-C82)*$H$6)</f>
        <v>0.34813107333333382</v>
      </c>
      <c r="Q82" s="30">
        <f t="shared" si="23"/>
        <v>34.813107333333384</v>
      </c>
      <c r="R82" s="30">
        <f>IF(B82=0,"",(((1/12)*'Imperial Data'!$AC$5*'Imperial Data'!$AC$7)-D82)*$H$6)</f>
        <v>0.70018645437037019</v>
      </c>
      <c r="S82" s="30">
        <f t="shared" si="24"/>
        <v>7.0018645437037019</v>
      </c>
      <c r="T82" s="30">
        <f t="shared" si="25"/>
        <v>16.579624819999999</v>
      </c>
      <c r="U82" s="30">
        <f t="shared" si="26"/>
        <v>4.3527086700000002</v>
      </c>
      <c r="V82" s="30">
        <f t="shared" si="27"/>
        <v>35.908395725333342</v>
      </c>
      <c r="W82" s="30">
        <f t="shared" si="30"/>
        <v>17.306440016814815</v>
      </c>
      <c r="X82" s="31">
        <f t="shared" si="28"/>
        <v>32.282502252148156</v>
      </c>
      <c r="Y82" s="30">
        <f t="shared" si="29"/>
        <v>101.08333333333333</v>
      </c>
      <c r="Z82" s="32"/>
    </row>
    <row r="83" spans="2:26" x14ac:dyDescent="0.2">
      <c r="B83" s="34">
        <f t="shared" si="31"/>
        <v>12</v>
      </c>
      <c r="C83" s="30" cm="1">
        <f t="array" ref="C83">IF(B83=0," ",IF('Imperial Data'!AG72&gt;=1,_xlfn.XLOOKUP('Imperial Data'!AG72,Imperial_Incremental[Height],_xlfn.XLOOKUP('Cumulative Volumes Imperial'!$F$4,Imperial_Incremental[#Headers],Imperial_Incremental[])),0))</f>
        <v>4.1365370299999995</v>
      </c>
      <c r="D83" s="30" cm="1">
        <f t="array" ref="D83">IF(B83=0," ",IF('Imperial Data'!AG72&gt;=1,_xlfn.XLOOKUP('Imperial Data'!AG72,Imperial_Incremental[Height],_xlfn.XLOOKUP('Cumulative Volumes Imperial'!$F$4&amp;"EC",Imperial_Incremental[#Headers],Imperial_Incremental[]),0),0))</f>
        <v>1.0827729100000001</v>
      </c>
      <c r="E83" s="30">
        <f t="shared" si="16"/>
        <v>413.65370299999995</v>
      </c>
      <c r="F83" s="30">
        <f t="shared" si="17"/>
        <v>10.827729100000001</v>
      </c>
      <c r="G83" s="30">
        <f>IF(B83=0,"",IF('Cumulative Volumes Imperial'!$AP$17=FALSE,I83,H83))</f>
        <v>41.207427160000023</v>
      </c>
      <c r="H83" s="30">
        <f t="shared" si="18"/>
        <v>41.207427160000023</v>
      </c>
      <c r="I83" s="30">
        <f t="shared" si="19"/>
        <v>41.208214197037087</v>
      </c>
      <c r="J83" s="30">
        <f>IF(B83="","",IF('Cumulative Volumes Imperial'!$AP$17=FALSE,L83,K83))</f>
        <v>465.68885925999996</v>
      </c>
      <c r="K83" s="30">
        <f t="shared" si="20"/>
        <v>465.68885925999996</v>
      </c>
      <c r="L83" s="30">
        <f t="shared" si="21"/>
        <v>465.68964629703703</v>
      </c>
      <c r="M83" s="30">
        <f>IF($E$8+45+$E$9&gt;989,"FALSE",IF(B83="","",IF('Cumulative Volumes Imperial'!$AP$17=FALSE,O83,N83)))</f>
        <v>3299.1150184799999</v>
      </c>
      <c r="N83" s="30">
        <f t="shared" si="22"/>
        <v>3299.1150184799999</v>
      </c>
      <c r="O83" s="30">
        <f>IF(B83=0,"",IF('Cumulative Volumes Imperial'!$AP$17=FALSE,(V83*$E$4)+(W83*$E$5),N83))</f>
        <v>3299.1150184799999</v>
      </c>
      <c r="P83" s="30">
        <f>IF(B83=0,"",(((1/12)*'Imperial Data'!$AC$4*'Imperial Data'!$AC$5)-C83)*$H$6)</f>
        <v>0.34235602133333387</v>
      </c>
      <c r="Q83" s="30">
        <f t="shared" si="23"/>
        <v>34.235602133333387</v>
      </c>
      <c r="R83" s="30">
        <f>IF(B83=0,"",(((1/12)*'Imperial Data'!$AC$5*'Imperial Data'!$AC$7)-D83)*$H$6)</f>
        <v>0.69726120637037026</v>
      </c>
      <c r="S83" s="30">
        <f t="shared" si="24"/>
        <v>6.9726120637037026</v>
      </c>
      <c r="T83" s="30">
        <f t="shared" si="25"/>
        <v>12.45752542</v>
      </c>
      <c r="U83" s="30">
        <f t="shared" si="26"/>
        <v>3.2772488800000001</v>
      </c>
      <c r="V83" s="30">
        <f t="shared" si="27"/>
        <v>31.438165252000008</v>
      </c>
      <c r="W83" s="30">
        <f t="shared" si="30"/>
        <v>15.530793772444444</v>
      </c>
      <c r="X83" s="31">
        <f t="shared" si="28"/>
        <v>31.23418472444445</v>
      </c>
      <c r="Y83" s="30">
        <f t="shared" si="29"/>
        <v>101</v>
      </c>
      <c r="Z83" s="32"/>
    </row>
    <row r="84" spans="2:26" x14ac:dyDescent="0.2">
      <c r="B84" s="34">
        <f t="shared" si="31"/>
        <v>11</v>
      </c>
      <c r="C84" s="30" cm="1">
        <f t="array" ref="C84">IF(B84=0," ",IF('Imperial Data'!AG73&gt;=1,_xlfn.XLOOKUP('Imperial Data'!AG73,Imperial_Incremental[Height],_xlfn.XLOOKUP('Cumulative Volumes Imperial'!$F$4,Imperial_Incremental[#Headers],Imperial_Incremental[])),0))</f>
        <v>4.1499744100000004</v>
      </c>
      <c r="D84" s="30" cm="1">
        <f t="array" ref="D84">IF(B84=0," ",IF('Imperial Data'!AG73&gt;=1,_xlfn.XLOOKUP('Imperial Data'!AG73,Imperial_Incremental[Height],_xlfn.XLOOKUP('Cumulative Volumes Imperial'!$F$4&amp;"EC",Imperial_Incremental[#Headers],Imperial_Incremental[]),0),0))</f>
        <v>1.0881013100000001</v>
      </c>
      <c r="E84" s="30">
        <f t="shared" si="16"/>
        <v>414.99744100000004</v>
      </c>
      <c r="F84" s="30">
        <f t="shared" si="17"/>
        <v>10.881013100000001</v>
      </c>
      <c r="G84" s="30">
        <f>IF(B84=0,"",IF('Cumulative Volumes Imperial'!$AP$17=FALSE,I84,H84))</f>
        <v>40.648618359999979</v>
      </c>
      <c r="H84" s="30">
        <f t="shared" si="18"/>
        <v>40.648618359999979</v>
      </c>
      <c r="I84" s="30">
        <f t="shared" si="19"/>
        <v>40.64940539703705</v>
      </c>
      <c r="J84" s="30">
        <f>IF(B84="","",IF('Cumulative Volumes Imperial'!$AP$17=FALSE,L84,K84))</f>
        <v>466.52707246</v>
      </c>
      <c r="K84" s="30">
        <f t="shared" si="20"/>
        <v>466.52707246</v>
      </c>
      <c r="L84" s="30">
        <f t="shared" si="21"/>
        <v>466.52785949703713</v>
      </c>
      <c r="M84" s="30">
        <f>IF($E$8+45+$E$9&gt;989,"FALSE",IF(B84="","",IF('Cumulative Volumes Imperial'!$AP$17=FALSE,O84,N84)))</f>
        <v>2833.42615922</v>
      </c>
      <c r="N84" s="30">
        <f t="shared" si="22"/>
        <v>2833.42615922</v>
      </c>
      <c r="O84" s="30">
        <f>IF(B84=0,"",IF('Cumulative Volumes Imperial'!$AP$17=FALSE,(V84*$E$4)+(W84*$E$5),N84))</f>
        <v>2833.42615922</v>
      </c>
      <c r="P84" s="30">
        <f>IF(B84=0,"",(((1/12)*'Imperial Data'!$AC$4*'Imperial Data'!$AC$5)-C84)*$H$6)</f>
        <v>0.33698106933333349</v>
      </c>
      <c r="Q84" s="30">
        <f t="shared" si="23"/>
        <v>33.698106933333349</v>
      </c>
      <c r="R84" s="30">
        <f>IF(B84=0,"",(((1/12)*'Imperial Data'!$AC$5*'Imperial Data'!$AC$7)-D84)*$H$6)</f>
        <v>0.69512984637037023</v>
      </c>
      <c r="S84" s="30">
        <f t="shared" si="24"/>
        <v>6.9512984637037025</v>
      </c>
      <c r="T84" s="30">
        <f t="shared" si="25"/>
        <v>8.3209883900000001</v>
      </c>
      <c r="U84" s="30">
        <f t="shared" si="26"/>
        <v>2.1944759700000001</v>
      </c>
      <c r="V84" s="30">
        <f t="shared" si="27"/>
        <v>26.959272200666675</v>
      </c>
      <c r="W84" s="30">
        <f t="shared" si="30"/>
        <v>13.750759656074074</v>
      </c>
      <c r="X84" s="31">
        <f t="shared" si="28"/>
        <v>30.194567496740746</v>
      </c>
      <c r="Y84" s="30">
        <f t="shared" si="29"/>
        <v>100.91666666666667</v>
      </c>
      <c r="Z84" s="32"/>
    </row>
    <row r="85" spans="2:26" x14ac:dyDescent="0.2">
      <c r="B85" s="34">
        <f t="shared" si="31"/>
        <v>10</v>
      </c>
      <c r="C85" s="30" cm="1">
        <f t="array" ref="C85">IF(B85=0," ",IF('Imperial Data'!AG74&gt;=1,_xlfn.XLOOKUP('Imperial Data'!AG74,Imperial_Incremental[Height],_xlfn.XLOOKUP('Cumulative Volumes Imperial'!$F$4,Imperial_Incremental[#Headers],Imperial_Incremental[])),0))</f>
        <v>4.1710139799999997</v>
      </c>
      <c r="D85" s="30" cm="1">
        <f t="array" ref="D85">IF(B85=0," ",IF('Imperial Data'!AG74&gt;=1,_xlfn.XLOOKUP('Imperial Data'!AG74,Imperial_Incremental[Height],_xlfn.XLOOKUP('Cumulative Volumes Imperial'!$F$4&amp;"EC",Imperial_Incremental[#Headers],Imperial_Incremental[]),0),0))</f>
        <v>1.10637466</v>
      </c>
      <c r="E85" s="30">
        <f t="shared" si="16"/>
        <v>417.10139799999996</v>
      </c>
      <c r="F85" s="30">
        <f>IF(B85=0,"",$E$5*D85)</f>
        <v>11.0637466</v>
      </c>
      <c r="G85" s="30">
        <f>IF(B85=0,"",IF('Cumulative Volumes Imperial'!$AP$17=FALSE,I85,H85))</f>
        <v>39.733942160000019</v>
      </c>
      <c r="H85" s="30">
        <f t="shared" si="18"/>
        <v>39.733942160000019</v>
      </c>
      <c r="I85" s="30">
        <f t="shared" si="19"/>
        <v>39.734729197037083</v>
      </c>
      <c r="J85" s="30">
        <f>IF(B85="","",IF('Cumulative Volumes Imperial'!$AP$17=FALSE,L85,K85))</f>
        <v>467.89908675999999</v>
      </c>
      <c r="K85" s="30">
        <f t="shared" si="20"/>
        <v>467.89908675999999</v>
      </c>
      <c r="L85" s="30">
        <f t="shared" si="21"/>
        <v>467.89987379703706</v>
      </c>
      <c r="M85" s="30">
        <f>IF($E$8+45+$E$9&gt;989,"FALSE",IF(B85="","",IF('Cumulative Volumes Imperial'!$AP$17=FALSE,O85,N85)))</f>
        <v>2366.89908676</v>
      </c>
      <c r="N85" s="30">
        <f t="shared" si="22"/>
        <v>2366.89908676</v>
      </c>
      <c r="O85" s="30">
        <f>IF(B85=0,"",IF('Cumulative Volumes Imperial'!$AP$17=FALSE,(V85*$E$4)+(W85*$E$5),N85))</f>
        <v>2366.89908676</v>
      </c>
      <c r="P85" s="30">
        <f>IF(B85=0,"",(((1/12)*'Imperial Data'!$AC$4*'Imperial Data'!$AC$5)-C85)*$H$6)</f>
        <v>0.32856524133333381</v>
      </c>
      <c r="Q85" s="30">
        <f t="shared" si="23"/>
        <v>32.85652413333338</v>
      </c>
      <c r="R85" s="30">
        <f>IF(B85=0,"",(((1/12)*'Imperial Data'!$AC$5*'Imperial Data'!$AC$7)-D85)*$H$6)</f>
        <v>0.68782050637037029</v>
      </c>
      <c r="S85" s="30">
        <f t="shared" si="24"/>
        <v>6.8782050637037031</v>
      </c>
      <c r="T85" s="30">
        <f t="shared" si="25"/>
        <v>4.1710139799999997</v>
      </c>
      <c r="U85" s="30">
        <f t="shared" si="26"/>
        <v>1.10637466</v>
      </c>
      <c r="V85" s="30">
        <f t="shared" si="27"/>
        <v>22.472316721333339</v>
      </c>
      <c r="W85" s="30">
        <f t="shared" si="30"/>
        <v>11.967528499703702</v>
      </c>
      <c r="X85" s="31">
        <f t="shared" si="28"/>
        <v>29.162456581037041</v>
      </c>
      <c r="Y85" s="30">
        <f t="shared" si="29"/>
        <v>100.83333333333333</v>
      </c>
      <c r="Z85" s="32"/>
    </row>
    <row r="86" spans="2:26" x14ac:dyDescent="0.2">
      <c r="B86" s="34">
        <f t="shared" si="31"/>
        <v>9</v>
      </c>
      <c r="C86" s="30" cm="1">
        <f t="array" ref="C86">IF(B86=0," ",IF('Imperial Data'!AG75&gt;=1,_xlfn.XLOOKUP('Imperial Data'!AG75,Imperial_Incremental[Height],_xlfn.XLOOKUP('Cumulative Volumes Imperial'!$F$4,Imperial_Incremental[#Headers],Imperial_Incremental[])),0))</f>
        <v>0</v>
      </c>
      <c r="D86" s="30" cm="1">
        <f t="array" ref="D86">IF(B86=0," ",IF('Imperial Data'!AG75&gt;=1,_xlfn.XLOOKUP('Imperial Data'!AG75,Imperial_Incremental[Height],_xlfn.XLOOKUP('Cumulative Volumes Imperial'!$F$4&amp;"EC",Imperial_Incremental[#Headers],Imperial_Incremental[]),0),0))</f>
        <v>0</v>
      </c>
      <c r="E86" s="30">
        <f t="shared" si="16"/>
        <v>0</v>
      </c>
      <c r="F86" s="30">
        <f t="shared" si="17"/>
        <v>0</v>
      </c>
      <c r="G86" s="30">
        <f>IF(B86=0,"",IF('Cumulative Volumes Imperial'!$AP$17=FALSE,I86,H86))</f>
        <v>211</v>
      </c>
      <c r="H86" s="30">
        <f t="shared" si="18"/>
        <v>211</v>
      </c>
      <c r="I86" s="30">
        <f t="shared" si="19"/>
        <v>211.00078703703707</v>
      </c>
      <c r="J86" s="30">
        <f>IF(B86="","",IF('Cumulative Volumes Imperial'!$AP$17=FALSE,L86,K86))</f>
        <v>211</v>
      </c>
      <c r="K86" s="30">
        <f t="shared" si="20"/>
        <v>211</v>
      </c>
      <c r="L86" s="30">
        <f t="shared" si="21"/>
        <v>211.00078703703707</v>
      </c>
      <c r="M86" s="30">
        <f>IF($E$8+45+$E$9&gt;989,"FALSE",IF(B86="","",IF('Cumulative Volumes Imperial'!$AP$17=FALSE,O86,N86)))</f>
        <v>1899</v>
      </c>
      <c r="N86" s="30">
        <f t="shared" si="22"/>
        <v>1899</v>
      </c>
      <c r="O86" s="30">
        <f>IF(B86=0,"",IF('Cumulative Volumes Imperial'!$AP$17=FALSE,(V86*$E$4)+(W86*$E$5),N86))</f>
        <v>1899</v>
      </c>
      <c r="P86" s="30">
        <f>IF(B86=0,"",(((1/12)*'Imperial Data'!$AC$4*'Imperial Data'!$AC$5)-C86)*$H$6)</f>
        <v>1.9969708333333338</v>
      </c>
      <c r="Q86" s="30">
        <f t="shared" si="23"/>
        <v>199.69708333333338</v>
      </c>
      <c r="R86" s="30">
        <f>IF(B86=0,"",(((1/12)*'Imperial Data'!$AC$5*'Imperial Data'!$AC$7)-D86)*$H$6)</f>
        <v>1.1303703703703702</v>
      </c>
      <c r="S86" s="30">
        <f t="shared" si="24"/>
        <v>11.303703703703702</v>
      </c>
      <c r="T86" s="30">
        <f t="shared" si="25"/>
        <v>0</v>
      </c>
      <c r="U86" s="30">
        <f t="shared" si="26"/>
        <v>0</v>
      </c>
      <c r="V86" s="30">
        <f t="shared" si="27"/>
        <v>17.972737500000004</v>
      </c>
      <c r="W86" s="30">
        <f t="shared" si="30"/>
        <v>10.173333333333332</v>
      </c>
      <c r="X86" s="31">
        <f t="shared" si="28"/>
        <v>28.146070833333336</v>
      </c>
      <c r="Y86" s="30">
        <f t="shared" si="29"/>
        <v>100.75</v>
      </c>
      <c r="Z86" s="32"/>
    </row>
    <row r="87" spans="2:26" x14ac:dyDescent="0.2">
      <c r="B87" s="34">
        <f t="shared" si="31"/>
        <v>8</v>
      </c>
      <c r="C87" s="30" cm="1">
        <f t="array" ref="C87">IF(B87=0," ",IF('Imperial Data'!AG76&gt;=1,_xlfn.XLOOKUP('Imperial Data'!AG76,Imperial_Incremental[Height],_xlfn.XLOOKUP('Cumulative Volumes Imperial'!$F$4,Imperial_Incremental[#Headers],Imperial_Incremental[])),0))</f>
        <v>0</v>
      </c>
      <c r="D87" s="30" cm="1">
        <f t="array" ref="D87">IF(B87=0," ",IF('Imperial Data'!AG76&gt;=1,_xlfn.XLOOKUP('Imperial Data'!AG76,Imperial_Incremental[Height],_xlfn.XLOOKUP('Cumulative Volumes Imperial'!$F$4&amp;"EC",Imperial_Incremental[#Headers],Imperial_Incremental[]),0),0))</f>
        <v>0</v>
      </c>
      <c r="E87" s="30">
        <f t="shared" si="16"/>
        <v>0</v>
      </c>
      <c r="F87" s="30">
        <f t="shared" si="17"/>
        <v>0</v>
      </c>
      <c r="G87" s="30">
        <f>IF(B87=0,"",IF('Cumulative Volumes Imperial'!$AP$17=FALSE,I87,H87))</f>
        <v>211</v>
      </c>
      <c r="H87" s="30">
        <f t="shared" si="18"/>
        <v>211</v>
      </c>
      <c r="I87" s="30">
        <f t="shared" si="19"/>
        <v>211.00078703703707</v>
      </c>
      <c r="J87" s="30">
        <f>IF(B87="","",IF('Cumulative Volumes Imperial'!$AP$17=FALSE,L87,K87))</f>
        <v>211</v>
      </c>
      <c r="K87" s="30">
        <f t="shared" si="20"/>
        <v>211</v>
      </c>
      <c r="L87" s="30">
        <f t="shared" si="21"/>
        <v>211.00078703703707</v>
      </c>
      <c r="M87" s="30">
        <f>IF($E$8+45+$E$9&gt;989,"FALSE",IF(B87="","",IF('Cumulative Volumes Imperial'!$AP$17=FALSE,O87,N87)))</f>
        <v>1688</v>
      </c>
      <c r="N87" s="30">
        <f t="shared" si="22"/>
        <v>1688</v>
      </c>
      <c r="O87" s="30">
        <f>IF(B87=0,"",IF('Cumulative Volumes Imperial'!$AP$17=FALSE,(V87*$E$4)+(W87*$E$5),N87))</f>
        <v>1688</v>
      </c>
      <c r="P87" s="30">
        <f>IF(B87=0,"",(((1/12)*'Imperial Data'!$AC$4*'Imperial Data'!$AC$5)-C87)*$H$6)</f>
        <v>1.9969708333333338</v>
      </c>
      <c r="Q87" s="30">
        <f t="shared" si="23"/>
        <v>199.69708333333338</v>
      </c>
      <c r="R87" s="30">
        <f>IF(B87=0,"",(((1/12)*'Imperial Data'!$AC$5*'Imperial Data'!$AC$7)-D87)*$H$6)</f>
        <v>1.1303703703703702</v>
      </c>
      <c r="S87" s="30">
        <f t="shared" si="24"/>
        <v>11.303703703703702</v>
      </c>
      <c r="T87" s="30">
        <f t="shared" si="25"/>
        <v>0</v>
      </c>
      <c r="U87" s="30">
        <f t="shared" si="26"/>
        <v>0</v>
      </c>
      <c r="V87" s="30">
        <f t="shared" si="27"/>
        <v>15.97576666666667</v>
      </c>
      <c r="W87" s="30">
        <f t="shared" si="30"/>
        <v>9.042962962962962</v>
      </c>
      <c r="X87" s="31">
        <f t="shared" si="28"/>
        <v>25.018729629629632</v>
      </c>
      <c r="Y87" s="30">
        <f t="shared" si="29"/>
        <v>100.66666666666667</v>
      </c>
      <c r="Z87" s="32"/>
    </row>
    <row r="88" spans="2:26" x14ac:dyDescent="0.2">
      <c r="B88" s="34">
        <f t="shared" si="31"/>
        <v>7</v>
      </c>
      <c r="C88" s="30" cm="1">
        <f t="array" ref="C88">IF(B88=0," ",IF('Imperial Data'!AG77&gt;=1,_xlfn.XLOOKUP('Imperial Data'!AG77,Imperial_Incremental[Height],_xlfn.XLOOKUP('Cumulative Volumes Imperial'!$F$4,Imperial_Incremental[#Headers],Imperial_Incremental[])),0))</f>
        <v>0</v>
      </c>
      <c r="D88" s="30" cm="1">
        <f t="array" ref="D88">IF(B88=0," ",IF('Imperial Data'!AG77&gt;=1,_xlfn.XLOOKUP('Imperial Data'!AG77,Imperial_Incremental[Height],_xlfn.XLOOKUP('Cumulative Volumes Imperial'!$F$4&amp;"EC",Imperial_Incremental[#Headers],Imperial_Incremental[]),0),0))</f>
        <v>0</v>
      </c>
      <c r="E88" s="30">
        <f t="shared" si="16"/>
        <v>0</v>
      </c>
      <c r="F88" s="30">
        <f t="shared" si="17"/>
        <v>0</v>
      </c>
      <c r="G88" s="30">
        <f>IF(B88=0,"",IF('Cumulative Volumes Imperial'!$AP$17=FALSE,I88,H88))</f>
        <v>211</v>
      </c>
      <c r="H88" s="30">
        <f t="shared" si="18"/>
        <v>211</v>
      </c>
      <c r="I88" s="30">
        <f t="shared" si="19"/>
        <v>211.00078703703707</v>
      </c>
      <c r="J88" s="30">
        <f>IF(B88="","",IF('Cumulative Volumes Imperial'!$AP$17=FALSE,L88,K88))</f>
        <v>211</v>
      </c>
      <c r="K88" s="30">
        <f t="shared" si="20"/>
        <v>211</v>
      </c>
      <c r="L88" s="30">
        <f t="shared" si="21"/>
        <v>211.00078703703707</v>
      </c>
      <c r="M88" s="30">
        <f>IF($E$8+45+$E$9&gt;989,"FALSE",IF(B88="","",IF('Cumulative Volumes Imperial'!$AP$17=FALSE,O88,N88)))</f>
        <v>1477</v>
      </c>
      <c r="N88" s="30">
        <f t="shared" si="22"/>
        <v>1477</v>
      </c>
      <c r="O88" s="30">
        <f>IF(B88=0,"",IF('Cumulative Volumes Imperial'!$AP$17=FALSE,(V88*$E$4)+(W88*$E$5),N88))</f>
        <v>1477</v>
      </c>
      <c r="P88" s="30">
        <f>IF(B88=0,"",(((1/12)*'Imperial Data'!$AC$4*'Imperial Data'!$AC$5)-C88)*$H$6)</f>
        <v>1.9969708333333338</v>
      </c>
      <c r="Q88" s="30">
        <f t="shared" si="23"/>
        <v>199.69708333333338</v>
      </c>
      <c r="R88" s="30">
        <f>IF(B88=0,"",(((1/12)*'Imperial Data'!$AC$5*'Imperial Data'!$AC$7)-D88)*$H$6)</f>
        <v>1.1303703703703702</v>
      </c>
      <c r="S88" s="30">
        <f t="shared" si="24"/>
        <v>11.303703703703702</v>
      </c>
      <c r="T88" s="30">
        <f t="shared" si="25"/>
        <v>0</v>
      </c>
      <c r="U88" s="30">
        <f t="shared" si="26"/>
        <v>0</v>
      </c>
      <c r="V88" s="30">
        <f t="shared" si="27"/>
        <v>13.978795833333336</v>
      </c>
      <c r="W88" s="30">
        <f t="shared" si="30"/>
        <v>7.9125925925925911</v>
      </c>
      <c r="X88" s="31">
        <f t="shared" si="28"/>
        <v>21.891388425925928</v>
      </c>
      <c r="Y88" s="30">
        <f t="shared" si="29"/>
        <v>100.58333333333333</v>
      </c>
      <c r="Z88" s="32"/>
    </row>
    <row r="89" spans="2:26" x14ac:dyDescent="0.2">
      <c r="B89" s="34">
        <f t="shared" si="31"/>
        <v>6</v>
      </c>
      <c r="C89" s="30" cm="1">
        <f t="array" ref="C89">IF(B89=0," ",IF('Imperial Data'!AG78&gt;=1,_xlfn.XLOOKUP('Imperial Data'!AG78,Imperial_Incremental[Height],_xlfn.XLOOKUP('Cumulative Volumes Imperial'!$F$4,Imperial_Incremental[#Headers],Imperial_Incremental[])),0))</f>
        <v>0</v>
      </c>
      <c r="D89" s="30" cm="1">
        <f t="array" ref="D89">IF(B89=0," ",IF('Imperial Data'!AG78&gt;=1,_xlfn.XLOOKUP('Imperial Data'!AG78,Imperial_Incremental[Height],_xlfn.XLOOKUP('Cumulative Volumes Imperial'!$F$4&amp;"EC",Imperial_Incremental[#Headers],Imperial_Incremental[]),0),0))</f>
        <v>0</v>
      </c>
      <c r="E89" s="30">
        <f t="shared" si="16"/>
        <v>0</v>
      </c>
      <c r="F89" s="30">
        <f t="shared" si="17"/>
        <v>0</v>
      </c>
      <c r="G89" s="30">
        <f>IF(B89=0,"",IF('Cumulative Volumes Imperial'!$AP$17=FALSE,I89,H89))</f>
        <v>211</v>
      </c>
      <c r="H89" s="30">
        <f t="shared" si="18"/>
        <v>211</v>
      </c>
      <c r="I89" s="30">
        <f t="shared" si="19"/>
        <v>211.00078703703707</v>
      </c>
      <c r="J89" s="30">
        <f>IF(B89="","",IF('Cumulative Volumes Imperial'!$AP$17=FALSE,L89,K89))</f>
        <v>211</v>
      </c>
      <c r="K89" s="30">
        <f t="shared" si="20"/>
        <v>211</v>
      </c>
      <c r="L89" s="30">
        <f t="shared" si="21"/>
        <v>211.00078703703707</v>
      </c>
      <c r="M89" s="30">
        <f>IF($E$8+45+$E$9&gt;989,"FALSE",IF(B89="","",IF('Cumulative Volumes Imperial'!$AP$17=FALSE,O89,N89)))</f>
        <v>1266</v>
      </c>
      <c r="N89" s="30">
        <f t="shared" si="22"/>
        <v>1266</v>
      </c>
      <c r="O89" s="30">
        <f>IF(B89=0,"",IF('Cumulative Volumes Imperial'!$AP$17=FALSE,(V89*$E$4)+(W89*$E$5),N89))</f>
        <v>1266</v>
      </c>
      <c r="P89" s="30">
        <f>IF(B89=0,"",(((1/12)*'Imperial Data'!$AC$4*'Imperial Data'!$AC$5)-C89)*$H$6)</f>
        <v>1.9969708333333338</v>
      </c>
      <c r="Q89" s="30">
        <f t="shared" si="23"/>
        <v>199.69708333333338</v>
      </c>
      <c r="R89" s="30">
        <f>IF(B89=0,"",(((1/12)*'Imperial Data'!$AC$5*'Imperial Data'!$AC$7)-D89)*$H$6)</f>
        <v>1.1303703703703702</v>
      </c>
      <c r="S89" s="30">
        <f t="shared" si="24"/>
        <v>11.303703703703702</v>
      </c>
      <c r="T89" s="30">
        <f t="shared" si="25"/>
        <v>0</v>
      </c>
      <c r="U89" s="30">
        <f t="shared" si="26"/>
        <v>0</v>
      </c>
      <c r="V89" s="30">
        <f t="shared" si="27"/>
        <v>11.981825000000002</v>
      </c>
      <c r="W89" s="30">
        <f t="shared" si="30"/>
        <v>6.782222222222221</v>
      </c>
      <c r="X89" s="31">
        <f t="shared" si="28"/>
        <v>18.764047222222224</v>
      </c>
      <c r="Y89" s="30">
        <f t="shared" si="29"/>
        <v>100.5</v>
      </c>
      <c r="Z89" s="32"/>
    </row>
    <row r="90" spans="2:26" x14ac:dyDescent="0.2">
      <c r="B90" s="34">
        <f t="shared" si="31"/>
        <v>5</v>
      </c>
      <c r="C90" s="30" cm="1">
        <f t="array" ref="C90">IF(B90=0," ",IF('Imperial Data'!AG79&gt;=1,_xlfn.XLOOKUP('Imperial Data'!AG79,Imperial_Incremental[Height],_xlfn.XLOOKUP('Cumulative Volumes Imperial'!$F$4,Imperial_Incremental[#Headers],Imperial_Incremental[])),0))</f>
        <v>0</v>
      </c>
      <c r="D90" s="30" cm="1">
        <f t="array" ref="D90">IF(B90=0," ",IF('Imperial Data'!AG79&gt;=1,_xlfn.XLOOKUP('Imperial Data'!AG79,Imperial_Incremental[Height],_xlfn.XLOOKUP('Cumulative Volumes Imperial'!$F$4&amp;"EC",Imperial_Incremental[#Headers],Imperial_Incremental[]),0),0))</f>
        <v>0</v>
      </c>
      <c r="E90" s="30">
        <f t="shared" si="16"/>
        <v>0</v>
      </c>
      <c r="F90" s="30">
        <f t="shared" si="17"/>
        <v>0</v>
      </c>
      <c r="G90" s="30">
        <f>IF(B90=0,"",IF('Cumulative Volumes Imperial'!$AP$17=FALSE,I90,H90))</f>
        <v>211</v>
      </c>
      <c r="H90" s="30">
        <f t="shared" si="18"/>
        <v>211</v>
      </c>
      <c r="I90" s="30">
        <f t="shared" si="19"/>
        <v>211.00078703703707</v>
      </c>
      <c r="J90" s="30">
        <f>IF(B90="","",IF('Cumulative Volumes Imperial'!$AP$17=FALSE,L90,K90))</f>
        <v>211</v>
      </c>
      <c r="K90" s="30">
        <f t="shared" si="20"/>
        <v>211</v>
      </c>
      <c r="L90" s="30">
        <f t="shared" si="21"/>
        <v>211.00078703703707</v>
      </c>
      <c r="M90" s="30">
        <f>IF($E$8+45+$E$9&gt;989,"FALSE",IF(B90="","",IF('Cumulative Volumes Imperial'!$AP$17=FALSE,O90,N90)))</f>
        <v>1055</v>
      </c>
      <c r="N90" s="30">
        <f t="shared" si="22"/>
        <v>1055</v>
      </c>
      <c r="O90" s="112">
        <f>IF(B90=0,"",IF('Cumulative Volumes Imperial'!$AP$17=FALSE,(V90*$E$4)+(W90*$E$5),N90))</f>
        <v>1055</v>
      </c>
      <c r="P90" s="30">
        <f>IF(B90=0,"",(((1/12)*'Imperial Data'!$AC$4*'Imperial Data'!$AC$5)-C90)*$H$6)</f>
        <v>1.9969708333333338</v>
      </c>
      <c r="Q90" s="30">
        <f t="shared" si="23"/>
        <v>199.69708333333338</v>
      </c>
      <c r="R90" s="30">
        <f>IF(B90=0,"",(((1/12)*'Imperial Data'!$AC$5*'Imperial Data'!$AC$7)-D90)*$H$6)</f>
        <v>1.1303703703703702</v>
      </c>
      <c r="S90" s="30">
        <f t="shared" si="24"/>
        <v>11.303703703703702</v>
      </c>
      <c r="T90" s="30">
        <f t="shared" si="25"/>
        <v>0</v>
      </c>
      <c r="U90" s="30">
        <f t="shared" si="26"/>
        <v>0</v>
      </c>
      <c r="V90" s="113">
        <f t="shared" si="27"/>
        <v>9.9848541666666684</v>
      </c>
      <c r="W90" s="113">
        <f t="shared" si="30"/>
        <v>5.651851851851851</v>
      </c>
      <c r="X90" s="31">
        <f t="shared" si="28"/>
        <v>15.63670601851852</v>
      </c>
      <c r="Y90" s="30">
        <f t="shared" si="29"/>
        <v>100.41666666666667</v>
      </c>
      <c r="Z90" s="32"/>
    </row>
    <row r="91" spans="2:26" x14ac:dyDescent="0.2">
      <c r="B91" s="34">
        <f t="shared" si="31"/>
        <v>4</v>
      </c>
      <c r="C91" s="30" cm="1">
        <f t="array" ref="C91">IF(B91=0," ",IF('Imperial Data'!AG80&gt;=1,_xlfn.XLOOKUP('Imperial Data'!AG80,Imperial_Incremental[Height],_xlfn.XLOOKUP('Cumulative Volumes Imperial'!$F$4,Imperial_Incremental[#Headers],Imperial_Incremental[])),0))</f>
        <v>0</v>
      </c>
      <c r="D91" s="30" cm="1">
        <f t="array" ref="D91">IF(B91=0," ",IF('Imperial Data'!AG80&gt;=1,_xlfn.XLOOKUP('Imperial Data'!AG80,Imperial_Incremental[Height],_xlfn.XLOOKUP('Cumulative Volumes Imperial'!$F$4&amp;"EC",Imperial_Incremental[#Headers],Imperial_Incremental[]),0),0))</f>
        <v>0</v>
      </c>
      <c r="E91" s="30">
        <f t="shared" si="16"/>
        <v>0</v>
      </c>
      <c r="F91" s="30">
        <f t="shared" si="17"/>
        <v>0</v>
      </c>
      <c r="G91" s="30">
        <f>IF(B91=0,"",IF('Cumulative Volumes Imperial'!$AP$17=FALSE,I91,H91))</f>
        <v>211</v>
      </c>
      <c r="H91" s="30">
        <f t="shared" si="18"/>
        <v>211</v>
      </c>
      <c r="I91" s="30">
        <f t="shared" si="19"/>
        <v>211.00078703703707</v>
      </c>
      <c r="J91" s="30">
        <f>IF(B91="","",IF('Cumulative Volumes Imperial'!$AP$17=FALSE,L91,K91))</f>
        <v>211</v>
      </c>
      <c r="K91" s="30">
        <f t="shared" si="20"/>
        <v>211</v>
      </c>
      <c r="L91" s="30">
        <f t="shared" si="21"/>
        <v>211.00078703703707</v>
      </c>
      <c r="M91" s="30">
        <f>IF($E$8+45+$E$9&gt;989,"FALSE",IF(B91="","",IF('Cumulative Volumes Imperial'!$AP$17=FALSE,O91,N91)))</f>
        <v>844</v>
      </c>
      <c r="N91" s="30">
        <f t="shared" si="22"/>
        <v>844</v>
      </c>
      <c r="O91" s="112">
        <f>IF(B91=0,"",IF('Cumulative Volumes Imperial'!$AP$17=FALSE,(V91*$E$4)+(W91*$E$5),N91))</f>
        <v>844</v>
      </c>
      <c r="P91" s="30">
        <f>IF(B91=0,"",(((1/12)*'Imperial Data'!$AC$4*'Imperial Data'!$AC$5)-C91)*$H$6)</f>
        <v>1.9969708333333338</v>
      </c>
      <c r="Q91" s="30">
        <f t="shared" si="23"/>
        <v>199.69708333333338</v>
      </c>
      <c r="R91" s="30">
        <f>IF(B91=0,"",(((1/12)*'Imperial Data'!$AC$5*'Imperial Data'!$AC$7)-D91)*$H$6)</f>
        <v>1.1303703703703702</v>
      </c>
      <c r="S91" s="30">
        <f t="shared" si="24"/>
        <v>11.303703703703702</v>
      </c>
      <c r="T91" s="30">
        <f t="shared" si="25"/>
        <v>0</v>
      </c>
      <c r="U91" s="30">
        <f t="shared" si="26"/>
        <v>0</v>
      </c>
      <c r="V91" s="113">
        <f t="shared" si="27"/>
        <v>7.9878833333333352</v>
      </c>
      <c r="W91" s="113">
        <f t="shared" si="30"/>
        <v>4.521481481481481</v>
      </c>
      <c r="X91" s="31">
        <f t="shared" si="28"/>
        <v>12.509364814814816</v>
      </c>
      <c r="Y91" s="30">
        <f t="shared" si="29"/>
        <v>100.33333333333333</v>
      </c>
      <c r="Z91" s="32"/>
    </row>
    <row r="92" spans="2:26" x14ac:dyDescent="0.2">
      <c r="B92" s="34">
        <f t="shared" si="31"/>
        <v>3</v>
      </c>
      <c r="C92" s="30" cm="1">
        <f t="array" ref="C92">IF(B92=0," ",IF('Imperial Data'!AG81&gt;=1,_xlfn.XLOOKUP('Imperial Data'!AG81,Imperial_Incremental[Height],_xlfn.XLOOKUP('Cumulative Volumes Imperial'!$F$4,Imperial_Incremental[#Headers],Imperial_Incremental[])),0))</f>
        <v>0</v>
      </c>
      <c r="D92" s="30" cm="1">
        <f t="array" ref="D92">IF(B92=0," ",IF('Imperial Data'!AG81&gt;=1,_xlfn.XLOOKUP('Imperial Data'!AG81,Imperial_Incremental[Height],_xlfn.XLOOKUP('Cumulative Volumes Imperial'!$F$4&amp;"EC",Imperial_Incremental[#Headers],Imperial_Incremental[]),0),0))</f>
        <v>0</v>
      </c>
      <c r="E92" s="30">
        <f t="shared" si="16"/>
        <v>0</v>
      </c>
      <c r="F92" s="30">
        <f t="shared" si="17"/>
        <v>0</v>
      </c>
      <c r="G92" s="30">
        <f>IF(B92=0,"",IF('Cumulative Volumes Imperial'!$AP$17=FALSE,I92,H92))</f>
        <v>211</v>
      </c>
      <c r="H92" s="30">
        <f t="shared" si="18"/>
        <v>211</v>
      </c>
      <c r="I92" s="30">
        <f t="shared" si="19"/>
        <v>211.00078703703707</v>
      </c>
      <c r="J92" s="30">
        <f>IF(B92="","",IF('Cumulative Volumes Imperial'!$AP$17=FALSE,L92,K92))</f>
        <v>211</v>
      </c>
      <c r="K92" s="30">
        <f t="shared" si="20"/>
        <v>211</v>
      </c>
      <c r="L92" s="30">
        <f t="shared" si="21"/>
        <v>211.00078703703707</v>
      </c>
      <c r="M92" s="30">
        <f>IF($E$8+45+$E$9&gt;989,"FALSE",IF(B92="","",IF('Cumulative Volumes Imperial'!$AP$17=FALSE,O92,N92)))</f>
        <v>633</v>
      </c>
      <c r="N92" s="30">
        <f t="shared" si="22"/>
        <v>633</v>
      </c>
      <c r="O92" s="112">
        <f>IF(B92=0,"",IF('Cumulative Volumes Imperial'!$AP$17=FALSE,(V92*$E$4)+(W92*$E$5),N92))</f>
        <v>633</v>
      </c>
      <c r="P92" s="30">
        <f>IF(B92=0,"",(((1/12)*'Imperial Data'!$AC$4*'Imperial Data'!$AC$5)-C92)*$H$6)</f>
        <v>1.9969708333333338</v>
      </c>
      <c r="Q92" s="30">
        <f t="shared" si="23"/>
        <v>199.69708333333338</v>
      </c>
      <c r="R92" s="30">
        <f>IF(B92=0,"",(((1/12)*'Imperial Data'!$AC$5*'Imperial Data'!$AC$7)-D92)*$H$6)</f>
        <v>1.1303703703703702</v>
      </c>
      <c r="S92" s="30">
        <f t="shared" si="24"/>
        <v>11.303703703703702</v>
      </c>
      <c r="T92" s="30">
        <f t="shared" si="25"/>
        <v>0</v>
      </c>
      <c r="U92" s="30">
        <f t="shared" si="26"/>
        <v>0</v>
      </c>
      <c r="V92" s="113">
        <f t="shared" si="27"/>
        <v>5.9909125000000012</v>
      </c>
      <c r="W92" s="113">
        <f t="shared" si="30"/>
        <v>3.391111111111111</v>
      </c>
      <c r="X92" s="31">
        <f t="shared" si="28"/>
        <v>9.3820236111111122</v>
      </c>
      <c r="Y92" s="30">
        <f t="shared" si="29"/>
        <v>100.25</v>
      </c>
      <c r="Z92" s="32"/>
    </row>
    <row r="93" spans="2:26" x14ac:dyDescent="0.2">
      <c r="B93" s="34">
        <f t="shared" si="31"/>
        <v>2</v>
      </c>
      <c r="C93" s="30" cm="1">
        <f t="array" ref="C93">IF(B93=0," ",IF('Imperial Data'!AG82&gt;=1,_xlfn.XLOOKUP('Imperial Data'!AG82,Imperial_Incremental[Height],_xlfn.XLOOKUP('Cumulative Volumes Imperial'!$F$4,Imperial_Incremental[#Headers],Imperial_Incremental[])),0))</f>
        <v>0</v>
      </c>
      <c r="D93" s="30" cm="1">
        <f t="array" ref="D93">IF(B93=0," ",IF('Imperial Data'!AG82&gt;=1,_xlfn.XLOOKUP('Imperial Data'!AG82,Imperial_Incremental[Height],_xlfn.XLOOKUP('Cumulative Volumes Imperial'!$F$4&amp;"EC",Imperial_Incremental[#Headers],Imperial_Incremental[]),0),0))</f>
        <v>0</v>
      </c>
      <c r="E93" s="30">
        <f t="shared" si="16"/>
        <v>0</v>
      </c>
      <c r="F93" s="30">
        <f t="shared" si="17"/>
        <v>0</v>
      </c>
      <c r="G93" s="30">
        <f>IF(B93=0,"",IF('Cumulative Volumes Imperial'!$AP$17=FALSE,I93,H93))</f>
        <v>211</v>
      </c>
      <c r="H93" s="30">
        <f t="shared" si="18"/>
        <v>211</v>
      </c>
      <c r="I93" s="30">
        <f t="shared" si="19"/>
        <v>211.00078703703707</v>
      </c>
      <c r="J93" s="30">
        <f>IF(B93="","",IF('Cumulative Volumes Imperial'!$AP$17=FALSE,L93,K93))</f>
        <v>211</v>
      </c>
      <c r="K93" s="30">
        <f t="shared" si="20"/>
        <v>211</v>
      </c>
      <c r="L93" s="30">
        <f t="shared" si="21"/>
        <v>211.00078703703707</v>
      </c>
      <c r="M93" s="30">
        <f>IF($E$8+45+$E$9&gt;989,"FALSE",IF(B93="","",IF('Cumulative Volumes Imperial'!$AP$17=FALSE,O93,N93)))</f>
        <v>422</v>
      </c>
      <c r="N93" s="30">
        <f t="shared" si="22"/>
        <v>422</v>
      </c>
      <c r="O93" s="112">
        <f>IF(B93=0,"",IF('Cumulative Volumes Imperial'!$AP$17=FALSE,(V93*$E$4)+(W93*$E$5),N93))</f>
        <v>422</v>
      </c>
      <c r="P93" s="30">
        <f>IF(B93=0,"",(((1/12)*'Imperial Data'!$AC$4*'Imperial Data'!$AC$5)-C93)*$H$6)</f>
        <v>1.9969708333333338</v>
      </c>
      <c r="Q93" s="30">
        <f t="shared" si="23"/>
        <v>199.69708333333338</v>
      </c>
      <c r="R93" s="30">
        <f>IF(B93=0,"",(((1/12)*'Imperial Data'!$AC$5*'Imperial Data'!$AC$7)-D93)*$H$6)</f>
        <v>1.1303703703703702</v>
      </c>
      <c r="S93" s="30">
        <f t="shared" si="24"/>
        <v>11.303703703703702</v>
      </c>
      <c r="T93" s="30">
        <f t="shared" si="25"/>
        <v>0</v>
      </c>
      <c r="U93" s="30">
        <f t="shared" si="26"/>
        <v>0</v>
      </c>
      <c r="V93" s="113">
        <f t="shared" si="27"/>
        <v>3.9939416666666676</v>
      </c>
      <c r="W93" s="113">
        <f t="shared" si="30"/>
        <v>2.2607407407407405</v>
      </c>
      <c r="X93" s="31">
        <f t="shared" si="28"/>
        <v>6.2546824074074081</v>
      </c>
      <c r="Y93" s="30">
        <f t="shared" si="29"/>
        <v>100.16666666666667</v>
      </c>
      <c r="Z93" s="32"/>
    </row>
    <row r="94" spans="2:26" x14ac:dyDescent="0.2">
      <c r="B94" s="34">
        <f t="shared" si="31"/>
        <v>1</v>
      </c>
      <c r="C94" s="30" cm="1">
        <f t="array" ref="C94">IF(B94=0," ",IF('Imperial Data'!AG83&gt;=1,_xlfn.XLOOKUP('Imperial Data'!AG83,Imperial_Incremental[Height],_xlfn.XLOOKUP('Cumulative Volumes Imperial'!$F$4,Imperial_Incremental[#Headers],Imperial_Incremental[])),0))</f>
        <v>0</v>
      </c>
      <c r="D94" s="30" cm="1">
        <f t="array" ref="D94">IF(B94=0," ",IF('Imperial Data'!AG83&gt;=1,_xlfn.XLOOKUP('Imperial Data'!AG83,Imperial_Incremental[Height],_xlfn.XLOOKUP('Cumulative Volumes Imperial'!$F$4&amp;"EC",Imperial_Incremental[#Headers],Imperial_Incremental[]),0),0))</f>
        <v>0</v>
      </c>
      <c r="E94" s="30">
        <f t="shared" si="16"/>
        <v>0</v>
      </c>
      <c r="F94" s="30">
        <f t="shared" si="17"/>
        <v>0</v>
      </c>
      <c r="G94" s="30">
        <f>IF(B94=0,"",IF('Cumulative Volumes Imperial'!$AP$17=FALSE,I94,H94))</f>
        <v>211</v>
      </c>
      <c r="H94" s="30">
        <f t="shared" si="18"/>
        <v>211</v>
      </c>
      <c r="I94" s="30">
        <f t="shared" si="19"/>
        <v>211.00078703703707</v>
      </c>
      <c r="J94" s="30">
        <f>IF(B94="","",IF('Cumulative Volumes Imperial'!$AP$17=FALSE,L94,K94))</f>
        <v>211</v>
      </c>
      <c r="K94" s="30">
        <f t="shared" si="20"/>
        <v>211</v>
      </c>
      <c r="L94" s="30">
        <f t="shared" si="21"/>
        <v>211.00078703703707</v>
      </c>
      <c r="M94" s="30">
        <f>IF($E$8+45+$E$9&gt;989,"FALSE",IF(B94="","",IF('Cumulative Volumes Imperial'!$AP$17=FALSE,O94,N94)))</f>
        <v>211</v>
      </c>
      <c r="N94" s="30">
        <f t="shared" si="22"/>
        <v>211</v>
      </c>
      <c r="O94" s="112">
        <f>IF(B94=0,"",IF('Cumulative Volumes Imperial'!$AP$17=FALSE,(V94*$E$4)+(W94*$E$5),N94))</f>
        <v>211</v>
      </c>
      <c r="P94" s="30">
        <f>IF(B94=0,"",(((1/12)*'Imperial Data'!$AC$4*'Imperial Data'!$AC$5)-C94)*$H$6)</f>
        <v>1.9969708333333338</v>
      </c>
      <c r="Q94" s="30">
        <f t="shared" si="23"/>
        <v>199.69708333333338</v>
      </c>
      <c r="R94" s="30">
        <f>IF(B94=0,"",(((1/12)*'Imperial Data'!$AC$5*'Imperial Data'!$AC$7)-D94)*$H$6)</f>
        <v>1.1303703703703702</v>
      </c>
      <c r="S94" s="30">
        <f t="shared" si="24"/>
        <v>11.303703703703702</v>
      </c>
      <c r="T94" s="30">
        <f t="shared" si="25"/>
        <v>0</v>
      </c>
      <c r="U94" s="30">
        <f t="shared" si="26"/>
        <v>0</v>
      </c>
      <c r="V94" s="113">
        <f t="shared" si="27"/>
        <v>1.9969708333333338</v>
      </c>
      <c r="W94" s="113">
        <f t="shared" si="30"/>
        <v>1.1303703703703702</v>
      </c>
      <c r="X94" s="31">
        <f t="shared" si="28"/>
        <v>3.1273412037037041</v>
      </c>
      <c r="Y94" s="30">
        <f t="shared" si="29"/>
        <v>100.08333333333333</v>
      </c>
      <c r="Z94" s="32"/>
    </row>
    <row r="95" spans="2:26" x14ac:dyDescent="0.2">
      <c r="B95" s="34">
        <f t="shared" si="31"/>
        <v>0</v>
      </c>
      <c r="C95" s="30" t="str" cm="1">
        <f t="array" ref="C95">IF(B95=0," ",IF('Imperial Data'!AG84&gt;=1,_xlfn.XLOOKUP('Imperial Data'!AG84,Imperial_Incremental[Height],_xlfn.XLOOKUP('Cumulative Volumes Imperial'!$F$4,Imperial_Incremental[#Headers],Imperial_Incremental[])),0))</f>
        <v xml:space="preserve"> </v>
      </c>
      <c r="D95" s="30" t="str" cm="1">
        <f t="array" ref="D95">IF(B95=0," ",IF('Imperial Data'!AG84&gt;=1,_xlfn.XLOOKUP('Imperial Data'!AG84,Imperial_Incremental[Height],_xlfn.XLOOKUP('Cumulative Volumes Imperial'!$F$4&amp;"EC",Imperial_Incremental[#Headers],Imperial_Incremental[]),0),0))</f>
        <v xml:space="preserve"> </v>
      </c>
      <c r="E95" s="30" t="str">
        <f t="shared" si="16"/>
        <v/>
      </c>
      <c r="F95" s="30" t="str">
        <f t="shared" si="17"/>
        <v/>
      </c>
      <c r="G95" s="30" t="str">
        <f>IF(B95=0,"",IF('Cumulative Volumes Imperial'!$AP$17=FALSE,I95,H95))</f>
        <v/>
      </c>
      <c r="H95" s="30" t="str">
        <f t="shared" si="18"/>
        <v/>
      </c>
      <c r="I95" s="30" t="str">
        <f t="shared" si="19"/>
        <v/>
      </c>
      <c r="J95" s="30" t="str">
        <f>IF(B95="","",IF('Cumulative Volumes Imperial'!$AP$17=FALSE,L95,K95))</f>
        <v/>
      </c>
      <c r="K95" s="30" t="str">
        <f t="shared" si="20"/>
        <v/>
      </c>
      <c r="L95" s="30" t="str">
        <f t="shared" si="21"/>
        <v/>
      </c>
      <c r="M95" s="30" t="str">
        <f>IF($E$8+45+$E$9&gt;989,"FALSE",IF(B95="","",IF('Cumulative Volumes Imperial'!$AP$17=FALSE,O95,N95)))</f>
        <v/>
      </c>
      <c r="N95" s="30" t="str">
        <f t="shared" si="22"/>
        <v/>
      </c>
      <c r="O95" s="30" t="str">
        <f>IF(B95=0,"",IF('Cumulative Volumes Imperial'!$AP$17=FALSE,(V95*$E$4)+(W95*$E$5),N95))</f>
        <v/>
      </c>
      <c r="P95" s="30" t="str">
        <f>IF(B95=0,"",(((1/12)*'Imperial Data'!$AC$4*'Imperial Data'!$AC$5)-C95)*$H$6)</f>
        <v/>
      </c>
      <c r="Q95" s="30" t="str">
        <f t="shared" si="23"/>
        <v/>
      </c>
      <c r="R95" s="30" t="str">
        <f>IF(B95=0,"",(((1/12)*'Imperial Data'!$AC$5*'Imperial Data'!$AC$7)-D95)*$H$6)</f>
        <v/>
      </c>
      <c r="S95" s="30" t="str">
        <f t="shared" si="24"/>
        <v/>
      </c>
      <c r="T95" s="30" t="str">
        <f t="shared" si="25"/>
        <v/>
      </c>
      <c r="U95" s="30" t="str">
        <f t="shared" si="26"/>
        <v/>
      </c>
      <c r="V95" s="30" t="str">
        <f t="shared" si="27"/>
        <v/>
      </c>
      <c r="W95" s="30" t="str">
        <f t="shared" si="30"/>
        <v/>
      </c>
      <c r="X95" s="31" t="str">
        <f t="shared" si="28"/>
        <v/>
      </c>
      <c r="Y95" s="30" t="str">
        <f t="shared" si="29"/>
        <v xml:space="preserve"> </v>
      </c>
      <c r="Z95" s="32"/>
    </row>
    <row r="96" spans="2:26" x14ac:dyDescent="0.2">
      <c r="B96" s="34">
        <f t="shared" si="31"/>
        <v>0</v>
      </c>
      <c r="C96" s="30" t="str" cm="1">
        <f t="array" ref="C96">IF(B96=0," ",IF('Imperial Data'!AG85&gt;=1,_xlfn.XLOOKUP('Imperial Data'!AG85,Imperial_Incremental[Height],_xlfn.XLOOKUP('Cumulative Volumes Imperial'!$F$4,Imperial_Incremental[#Headers],Imperial_Incremental[])),0))</f>
        <v xml:space="preserve"> </v>
      </c>
      <c r="D96" s="30" t="str" cm="1">
        <f t="array" ref="D96">IF(B96=0," ",IF('Imperial Data'!AG85&gt;=1,_xlfn.XLOOKUP('Imperial Data'!AG85,Imperial_Incremental[Height],_xlfn.XLOOKUP('Cumulative Volumes Imperial'!$F$4&amp;"EC",Imperial_Incremental[#Headers],Imperial_Incremental[]),0),0))</f>
        <v xml:space="preserve"> </v>
      </c>
      <c r="E96" s="30" t="str">
        <f t="shared" si="16"/>
        <v/>
      </c>
      <c r="F96" s="30" t="str">
        <f t="shared" si="17"/>
        <v/>
      </c>
      <c r="G96" s="30" t="str">
        <f>IF(B96=0,"",IF('Cumulative Volumes Imperial'!$AP$17=FALSE,I96,H96))</f>
        <v/>
      </c>
      <c r="H96" s="30" t="str">
        <f t="shared" si="18"/>
        <v/>
      </c>
      <c r="I96" s="30" t="str">
        <f t="shared" si="19"/>
        <v/>
      </c>
      <c r="J96" s="30" t="str">
        <f>IF(B96="","",IF('Cumulative Volumes Imperial'!$AP$17=FALSE,L96,K96))</f>
        <v/>
      </c>
      <c r="K96" s="30" t="str">
        <f t="shared" si="20"/>
        <v/>
      </c>
      <c r="L96" s="30" t="str">
        <f t="shared" si="21"/>
        <v/>
      </c>
      <c r="M96" s="30" t="str">
        <f>IF($E$8+45+$E$9&gt;989,"FALSE",IF(B96="","",IF('Cumulative Volumes Imperial'!$AP$17=FALSE,O96,N96)))</f>
        <v/>
      </c>
      <c r="N96" s="30" t="str">
        <f t="shared" si="22"/>
        <v/>
      </c>
      <c r="O96" s="30" t="str">
        <f>IF(B96=0,"",IF('Cumulative Volumes Imperial'!$AP$17=FALSE,(V96*$E$4)+(W96*$E$5),N96))</f>
        <v/>
      </c>
      <c r="P96" s="30" t="str">
        <f>IF(B96=0,"",(((1/12)*'Imperial Data'!$AC$4*'Imperial Data'!$AC$5)-C96)*$H$6)</f>
        <v/>
      </c>
      <c r="Q96" s="30" t="str">
        <f t="shared" si="23"/>
        <v/>
      </c>
      <c r="R96" s="30" t="str">
        <f>IF(B96=0,"",(((1/12)*'Imperial Data'!$AC$5*'Imperial Data'!$AC$7)-D96)*$H$6)</f>
        <v/>
      </c>
      <c r="S96" s="30" t="str">
        <f t="shared" si="24"/>
        <v/>
      </c>
      <c r="T96" s="30" t="str">
        <f t="shared" si="25"/>
        <v/>
      </c>
      <c r="U96" s="30" t="str">
        <f t="shared" si="26"/>
        <v/>
      </c>
      <c r="V96" s="30" t="str">
        <f t="shared" si="27"/>
        <v/>
      </c>
      <c r="W96" s="30" t="str">
        <f t="shared" si="30"/>
        <v/>
      </c>
      <c r="X96" s="31" t="str">
        <f t="shared" si="28"/>
        <v/>
      </c>
      <c r="Y96" s="30" t="str">
        <f t="shared" si="29"/>
        <v xml:space="preserve"> </v>
      </c>
      <c r="Z96" s="32"/>
    </row>
    <row r="97" spans="2:26" x14ac:dyDescent="0.2">
      <c r="B97" s="34">
        <f t="shared" si="31"/>
        <v>0</v>
      </c>
      <c r="C97" s="30" t="str" cm="1">
        <f t="array" ref="C97">IF(B97=0," ",IF('Imperial Data'!AG86&gt;=1,_xlfn.XLOOKUP('Imperial Data'!AG86,Imperial_Incremental[Height],_xlfn.XLOOKUP('Cumulative Volumes Imperial'!$F$4,Imperial_Incremental[#Headers],Imperial_Incremental[])),0))</f>
        <v xml:space="preserve"> </v>
      </c>
      <c r="D97" s="30" t="str" cm="1">
        <f t="array" ref="D97">IF(B97=0," ",IF('Imperial Data'!AG86&gt;=1,_xlfn.XLOOKUP('Imperial Data'!AG86,Imperial_Incremental[Height],_xlfn.XLOOKUP('Cumulative Volumes Imperial'!$F$4&amp;"EC",Imperial_Incremental[#Headers],Imperial_Incremental[]),0),0))</f>
        <v xml:space="preserve"> </v>
      </c>
      <c r="E97" s="30" t="str">
        <f t="shared" si="16"/>
        <v/>
      </c>
      <c r="F97" s="30" t="str">
        <f t="shared" si="17"/>
        <v/>
      </c>
      <c r="G97" s="30" t="str">
        <f>IF(B97=0,"",IF('Cumulative Volumes Imperial'!$AP$17=FALSE,I97,H97))</f>
        <v/>
      </c>
      <c r="H97" s="30" t="str">
        <f t="shared" si="18"/>
        <v/>
      </c>
      <c r="I97" s="30" t="str">
        <f t="shared" si="19"/>
        <v/>
      </c>
      <c r="J97" s="30" t="str">
        <f>IF(B97="","",IF('Cumulative Volumes Imperial'!$AP$17=FALSE,L97,K97))</f>
        <v/>
      </c>
      <c r="K97" s="30" t="str">
        <f t="shared" si="20"/>
        <v/>
      </c>
      <c r="L97" s="30" t="str">
        <f t="shared" si="21"/>
        <v/>
      </c>
      <c r="M97" s="30" t="str">
        <f>IF($E$8+45+$E$9&gt;989,"FALSE",IF(B97="","",IF('Cumulative Volumes Imperial'!$AP$17=FALSE,O97,N97)))</f>
        <v/>
      </c>
      <c r="N97" s="30" t="str">
        <f t="shared" si="22"/>
        <v/>
      </c>
      <c r="O97" s="30" t="str">
        <f>IF(B97=0,"",IF('Cumulative Volumes Imperial'!$AP$17=FALSE,(V97*$E$4)+(W97*$E$5),N97))</f>
        <v/>
      </c>
      <c r="P97" s="30" t="str">
        <f>IF(B97=0,"",(((1/12)*'Imperial Data'!$AC$4*'Imperial Data'!$AC$5)-C97)*$H$6)</f>
        <v/>
      </c>
      <c r="Q97" s="30" t="str">
        <f t="shared" si="23"/>
        <v/>
      </c>
      <c r="R97" s="30" t="str">
        <f>IF(B97=0,"",(((1/12)*'Imperial Data'!$AC$5*'Imperial Data'!$AC$7)-D97)*$H$6)</f>
        <v/>
      </c>
      <c r="S97" s="30" t="str">
        <f t="shared" si="24"/>
        <v/>
      </c>
      <c r="T97" s="30" t="str">
        <f t="shared" si="25"/>
        <v/>
      </c>
      <c r="U97" s="30" t="str">
        <f t="shared" si="26"/>
        <v/>
      </c>
      <c r="V97" s="30" t="str">
        <f t="shared" si="27"/>
        <v/>
      </c>
      <c r="W97" s="30" t="str">
        <f t="shared" si="30"/>
        <v/>
      </c>
      <c r="X97" s="31" t="str">
        <f t="shared" si="28"/>
        <v/>
      </c>
      <c r="Y97" s="30" t="str">
        <f t="shared" si="29"/>
        <v xml:space="preserve"> </v>
      </c>
      <c r="Z97" s="32"/>
    </row>
    <row r="98" spans="2:26" x14ac:dyDescent="0.2">
      <c r="B98" s="34">
        <f t="shared" si="31"/>
        <v>0</v>
      </c>
      <c r="C98" s="30" t="str" cm="1">
        <f t="array" ref="C98">IF(B98=0," ",IF('Imperial Data'!AG87&gt;=1,_xlfn.XLOOKUP('Imperial Data'!AG87,Imperial_Incremental[Height],_xlfn.XLOOKUP('Cumulative Volumes Imperial'!$F$4,Imperial_Incremental[#Headers],Imperial_Incremental[])),0))</f>
        <v xml:space="preserve"> </v>
      </c>
      <c r="D98" s="30" t="str" cm="1">
        <f t="array" ref="D98">IF(B98=0," ",IF('Imperial Data'!AG87&gt;=1,_xlfn.XLOOKUP('Imperial Data'!AG87,Imperial_Incremental[Height],_xlfn.XLOOKUP('Cumulative Volumes Imperial'!$F$4&amp;"EC",Imperial_Incremental[#Headers],Imperial_Incremental[]),0),0))</f>
        <v xml:space="preserve"> </v>
      </c>
      <c r="E98" s="30" t="str">
        <f t="shared" si="16"/>
        <v/>
      </c>
      <c r="F98" s="30" t="str">
        <f t="shared" si="17"/>
        <v/>
      </c>
      <c r="G98" s="30" t="str">
        <f>IF(B98=0,"",IF('Cumulative Volumes Imperial'!$AP$17=FALSE,I98,H98))</f>
        <v/>
      </c>
      <c r="H98" s="30" t="str">
        <f t="shared" si="18"/>
        <v/>
      </c>
      <c r="I98" s="30" t="str">
        <f t="shared" si="19"/>
        <v/>
      </c>
      <c r="J98" s="30" t="str">
        <f>IF(B98="","",IF('Cumulative Volumes Imperial'!$AP$17=FALSE,L98,K98))</f>
        <v/>
      </c>
      <c r="K98" s="30" t="str">
        <f t="shared" si="20"/>
        <v/>
      </c>
      <c r="L98" s="30" t="str">
        <f t="shared" si="21"/>
        <v/>
      </c>
      <c r="M98" s="30" t="str">
        <f>IF($E$8+45+$E$9&gt;989,"FALSE",IF(B98="","",IF('Cumulative Volumes Imperial'!$AP$17=FALSE,O98,N98)))</f>
        <v/>
      </c>
      <c r="N98" s="30" t="str">
        <f t="shared" si="22"/>
        <v/>
      </c>
      <c r="O98" s="30" t="str">
        <f>IF(B98=0,"",IF('Cumulative Volumes Imperial'!$AP$17=FALSE,(V98*$E$4)+(W98*$E$5),N98))</f>
        <v/>
      </c>
      <c r="P98" s="30" t="str">
        <f>IF(B98=0,"",(((1/12)*'Imperial Data'!$AC$4*'Imperial Data'!$AC$5)-C98)*$H$6)</f>
        <v/>
      </c>
      <c r="Q98" s="30" t="str">
        <f t="shared" si="23"/>
        <v/>
      </c>
      <c r="R98" s="30" t="str">
        <f>IF(B98=0,"",(((1/12)*'Imperial Data'!$AC$5*'Imperial Data'!$AC$7)-D98)*$H$6)</f>
        <v/>
      </c>
      <c r="S98" s="30" t="str">
        <f t="shared" si="24"/>
        <v/>
      </c>
      <c r="T98" s="30" t="str">
        <f t="shared" si="25"/>
        <v/>
      </c>
      <c r="U98" s="30" t="str">
        <f t="shared" si="26"/>
        <v/>
      </c>
      <c r="V98" s="30" t="str">
        <f t="shared" si="27"/>
        <v/>
      </c>
      <c r="W98" s="30" t="str">
        <f t="shared" si="30"/>
        <v/>
      </c>
      <c r="X98" s="31" t="str">
        <f t="shared" si="28"/>
        <v/>
      </c>
      <c r="Y98" s="30" t="str">
        <f t="shared" si="29"/>
        <v xml:space="preserve"> </v>
      </c>
      <c r="Z98" s="32"/>
    </row>
    <row r="99" spans="2:26" x14ac:dyDescent="0.2">
      <c r="B99" s="34">
        <f t="shared" si="31"/>
        <v>0</v>
      </c>
      <c r="C99" s="30" t="str" cm="1">
        <f t="array" ref="C99">IF(B99=0," ",IF('Imperial Data'!AG88&gt;=1,_xlfn.XLOOKUP('Imperial Data'!AG88,Imperial_Incremental[Height],_xlfn.XLOOKUP('Cumulative Volumes Imperial'!$F$4,Imperial_Incremental[#Headers],Imperial_Incremental[])),0))</f>
        <v xml:space="preserve"> </v>
      </c>
      <c r="D99" s="30" t="str" cm="1">
        <f t="array" ref="D99">IF(B99=0," ",IF('Imperial Data'!AG88&gt;=1,_xlfn.XLOOKUP('Imperial Data'!AG88,Imperial_Incremental[Height],_xlfn.XLOOKUP('Cumulative Volumes Imperial'!$F$4&amp;"EC",Imperial_Incremental[#Headers],Imperial_Incremental[]),0),0))</f>
        <v xml:space="preserve"> </v>
      </c>
      <c r="E99" s="30" t="str">
        <f t="shared" si="16"/>
        <v/>
      </c>
      <c r="F99" s="30" t="str">
        <f t="shared" si="17"/>
        <v/>
      </c>
      <c r="G99" s="30" t="str">
        <f>IF(B99=0,"",IF('Cumulative Volumes Imperial'!$AP$17=FALSE,I99,H99))</f>
        <v/>
      </c>
      <c r="H99" s="30" t="str">
        <f t="shared" si="18"/>
        <v/>
      </c>
      <c r="I99" s="30" t="str">
        <f t="shared" si="19"/>
        <v/>
      </c>
      <c r="J99" s="30" t="str">
        <f>IF(B99="","",IF('Cumulative Volumes Imperial'!$AP$17=FALSE,L99,K99))</f>
        <v/>
      </c>
      <c r="K99" s="30" t="str">
        <f t="shared" si="20"/>
        <v/>
      </c>
      <c r="L99" s="30" t="str">
        <f t="shared" si="21"/>
        <v/>
      </c>
      <c r="M99" s="30" t="str">
        <f>IF($E$8+45+$E$9&gt;989,"FALSE",IF(B99="","",IF('Cumulative Volumes Imperial'!$AP$17=FALSE,O99,N99)))</f>
        <v/>
      </c>
      <c r="N99" s="30" t="str">
        <f t="shared" si="22"/>
        <v/>
      </c>
      <c r="O99" s="30" t="str">
        <f>IF(B99=0,"",IF('Cumulative Volumes Imperial'!$AP$17=FALSE,(V99*$E$4)+(W99*$E$5),N99))</f>
        <v/>
      </c>
      <c r="P99" s="30" t="str">
        <f>IF(B99=0,"",(((1/12)*'Imperial Data'!$AC$4*'Imperial Data'!$AC$5)-C99)*$H$6)</f>
        <v/>
      </c>
      <c r="Q99" s="30" t="str">
        <f t="shared" si="23"/>
        <v/>
      </c>
      <c r="R99" s="30" t="str">
        <f>IF(B99=0,"",(((1/12)*'Imperial Data'!$AC$5*'Imperial Data'!$AC$7)-D99)*$H$6)</f>
        <v/>
      </c>
      <c r="S99" s="30" t="str">
        <f t="shared" si="24"/>
        <v/>
      </c>
      <c r="T99" s="30" t="str">
        <f t="shared" si="25"/>
        <v/>
      </c>
      <c r="U99" s="30" t="str">
        <f t="shared" si="26"/>
        <v/>
      </c>
      <c r="V99" s="30" t="str">
        <f t="shared" si="27"/>
        <v/>
      </c>
      <c r="W99" s="30" t="str">
        <f t="shared" si="30"/>
        <v/>
      </c>
      <c r="X99" s="31" t="str">
        <f t="shared" si="28"/>
        <v/>
      </c>
      <c r="Y99" s="30" t="str">
        <f t="shared" si="29"/>
        <v xml:space="preserve"> </v>
      </c>
      <c r="Z99" s="32"/>
    </row>
    <row r="100" spans="2:26" x14ac:dyDescent="0.2">
      <c r="B100" s="34">
        <f t="shared" si="31"/>
        <v>0</v>
      </c>
      <c r="C100" s="30" t="str" cm="1">
        <f t="array" ref="C100">IF(B100=0," ",IF('Imperial Data'!AG89&gt;=1,_xlfn.XLOOKUP('Imperial Data'!AG89,Imperial_Incremental[Height],_xlfn.XLOOKUP('Cumulative Volumes Imperial'!$F$4,Imperial_Incremental[#Headers],Imperial_Incremental[])),0))</f>
        <v xml:space="preserve"> </v>
      </c>
      <c r="D100" s="30" t="str" cm="1">
        <f t="array" ref="D100">IF(B100=0," ",IF('Imperial Data'!AG89&gt;=1,_xlfn.XLOOKUP('Imperial Data'!AG89,Imperial_Incremental[Height],_xlfn.XLOOKUP('Cumulative Volumes Imperial'!$F$4&amp;"EC",Imperial_Incremental[#Headers],Imperial_Incremental[]),0),0))</f>
        <v xml:space="preserve"> </v>
      </c>
      <c r="E100" s="30" t="str">
        <f t="shared" si="16"/>
        <v/>
      </c>
      <c r="F100" s="30" t="str">
        <f t="shared" si="17"/>
        <v/>
      </c>
      <c r="G100" s="30" t="str">
        <f>IF(B100=0,"",IF('Cumulative Volumes Imperial'!$AP$17=FALSE,I100,H100))</f>
        <v/>
      </c>
      <c r="H100" s="30" t="str">
        <f t="shared" si="18"/>
        <v/>
      </c>
      <c r="I100" s="30" t="str">
        <f t="shared" si="19"/>
        <v/>
      </c>
      <c r="J100" s="30" t="str">
        <f>IF(B100="","",IF('Cumulative Volumes Imperial'!$AP$17=FALSE,L100,K100))</f>
        <v/>
      </c>
      <c r="K100" s="30" t="str">
        <f t="shared" si="20"/>
        <v/>
      </c>
      <c r="L100" s="30" t="str">
        <f t="shared" si="21"/>
        <v/>
      </c>
      <c r="M100" s="30" t="str">
        <f>IF($E$8+45+$E$9&gt;989,"FALSE",IF(B100="","",IF('Cumulative Volumes Imperial'!$AP$17=FALSE,O100,N100)))</f>
        <v/>
      </c>
      <c r="N100" s="30" t="str">
        <f t="shared" si="22"/>
        <v/>
      </c>
      <c r="O100" s="30" t="str">
        <f>IF(B100=0,"",IF('Cumulative Volumes Imperial'!$AP$17=FALSE,(V100*$E$4)+(W100*$E$5),N100))</f>
        <v/>
      </c>
      <c r="P100" s="30" t="str">
        <f>IF(B100=0,"",(((1/12)*'Imperial Data'!$AC$4*'Imperial Data'!$AC$5)-C100)*$H$6)</f>
        <v/>
      </c>
      <c r="Q100" s="30" t="str">
        <f t="shared" si="23"/>
        <v/>
      </c>
      <c r="R100" s="30" t="str">
        <f>IF(B100=0,"",(((1/12)*'Imperial Data'!$AC$5*'Imperial Data'!$AC$7)-D100)*$H$6)</f>
        <v/>
      </c>
      <c r="S100" s="30" t="str">
        <f t="shared" si="24"/>
        <v/>
      </c>
      <c r="T100" s="30" t="str">
        <f t="shared" si="25"/>
        <v/>
      </c>
      <c r="U100" s="30" t="str">
        <f t="shared" si="26"/>
        <v/>
      </c>
      <c r="V100" s="30" t="str">
        <f t="shared" si="27"/>
        <v/>
      </c>
      <c r="W100" s="30" t="str">
        <f t="shared" si="30"/>
        <v/>
      </c>
      <c r="X100" s="31" t="str">
        <f t="shared" si="28"/>
        <v/>
      </c>
      <c r="Y100" s="30" t="str">
        <f t="shared" si="29"/>
        <v xml:space="preserve"> </v>
      </c>
      <c r="Z100" s="32"/>
    </row>
    <row r="101" spans="2:26" x14ac:dyDescent="0.2">
      <c r="B101" s="34">
        <f t="shared" si="31"/>
        <v>0</v>
      </c>
      <c r="C101" s="30" t="str" cm="1">
        <f t="array" ref="C101">IF(B101=0," ",IF('Imperial Data'!AG90&gt;=1,_xlfn.XLOOKUP('Imperial Data'!AG90,Imperial_Incremental[Height],_xlfn.XLOOKUP('Cumulative Volumes Imperial'!$F$4,Imperial_Incremental[#Headers],Imperial_Incremental[])),0))</f>
        <v xml:space="preserve"> </v>
      </c>
      <c r="D101" s="30" t="str" cm="1">
        <f t="array" ref="D101">IF(B101=0," ",IF('Imperial Data'!AG90&gt;=1,_xlfn.XLOOKUP('Imperial Data'!AG90,Imperial_Incremental[Height],_xlfn.XLOOKUP('Cumulative Volumes Imperial'!$F$4&amp;"EC",Imperial_Incremental[#Headers],Imperial_Incremental[]),0),0))</f>
        <v xml:space="preserve"> </v>
      </c>
      <c r="E101" s="30" t="str">
        <f t="shared" si="16"/>
        <v/>
      </c>
      <c r="F101" s="30" t="str">
        <f t="shared" si="17"/>
        <v/>
      </c>
      <c r="G101" s="30" t="str">
        <f>IF(B101=0,"",IF('Cumulative Volumes Imperial'!$AP$17=FALSE,I101,H101))</f>
        <v/>
      </c>
      <c r="H101" s="30" t="str">
        <f t="shared" si="18"/>
        <v/>
      </c>
      <c r="I101" s="30" t="str">
        <f t="shared" si="19"/>
        <v/>
      </c>
      <c r="J101" s="30" t="str">
        <f>IF(B101="","",IF('Cumulative Volumes Imperial'!$AP$17=FALSE,L101,K101))</f>
        <v/>
      </c>
      <c r="K101" s="30" t="str">
        <f t="shared" si="20"/>
        <v/>
      </c>
      <c r="L101" s="30" t="str">
        <f t="shared" si="21"/>
        <v/>
      </c>
      <c r="M101" s="30" t="str">
        <f>IF($E$8+45+$E$9&gt;989,"FALSE",IF(B101="","",IF('Cumulative Volumes Imperial'!$AP$17=FALSE,O101,N101)))</f>
        <v/>
      </c>
      <c r="N101" s="30" t="str">
        <f t="shared" si="22"/>
        <v/>
      </c>
      <c r="O101" s="30" t="str">
        <f>IF(B101=0,"",IF('Cumulative Volumes Imperial'!$AP$17=FALSE,(V101*$E$4)+(W101*$E$5),N101))</f>
        <v/>
      </c>
      <c r="P101" s="30" t="str">
        <f>IF(B101=0,"",(((1/12)*'Imperial Data'!$AC$4*'Imperial Data'!$AC$5)-C101)*$H$6)</f>
        <v/>
      </c>
      <c r="Q101" s="30" t="str">
        <f t="shared" si="23"/>
        <v/>
      </c>
      <c r="R101" s="30" t="str">
        <f>IF(B101=0,"",(((1/12)*'Imperial Data'!$AC$5*'Imperial Data'!$AC$7)-D101)*$H$6)</f>
        <v/>
      </c>
      <c r="S101" s="30" t="str">
        <f t="shared" si="24"/>
        <v/>
      </c>
      <c r="T101" s="30" t="str">
        <f t="shared" si="25"/>
        <v/>
      </c>
      <c r="U101" s="30" t="str">
        <f t="shared" si="26"/>
        <v/>
      </c>
      <c r="V101" s="30" t="str">
        <f t="shared" si="27"/>
        <v/>
      </c>
      <c r="W101" s="30" t="str">
        <f t="shared" si="30"/>
        <v/>
      </c>
      <c r="X101" s="31" t="str">
        <f t="shared" si="28"/>
        <v/>
      </c>
      <c r="Y101" s="30" t="str">
        <f t="shared" si="29"/>
        <v xml:space="preserve"> </v>
      </c>
      <c r="Z101" s="32"/>
    </row>
    <row r="102" spans="2:26" x14ac:dyDescent="0.2">
      <c r="B102" s="34">
        <f t="shared" si="31"/>
        <v>0</v>
      </c>
      <c r="C102" s="30" t="str" cm="1">
        <f t="array" ref="C102">IF(B102=0," ",IF('Imperial Data'!AG91&gt;=1,_xlfn.XLOOKUP('Imperial Data'!AG91,Imperial_Incremental[Height],_xlfn.XLOOKUP('Cumulative Volumes Imperial'!$F$4,Imperial_Incremental[#Headers],Imperial_Incremental[])),0))</f>
        <v xml:space="preserve"> </v>
      </c>
      <c r="D102" s="30" t="str" cm="1">
        <f t="array" ref="D102">IF(B102=0," ",IF('Imperial Data'!AG91&gt;=1,_xlfn.XLOOKUP('Imperial Data'!AG91,Imperial_Incremental[Height],_xlfn.XLOOKUP('Cumulative Volumes Imperial'!$F$4&amp;"EC",Imperial_Incremental[#Headers],Imperial_Incremental[]),0),0))</f>
        <v xml:space="preserve"> </v>
      </c>
      <c r="E102" s="30" t="str">
        <f t="shared" si="16"/>
        <v/>
      </c>
      <c r="F102" s="30" t="str">
        <f t="shared" si="17"/>
        <v/>
      </c>
      <c r="G102" s="30" t="str">
        <f>IF(B102=0,"",IF('Cumulative Volumes Imperial'!$AP$17=FALSE,I102,H102))</f>
        <v/>
      </c>
      <c r="H102" s="30" t="str">
        <f t="shared" si="18"/>
        <v/>
      </c>
      <c r="I102" s="30" t="str">
        <f t="shared" si="19"/>
        <v/>
      </c>
      <c r="J102" s="30" t="str">
        <f>IF(B102="","",IF('Cumulative Volumes Imperial'!$AP$17=FALSE,L102,K102))</f>
        <v/>
      </c>
      <c r="K102" s="30" t="str">
        <f t="shared" si="20"/>
        <v/>
      </c>
      <c r="L102" s="30" t="str">
        <f t="shared" si="21"/>
        <v/>
      </c>
      <c r="M102" s="30" t="str">
        <f>IF($E$8+45+$E$9&gt;989,"FALSE",IF(B102="","",IF('Cumulative Volumes Imperial'!$AP$17=FALSE,O102,N102)))</f>
        <v/>
      </c>
      <c r="N102" s="30" t="str">
        <f t="shared" si="22"/>
        <v/>
      </c>
      <c r="O102" s="30" t="str">
        <f>IF(B102=0,"",IF('Cumulative Volumes Imperial'!$AP$17=FALSE,(V102*$E$4)+(W102*$E$5),N102))</f>
        <v/>
      </c>
      <c r="P102" s="30" t="str">
        <f>IF(B102=0,"",(((1/12)*'Imperial Data'!$AC$4*'Imperial Data'!$AC$5)-C102)*$H$6)</f>
        <v/>
      </c>
      <c r="Q102" s="30" t="str">
        <f t="shared" si="23"/>
        <v/>
      </c>
      <c r="R102" s="30" t="str">
        <f>IF(B102=0,"",(((1/12)*'Imperial Data'!$AC$5*'Imperial Data'!$AC$7)-D102)*$H$6)</f>
        <v/>
      </c>
      <c r="S102" s="30" t="str">
        <f t="shared" si="24"/>
        <v/>
      </c>
      <c r="T102" s="30" t="str">
        <f t="shared" si="25"/>
        <v/>
      </c>
      <c r="U102" s="30" t="str">
        <f t="shared" si="26"/>
        <v/>
      </c>
      <c r="V102" s="30" t="str">
        <f t="shared" si="27"/>
        <v/>
      </c>
      <c r="W102" s="30" t="str">
        <f t="shared" si="30"/>
        <v/>
      </c>
      <c r="X102" s="31" t="str">
        <f t="shared" si="28"/>
        <v/>
      </c>
      <c r="Y102" s="30" t="str">
        <f t="shared" si="29"/>
        <v xml:space="preserve"> </v>
      </c>
      <c r="Z102" s="32"/>
    </row>
    <row r="103" spans="2:26" x14ac:dyDescent="0.2">
      <c r="B103" s="34">
        <f t="shared" si="31"/>
        <v>0</v>
      </c>
      <c r="C103" s="30" t="str" cm="1">
        <f t="array" ref="C103">IF(B103=0," ",IF('Imperial Data'!AG92&gt;=1,_xlfn.XLOOKUP('Imperial Data'!AG92,Imperial_Incremental[Height],_xlfn.XLOOKUP('Cumulative Volumes Imperial'!$F$4,Imperial_Incremental[#Headers],Imperial_Incremental[])),0))</f>
        <v xml:space="preserve"> </v>
      </c>
      <c r="D103" s="30" t="str" cm="1">
        <f t="array" ref="D103">IF(B103=0," ",IF('Imperial Data'!AG92&gt;=1,_xlfn.XLOOKUP('Imperial Data'!AG92,Imperial_Incremental[Height],_xlfn.XLOOKUP('Cumulative Volumes Imperial'!$F$4&amp;"EC",Imperial_Incremental[#Headers],Imperial_Incremental[]),0),0))</f>
        <v xml:space="preserve"> </v>
      </c>
      <c r="E103" s="30" t="str">
        <f t="shared" si="16"/>
        <v/>
      </c>
      <c r="F103" s="30" t="str">
        <f t="shared" si="17"/>
        <v/>
      </c>
      <c r="G103" s="30" t="str">
        <f>IF(B103=0,"",IF('Cumulative Volumes Imperial'!$AP$17=FALSE,I103,H103))</f>
        <v/>
      </c>
      <c r="H103" s="30" t="str">
        <f t="shared" si="18"/>
        <v/>
      </c>
      <c r="I103" s="30" t="str">
        <f t="shared" si="19"/>
        <v/>
      </c>
      <c r="J103" s="30" t="str">
        <f>IF(B103="","",IF('Cumulative Volumes Imperial'!$AP$17=FALSE,L103,K103))</f>
        <v/>
      </c>
      <c r="K103" s="30" t="str">
        <f t="shared" si="20"/>
        <v/>
      </c>
      <c r="L103" s="30" t="str">
        <f t="shared" si="21"/>
        <v/>
      </c>
      <c r="M103" s="30" t="str">
        <f>IF($E$8+45+$E$9&gt;989,"FALSE",IF(B103="","",IF('Cumulative Volumes Imperial'!$AP$17=FALSE,O103,N103)))</f>
        <v/>
      </c>
      <c r="N103" s="30" t="str">
        <f t="shared" si="22"/>
        <v/>
      </c>
      <c r="O103" s="30" t="str">
        <f>IF(B103=0,"",IF('Cumulative Volumes Imperial'!$AP$17=FALSE,(V103*$E$4)+(W103*$E$5),N103))</f>
        <v/>
      </c>
      <c r="P103" s="30" t="str">
        <f>IF(B103=0,"",(((1/12)*'Imperial Data'!$AC$4*'Imperial Data'!$AC$5)-C103)*$H$6)</f>
        <v/>
      </c>
      <c r="Q103" s="30" t="str">
        <f t="shared" si="23"/>
        <v/>
      </c>
      <c r="R103" s="30" t="str">
        <f>IF(B103=0,"",(((1/12)*'Imperial Data'!$AC$5*'Imperial Data'!$AC$7)-D103)*$H$6)</f>
        <v/>
      </c>
      <c r="S103" s="30" t="str">
        <f t="shared" si="24"/>
        <v/>
      </c>
      <c r="T103" s="30" t="str">
        <f t="shared" si="25"/>
        <v/>
      </c>
      <c r="U103" s="30" t="str">
        <f t="shared" si="26"/>
        <v/>
      </c>
      <c r="V103" s="30" t="str">
        <f t="shared" si="27"/>
        <v/>
      </c>
      <c r="W103" s="30" t="str">
        <f t="shared" si="30"/>
        <v/>
      </c>
      <c r="X103" s="31" t="str">
        <f t="shared" si="28"/>
        <v/>
      </c>
      <c r="Y103" s="30" t="str">
        <f t="shared" si="29"/>
        <v xml:space="preserve"> </v>
      </c>
      <c r="Z103" s="32"/>
    </row>
    <row r="104" spans="2:26" x14ac:dyDescent="0.2">
      <c r="B104" s="34">
        <f t="shared" si="31"/>
        <v>0</v>
      </c>
      <c r="C104" s="30" t="str" cm="1">
        <f t="array" ref="C104">IF(B104=0," ",IF('Imperial Data'!AG93&gt;=1,_xlfn.XLOOKUP('Imperial Data'!AG93,Imperial_Incremental[Height],_xlfn.XLOOKUP('Cumulative Volumes Imperial'!$F$4,Imperial_Incremental[#Headers],Imperial_Incremental[])),0))</f>
        <v xml:space="preserve"> </v>
      </c>
      <c r="D104" s="30" t="str" cm="1">
        <f t="array" ref="D104">IF(B104=0," ",IF('Imperial Data'!AG93&gt;=1,_xlfn.XLOOKUP('Imperial Data'!AG93,Imperial_Incremental[Height],_xlfn.XLOOKUP('Cumulative Volumes Imperial'!$F$4&amp;"EC",Imperial_Incremental[#Headers],Imperial_Incremental[]),0),0))</f>
        <v xml:space="preserve"> </v>
      </c>
      <c r="E104" s="30" t="str">
        <f t="shared" si="16"/>
        <v/>
      </c>
      <c r="F104" s="30" t="str">
        <f t="shared" si="17"/>
        <v/>
      </c>
      <c r="G104" s="30" t="str">
        <f>IF(B104=0,"",IF('Cumulative Volumes Imperial'!$AP$17=FALSE,I104,H104))</f>
        <v/>
      </c>
      <c r="H104" s="30" t="str">
        <f t="shared" si="18"/>
        <v/>
      </c>
      <c r="I104" s="30" t="str">
        <f t="shared" si="19"/>
        <v/>
      </c>
      <c r="J104" s="30" t="str">
        <f>IF(B104="","",IF('Cumulative Volumes Imperial'!$AP$17=FALSE,L104,K104))</f>
        <v/>
      </c>
      <c r="K104" s="30" t="str">
        <f t="shared" si="20"/>
        <v/>
      </c>
      <c r="L104" s="30" t="str">
        <f t="shared" si="21"/>
        <v/>
      </c>
      <c r="M104" s="30" t="str">
        <f>IF($E$8+45+$E$9&gt;989,"FALSE",IF(B104="","",IF('Cumulative Volumes Imperial'!$AP$17=FALSE,O104,N104)))</f>
        <v/>
      </c>
      <c r="N104" s="30" t="str">
        <f t="shared" si="22"/>
        <v/>
      </c>
      <c r="O104" s="30" t="str">
        <f>IF(B104=0,"",IF('Cumulative Volumes Imperial'!$AP$17=FALSE,(V104*$E$4)+(W104*$E$5),N104))</f>
        <v/>
      </c>
      <c r="P104" s="30" t="str">
        <f>IF(B104=0,"",(((1/12)*'Imperial Data'!$AC$4*'Imperial Data'!$AC$5)-C104)*$H$6)</f>
        <v/>
      </c>
      <c r="Q104" s="30" t="str">
        <f t="shared" si="23"/>
        <v/>
      </c>
      <c r="R104" s="30" t="str">
        <f>IF(B104=0,"",(((1/12)*'Imperial Data'!$AC$5*'Imperial Data'!$AC$7)-D104)*$H$6)</f>
        <v/>
      </c>
      <c r="S104" s="30" t="str">
        <f t="shared" si="24"/>
        <v/>
      </c>
      <c r="T104" s="30" t="str">
        <f t="shared" si="25"/>
        <v/>
      </c>
      <c r="U104" s="30" t="str">
        <f t="shared" si="26"/>
        <v/>
      </c>
      <c r="V104" s="30" t="str">
        <f t="shared" si="27"/>
        <v/>
      </c>
      <c r="W104" s="30" t="str">
        <f t="shared" si="30"/>
        <v/>
      </c>
      <c r="X104" s="31" t="str">
        <f t="shared" si="28"/>
        <v/>
      </c>
      <c r="Y104" s="30" t="str">
        <f t="shared" si="29"/>
        <v xml:space="preserve"> </v>
      </c>
      <c r="Z104" s="32"/>
    </row>
    <row r="105" spans="2:26" x14ac:dyDescent="0.2">
      <c r="B105" s="34">
        <f t="shared" si="31"/>
        <v>0</v>
      </c>
      <c r="C105" s="30" t="str" cm="1">
        <f t="array" ref="C105">IF(B105=0," ",IF('Imperial Data'!AG94&gt;=1,_xlfn.XLOOKUP('Imperial Data'!AG94,Imperial_Incremental[Height],_xlfn.XLOOKUP('Cumulative Volumes Imperial'!$F$4,Imperial_Incremental[#Headers],Imperial_Incremental[])),0))</f>
        <v xml:space="preserve"> </v>
      </c>
      <c r="D105" s="30" t="str" cm="1">
        <f t="array" ref="D105">IF(B105=0," ",IF('Imperial Data'!AG94&gt;=1,_xlfn.XLOOKUP('Imperial Data'!AG94,Imperial_Incremental[Height],_xlfn.XLOOKUP('Cumulative Volumes Imperial'!$F$4&amp;"EC",Imperial_Incremental[#Headers],Imperial_Incremental[]),0),0))</f>
        <v xml:space="preserve"> </v>
      </c>
      <c r="E105" s="30" t="str">
        <f t="shared" si="16"/>
        <v/>
      </c>
      <c r="F105" s="30" t="str">
        <f t="shared" si="17"/>
        <v/>
      </c>
      <c r="G105" s="30" t="str">
        <f>IF(B105=0,"",IF('Cumulative Volumes Imperial'!$AP$17=FALSE,I105,H105))</f>
        <v/>
      </c>
      <c r="H105" s="30" t="str">
        <f t="shared" si="18"/>
        <v/>
      </c>
      <c r="I105" s="30" t="str">
        <f t="shared" si="19"/>
        <v/>
      </c>
      <c r="J105" s="30" t="str">
        <f>IF(B105="","",IF('Cumulative Volumes Imperial'!$AP$17=FALSE,L105,K105))</f>
        <v/>
      </c>
      <c r="K105" s="30" t="str">
        <f t="shared" si="20"/>
        <v/>
      </c>
      <c r="L105" s="30" t="str">
        <f t="shared" si="21"/>
        <v/>
      </c>
      <c r="M105" s="30" t="str">
        <f>IF($E$8+45+$E$9&gt;989,"FALSE",IF(B105="","",IF('Cumulative Volumes Imperial'!$AP$17=FALSE,O105,N105)))</f>
        <v/>
      </c>
      <c r="N105" s="30" t="str">
        <f t="shared" si="22"/>
        <v/>
      </c>
      <c r="O105" s="30" t="str">
        <f>IF(B105=0,"",IF('Cumulative Volumes Imperial'!$AP$17=FALSE,(V105*$E$4)+(W105*$E$5),N105))</f>
        <v/>
      </c>
      <c r="P105" s="30" t="str">
        <f>IF(B105=0,"",(((1/12)*'Imperial Data'!$AC$4*'Imperial Data'!$AC$5)-C105)*$H$6)</f>
        <v/>
      </c>
      <c r="Q105" s="30" t="str">
        <f t="shared" si="23"/>
        <v/>
      </c>
      <c r="R105" s="30" t="str">
        <f>IF(B105=0,"",(((1/12)*'Imperial Data'!$AC$5*'Imperial Data'!$AC$7)-D105)*$H$6)</f>
        <v/>
      </c>
      <c r="S105" s="30" t="str">
        <f t="shared" si="24"/>
        <v/>
      </c>
      <c r="T105" s="30" t="str">
        <f t="shared" si="25"/>
        <v/>
      </c>
      <c r="U105" s="30" t="str">
        <f t="shared" si="26"/>
        <v/>
      </c>
      <c r="V105" s="30" t="str">
        <f t="shared" si="27"/>
        <v/>
      </c>
      <c r="W105" s="30" t="str">
        <f t="shared" si="30"/>
        <v/>
      </c>
      <c r="X105" s="31" t="str">
        <f t="shared" si="28"/>
        <v/>
      </c>
      <c r="Y105" s="30" t="str">
        <f t="shared" si="29"/>
        <v xml:space="preserve"> </v>
      </c>
      <c r="Z105" s="32"/>
    </row>
    <row r="106" spans="2:26" x14ac:dyDescent="0.2">
      <c r="B106" s="34">
        <f t="shared" si="31"/>
        <v>0</v>
      </c>
      <c r="C106" s="30" t="str" cm="1">
        <f t="array" ref="C106">IF(B106=0," ",IF('Imperial Data'!AG95&gt;=1,_xlfn.XLOOKUP('Imperial Data'!AG95,Imperial_Incremental[Height],_xlfn.XLOOKUP('Cumulative Volumes Imperial'!$F$4,Imperial_Incremental[#Headers],Imperial_Incremental[])),0))</f>
        <v xml:space="preserve"> </v>
      </c>
      <c r="D106" s="30" t="str" cm="1">
        <f t="array" ref="D106">IF(B106=0," ",IF('Imperial Data'!AG95&gt;=1,_xlfn.XLOOKUP('Imperial Data'!AG95,Imperial_Incremental[Height],_xlfn.XLOOKUP('Cumulative Volumes Imperial'!$F$4&amp;"EC",Imperial_Incremental[#Headers],Imperial_Incremental[]),0),0))</f>
        <v xml:space="preserve"> </v>
      </c>
      <c r="E106" s="30" t="str">
        <f t="shared" si="16"/>
        <v/>
      </c>
      <c r="F106" s="30" t="str">
        <f t="shared" si="17"/>
        <v/>
      </c>
      <c r="G106" s="30" t="str">
        <f>IF(B106=0,"",IF('Cumulative Volumes Imperial'!$AP$17=FALSE,I106,H106))</f>
        <v/>
      </c>
      <c r="H106" s="30" t="str">
        <f t="shared" si="18"/>
        <v/>
      </c>
      <c r="I106" s="30" t="str">
        <f t="shared" si="19"/>
        <v/>
      </c>
      <c r="J106" s="30" t="str">
        <f>IF(B106="","",IF('Cumulative Volumes Imperial'!$AP$17=FALSE,L106,K106))</f>
        <v/>
      </c>
      <c r="K106" s="30" t="str">
        <f t="shared" si="20"/>
        <v/>
      </c>
      <c r="L106" s="30" t="str">
        <f t="shared" si="21"/>
        <v/>
      </c>
      <c r="M106" s="30" t="str">
        <f>IF($E$8+45+$E$9&gt;989,"FALSE",IF(B106="","",IF('Cumulative Volumes Imperial'!$AP$17=FALSE,O106,N106)))</f>
        <v/>
      </c>
      <c r="N106" s="30" t="str">
        <f t="shared" si="22"/>
        <v/>
      </c>
      <c r="O106" s="30" t="str">
        <f>IF(B106=0,"",IF('Cumulative Volumes Imperial'!$AP$17=FALSE,(V106*$E$4)+(W106*$E$5),N106))</f>
        <v/>
      </c>
      <c r="P106" s="30" t="str">
        <f>IF(B106=0,"",(((1/12)*'Imperial Data'!$AC$4*'Imperial Data'!$AC$5)-C106)*$H$6)</f>
        <v/>
      </c>
      <c r="Q106" s="30" t="str">
        <f t="shared" si="23"/>
        <v/>
      </c>
      <c r="R106" s="30" t="str">
        <f>IF(B106=0,"",(((1/12)*'Imperial Data'!$AC$5*'Imperial Data'!$AC$7)-D106)*$H$6)</f>
        <v/>
      </c>
      <c r="S106" s="30" t="str">
        <f t="shared" si="24"/>
        <v/>
      </c>
      <c r="T106" s="30" t="str">
        <f t="shared" si="25"/>
        <v/>
      </c>
      <c r="U106" s="30" t="str">
        <f t="shared" si="26"/>
        <v/>
      </c>
      <c r="V106" s="30" t="str">
        <f t="shared" si="27"/>
        <v/>
      </c>
      <c r="W106" s="30" t="str">
        <f t="shared" si="30"/>
        <v/>
      </c>
      <c r="X106" s="31" t="str">
        <f t="shared" si="28"/>
        <v/>
      </c>
      <c r="Y106" s="30" t="str">
        <f t="shared" si="29"/>
        <v xml:space="preserve"> </v>
      </c>
      <c r="Z106" s="32"/>
    </row>
    <row r="107" spans="2:26" x14ac:dyDescent="0.2">
      <c r="B107" s="34">
        <f t="shared" si="31"/>
        <v>0</v>
      </c>
      <c r="C107" s="30" t="str" cm="1">
        <f t="array" ref="C107">IF(B107=0," ",IF('Imperial Data'!AG96&gt;=1,_xlfn.XLOOKUP('Imperial Data'!AG96,Imperial_Incremental[Height],_xlfn.XLOOKUP('Cumulative Volumes Imperial'!$F$4,Imperial_Incremental[#Headers],Imperial_Incremental[])),0))</f>
        <v xml:space="preserve"> </v>
      </c>
      <c r="D107" s="30" t="str" cm="1">
        <f t="array" ref="D107">IF(B107=0," ",IF('Imperial Data'!AG96&gt;=1,_xlfn.XLOOKUP('Imperial Data'!AG96,Imperial_Incremental[Height],_xlfn.XLOOKUP('Cumulative Volumes Imperial'!$F$4&amp;"EC",Imperial_Incremental[#Headers],Imperial_Incremental[]),0),0))</f>
        <v xml:space="preserve"> </v>
      </c>
      <c r="E107" s="30" t="str">
        <f t="shared" si="16"/>
        <v/>
      </c>
      <c r="F107" s="30" t="str">
        <f t="shared" si="17"/>
        <v/>
      </c>
      <c r="G107" s="30" t="str">
        <f>IF(B107=0,"",IF('Cumulative Volumes Imperial'!$AP$17=FALSE,I107,H107))</f>
        <v/>
      </c>
      <c r="H107" s="30" t="str">
        <f t="shared" si="18"/>
        <v/>
      </c>
      <c r="I107" s="30" t="str">
        <f t="shared" si="19"/>
        <v/>
      </c>
      <c r="J107" s="30" t="str">
        <f>IF(B107="","",IF('Cumulative Volumes Imperial'!$AP$17=FALSE,L107,K107))</f>
        <v/>
      </c>
      <c r="K107" s="30" t="str">
        <f t="shared" si="20"/>
        <v/>
      </c>
      <c r="L107" s="30" t="str">
        <f t="shared" si="21"/>
        <v/>
      </c>
      <c r="M107" s="30" t="str">
        <f>IF($E$8+45+$E$9&gt;989,"FALSE",IF(B107="","",IF('Cumulative Volumes Imperial'!$AP$17=FALSE,O107,N107)))</f>
        <v/>
      </c>
      <c r="N107" s="30" t="str">
        <f t="shared" si="22"/>
        <v/>
      </c>
      <c r="O107" s="30" t="str">
        <f>IF(B107=0,"",IF('Cumulative Volumes Imperial'!$AP$17=FALSE,(V107*$E$4)+(W107*$E$5),N107))</f>
        <v/>
      </c>
      <c r="P107" s="30" t="str">
        <f>IF(B107=0,"",(((1/12)*'Imperial Data'!$AC$4*'Imperial Data'!$AC$5)-C107)*$H$6)</f>
        <v/>
      </c>
      <c r="Q107" s="30" t="str">
        <f t="shared" si="23"/>
        <v/>
      </c>
      <c r="R107" s="30" t="str">
        <f>IF(B107=0,"",(((1/12)*'Imperial Data'!$AC$5*'Imperial Data'!$AC$7)-D107)*$H$6)</f>
        <v/>
      </c>
      <c r="S107" s="30" t="str">
        <f t="shared" si="24"/>
        <v/>
      </c>
      <c r="T107" s="30" t="str">
        <f t="shared" si="25"/>
        <v/>
      </c>
      <c r="U107" s="30" t="str">
        <f t="shared" si="26"/>
        <v/>
      </c>
      <c r="V107" s="30" t="str">
        <f t="shared" si="27"/>
        <v/>
      </c>
      <c r="W107" s="30" t="str">
        <f t="shared" si="30"/>
        <v/>
      </c>
      <c r="X107" s="31" t="str">
        <f t="shared" si="28"/>
        <v/>
      </c>
      <c r="Y107" s="30" t="str">
        <f t="shared" si="29"/>
        <v xml:space="preserve"> </v>
      </c>
      <c r="Z107" s="32"/>
    </row>
    <row r="108" spans="2:26" x14ac:dyDescent="0.2">
      <c r="B108" s="34">
        <f t="shared" si="31"/>
        <v>0</v>
      </c>
      <c r="C108" s="30" t="str" cm="1">
        <f t="array" ref="C108">IF(B108=0," ",IF('Imperial Data'!AG97&gt;=1,_xlfn.XLOOKUP('Imperial Data'!AG97,Imperial_Incremental[Height],_xlfn.XLOOKUP('Cumulative Volumes Imperial'!$F$4,Imperial_Incremental[#Headers],Imperial_Incremental[])),0))</f>
        <v xml:space="preserve"> </v>
      </c>
      <c r="D108" s="30" t="str" cm="1">
        <f t="array" ref="D108">IF(B108=0," ",IF('Imperial Data'!AG97&gt;=1,_xlfn.XLOOKUP('Imperial Data'!AG97,Imperial_Incremental[Height],_xlfn.XLOOKUP('Cumulative Volumes Imperial'!$F$4&amp;"EC",Imperial_Incremental[#Headers],Imperial_Incremental[]),0),0))</f>
        <v xml:space="preserve"> </v>
      </c>
      <c r="E108" s="30" t="str">
        <f t="shared" si="16"/>
        <v/>
      </c>
      <c r="F108" s="30" t="str">
        <f t="shared" si="17"/>
        <v/>
      </c>
      <c r="G108" s="30" t="str">
        <f>IF(B108=0,"",IF('Cumulative Volumes Imperial'!$AP$17=FALSE,I108,H108))</f>
        <v/>
      </c>
      <c r="H108" s="30" t="str">
        <f t="shared" si="18"/>
        <v/>
      </c>
      <c r="I108" s="30" t="str">
        <f t="shared" si="19"/>
        <v/>
      </c>
      <c r="J108" s="30" t="str">
        <f>IF(B108="","",IF('Cumulative Volumes Imperial'!$AP$17=FALSE,L108,K108))</f>
        <v/>
      </c>
      <c r="K108" s="30" t="str">
        <f t="shared" si="20"/>
        <v/>
      </c>
      <c r="L108" s="30" t="str">
        <f t="shared" si="21"/>
        <v/>
      </c>
      <c r="M108" s="30" t="str">
        <f>IF($E$8+45+$E$9&gt;989,"FALSE",IF(B108="","",IF('Cumulative Volumes Imperial'!$AP$17=FALSE,O108,N108)))</f>
        <v/>
      </c>
      <c r="N108" s="30" t="str">
        <f t="shared" si="22"/>
        <v/>
      </c>
      <c r="O108" s="30" t="str">
        <f>IF(B108=0,"",IF('Cumulative Volumes Imperial'!$AP$17=FALSE,(V108*$E$4)+(W108*$E$5),N108))</f>
        <v/>
      </c>
      <c r="P108" s="30" t="str">
        <f>IF(B108=0,"",(((1/12)*'Imperial Data'!$AC$4*'Imperial Data'!$AC$5)-C108)*$H$6)</f>
        <v/>
      </c>
      <c r="Q108" s="30" t="str">
        <f t="shared" si="23"/>
        <v/>
      </c>
      <c r="R108" s="30" t="str">
        <f>IF(B108=0,"",(((1/12)*'Imperial Data'!$AC$5*'Imperial Data'!$AC$7)-D108)*$H$6)</f>
        <v/>
      </c>
      <c r="S108" s="30" t="str">
        <f t="shared" si="24"/>
        <v/>
      </c>
      <c r="T108" s="30" t="str">
        <f t="shared" si="25"/>
        <v/>
      </c>
      <c r="U108" s="30" t="str">
        <f t="shared" si="26"/>
        <v/>
      </c>
      <c r="V108" s="30" t="str">
        <f t="shared" si="27"/>
        <v/>
      </c>
      <c r="W108" s="30" t="str">
        <f t="shared" si="30"/>
        <v/>
      </c>
      <c r="X108" s="31" t="str">
        <f t="shared" si="28"/>
        <v/>
      </c>
      <c r="Y108" s="30" t="str">
        <f t="shared" si="29"/>
        <v xml:space="preserve"> </v>
      </c>
      <c r="Z108" s="32"/>
    </row>
    <row r="109" spans="2:26" x14ac:dyDescent="0.2">
      <c r="B109" s="34">
        <f t="shared" si="31"/>
        <v>0</v>
      </c>
      <c r="C109" s="30" t="str" cm="1">
        <f t="array" ref="C109">IF(B109=0," ",IF('Imperial Data'!AG98&gt;=1,_xlfn.XLOOKUP('Imperial Data'!AG98,Imperial_Incremental[Height],_xlfn.XLOOKUP('Cumulative Volumes Imperial'!$F$4,Imperial_Incremental[#Headers],Imperial_Incremental[])),0))</f>
        <v xml:space="preserve"> </v>
      </c>
      <c r="D109" s="30" t="str" cm="1">
        <f t="array" ref="D109">IF(B109=0," ",IF('Imperial Data'!AG98&gt;=1,_xlfn.XLOOKUP('Imperial Data'!AG98,Imperial_Incremental[Height],_xlfn.XLOOKUP('Cumulative Volumes Imperial'!$F$4&amp;"EC",Imperial_Incremental[#Headers],Imperial_Incremental[]),0),0))</f>
        <v xml:space="preserve"> </v>
      </c>
      <c r="E109" s="30" t="str">
        <f t="shared" si="16"/>
        <v/>
      </c>
      <c r="F109" s="30" t="str">
        <f t="shared" si="17"/>
        <v/>
      </c>
      <c r="G109" s="30" t="str">
        <f>IF(B109=0,"",IF('Cumulative Volumes Imperial'!$AP$17=FALSE,I109,H109))</f>
        <v/>
      </c>
      <c r="H109" s="30" t="str">
        <f t="shared" si="18"/>
        <v/>
      </c>
      <c r="I109" s="30" t="str">
        <f t="shared" si="19"/>
        <v/>
      </c>
      <c r="J109" s="30" t="str">
        <f>IF(B109="","",IF('Cumulative Volumes Imperial'!$AP$17=FALSE,L109,K109))</f>
        <v/>
      </c>
      <c r="K109" s="30" t="str">
        <f t="shared" si="20"/>
        <v/>
      </c>
      <c r="L109" s="30" t="str">
        <f t="shared" si="21"/>
        <v/>
      </c>
      <c r="M109" s="30" t="str">
        <f>IF($E$8+45+$E$9&gt;989,"FALSE",IF(B109="","",IF('Cumulative Volumes Imperial'!$AP$17=FALSE,O109,N109)))</f>
        <v/>
      </c>
      <c r="N109" s="30" t="str">
        <f t="shared" si="22"/>
        <v/>
      </c>
      <c r="O109" s="30" t="str">
        <f>IF(B109=0,"",IF('Cumulative Volumes Imperial'!$AP$17=FALSE,(V109*$E$4)+(W109*$E$5),N109))</f>
        <v/>
      </c>
      <c r="P109" s="30" t="str">
        <f>IF(B109=0,"",(((1/12)*'Imperial Data'!$AC$4*'Imperial Data'!$AC$5)-C109)*$H$6)</f>
        <v/>
      </c>
      <c r="Q109" s="30" t="str">
        <f t="shared" si="23"/>
        <v/>
      </c>
      <c r="R109" s="30" t="str">
        <f>IF(B109=0,"",(((1/12)*'Imperial Data'!$AC$5*'Imperial Data'!$AC$7)-D109)*$H$6)</f>
        <v/>
      </c>
      <c r="S109" s="30" t="str">
        <f t="shared" si="24"/>
        <v/>
      </c>
      <c r="T109" s="30" t="str">
        <f t="shared" si="25"/>
        <v/>
      </c>
      <c r="U109" s="30" t="str">
        <f t="shared" si="26"/>
        <v/>
      </c>
      <c r="V109" s="30" t="str">
        <f t="shared" si="27"/>
        <v/>
      </c>
      <c r="W109" s="30" t="str">
        <f t="shared" si="30"/>
        <v/>
      </c>
      <c r="X109" s="31" t="str">
        <f t="shared" si="28"/>
        <v/>
      </c>
      <c r="Y109" s="30" t="str">
        <f t="shared" si="29"/>
        <v xml:space="preserve"> </v>
      </c>
      <c r="Z109" s="32"/>
    </row>
    <row r="110" spans="2:26" x14ac:dyDescent="0.2">
      <c r="B110" s="34">
        <f t="shared" si="31"/>
        <v>0</v>
      </c>
      <c r="C110" s="30" t="str" cm="1">
        <f t="array" ref="C110">IF(B110=0," ",IF('Imperial Data'!AG99&gt;=1,_xlfn.XLOOKUP('Imperial Data'!AG99,Imperial_Incremental[Height],_xlfn.XLOOKUP('Cumulative Volumes Imperial'!$F$4,Imperial_Incremental[#Headers],Imperial_Incremental[])),0))</f>
        <v xml:space="preserve"> </v>
      </c>
      <c r="D110" s="30" t="str" cm="1">
        <f t="array" ref="D110">IF(B110=0," ",IF('Imperial Data'!AG99&gt;=1,_xlfn.XLOOKUP('Imperial Data'!AG99,Imperial_Incremental[Height],_xlfn.XLOOKUP('Cumulative Volumes Imperial'!$F$4&amp;"EC",Imperial_Incremental[#Headers],Imperial_Incremental[]),0),0))</f>
        <v xml:space="preserve"> </v>
      </c>
      <c r="E110" s="30" t="str">
        <f t="shared" si="16"/>
        <v/>
      </c>
      <c r="F110" s="30" t="str">
        <f t="shared" si="17"/>
        <v/>
      </c>
      <c r="G110" s="30" t="str">
        <f>IF(B110=0,"",IF('Cumulative Volumes Imperial'!$AP$17=FALSE,I110,H110))</f>
        <v/>
      </c>
      <c r="H110" s="30" t="str">
        <f t="shared" si="18"/>
        <v/>
      </c>
      <c r="I110" s="30" t="str">
        <f t="shared" si="19"/>
        <v/>
      </c>
      <c r="J110" s="30" t="str">
        <f>IF(B110="","",IF('Cumulative Volumes Imperial'!$AP$17=FALSE,L110,K110))</f>
        <v/>
      </c>
      <c r="K110" s="30" t="str">
        <f t="shared" si="20"/>
        <v/>
      </c>
      <c r="L110" s="30" t="str">
        <f t="shared" si="21"/>
        <v/>
      </c>
      <c r="M110" s="30" t="str">
        <f>IF($E$8+45+$E$9&gt;989,"FALSE",IF(B110="","",IF('Cumulative Volumes Imperial'!$AP$17=FALSE,O110,N110)))</f>
        <v/>
      </c>
      <c r="N110" s="30" t="str">
        <f t="shared" si="22"/>
        <v/>
      </c>
      <c r="O110" s="30" t="str">
        <f>IF(B110=0,"",IF('Cumulative Volumes Imperial'!$AP$17=FALSE,(V110*$E$4)+(W110*$E$5),N110))</f>
        <v/>
      </c>
      <c r="P110" s="30" t="str">
        <f>IF(B110=0,"",(((1/12)*'Imperial Data'!$AC$4*'Imperial Data'!$AC$5)-C110)*$H$6)</f>
        <v/>
      </c>
      <c r="Q110" s="30" t="str">
        <f t="shared" si="23"/>
        <v/>
      </c>
      <c r="R110" s="30" t="str">
        <f>IF(B110=0,"",(((1/12)*'Imperial Data'!$AC$5*'Imperial Data'!$AC$7)-D110)*$H$6)</f>
        <v/>
      </c>
      <c r="S110" s="30" t="str">
        <f t="shared" si="24"/>
        <v/>
      </c>
      <c r="T110" s="30" t="str">
        <f t="shared" si="25"/>
        <v/>
      </c>
      <c r="U110" s="30" t="str">
        <f t="shared" si="26"/>
        <v/>
      </c>
      <c r="V110" s="30" t="str">
        <f t="shared" si="27"/>
        <v/>
      </c>
      <c r="W110" s="30" t="str">
        <f t="shared" si="30"/>
        <v/>
      </c>
      <c r="X110" s="31" t="str">
        <f t="shared" si="28"/>
        <v/>
      </c>
      <c r="Y110" s="30" t="str">
        <f t="shared" si="29"/>
        <v xml:space="preserve"> </v>
      </c>
      <c r="Z110" s="32"/>
    </row>
    <row r="111" spans="2:26" x14ac:dyDescent="0.2">
      <c r="B111" s="34">
        <f t="shared" si="31"/>
        <v>0</v>
      </c>
      <c r="C111" s="30" t="str" cm="1">
        <f t="array" ref="C111">IF(B111=0," ",IF('Imperial Data'!AG100&gt;=1,_xlfn.XLOOKUP('Imperial Data'!AG100,Imperial_Incremental[Height],_xlfn.XLOOKUP('Cumulative Volumes Imperial'!$F$4,Imperial_Incremental[#Headers],Imperial_Incremental[])),0))</f>
        <v xml:space="preserve"> </v>
      </c>
      <c r="D111" s="30" t="str" cm="1">
        <f t="array" ref="D111">IF(B111=0," ",IF('Imperial Data'!AG100&gt;=1,_xlfn.XLOOKUP('Imperial Data'!AG100,Imperial_Incremental[Height],_xlfn.XLOOKUP('Cumulative Volumes Imperial'!$F$4&amp;"EC",Imperial_Incremental[#Headers],Imperial_Incremental[]),0),0))</f>
        <v xml:space="preserve"> </v>
      </c>
      <c r="E111" s="30" t="str">
        <f t="shared" si="16"/>
        <v/>
      </c>
      <c r="F111" s="30" t="str">
        <f t="shared" si="17"/>
        <v/>
      </c>
      <c r="G111" s="30" t="str">
        <f>IF(B111=0,"",IF('Cumulative Volumes Imperial'!$AP$17=FALSE,I111,H111))</f>
        <v/>
      </c>
      <c r="H111" s="30" t="str">
        <f t="shared" si="18"/>
        <v/>
      </c>
      <c r="I111" s="30" t="str">
        <f t="shared" si="19"/>
        <v/>
      </c>
      <c r="J111" s="30" t="str">
        <f>IF(B111="","",IF('Cumulative Volumes Imperial'!$AP$17=FALSE,L111,K111))</f>
        <v/>
      </c>
      <c r="K111" s="30" t="str">
        <f t="shared" si="20"/>
        <v/>
      </c>
      <c r="L111" s="30" t="str">
        <f t="shared" si="21"/>
        <v/>
      </c>
      <c r="M111" s="30" t="str">
        <f>IF($E$8+45+$E$9&gt;989,"FALSE",IF(B111="","",IF('Cumulative Volumes Imperial'!$AP$17=FALSE,O111,N111)))</f>
        <v/>
      </c>
      <c r="N111" s="30" t="str">
        <f t="shared" si="22"/>
        <v/>
      </c>
      <c r="O111" s="30" t="str">
        <f>IF(B111=0,"",IF('Cumulative Volumes Imperial'!$AP$17=FALSE,(V111*$E$4)+(W111*$E$5),N111))</f>
        <v/>
      </c>
      <c r="P111" s="30" t="str">
        <f>IF(B111=0,"",(((1/12)*'Imperial Data'!$AC$4*'Imperial Data'!$AC$5)-C111)*$H$6)</f>
        <v/>
      </c>
      <c r="Q111" s="30" t="str">
        <f t="shared" si="23"/>
        <v/>
      </c>
      <c r="R111" s="30" t="str">
        <f>IF(B111=0,"",(((1/12)*'Imperial Data'!$AC$5*'Imperial Data'!$AC$7)-D111)*$H$6)</f>
        <v/>
      </c>
      <c r="S111" s="30" t="str">
        <f t="shared" si="24"/>
        <v/>
      </c>
      <c r="T111" s="30" t="str">
        <f t="shared" si="25"/>
        <v/>
      </c>
      <c r="U111" s="30" t="str">
        <f t="shared" si="26"/>
        <v/>
      </c>
      <c r="V111" s="30" t="str">
        <f t="shared" si="27"/>
        <v/>
      </c>
      <c r="W111" s="30" t="str">
        <f t="shared" si="30"/>
        <v/>
      </c>
      <c r="X111" s="31" t="str">
        <f t="shared" si="28"/>
        <v/>
      </c>
      <c r="Y111" s="30" t="str">
        <f t="shared" si="29"/>
        <v xml:space="preserve"> </v>
      </c>
      <c r="Z111" s="32"/>
    </row>
    <row r="112" spans="2:26" x14ac:dyDescent="0.2">
      <c r="B112" s="34">
        <f t="shared" si="31"/>
        <v>0</v>
      </c>
      <c r="C112" s="30" t="str" cm="1">
        <f t="array" ref="C112">IF(B112=0," ",IF('Imperial Data'!AG101&gt;=1,_xlfn.XLOOKUP('Imperial Data'!AG101,Imperial_Incremental[Height],_xlfn.XLOOKUP('Cumulative Volumes Imperial'!$F$4,Imperial_Incremental[#Headers],Imperial_Incremental[])),0))</f>
        <v xml:space="preserve"> </v>
      </c>
      <c r="D112" s="30" t="str" cm="1">
        <f t="array" ref="D112">IF(B112=0," ",IF('Imperial Data'!AG101&gt;=1,_xlfn.XLOOKUP('Imperial Data'!AG101,Imperial_Incremental[Height],_xlfn.XLOOKUP('Cumulative Volumes Imperial'!$F$4&amp;"EC",Imperial_Incremental[#Headers],Imperial_Incremental[]),0),0))</f>
        <v xml:space="preserve"> </v>
      </c>
      <c r="E112" s="30" t="str">
        <f t="shared" si="16"/>
        <v/>
      </c>
      <c r="F112" s="30" t="str">
        <f t="shared" si="17"/>
        <v/>
      </c>
      <c r="G112" s="30" t="str">
        <f>IF(B112=0,"",IF('Cumulative Volumes Imperial'!$AP$17=FALSE,I112,H112))</f>
        <v/>
      </c>
      <c r="H112" s="30" t="str">
        <f t="shared" si="18"/>
        <v/>
      </c>
      <c r="I112" s="30" t="str">
        <f t="shared" si="19"/>
        <v/>
      </c>
      <c r="J112" s="30" t="str">
        <f>IF(B112="","",IF('Cumulative Volumes Imperial'!$AP$17=FALSE,L112,K112))</f>
        <v/>
      </c>
      <c r="K112" s="30" t="str">
        <f t="shared" si="20"/>
        <v/>
      </c>
      <c r="L112" s="30" t="str">
        <f t="shared" si="21"/>
        <v/>
      </c>
      <c r="M112" s="30" t="str">
        <f>IF($E$8+45+$E$9&gt;989,"FALSE",IF(B112="","",IF('Cumulative Volumes Imperial'!$AP$17=FALSE,O112,N112)))</f>
        <v/>
      </c>
      <c r="N112" s="30" t="str">
        <f t="shared" si="22"/>
        <v/>
      </c>
      <c r="O112" s="30" t="str">
        <f>IF(B112=0,"",IF('Cumulative Volumes Imperial'!$AP$17=FALSE,(V112*$E$4)+(W112*$E$5),N112))</f>
        <v/>
      </c>
      <c r="P112" s="30" t="str">
        <f>IF(B112=0,"",(((1/12)*'Imperial Data'!$AC$4*'Imperial Data'!$AC$5)-C112)*$H$6)</f>
        <v/>
      </c>
      <c r="Q112" s="30" t="str">
        <f t="shared" si="23"/>
        <v/>
      </c>
      <c r="R112" s="30" t="str">
        <f>IF(B112=0,"",(((1/12)*'Imperial Data'!$AC$5*'Imperial Data'!$AC$7)-D112)*$H$6)</f>
        <v/>
      </c>
      <c r="S112" s="30" t="str">
        <f t="shared" si="24"/>
        <v/>
      </c>
      <c r="T112" s="30" t="str">
        <f t="shared" si="25"/>
        <v/>
      </c>
      <c r="U112" s="30" t="str">
        <f t="shared" si="26"/>
        <v/>
      </c>
      <c r="V112" s="30" t="str">
        <f t="shared" si="27"/>
        <v/>
      </c>
      <c r="W112" s="30" t="str">
        <f t="shared" si="30"/>
        <v/>
      </c>
      <c r="X112" s="31" t="str">
        <f t="shared" si="28"/>
        <v/>
      </c>
      <c r="Y112" s="30" t="str">
        <f t="shared" si="29"/>
        <v xml:space="preserve"> </v>
      </c>
      <c r="Z112" s="32"/>
    </row>
    <row r="113" spans="2:26" x14ac:dyDescent="0.2">
      <c r="B113" s="34">
        <f t="shared" si="31"/>
        <v>0</v>
      </c>
      <c r="C113" s="30" t="str" cm="1">
        <f t="array" ref="C113">IF(B113=0," ",IF('Imperial Data'!AG102&gt;=1,_xlfn.XLOOKUP('Imperial Data'!AG102,Imperial_Incremental[Height],_xlfn.XLOOKUP('Cumulative Volumes Imperial'!$F$4,Imperial_Incremental[#Headers],Imperial_Incremental[])),0))</f>
        <v xml:space="preserve"> </v>
      </c>
      <c r="D113" s="30" t="str" cm="1">
        <f t="array" ref="D113">IF(B113=0," ",IF('Imperial Data'!AG102&gt;=1,_xlfn.XLOOKUP('Imperial Data'!AG102,Imperial_Incremental[Height],_xlfn.XLOOKUP('Cumulative Volumes Imperial'!$F$4&amp;"EC",Imperial_Incremental[#Headers],Imperial_Incremental[]),0),0))</f>
        <v xml:space="preserve"> </v>
      </c>
      <c r="E113" s="30" t="str">
        <f t="shared" si="16"/>
        <v/>
      </c>
      <c r="F113" s="30" t="str">
        <f t="shared" si="17"/>
        <v/>
      </c>
      <c r="G113" s="30" t="str">
        <f>IF(B113=0,"",IF('Cumulative Volumes Imperial'!$AP$17=FALSE,I113,H113))</f>
        <v/>
      </c>
      <c r="H113" s="30" t="str">
        <f t="shared" si="18"/>
        <v/>
      </c>
      <c r="I113" s="30" t="str">
        <f t="shared" si="19"/>
        <v/>
      </c>
      <c r="J113" s="30" t="str">
        <f>IF(B113="","",IF('Cumulative Volumes Imperial'!$AP$17=FALSE,L113,K113))</f>
        <v/>
      </c>
      <c r="K113" s="30" t="str">
        <f t="shared" si="20"/>
        <v/>
      </c>
      <c r="L113" s="30" t="str">
        <f t="shared" si="21"/>
        <v/>
      </c>
      <c r="M113" s="30" t="str">
        <f>IF($E$8+45+$E$9&gt;989,"FALSE",IF(B113="","",IF('Cumulative Volumes Imperial'!$AP$17=FALSE,O113,N113)))</f>
        <v/>
      </c>
      <c r="N113" s="30" t="str">
        <f t="shared" si="22"/>
        <v/>
      </c>
      <c r="O113" s="30" t="str">
        <f>IF(B113=0,"",IF('Cumulative Volumes Imperial'!$AP$17=FALSE,(V113*$E$4)+(W113*$E$5),N113))</f>
        <v/>
      </c>
      <c r="P113" s="30" t="str">
        <f>IF(B113=0,"",(((1/12)*'Imperial Data'!$AC$4*'Imperial Data'!$AC$5)-C113)*$H$6)</f>
        <v/>
      </c>
      <c r="Q113" s="30" t="str">
        <f t="shared" si="23"/>
        <v/>
      </c>
      <c r="R113" s="30" t="str">
        <f>IF(B113=0,"",(((1/12)*'Imperial Data'!$AC$5*'Imperial Data'!$AC$7)-D113)*$H$6)</f>
        <v/>
      </c>
      <c r="S113" s="30" t="str">
        <f t="shared" si="24"/>
        <v/>
      </c>
      <c r="T113" s="30" t="str">
        <f t="shared" si="25"/>
        <v/>
      </c>
      <c r="U113" s="30" t="str">
        <f t="shared" si="26"/>
        <v/>
      </c>
      <c r="V113" s="30" t="str">
        <f t="shared" si="27"/>
        <v/>
      </c>
      <c r="W113" s="30" t="str">
        <f t="shared" si="30"/>
        <v/>
      </c>
      <c r="X113" s="31" t="str">
        <f t="shared" si="28"/>
        <v/>
      </c>
      <c r="Y113" s="30" t="str">
        <f t="shared" si="29"/>
        <v xml:space="preserve"> </v>
      </c>
      <c r="Z113" s="32"/>
    </row>
    <row r="114" spans="2:26" x14ac:dyDescent="0.2">
      <c r="B114" s="34">
        <f t="shared" si="31"/>
        <v>0</v>
      </c>
      <c r="C114" s="30" t="str" cm="1">
        <f t="array" ref="C114">IF(B114=0," ",IF('Imperial Data'!AG103&gt;=1,_xlfn.XLOOKUP('Imperial Data'!AG103,Imperial_Incremental[Height],_xlfn.XLOOKUP('Cumulative Volumes Imperial'!$F$4,Imperial_Incremental[#Headers],Imperial_Incremental[])),0))</f>
        <v xml:space="preserve"> </v>
      </c>
      <c r="D114" s="30" t="str" cm="1">
        <f t="array" ref="D114">IF(B114=0," ",IF('Imperial Data'!AG103&gt;=1,_xlfn.XLOOKUP('Imperial Data'!AG103,Imperial_Incremental[Height],_xlfn.XLOOKUP('Cumulative Volumes Imperial'!$F$4&amp;"EC",Imperial_Incremental[#Headers],Imperial_Incremental[]),0),0))</f>
        <v xml:space="preserve"> </v>
      </c>
      <c r="E114" s="30" t="str">
        <f t="shared" si="16"/>
        <v/>
      </c>
      <c r="F114" s="30" t="str">
        <f t="shared" si="17"/>
        <v/>
      </c>
      <c r="G114" s="30" t="str">
        <f>IF(B114=0,"",IF('Cumulative Volumes Imperial'!$AP$17=FALSE,I114,H114))</f>
        <v/>
      </c>
      <c r="H114" s="30" t="str">
        <f t="shared" si="18"/>
        <v/>
      </c>
      <c r="I114" s="30" t="str">
        <f t="shared" si="19"/>
        <v/>
      </c>
      <c r="J114" s="30" t="str">
        <f>IF(B114="","",IF('Cumulative Volumes Imperial'!$AP$17=FALSE,L114,K114))</f>
        <v/>
      </c>
      <c r="K114" s="30" t="str">
        <f t="shared" si="20"/>
        <v/>
      </c>
      <c r="L114" s="30" t="str">
        <f t="shared" si="21"/>
        <v/>
      </c>
      <c r="M114" s="30" t="str">
        <f>IF($E$8+45+$E$9&gt;989,"FALSE",IF(B114="","",IF('Cumulative Volumes Imperial'!$AP$17=FALSE,O114,N114)))</f>
        <v/>
      </c>
      <c r="N114" s="30" t="str">
        <f t="shared" si="22"/>
        <v/>
      </c>
      <c r="O114" s="30" t="str">
        <f>IF(B114=0,"",IF('Cumulative Volumes Imperial'!$AP$17=FALSE,(V114*$E$4)+(W114*$E$5),N114))</f>
        <v/>
      </c>
      <c r="P114" s="30" t="str">
        <f>IF(B114=0,"",(((1/12)*'Imperial Data'!$AC$4*'Imperial Data'!$AC$5)-C114)*$H$6)</f>
        <v/>
      </c>
      <c r="Q114" s="30" t="str">
        <f t="shared" si="23"/>
        <v/>
      </c>
      <c r="R114" s="30" t="str">
        <f>IF(B114=0,"",(((1/12)*'Imperial Data'!$AC$5*'Imperial Data'!$AC$7)-D114)*$H$6)</f>
        <v/>
      </c>
      <c r="S114" s="30" t="str">
        <f t="shared" si="24"/>
        <v/>
      </c>
      <c r="T114" s="30" t="str">
        <f t="shared" si="25"/>
        <v/>
      </c>
      <c r="U114" s="30" t="str">
        <f t="shared" si="26"/>
        <v/>
      </c>
      <c r="V114" s="30" t="str">
        <f t="shared" si="27"/>
        <v/>
      </c>
      <c r="W114" s="30" t="str">
        <f t="shared" si="30"/>
        <v/>
      </c>
      <c r="X114" s="31" t="str">
        <f t="shared" si="28"/>
        <v/>
      </c>
      <c r="Y114" s="30" t="str">
        <f t="shared" si="29"/>
        <v xml:space="preserve"> </v>
      </c>
      <c r="Z114" s="32"/>
    </row>
    <row r="115" spans="2:26" x14ac:dyDescent="0.2">
      <c r="B115" s="34">
        <f t="shared" si="31"/>
        <v>0</v>
      </c>
      <c r="C115" s="30" t="str" cm="1">
        <f t="array" ref="C115">IF(B115=0," ",IF('Imperial Data'!AG104&gt;=1,_xlfn.XLOOKUP('Imperial Data'!AG104,Imperial_Incremental[Height],_xlfn.XLOOKUP('Cumulative Volumes Imperial'!$F$4,Imperial_Incremental[#Headers],Imperial_Incremental[])),0))</f>
        <v xml:space="preserve"> </v>
      </c>
      <c r="D115" s="30" t="str" cm="1">
        <f t="array" ref="D115">IF(B115=0," ",IF('Imperial Data'!AG104&gt;=1,_xlfn.XLOOKUP('Imperial Data'!AG104,Imperial_Incremental[Height],_xlfn.XLOOKUP('Cumulative Volumes Imperial'!$F$4&amp;"EC",Imperial_Incremental[#Headers],Imperial_Incremental[]),0),0))</f>
        <v xml:space="preserve"> </v>
      </c>
      <c r="E115" s="30" t="str">
        <f t="shared" si="16"/>
        <v/>
      </c>
      <c r="F115" s="30" t="str">
        <f t="shared" si="17"/>
        <v/>
      </c>
      <c r="G115" s="30" t="str">
        <f>IF(B115=0,"",IF('Cumulative Volumes Imperial'!$AP$17=FALSE,I115,H115))</f>
        <v/>
      </c>
      <c r="H115" s="30" t="str">
        <f t="shared" si="18"/>
        <v/>
      </c>
      <c r="I115" s="30" t="str">
        <f t="shared" si="19"/>
        <v/>
      </c>
      <c r="J115" s="30" t="str">
        <f>IF(B115="","",IF('Cumulative Volumes Imperial'!$AP$17=FALSE,L115,K115))</f>
        <v/>
      </c>
      <c r="K115" s="30" t="str">
        <f t="shared" si="20"/>
        <v/>
      </c>
      <c r="L115" s="30" t="str">
        <f t="shared" si="21"/>
        <v/>
      </c>
      <c r="M115" s="30" t="str">
        <f>IF($E$8+45+$E$9&gt;989,"FALSE",IF(B115="","",IF('Cumulative Volumes Imperial'!$AP$17=FALSE,O115,N115)))</f>
        <v/>
      </c>
      <c r="N115" s="30" t="str">
        <f t="shared" si="22"/>
        <v/>
      </c>
      <c r="O115" s="30" t="str">
        <f>IF(B115=0,"",IF('Cumulative Volumes Imperial'!$AP$17=FALSE,(V115*$E$4)+(W115*$E$5),N115))</f>
        <v/>
      </c>
      <c r="P115" s="30" t="str">
        <f>IF(B115=0,"",(((1/12)*'Imperial Data'!$AC$4*'Imperial Data'!$AC$5)-C115)*$H$6)</f>
        <v/>
      </c>
      <c r="Q115" s="30" t="str">
        <f t="shared" si="23"/>
        <v/>
      </c>
      <c r="R115" s="30" t="str">
        <f>IF(B115=0,"",(((1/12)*'Imperial Data'!$AC$5*'Imperial Data'!$AC$7)-D115)*$H$6)</f>
        <v/>
      </c>
      <c r="S115" s="30" t="str">
        <f t="shared" si="24"/>
        <v/>
      </c>
      <c r="T115" s="30" t="str">
        <f t="shared" si="25"/>
        <v/>
      </c>
      <c r="U115" s="30" t="str">
        <f t="shared" si="26"/>
        <v/>
      </c>
      <c r="V115" s="30" t="str">
        <f t="shared" si="27"/>
        <v/>
      </c>
      <c r="W115" s="30" t="str">
        <f t="shared" si="30"/>
        <v/>
      </c>
      <c r="X115" s="31" t="str">
        <f t="shared" si="28"/>
        <v/>
      </c>
      <c r="Y115" s="30" t="str">
        <f t="shared" si="29"/>
        <v xml:space="preserve"> </v>
      </c>
      <c r="Z115" s="32"/>
    </row>
    <row r="116" spans="2:26" x14ac:dyDescent="0.2">
      <c r="B116" s="34">
        <f t="shared" si="31"/>
        <v>0</v>
      </c>
      <c r="C116" s="30" t="str" cm="1">
        <f t="array" ref="C116">IF(B116=0," ",IF('Imperial Data'!AG105&gt;=1,_xlfn.XLOOKUP('Imperial Data'!AG105,Imperial_Incremental[Height],_xlfn.XLOOKUP('Cumulative Volumes Imperial'!$F$4,Imperial_Incremental[#Headers],Imperial_Incremental[])),0))</f>
        <v xml:space="preserve"> </v>
      </c>
      <c r="D116" s="30" t="str" cm="1">
        <f t="array" ref="D116">IF(B116=0," ",IF('Imperial Data'!AG105&gt;=1,_xlfn.XLOOKUP('Imperial Data'!AG105,Imperial_Incremental[Height],_xlfn.XLOOKUP('Cumulative Volumes Imperial'!$F$4&amp;"EC",Imperial_Incremental[#Headers],Imperial_Incremental[]),0),0))</f>
        <v xml:space="preserve"> </v>
      </c>
      <c r="E116" s="30" t="str">
        <f t="shared" si="16"/>
        <v/>
      </c>
      <c r="F116" s="30" t="str">
        <f t="shared" si="17"/>
        <v/>
      </c>
      <c r="G116" s="30" t="str">
        <f>IF(B116=0,"",IF('Cumulative Volumes Imperial'!$AP$17=FALSE,I116,H116))</f>
        <v/>
      </c>
      <c r="H116" s="30" t="str">
        <f t="shared" si="18"/>
        <v/>
      </c>
      <c r="I116" s="30" t="str">
        <f t="shared" si="19"/>
        <v/>
      </c>
      <c r="J116" s="30" t="str">
        <f>IF(B116="","",IF('Cumulative Volumes Imperial'!$AP$17=FALSE,L116,K116))</f>
        <v/>
      </c>
      <c r="K116" s="30" t="str">
        <f t="shared" si="20"/>
        <v/>
      </c>
      <c r="L116" s="30" t="str">
        <f t="shared" si="21"/>
        <v/>
      </c>
      <c r="M116" s="30" t="str">
        <f>IF($E$8+45+$E$9&gt;989,"FALSE",IF(B116="","",IF('Cumulative Volumes Imperial'!$AP$17=FALSE,O116,N116)))</f>
        <v/>
      </c>
      <c r="N116" s="30" t="str">
        <f t="shared" si="22"/>
        <v/>
      </c>
      <c r="O116" s="30" t="str">
        <f>IF(B116=0,"",IF('Cumulative Volumes Imperial'!$AP$17=FALSE,(V116*$E$4)+(W116*$E$5),N116))</f>
        <v/>
      </c>
      <c r="P116" s="30" t="str">
        <f>IF(B116=0,"",(((1/12)*'Imperial Data'!$AC$4*'Imperial Data'!$AC$5)-C116)*$H$6)</f>
        <v/>
      </c>
      <c r="Q116" s="30" t="str">
        <f t="shared" si="23"/>
        <v/>
      </c>
      <c r="R116" s="30" t="str">
        <f>IF(B116=0,"",(((1/12)*'Imperial Data'!$AC$5*'Imperial Data'!$AC$7)-D116)*$H$6)</f>
        <v/>
      </c>
      <c r="S116" s="30" t="str">
        <f t="shared" si="24"/>
        <v/>
      </c>
      <c r="T116" s="30" t="str">
        <f t="shared" si="25"/>
        <v/>
      </c>
      <c r="U116" s="30" t="str">
        <f t="shared" si="26"/>
        <v/>
      </c>
      <c r="V116" s="30" t="str">
        <f t="shared" si="27"/>
        <v/>
      </c>
      <c r="W116" s="30" t="str">
        <f t="shared" si="30"/>
        <v/>
      </c>
      <c r="X116" s="31" t="str">
        <f t="shared" si="28"/>
        <v/>
      </c>
      <c r="Y116" s="30" t="str">
        <f t="shared" si="29"/>
        <v xml:space="preserve"> </v>
      </c>
      <c r="Z116" s="32"/>
    </row>
    <row r="117" spans="2:26" x14ac:dyDescent="0.2">
      <c r="B117" s="34">
        <f t="shared" si="31"/>
        <v>0</v>
      </c>
      <c r="C117" s="30" t="str" cm="1">
        <f t="array" ref="C117">IF(B117=0," ",IF('Imperial Data'!AG106&gt;=1,_xlfn.XLOOKUP('Imperial Data'!AG106,Imperial_Incremental[Height],_xlfn.XLOOKUP('Cumulative Volumes Imperial'!$F$4,Imperial_Incremental[#Headers],Imperial_Incremental[])),0))</f>
        <v xml:space="preserve"> </v>
      </c>
      <c r="D117" s="30" t="str" cm="1">
        <f t="array" ref="D117">IF(B117=0," ",IF('Imperial Data'!AG106&gt;=1,_xlfn.XLOOKUP('Imperial Data'!AG106,Imperial_Incremental[Height],_xlfn.XLOOKUP('Cumulative Volumes Imperial'!$F$4&amp;"EC",Imperial_Incremental[#Headers],Imperial_Incremental[]),0),0))</f>
        <v xml:space="preserve"> </v>
      </c>
      <c r="E117" s="30" t="str">
        <f t="shared" si="16"/>
        <v/>
      </c>
      <c r="F117" s="30" t="str">
        <f t="shared" si="17"/>
        <v/>
      </c>
      <c r="G117" s="30" t="str">
        <f>IF(B117=0,"",IF('Cumulative Volumes Imperial'!$AP$17=FALSE,I117,H117))</f>
        <v/>
      </c>
      <c r="H117" s="30" t="str">
        <f t="shared" si="18"/>
        <v/>
      </c>
      <c r="I117" s="30" t="str">
        <f t="shared" si="19"/>
        <v/>
      </c>
      <c r="J117" s="30" t="str">
        <f>IF(B117="","",IF('Cumulative Volumes Imperial'!$AP$17=FALSE,L117,K117))</f>
        <v/>
      </c>
      <c r="K117" s="30" t="str">
        <f t="shared" si="20"/>
        <v/>
      </c>
      <c r="L117" s="30" t="str">
        <f t="shared" si="21"/>
        <v/>
      </c>
      <c r="M117" s="30" t="str">
        <f>IF($E$8+45+$E$9&gt;989,"FALSE",IF(B117="","",IF('Cumulative Volumes Imperial'!$AP$17=FALSE,O117,N117)))</f>
        <v/>
      </c>
      <c r="N117" s="30" t="str">
        <f t="shared" si="22"/>
        <v/>
      </c>
      <c r="O117" s="30" t="str">
        <f>IF(B117=0,"",IF('Cumulative Volumes Imperial'!$AP$17=FALSE,(V117*$E$4)+(W117*$E$5),N117))</f>
        <v/>
      </c>
      <c r="P117" s="30" t="str">
        <f>IF(B117=0,"",(((1/12)*'Imperial Data'!$AC$4*'Imperial Data'!$AC$5)-C117)*$H$6)</f>
        <v/>
      </c>
      <c r="Q117" s="30" t="str">
        <f t="shared" si="23"/>
        <v/>
      </c>
      <c r="R117" s="30" t="str">
        <f>IF(B117=0,"",(((1/12)*'Imperial Data'!$AC$5*'Imperial Data'!$AC$7)-D117)*$H$6)</f>
        <v/>
      </c>
      <c r="S117" s="30" t="str">
        <f t="shared" si="24"/>
        <v/>
      </c>
      <c r="T117" s="30" t="str">
        <f t="shared" si="25"/>
        <v/>
      </c>
      <c r="U117" s="30" t="str">
        <f t="shared" si="26"/>
        <v/>
      </c>
      <c r="V117" s="30" t="str">
        <f t="shared" si="27"/>
        <v/>
      </c>
      <c r="W117" s="30" t="str">
        <f t="shared" si="30"/>
        <v/>
      </c>
      <c r="X117" s="31" t="str">
        <f t="shared" si="28"/>
        <v/>
      </c>
      <c r="Y117" s="30" t="str">
        <f t="shared" si="29"/>
        <v xml:space="preserve"> </v>
      </c>
      <c r="Z117" s="32"/>
    </row>
    <row r="118" spans="2:26" x14ac:dyDescent="0.2">
      <c r="B118" s="34">
        <f t="shared" si="31"/>
        <v>0</v>
      </c>
      <c r="C118" s="30" t="str" cm="1">
        <f t="array" ref="C118">IF(B118=0," ",IF('Imperial Data'!AG107&gt;=1,_xlfn.XLOOKUP('Imperial Data'!AG107,Imperial_Incremental[Height],_xlfn.XLOOKUP('Cumulative Volumes Imperial'!$F$4,Imperial_Incremental[#Headers],Imperial_Incremental[])),0))</f>
        <v xml:space="preserve"> </v>
      </c>
      <c r="D118" s="30" t="str" cm="1">
        <f t="array" ref="D118">IF(B118=0," ",IF('Imperial Data'!AG107&gt;=1,_xlfn.XLOOKUP('Imperial Data'!AG107,Imperial_Incremental[Height],_xlfn.XLOOKUP('Cumulative Volumes Imperial'!$F$4&amp;"EC",Imperial_Incremental[#Headers],Imperial_Incremental[]),0),0))</f>
        <v xml:space="preserve"> </v>
      </c>
      <c r="E118" s="30" t="str">
        <f t="shared" si="16"/>
        <v/>
      </c>
      <c r="F118" s="30" t="str">
        <f t="shared" si="17"/>
        <v/>
      </c>
      <c r="G118" s="30" t="str">
        <f>IF(B118=0,"",IF('Cumulative Volumes Imperial'!$AP$17=FALSE,I118,H118))</f>
        <v/>
      </c>
      <c r="H118" s="30" t="str">
        <f t="shared" si="18"/>
        <v/>
      </c>
      <c r="I118" s="30" t="str">
        <f t="shared" si="19"/>
        <v/>
      </c>
      <c r="J118" s="30" t="str">
        <f>IF(B118="","",IF('Cumulative Volumes Imperial'!$AP$17=FALSE,L118,K118))</f>
        <v/>
      </c>
      <c r="K118" s="30" t="str">
        <f t="shared" si="20"/>
        <v/>
      </c>
      <c r="L118" s="30" t="str">
        <f t="shared" si="21"/>
        <v/>
      </c>
      <c r="M118" s="30" t="str">
        <f>IF($E$8+45+$E$9&gt;989,"FALSE",IF(B118="","",IF('Cumulative Volumes Imperial'!$AP$17=FALSE,O118,N118)))</f>
        <v/>
      </c>
      <c r="N118" s="30" t="str">
        <f t="shared" si="22"/>
        <v/>
      </c>
      <c r="O118" s="30" t="str">
        <f>IF(B118=0,"",IF('Cumulative Volumes Imperial'!$AP$17=FALSE,(V118*$E$4)+(W118*$E$5),N118))</f>
        <v/>
      </c>
      <c r="P118" s="30" t="str">
        <f>IF(B118=0,"",(((1/12)*'Imperial Data'!$AC$4*'Imperial Data'!$AC$5)-C118)*$H$6)</f>
        <v/>
      </c>
      <c r="Q118" s="30" t="str">
        <f t="shared" si="23"/>
        <v/>
      </c>
      <c r="R118" s="30" t="str">
        <f>IF(B118=0,"",(((1/12)*'Imperial Data'!$AC$5*'Imperial Data'!$AC$7)-D118)*$H$6)</f>
        <v/>
      </c>
      <c r="S118" s="30" t="str">
        <f t="shared" si="24"/>
        <v/>
      </c>
      <c r="T118" s="30" t="str">
        <f t="shared" si="25"/>
        <v/>
      </c>
      <c r="U118" s="30" t="str">
        <f t="shared" si="26"/>
        <v/>
      </c>
      <c r="V118" s="30" t="str">
        <f t="shared" si="27"/>
        <v/>
      </c>
      <c r="W118" s="30" t="str">
        <f t="shared" si="30"/>
        <v/>
      </c>
      <c r="X118" s="31" t="str">
        <f t="shared" si="28"/>
        <v/>
      </c>
      <c r="Y118" s="30" t="str">
        <f t="shared" si="29"/>
        <v xml:space="preserve"> </v>
      </c>
      <c r="Z118" s="32"/>
    </row>
    <row r="119" spans="2:26" x14ac:dyDescent="0.2">
      <c r="B119" s="34">
        <f t="shared" si="31"/>
        <v>0</v>
      </c>
      <c r="C119" s="30" t="str" cm="1">
        <f t="array" ref="C119">IF(B119=0," ",IF('Imperial Data'!AG108&gt;=1,_xlfn.XLOOKUP('Imperial Data'!AG108,Imperial_Incremental[Height],_xlfn.XLOOKUP('Cumulative Volumes Imperial'!$F$4,Imperial_Incremental[#Headers],Imperial_Incremental[])),0))</f>
        <v xml:space="preserve"> </v>
      </c>
      <c r="D119" s="30" t="str" cm="1">
        <f t="array" ref="D119">IF(B119=0," ",IF('Imperial Data'!AG108&gt;=1,_xlfn.XLOOKUP('Imperial Data'!AG108,Imperial_Incremental[Height],_xlfn.XLOOKUP('Cumulative Volumes Imperial'!$F$4&amp;"EC",Imperial_Incremental[#Headers],Imperial_Incremental[]),0),0))</f>
        <v xml:space="preserve"> </v>
      </c>
      <c r="E119" s="30" t="str">
        <f t="shared" si="16"/>
        <v/>
      </c>
      <c r="F119" s="30" t="str">
        <f t="shared" si="17"/>
        <v/>
      </c>
      <c r="G119" s="30" t="str">
        <f>IF(B119=0,"",IF('Cumulative Volumes Imperial'!$AP$17=FALSE,I119,H119))</f>
        <v/>
      </c>
      <c r="H119" s="30" t="str">
        <f t="shared" si="18"/>
        <v/>
      </c>
      <c r="I119" s="30" t="str">
        <f t="shared" si="19"/>
        <v/>
      </c>
      <c r="J119" s="30" t="str">
        <f>IF(B119="","",IF('Cumulative Volumes Imperial'!$AP$17=FALSE,L119,K119))</f>
        <v/>
      </c>
      <c r="K119" s="30" t="str">
        <f t="shared" si="20"/>
        <v/>
      </c>
      <c r="L119" s="30" t="str">
        <f t="shared" si="21"/>
        <v/>
      </c>
      <c r="M119" s="30" t="str">
        <f>IF($E$8+45+$E$9&gt;989,"FALSE",IF(B119="","",IF('Cumulative Volumes Imperial'!$AP$17=FALSE,O119,N119)))</f>
        <v/>
      </c>
      <c r="N119" s="30" t="str">
        <f t="shared" si="22"/>
        <v/>
      </c>
      <c r="O119" s="30" t="str">
        <f>IF(B119=0,"",IF('Cumulative Volumes Imperial'!$AP$17=FALSE,(V119*$E$4)+(W119*$E$5),N119))</f>
        <v/>
      </c>
      <c r="P119" s="30" t="str">
        <f>IF(B119=0,"",(((1/12)*'Imperial Data'!$AC$4*'Imperial Data'!$AC$5)-C119)*$H$6)</f>
        <v/>
      </c>
      <c r="Q119" s="30" t="str">
        <f t="shared" si="23"/>
        <v/>
      </c>
      <c r="R119" s="30" t="str">
        <f>IF(B119=0,"",(((1/12)*'Imperial Data'!$AC$5*'Imperial Data'!$AC$7)-D119)*$H$6)</f>
        <v/>
      </c>
      <c r="S119" s="30" t="str">
        <f t="shared" si="24"/>
        <v/>
      </c>
      <c r="T119" s="30" t="str">
        <f t="shared" si="25"/>
        <v/>
      </c>
      <c r="U119" s="30" t="str">
        <f t="shared" si="26"/>
        <v/>
      </c>
      <c r="V119" s="30" t="str">
        <f t="shared" si="27"/>
        <v/>
      </c>
      <c r="W119" s="30" t="str">
        <f t="shared" si="30"/>
        <v/>
      </c>
      <c r="X119" s="31" t="str">
        <f t="shared" si="28"/>
        <v/>
      </c>
      <c r="Y119" s="30" t="str">
        <f t="shared" si="29"/>
        <v xml:space="preserve"> </v>
      </c>
      <c r="Z119" s="32"/>
    </row>
    <row r="120" spans="2:26" x14ac:dyDescent="0.2">
      <c r="B120" s="34">
        <f t="shared" si="31"/>
        <v>0</v>
      </c>
      <c r="C120" s="30" t="str" cm="1">
        <f t="array" ref="C120">IF(B120=0," ",IF('Imperial Data'!AG109&gt;=1,_xlfn.XLOOKUP('Imperial Data'!AG109,Imperial_Incremental[Height],_xlfn.XLOOKUP('Cumulative Volumes Imperial'!$F$4,Imperial_Incremental[#Headers],Imperial_Incremental[])),0))</f>
        <v xml:space="preserve"> </v>
      </c>
      <c r="D120" s="30" t="str" cm="1">
        <f t="array" ref="D120">IF(B120=0," ",IF('Imperial Data'!AG109&gt;=1,_xlfn.XLOOKUP('Imperial Data'!AG109,Imperial_Incremental[Height],_xlfn.XLOOKUP('Cumulative Volumes Imperial'!$F$4&amp;"EC",Imperial_Incremental[#Headers],Imperial_Incremental[]),0),0))</f>
        <v xml:space="preserve"> </v>
      </c>
      <c r="E120" s="30" t="str">
        <f t="shared" si="16"/>
        <v/>
      </c>
      <c r="F120" s="30" t="str">
        <f t="shared" si="17"/>
        <v/>
      </c>
      <c r="G120" s="30" t="str">
        <f>IF(B120=0,"",IF('Cumulative Volumes Imperial'!$AP$17=FALSE,I120,H120))</f>
        <v/>
      </c>
      <c r="H120" s="30" t="str">
        <f t="shared" si="18"/>
        <v/>
      </c>
      <c r="I120" s="30" t="str">
        <f t="shared" si="19"/>
        <v/>
      </c>
      <c r="J120" s="30" t="str">
        <f>IF(B120="","",IF('Cumulative Volumes Imperial'!$AP$17=FALSE,L120,K120))</f>
        <v/>
      </c>
      <c r="K120" s="30" t="str">
        <f t="shared" si="20"/>
        <v/>
      </c>
      <c r="L120" s="30" t="str">
        <f t="shared" si="21"/>
        <v/>
      </c>
      <c r="M120" s="30" t="str">
        <f>IF($E$8+45+$E$9&gt;989,"FALSE",IF(B120="","",IF('Cumulative Volumes Imperial'!$AP$17=FALSE,O120,N120)))</f>
        <v/>
      </c>
      <c r="N120" s="30" t="str">
        <f t="shared" si="22"/>
        <v/>
      </c>
      <c r="O120" s="30" t="str">
        <f>IF(B120=0,"",IF('Cumulative Volumes Imperial'!$AP$17=FALSE,(V120*$E$4)+(W120*$E$5),N120))</f>
        <v/>
      </c>
      <c r="P120" s="30" t="str">
        <f>IF(B120=0,"",(((1/12)*'Imperial Data'!$AC$4*'Imperial Data'!$AC$5)-C120)*$H$6)</f>
        <v/>
      </c>
      <c r="Q120" s="30" t="str">
        <f t="shared" si="23"/>
        <v/>
      </c>
      <c r="R120" s="30" t="str">
        <f>IF(B120=0,"",(((1/12)*'Imperial Data'!$AC$5*'Imperial Data'!$AC$7)-D120)*$H$6)</f>
        <v/>
      </c>
      <c r="S120" s="30" t="str">
        <f t="shared" si="24"/>
        <v/>
      </c>
      <c r="T120" s="30" t="str">
        <f t="shared" si="25"/>
        <v/>
      </c>
      <c r="U120" s="30" t="str">
        <f t="shared" si="26"/>
        <v/>
      </c>
      <c r="V120" s="30" t="str">
        <f t="shared" si="27"/>
        <v/>
      </c>
      <c r="W120" s="30" t="str">
        <f t="shared" si="30"/>
        <v/>
      </c>
      <c r="X120" s="31" t="str">
        <f t="shared" si="28"/>
        <v/>
      </c>
      <c r="Y120" s="30" t="str">
        <f t="shared" si="29"/>
        <v xml:space="preserve"> </v>
      </c>
      <c r="Z120" s="32"/>
    </row>
    <row r="121" spans="2:26" x14ac:dyDescent="0.2">
      <c r="B121" s="34">
        <f t="shared" si="31"/>
        <v>0</v>
      </c>
      <c r="C121" s="30" t="str" cm="1">
        <f t="array" ref="C121">IF(B121=0," ",IF('Imperial Data'!AG110&gt;=1,_xlfn.XLOOKUP('Imperial Data'!AG110,Imperial_Incremental[Height],_xlfn.XLOOKUP('Cumulative Volumes Imperial'!$F$4,Imperial_Incremental[#Headers],Imperial_Incremental[])),0))</f>
        <v xml:space="preserve"> </v>
      </c>
      <c r="D121" s="30" t="str" cm="1">
        <f t="array" ref="D121">IF(B121=0," ",IF('Imperial Data'!AG110&gt;=1,_xlfn.XLOOKUP('Imperial Data'!AG110,Imperial_Incremental[Height],_xlfn.XLOOKUP('Cumulative Volumes Imperial'!$F$4&amp;"EC",Imperial_Incremental[#Headers],Imperial_Incremental[]),0),0))</f>
        <v xml:space="preserve"> </v>
      </c>
      <c r="E121" s="30" t="str">
        <f t="shared" si="16"/>
        <v/>
      </c>
      <c r="F121" s="30" t="str">
        <f t="shared" si="17"/>
        <v/>
      </c>
      <c r="G121" s="30" t="str">
        <f>IF(B121=0,"",IF('Cumulative Volumes Imperial'!$AP$17=FALSE,I121,H121))</f>
        <v/>
      </c>
      <c r="H121" s="30" t="str">
        <f t="shared" si="18"/>
        <v/>
      </c>
      <c r="I121" s="30" t="str">
        <f t="shared" si="19"/>
        <v/>
      </c>
      <c r="J121" s="30" t="str">
        <f>IF(B121="","",IF('Cumulative Volumes Imperial'!$AP$17=FALSE,L121,K121))</f>
        <v/>
      </c>
      <c r="K121" s="30" t="str">
        <f t="shared" si="20"/>
        <v/>
      </c>
      <c r="L121" s="30" t="str">
        <f t="shared" si="21"/>
        <v/>
      </c>
      <c r="M121" s="30" t="str">
        <f>IF($E$8+45+$E$9&gt;989,"FALSE",IF(B121="","",IF('Cumulative Volumes Imperial'!$AP$17=FALSE,O121,N121)))</f>
        <v/>
      </c>
      <c r="N121" s="30" t="str">
        <f t="shared" si="22"/>
        <v/>
      </c>
      <c r="O121" s="30" t="str">
        <f>IF(B121=0,"",IF('Cumulative Volumes Imperial'!$AP$17=FALSE,(V121*$E$4)+(W121*$E$5),N121))</f>
        <v/>
      </c>
      <c r="P121" s="30" t="str">
        <f>IF(B121=0,"",(((1/12)*'Imperial Data'!$AC$4*'Imperial Data'!$AC$5)-C121)*$H$6)</f>
        <v/>
      </c>
      <c r="Q121" s="30" t="str">
        <f t="shared" si="23"/>
        <v/>
      </c>
      <c r="R121" s="30" t="str">
        <f>IF(B121=0,"",(((1/12)*'Imperial Data'!$AC$5*'Imperial Data'!$AC$7)-D121)*$H$6)</f>
        <v/>
      </c>
      <c r="S121" s="30" t="str">
        <f t="shared" si="24"/>
        <v/>
      </c>
      <c r="T121" s="30" t="str">
        <f t="shared" si="25"/>
        <v/>
      </c>
      <c r="U121" s="30" t="str">
        <f t="shared" si="26"/>
        <v/>
      </c>
      <c r="V121" s="30" t="str">
        <f t="shared" si="27"/>
        <v/>
      </c>
      <c r="W121" s="30" t="str">
        <f t="shared" si="30"/>
        <v/>
      </c>
      <c r="X121" s="31" t="str">
        <f t="shared" si="28"/>
        <v/>
      </c>
      <c r="Y121" s="30" t="str">
        <f t="shared" si="29"/>
        <v xml:space="preserve"> </v>
      </c>
      <c r="Z121" s="32"/>
    </row>
    <row r="122" spans="2:26" x14ac:dyDescent="0.2">
      <c r="B122" s="34">
        <f t="shared" si="31"/>
        <v>0</v>
      </c>
      <c r="C122" s="30" t="str" cm="1">
        <f t="array" ref="C122">IF(B122=0," ",IF('Imperial Data'!AG111&gt;=1,_xlfn.XLOOKUP('Imperial Data'!AG111,Imperial_Incremental[Height],_xlfn.XLOOKUP('Cumulative Volumes Imperial'!$F$4,Imperial_Incremental[#Headers],Imperial_Incremental[])),0))</f>
        <v xml:space="preserve"> </v>
      </c>
      <c r="D122" s="30" t="str" cm="1">
        <f t="array" ref="D122">IF(B122=0," ",IF('Imperial Data'!AG111&gt;=1,_xlfn.XLOOKUP('Imperial Data'!AG111,Imperial_Incremental[Height],_xlfn.XLOOKUP('Cumulative Volumes Imperial'!$F$4&amp;"EC",Imperial_Incremental[#Headers],Imperial_Incremental[]),0),0))</f>
        <v xml:space="preserve"> </v>
      </c>
      <c r="E122" s="30" t="str">
        <f t="shared" si="16"/>
        <v/>
      </c>
      <c r="F122" s="30" t="str">
        <f t="shared" si="17"/>
        <v/>
      </c>
      <c r="G122" s="30" t="str">
        <f>IF(B122=0,"",IF('Cumulative Volumes Imperial'!$AP$17=FALSE,I122,H122))</f>
        <v/>
      </c>
      <c r="H122" s="30" t="str">
        <f t="shared" si="18"/>
        <v/>
      </c>
      <c r="I122" s="30" t="str">
        <f t="shared" si="19"/>
        <v/>
      </c>
      <c r="J122" s="30" t="str">
        <f>IF(B122="","",IF('Cumulative Volumes Imperial'!$AP$17=FALSE,L122,K122))</f>
        <v/>
      </c>
      <c r="K122" s="30" t="str">
        <f t="shared" si="20"/>
        <v/>
      </c>
      <c r="L122" s="30" t="str">
        <f t="shared" si="21"/>
        <v/>
      </c>
      <c r="M122" s="30" t="str">
        <f>IF($E$8+45+$E$9&gt;989,"FALSE",IF(B122="","",IF('Cumulative Volumes Imperial'!$AP$17=FALSE,O122,N122)))</f>
        <v/>
      </c>
      <c r="N122" s="30" t="str">
        <f t="shared" si="22"/>
        <v/>
      </c>
      <c r="O122" s="30" t="str">
        <f>IF(B122=0,"",IF('Cumulative Volumes Imperial'!$AP$17=FALSE,(V122*$E$4)+(W122*$E$5),N122))</f>
        <v/>
      </c>
      <c r="P122" s="30" t="str">
        <f>IF(B122=0,"",(((1/12)*'Imperial Data'!$AC$4*'Imperial Data'!$AC$5)-C122)*$H$6)</f>
        <v/>
      </c>
      <c r="Q122" s="30" t="str">
        <f t="shared" si="23"/>
        <v/>
      </c>
      <c r="R122" s="30" t="str">
        <f>IF(B122=0,"",(((1/12)*'Imperial Data'!$AC$5*'Imperial Data'!$AC$7)-D122)*$H$6)</f>
        <v/>
      </c>
      <c r="S122" s="30" t="str">
        <f t="shared" si="24"/>
        <v/>
      </c>
      <c r="T122" s="30" t="str">
        <f t="shared" si="25"/>
        <v/>
      </c>
      <c r="U122" s="30" t="str">
        <f t="shared" si="26"/>
        <v/>
      </c>
      <c r="V122" s="30" t="str">
        <f t="shared" si="27"/>
        <v/>
      </c>
      <c r="W122" s="30" t="str">
        <f t="shared" si="30"/>
        <v/>
      </c>
      <c r="X122" s="31" t="str">
        <f t="shared" si="28"/>
        <v/>
      </c>
      <c r="Y122" s="30" t="str">
        <f t="shared" si="29"/>
        <v xml:space="preserve"> </v>
      </c>
      <c r="Z122" s="32"/>
    </row>
    <row r="123" spans="2:26" x14ac:dyDescent="0.2">
      <c r="B123" s="34">
        <f t="shared" si="31"/>
        <v>0</v>
      </c>
      <c r="C123" s="30" t="str" cm="1">
        <f t="array" ref="C123">IF(B123=0," ",IF('Imperial Data'!AG112&gt;=1,_xlfn.XLOOKUP('Imperial Data'!AG112,Imperial_Incremental[Height],_xlfn.XLOOKUP('Cumulative Volumes Imperial'!$F$4,Imperial_Incremental[#Headers],Imperial_Incremental[])),0))</f>
        <v xml:space="preserve"> </v>
      </c>
      <c r="D123" s="30" t="str" cm="1">
        <f t="array" ref="D123">IF(B123=0," ",IF('Imperial Data'!AG112&gt;=1,_xlfn.XLOOKUP('Imperial Data'!AG112,Imperial_Incremental[Height],_xlfn.XLOOKUP('Cumulative Volumes Imperial'!$F$4&amp;"EC",Imperial_Incremental[#Headers],Imperial_Incremental[]),0),0))</f>
        <v xml:space="preserve"> </v>
      </c>
      <c r="E123" s="30" t="str">
        <f t="shared" si="16"/>
        <v/>
      </c>
      <c r="F123" s="30" t="str">
        <f t="shared" si="17"/>
        <v/>
      </c>
      <c r="G123" s="30" t="str">
        <f>IF(B123=0,"",IF('Cumulative Volumes Imperial'!$AP$17=FALSE,I123,H123))</f>
        <v/>
      </c>
      <c r="H123" s="30" t="str">
        <f t="shared" si="18"/>
        <v/>
      </c>
      <c r="I123" s="30" t="str">
        <f t="shared" si="19"/>
        <v/>
      </c>
      <c r="J123" s="30" t="str">
        <f>IF(B123="","",IF('Cumulative Volumes Imperial'!$AP$17=FALSE,L123,K123))</f>
        <v/>
      </c>
      <c r="K123" s="30" t="str">
        <f t="shared" si="20"/>
        <v/>
      </c>
      <c r="L123" s="30" t="str">
        <f t="shared" si="21"/>
        <v/>
      </c>
      <c r="M123" s="30" t="str">
        <f>IF($E$8+45+$E$9&gt;989,"FALSE",IF(B123="","",IF('Cumulative Volumes Imperial'!$AP$17=FALSE,O123,N123)))</f>
        <v/>
      </c>
      <c r="N123" s="30" t="str">
        <f t="shared" si="22"/>
        <v/>
      </c>
      <c r="O123" s="30" t="str">
        <f>IF(B123=0,"",IF('Cumulative Volumes Imperial'!$AP$17=FALSE,(V123*$E$4)+(W123*$E$5),N123))</f>
        <v/>
      </c>
      <c r="P123" s="30" t="str">
        <f>IF(B123=0,"",(((1/12)*'Imperial Data'!$AC$4*'Imperial Data'!$AC$5)-C123)*$H$6)</f>
        <v/>
      </c>
      <c r="Q123" s="30" t="str">
        <f t="shared" si="23"/>
        <v/>
      </c>
      <c r="R123" s="30" t="str">
        <f>IF(B123=0,"",(((1/12)*'Imperial Data'!$AC$5*'Imperial Data'!$AC$7)-D123)*$H$6)</f>
        <v/>
      </c>
      <c r="S123" s="30" t="str">
        <f t="shared" si="24"/>
        <v/>
      </c>
      <c r="T123" s="30" t="str">
        <f t="shared" si="25"/>
        <v/>
      </c>
      <c r="U123" s="30" t="str">
        <f t="shared" si="26"/>
        <v/>
      </c>
      <c r="V123" s="30" t="str">
        <f t="shared" si="27"/>
        <v/>
      </c>
      <c r="W123" s="30" t="str">
        <f t="shared" si="30"/>
        <v/>
      </c>
      <c r="X123" s="31" t="str">
        <f t="shared" si="28"/>
        <v/>
      </c>
      <c r="Y123" s="30" t="str">
        <f t="shared" si="29"/>
        <v xml:space="preserve"> </v>
      </c>
      <c r="Z123" s="32"/>
    </row>
    <row r="124" spans="2:26" x14ac:dyDescent="0.2">
      <c r="B124" s="34">
        <f t="shared" si="31"/>
        <v>0</v>
      </c>
      <c r="C124" s="30" t="str" cm="1">
        <f t="array" ref="C124">IF(B124=0," ",IF('Imperial Data'!AG113&gt;=1,_xlfn.XLOOKUP('Imperial Data'!AG113,Imperial_Incremental[Height],_xlfn.XLOOKUP('Cumulative Volumes Imperial'!$F$4,Imperial_Incremental[#Headers],Imperial_Incremental[])),0))</f>
        <v xml:space="preserve"> </v>
      </c>
      <c r="D124" s="30" t="str" cm="1">
        <f t="array" ref="D124">IF(B124=0," ",IF('Imperial Data'!AG113&gt;=1,_xlfn.XLOOKUP('Imperial Data'!AG113,Imperial_Incremental[Height],_xlfn.XLOOKUP('Cumulative Volumes Imperial'!$F$4&amp;"EC",Imperial_Incremental[#Headers],Imperial_Incremental[]),0),0))</f>
        <v xml:space="preserve"> </v>
      </c>
      <c r="E124" s="30" t="str">
        <f t="shared" si="16"/>
        <v/>
      </c>
      <c r="F124" s="30" t="str">
        <f t="shared" si="17"/>
        <v/>
      </c>
      <c r="G124" s="30" t="str">
        <f>IF(B124=0,"",IF('Cumulative Volumes Imperial'!$AP$17=FALSE,I124,H124))</f>
        <v/>
      </c>
      <c r="H124" s="30" t="str">
        <f t="shared" si="18"/>
        <v/>
      </c>
      <c r="I124" s="30" t="str">
        <f t="shared" si="19"/>
        <v/>
      </c>
      <c r="J124" s="30" t="str">
        <f>IF(B124="","",IF('Cumulative Volumes Imperial'!$AP$17=FALSE,L124,K124))</f>
        <v/>
      </c>
      <c r="K124" s="30" t="str">
        <f t="shared" si="20"/>
        <v/>
      </c>
      <c r="L124" s="30" t="str">
        <f t="shared" si="21"/>
        <v/>
      </c>
      <c r="M124" s="30" t="str">
        <f>IF($E$8+45+$E$9&gt;989,"FALSE",IF(B124="","",IF('Cumulative Volumes Imperial'!$AP$17=FALSE,O124,N124)))</f>
        <v/>
      </c>
      <c r="N124" s="30" t="str">
        <f t="shared" si="22"/>
        <v/>
      </c>
      <c r="O124" s="30" t="str">
        <f>IF(B124=0,"",IF('Cumulative Volumes Imperial'!$AP$17=FALSE,(V124*$E$4)+(W124*$E$5),N124))</f>
        <v/>
      </c>
      <c r="P124" s="30" t="str">
        <f>IF(B124=0,"",(((1/12)*'Imperial Data'!$AC$4*'Imperial Data'!$AC$5)-C124)*$H$6)</f>
        <v/>
      </c>
      <c r="Q124" s="30" t="str">
        <f t="shared" si="23"/>
        <v/>
      </c>
      <c r="R124" s="30" t="str">
        <f>IF(B124=0,"",(((1/12)*'Imperial Data'!$AC$5*'Imperial Data'!$AC$7)-D124)*$H$6)</f>
        <v/>
      </c>
      <c r="S124" s="30" t="str">
        <f t="shared" si="24"/>
        <v/>
      </c>
      <c r="T124" s="30" t="str">
        <f t="shared" si="25"/>
        <v/>
      </c>
      <c r="U124" s="30" t="str">
        <f t="shared" si="26"/>
        <v/>
      </c>
      <c r="V124" s="30" t="str">
        <f t="shared" si="27"/>
        <v/>
      </c>
      <c r="W124" s="30" t="str">
        <f t="shared" si="30"/>
        <v/>
      </c>
      <c r="X124" s="31" t="str">
        <f t="shared" si="28"/>
        <v/>
      </c>
      <c r="Y124" s="30" t="str">
        <f t="shared" si="29"/>
        <v xml:space="preserve"> </v>
      </c>
      <c r="Z124" s="32"/>
    </row>
    <row r="125" spans="2:26" x14ac:dyDescent="0.2">
      <c r="B125" s="34">
        <f t="shared" si="31"/>
        <v>0</v>
      </c>
      <c r="C125" s="30" t="str" cm="1">
        <f t="array" ref="C125">IF(B125=0," ",IF('Imperial Data'!AG114&gt;=1,_xlfn.XLOOKUP('Imperial Data'!AG114,Imperial_Incremental[Height],_xlfn.XLOOKUP('Cumulative Volumes Imperial'!$F$4,Imperial_Incremental[#Headers],Imperial_Incremental[])),0))</f>
        <v xml:space="preserve"> </v>
      </c>
      <c r="D125" s="30" t="str" cm="1">
        <f t="array" ref="D125">IF(B125=0," ",IF('Imperial Data'!AG114&gt;=1,_xlfn.XLOOKUP('Imperial Data'!AG114,Imperial_Incremental[Height],_xlfn.XLOOKUP('Cumulative Volumes Imperial'!$F$4&amp;"EC",Imperial_Incremental[#Headers],Imperial_Incremental[]),0),0))</f>
        <v xml:space="preserve"> </v>
      </c>
      <c r="E125" s="30" t="str">
        <f t="shared" si="16"/>
        <v/>
      </c>
      <c r="F125" s="30" t="str">
        <f t="shared" si="17"/>
        <v/>
      </c>
      <c r="G125" s="30" t="str">
        <f>IF(B125=0,"",IF('Cumulative Volumes Imperial'!$AP$17=FALSE,I125,H125))</f>
        <v/>
      </c>
      <c r="H125" s="30" t="str">
        <f t="shared" si="18"/>
        <v/>
      </c>
      <c r="I125" s="30" t="str">
        <f t="shared" si="19"/>
        <v/>
      </c>
      <c r="J125" s="30" t="str">
        <f>IF(B125="","",IF('Cumulative Volumes Imperial'!$AP$17=FALSE,L125,K125))</f>
        <v/>
      </c>
      <c r="K125" s="30" t="str">
        <f t="shared" si="20"/>
        <v/>
      </c>
      <c r="L125" s="30" t="str">
        <f t="shared" si="21"/>
        <v/>
      </c>
      <c r="M125" s="30" t="str">
        <f>IF($E$8+45+$E$9&gt;989,"FALSE",IF(B125="","",IF('Cumulative Volumes Imperial'!$AP$17=FALSE,O125,N125)))</f>
        <v/>
      </c>
      <c r="N125" s="30" t="str">
        <f t="shared" si="22"/>
        <v/>
      </c>
      <c r="O125" s="30" t="str">
        <f>IF(B125=0,"",IF('Cumulative Volumes Imperial'!$AP$17=FALSE,(V125*$E$4)+(W125*$E$5),N125))</f>
        <v/>
      </c>
      <c r="P125" s="30" t="str">
        <f>IF(B125=0,"",(((1/12)*'Imperial Data'!$AC$4*'Imperial Data'!$AC$5)-C125)*$H$6)</f>
        <v/>
      </c>
      <c r="Q125" s="30" t="str">
        <f t="shared" si="23"/>
        <v/>
      </c>
      <c r="R125" s="30" t="str">
        <f>IF(B125=0,"",(((1/12)*'Imperial Data'!$AC$5*'Imperial Data'!$AC$7)-D125)*$H$6)</f>
        <v/>
      </c>
      <c r="S125" s="30" t="str">
        <f t="shared" si="24"/>
        <v/>
      </c>
      <c r="T125" s="30" t="str">
        <f t="shared" si="25"/>
        <v/>
      </c>
      <c r="U125" s="30" t="str">
        <f t="shared" si="26"/>
        <v/>
      </c>
      <c r="V125" s="30" t="str">
        <f t="shared" si="27"/>
        <v/>
      </c>
      <c r="W125" s="30" t="str">
        <f t="shared" si="30"/>
        <v/>
      </c>
      <c r="X125" s="31" t="str">
        <f t="shared" si="28"/>
        <v/>
      </c>
      <c r="Y125" s="30" t="str">
        <f t="shared" si="29"/>
        <v xml:space="preserve"> </v>
      </c>
      <c r="Z125" s="32"/>
    </row>
    <row r="126" spans="2:26" x14ac:dyDescent="0.2">
      <c r="B126" s="34">
        <f t="shared" si="31"/>
        <v>0</v>
      </c>
      <c r="C126" s="30" t="str" cm="1">
        <f t="array" ref="C126">IF(B126=0," ",IF('Imperial Data'!AG115&gt;=1,_xlfn.XLOOKUP('Imperial Data'!AG115,Imperial_Incremental[Height],_xlfn.XLOOKUP('Cumulative Volumes Imperial'!$F$4,Imperial_Incremental[#Headers],Imperial_Incremental[])),0))</f>
        <v xml:space="preserve"> </v>
      </c>
      <c r="D126" s="30" t="str" cm="1">
        <f t="array" ref="D126">IF(B126=0," ",IF('Imperial Data'!AG115&gt;=1,_xlfn.XLOOKUP('Imperial Data'!AG115,Imperial_Incremental[Height],_xlfn.XLOOKUP('Cumulative Volumes Imperial'!$F$4&amp;"EC",Imperial_Incremental[#Headers],Imperial_Incremental[]),0),0))</f>
        <v xml:space="preserve"> </v>
      </c>
      <c r="E126" s="30" t="str">
        <f t="shared" si="16"/>
        <v/>
      </c>
      <c r="F126" s="30" t="str">
        <f t="shared" si="17"/>
        <v/>
      </c>
      <c r="G126" s="30" t="str">
        <f>IF(B126=0,"",IF('Cumulative Volumes Imperial'!$AP$17=FALSE,I126,H126))</f>
        <v/>
      </c>
      <c r="H126" s="30" t="str">
        <f t="shared" si="18"/>
        <v/>
      </c>
      <c r="I126" s="30" t="str">
        <f t="shared" si="19"/>
        <v/>
      </c>
      <c r="J126" s="30" t="str">
        <f>IF(B126="","",IF('Cumulative Volumes Imperial'!$AP$17=FALSE,L126,K126))</f>
        <v/>
      </c>
      <c r="K126" s="30" t="str">
        <f t="shared" si="20"/>
        <v/>
      </c>
      <c r="L126" s="30" t="str">
        <f t="shared" si="21"/>
        <v/>
      </c>
      <c r="M126" s="30" t="str">
        <f>IF($E$8+45+$E$9&gt;989,"FALSE",IF(B126="","",IF('Cumulative Volumes Imperial'!$AP$17=FALSE,O126,N126)))</f>
        <v/>
      </c>
      <c r="N126" s="30" t="str">
        <f t="shared" si="22"/>
        <v/>
      </c>
      <c r="O126" s="30" t="str">
        <f>IF(B126=0,"",IF('Cumulative Volumes Imperial'!$AP$17=FALSE,(V126*$E$4)+(W126*$E$5),N126))</f>
        <v/>
      </c>
      <c r="P126" s="30" t="str">
        <f>IF(B126=0,"",(((1/12)*'Imperial Data'!$AC$4*'Imperial Data'!$AC$5)-C126)*$H$6)</f>
        <v/>
      </c>
      <c r="Q126" s="30" t="str">
        <f t="shared" si="23"/>
        <v/>
      </c>
      <c r="R126" s="30" t="str">
        <f>IF(B126=0,"",(((1/12)*'Imperial Data'!$AC$5*'Imperial Data'!$AC$7)-D126)*$H$6)</f>
        <v/>
      </c>
      <c r="S126" s="30" t="str">
        <f t="shared" si="24"/>
        <v/>
      </c>
      <c r="T126" s="30" t="str">
        <f t="shared" si="25"/>
        <v/>
      </c>
      <c r="U126" s="30" t="str">
        <f t="shared" si="26"/>
        <v/>
      </c>
      <c r="V126" s="30" t="str">
        <f t="shared" si="27"/>
        <v/>
      </c>
      <c r="W126" s="30" t="str">
        <f t="shared" si="30"/>
        <v/>
      </c>
      <c r="X126" s="31" t="str">
        <f t="shared" si="28"/>
        <v/>
      </c>
      <c r="Y126" s="30" t="str">
        <f t="shared" si="29"/>
        <v xml:space="preserve"> </v>
      </c>
      <c r="Z126" s="32"/>
    </row>
    <row r="127" spans="2:26" x14ac:dyDescent="0.2">
      <c r="B127" s="34">
        <f t="shared" si="31"/>
        <v>0</v>
      </c>
      <c r="C127" s="30" t="str" cm="1">
        <f t="array" ref="C127">IF(B127=0," ",IF('Imperial Data'!AG116&gt;=1,_xlfn.XLOOKUP('Imperial Data'!AG116,Imperial_Incremental[Height],_xlfn.XLOOKUP('Cumulative Volumes Imperial'!$F$4,Imperial_Incremental[#Headers],Imperial_Incremental[])),0))</f>
        <v xml:space="preserve"> </v>
      </c>
      <c r="D127" s="30" t="str" cm="1">
        <f t="array" ref="D127">IF(B127=0," ",IF('Imperial Data'!AG116&gt;=1,_xlfn.XLOOKUP('Imperial Data'!AG116,Imperial_Incremental[Height],_xlfn.XLOOKUP('Cumulative Volumes Imperial'!$F$4&amp;"EC",Imperial_Incremental[#Headers],Imperial_Incremental[]),0),0))</f>
        <v xml:space="preserve"> </v>
      </c>
      <c r="E127" s="30" t="str">
        <f t="shared" si="16"/>
        <v/>
      </c>
      <c r="F127" s="30" t="str">
        <f t="shared" si="17"/>
        <v/>
      </c>
      <c r="G127" s="30" t="str">
        <f>IF(B127=0,"",IF('Cumulative Volumes Imperial'!$AP$17=FALSE,I127,H127))</f>
        <v/>
      </c>
      <c r="H127" s="30" t="str">
        <f t="shared" si="18"/>
        <v/>
      </c>
      <c r="I127" s="30" t="str">
        <f t="shared" si="19"/>
        <v/>
      </c>
      <c r="J127" s="30" t="str">
        <f>IF(B127="","",IF('Cumulative Volumes Imperial'!$AP$17=FALSE,L127,K127))</f>
        <v/>
      </c>
      <c r="K127" s="30" t="str">
        <f t="shared" si="20"/>
        <v/>
      </c>
      <c r="L127" s="30" t="str">
        <f t="shared" si="21"/>
        <v/>
      </c>
      <c r="M127" s="30" t="str">
        <f>IF($E$8+45+$E$9&gt;989,"FALSE",IF(B127="","",IF('Cumulative Volumes Imperial'!$AP$17=FALSE,O127,N127)))</f>
        <v/>
      </c>
      <c r="N127" s="30" t="str">
        <f t="shared" si="22"/>
        <v/>
      </c>
      <c r="O127" s="30" t="str">
        <f>IF(B127=0,"",IF('Cumulative Volumes Imperial'!$AP$17=FALSE,(V127*$E$4)+(W127*$E$5),N127))</f>
        <v/>
      </c>
      <c r="P127" s="30" t="str">
        <f>IF(B127=0,"",(((1/12)*'Imperial Data'!$AC$4*'Imperial Data'!$AC$5)-C127)*$H$6)</f>
        <v/>
      </c>
      <c r="Q127" s="30" t="str">
        <f t="shared" si="23"/>
        <v/>
      </c>
      <c r="R127" s="30" t="str">
        <f>IF(B127=0,"",(((1/12)*'Imperial Data'!$AC$5*'Imperial Data'!$AC$7)-D127)*$H$6)</f>
        <v/>
      </c>
      <c r="S127" s="30" t="str">
        <f t="shared" si="24"/>
        <v/>
      </c>
      <c r="T127" s="30" t="str">
        <f t="shared" si="25"/>
        <v/>
      </c>
      <c r="U127" s="30" t="str">
        <f t="shared" si="26"/>
        <v/>
      </c>
      <c r="V127" s="30" t="str">
        <f t="shared" si="27"/>
        <v/>
      </c>
      <c r="W127" s="30" t="str">
        <f t="shared" si="30"/>
        <v/>
      </c>
      <c r="X127" s="31" t="str">
        <f t="shared" si="28"/>
        <v/>
      </c>
      <c r="Y127" s="30" t="str">
        <f t="shared" si="29"/>
        <v xml:space="preserve"> </v>
      </c>
      <c r="Z127" s="32"/>
    </row>
    <row r="128" spans="2:26" x14ac:dyDescent="0.2">
      <c r="B128" s="34">
        <f t="shared" si="31"/>
        <v>0</v>
      </c>
      <c r="C128" s="30" t="str" cm="1">
        <f t="array" ref="C128">IF(B128=0," ",IF('Imperial Data'!AG117&gt;=1,_xlfn.XLOOKUP('Imperial Data'!AG117,Imperial_Incremental[Height],_xlfn.XLOOKUP('Cumulative Volumes Imperial'!$F$4,Imperial_Incremental[#Headers],Imperial_Incremental[])),0))</f>
        <v xml:space="preserve"> </v>
      </c>
      <c r="D128" s="30" t="str" cm="1">
        <f t="array" ref="D128">IF(B128=0," ",IF('Imperial Data'!AG117&gt;=1,_xlfn.XLOOKUP('Imperial Data'!AG117,Imperial_Incremental[Height],_xlfn.XLOOKUP('Cumulative Volumes Imperial'!$F$4&amp;"EC",Imperial_Incremental[#Headers],Imperial_Incremental[]),0),0))</f>
        <v xml:space="preserve"> </v>
      </c>
      <c r="E128" s="30" t="str">
        <f t="shared" si="16"/>
        <v/>
      </c>
      <c r="F128" s="30" t="str">
        <f t="shared" si="17"/>
        <v/>
      </c>
      <c r="G128" s="30" t="str">
        <f>IF(B128=0,"",IF('Cumulative Volumes Imperial'!$AP$17=FALSE,I128,H128))</f>
        <v/>
      </c>
      <c r="H128" s="30" t="str">
        <f t="shared" si="18"/>
        <v/>
      </c>
      <c r="I128" s="30" t="str">
        <f t="shared" si="19"/>
        <v/>
      </c>
      <c r="J128" s="30" t="str">
        <f>IF(B128="","",IF('Cumulative Volumes Imperial'!$AP$17=FALSE,L128,K128))</f>
        <v/>
      </c>
      <c r="K128" s="30" t="str">
        <f t="shared" si="20"/>
        <v/>
      </c>
      <c r="L128" s="30" t="str">
        <f t="shared" si="21"/>
        <v/>
      </c>
      <c r="M128" s="30" t="str">
        <f>IF($E$8+45+$E$9&gt;989,"FALSE",IF(B128="","",IF('Cumulative Volumes Imperial'!$AP$17=FALSE,O128,N128)))</f>
        <v/>
      </c>
      <c r="N128" s="30" t="str">
        <f t="shared" si="22"/>
        <v/>
      </c>
      <c r="O128" s="30" t="str">
        <f>IF(B128=0,"",IF('Cumulative Volumes Imperial'!$AP$17=FALSE,(V128*$E$4)+(W128*$E$5),N128))</f>
        <v/>
      </c>
      <c r="P128" s="30" t="str">
        <f>IF(B128=0,"",(((1/12)*'Imperial Data'!$AC$4*'Imperial Data'!$AC$5)-C128)*$H$6)</f>
        <v/>
      </c>
      <c r="Q128" s="30" t="str">
        <f t="shared" si="23"/>
        <v/>
      </c>
      <c r="R128" s="30" t="str">
        <f>IF(B128=0,"",(((1/12)*'Imperial Data'!$AC$5*'Imperial Data'!$AC$7)-D128)*$H$6)</f>
        <v/>
      </c>
      <c r="S128" s="30" t="str">
        <f t="shared" si="24"/>
        <v/>
      </c>
      <c r="T128" s="30" t="str">
        <f t="shared" si="25"/>
        <v/>
      </c>
      <c r="U128" s="30" t="str">
        <f t="shared" si="26"/>
        <v/>
      </c>
      <c r="V128" s="30" t="str">
        <f t="shared" si="27"/>
        <v/>
      </c>
      <c r="W128" s="30" t="str">
        <f t="shared" si="30"/>
        <v/>
      </c>
      <c r="X128" s="31" t="str">
        <f t="shared" si="28"/>
        <v/>
      </c>
      <c r="Y128" s="30" t="str">
        <f t="shared" si="29"/>
        <v xml:space="preserve"> </v>
      </c>
      <c r="Z128" s="32"/>
    </row>
    <row r="129" spans="2:26" x14ac:dyDescent="0.2">
      <c r="B129" s="34">
        <f t="shared" si="31"/>
        <v>0</v>
      </c>
      <c r="C129" s="30" t="str" cm="1">
        <f t="array" ref="C129">IF(B129=0," ",IF('Imperial Data'!AG118&gt;=1,_xlfn.XLOOKUP('Imperial Data'!AG118,Imperial_Incremental[Height],_xlfn.XLOOKUP('Cumulative Volumes Imperial'!$F$4,Imperial_Incremental[#Headers],Imperial_Incremental[])),0))</f>
        <v xml:space="preserve"> </v>
      </c>
      <c r="D129" s="30" t="str" cm="1">
        <f t="array" ref="D129">IF(B129=0," ",IF('Imperial Data'!AG118&gt;=1,_xlfn.XLOOKUP('Imperial Data'!AG118,Imperial_Incremental[Height],_xlfn.XLOOKUP('Cumulative Volumes Imperial'!$F$4&amp;"EC",Imperial_Incremental[#Headers],Imperial_Incremental[]),0),0))</f>
        <v xml:space="preserve"> </v>
      </c>
      <c r="E129" s="30" t="str">
        <f t="shared" si="16"/>
        <v/>
      </c>
      <c r="F129" s="30" t="str">
        <f t="shared" si="17"/>
        <v/>
      </c>
      <c r="G129" s="30" t="str">
        <f>IF(B129=0,"",IF('Cumulative Volumes Imperial'!$AP$17=FALSE,I129,H129))</f>
        <v/>
      </c>
      <c r="H129" s="30" t="str">
        <f t="shared" si="18"/>
        <v/>
      </c>
      <c r="I129" s="30" t="str">
        <f t="shared" si="19"/>
        <v/>
      </c>
      <c r="J129" s="30" t="str">
        <f>IF(B129="","",IF('Cumulative Volumes Imperial'!$AP$17=FALSE,L129,K129))</f>
        <v/>
      </c>
      <c r="K129" s="30" t="str">
        <f t="shared" si="20"/>
        <v/>
      </c>
      <c r="L129" s="30" t="str">
        <f t="shared" si="21"/>
        <v/>
      </c>
      <c r="M129" s="30" t="str">
        <f>IF($E$8+45+$E$9&gt;989,"FALSE",IF(B129="","",IF('Cumulative Volumes Imperial'!$AP$17=FALSE,O129,N129)))</f>
        <v/>
      </c>
      <c r="N129" s="30" t="str">
        <f t="shared" si="22"/>
        <v/>
      </c>
      <c r="O129" s="30" t="str">
        <f>IF(B129=0,"",IF('Cumulative Volumes Imperial'!$AP$17=FALSE,(V129*$E$4)+(W129*$E$5),N129))</f>
        <v/>
      </c>
      <c r="P129" s="30" t="str">
        <f>IF(B129=0,"",(((1/12)*'Imperial Data'!$AC$4*'Imperial Data'!$AC$5)-C129)*$H$6)</f>
        <v/>
      </c>
      <c r="Q129" s="30" t="str">
        <f t="shared" si="23"/>
        <v/>
      </c>
      <c r="R129" s="30" t="str">
        <f>IF(B129=0,"",(((1/12)*'Imperial Data'!$AC$5*'Imperial Data'!$AC$7)-D129)*$H$6)</f>
        <v/>
      </c>
      <c r="S129" s="30" t="str">
        <f t="shared" si="24"/>
        <v/>
      </c>
      <c r="T129" s="30" t="str">
        <f t="shared" si="25"/>
        <v/>
      </c>
      <c r="U129" s="30" t="str">
        <f t="shared" si="26"/>
        <v/>
      </c>
      <c r="V129" s="30" t="str">
        <f t="shared" si="27"/>
        <v/>
      </c>
      <c r="W129" s="30" t="str">
        <f t="shared" si="30"/>
        <v/>
      </c>
      <c r="X129" s="31" t="str">
        <f t="shared" si="28"/>
        <v/>
      </c>
      <c r="Y129" s="30" t="str">
        <f t="shared" si="29"/>
        <v xml:space="preserve"> </v>
      </c>
      <c r="Z129" s="32"/>
    </row>
    <row r="130" spans="2:26" x14ac:dyDescent="0.2">
      <c r="B130" s="34">
        <f t="shared" si="31"/>
        <v>0</v>
      </c>
      <c r="C130" s="30" t="str" cm="1">
        <f t="array" ref="C130">IF(B130=0," ",IF('Imperial Data'!AG119&gt;=1,_xlfn.XLOOKUP('Imperial Data'!AG119,Imperial_Incremental[Height],_xlfn.XLOOKUP('Cumulative Volumes Imperial'!$F$4,Imperial_Incremental[#Headers],Imperial_Incremental[])),0))</f>
        <v xml:space="preserve"> </v>
      </c>
      <c r="D130" s="30" t="str" cm="1">
        <f t="array" ref="D130">IF(B130=0," ",IF('Imperial Data'!AG119&gt;=1,_xlfn.XLOOKUP('Imperial Data'!AG119,Imperial_Incremental[Height],_xlfn.XLOOKUP('Cumulative Volumes Imperial'!$F$4&amp;"EC",Imperial_Incremental[#Headers],Imperial_Incremental[]),0),0))</f>
        <v xml:space="preserve"> </v>
      </c>
      <c r="E130" s="30" t="str">
        <f t="shared" si="16"/>
        <v/>
      </c>
      <c r="F130" s="30" t="str">
        <f t="shared" si="17"/>
        <v/>
      </c>
      <c r="G130" s="30" t="str">
        <f>IF(B130=0,"",IF('Cumulative Volumes Imperial'!$AP$17=FALSE,I130,H130))</f>
        <v/>
      </c>
      <c r="H130" s="30" t="str">
        <f t="shared" si="18"/>
        <v/>
      </c>
      <c r="I130" s="30" t="str">
        <f t="shared" si="19"/>
        <v/>
      </c>
      <c r="J130" s="30" t="str">
        <f>IF(B130="","",IF('Cumulative Volumes Imperial'!$AP$17=FALSE,L130,K130))</f>
        <v/>
      </c>
      <c r="K130" s="30" t="str">
        <f t="shared" si="20"/>
        <v/>
      </c>
      <c r="L130" s="30" t="str">
        <f t="shared" si="21"/>
        <v/>
      </c>
      <c r="M130" s="30" t="str">
        <f>IF($E$8+45+$E$9&gt;989,"FALSE",IF(B130="","",IF('Cumulative Volumes Imperial'!$AP$17=FALSE,O130,N130)))</f>
        <v/>
      </c>
      <c r="N130" s="30" t="str">
        <f t="shared" si="22"/>
        <v/>
      </c>
      <c r="O130" s="30" t="str">
        <f>IF(B130=0,"",IF('Cumulative Volumes Imperial'!$AP$17=FALSE,(V130*$E$4)+(W130*$E$5),N130))</f>
        <v/>
      </c>
      <c r="P130" s="30" t="str">
        <f>IF(B130=0,"",(((1/12)*'Imperial Data'!$AC$4*'Imperial Data'!$AC$5)-C130)*$H$6)</f>
        <v/>
      </c>
      <c r="Q130" s="30" t="str">
        <f t="shared" si="23"/>
        <v/>
      </c>
      <c r="R130" s="30" t="str">
        <f>IF(B130=0,"",(((1/12)*'Imperial Data'!$AC$5*'Imperial Data'!$AC$7)-D130)*$H$6)</f>
        <v/>
      </c>
      <c r="S130" s="30" t="str">
        <f t="shared" si="24"/>
        <v/>
      </c>
      <c r="T130" s="30" t="str">
        <f t="shared" si="25"/>
        <v/>
      </c>
      <c r="U130" s="30" t="str">
        <f t="shared" si="26"/>
        <v/>
      </c>
      <c r="V130" s="30" t="str">
        <f t="shared" si="27"/>
        <v/>
      </c>
      <c r="W130" s="30" t="str">
        <f t="shared" si="30"/>
        <v/>
      </c>
      <c r="X130" s="31" t="str">
        <f t="shared" si="28"/>
        <v/>
      </c>
      <c r="Y130" s="30" t="str">
        <f t="shared" si="29"/>
        <v xml:space="preserve"> </v>
      </c>
      <c r="Z130" s="32"/>
    </row>
    <row r="131" spans="2:26" x14ac:dyDescent="0.2">
      <c r="B131" s="34">
        <f t="shared" si="31"/>
        <v>0</v>
      </c>
      <c r="C131" s="30" t="str" cm="1">
        <f t="array" ref="C131">IF(B131=0," ",IF('Imperial Data'!AG120&gt;=1,_xlfn.XLOOKUP('Imperial Data'!AG120,Imperial_Incremental[Height],_xlfn.XLOOKUP('Cumulative Volumes Imperial'!$F$4,Imperial_Incremental[#Headers],Imperial_Incremental[])),0))</f>
        <v xml:space="preserve"> </v>
      </c>
      <c r="D131" s="30" t="str" cm="1">
        <f t="array" ref="D131">IF(B131=0," ",IF('Imperial Data'!AG120&gt;=1,_xlfn.XLOOKUP('Imperial Data'!AG120,Imperial_Incremental[Height],_xlfn.XLOOKUP('Cumulative Volumes Imperial'!$F$4&amp;"EC",Imperial_Incremental[#Headers],Imperial_Incremental[]),0),0))</f>
        <v xml:space="preserve"> </v>
      </c>
      <c r="E131" s="30" t="str">
        <f t="shared" si="16"/>
        <v/>
      </c>
      <c r="F131" s="30" t="str">
        <f t="shared" si="17"/>
        <v/>
      </c>
      <c r="G131" s="30" t="str">
        <f>IF(B131=0,"",IF('Cumulative Volumes Imperial'!$AP$17=FALSE,I131,H131))</f>
        <v/>
      </c>
      <c r="H131" s="30" t="str">
        <f t="shared" si="18"/>
        <v/>
      </c>
      <c r="I131" s="30" t="str">
        <f t="shared" si="19"/>
        <v/>
      </c>
      <c r="J131" s="30" t="str">
        <f>IF(B131="","",IF('Cumulative Volumes Imperial'!$AP$17=FALSE,L131,K131))</f>
        <v/>
      </c>
      <c r="K131" s="30" t="str">
        <f t="shared" si="20"/>
        <v/>
      </c>
      <c r="L131" s="30" t="str">
        <f t="shared" si="21"/>
        <v/>
      </c>
      <c r="M131" s="30" t="str">
        <f>IF($E$8+45+$E$9&gt;989,"FALSE",IF(B131="","",IF('Cumulative Volumes Imperial'!$AP$17=FALSE,O131,N131)))</f>
        <v/>
      </c>
      <c r="N131" s="30" t="str">
        <f t="shared" si="22"/>
        <v/>
      </c>
      <c r="O131" s="30" t="str">
        <f>IF(B131=0,"",IF('Cumulative Volumes Imperial'!$AP$17=FALSE,(V131*$E$4)+(W131*$E$5),N131))</f>
        <v/>
      </c>
      <c r="P131" s="30" t="str">
        <f>IF(B131=0,"",(((1/12)*'Imperial Data'!$AC$4*'Imperial Data'!$AC$5)-C131)*$H$6)</f>
        <v/>
      </c>
      <c r="Q131" s="30" t="str">
        <f t="shared" si="23"/>
        <v/>
      </c>
      <c r="R131" s="30" t="str">
        <f>IF(B131=0,"",(((1/12)*'Imperial Data'!$AC$5*'Imperial Data'!$AC$7)-D131)*$H$6)</f>
        <v/>
      </c>
      <c r="S131" s="30" t="str">
        <f t="shared" si="24"/>
        <v/>
      </c>
      <c r="T131" s="30" t="str">
        <f t="shared" si="25"/>
        <v/>
      </c>
      <c r="U131" s="30" t="str">
        <f t="shared" si="26"/>
        <v/>
      </c>
      <c r="V131" s="30" t="str">
        <f t="shared" si="27"/>
        <v/>
      </c>
      <c r="W131" s="30" t="str">
        <f t="shared" si="30"/>
        <v/>
      </c>
      <c r="X131" s="31" t="str">
        <f t="shared" si="28"/>
        <v/>
      </c>
      <c r="Y131" s="30" t="str">
        <f t="shared" si="29"/>
        <v xml:space="preserve"> </v>
      </c>
      <c r="Z131" s="32"/>
    </row>
    <row r="132" spans="2:26" x14ac:dyDescent="0.2">
      <c r="B132" s="34">
        <f t="shared" si="31"/>
        <v>0</v>
      </c>
      <c r="C132" s="30" t="str" cm="1">
        <f t="array" ref="C132">IF(B132=0," ",IF('Imperial Data'!AG121&gt;=1,_xlfn.XLOOKUP('Imperial Data'!AG121,Imperial_Incremental[Height],_xlfn.XLOOKUP('Cumulative Volumes Imperial'!$F$4,Imperial_Incremental[#Headers],Imperial_Incremental[])),0))</f>
        <v xml:space="preserve"> </v>
      </c>
      <c r="D132" s="30" t="str" cm="1">
        <f t="array" ref="D132">IF(B132=0," ",IF('Imperial Data'!AG121&gt;=1,_xlfn.XLOOKUP('Imperial Data'!AG121,Imperial_Incremental[Height],_xlfn.XLOOKUP('Cumulative Volumes Imperial'!$F$4&amp;"EC",Imperial_Incremental[#Headers],Imperial_Incremental[]),0),0))</f>
        <v xml:space="preserve"> </v>
      </c>
      <c r="E132" s="30" t="str">
        <f t="shared" si="16"/>
        <v/>
      </c>
      <c r="F132" s="30" t="str">
        <f t="shared" si="17"/>
        <v/>
      </c>
      <c r="G132" s="30" t="str">
        <f>IF(B132=0,"",IF('Cumulative Volumes Imperial'!$AP$17=FALSE,I132,H132))</f>
        <v/>
      </c>
      <c r="H132" s="30" t="str">
        <f t="shared" si="18"/>
        <v/>
      </c>
      <c r="I132" s="30" t="str">
        <f t="shared" si="19"/>
        <v/>
      </c>
      <c r="J132" s="30" t="str">
        <f>IF(B132="","",IF('Cumulative Volumes Imperial'!$AP$17=FALSE,L132,K132))</f>
        <v/>
      </c>
      <c r="K132" s="30" t="str">
        <f t="shared" si="20"/>
        <v/>
      </c>
      <c r="L132" s="30" t="str">
        <f t="shared" si="21"/>
        <v/>
      </c>
      <c r="M132" s="30" t="str">
        <f>IF($E$8+45+$E$9&gt;989,"FALSE",IF(B132="","",IF('Cumulative Volumes Imperial'!$AP$17=FALSE,O132,N132)))</f>
        <v/>
      </c>
      <c r="N132" s="30" t="str">
        <f t="shared" si="22"/>
        <v/>
      </c>
      <c r="O132" s="30" t="str">
        <f>IF(B132=0,"",IF('Cumulative Volumes Imperial'!$AP$17=FALSE,(V132*$E$4)+(W132*$E$5),N132))</f>
        <v/>
      </c>
      <c r="P132" s="30" t="str">
        <f>IF(B132=0,"",(((1/12)*'Imperial Data'!$AC$4*'Imperial Data'!$AC$5)-C132)*$H$6)</f>
        <v/>
      </c>
      <c r="Q132" s="30" t="str">
        <f t="shared" si="23"/>
        <v/>
      </c>
      <c r="R132" s="30" t="str">
        <f>IF(B132=0,"",(((1/12)*'Imperial Data'!$AC$5*'Imperial Data'!$AC$7)-D132)*$H$6)</f>
        <v/>
      </c>
      <c r="S132" s="30" t="str">
        <f t="shared" si="24"/>
        <v/>
      </c>
      <c r="T132" s="30" t="str">
        <f t="shared" si="25"/>
        <v/>
      </c>
      <c r="U132" s="30" t="str">
        <f t="shared" si="26"/>
        <v/>
      </c>
      <c r="V132" s="30" t="str">
        <f t="shared" si="27"/>
        <v/>
      </c>
      <c r="W132" s="30" t="str">
        <f t="shared" si="30"/>
        <v/>
      </c>
      <c r="X132" s="31" t="str">
        <f t="shared" si="28"/>
        <v/>
      </c>
      <c r="Y132" s="30" t="str">
        <f t="shared" si="29"/>
        <v xml:space="preserve"> </v>
      </c>
      <c r="Z132" s="32"/>
    </row>
    <row r="133" spans="2:26" x14ac:dyDescent="0.2">
      <c r="B133" s="34">
        <f t="shared" si="31"/>
        <v>0</v>
      </c>
      <c r="C133" s="30" t="str" cm="1">
        <f t="array" ref="C133">IF(B133=0," ",IF('Imperial Data'!AG122&gt;=1,_xlfn.XLOOKUP('Imperial Data'!AG122,Imperial_Incremental[Height],_xlfn.XLOOKUP('Cumulative Volumes Imperial'!$F$4,Imperial_Incremental[#Headers],Imperial_Incremental[])),0))</f>
        <v xml:space="preserve"> </v>
      </c>
      <c r="D133" s="30" t="str" cm="1">
        <f t="array" ref="D133">IF(B133=0," ",IF('Imperial Data'!AG122&gt;=1,_xlfn.XLOOKUP('Imperial Data'!AG122,Imperial_Incremental[Height],_xlfn.XLOOKUP('Cumulative Volumes Imperial'!$F$4&amp;"EC",Imperial_Incremental[#Headers],Imperial_Incremental[]),0),0))</f>
        <v xml:space="preserve"> </v>
      </c>
      <c r="E133" s="30" t="str">
        <f t="shared" si="16"/>
        <v/>
      </c>
      <c r="F133" s="30" t="str">
        <f t="shared" si="17"/>
        <v/>
      </c>
      <c r="G133" s="30" t="str">
        <f>IF(B133=0,"",IF('Cumulative Volumes Imperial'!$AP$17=FALSE,I133,H133))</f>
        <v/>
      </c>
      <c r="H133" s="30" t="str">
        <f t="shared" si="18"/>
        <v/>
      </c>
      <c r="I133" s="30" t="str">
        <f t="shared" si="19"/>
        <v/>
      </c>
      <c r="J133" s="30" t="str">
        <f>IF(B133="","",IF('Cumulative Volumes Imperial'!$AP$17=FALSE,L133,K133))</f>
        <v/>
      </c>
      <c r="K133" s="30" t="str">
        <f t="shared" si="20"/>
        <v/>
      </c>
      <c r="L133" s="30" t="str">
        <f t="shared" si="21"/>
        <v/>
      </c>
      <c r="M133" s="30" t="str">
        <f>IF($E$8+45+$E$9&gt;989,"FALSE",IF(B133="","",IF('Cumulative Volumes Imperial'!$AP$17=FALSE,O133,N133)))</f>
        <v/>
      </c>
      <c r="N133" s="30" t="str">
        <f t="shared" si="22"/>
        <v/>
      </c>
      <c r="O133" s="30" t="str">
        <f>IF(B133=0,"",IF('Cumulative Volumes Imperial'!$AP$17=FALSE,(V133*$E$4)+(W133*$E$5),N133))</f>
        <v/>
      </c>
      <c r="P133" s="30" t="str">
        <f>IF(B133=0,"",(((1/12)*'Imperial Data'!$AC$4*'Imperial Data'!$AC$5)-C133)*$H$6)</f>
        <v/>
      </c>
      <c r="Q133" s="30" t="str">
        <f t="shared" si="23"/>
        <v/>
      </c>
      <c r="R133" s="30" t="str">
        <f>IF(B133=0,"",(((1/12)*'Imperial Data'!$AC$5*'Imperial Data'!$AC$7)-D133)*$H$6)</f>
        <v/>
      </c>
      <c r="S133" s="30" t="str">
        <f t="shared" si="24"/>
        <v/>
      </c>
      <c r="T133" s="30" t="str">
        <f t="shared" si="25"/>
        <v/>
      </c>
      <c r="U133" s="30" t="str">
        <f t="shared" si="26"/>
        <v/>
      </c>
      <c r="V133" s="30" t="str">
        <f t="shared" si="27"/>
        <v/>
      </c>
      <c r="W133" s="30" t="str">
        <f t="shared" si="30"/>
        <v/>
      </c>
      <c r="X133" s="31" t="str">
        <f t="shared" si="28"/>
        <v/>
      </c>
      <c r="Y133" s="30" t="str">
        <f t="shared" si="29"/>
        <v xml:space="preserve"> </v>
      </c>
      <c r="Z133" s="32"/>
    </row>
    <row r="134" spans="2:26" x14ac:dyDescent="0.2">
      <c r="B134" s="34">
        <f t="shared" si="31"/>
        <v>0</v>
      </c>
      <c r="C134" s="30" t="str" cm="1">
        <f t="array" ref="C134">IF(B134=0," ",IF('Imperial Data'!AG123&gt;=1,_xlfn.XLOOKUP('Imperial Data'!AG123,Imperial_Incremental[Height],_xlfn.XLOOKUP('Cumulative Volumes Imperial'!$F$4,Imperial_Incremental[#Headers],Imperial_Incremental[])),0))</f>
        <v xml:space="preserve"> </v>
      </c>
      <c r="D134" s="30" t="str" cm="1">
        <f t="array" ref="D134">IF(B134=0," ",IF('Imperial Data'!AG123&gt;=1,_xlfn.XLOOKUP('Imperial Data'!AG123,Imperial_Incremental[Height],_xlfn.XLOOKUP('Cumulative Volumes Imperial'!$F$4&amp;"EC",Imperial_Incremental[#Headers],Imperial_Incremental[]),0),0))</f>
        <v xml:space="preserve"> </v>
      </c>
      <c r="E134" s="30" t="str">
        <f t="shared" si="16"/>
        <v/>
      </c>
      <c r="F134" s="30" t="str">
        <f t="shared" si="17"/>
        <v/>
      </c>
      <c r="G134" s="30" t="str">
        <f>IF(B134=0,"",IF('Cumulative Volumes Imperial'!$AP$17=FALSE,I134,H134))</f>
        <v/>
      </c>
      <c r="H134" s="30" t="str">
        <f t="shared" si="18"/>
        <v/>
      </c>
      <c r="I134" s="30" t="str">
        <f t="shared" si="19"/>
        <v/>
      </c>
      <c r="J134" s="30" t="str">
        <f>IF(B134="","",IF('Cumulative Volumes Imperial'!$AP$17=FALSE,L134,K134))</f>
        <v/>
      </c>
      <c r="K134" s="30" t="str">
        <f t="shared" si="20"/>
        <v/>
      </c>
      <c r="L134" s="30" t="str">
        <f t="shared" si="21"/>
        <v/>
      </c>
      <c r="M134" s="30" t="str">
        <f>IF($E$8+45+$E$9&gt;989,"FALSE",IF(B134="","",IF('Cumulative Volumes Imperial'!$AP$17=FALSE,O134,N134)))</f>
        <v/>
      </c>
      <c r="N134" s="30" t="str">
        <f t="shared" si="22"/>
        <v/>
      </c>
      <c r="O134" s="30" t="str">
        <f>IF(B134=0,"",IF('Cumulative Volumes Imperial'!$AP$17=FALSE,(V134*$E$4)+(W134*$E$5),N134))</f>
        <v/>
      </c>
      <c r="P134" s="30" t="str">
        <f>IF(B134=0,"",(((1/12)*'Imperial Data'!$AC$4*'Imperial Data'!$AC$5)-C134)*$H$6)</f>
        <v/>
      </c>
      <c r="Q134" s="30" t="str">
        <f t="shared" si="23"/>
        <v/>
      </c>
      <c r="R134" s="30" t="str">
        <f>IF(B134=0,"",(((1/12)*'Imperial Data'!$AC$5*'Imperial Data'!$AC$7)-D134)*$H$6)</f>
        <v/>
      </c>
      <c r="S134" s="30" t="str">
        <f t="shared" si="24"/>
        <v/>
      </c>
      <c r="T134" s="30" t="str">
        <f t="shared" si="25"/>
        <v/>
      </c>
      <c r="U134" s="30" t="str">
        <f t="shared" si="26"/>
        <v/>
      </c>
      <c r="V134" s="30" t="str">
        <f t="shared" si="27"/>
        <v/>
      </c>
      <c r="W134" s="30" t="str">
        <f t="shared" si="30"/>
        <v/>
      </c>
      <c r="X134" s="31" t="str">
        <f t="shared" si="28"/>
        <v/>
      </c>
      <c r="Y134" s="30" t="str">
        <f t="shared" si="29"/>
        <v xml:space="preserve"> </v>
      </c>
      <c r="Z134" s="32"/>
    </row>
    <row r="135" spans="2:26" x14ac:dyDescent="0.2">
      <c r="B135" s="34">
        <f t="shared" si="31"/>
        <v>0</v>
      </c>
      <c r="C135" s="30" t="str" cm="1">
        <f t="array" ref="C135">IF(B135=0," ",IF('Imperial Data'!AG124&gt;=1,_xlfn.XLOOKUP('Imperial Data'!AG124,Imperial_Incremental[Height],_xlfn.XLOOKUP('Cumulative Volumes Imperial'!$F$4,Imperial_Incremental[#Headers],Imperial_Incremental[])),0))</f>
        <v xml:space="preserve"> </v>
      </c>
      <c r="D135" s="30" t="str" cm="1">
        <f t="array" ref="D135">IF(B135=0," ",IF('Imperial Data'!AG124&gt;=1,_xlfn.XLOOKUP('Imperial Data'!AG124,Imperial_Incremental[Height],_xlfn.XLOOKUP('Cumulative Volumes Imperial'!$F$4&amp;"EC",Imperial_Incremental[#Headers],Imperial_Incremental[]),0),0))</f>
        <v xml:space="preserve"> </v>
      </c>
      <c r="E135" s="30" t="str">
        <f t="shared" si="16"/>
        <v/>
      </c>
      <c r="F135" s="30" t="str">
        <f t="shared" si="17"/>
        <v/>
      </c>
      <c r="G135" s="30" t="str">
        <f>IF(B135=0,"",IF('Cumulative Volumes Imperial'!$AP$17=FALSE,I135,H135))</f>
        <v/>
      </c>
      <c r="H135" s="30" t="str">
        <f t="shared" si="18"/>
        <v/>
      </c>
      <c r="I135" s="30" t="str">
        <f t="shared" si="19"/>
        <v/>
      </c>
      <c r="J135" s="30" t="str">
        <f>IF(B135="","",IF('Cumulative Volumes Imperial'!$AP$17=FALSE,L135,K135))</f>
        <v/>
      </c>
      <c r="K135" s="30" t="str">
        <f t="shared" si="20"/>
        <v/>
      </c>
      <c r="L135" s="30" t="str">
        <f t="shared" si="21"/>
        <v/>
      </c>
      <c r="M135" s="30" t="str">
        <f>IF($E$8+45+$E$9&gt;989,"FALSE",IF(B135="","",IF('Cumulative Volumes Imperial'!$AP$17=FALSE,O135,N135)))</f>
        <v/>
      </c>
      <c r="N135" s="30" t="str">
        <f t="shared" si="22"/>
        <v/>
      </c>
      <c r="O135" s="30" t="str">
        <f>IF(B135=0,"",IF('Cumulative Volumes Imperial'!$AP$17=FALSE,(V135*$E$4)+(W135*$E$5),N135))</f>
        <v/>
      </c>
      <c r="P135" s="30" t="str">
        <f>IF(B135=0,"",(((1/12)*'Imperial Data'!$AC$4*'Imperial Data'!$AC$5)-C135)*$H$6)</f>
        <v/>
      </c>
      <c r="Q135" s="30" t="str">
        <f t="shared" si="23"/>
        <v/>
      </c>
      <c r="R135" s="30" t="str">
        <f>IF(B135=0,"",(((1/12)*'Imperial Data'!$AC$5*'Imperial Data'!$AC$7)-D135)*$H$6)</f>
        <v/>
      </c>
      <c r="S135" s="30" t="str">
        <f t="shared" si="24"/>
        <v/>
      </c>
      <c r="T135" s="30" t="str">
        <f t="shared" si="25"/>
        <v/>
      </c>
      <c r="U135" s="30" t="str">
        <f t="shared" si="26"/>
        <v/>
      </c>
      <c r="V135" s="30" t="str">
        <f t="shared" si="27"/>
        <v/>
      </c>
      <c r="W135" s="30" t="str">
        <f t="shared" si="30"/>
        <v/>
      </c>
      <c r="X135" s="31" t="str">
        <f t="shared" si="28"/>
        <v/>
      </c>
      <c r="Y135" s="30" t="str">
        <f t="shared" si="29"/>
        <v xml:space="preserve"> </v>
      </c>
      <c r="Z135" s="32"/>
    </row>
    <row r="136" spans="2:26" x14ac:dyDescent="0.2">
      <c r="B136" s="34">
        <f t="shared" si="31"/>
        <v>0</v>
      </c>
      <c r="C136" s="30" t="str" cm="1">
        <f t="array" ref="C136">IF(B136=0," ",IF('Imperial Data'!AG125&gt;=1,_xlfn.XLOOKUP('Imperial Data'!AG125,Imperial_Incremental[Height],_xlfn.XLOOKUP('Cumulative Volumes Imperial'!$F$4,Imperial_Incremental[#Headers],Imperial_Incremental[])),0))</f>
        <v xml:space="preserve"> </v>
      </c>
      <c r="D136" s="30" t="str" cm="1">
        <f t="array" ref="D136">IF(B136=0," ",IF('Imperial Data'!AG125&gt;=1,_xlfn.XLOOKUP('Imperial Data'!AG125,Imperial_Incremental[Height],_xlfn.XLOOKUP('Cumulative Volumes Imperial'!$F$4&amp;"EC",Imperial_Incremental[#Headers],Imperial_Incremental[]),0),0))</f>
        <v xml:space="preserve"> </v>
      </c>
      <c r="E136" s="30" t="str">
        <f t="shared" si="16"/>
        <v/>
      </c>
      <c r="F136" s="30" t="str">
        <f t="shared" si="17"/>
        <v/>
      </c>
      <c r="G136" s="30" t="str">
        <f>IF(B136=0,"",IF('Cumulative Volumes Imperial'!$AP$17=FALSE,I136,H136))</f>
        <v/>
      </c>
      <c r="H136" s="30" t="str">
        <f t="shared" si="18"/>
        <v/>
      </c>
      <c r="I136" s="30" t="str">
        <f t="shared" si="19"/>
        <v/>
      </c>
      <c r="J136" s="30" t="str">
        <f>IF(B136="","",IF('Cumulative Volumes Imperial'!$AP$17=FALSE,L136,K136))</f>
        <v/>
      </c>
      <c r="K136" s="30" t="str">
        <f t="shared" si="20"/>
        <v/>
      </c>
      <c r="L136" s="30" t="str">
        <f t="shared" si="21"/>
        <v/>
      </c>
      <c r="M136" s="30" t="str">
        <f>IF($E$8+45+$E$9&gt;989,"FALSE",IF(B136="","",IF('Cumulative Volumes Imperial'!$AP$17=FALSE,O136,N136)))</f>
        <v/>
      </c>
      <c r="N136" s="30" t="str">
        <f t="shared" si="22"/>
        <v/>
      </c>
      <c r="O136" s="30" t="str">
        <f>IF(B136=0,"",IF('Cumulative Volumes Imperial'!$AP$17=FALSE,(V136*$E$4)+(W136*$E$5),N136))</f>
        <v/>
      </c>
      <c r="P136" s="30" t="str">
        <f>IF(B136=0,"",(((1/12)*'Imperial Data'!$AC$4*'Imperial Data'!$AC$5)-C136)*$H$6)</f>
        <v/>
      </c>
      <c r="Q136" s="30" t="str">
        <f t="shared" si="23"/>
        <v/>
      </c>
      <c r="R136" s="30" t="str">
        <f>IF(B136=0,"",(((1/12)*'Imperial Data'!$AC$5*'Imperial Data'!$AC$7)-D136)*$H$6)</f>
        <v/>
      </c>
      <c r="S136" s="30" t="str">
        <f t="shared" si="24"/>
        <v/>
      </c>
      <c r="T136" s="30" t="str">
        <f t="shared" si="25"/>
        <v/>
      </c>
      <c r="U136" s="30" t="str">
        <f t="shared" si="26"/>
        <v/>
      </c>
      <c r="V136" s="30" t="str">
        <f t="shared" si="27"/>
        <v/>
      </c>
      <c r="W136" s="30" t="str">
        <f t="shared" si="30"/>
        <v/>
      </c>
      <c r="X136" s="31" t="str">
        <f t="shared" si="28"/>
        <v/>
      </c>
      <c r="Y136" s="30" t="str">
        <f t="shared" si="29"/>
        <v xml:space="preserve"> </v>
      </c>
      <c r="Z136" s="32"/>
    </row>
    <row r="137" spans="2:26" x14ac:dyDescent="0.2">
      <c r="B137" s="34">
        <f t="shared" si="31"/>
        <v>0</v>
      </c>
      <c r="C137" s="30" t="str" cm="1">
        <f t="array" ref="C137">IF(B137=0," ",IF('Imperial Data'!AG126&gt;=1,_xlfn.XLOOKUP('Imperial Data'!AG126,Imperial_Incremental[Height],_xlfn.XLOOKUP('Cumulative Volumes Imperial'!$F$4,Imperial_Incremental[#Headers],Imperial_Incremental[])),0))</f>
        <v xml:space="preserve"> </v>
      </c>
      <c r="D137" s="30" t="str" cm="1">
        <f t="array" ref="D137">IF(B137=0," ",IF('Imperial Data'!AG126&gt;=1,_xlfn.XLOOKUP('Imperial Data'!AG126,Imperial_Incremental[Height],_xlfn.XLOOKUP('Cumulative Volumes Imperial'!$F$4&amp;"EC",Imperial_Incremental[#Headers],Imperial_Incremental[]),0),0))</f>
        <v xml:space="preserve"> </v>
      </c>
      <c r="E137" s="30" t="str">
        <f t="shared" si="16"/>
        <v/>
      </c>
      <c r="F137" s="30" t="str">
        <f t="shared" si="17"/>
        <v/>
      </c>
      <c r="G137" s="30" t="str">
        <f>IF(B137=0,"",IF('Cumulative Volumes Imperial'!$AP$17=FALSE,I137,H137))</f>
        <v/>
      </c>
      <c r="H137" s="30" t="str">
        <f t="shared" si="18"/>
        <v/>
      </c>
      <c r="I137" s="30" t="str">
        <f t="shared" si="19"/>
        <v/>
      </c>
      <c r="J137" s="30" t="str">
        <f>IF(B137="","",IF('Cumulative Volumes Imperial'!$AP$17=FALSE,L137,K137))</f>
        <v/>
      </c>
      <c r="K137" s="30" t="str">
        <f t="shared" si="20"/>
        <v/>
      </c>
      <c r="L137" s="30" t="str">
        <f t="shared" si="21"/>
        <v/>
      </c>
      <c r="M137" s="30" t="str">
        <f>IF($E$8+45+$E$9&gt;989,"FALSE",IF(B137="","",IF('Cumulative Volumes Imperial'!$AP$17=FALSE,O137,N137)))</f>
        <v/>
      </c>
      <c r="N137" s="30" t="str">
        <f t="shared" si="22"/>
        <v/>
      </c>
      <c r="O137" s="30" t="str">
        <f>IF(B137=0,"",IF('Cumulative Volumes Imperial'!$AP$17=FALSE,(V137*$E$4)+(W137*$E$5),N137))</f>
        <v/>
      </c>
      <c r="P137" s="30" t="str">
        <f>IF(B137=0,"",(((1/12)*'Imperial Data'!$AC$4*'Imperial Data'!$AC$5)-C137)*$H$6)</f>
        <v/>
      </c>
      <c r="Q137" s="30" t="str">
        <f t="shared" si="23"/>
        <v/>
      </c>
      <c r="R137" s="30" t="str">
        <f>IF(B137=0,"",(((1/12)*'Imperial Data'!$AC$5*'Imperial Data'!$AC$7)-D137)*$H$6)</f>
        <v/>
      </c>
      <c r="S137" s="30" t="str">
        <f t="shared" si="24"/>
        <v/>
      </c>
      <c r="T137" s="30" t="str">
        <f t="shared" si="25"/>
        <v/>
      </c>
      <c r="U137" s="30" t="str">
        <f t="shared" si="26"/>
        <v/>
      </c>
      <c r="V137" s="30" t="str">
        <f t="shared" si="27"/>
        <v/>
      </c>
      <c r="W137" s="30" t="str">
        <f t="shared" si="30"/>
        <v/>
      </c>
      <c r="X137" s="31" t="str">
        <f t="shared" si="28"/>
        <v/>
      </c>
      <c r="Y137" s="30" t="str">
        <f t="shared" si="29"/>
        <v xml:space="preserve"> </v>
      </c>
      <c r="Z137" s="32"/>
    </row>
    <row r="138" spans="2:26" x14ac:dyDescent="0.2">
      <c r="B138" s="34">
        <f t="shared" si="31"/>
        <v>0</v>
      </c>
      <c r="C138" s="30" t="str" cm="1">
        <f t="array" ref="C138">IF(B138=0," ",IF('Imperial Data'!AG127&gt;=1,_xlfn.XLOOKUP('Imperial Data'!AG127,Imperial_Incremental[Height],_xlfn.XLOOKUP('Cumulative Volumes Imperial'!$F$4,Imperial_Incremental[#Headers],Imperial_Incremental[])),0))</f>
        <v xml:space="preserve"> </v>
      </c>
      <c r="D138" s="30" t="str" cm="1">
        <f t="array" ref="D138">IF(B138=0," ",IF('Imperial Data'!AG127&gt;=1,_xlfn.XLOOKUP('Imperial Data'!AG127,Imperial_Incremental[Height],_xlfn.XLOOKUP('Cumulative Volumes Imperial'!$F$4&amp;"EC",Imperial_Incremental[#Headers],Imperial_Incremental[]),0),0))</f>
        <v xml:space="preserve"> </v>
      </c>
      <c r="E138" s="30" t="str">
        <f t="shared" si="16"/>
        <v/>
      </c>
      <c r="F138" s="30" t="str">
        <f t="shared" si="17"/>
        <v/>
      </c>
      <c r="G138" s="30" t="str">
        <f>IF(B138=0,"",IF('Cumulative Volumes Imperial'!$AP$17=FALSE,I138,H138))</f>
        <v/>
      </c>
      <c r="H138" s="30" t="str">
        <f t="shared" si="18"/>
        <v/>
      </c>
      <c r="I138" s="30" t="str">
        <f t="shared" si="19"/>
        <v/>
      </c>
      <c r="J138" s="30" t="str">
        <f>IF(B138="","",IF('Cumulative Volumes Imperial'!$AP$17=FALSE,L138,K138))</f>
        <v/>
      </c>
      <c r="K138" s="30" t="str">
        <f t="shared" si="20"/>
        <v/>
      </c>
      <c r="L138" s="30" t="str">
        <f t="shared" si="21"/>
        <v/>
      </c>
      <c r="M138" s="30" t="str">
        <f>IF($E$8+45+$E$9&gt;989,"FALSE",IF(B138="","",IF('Cumulative Volumes Imperial'!$AP$17=FALSE,O138,N138)))</f>
        <v/>
      </c>
      <c r="N138" s="30" t="str">
        <f t="shared" si="22"/>
        <v/>
      </c>
      <c r="O138" s="30" t="str">
        <f>IF(B138=0,"",IF('Cumulative Volumes Imperial'!$AP$17=FALSE,(V138*$E$4)+(W138*$E$5),N138))</f>
        <v/>
      </c>
      <c r="P138" s="30" t="str">
        <f>IF(B138=0,"",(((1/12)*'Imperial Data'!$AC$4*'Imperial Data'!$AC$5)-C138)*$H$6)</f>
        <v/>
      </c>
      <c r="Q138" s="30" t="str">
        <f t="shared" si="23"/>
        <v/>
      </c>
      <c r="R138" s="30" t="str">
        <f>IF(B138=0,"",(((1/12)*'Imperial Data'!$AC$5*'Imperial Data'!$AC$7)-D138)*$H$6)</f>
        <v/>
      </c>
      <c r="S138" s="30" t="str">
        <f t="shared" si="24"/>
        <v/>
      </c>
      <c r="T138" s="30" t="str">
        <f t="shared" si="25"/>
        <v/>
      </c>
      <c r="U138" s="30" t="str">
        <f t="shared" si="26"/>
        <v/>
      </c>
      <c r="V138" s="30" t="str">
        <f t="shared" si="27"/>
        <v/>
      </c>
      <c r="W138" s="30" t="str">
        <f t="shared" si="30"/>
        <v/>
      </c>
      <c r="X138" s="31" t="str">
        <f t="shared" si="28"/>
        <v/>
      </c>
      <c r="Y138" s="30" t="str">
        <f t="shared" si="29"/>
        <v xml:space="preserve"> </v>
      </c>
      <c r="Z138" s="32"/>
    </row>
    <row r="139" spans="2:26" x14ac:dyDescent="0.2">
      <c r="B139" s="34">
        <f t="shared" si="31"/>
        <v>0</v>
      </c>
      <c r="C139" s="30" t="str" cm="1">
        <f t="array" ref="C139">IF(B139=0," ",IF('Imperial Data'!AG128&gt;=1,_xlfn.XLOOKUP('Imperial Data'!AG128,Imperial_Incremental[Height],_xlfn.XLOOKUP('Cumulative Volumes Imperial'!$F$4,Imperial_Incremental[#Headers],Imperial_Incremental[])),0))</f>
        <v xml:space="preserve"> </v>
      </c>
      <c r="D139" s="30" t="str" cm="1">
        <f t="array" ref="D139">IF(B139=0," ",IF('Imperial Data'!AG128&gt;=1,_xlfn.XLOOKUP('Imperial Data'!AG128,Imperial_Incremental[Height],_xlfn.XLOOKUP('Cumulative Volumes Imperial'!$F$4&amp;"EC",Imperial_Incremental[#Headers],Imperial_Incremental[]),0),0))</f>
        <v xml:space="preserve"> </v>
      </c>
      <c r="E139" s="30" t="str">
        <f t="shared" si="16"/>
        <v/>
      </c>
      <c r="F139" s="30" t="str">
        <f t="shared" si="17"/>
        <v/>
      </c>
      <c r="G139" s="30" t="str">
        <f>IF(B139=0,"",IF('Cumulative Volumes Imperial'!$AP$17=FALSE,I139,H139))</f>
        <v/>
      </c>
      <c r="H139" s="30" t="str">
        <f t="shared" si="18"/>
        <v/>
      </c>
      <c r="I139" s="30" t="str">
        <f t="shared" si="19"/>
        <v/>
      </c>
      <c r="J139" s="30" t="str">
        <f>IF(B139="","",IF('Cumulative Volumes Imperial'!$AP$17=FALSE,L139,K139))</f>
        <v/>
      </c>
      <c r="K139" s="30" t="str">
        <f t="shared" si="20"/>
        <v/>
      </c>
      <c r="L139" s="30" t="str">
        <f t="shared" si="21"/>
        <v/>
      </c>
      <c r="M139" s="30" t="str">
        <f>IF($E$8+45+$E$9&gt;989,"FALSE",IF(B139="","",IF('Cumulative Volumes Imperial'!$AP$17=FALSE,O139,N139)))</f>
        <v/>
      </c>
      <c r="N139" s="30" t="str">
        <f t="shared" si="22"/>
        <v/>
      </c>
      <c r="O139" s="30" t="str">
        <f>IF(B139=0,"",IF('Cumulative Volumes Imperial'!$AP$17=FALSE,(V139*$E$4)+(W139*$E$5),N139))</f>
        <v/>
      </c>
      <c r="P139" s="30" t="str">
        <f>IF(B139=0,"",(((1/12)*'Imperial Data'!$AC$4*'Imperial Data'!$AC$5)-C139)*$H$6)</f>
        <v/>
      </c>
      <c r="Q139" s="30" t="str">
        <f t="shared" si="23"/>
        <v/>
      </c>
      <c r="R139" s="30" t="str">
        <f>IF(B139=0,"",(((1/12)*'Imperial Data'!$AC$5*'Imperial Data'!$AC$7)-D139)*$H$6)</f>
        <v/>
      </c>
      <c r="S139" s="30" t="str">
        <f t="shared" si="24"/>
        <v/>
      </c>
      <c r="T139" s="30" t="str">
        <f t="shared" si="25"/>
        <v/>
      </c>
      <c r="U139" s="30" t="str">
        <f t="shared" si="26"/>
        <v/>
      </c>
      <c r="V139" s="30" t="str">
        <f t="shared" si="27"/>
        <v/>
      </c>
      <c r="W139" s="30" t="str">
        <f t="shared" si="30"/>
        <v/>
      </c>
      <c r="X139" s="31" t="str">
        <f t="shared" si="28"/>
        <v/>
      </c>
      <c r="Y139" s="30" t="str">
        <f t="shared" si="29"/>
        <v xml:space="preserve"> </v>
      </c>
      <c r="Z139" s="32"/>
    </row>
    <row r="140" spans="2:26" x14ac:dyDescent="0.2">
      <c r="B140" s="34">
        <f t="shared" si="31"/>
        <v>0</v>
      </c>
      <c r="C140" s="30" t="str" cm="1">
        <f t="array" ref="C140">IF(B140=0," ",IF('Imperial Data'!AG129&gt;=1,_xlfn.XLOOKUP('Imperial Data'!AG129,Imperial_Incremental[Height],_xlfn.XLOOKUP('Cumulative Volumes Imperial'!$F$4,Imperial_Incremental[#Headers],Imperial_Incremental[])),0))</f>
        <v xml:space="preserve"> </v>
      </c>
      <c r="D140" s="30" t="str" cm="1">
        <f t="array" ref="D140">IF(B140=0," ",IF('Imperial Data'!AG129&gt;=1,_xlfn.XLOOKUP('Imperial Data'!AG129,Imperial_Incremental[Height],_xlfn.XLOOKUP('Cumulative Volumes Imperial'!$F$4&amp;"EC",Imperial_Incremental[#Headers],Imperial_Incremental[]),0),0))</f>
        <v xml:space="preserve"> </v>
      </c>
      <c r="E140" s="30" t="str">
        <f t="shared" si="16"/>
        <v/>
      </c>
      <c r="F140" s="30" t="str">
        <f t="shared" si="17"/>
        <v/>
      </c>
      <c r="G140" s="30" t="str">
        <f>IF(B140=0,"",IF('Cumulative Volumes Imperial'!$AP$17=FALSE,I140,H140))</f>
        <v/>
      </c>
      <c r="H140" s="30" t="str">
        <f t="shared" si="18"/>
        <v/>
      </c>
      <c r="I140" s="30" t="str">
        <f t="shared" si="19"/>
        <v/>
      </c>
      <c r="J140" s="30" t="str">
        <f>IF(B140="","",IF('Cumulative Volumes Imperial'!$AP$17=FALSE,L140,K140))</f>
        <v/>
      </c>
      <c r="K140" s="30" t="str">
        <f t="shared" si="20"/>
        <v/>
      </c>
      <c r="L140" s="30" t="str">
        <f t="shared" si="21"/>
        <v/>
      </c>
      <c r="M140" s="30" t="str">
        <f>IF($E$8+45+$E$9&gt;989,"FALSE",IF(B140="","",IF('Cumulative Volumes Imperial'!$AP$17=FALSE,O140,N140)))</f>
        <v/>
      </c>
      <c r="N140" s="30" t="str">
        <f t="shared" si="22"/>
        <v/>
      </c>
      <c r="O140" s="30" t="str">
        <f>IF(B140=0,"",IF('Cumulative Volumes Imperial'!$AP$17=FALSE,(V140*$E$4)+(W140*$E$5),N140))</f>
        <v/>
      </c>
      <c r="P140" s="30" t="str">
        <f>IF(B140=0,"",(((1/12)*'Imperial Data'!$AC$4*'Imperial Data'!$AC$5)-C140)*$H$6)</f>
        <v/>
      </c>
      <c r="Q140" s="30" t="str">
        <f t="shared" si="23"/>
        <v/>
      </c>
      <c r="R140" s="30" t="str">
        <f>IF(B140=0,"",(((1/12)*'Imperial Data'!$AC$5*'Imperial Data'!$AC$7)-D140)*$H$6)</f>
        <v/>
      </c>
      <c r="S140" s="30" t="str">
        <f t="shared" si="24"/>
        <v/>
      </c>
      <c r="T140" s="30" t="str">
        <f t="shared" si="25"/>
        <v/>
      </c>
      <c r="U140" s="30" t="str">
        <f t="shared" si="26"/>
        <v/>
      </c>
      <c r="V140" s="30" t="str">
        <f t="shared" si="27"/>
        <v/>
      </c>
      <c r="W140" s="30" t="str">
        <f t="shared" si="30"/>
        <v/>
      </c>
      <c r="X140" s="31" t="str">
        <f t="shared" si="28"/>
        <v/>
      </c>
      <c r="Y140" s="30" t="str">
        <f t="shared" si="29"/>
        <v xml:space="preserve"> </v>
      </c>
      <c r="Z140" s="32"/>
    </row>
    <row r="141" spans="2:26" x14ac:dyDescent="0.2">
      <c r="B141" s="34">
        <f t="shared" si="31"/>
        <v>0</v>
      </c>
      <c r="C141" s="30" t="str" cm="1">
        <f t="array" ref="C141">IF(B141=0," ",IF('Imperial Data'!AG130&gt;=1,_xlfn.XLOOKUP('Imperial Data'!AG130,Imperial_Incremental[Height],_xlfn.XLOOKUP('Cumulative Volumes Imperial'!$F$4,Imperial_Incremental[#Headers],Imperial_Incremental[])),0))</f>
        <v xml:space="preserve"> </v>
      </c>
      <c r="D141" s="30" t="str" cm="1">
        <f t="array" ref="D141">IF(B141=0," ",IF('Imperial Data'!AG130&gt;=1,_xlfn.XLOOKUP('Imperial Data'!AG130,Imperial_Incremental[Height],_xlfn.XLOOKUP('Cumulative Volumes Imperial'!$F$4&amp;"EC",Imperial_Incremental[#Headers],Imperial_Incremental[]),0),0))</f>
        <v xml:space="preserve"> </v>
      </c>
      <c r="E141" s="30" t="str">
        <f t="shared" si="16"/>
        <v/>
      </c>
      <c r="F141" s="30" t="str">
        <f t="shared" si="17"/>
        <v/>
      </c>
      <c r="G141" s="30" t="str">
        <f>IF(B141=0,"",IF('Cumulative Volumes Imperial'!$AP$17=FALSE,I141,H141))</f>
        <v/>
      </c>
      <c r="H141" s="30" t="str">
        <f t="shared" si="18"/>
        <v/>
      </c>
      <c r="I141" s="30" t="str">
        <f t="shared" si="19"/>
        <v/>
      </c>
      <c r="J141" s="30" t="str">
        <f>IF(B141="","",IF('Cumulative Volumes Imperial'!$AP$17=FALSE,L141,K141))</f>
        <v/>
      </c>
      <c r="K141" s="30" t="str">
        <f t="shared" si="20"/>
        <v/>
      </c>
      <c r="L141" s="30" t="str">
        <f t="shared" si="21"/>
        <v/>
      </c>
      <c r="M141" s="30" t="str">
        <f>IF($E$8+45+$E$9&gt;989,"FALSE",IF(B141="","",IF('Cumulative Volumes Imperial'!$AP$17=FALSE,O141,N141)))</f>
        <v/>
      </c>
      <c r="N141" s="30" t="str">
        <f t="shared" si="22"/>
        <v/>
      </c>
      <c r="O141" s="30" t="str">
        <f>IF(B141=0,"",IF('Cumulative Volumes Imperial'!$AP$17=FALSE,(V141*$E$4)+(W141*$E$5),N141))</f>
        <v/>
      </c>
      <c r="P141" s="30" t="str">
        <f>IF(B141=0,"",(((1/12)*'Imperial Data'!$AC$4*'Imperial Data'!$AC$5)-C141)*$H$6)</f>
        <v/>
      </c>
      <c r="Q141" s="30" t="str">
        <f t="shared" si="23"/>
        <v/>
      </c>
      <c r="R141" s="30" t="str">
        <f>IF(B141=0,"",(((1/12)*'Imperial Data'!$AC$5*'Imperial Data'!$AC$7)-D141)*$H$6)</f>
        <v/>
      </c>
      <c r="S141" s="30" t="str">
        <f t="shared" si="24"/>
        <v/>
      </c>
      <c r="T141" s="30" t="str">
        <f t="shared" si="25"/>
        <v/>
      </c>
      <c r="U141" s="30" t="str">
        <f t="shared" si="26"/>
        <v/>
      </c>
      <c r="V141" s="30" t="str">
        <f t="shared" si="27"/>
        <v/>
      </c>
      <c r="W141" s="30" t="str">
        <f t="shared" si="30"/>
        <v/>
      </c>
      <c r="X141" s="31" t="str">
        <f t="shared" si="28"/>
        <v/>
      </c>
      <c r="Y141" s="30" t="str">
        <f t="shared" si="29"/>
        <v xml:space="preserve"> </v>
      </c>
      <c r="Z141" s="32"/>
    </row>
    <row r="142" spans="2:26" x14ac:dyDescent="0.2">
      <c r="B142" s="34">
        <f t="shared" si="31"/>
        <v>0</v>
      </c>
      <c r="C142" s="30" t="str" cm="1">
        <f t="array" ref="C142">IF(B142=0," ",IF('Imperial Data'!AG131&gt;=1,_xlfn.XLOOKUP('Imperial Data'!AG131,Imperial_Incremental[Height],_xlfn.XLOOKUP('Cumulative Volumes Imperial'!$F$4,Imperial_Incremental[#Headers],Imperial_Incremental[])),0))</f>
        <v xml:space="preserve"> </v>
      </c>
      <c r="D142" s="30" t="str" cm="1">
        <f t="array" ref="D142">IF(B142=0," ",IF('Imperial Data'!AG131&gt;=1,_xlfn.XLOOKUP('Imperial Data'!AG131,Imperial_Incremental[Height],_xlfn.XLOOKUP('Cumulative Volumes Imperial'!$F$4&amp;"EC",Imperial_Incremental[#Headers],Imperial_Incremental[]),0),0))</f>
        <v xml:space="preserve"> </v>
      </c>
      <c r="E142" s="30" t="str">
        <f t="shared" ref="E142:E205" si="32">IF(B142=0,"",$E$4*C142)</f>
        <v/>
      </c>
      <c r="F142" s="30" t="str">
        <f t="shared" ref="F142:F205" si="33">IF(B142=0,"",$E$5*D142)</f>
        <v/>
      </c>
      <c r="G142" s="30" t="str">
        <f>IF(B142=0,"",IF('Cumulative Volumes Imperial'!$AP$17=FALSE,I142,H142))</f>
        <v/>
      </c>
      <c r="H142" s="30" t="str">
        <f t="shared" ref="H142:H205" si="34">IF(B142=0,"",$H$6*($E$10*(1/12)-(E142+F142)))</f>
        <v/>
      </c>
      <c r="I142" s="30" t="str">
        <f t="shared" ref="I142:I205" si="35">IF(B142=0,"",Q142+S142)</f>
        <v/>
      </c>
      <c r="J142" s="30" t="str">
        <f>IF(B142="","",IF('Cumulative Volumes Imperial'!$AP$17=FALSE,L142,K142))</f>
        <v/>
      </c>
      <c r="K142" s="30" t="str">
        <f t="shared" ref="K142:K205" si="36">IF(B142=0,"",H142+F142+E142)</f>
        <v/>
      </c>
      <c r="L142" s="30" t="str">
        <f t="shared" ref="L142:L205" si="37">IF(B142=0,"",E142+F142+I142)</f>
        <v/>
      </c>
      <c r="M142" s="30" t="str">
        <f>IF($E$8+45+$E$9&gt;989,"FALSE",IF(B142="","",IF('Cumulative Volumes Imperial'!$AP$17=FALSE,O142,N142)))</f>
        <v/>
      </c>
      <c r="N142" s="30" t="str">
        <f t="shared" ref="N142:N205" si="38">IF(B142=0,"",IF(B142=1,K142,N143+K142))</f>
        <v/>
      </c>
      <c r="O142" s="30" t="str">
        <f>IF(B142=0,"",IF('Cumulative Volumes Imperial'!$AP$17=FALSE,(V142*$E$4)+(W142*$E$5),N142))</f>
        <v/>
      </c>
      <c r="P142" s="30" t="str">
        <f>IF(B142=0,"",(((1/12)*'Imperial Data'!$AC$4*'Imperial Data'!$AC$5)-C142)*$H$6)</f>
        <v/>
      </c>
      <c r="Q142" s="30" t="str">
        <f t="shared" ref="Q142:Q205" si="39">IF(B142=0,"",P142*$E$4)</f>
        <v/>
      </c>
      <c r="R142" s="30" t="str">
        <f>IF(B142=0,"",(((1/12)*'Imperial Data'!$AC$5*'Imperial Data'!$AC$7)-D142)*$H$6)</f>
        <v/>
      </c>
      <c r="S142" s="30" t="str">
        <f t="shared" ref="S142:S205" si="40">IF(B142=0,"",R142*$E$5)</f>
        <v/>
      </c>
      <c r="T142" s="30" t="str">
        <f t="shared" ref="T142:T205" si="41">IF(B142=0,"",IF(B142=1,C142,T143+C142))</f>
        <v/>
      </c>
      <c r="U142" s="30" t="str">
        <f t="shared" ref="U142:U205" si="42">IF(B142=0,"",IF(B142=1,D142,U143+D142))</f>
        <v/>
      </c>
      <c r="V142" s="30" t="str">
        <f t="shared" ref="V142:V205" si="43">IF(B142=0,"",IF(B142=1,C142+P142,V143+C142+P142))</f>
        <v/>
      </c>
      <c r="W142" s="30" t="str">
        <f t="shared" si="30"/>
        <v/>
      </c>
      <c r="X142" s="31" t="str">
        <f t="shared" ref="X142:X205" si="44">IF(B142=0,"",IF(B142=1,P142+R142,(X143+P142+R142)))</f>
        <v/>
      </c>
      <c r="Y142" s="30" t="str">
        <f t="shared" ref="Y142:Y205" si="45">IF(B142=0," ",$E$7+B142/12)</f>
        <v xml:space="preserve"> </v>
      </c>
      <c r="Z142" s="32"/>
    </row>
    <row r="143" spans="2:26" x14ac:dyDescent="0.2">
      <c r="B143" s="34">
        <f t="shared" si="31"/>
        <v>0</v>
      </c>
      <c r="C143" s="30" t="str" cm="1">
        <f t="array" ref="C143">IF(B143=0," ",IF('Imperial Data'!AG132&gt;=1,_xlfn.XLOOKUP('Imperial Data'!AG132,Imperial_Incremental[Height],_xlfn.XLOOKUP('Cumulative Volumes Imperial'!$F$4,Imperial_Incremental[#Headers],Imperial_Incremental[])),0))</f>
        <v xml:space="preserve"> </v>
      </c>
      <c r="D143" s="30" t="str" cm="1">
        <f t="array" ref="D143">IF(B143=0," ",IF('Imperial Data'!AG132&gt;=1,_xlfn.XLOOKUP('Imperial Data'!AG132,Imperial_Incremental[Height],_xlfn.XLOOKUP('Cumulative Volumes Imperial'!$F$4&amp;"EC",Imperial_Incremental[#Headers],Imperial_Incremental[]),0),0))</f>
        <v xml:space="preserve"> </v>
      </c>
      <c r="E143" s="30" t="str">
        <f t="shared" si="32"/>
        <v/>
      </c>
      <c r="F143" s="30" t="str">
        <f t="shared" si="33"/>
        <v/>
      </c>
      <c r="G143" s="30" t="str">
        <f>IF(B143=0,"",IF('Cumulative Volumes Imperial'!$AP$17=FALSE,I143,H143))</f>
        <v/>
      </c>
      <c r="H143" s="30" t="str">
        <f t="shared" si="34"/>
        <v/>
      </c>
      <c r="I143" s="30" t="str">
        <f t="shared" si="35"/>
        <v/>
      </c>
      <c r="J143" s="30" t="str">
        <f>IF(B143="","",IF('Cumulative Volumes Imperial'!$AP$17=FALSE,L143,K143))</f>
        <v/>
      </c>
      <c r="K143" s="30" t="str">
        <f t="shared" si="36"/>
        <v/>
      </c>
      <c r="L143" s="30" t="str">
        <f t="shared" si="37"/>
        <v/>
      </c>
      <c r="M143" s="30" t="str">
        <f>IF($E$8+45+$E$9&gt;989,"FALSE",IF(B143="","",IF('Cumulative Volumes Imperial'!$AP$17=FALSE,O143,N143)))</f>
        <v/>
      </c>
      <c r="N143" s="30" t="str">
        <f t="shared" si="38"/>
        <v/>
      </c>
      <c r="O143" s="30" t="str">
        <f>IF(B143=0,"",IF('Cumulative Volumes Imperial'!$AP$17=FALSE,(V143*$E$4)+(W143*$E$5),N143))</f>
        <v/>
      </c>
      <c r="P143" s="30" t="str">
        <f>IF(B143=0,"",(((1/12)*'Imperial Data'!$AC$4*'Imperial Data'!$AC$5)-C143)*$H$6)</f>
        <v/>
      </c>
      <c r="Q143" s="30" t="str">
        <f t="shared" si="39"/>
        <v/>
      </c>
      <c r="R143" s="30" t="str">
        <f>IF(B143=0,"",(((1/12)*'Imperial Data'!$AC$5*'Imperial Data'!$AC$7)-D143)*$H$6)</f>
        <v/>
      </c>
      <c r="S143" s="30" t="str">
        <f t="shared" si="40"/>
        <v/>
      </c>
      <c r="T143" s="30" t="str">
        <f t="shared" si="41"/>
        <v/>
      </c>
      <c r="U143" s="30" t="str">
        <f t="shared" si="42"/>
        <v/>
      </c>
      <c r="V143" s="30" t="str">
        <f t="shared" si="43"/>
        <v/>
      </c>
      <c r="W143" s="30" t="str">
        <f t="shared" ref="W143:W206" si="46">IF(B143=0,"",IF(B143=1,D143+R143,W144+D143+R143))</f>
        <v/>
      </c>
      <c r="X143" s="31" t="str">
        <f t="shared" si="44"/>
        <v/>
      </c>
      <c r="Y143" s="30" t="str">
        <f t="shared" si="45"/>
        <v xml:space="preserve"> </v>
      </c>
      <c r="Z143" s="32"/>
    </row>
    <row r="144" spans="2:26" x14ac:dyDescent="0.2">
      <c r="B144" s="34">
        <f t="shared" ref="B144:B207" si="47">IF(B143=0,0,IF(B143=" ","",IF(B143-1&gt;0,B143-1,0)))</f>
        <v>0</v>
      </c>
      <c r="C144" s="30" t="str" cm="1">
        <f t="array" ref="C144">IF(B144=0," ",IF('Imperial Data'!AG133&gt;=1,_xlfn.XLOOKUP('Imperial Data'!AG133,Imperial_Incremental[Height],_xlfn.XLOOKUP('Cumulative Volumes Imperial'!$F$4,Imperial_Incremental[#Headers],Imperial_Incremental[])),0))</f>
        <v xml:space="preserve"> </v>
      </c>
      <c r="D144" s="30" t="str" cm="1">
        <f t="array" ref="D144">IF(B144=0," ",IF('Imperial Data'!AG133&gt;=1,_xlfn.XLOOKUP('Imperial Data'!AG133,Imperial_Incremental[Height],_xlfn.XLOOKUP('Cumulative Volumes Imperial'!$F$4&amp;"EC",Imperial_Incremental[#Headers],Imperial_Incremental[]),0),0))</f>
        <v xml:space="preserve"> </v>
      </c>
      <c r="E144" s="30" t="str">
        <f t="shared" si="32"/>
        <v/>
      </c>
      <c r="F144" s="30" t="str">
        <f t="shared" si="33"/>
        <v/>
      </c>
      <c r="G144" s="30" t="str">
        <f>IF(B144=0,"",IF('Cumulative Volumes Imperial'!$AP$17=FALSE,I144,H144))</f>
        <v/>
      </c>
      <c r="H144" s="30" t="str">
        <f t="shared" si="34"/>
        <v/>
      </c>
      <c r="I144" s="30" t="str">
        <f t="shared" si="35"/>
        <v/>
      </c>
      <c r="J144" s="30" t="str">
        <f>IF(B144="","",IF('Cumulative Volumes Imperial'!$AP$17=FALSE,L144,K144))</f>
        <v/>
      </c>
      <c r="K144" s="30" t="str">
        <f t="shared" si="36"/>
        <v/>
      </c>
      <c r="L144" s="30" t="str">
        <f t="shared" si="37"/>
        <v/>
      </c>
      <c r="M144" s="30" t="str">
        <f>IF($E$8+45+$E$9&gt;989,"FALSE",IF(B144="","",IF('Cumulative Volumes Imperial'!$AP$17=FALSE,O144,N144)))</f>
        <v/>
      </c>
      <c r="N144" s="30" t="str">
        <f t="shared" si="38"/>
        <v/>
      </c>
      <c r="O144" s="30" t="str">
        <f>IF(B144=0,"",IF('Cumulative Volumes Imperial'!$AP$17=FALSE,(V144*$E$4)+(W144*$E$5),N144))</f>
        <v/>
      </c>
      <c r="P144" s="30" t="str">
        <f>IF(B144=0,"",(((1/12)*'Imperial Data'!$AC$4*'Imperial Data'!$AC$5)-C144)*$H$6)</f>
        <v/>
      </c>
      <c r="Q144" s="30" t="str">
        <f t="shared" si="39"/>
        <v/>
      </c>
      <c r="R144" s="30" t="str">
        <f>IF(B144=0,"",(((1/12)*'Imperial Data'!$AC$5*'Imperial Data'!$AC$7)-D144)*$H$6)</f>
        <v/>
      </c>
      <c r="S144" s="30" t="str">
        <f t="shared" si="40"/>
        <v/>
      </c>
      <c r="T144" s="30" t="str">
        <f t="shared" si="41"/>
        <v/>
      </c>
      <c r="U144" s="30" t="str">
        <f t="shared" si="42"/>
        <v/>
      </c>
      <c r="V144" s="30" t="str">
        <f t="shared" si="43"/>
        <v/>
      </c>
      <c r="W144" s="30" t="str">
        <f t="shared" si="46"/>
        <v/>
      </c>
      <c r="X144" s="31" t="str">
        <f t="shared" si="44"/>
        <v/>
      </c>
      <c r="Y144" s="30" t="str">
        <f t="shared" si="45"/>
        <v xml:space="preserve"> </v>
      </c>
      <c r="Z144" s="32"/>
    </row>
    <row r="145" spans="2:26" x14ac:dyDescent="0.2">
      <c r="B145" s="34">
        <f t="shared" si="47"/>
        <v>0</v>
      </c>
      <c r="C145" s="30" t="str" cm="1">
        <f t="array" ref="C145">IF(B145=0," ",IF('Imperial Data'!AG134&gt;=1,_xlfn.XLOOKUP('Imperial Data'!AG134,Imperial_Incremental[Height],_xlfn.XLOOKUP('Cumulative Volumes Imperial'!$F$4,Imperial_Incremental[#Headers],Imperial_Incremental[])),0))</f>
        <v xml:space="preserve"> </v>
      </c>
      <c r="D145" s="30" t="str" cm="1">
        <f t="array" ref="D145">IF(B145=0," ",IF('Imperial Data'!AG134&gt;=1,_xlfn.XLOOKUP('Imperial Data'!AG134,Imperial_Incremental[Height],_xlfn.XLOOKUP('Cumulative Volumes Imperial'!$F$4&amp;"EC",Imperial_Incremental[#Headers],Imperial_Incremental[]),0),0))</f>
        <v xml:space="preserve"> </v>
      </c>
      <c r="E145" s="30" t="str">
        <f t="shared" si="32"/>
        <v/>
      </c>
      <c r="F145" s="30" t="str">
        <f t="shared" si="33"/>
        <v/>
      </c>
      <c r="G145" s="30" t="str">
        <f>IF(B145=0,"",IF('Cumulative Volumes Imperial'!$AP$17=FALSE,I145,H145))</f>
        <v/>
      </c>
      <c r="H145" s="30" t="str">
        <f t="shared" si="34"/>
        <v/>
      </c>
      <c r="I145" s="30" t="str">
        <f t="shared" si="35"/>
        <v/>
      </c>
      <c r="J145" s="30" t="str">
        <f>IF(B145="","",IF('Cumulative Volumes Imperial'!$AP$17=FALSE,L145,K145))</f>
        <v/>
      </c>
      <c r="K145" s="30" t="str">
        <f t="shared" si="36"/>
        <v/>
      </c>
      <c r="L145" s="30" t="str">
        <f t="shared" si="37"/>
        <v/>
      </c>
      <c r="M145" s="30" t="str">
        <f>IF($E$8+45+$E$9&gt;989,"FALSE",IF(B145="","",IF('Cumulative Volumes Imperial'!$AP$17=FALSE,O145,N145)))</f>
        <v/>
      </c>
      <c r="N145" s="30" t="str">
        <f t="shared" si="38"/>
        <v/>
      </c>
      <c r="O145" s="30" t="str">
        <f>IF(B145=0,"",IF('Cumulative Volumes Imperial'!$AP$17=FALSE,(V145*$E$4)+(W145*$E$5),N145))</f>
        <v/>
      </c>
      <c r="P145" s="30" t="str">
        <f>IF(B145=0,"",(((1/12)*'Imperial Data'!$AC$4*'Imperial Data'!$AC$5)-C145)*$H$6)</f>
        <v/>
      </c>
      <c r="Q145" s="30" t="str">
        <f t="shared" si="39"/>
        <v/>
      </c>
      <c r="R145" s="30" t="str">
        <f>IF(B145=0,"",(((1/12)*'Imperial Data'!$AC$5*'Imperial Data'!$AC$7)-D145)*$H$6)</f>
        <v/>
      </c>
      <c r="S145" s="30" t="str">
        <f t="shared" si="40"/>
        <v/>
      </c>
      <c r="T145" s="30" t="str">
        <f t="shared" si="41"/>
        <v/>
      </c>
      <c r="U145" s="30" t="str">
        <f t="shared" si="42"/>
        <v/>
      </c>
      <c r="V145" s="30" t="str">
        <f t="shared" si="43"/>
        <v/>
      </c>
      <c r="W145" s="30" t="str">
        <f t="shared" si="46"/>
        <v/>
      </c>
      <c r="X145" s="31" t="str">
        <f t="shared" si="44"/>
        <v/>
      </c>
      <c r="Y145" s="30" t="str">
        <f t="shared" si="45"/>
        <v xml:space="preserve"> </v>
      </c>
      <c r="Z145" s="32"/>
    </row>
    <row r="146" spans="2:26" x14ac:dyDescent="0.2">
      <c r="B146" s="34">
        <f t="shared" si="47"/>
        <v>0</v>
      </c>
      <c r="C146" s="30" t="str" cm="1">
        <f t="array" ref="C146">IF(B146=0," ",IF('Imperial Data'!AG135&gt;=1,_xlfn.XLOOKUP('Imperial Data'!AG135,Imperial_Incremental[Height],_xlfn.XLOOKUP('Cumulative Volumes Imperial'!$F$4,Imperial_Incremental[#Headers],Imperial_Incremental[])),0))</f>
        <v xml:space="preserve"> </v>
      </c>
      <c r="D146" s="30" t="str" cm="1">
        <f t="array" ref="D146">IF(B146=0," ",IF('Imperial Data'!AG135&gt;=1,_xlfn.XLOOKUP('Imperial Data'!AG135,Imperial_Incremental[Height],_xlfn.XLOOKUP('Cumulative Volumes Imperial'!$F$4&amp;"EC",Imperial_Incremental[#Headers],Imperial_Incremental[]),0),0))</f>
        <v xml:space="preserve"> </v>
      </c>
      <c r="E146" s="30" t="str">
        <f t="shared" si="32"/>
        <v/>
      </c>
      <c r="F146" s="30" t="str">
        <f t="shared" si="33"/>
        <v/>
      </c>
      <c r="G146" s="30" t="str">
        <f>IF(B146=0,"",IF('Cumulative Volumes Imperial'!$AP$17=FALSE,I146,H146))</f>
        <v/>
      </c>
      <c r="H146" s="30" t="str">
        <f t="shared" si="34"/>
        <v/>
      </c>
      <c r="I146" s="30" t="str">
        <f t="shared" si="35"/>
        <v/>
      </c>
      <c r="J146" s="30" t="str">
        <f>IF(B146="","",IF('Cumulative Volumes Imperial'!$AP$17=FALSE,L146,K146))</f>
        <v/>
      </c>
      <c r="K146" s="30" t="str">
        <f t="shared" si="36"/>
        <v/>
      </c>
      <c r="L146" s="30" t="str">
        <f t="shared" si="37"/>
        <v/>
      </c>
      <c r="M146" s="30" t="str">
        <f>IF($E$8+45+$E$9&gt;989,"FALSE",IF(B146="","",IF('Cumulative Volumes Imperial'!$AP$17=FALSE,O146,N146)))</f>
        <v/>
      </c>
      <c r="N146" s="30" t="str">
        <f t="shared" si="38"/>
        <v/>
      </c>
      <c r="O146" s="30" t="str">
        <f>IF(B146=0,"",IF('Cumulative Volumes Imperial'!$AP$17=FALSE,(V146*$E$4)+(W146*$E$5),N146))</f>
        <v/>
      </c>
      <c r="P146" s="30" t="str">
        <f>IF(B146=0,"",(((1/12)*'Imperial Data'!$AC$4*'Imperial Data'!$AC$5)-C146)*$H$6)</f>
        <v/>
      </c>
      <c r="Q146" s="30" t="str">
        <f t="shared" si="39"/>
        <v/>
      </c>
      <c r="R146" s="30" t="str">
        <f>IF(B146=0,"",(((1/12)*'Imperial Data'!$AC$5*'Imperial Data'!$AC$7)-D146)*$H$6)</f>
        <v/>
      </c>
      <c r="S146" s="30" t="str">
        <f t="shared" si="40"/>
        <v/>
      </c>
      <c r="T146" s="30" t="str">
        <f t="shared" si="41"/>
        <v/>
      </c>
      <c r="U146" s="30" t="str">
        <f t="shared" si="42"/>
        <v/>
      </c>
      <c r="V146" s="30" t="str">
        <f t="shared" si="43"/>
        <v/>
      </c>
      <c r="W146" s="30" t="str">
        <f t="shared" si="46"/>
        <v/>
      </c>
      <c r="X146" s="31" t="str">
        <f t="shared" si="44"/>
        <v/>
      </c>
      <c r="Y146" s="30" t="str">
        <f t="shared" si="45"/>
        <v xml:space="preserve"> </v>
      </c>
      <c r="Z146" s="32"/>
    </row>
    <row r="147" spans="2:26" x14ac:dyDescent="0.2">
      <c r="B147" s="34">
        <f t="shared" si="47"/>
        <v>0</v>
      </c>
      <c r="C147" s="30" t="str" cm="1">
        <f t="array" ref="C147">IF(B147=0," ",IF('Imperial Data'!AG136&gt;=1,_xlfn.XLOOKUP('Imperial Data'!AG136,Imperial_Incremental[Height],_xlfn.XLOOKUP('Cumulative Volumes Imperial'!$F$4,Imperial_Incremental[#Headers],Imperial_Incremental[])),0))</f>
        <v xml:space="preserve"> </v>
      </c>
      <c r="D147" s="30" t="str" cm="1">
        <f t="array" ref="D147">IF(B147=0," ",IF('Imperial Data'!AG136&gt;=1,_xlfn.XLOOKUP('Imperial Data'!AG136,Imperial_Incremental[Height],_xlfn.XLOOKUP('Cumulative Volumes Imperial'!$F$4&amp;"EC",Imperial_Incremental[#Headers],Imperial_Incremental[]),0),0))</f>
        <v xml:space="preserve"> </v>
      </c>
      <c r="E147" s="30" t="str">
        <f t="shared" si="32"/>
        <v/>
      </c>
      <c r="F147" s="30" t="str">
        <f t="shared" si="33"/>
        <v/>
      </c>
      <c r="G147" s="30" t="str">
        <f>IF(B147=0,"",IF('Cumulative Volumes Imperial'!$AP$17=FALSE,I147,H147))</f>
        <v/>
      </c>
      <c r="H147" s="30" t="str">
        <f t="shared" si="34"/>
        <v/>
      </c>
      <c r="I147" s="30" t="str">
        <f t="shared" si="35"/>
        <v/>
      </c>
      <c r="J147" s="30" t="str">
        <f>IF(B147="","",IF('Cumulative Volumes Imperial'!$AP$17=FALSE,L147,K147))</f>
        <v/>
      </c>
      <c r="K147" s="30" t="str">
        <f t="shared" si="36"/>
        <v/>
      </c>
      <c r="L147" s="30" t="str">
        <f t="shared" si="37"/>
        <v/>
      </c>
      <c r="M147" s="30" t="str">
        <f>IF($E$8+45+$E$9&gt;989,"FALSE",IF(B147="","",IF('Cumulative Volumes Imperial'!$AP$17=FALSE,O147,N147)))</f>
        <v/>
      </c>
      <c r="N147" s="30" t="str">
        <f t="shared" si="38"/>
        <v/>
      </c>
      <c r="O147" s="30" t="str">
        <f>IF(B147=0,"",IF('Cumulative Volumes Imperial'!$AP$17=FALSE,(V147*$E$4)+(W147*$E$5),N147))</f>
        <v/>
      </c>
      <c r="P147" s="30" t="str">
        <f>IF(B147=0,"",(((1/12)*'Imperial Data'!$AC$4*'Imperial Data'!$AC$5)-C147)*$H$6)</f>
        <v/>
      </c>
      <c r="Q147" s="30" t="str">
        <f t="shared" si="39"/>
        <v/>
      </c>
      <c r="R147" s="30" t="str">
        <f>IF(B147=0,"",(((1/12)*'Imperial Data'!$AC$5*'Imperial Data'!$AC$7)-D147)*$H$6)</f>
        <v/>
      </c>
      <c r="S147" s="30" t="str">
        <f t="shared" si="40"/>
        <v/>
      </c>
      <c r="T147" s="30" t="str">
        <f t="shared" si="41"/>
        <v/>
      </c>
      <c r="U147" s="30" t="str">
        <f t="shared" si="42"/>
        <v/>
      </c>
      <c r="V147" s="30" t="str">
        <f t="shared" si="43"/>
        <v/>
      </c>
      <c r="W147" s="30" t="str">
        <f t="shared" si="46"/>
        <v/>
      </c>
      <c r="X147" s="31" t="str">
        <f t="shared" si="44"/>
        <v/>
      </c>
      <c r="Y147" s="30" t="str">
        <f t="shared" si="45"/>
        <v xml:space="preserve"> </v>
      </c>
      <c r="Z147" s="32"/>
    </row>
    <row r="148" spans="2:26" x14ac:dyDescent="0.2">
      <c r="B148" s="34">
        <f t="shared" si="47"/>
        <v>0</v>
      </c>
      <c r="C148" s="30" t="str" cm="1">
        <f t="array" ref="C148">IF(B148=0," ",IF('Imperial Data'!AG137&gt;=1,_xlfn.XLOOKUP('Imperial Data'!AG137,Imperial_Incremental[Height],_xlfn.XLOOKUP('Cumulative Volumes Imperial'!$F$4,Imperial_Incremental[#Headers],Imperial_Incremental[])),0))</f>
        <v xml:space="preserve"> </v>
      </c>
      <c r="D148" s="30" t="str" cm="1">
        <f t="array" ref="D148">IF(B148=0," ",IF('Imperial Data'!AG137&gt;=1,_xlfn.XLOOKUP('Imperial Data'!AG137,Imperial_Incremental[Height],_xlfn.XLOOKUP('Cumulative Volumes Imperial'!$F$4&amp;"EC",Imperial_Incremental[#Headers],Imperial_Incremental[]),0),0))</f>
        <v xml:space="preserve"> </v>
      </c>
      <c r="E148" s="30" t="str">
        <f t="shared" si="32"/>
        <v/>
      </c>
      <c r="F148" s="30" t="str">
        <f t="shared" si="33"/>
        <v/>
      </c>
      <c r="G148" s="30" t="str">
        <f>IF(B148=0,"",IF('Cumulative Volumes Imperial'!$AP$17=FALSE,I148,H148))</f>
        <v/>
      </c>
      <c r="H148" s="30" t="str">
        <f t="shared" si="34"/>
        <v/>
      </c>
      <c r="I148" s="30" t="str">
        <f t="shared" si="35"/>
        <v/>
      </c>
      <c r="J148" s="30" t="str">
        <f>IF(B148="","",IF('Cumulative Volumes Imperial'!$AP$17=FALSE,L148,K148))</f>
        <v/>
      </c>
      <c r="K148" s="30" t="str">
        <f t="shared" si="36"/>
        <v/>
      </c>
      <c r="L148" s="30" t="str">
        <f t="shared" si="37"/>
        <v/>
      </c>
      <c r="M148" s="30" t="str">
        <f>IF($E$8+45+$E$9&gt;989,"FALSE",IF(B148="","",IF('Cumulative Volumes Imperial'!$AP$17=FALSE,O148,N148)))</f>
        <v/>
      </c>
      <c r="N148" s="30" t="str">
        <f t="shared" si="38"/>
        <v/>
      </c>
      <c r="O148" s="30" t="str">
        <f>IF(B148=0,"",IF('Cumulative Volumes Imperial'!$AP$17=FALSE,(V148*$E$4)+(W148*$E$5),N148))</f>
        <v/>
      </c>
      <c r="P148" s="30" t="str">
        <f>IF(B148=0,"",(((1/12)*'Imperial Data'!$AC$4*'Imperial Data'!$AC$5)-C148)*$H$6)</f>
        <v/>
      </c>
      <c r="Q148" s="30" t="str">
        <f t="shared" si="39"/>
        <v/>
      </c>
      <c r="R148" s="30" t="str">
        <f>IF(B148=0,"",(((1/12)*'Imperial Data'!$AC$5*'Imperial Data'!$AC$7)-D148)*$H$6)</f>
        <v/>
      </c>
      <c r="S148" s="30" t="str">
        <f t="shared" si="40"/>
        <v/>
      </c>
      <c r="T148" s="30" t="str">
        <f t="shared" si="41"/>
        <v/>
      </c>
      <c r="U148" s="30" t="str">
        <f t="shared" si="42"/>
        <v/>
      </c>
      <c r="V148" s="30" t="str">
        <f t="shared" si="43"/>
        <v/>
      </c>
      <c r="W148" s="30" t="str">
        <f t="shared" si="46"/>
        <v/>
      </c>
      <c r="X148" s="31" t="str">
        <f t="shared" si="44"/>
        <v/>
      </c>
      <c r="Y148" s="30" t="str">
        <f t="shared" si="45"/>
        <v xml:space="preserve"> </v>
      </c>
      <c r="Z148" s="32"/>
    </row>
    <row r="149" spans="2:26" x14ac:dyDescent="0.2">
      <c r="B149" s="34">
        <f t="shared" si="47"/>
        <v>0</v>
      </c>
      <c r="C149" s="30" t="str" cm="1">
        <f t="array" ref="C149">IF(B149=0," ",IF('Imperial Data'!AG138&gt;=1,_xlfn.XLOOKUP('Imperial Data'!AG138,Imperial_Incremental[Height],_xlfn.XLOOKUP('Cumulative Volumes Imperial'!$F$4,Imperial_Incremental[#Headers],Imperial_Incremental[])),0))</f>
        <v xml:space="preserve"> </v>
      </c>
      <c r="D149" s="30" t="str" cm="1">
        <f t="array" ref="D149">IF(B149=0," ",IF('Imperial Data'!AG138&gt;=1,_xlfn.XLOOKUP('Imperial Data'!AG138,Imperial_Incremental[Height],_xlfn.XLOOKUP('Cumulative Volumes Imperial'!$F$4&amp;"EC",Imperial_Incremental[#Headers],Imperial_Incremental[]),0),0))</f>
        <v xml:space="preserve"> </v>
      </c>
      <c r="E149" s="30" t="str">
        <f t="shared" si="32"/>
        <v/>
      </c>
      <c r="F149" s="30" t="str">
        <f t="shared" si="33"/>
        <v/>
      </c>
      <c r="G149" s="30" t="str">
        <f>IF(B149=0,"",IF('Cumulative Volumes Imperial'!$AP$17=FALSE,I149,H149))</f>
        <v/>
      </c>
      <c r="H149" s="30" t="str">
        <f t="shared" si="34"/>
        <v/>
      </c>
      <c r="I149" s="30" t="str">
        <f t="shared" si="35"/>
        <v/>
      </c>
      <c r="J149" s="30" t="str">
        <f>IF(B149="","",IF('Cumulative Volumes Imperial'!$AP$17=FALSE,L149,K149))</f>
        <v/>
      </c>
      <c r="K149" s="30" t="str">
        <f t="shared" si="36"/>
        <v/>
      </c>
      <c r="L149" s="30" t="str">
        <f t="shared" si="37"/>
        <v/>
      </c>
      <c r="M149" s="30" t="str">
        <f>IF($E$8+45+$E$9&gt;989,"FALSE",IF(B149="","",IF('Cumulative Volumes Imperial'!$AP$17=FALSE,O149,N149)))</f>
        <v/>
      </c>
      <c r="N149" s="30" t="str">
        <f t="shared" si="38"/>
        <v/>
      </c>
      <c r="O149" s="30" t="str">
        <f>IF(B149=0,"",IF('Cumulative Volumes Imperial'!$AP$17=FALSE,(V149*$E$4)+(W149*$E$5),N149))</f>
        <v/>
      </c>
      <c r="P149" s="30" t="str">
        <f>IF(B149=0,"",(((1/12)*'Imperial Data'!$AC$4*'Imperial Data'!$AC$5)-C149)*$H$6)</f>
        <v/>
      </c>
      <c r="Q149" s="30" t="str">
        <f t="shared" si="39"/>
        <v/>
      </c>
      <c r="R149" s="30" t="str">
        <f>IF(B149=0,"",(((1/12)*'Imperial Data'!$AC$5*'Imperial Data'!$AC$7)-D149)*$H$6)</f>
        <v/>
      </c>
      <c r="S149" s="30" t="str">
        <f t="shared" si="40"/>
        <v/>
      </c>
      <c r="T149" s="30" t="str">
        <f t="shared" si="41"/>
        <v/>
      </c>
      <c r="U149" s="30" t="str">
        <f t="shared" si="42"/>
        <v/>
      </c>
      <c r="V149" s="30" t="str">
        <f t="shared" si="43"/>
        <v/>
      </c>
      <c r="W149" s="30" t="str">
        <f t="shared" si="46"/>
        <v/>
      </c>
      <c r="X149" s="31" t="str">
        <f t="shared" si="44"/>
        <v/>
      </c>
      <c r="Y149" s="30" t="str">
        <f t="shared" si="45"/>
        <v xml:space="preserve"> </v>
      </c>
      <c r="Z149" s="32"/>
    </row>
    <row r="150" spans="2:26" x14ac:dyDescent="0.2">
      <c r="B150" s="34">
        <f t="shared" si="47"/>
        <v>0</v>
      </c>
      <c r="C150" s="30" t="str" cm="1">
        <f t="array" ref="C150">IF(B150=0," ",IF('Imperial Data'!AG139&gt;=1,_xlfn.XLOOKUP('Imperial Data'!AG139,Imperial_Incremental[Height],_xlfn.XLOOKUP('Cumulative Volumes Imperial'!$F$4,Imperial_Incremental[#Headers],Imperial_Incremental[])),0))</f>
        <v xml:space="preserve"> </v>
      </c>
      <c r="D150" s="30" t="str" cm="1">
        <f t="array" ref="D150">IF(B150=0," ",IF('Imperial Data'!AG139&gt;=1,_xlfn.XLOOKUP('Imperial Data'!AG139,Imperial_Incremental[Height],_xlfn.XLOOKUP('Cumulative Volumes Imperial'!$F$4&amp;"EC",Imperial_Incremental[#Headers],Imperial_Incremental[]),0),0))</f>
        <v xml:space="preserve"> </v>
      </c>
      <c r="E150" s="30" t="str">
        <f t="shared" si="32"/>
        <v/>
      </c>
      <c r="F150" s="30" t="str">
        <f t="shared" si="33"/>
        <v/>
      </c>
      <c r="G150" s="30" t="str">
        <f>IF(B150=0,"",IF('Cumulative Volumes Imperial'!$AP$17=FALSE,I150,H150))</f>
        <v/>
      </c>
      <c r="H150" s="30" t="str">
        <f t="shared" si="34"/>
        <v/>
      </c>
      <c r="I150" s="30" t="str">
        <f t="shared" si="35"/>
        <v/>
      </c>
      <c r="J150" s="30" t="str">
        <f>IF(B150="","",IF('Cumulative Volumes Imperial'!$AP$17=FALSE,L150,K150))</f>
        <v/>
      </c>
      <c r="K150" s="30" t="str">
        <f t="shared" si="36"/>
        <v/>
      </c>
      <c r="L150" s="30" t="str">
        <f t="shared" si="37"/>
        <v/>
      </c>
      <c r="M150" s="30" t="str">
        <f>IF($E$8+45+$E$9&gt;989,"FALSE",IF(B150="","",IF('Cumulative Volumes Imperial'!$AP$17=FALSE,O150,N150)))</f>
        <v/>
      </c>
      <c r="N150" s="30" t="str">
        <f t="shared" si="38"/>
        <v/>
      </c>
      <c r="O150" s="30" t="str">
        <f>IF(B150=0,"",IF('Cumulative Volumes Imperial'!$AP$17=FALSE,(V150*$E$4)+(W150*$E$5),N150))</f>
        <v/>
      </c>
      <c r="P150" s="30" t="str">
        <f>IF(B150=0,"",(((1/12)*'Imperial Data'!$AC$4*'Imperial Data'!$AC$5)-C150)*$H$6)</f>
        <v/>
      </c>
      <c r="Q150" s="30" t="str">
        <f t="shared" si="39"/>
        <v/>
      </c>
      <c r="R150" s="30" t="str">
        <f>IF(B150=0,"",(((1/12)*'Imperial Data'!$AC$5*'Imperial Data'!$AC$7)-D150)*$H$6)</f>
        <v/>
      </c>
      <c r="S150" s="30" t="str">
        <f t="shared" si="40"/>
        <v/>
      </c>
      <c r="T150" s="30" t="str">
        <f t="shared" si="41"/>
        <v/>
      </c>
      <c r="U150" s="30" t="str">
        <f t="shared" si="42"/>
        <v/>
      </c>
      <c r="V150" s="30" t="str">
        <f t="shared" si="43"/>
        <v/>
      </c>
      <c r="W150" s="30" t="str">
        <f t="shared" si="46"/>
        <v/>
      </c>
      <c r="X150" s="31" t="str">
        <f t="shared" si="44"/>
        <v/>
      </c>
      <c r="Y150" s="30" t="str">
        <f t="shared" si="45"/>
        <v xml:space="preserve"> </v>
      </c>
      <c r="Z150" s="32"/>
    </row>
    <row r="151" spans="2:26" x14ac:dyDescent="0.2">
      <c r="B151" s="34">
        <f t="shared" si="47"/>
        <v>0</v>
      </c>
      <c r="C151" s="30" t="str" cm="1">
        <f t="array" ref="C151">IF(B151=0," ",IF('Imperial Data'!AG140&gt;=1,_xlfn.XLOOKUP('Imperial Data'!AG140,Imperial_Incremental[Height],_xlfn.XLOOKUP('Cumulative Volumes Imperial'!$F$4,Imperial_Incremental[#Headers],Imperial_Incremental[])),0))</f>
        <v xml:space="preserve"> </v>
      </c>
      <c r="D151" s="30" t="str" cm="1">
        <f t="array" ref="D151">IF(B151=0," ",IF('Imperial Data'!AG140&gt;=1,_xlfn.XLOOKUP('Imperial Data'!AG140,Imperial_Incremental[Height],_xlfn.XLOOKUP('Cumulative Volumes Imperial'!$F$4&amp;"EC",Imperial_Incremental[#Headers],Imperial_Incremental[]),0),0))</f>
        <v xml:space="preserve"> </v>
      </c>
      <c r="E151" s="30" t="str">
        <f t="shared" si="32"/>
        <v/>
      </c>
      <c r="F151" s="30" t="str">
        <f t="shared" si="33"/>
        <v/>
      </c>
      <c r="G151" s="30" t="str">
        <f>IF(B151=0,"",IF('Cumulative Volumes Imperial'!$AP$17=FALSE,I151,H151))</f>
        <v/>
      </c>
      <c r="H151" s="30" t="str">
        <f t="shared" si="34"/>
        <v/>
      </c>
      <c r="I151" s="30" t="str">
        <f t="shared" si="35"/>
        <v/>
      </c>
      <c r="J151" s="30" t="str">
        <f>IF(B151="","",IF('Cumulative Volumes Imperial'!$AP$17=FALSE,L151,K151))</f>
        <v/>
      </c>
      <c r="K151" s="30" t="str">
        <f t="shared" si="36"/>
        <v/>
      </c>
      <c r="L151" s="30" t="str">
        <f t="shared" si="37"/>
        <v/>
      </c>
      <c r="M151" s="30" t="str">
        <f>IF($E$8+45+$E$9&gt;989,"FALSE",IF(B151="","",IF('Cumulative Volumes Imperial'!$AP$17=FALSE,O151,N151)))</f>
        <v/>
      </c>
      <c r="N151" s="30" t="str">
        <f t="shared" si="38"/>
        <v/>
      </c>
      <c r="O151" s="30" t="str">
        <f>IF(B151=0,"",IF('Cumulative Volumes Imperial'!$AP$17=FALSE,(V151*$E$4)+(W151*$E$5),N151))</f>
        <v/>
      </c>
      <c r="P151" s="30" t="str">
        <f>IF(B151=0,"",(((1/12)*'Imperial Data'!$AC$4*'Imperial Data'!$AC$5)-C151)*$H$6)</f>
        <v/>
      </c>
      <c r="Q151" s="30" t="str">
        <f t="shared" si="39"/>
        <v/>
      </c>
      <c r="R151" s="30" t="str">
        <f>IF(B151=0,"",(((1/12)*'Imperial Data'!$AC$5*'Imperial Data'!$AC$7)-D151)*$H$6)</f>
        <v/>
      </c>
      <c r="S151" s="30" t="str">
        <f t="shared" si="40"/>
        <v/>
      </c>
      <c r="T151" s="30" t="str">
        <f t="shared" si="41"/>
        <v/>
      </c>
      <c r="U151" s="30" t="str">
        <f t="shared" si="42"/>
        <v/>
      </c>
      <c r="V151" s="30" t="str">
        <f t="shared" si="43"/>
        <v/>
      </c>
      <c r="W151" s="30" t="str">
        <f t="shared" si="46"/>
        <v/>
      </c>
      <c r="X151" s="31" t="str">
        <f t="shared" si="44"/>
        <v/>
      </c>
      <c r="Y151" s="30" t="str">
        <f t="shared" si="45"/>
        <v xml:space="preserve"> </v>
      </c>
      <c r="Z151" s="32"/>
    </row>
    <row r="152" spans="2:26" x14ac:dyDescent="0.2">
      <c r="B152" s="34">
        <f t="shared" si="47"/>
        <v>0</v>
      </c>
      <c r="C152" s="30" t="str" cm="1">
        <f t="array" ref="C152">IF(B152=0," ",IF('Imperial Data'!AG141&gt;=1,_xlfn.XLOOKUP('Imperial Data'!AG141,Imperial_Incremental[Height],_xlfn.XLOOKUP('Cumulative Volumes Imperial'!$F$4,Imperial_Incremental[#Headers],Imperial_Incremental[])),0))</f>
        <v xml:space="preserve"> </v>
      </c>
      <c r="D152" s="30" t="str" cm="1">
        <f t="array" ref="D152">IF(B152=0," ",IF('Imperial Data'!AG141&gt;=1,_xlfn.XLOOKUP('Imperial Data'!AG141,Imperial_Incremental[Height],_xlfn.XLOOKUP('Cumulative Volumes Imperial'!$F$4&amp;"EC",Imperial_Incremental[#Headers],Imperial_Incremental[]),0),0))</f>
        <v xml:space="preserve"> </v>
      </c>
      <c r="E152" s="30" t="str">
        <f t="shared" si="32"/>
        <v/>
      </c>
      <c r="F152" s="30" t="str">
        <f t="shared" si="33"/>
        <v/>
      </c>
      <c r="G152" s="30" t="str">
        <f>IF(B152=0,"",IF('Cumulative Volumes Imperial'!$AP$17=FALSE,I152,H152))</f>
        <v/>
      </c>
      <c r="H152" s="30" t="str">
        <f t="shared" si="34"/>
        <v/>
      </c>
      <c r="I152" s="30" t="str">
        <f t="shared" si="35"/>
        <v/>
      </c>
      <c r="J152" s="30" t="str">
        <f>IF(B152="","",IF('Cumulative Volumes Imperial'!$AP$17=FALSE,L152,K152))</f>
        <v/>
      </c>
      <c r="K152" s="30" t="str">
        <f t="shared" si="36"/>
        <v/>
      </c>
      <c r="L152" s="30" t="str">
        <f t="shared" si="37"/>
        <v/>
      </c>
      <c r="M152" s="30" t="str">
        <f>IF($E$8+45+$E$9&gt;989,"FALSE",IF(B152="","",IF('Cumulative Volumes Imperial'!$AP$17=FALSE,O152,N152)))</f>
        <v/>
      </c>
      <c r="N152" s="30" t="str">
        <f t="shared" si="38"/>
        <v/>
      </c>
      <c r="O152" s="30" t="str">
        <f>IF(B152=0,"",IF('Cumulative Volumes Imperial'!$AP$17=FALSE,(V152*$E$4)+(W152*$E$5),N152))</f>
        <v/>
      </c>
      <c r="P152" s="30" t="str">
        <f>IF(B152=0,"",(((1/12)*'Imperial Data'!$AC$4*'Imperial Data'!$AC$5)-C152)*$H$6)</f>
        <v/>
      </c>
      <c r="Q152" s="30" t="str">
        <f t="shared" si="39"/>
        <v/>
      </c>
      <c r="R152" s="30" t="str">
        <f>IF(B152=0,"",(((1/12)*'Imperial Data'!$AC$5*'Imperial Data'!$AC$7)-D152)*$H$6)</f>
        <v/>
      </c>
      <c r="S152" s="30" t="str">
        <f t="shared" si="40"/>
        <v/>
      </c>
      <c r="T152" s="30" t="str">
        <f t="shared" si="41"/>
        <v/>
      </c>
      <c r="U152" s="30" t="str">
        <f t="shared" si="42"/>
        <v/>
      </c>
      <c r="V152" s="30" t="str">
        <f t="shared" si="43"/>
        <v/>
      </c>
      <c r="W152" s="30" t="str">
        <f t="shared" si="46"/>
        <v/>
      </c>
      <c r="X152" s="31" t="str">
        <f t="shared" si="44"/>
        <v/>
      </c>
      <c r="Y152" s="30" t="str">
        <f t="shared" si="45"/>
        <v xml:space="preserve"> </v>
      </c>
      <c r="Z152" s="32"/>
    </row>
    <row r="153" spans="2:26" x14ac:dyDescent="0.2">
      <c r="B153" s="34">
        <f t="shared" si="47"/>
        <v>0</v>
      </c>
      <c r="C153" s="30" t="str" cm="1">
        <f t="array" ref="C153">IF(B153=0," ",IF('Imperial Data'!AG142&gt;=1,_xlfn.XLOOKUP('Imperial Data'!AG142,Imperial_Incremental[Height],_xlfn.XLOOKUP('Cumulative Volumes Imperial'!$F$4,Imperial_Incremental[#Headers],Imperial_Incremental[])),0))</f>
        <v xml:space="preserve"> </v>
      </c>
      <c r="D153" s="30" t="str" cm="1">
        <f t="array" ref="D153">IF(B153=0," ",IF('Imperial Data'!AG142&gt;=1,_xlfn.XLOOKUP('Imperial Data'!AG142,Imperial_Incremental[Height],_xlfn.XLOOKUP('Cumulative Volumes Imperial'!$F$4&amp;"EC",Imperial_Incremental[#Headers],Imperial_Incremental[]),0),0))</f>
        <v xml:space="preserve"> </v>
      </c>
      <c r="E153" s="30" t="str">
        <f t="shared" si="32"/>
        <v/>
      </c>
      <c r="F153" s="30" t="str">
        <f t="shared" si="33"/>
        <v/>
      </c>
      <c r="G153" s="30" t="str">
        <f>IF(B153=0,"",IF('Cumulative Volumes Imperial'!$AP$17=FALSE,I153,H153))</f>
        <v/>
      </c>
      <c r="H153" s="30" t="str">
        <f t="shared" si="34"/>
        <v/>
      </c>
      <c r="I153" s="30" t="str">
        <f t="shared" si="35"/>
        <v/>
      </c>
      <c r="J153" s="30" t="str">
        <f>IF(B153="","",IF('Cumulative Volumes Imperial'!$AP$17=FALSE,L153,K153))</f>
        <v/>
      </c>
      <c r="K153" s="30" t="str">
        <f t="shared" si="36"/>
        <v/>
      </c>
      <c r="L153" s="30" t="str">
        <f t="shared" si="37"/>
        <v/>
      </c>
      <c r="M153" s="30" t="str">
        <f>IF($E$8+45+$E$9&gt;989,"FALSE",IF(B153="","",IF('Cumulative Volumes Imperial'!$AP$17=FALSE,O153,N153)))</f>
        <v/>
      </c>
      <c r="N153" s="30" t="str">
        <f t="shared" si="38"/>
        <v/>
      </c>
      <c r="O153" s="30" t="str">
        <f>IF(B153=0,"",IF('Cumulative Volumes Imperial'!$AP$17=FALSE,(V153*$E$4)+(W153*$E$5),N153))</f>
        <v/>
      </c>
      <c r="P153" s="30" t="str">
        <f>IF(B153=0,"",(((1/12)*'Imperial Data'!$AC$4*'Imperial Data'!$AC$5)-C153)*$H$6)</f>
        <v/>
      </c>
      <c r="Q153" s="30" t="str">
        <f t="shared" si="39"/>
        <v/>
      </c>
      <c r="R153" s="30" t="str">
        <f>IF(B153=0,"",(((1/12)*'Imperial Data'!$AC$5*'Imperial Data'!$AC$7)-D153)*$H$6)</f>
        <v/>
      </c>
      <c r="S153" s="30" t="str">
        <f t="shared" si="40"/>
        <v/>
      </c>
      <c r="T153" s="30" t="str">
        <f t="shared" si="41"/>
        <v/>
      </c>
      <c r="U153" s="30" t="str">
        <f t="shared" si="42"/>
        <v/>
      </c>
      <c r="V153" s="30" t="str">
        <f t="shared" si="43"/>
        <v/>
      </c>
      <c r="W153" s="30" t="str">
        <f t="shared" si="46"/>
        <v/>
      </c>
      <c r="X153" s="31" t="str">
        <f t="shared" si="44"/>
        <v/>
      </c>
      <c r="Y153" s="30" t="str">
        <f t="shared" si="45"/>
        <v xml:space="preserve"> </v>
      </c>
      <c r="Z153" s="32"/>
    </row>
    <row r="154" spans="2:26" x14ac:dyDescent="0.2">
      <c r="B154" s="34">
        <f t="shared" si="47"/>
        <v>0</v>
      </c>
      <c r="C154" s="30" t="str" cm="1">
        <f t="array" ref="C154">IF(B154=0," ",IF('Imperial Data'!AG143&gt;=1,_xlfn.XLOOKUP('Imperial Data'!AG143,Imperial_Incremental[Height],_xlfn.XLOOKUP('Cumulative Volumes Imperial'!$F$4,Imperial_Incremental[#Headers],Imperial_Incremental[])),0))</f>
        <v xml:space="preserve"> </v>
      </c>
      <c r="D154" s="30" t="str" cm="1">
        <f t="array" ref="D154">IF(B154=0," ",IF('Imperial Data'!AG143&gt;=1,_xlfn.XLOOKUP('Imperial Data'!AG143,Imperial_Incremental[Height],_xlfn.XLOOKUP('Cumulative Volumes Imperial'!$F$4&amp;"EC",Imperial_Incremental[#Headers],Imperial_Incremental[]),0),0))</f>
        <v xml:space="preserve"> </v>
      </c>
      <c r="E154" s="30" t="str">
        <f t="shared" si="32"/>
        <v/>
      </c>
      <c r="F154" s="30" t="str">
        <f t="shared" si="33"/>
        <v/>
      </c>
      <c r="G154" s="30" t="str">
        <f>IF(B154=0,"",IF('Cumulative Volumes Imperial'!$AP$17=FALSE,I154,H154))</f>
        <v/>
      </c>
      <c r="H154" s="30" t="str">
        <f t="shared" si="34"/>
        <v/>
      </c>
      <c r="I154" s="30" t="str">
        <f t="shared" si="35"/>
        <v/>
      </c>
      <c r="J154" s="30" t="str">
        <f>IF(B154="","",IF('Cumulative Volumes Imperial'!$AP$17=FALSE,L154,K154))</f>
        <v/>
      </c>
      <c r="K154" s="30" t="str">
        <f t="shared" si="36"/>
        <v/>
      </c>
      <c r="L154" s="30" t="str">
        <f t="shared" si="37"/>
        <v/>
      </c>
      <c r="M154" s="30" t="str">
        <f>IF($E$8+45+$E$9&gt;989,"FALSE",IF(B154="","",IF('Cumulative Volumes Imperial'!$AP$17=FALSE,O154,N154)))</f>
        <v/>
      </c>
      <c r="N154" s="30" t="str">
        <f t="shared" si="38"/>
        <v/>
      </c>
      <c r="O154" s="30" t="str">
        <f>IF(B154=0,"",IF('Cumulative Volumes Imperial'!$AP$17=FALSE,(V154*$E$4)+(W154*$E$5),N154))</f>
        <v/>
      </c>
      <c r="P154" s="30" t="str">
        <f>IF(B154=0,"",(((1/12)*'Imperial Data'!$AC$4*'Imperial Data'!$AC$5)-C154)*$H$6)</f>
        <v/>
      </c>
      <c r="Q154" s="30" t="str">
        <f t="shared" si="39"/>
        <v/>
      </c>
      <c r="R154" s="30" t="str">
        <f>IF(B154=0,"",(((1/12)*'Imperial Data'!$AC$5*'Imperial Data'!$AC$7)-D154)*$H$6)</f>
        <v/>
      </c>
      <c r="S154" s="30" t="str">
        <f t="shared" si="40"/>
        <v/>
      </c>
      <c r="T154" s="30" t="str">
        <f t="shared" si="41"/>
        <v/>
      </c>
      <c r="U154" s="30" t="str">
        <f t="shared" si="42"/>
        <v/>
      </c>
      <c r="V154" s="30" t="str">
        <f t="shared" si="43"/>
        <v/>
      </c>
      <c r="W154" s="30" t="str">
        <f t="shared" si="46"/>
        <v/>
      </c>
      <c r="X154" s="31" t="str">
        <f t="shared" si="44"/>
        <v/>
      </c>
      <c r="Y154" s="30" t="str">
        <f t="shared" si="45"/>
        <v xml:space="preserve"> </v>
      </c>
      <c r="Z154" s="32"/>
    </row>
    <row r="155" spans="2:26" x14ac:dyDescent="0.2">
      <c r="B155" s="34">
        <f t="shared" si="47"/>
        <v>0</v>
      </c>
      <c r="C155" s="30" t="str" cm="1">
        <f t="array" ref="C155">IF(B155=0," ",IF('Imperial Data'!AG144&gt;=1,_xlfn.XLOOKUP('Imperial Data'!AG144,Imperial_Incremental[Height],_xlfn.XLOOKUP('Cumulative Volumes Imperial'!$F$4,Imperial_Incremental[#Headers],Imperial_Incremental[])),0))</f>
        <v xml:space="preserve"> </v>
      </c>
      <c r="D155" s="30" t="str" cm="1">
        <f t="array" ref="D155">IF(B155=0," ",IF('Imperial Data'!AG144&gt;=1,_xlfn.XLOOKUP('Imperial Data'!AG144,Imperial_Incremental[Height],_xlfn.XLOOKUP('Cumulative Volumes Imperial'!$F$4&amp;"EC",Imperial_Incremental[#Headers],Imperial_Incremental[]),0),0))</f>
        <v xml:space="preserve"> </v>
      </c>
      <c r="E155" s="30" t="str">
        <f t="shared" si="32"/>
        <v/>
      </c>
      <c r="F155" s="30" t="str">
        <f t="shared" si="33"/>
        <v/>
      </c>
      <c r="G155" s="30" t="str">
        <f>IF(B155=0,"",IF('Cumulative Volumes Imperial'!$AP$17=FALSE,I155,H155))</f>
        <v/>
      </c>
      <c r="H155" s="30" t="str">
        <f t="shared" si="34"/>
        <v/>
      </c>
      <c r="I155" s="30" t="str">
        <f t="shared" si="35"/>
        <v/>
      </c>
      <c r="J155" s="30" t="str">
        <f>IF(B155="","",IF('Cumulative Volumes Imperial'!$AP$17=FALSE,L155,K155))</f>
        <v/>
      </c>
      <c r="K155" s="30" t="str">
        <f t="shared" si="36"/>
        <v/>
      </c>
      <c r="L155" s="30" t="str">
        <f t="shared" si="37"/>
        <v/>
      </c>
      <c r="M155" s="30" t="str">
        <f>IF($E$8+45+$E$9&gt;989,"FALSE",IF(B155="","",IF('Cumulative Volumes Imperial'!$AP$17=FALSE,O155,N155)))</f>
        <v/>
      </c>
      <c r="N155" s="30" t="str">
        <f t="shared" si="38"/>
        <v/>
      </c>
      <c r="O155" s="30" t="str">
        <f>IF(B155=0,"",IF('Cumulative Volumes Imperial'!$AP$17=FALSE,(V155*$E$4)+(W155*$E$5),N155))</f>
        <v/>
      </c>
      <c r="P155" s="30" t="str">
        <f>IF(B155=0,"",(((1/12)*'Imperial Data'!$AC$4*'Imperial Data'!$AC$5)-C155)*$H$6)</f>
        <v/>
      </c>
      <c r="Q155" s="30" t="str">
        <f t="shared" si="39"/>
        <v/>
      </c>
      <c r="R155" s="30" t="str">
        <f>IF(B155=0,"",(((1/12)*'Imperial Data'!$AC$5*'Imperial Data'!$AC$7)-D155)*$H$6)</f>
        <v/>
      </c>
      <c r="S155" s="30" t="str">
        <f t="shared" si="40"/>
        <v/>
      </c>
      <c r="T155" s="30" t="str">
        <f t="shared" si="41"/>
        <v/>
      </c>
      <c r="U155" s="30" t="str">
        <f t="shared" si="42"/>
        <v/>
      </c>
      <c r="V155" s="30" t="str">
        <f t="shared" si="43"/>
        <v/>
      </c>
      <c r="W155" s="30" t="str">
        <f t="shared" si="46"/>
        <v/>
      </c>
      <c r="X155" s="31" t="str">
        <f t="shared" si="44"/>
        <v/>
      </c>
      <c r="Y155" s="30" t="str">
        <f t="shared" si="45"/>
        <v xml:space="preserve"> </v>
      </c>
      <c r="Z155" s="32"/>
    </row>
    <row r="156" spans="2:26" x14ac:dyDescent="0.2">
      <c r="B156" s="34">
        <f t="shared" si="47"/>
        <v>0</v>
      </c>
      <c r="C156" s="30" t="str" cm="1">
        <f t="array" ref="C156">IF(B156=0," ",IF('Imperial Data'!AG145&gt;=1,_xlfn.XLOOKUP('Imperial Data'!AG145,Imperial_Incremental[Height],_xlfn.XLOOKUP('Cumulative Volumes Imperial'!$F$4,Imperial_Incremental[#Headers],Imperial_Incremental[])),0))</f>
        <v xml:space="preserve"> </v>
      </c>
      <c r="D156" s="30" t="str" cm="1">
        <f t="array" ref="D156">IF(B156=0," ",IF('Imperial Data'!AG145&gt;=1,_xlfn.XLOOKUP('Imperial Data'!AG145,Imperial_Incremental[Height],_xlfn.XLOOKUP('Cumulative Volumes Imperial'!$F$4&amp;"EC",Imperial_Incremental[#Headers],Imperial_Incremental[]),0),0))</f>
        <v xml:space="preserve"> </v>
      </c>
      <c r="E156" s="30" t="str">
        <f t="shared" si="32"/>
        <v/>
      </c>
      <c r="F156" s="30" t="str">
        <f t="shared" si="33"/>
        <v/>
      </c>
      <c r="G156" s="30" t="str">
        <f>IF(B156=0,"",IF('Cumulative Volumes Imperial'!$AP$17=FALSE,I156,H156))</f>
        <v/>
      </c>
      <c r="H156" s="30" t="str">
        <f t="shared" si="34"/>
        <v/>
      </c>
      <c r="I156" s="30" t="str">
        <f t="shared" si="35"/>
        <v/>
      </c>
      <c r="J156" s="30" t="str">
        <f>IF(B156="","",IF('Cumulative Volumes Imperial'!$AP$17=FALSE,L156,K156))</f>
        <v/>
      </c>
      <c r="K156" s="30" t="str">
        <f t="shared" si="36"/>
        <v/>
      </c>
      <c r="L156" s="30" t="str">
        <f t="shared" si="37"/>
        <v/>
      </c>
      <c r="M156" s="30" t="str">
        <f>IF($E$8+45+$E$9&gt;989,"FALSE",IF(B156="","",IF('Cumulative Volumes Imperial'!$AP$17=FALSE,O156,N156)))</f>
        <v/>
      </c>
      <c r="N156" s="30" t="str">
        <f t="shared" si="38"/>
        <v/>
      </c>
      <c r="O156" s="30" t="str">
        <f>IF(B156=0,"",IF('Cumulative Volumes Imperial'!$AP$17=FALSE,(V156*$E$4)+(W156*$E$5),N156))</f>
        <v/>
      </c>
      <c r="P156" s="30" t="str">
        <f>IF(B156=0,"",(((1/12)*'Imperial Data'!$AC$4*'Imperial Data'!$AC$5)-C156)*$H$6)</f>
        <v/>
      </c>
      <c r="Q156" s="30" t="str">
        <f t="shared" si="39"/>
        <v/>
      </c>
      <c r="R156" s="30" t="str">
        <f>IF(B156=0,"",(((1/12)*'Imperial Data'!$AC$5*'Imperial Data'!$AC$7)-D156)*$H$6)</f>
        <v/>
      </c>
      <c r="S156" s="30" t="str">
        <f t="shared" si="40"/>
        <v/>
      </c>
      <c r="T156" s="30" t="str">
        <f t="shared" si="41"/>
        <v/>
      </c>
      <c r="U156" s="30" t="str">
        <f t="shared" si="42"/>
        <v/>
      </c>
      <c r="V156" s="30" t="str">
        <f t="shared" si="43"/>
        <v/>
      </c>
      <c r="W156" s="30" t="str">
        <f t="shared" si="46"/>
        <v/>
      </c>
      <c r="X156" s="31" t="str">
        <f t="shared" si="44"/>
        <v/>
      </c>
      <c r="Y156" s="30" t="str">
        <f t="shared" si="45"/>
        <v xml:space="preserve"> </v>
      </c>
      <c r="Z156" s="32"/>
    </row>
    <row r="157" spans="2:26" x14ac:dyDescent="0.2">
      <c r="B157" s="34">
        <f t="shared" si="47"/>
        <v>0</v>
      </c>
      <c r="C157" s="30" t="str" cm="1">
        <f t="array" ref="C157">IF(B157=0," ",IF('Imperial Data'!AG146&gt;=1,_xlfn.XLOOKUP('Imperial Data'!AG146,Imperial_Incremental[Height],_xlfn.XLOOKUP('Cumulative Volumes Imperial'!$F$4,Imperial_Incremental[#Headers],Imperial_Incremental[])),0))</f>
        <v xml:space="preserve"> </v>
      </c>
      <c r="D157" s="30" t="str" cm="1">
        <f t="array" ref="D157">IF(B157=0," ",IF('Imperial Data'!AG146&gt;=1,_xlfn.XLOOKUP('Imperial Data'!AG146,Imperial_Incremental[Height],_xlfn.XLOOKUP('Cumulative Volumes Imperial'!$F$4&amp;"EC",Imperial_Incremental[#Headers],Imperial_Incremental[]),0),0))</f>
        <v xml:space="preserve"> </v>
      </c>
      <c r="E157" s="30" t="str">
        <f t="shared" si="32"/>
        <v/>
      </c>
      <c r="F157" s="30" t="str">
        <f t="shared" si="33"/>
        <v/>
      </c>
      <c r="G157" s="30" t="str">
        <f>IF(B157=0,"",IF('Cumulative Volumes Imperial'!$AP$17=FALSE,I157,H157))</f>
        <v/>
      </c>
      <c r="H157" s="30" t="str">
        <f t="shared" si="34"/>
        <v/>
      </c>
      <c r="I157" s="30" t="str">
        <f t="shared" si="35"/>
        <v/>
      </c>
      <c r="J157" s="30" t="str">
        <f>IF(B157="","",IF('Cumulative Volumes Imperial'!$AP$17=FALSE,L157,K157))</f>
        <v/>
      </c>
      <c r="K157" s="30" t="str">
        <f t="shared" si="36"/>
        <v/>
      </c>
      <c r="L157" s="30" t="str">
        <f t="shared" si="37"/>
        <v/>
      </c>
      <c r="M157" s="30" t="str">
        <f>IF($E$8+45+$E$9&gt;989,"FALSE",IF(B157="","",IF('Cumulative Volumes Imperial'!$AP$17=FALSE,O157,N157)))</f>
        <v/>
      </c>
      <c r="N157" s="30" t="str">
        <f t="shared" si="38"/>
        <v/>
      </c>
      <c r="O157" s="30" t="str">
        <f>IF(B157=0,"",IF('Cumulative Volumes Imperial'!$AP$17=FALSE,(V157*$E$4)+(W157*$E$5),N157))</f>
        <v/>
      </c>
      <c r="P157" s="30" t="str">
        <f>IF(B157=0,"",(((1/12)*'Imperial Data'!$AC$4*'Imperial Data'!$AC$5)-C157)*$H$6)</f>
        <v/>
      </c>
      <c r="Q157" s="30" t="str">
        <f t="shared" si="39"/>
        <v/>
      </c>
      <c r="R157" s="30" t="str">
        <f>IF(B157=0,"",(((1/12)*'Imperial Data'!$AC$5*'Imperial Data'!$AC$7)-D157)*$H$6)</f>
        <v/>
      </c>
      <c r="S157" s="30" t="str">
        <f t="shared" si="40"/>
        <v/>
      </c>
      <c r="T157" s="30" t="str">
        <f t="shared" si="41"/>
        <v/>
      </c>
      <c r="U157" s="30" t="str">
        <f t="shared" si="42"/>
        <v/>
      </c>
      <c r="V157" s="30" t="str">
        <f t="shared" si="43"/>
        <v/>
      </c>
      <c r="W157" s="30" t="str">
        <f t="shared" si="46"/>
        <v/>
      </c>
      <c r="X157" s="31" t="str">
        <f t="shared" si="44"/>
        <v/>
      </c>
      <c r="Y157" s="30" t="str">
        <f t="shared" si="45"/>
        <v xml:space="preserve"> </v>
      </c>
      <c r="Z157" s="32"/>
    </row>
    <row r="158" spans="2:26" x14ac:dyDescent="0.2">
      <c r="B158" s="34">
        <f t="shared" si="47"/>
        <v>0</v>
      </c>
      <c r="C158" s="30" t="str" cm="1">
        <f t="array" ref="C158">IF(B158=0," ",IF('Imperial Data'!AG147&gt;=1,_xlfn.XLOOKUP('Imperial Data'!AG147,Imperial_Incremental[Height],_xlfn.XLOOKUP('Cumulative Volumes Imperial'!$F$4,Imperial_Incremental[#Headers],Imperial_Incremental[])),0))</f>
        <v xml:space="preserve"> </v>
      </c>
      <c r="D158" s="30" t="str" cm="1">
        <f t="array" ref="D158">IF(B158=0," ",IF('Imperial Data'!AG147&gt;=1,_xlfn.XLOOKUP('Imperial Data'!AG147,Imperial_Incremental[Height],_xlfn.XLOOKUP('Cumulative Volumes Imperial'!$F$4&amp;"EC",Imperial_Incremental[#Headers],Imperial_Incremental[]),0),0))</f>
        <v xml:space="preserve"> </v>
      </c>
      <c r="E158" s="30" t="str">
        <f t="shared" si="32"/>
        <v/>
      </c>
      <c r="F158" s="30" t="str">
        <f t="shared" si="33"/>
        <v/>
      </c>
      <c r="G158" s="30" t="str">
        <f>IF(B158=0,"",IF('Cumulative Volumes Imperial'!$AP$17=FALSE,I158,H158))</f>
        <v/>
      </c>
      <c r="H158" s="30" t="str">
        <f t="shared" si="34"/>
        <v/>
      </c>
      <c r="I158" s="30" t="str">
        <f t="shared" si="35"/>
        <v/>
      </c>
      <c r="J158" s="30" t="str">
        <f>IF(B158="","",IF('Cumulative Volumes Imperial'!$AP$17=FALSE,L158,K158))</f>
        <v/>
      </c>
      <c r="K158" s="30" t="str">
        <f t="shared" si="36"/>
        <v/>
      </c>
      <c r="L158" s="30" t="str">
        <f t="shared" si="37"/>
        <v/>
      </c>
      <c r="M158" s="30" t="str">
        <f>IF($E$8+45+$E$9&gt;989,"FALSE",IF(B158="","",IF('Cumulative Volumes Imperial'!$AP$17=FALSE,O158,N158)))</f>
        <v/>
      </c>
      <c r="N158" s="30" t="str">
        <f t="shared" si="38"/>
        <v/>
      </c>
      <c r="O158" s="30" t="str">
        <f>IF(B158=0,"",IF('Cumulative Volumes Imperial'!$AP$17=FALSE,(V158*$E$4)+(W158*$E$5),N158))</f>
        <v/>
      </c>
      <c r="P158" s="30" t="str">
        <f>IF(B158=0,"",(((1/12)*'Imperial Data'!$AC$4*'Imperial Data'!$AC$5)-C158)*$H$6)</f>
        <v/>
      </c>
      <c r="Q158" s="30" t="str">
        <f t="shared" si="39"/>
        <v/>
      </c>
      <c r="R158" s="30" t="str">
        <f>IF(B158=0,"",(((1/12)*'Imperial Data'!$AC$5*'Imperial Data'!$AC$7)-D158)*$H$6)</f>
        <v/>
      </c>
      <c r="S158" s="30" t="str">
        <f t="shared" si="40"/>
        <v/>
      </c>
      <c r="T158" s="30" t="str">
        <f t="shared" si="41"/>
        <v/>
      </c>
      <c r="U158" s="30" t="str">
        <f t="shared" si="42"/>
        <v/>
      </c>
      <c r="V158" s="30" t="str">
        <f t="shared" si="43"/>
        <v/>
      </c>
      <c r="W158" s="30" t="str">
        <f t="shared" si="46"/>
        <v/>
      </c>
      <c r="X158" s="31" t="str">
        <f t="shared" si="44"/>
        <v/>
      </c>
      <c r="Y158" s="30" t="str">
        <f t="shared" si="45"/>
        <v xml:space="preserve"> </v>
      </c>
      <c r="Z158" s="32"/>
    </row>
    <row r="159" spans="2:26" x14ac:dyDescent="0.2">
      <c r="B159" s="34">
        <f t="shared" si="47"/>
        <v>0</v>
      </c>
      <c r="C159" s="30" t="str" cm="1">
        <f t="array" ref="C159">IF(B159=0," ",IF('Imperial Data'!AG148&gt;=1,_xlfn.XLOOKUP('Imperial Data'!AG148,Imperial_Incremental[Height],_xlfn.XLOOKUP('Cumulative Volumes Imperial'!$F$4,Imperial_Incremental[#Headers],Imperial_Incremental[])),0))</f>
        <v xml:space="preserve"> </v>
      </c>
      <c r="D159" s="30" t="str" cm="1">
        <f t="array" ref="D159">IF(B159=0," ",IF('Imperial Data'!AG148&gt;=1,_xlfn.XLOOKUP('Imperial Data'!AG148,Imperial_Incremental[Height],_xlfn.XLOOKUP('Cumulative Volumes Imperial'!$F$4&amp;"EC",Imperial_Incremental[#Headers],Imperial_Incremental[]),0),0))</f>
        <v xml:space="preserve"> </v>
      </c>
      <c r="E159" s="30" t="str">
        <f t="shared" si="32"/>
        <v/>
      </c>
      <c r="F159" s="30" t="str">
        <f t="shared" si="33"/>
        <v/>
      </c>
      <c r="G159" s="30" t="str">
        <f>IF(B159=0,"",IF('Cumulative Volumes Imperial'!$AP$17=FALSE,I159,H159))</f>
        <v/>
      </c>
      <c r="H159" s="30" t="str">
        <f t="shared" si="34"/>
        <v/>
      </c>
      <c r="I159" s="30" t="str">
        <f t="shared" si="35"/>
        <v/>
      </c>
      <c r="J159" s="30" t="str">
        <f>IF(B159="","",IF('Cumulative Volumes Imperial'!$AP$17=FALSE,L159,K159))</f>
        <v/>
      </c>
      <c r="K159" s="30" t="str">
        <f t="shared" si="36"/>
        <v/>
      </c>
      <c r="L159" s="30" t="str">
        <f t="shared" si="37"/>
        <v/>
      </c>
      <c r="M159" s="30" t="str">
        <f>IF($E$8+45+$E$9&gt;989,"FALSE",IF(B159="","",IF('Cumulative Volumes Imperial'!$AP$17=FALSE,O159,N159)))</f>
        <v/>
      </c>
      <c r="N159" s="30" t="str">
        <f t="shared" si="38"/>
        <v/>
      </c>
      <c r="O159" s="30" t="str">
        <f>IF(B159=0,"",IF('Cumulative Volumes Imperial'!$AP$17=FALSE,(V159*$E$4)+(W159*$E$5),N159))</f>
        <v/>
      </c>
      <c r="P159" s="30" t="str">
        <f>IF(B159=0,"",(((1/12)*'Imperial Data'!$AC$4*'Imperial Data'!$AC$5)-C159)*$H$6)</f>
        <v/>
      </c>
      <c r="Q159" s="30" t="str">
        <f t="shared" si="39"/>
        <v/>
      </c>
      <c r="R159" s="30" t="str">
        <f>IF(B159=0,"",(((1/12)*'Imperial Data'!$AC$5*'Imperial Data'!$AC$7)-D159)*$H$6)</f>
        <v/>
      </c>
      <c r="S159" s="30" t="str">
        <f t="shared" si="40"/>
        <v/>
      </c>
      <c r="T159" s="30" t="str">
        <f t="shared" si="41"/>
        <v/>
      </c>
      <c r="U159" s="30" t="str">
        <f t="shared" si="42"/>
        <v/>
      </c>
      <c r="V159" s="30" t="str">
        <f t="shared" si="43"/>
        <v/>
      </c>
      <c r="W159" s="30" t="str">
        <f t="shared" si="46"/>
        <v/>
      </c>
      <c r="X159" s="31" t="str">
        <f t="shared" si="44"/>
        <v/>
      </c>
      <c r="Y159" s="30" t="str">
        <f t="shared" si="45"/>
        <v xml:space="preserve"> </v>
      </c>
      <c r="Z159" s="32"/>
    </row>
    <row r="160" spans="2:26" x14ac:dyDescent="0.2">
      <c r="B160" s="34">
        <f t="shared" si="47"/>
        <v>0</v>
      </c>
      <c r="C160" s="30" t="str" cm="1">
        <f t="array" ref="C160">IF(B160=0," ",IF('Imperial Data'!AG149&gt;=1,_xlfn.XLOOKUP('Imperial Data'!AG149,Imperial_Incremental[Height],_xlfn.XLOOKUP('Cumulative Volumes Imperial'!$F$4,Imperial_Incremental[#Headers],Imperial_Incremental[])),0))</f>
        <v xml:space="preserve"> </v>
      </c>
      <c r="D160" s="30" t="str" cm="1">
        <f t="array" ref="D160">IF(B160=0," ",IF('Imperial Data'!AG149&gt;=1,_xlfn.XLOOKUP('Imperial Data'!AG149,Imperial_Incremental[Height],_xlfn.XLOOKUP('Cumulative Volumes Imperial'!$F$4&amp;"EC",Imperial_Incremental[#Headers],Imperial_Incremental[]),0),0))</f>
        <v xml:space="preserve"> </v>
      </c>
      <c r="E160" s="30" t="str">
        <f t="shared" si="32"/>
        <v/>
      </c>
      <c r="F160" s="30" t="str">
        <f t="shared" si="33"/>
        <v/>
      </c>
      <c r="G160" s="30" t="str">
        <f>IF(B160=0,"",IF('Cumulative Volumes Imperial'!$AP$17=FALSE,I160,H160))</f>
        <v/>
      </c>
      <c r="H160" s="30" t="str">
        <f t="shared" si="34"/>
        <v/>
      </c>
      <c r="I160" s="30" t="str">
        <f t="shared" si="35"/>
        <v/>
      </c>
      <c r="J160" s="30" t="str">
        <f>IF(B160="","",IF('Cumulative Volumes Imperial'!$AP$17=FALSE,L160,K160))</f>
        <v/>
      </c>
      <c r="K160" s="30" t="str">
        <f t="shared" si="36"/>
        <v/>
      </c>
      <c r="L160" s="30" t="str">
        <f t="shared" si="37"/>
        <v/>
      </c>
      <c r="M160" s="30" t="str">
        <f>IF($E$8+45+$E$9&gt;989,"FALSE",IF(B160="","",IF('Cumulative Volumes Imperial'!$AP$17=FALSE,O160,N160)))</f>
        <v/>
      </c>
      <c r="N160" s="30" t="str">
        <f t="shared" si="38"/>
        <v/>
      </c>
      <c r="O160" s="30" t="str">
        <f>IF(B160=0,"",IF('Cumulative Volumes Imperial'!$AP$17=FALSE,(V160*$E$4)+(W160*$E$5),N160))</f>
        <v/>
      </c>
      <c r="P160" s="30" t="str">
        <f>IF(B160=0,"",(((1/12)*'Imperial Data'!$AC$4*'Imperial Data'!$AC$5)-C160)*$H$6)</f>
        <v/>
      </c>
      <c r="Q160" s="30" t="str">
        <f t="shared" si="39"/>
        <v/>
      </c>
      <c r="R160" s="30" t="str">
        <f>IF(B160=0,"",(((1/12)*'Imperial Data'!$AC$5*'Imperial Data'!$AC$7)-D160)*$H$6)</f>
        <v/>
      </c>
      <c r="S160" s="30" t="str">
        <f t="shared" si="40"/>
        <v/>
      </c>
      <c r="T160" s="30" t="str">
        <f t="shared" si="41"/>
        <v/>
      </c>
      <c r="U160" s="30" t="str">
        <f t="shared" si="42"/>
        <v/>
      </c>
      <c r="V160" s="30" t="str">
        <f t="shared" si="43"/>
        <v/>
      </c>
      <c r="W160" s="30" t="str">
        <f t="shared" si="46"/>
        <v/>
      </c>
      <c r="X160" s="31" t="str">
        <f t="shared" si="44"/>
        <v/>
      </c>
      <c r="Y160" s="30" t="str">
        <f t="shared" si="45"/>
        <v xml:space="preserve"> </v>
      </c>
      <c r="Z160" s="32"/>
    </row>
    <row r="161" spans="2:26" x14ac:dyDescent="0.2">
      <c r="B161" s="34">
        <f t="shared" si="47"/>
        <v>0</v>
      </c>
      <c r="C161" s="30" t="str" cm="1">
        <f t="array" ref="C161">IF(B161=0," ",IF('Imperial Data'!AG150&gt;=1,_xlfn.XLOOKUP('Imperial Data'!AG150,Imperial_Incremental[Height],_xlfn.XLOOKUP('Cumulative Volumes Imperial'!$F$4,Imperial_Incremental[#Headers],Imperial_Incremental[])),0))</f>
        <v xml:space="preserve"> </v>
      </c>
      <c r="D161" s="30" t="str" cm="1">
        <f t="array" ref="D161">IF(B161=0," ",IF('Imperial Data'!AG150&gt;=1,_xlfn.XLOOKUP('Imperial Data'!AG150,Imperial_Incremental[Height],_xlfn.XLOOKUP('Cumulative Volumes Imperial'!$F$4&amp;"EC",Imperial_Incremental[#Headers],Imperial_Incremental[]),0),0))</f>
        <v xml:space="preserve"> </v>
      </c>
      <c r="E161" s="30" t="str">
        <f t="shared" si="32"/>
        <v/>
      </c>
      <c r="F161" s="30" t="str">
        <f t="shared" si="33"/>
        <v/>
      </c>
      <c r="G161" s="30" t="str">
        <f>IF(B161=0,"",IF('Cumulative Volumes Imperial'!$AP$17=FALSE,I161,H161))</f>
        <v/>
      </c>
      <c r="H161" s="30" t="str">
        <f t="shared" si="34"/>
        <v/>
      </c>
      <c r="I161" s="30" t="str">
        <f t="shared" si="35"/>
        <v/>
      </c>
      <c r="J161" s="30" t="str">
        <f>IF(B161="","",IF('Cumulative Volumes Imperial'!$AP$17=FALSE,L161,K161))</f>
        <v/>
      </c>
      <c r="K161" s="30" t="str">
        <f t="shared" si="36"/>
        <v/>
      </c>
      <c r="L161" s="30" t="str">
        <f t="shared" si="37"/>
        <v/>
      </c>
      <c r="M161" s="30" t="str">
        <f>IF($E$8+45+$E$9&gt;989,"FALSE",IF(B161="","",IF('Cumulative Volumes Imperial'!$AP$17=FALSE,O161,N161)))</f>
        <v/>
      </c>
      <c r="N161" s="30" t="str">
        <f t="shared" si="38"/>
        <v/>
      </c>
      <c r="O161" s="30" t="str">
        <f>IF(B161=0,"",IF('Cumulative Volumes Imperial'!$AP$17=FALSE,(V161*$E$4)+(W161*$E$5),N161))</f>
        <v/>
      </c>
      <c r="P161" s="30" t="str">
        <f>IF(B161=0,"",(((1/12)*'Imperial Data'!$AC$4*'Imperial Data'!$AC$5)-C161)*$H$6)</f>
        <v/>
      </c>
      <c r="Q161" s="30" t="str">
        <f t="shared" si="39"/>
        <v/>
      </c>
      <c r="R161" s="30" t="str">
        <f>IF(B161=0,"",(((1/12)*'Imperial Data'!$AC$5*'Imperial Data'!$AC$7)-D161)*$H$6)</f>
        <v/>
      </c>
      <c r="S161" s="30" t="str">
        <f t="shared" si="40"/>
        <v/>
      </c>
      <c r="T161" s="30" t="str">
        <f t="shared" si="41"/>
        <v/>
      </c>
      <c r="U161" s="30" t="str">
        <f t="shared" si="42"/>
        <v/>
      </c>
      <c r="V161" s="30" t="str">
        <f t="shared" si="43"/>
        <v/>
      </c>
      <c r="W161" s="30" t="str">
        <f t="shared" si="46"/>
        <v/>
      </c>
      <c r="X161" s="31" t="str">
        <f t="shared" si="44"/>
        <v/>
      </c>
      <c r="Y161" s="30" t="str">
        <f t="shared" si="45"/>
        <v xml:space="preserve"> </v>
      </c>
      <c r="Z161" s="32"/>
    </row>
    <row r="162" spans="2:26" x14ac:dyDescent="0.2">
      <c r="B162" s="34">
        <f t="shared" si="47"/>
        <v>0</v>
      </c>
      <c r="C162" s="30" t="str" cm="1">
        <f t="array" ref="C162">IF(B162=0," ",IF('Imperial Data'!AG151&gt;=1,_xlfn.XLOOKUP('Imperial Data'!AG151,Imperial_Incremental[Height],_xlfn.XLOOKUP('Cumulative Volumes Imperial'!$F$4,Imperial_Incremental[#Headers],Imperial_Incremental[])),0))</f>
        <v xml:space="preserve"> </v>
      </c>
      <c r="D162" s="30" t="str" cm="1">
        <f t="array" ref="D162">IF(B162=0," ",IF('Imperial Data'!AG151&gt;=1,_xlfn.XLOOKUP('Imperial Data'!AG151,Imperial_Incremental[Height],_xlfn.XLOOKUP('Cumulative Volumes Imperial'!$F$4&amp;"EC",Imperial_Incremental[#Headers],Imperial_Incremental[]),0),0))</f>
        <v xml:space="preserve"> </v>
      </c>
      <c r="E162" s="30" t="str">
        <f t="shared" si="32"/>
        <v/>
      </c>
      <c r="F162" s="30" t="str">
        <f t="shared" si="33"/>
        <v/>
      </c>
      <c r="G162" s="30" t="str">
        <f>IF(B162=0,"",IF('Cumulative Volumes Imperial'!$AP$17=FALSE,I162,H162))</f>
        <v/>
      </c>
      <c r="H162" s="30" t="str">
        <f t="shared" si="34"/>
        <v/>
      </c>
      <c r="I162" s="30" t="str">
        <f t="shared" si="35"/>
        <v/>
      </c>
      <c r="J162" s="30" t="str">
        <f>IF(B162="","",IF('Cumulative Volumes Imperial'!$AP$17=FALSE,L162,K162))</f>
        <v/>
      </c>
      <c r="K162" s="30" t="str">
        <f t="shared" si="36"/>
        <v/>
      </c>
      <c r="L162" s="30" t="str">
        <f t="shared" si="37"/>
        <v/>
      </c>
      <c r="M162" s="30" t="str">
        <f>IF($E$8+45+$E$9&gt;989,"FALSE",IF(B162="","",IF('Cumulative Volumes Imperial'!$AP$17=FALSE,O162,N162)))</f>
        <v/>
      </c>
      <c r="N162" s="30" t="str">
        <f t="shared" si="38"/>
        <v/>
      </c>
      <c r="O162" s="30" t="str">
        <f>IF(B162=0,"",IF('Cumulative Volumes Imperial'!$AP$17=FALSE,(V162*$E$4)+(W162*$E$5),N162))</f>
        <v/>
      </c>
      <c r="P162" s="30" t="str">
        <f>IF(B162=0,"",(((1/12)*'Imperial Data'!$AC$4*'Imperial Data'!$AC$5)-C162)*$H$6)</f>
        <v/>
      </c>
      <c r="Q162" s="30" t="str">
        <f t="shared" si="39"/>
        <v/>
      </c>
      <c r="R162" s="30" t="str">
        <f>IF(B162=0,"",(((1/12)*'Imperial Data'!$AC$5*'Imperial Data'!$AC$7)-D162)*$H$6)</f>
        <v/>
      </c>
      <c r="S162" s="30" t="str">
        <f t="shared" si="40"/>
        <v/>
      </c>
      <c r="T162" s="30" t="str">
        <f t="shared" si="41"/>
        <v/>
      </c>
      <c r="U162" s="30" t="str">
        <f t="shared" si="42"/>
        <v/>
      </c>
      <c r="V162" s="30" t="str">
        <f t="shared" si="43"/>
        <v/>
      </c>
      <c r="W162" s="30" t="str">
        <f t="shared" si="46"/>
        <v/>
      </c>
      <c r="X162" s="31" t="str">
        <f t="shared" si="44"/>
        <v/>
      </c>
      <c r="Y162" s="30" t="str">
        <f t="shared" si="45"/>
        <v xml:space="preserve"> </v>
      </c>
      <c r="Z162" s="32"/>
    </row>
    <row r="163" spans="2:26" x14ac:dyDescent="0.2">
      <c r="B163" s="34">
        <f t="shared" si="47"/>
        <v>0</v>
      </c>
      <c r="C163" s="30" t="str" cm="1">
        <f t="array" ref="C163">IF(B163=0," ",IF('Imperial Data'!AG152&gt;=1,_xlfn.XLOOKUP('Imperial Data'!AG152,Imperial_Incremental[Height],_xlfn.XLOOKUP('Cumulative Volumes Imperial'!$F$4,Imperial_Incremental[#Headers],Imperial_Incremental[])),0))</f>
        <v xml:space="preserve"> </v>
      </c>
      <c r="D163" s="30" t="str" cm="1">
        <f t="array" ref="D163">IF(B163=0," ",IF('Imperial Data'!AG152&gt;=1,_xlfn.XLOOKUP('Imperial Data'!AG152,Imperial_Incremental[Height],_xlfn.XLOOKUP('Cumulative Volumes Imperial'!$F$4&amp;"EC",Imperial_Incremental[#Headers],Imperial_Incremental[]),0),0))</f>
        <v xml:space="preserve"> </v>
      </c>
      <c r="E163" s="30" t="str">
        <f t="shared" si="32"/>
        <v/>
      </c>
      <c r="F163" s="30" t="str">
        <f t="shared" si="33"/>
        <v/>
      </c>
      <c r="G163" s="30" t="str">
        <f>IF(B163=0,"",IF('Cumulative Volumes Imperial'!$AP$17=FALSE,I163,H163))</f>
        <v/>
      </c>
      <c r="H163" s="30" t="str">
        <f t="shared" si="34"/>
        <v/>
      </c>
      <c r="I163" s="30" t="str">
        <f t="shared" si="35"/>
        <v/>
      </c>
      <c r="J163" s="30" t="str">
        <f>IF(B163="","",IF('Cumulative Volumes Imperial'!$AP$17=FALSE,L163,K163))</f>
        <v/>
      </c>
      <c r="K163" s="30" t="str">
        <f t="shared" si="36"/>
        <v/>
      </c>
      <c r="L163" s="30" t="str">
        <f t="shared" si="37"/>
        <v/>
      </c>
      <c r="M163" s="30" t="str">
        <f>IF($E$8+45+$E$9&gt;989,"FALSE",IF(B163="","",IF('Cumulative Volumes Imperial'!$AP$17=FALSE,O163,N163)))</f>
        <v/>
      </c>
      <c r="N163" s="30" t="str">
        <f t="shared" si="38"/>
        <v/>
      </c>
      <c r="O163" s="30" t="str">
        <f>IF(B163=0,"",IF('Cumulative Volumes Imperial'!$AP$17=FALSE,(V163*$E$4)+(W163*$E$5),N163))</f>
        <v/>
      </c>
      <c r="P163" s="30" t="str">
        <f>IF(B163=0,"",(((1/12)*'Imperial Data'!$AC$4*'Imperial Data'!$AC$5)-C163)*$H$6)</f>
        <v/>
      </c>
      <c r="Q163" s="30" t="str">
        <f t="shared" si="39"/>
        <v/>
      </c>
      <c r="R163" s="30" t="str">
        <f>IF(B163=0,"",(((1/12)*'Imperial Data'!$AC$5*'Imperial Data'!$AC$7)-D163)*$H$6)</f>
        <v/>
      </c>
      <c r="S163" s="30" t="str">
        <f t="shared" si="40"/>
        <v/>
      </c>
      <c r="T163" s="30" t="str">
        <f t="shared" si="41"/>
        <v/>
      </c>
      <c r="U163" s="30" t="str">
        <f t="shared" si="42"/>
        <v/>
      </c>
      <c r="V163" s="30" t="str">
        <f t="shared" si="43"/>
        <v/>
      </c>
      <c r="W163" s="30" t="str">
        <f t="shared" si="46"/>
        <v/>
      </c>
      <c r="X163" s="31" t="str">
        <f t="shared" si="44"/>
        <v/>
      </c>
      <c r="Y163" s="30" t="str">
        <f t="shared" si="45"/>
        <v xml:space="preserve"> </v>
      </c>
      <c r="Z163" s="32"/>
    </row>
    <row r="164" spans="2:26" x14ac:dyDescent="0.2">
      <c r="B164" s="34">
        <f t="shared" si="47"/>
        <v>0</v>
      </c>
      <c r="C164" s="30" t="str" cm="1">
        <f t="array" ref="C164">IF(B164=0," ",IF('Imperial Data'!AG153&gt;=1,_xlfn.XLOOKUP('Imperial Data'!AG153,Imperial_Incremental[Height],_xlfn.XLOOKUP('Cumulative Volumes Imperial'!$F$4,Imperial_Incremental[#Headers],Imperial_Incremental[])),0))</f>
        <v xml:space="preserve"> </v>
      </c>
      <c r="D164" s="30" t="str" cm="1">
        <f t="array" ref="D164">IF(B164=0," ",IF('Imperial Data'!AG153&gt;=1,_xlfn.XLOOKUP('Imperial Data'!AG153,Imperial_Incremental[Height],_xlfn.XLOOKUP('Cumulative Volumes Imperial'!$F$4&amp;"EC",Imperial_Incremental[#Headers],Imperial_Incremental[]),0),0))</f>
        <v xml:space="preserve"> </v>
      </c>
      <c r="E164" s="30" t="str">
        <f t="shared" si="32"/>
        <v/>
      </c>
      <c r="F164" s="30" t="str">
        <f t="shared" si="33"/>
        <v/>
      </c>
      <c r="G164" s="30" t="str">
        <f>IF(B164=0,"",IF('Cumulative Volumes Imperial'!$AP$17=FALSE,I164,H164))</f>
        <v/>
      </c>
      <c r="H164" s="30" t="str">
        <f t="shared" si="34"/>
        <v/>
      </c>
      <c r="I164" s="30" t="str">
        <f t="shared" si="35"/>
        <v/>
      </c>
      <c r="J164" s="30" t="str">
        <f>IF(B164="","",IF('Cumulative Volumes Imperial'!$AP$17=FALSE,L164,K164))</f>
        <v/>
      </c>
      <c r="K164" s="30" t="str">
        <f t="shared" si="36"/>
        <v/>
      </c>
      <c r="L164" s="30" t="str">
        <f t="shared" si="37"/>
        <v/>
      </c>
      <c r="M164" s="30" t="str">
        <f>IF($E$8+45+$E$9&gt;989,"FALSE",IF(B164="","",IF('Cumulative Volumes Imperial'!$AP$17=FALSE,O164,N164)))</f>
        <v/>
      </c>
      <c r="N164" s="30" t="str">
        <f t="shared" si="38"/>
        <v/>
      </c>
      <c r="O164" s="30" t="str">
        <f>IF(B164=0,"",IF('Cumulative Volumes Imperial'!$AP$17=FALSE,(V164*$E$4)+(W164*$E$5),N164))</f>
        <v/>
      </c>
      <c r="P164" s="30" t="str">
        <f>IF(B164=0,"",(((1/12)*'Imperial Data'!$AC$4*'Imperial Data'!$AC$5)-C164)*$H$6)</f>
        <v/>
      </c>
      <c r="Q164" s="30" t="str">
        <f t="shared" si="39"/>
        <v/>
      </c>
      <c r="R164" s="30" t="str">
        <f>IF(B164=0,"",(((1/12)*'Imperial Data'!$AC$5*'Imperial Data'!$AC$7)-D164)*$H$6)</f>
        <v/>
      </c>
      <c r="S164" s="30" t="str">
        <f t="shared" si="40"/>
        <v/>
      </c>
      <c r="T164" s="30" t="str">
        <f t="shared" si="41"/>
        <v/>
      </c>
      <c r="U164" s="30" t="str">
        <f t="shared" si="42"/>
        <v/>
      </c>
      <c r="V164" s="30" t="str">
        <f t="shared" si="43"/>
        <v/>
      </c>
      <c r="W164" s="30" t="str">
        <f t="shared" si="46"/>
        <v/>
      </c>
      <c r="X164" s="31" t="str">
        <f t="shared" si="44"/>
        <v/>
      </c>
      <c r="Y164" s="30" t="str">
        <f t="shared" si="45"/>
        <v xml:space="preserve"> </v>
      </c>
      <c r="Z164" s="32"/>
    </row>
    <row r="165" spans="2:26" x14ac:dyDescent="0.2">
      <c r="B165" s="34">
        <f t="shared" si="47"/>
        <v>0</v>
      </c>
      <c r="C165" s="30" t="str" cm="1">
        <f t="array" ref="C165">IF(B165=0," ",IF('Imperial Data'!AG154&gt;=1,_xlfn.XLOOKUP('Imperial Data'!AG154,Imperial_Incremental[Height],_xlfn.XLOOKUP('Cumulative Volumes Imperial'!$F$4,Imperial_Incremental[#Headers],Imperial_Incremental[])),0))</f>
        <v xml:space="preserve"> </v>
      </c>
      <c r="D165" s="30" t="str" cm="1">
        <f t="array" ref="D165">IF(B165=0," ",IF('Imperial Data'!AG154&gt;=1,_xlfn.XLOOKUP('Imperial Data'!AG154,Imperial_Incremental[Height],_xlfn.XLOOKUP('Cumulative Volumes Imperial'!$F$4&amp;"EC",Imperial_Incremental[#Headers],Imperial_Incremental[]),0),0))</f>
        <v xml:space="preserve"> </v>
      </c>
      <c r="E165" s="30" t="str">
        <f t="shared" si="32"/>
        <v/>
      </c>
      <c r="F165" s="30" t="str">
        <f t="shared" si="33"/>
        <v/>
      </c>
      <c r="G165" s="30" t="str">
        <f>IF(B165=0,"",IF('Cumulative Volumes Imperial'!$AP$17=FALSE,I165,H165))</f>
        <v/>
      </c>
      <c r="H165" s="30" t="str">
        <f t="shared" si="34"/>
        <v/>
      </c>
      <c r="I165" s="30" t="str">
        <f t="shared" si="35"/>
        <v/>
      </c>
      <c r="J165" s="30" t="str">
        <f>IF(B165="","",IF('Cumulative Volumes Imperial'!$AP$17=FALSE,L165,K165))</f>
        <v/>
      </c>
      <c r="K165" s="30" t="str">
        <f t="shared" si="36"/>
        <v/>
      </c>
      <c r="L165" s="30" t="str">
        <f t="shared" si="37"/>
        <v/>
      </c>
      <c r="M165" s="30" t="str">
        <f>IF($E$8+45+$E$9&gt;989,"FALSE",IF(B165="","",IF('Cumulative Volumes Imperial'!$AP$17=FALSE,O165,N165)))</f>
        <v/>
      </c>
      <c r="N165" s="30" t="str">
        <f t="shared" si="38"/>
        <v/>
      </c>
      <c r="O165" s="30" t="str">
        <f>IF(B165=0,"",IF('Cumulative Volumes Imperial'!$AP$17=FALSE,(V165*$E$4)+(W165*$E$5),N165))</f>
        <v/>
      </c>
      <c r="P165" s="30" t="str">
        <f>IF(B165=0,"",(((1/12)*'Imperial Data'!$AC$4*'Imperial Data'!$AC$5)-C165)*$H$6)</f>
        <v/>
      </c>
      <c r="Q165" s="30" t="str">
        <f t="shared" si="39"/>
        <v/>
      </c>
      <c r="R165" s="30" t="str">
        <f>IF(B165=0,"",(((1/12)*'Imperial Data'!$AC$5*'Imperial Data'!$AC$7)-D165)*$H$6)</f>
        <v/>
      </c>
      <c r="S165" s="30" t="str">
        <f t="shared" si="40"/>
        <v/>
      </c>
      <c r="T165" s="30" t="str">
        <f t="shared" si="41"/>
        <v/>
      </c>
      <c r="U165" s="30" t="str">
        <f t="shared" si="42"/>
        <v/>
      </c>
      <c r="V165" s="30" t="str">
        <f t="shared" si="43"/>
        <v/>
      </c>
      <c r="W165" s="30" t="str">
        <f t="shared" si="46"/>
        <v/>
      </c>
      <c r="X165" s="31" t="str">
        <f t="shared" si="44"/>
        <v/>
      </c>
      <c r="Y165" s="30" t="str">
        <f t="shared" si="45"/>
        <v xml:space="preserve"> </v>
      </c>
      <c r="Z165" s="32"/>
    </row>
    <row r="166" spans="2:26" x14ac:dyDescent="0.2">
      <c r="B166" s="34">
        <f t="shared" si="47"/>
        <v>0</v>
      </c>
      <c r="C166" s="30" t="str" cm="1">
        <f t="array" ref="C166">IF(B166=0," ",IF('Imperial Data'!AG155&gt;=1,_xlfn.XLOOKUP('Imperial Data'!AG155,Imperial_Incremental[Height],_xlfn.XLOOKUP('Cumulative Volumes Imperial'!$F$4,Imperial_Incremental[#Headers],Imperial_Incremental[])),0))</f>
        <v xml:space="preserve"> </v>
      </c>
      <c r="D166" s="30" t="str" cm="1">
        <f t="array" ref="D166">IF(B166=0," ",IF('Imperial Data'!AG155&gt;=1,_xlfn.XLOOKUP('Imperial Data'!AG155,Imperial_Incremental[Height],_xlfn.XLOOKUP('Cumulative Volumes Imperial'!$F$4&amp;"EC",Imperial_Incremental[#Headers],Imperial_Incremental[]),0),0))</f>
        <v xml:space="preserve"> </v>
      </c>
      <c r="E166" s="30" t="str">
        <f t="shared" si="32"/>
        <v/>
      </c>
      <c r="F166" s="30" t="str">
        <f t="shared" si="33"/>
        <v/>
      </c>
      <c r="G166" s="30" t="str">
        <f>IF(B166=0,"",IF('Cumulative Volumes Imperial'!$AP$17=FALSE,I166,H166))</f>
        <v/>
      </c>
      <c r="H166" s="30" t="str">
        <f t="shared" si="34"/>
        <v/>
      </c>
      <c r="I166" s="30" t="str">
        <f t="shared" si="35"/>
        <v/>
      </c>
      <c r="J166" s="30" t="str">
        <f>IF(B166="","",IF('Cumulative Volumes Imperial'!$AP$17=FALSE,L166,K166))</f>
        <v/>
      </c>
      <c r="K166" s="30" t="str">
        <f t="shared" si="36"/>
        <v/>
      </c>
      <c r="L166" s="30" t="str">
        <f t="shared" si="37"/>
        <v/>
      </c>
      <c r="M166" s="30" t="str">
        <f>IF($E$8+45+$E$9&gt;989,"FALSE",IF(B166="","",IF('Cumulative Volumes Imperial'!$AP$17=FALSE,O166,N166)))</f>
        <v/>
      </c>
      <c r="N166" s="30" t="str">
        <f t="shared" si="38"/>
        <v/>
      </c>
      <c r="O166" s="30" t="str">
        <f>IF(B166=0,"",IF('Cumulative Volumes Imperial'!$AP$17=FALSE,(V166*$E$4)+(W166*$E$5),N166))</f>
        <v/>
      </c>
      <c r="P166" s="30" t="str">
        <f>IF(B166=0,"",(((1/12)*'Imperial Data'!$AC$4*'Imperial Data'!$AC$5)-C166)*$H$6)</f>
        <v/>
      </c>
      <c r="Q166" s="30" t="str">
        <f t="shared" si="39"/>
        <v/>
      </c>
      <c r="R166" s="30" t="str">
        <f>IF(B166=0,"",(((1/12)*'Imperial Data'!$AC$5*'Imperial Data'!$AC$7)-D166)*$H$6)</f>
        <v/>
      </c>
      <c r="S166" s="30" t="str">
        <f t="shared" si="40"/>
        <v/>
      </c>
      <c r="T166" s="30" t="str">
        <f t="shared" si="41"/>
        <v/>
      </c>
      <c r="U166" s="30" t="str">
        <f t="shared" si="42"/>
        <v/>
      </c>
      <c r="V166" s="30" t="str">
        <f t="shared" si="43"/>
        <v/>
      </c>
      <c r="W166" s="30" t="str">
        <f t="shared" si="46"/>
        <v/>
      </c>
      <c r="X166" s="31" t="str">
        <f t="shared" si="44"/>
        <v/>
      </c>
      <c r="Y166" s="30" t="str">
        <f t="shared" si="45"/>
        <v xml:space="preserve"> </v>
      </c>
      <c r="Z166" s="32"/>
    </row>
    <row r="167" spans="2:26" x14ac:dyDescent="0.2">
      <c r="B167" s="34">
        <f t="shared" si="47"/>
        <v>0</v>
      </c>
      <c r="C167" s="30" t="str" cm="1">
        <f t="array" ref="C167">IF(B167=0," ",IF('Imperial Data'!AG156&gt;=1,_xlfn.XLOOKUP('Imperial Data'!AG156,Imperial_Incremental[Height],_xlfn.XLOOKUP('Cumulative Volumes Imperial'!$F$4,Imperial_Incremental[#Headers],Imperial_Incremental[])),0))</f>
        <v xml:space="preserve"> </v>
      </c>
      <c r="D167" s="30" t="str" cm="1">
        <f t="array" ref="D167">IF(B167=0," ",IF('Imperial Data'!AG156&gt;=1,_xlfn.XLOOKUP('Imperial Data'!AG156,Imperial_Incremental[Height],_xlfn.XLOOKUP('Cumulative Volumes Imperial'!$F$4&amp;"EC",Imperial_Incremental[#Headers],Imperial_Incremental[]),0),0))</f>
        <v xml:space="preserve"> </v>
      </c>
      <c r="E167" s="30" t="str">
        <f t="shared" si="32"/>
        <v/>
      </c>
      <c r="F167" s="30" t="str">
        <f t="shared" si="33"/>
        <v/>
      </c>
      <c r="G167" s="30" t="str">
        <f>IF(B167=0,"",IF('Cumulative Volumes Imperial'!$AP$17=FALSE,I167,H167))</f>
        <v/>
      </c>
      <c r="H167" s="30" t="str">
        <f t="shared" si="34"/>
        <v/>
      </c>
      <c r="I167" s="30" t="str">
        <f t="shared" si="35"/>
        <v/>
      </c>
      <c r="J167" s="30" t="str">
        <f>IF(B167="","",IF('Cumulative Volumes Imperial'!$AP$17=FALSE,L167,K167))</f>
        <v/>
      </c>
      <c r="K167" s="30" t="str">
        <f t="shared" si="36"/>
        <v/>
      </c>
      <c r="L167" s="30" t="str">
        <f t="shared" si="37"/>
        <v/>
      </c>
      <c r="M167" s="30" t="str">
        <f>IF($E$8+45+$E$9&gt;989,"FALSE",IF(B167="","",IF('Cumulative Volumes Imperial'!$AP$17=FALSE,O167,N167)))</f>
        <v/>
      </c>
      <c r="N167" s="30" t="str">
        <f t="shared" si="38"/>
        <v/>
      </c>
      <c r="O167" s="30" t="str">
        <f>IF(B167=0,"",IF('Cumulative Volumes Imperial'!$AP$17=FALSE,(V167*$E$4)+(W167*$E$5),N167))</f>
        <v/>
      </c>
      <c r="P167" s="30" t="str">
        <f>IF(B167=0,"",(((1/12)*'Imperial Data'!$AC$4*'Imperial Data'!$AC$5)-C167)*$H$6)</f>
        <v/>
      </c>
      <c r="Q167" s="30" t="str">
        <f t="shared" si="39"/>
        <v/>
      </c>
      <c r="R167" s="30" t="str">
        <f>IF(B167=0,"",(((1/12)*'Imperial Data'!$AC$5*'Imperial Data'!$AC$7)-D167)*$H$6)</f>
        <v/>
      </c>
      <c r="S167" s="30" t="str">
        <f t="shared" si="40"/>
        <v/>
      </c>
      <c r="T167" s="30" t="str">
        <f t="shared" si="41"/>
        <v/>
      </c>
      <c r="U167" s="30" t="str">
        <f t="shared" si="42"/>
        <v/>
      </c>
      <c r="V167" s="30" t="str">
        <f t="shared" si="43"/>
        <v/>
      </c>
      <c r="W167" s="30" t="str">
        <f t="shared" si="46"/>
        <v/>
      </c>
      <c r="X167" s="31" t="str">
        <f t="shared" si="44"/>
        <v/>
      </c>
      <c r="Y167" s="30" t="str">
        <f t="shared" si="45"/>
        <v xml:space="preserve"> </v>
      </c>
      <c r="Z167" s="32"/>
    </row>
    <row r="168" spans="2:26" x14ac:dyDescent="0.2">
      <c r="B168" s="34">
        <f t="shared" si="47"/>
        <v>0</v>
      </c>
      <c r="C168" s="30" t="str" cm="1">
        <f t="array" ref="C168">IF(B168=0," ",IF('Imperial Data'!AG157&gt;=1,_xlfn.XLOOKUP('Imperial Data'!AG157,Imperial_Incremental[Height],_xlfn.XLOOKUP('Cumulative Volumes Imperial'!$F$4,Imperial_Incremental[#Headers],Imperial_Incremental[])),0))</f>
        <v xml:space="preserve"> </v>
      </c>
      <c r="D168" s="30" t="str" cm="1">
        <f t="array" ref="D168">IF(B168=0," ",IF('Imperial Data'!AG157&gt;=1,_xlfn.XLOOKUP('Imperial Data'!AG157,Imperial_Incremental[Height],_xlfn.XLOOKUP('Cumulative Volumes Imperial'!$F$4&amp;"EC",Imperial_Incremental[#Headers],Imperial_Incremental[]),0),0))</f>
        <v xml:space="preserve"> </v>
      </c>
      <c r="E168" s="30" t="str">
        <f t="shared" si="32"/>
        <v/>
      </c>
      <c r="F168" s="30" t="str">
        <f t="shared" si="33"/>
        <v/>
      </c>
      <c r="G168" s="30" t="str">
        <f>IF(B168=0,"",IF('Cumulative Volumes Imperial'!$AP$17=FALSE,I168,H168))</f>
        <v/>
      </c>
      <c r="H168" s="30" t="str">
        <f t="shared" si="34"/>
        <v/>
      </c>
      <c r="I168" s="30" t="str">
        <f t="shared" si="35"/>
        <v/>
      </c>
      <c r="J168" s="30" t="str">
        <f>IF(B168="","",IF('Cumulative Volumes Imperial'!$AP$17=FALSE,L168,K168))</f>
        <v/>
      </c>
      <c r="K168" s="30" t="str">
        <f t="shared" si="36"/>
        <v/>
      </c>
      <c r="L168" s="30" t="str">
        <f t="shared" si="37"/>
        <v/>
      </c>
      <c r="M168" s="30" t="str">
        <f>IF($E$8+45+$E$9&gt;989,"FALSE",IF(B168="","",IF('Cumulative Volumes Imperial'!$AP$17=FALSE,O168,N168)))</f>
        <v/>
      </c>
      <c r="N168" s="30" t="str">
        <f t="shared" si="38"/>
        <v/>
      </c>
      <c r="O168" s="30" t="str">
        <f>IF(B168=0,"",IF('Cumulative Volumes Imperial'!$AP$17=FALSE,(V168*$E$4)+(W168*$E$5),N168))</f>
        <v/>
      </c>
      <c r="P168" s="30" t="str">
        <f>IF(B168=0,"",(((1/12)*'Imperial Data'!$AC$4*'Imperial Data'!$AC$5)-C168)*$H$6)</f>
        <v/>
      </c>
      <c r="Q168" s="30" t="str">
        <f t="shared" si="39"/>
        <v/>
      </c>
      <c r="R168" s="30" t="str">
        <f>IF(B168=0,"",(((1/12)*'Imperial Data'!$AC$5*'Imperial Data'!$AC$7)-D168)*$H$6)</f>
        <v/>
      </c>
      <c r="S168" s="30" t="str">
        <f t="shared" si="40"/>
        <v/>
      </c>
      <c r="T168" s="30" t="str">
        <f t="shared" si="41"/>
        <v/>
      </c>
      <c r="U168" s="30" t="str">
        <f t="shared" si="42"/>
        <v/>
      </c>
      <c r="V168" s="30" t="str">
        <f t="shared" si="43"/>
        <v/>
      </c>
      <c r="W168" s="30" t="str">
        <f t="shared" si="46"/>
        <v/>
      </c>
      <c r="X168" s="31" t="str">
        <f t="shared" si="44"/>
        <v/>
      </c>
      <c r="Y168" s="30" t="str">
        <f t="shared" si="45"/>
        <v xml:space="preserve"> </v>
      </c>
      <c r="Z168" s="32"/>
    </row>
    <row r="169" spans="2:26" x14ac:dyDescent="0.2">
      <c r="B169" s="34">
        <f t="shared" si="47"/>
        <v>0</v>
      </c>
      <c r="C169" s="30" t="str" cm="1">
        <f t="array" ref="C169">IF(B169=0," ",IF('Imperial Data'!AG158&gt;=1,_xlfn.XLOOKUP('Imperial Data'!AG158,Imperial_Incremental[Height],_xlfn.XLOOKUP('Cumulative Volumes Imperial'!$F$4,Imperial_Incremental[#Headers],Imperial_Incremental[])),0))</f>
        <v xml:space="preserve"> </v>
      </c>
      <c r="D169" s="30" t="str" cm="1">
        <f t="array" ref="D169">IF(B169=0," ",IF('Imperial Data'!AG158&gt;=1,_xlfn.XLOOKUP('Imperial Data'!AG158,Imperial_Incremental[Height],_xlfn.XLOOKUP('Cumulative Volumes Imperial'!$F$4&amp;"EC",Imperial_Incremental[#Headers],Imperial_Incremental[]),0),0))</f>
        <v xml:space="preserve"> </v>
      </c>
      <c r="E169" s="30" t="str">
        <f t="shared" si="32"/>
        <v/>
      </c>
      <c r="F169" s="30" t="str">
        <f t="shared" si="33"/>
        <v/>
      </c>
      <c r="G169" s="30" t="str">
        <f>IF(B169=0,"",IF('Cumulative Volumes Imperial'!$AP$17=FALSE,I169,H169))</f>
        <v/>
      </c>
      <c r="H169" s="30" t="str">
        <f t="shared" si="34"/>
        <v/>
      </c>
      <c r="I169" s="30" t="str">
        <f t="shared" si="35"/>
        <v/>
      </c>
      <c r="J169" s="30" t="str">
        <f>IF(B169="","",IF('Cumulative Volumes Imperial'!$AP$17=FALSE,L169,K169))</f>
        <v/>
      </c>
      <c r="K169" s="30" t="str">
        <f t="shared" si="36"/>
        <v/>
      </c>
      <c r="L169" s="30" t="str">
        <f t="shared" si="37"/>
        <v/>
      </c>
      <c r="M169" s="30" t="str">
        <f>IF($E$8+45+$E$9&gt;989,"FALSE",IF(B169="","",IF('Cumulative Volumes Imperial'!$AP$17=FALSE,O169,N169)))</f>
        <v/>
      </c>
      <c r="N169" s="30" t="str">
        <f t="shared" si="38"/>
        <v/>
      </c>
      <c r="O169" s="30" t="str">
        <f>IF(B169=0,"",IF('Cumulative Volumes Imperial'!$AP$17=FALSE,(V169*$E$4)+(W169*$E$5),N169))</f>
        <v/>
      </c>
      <c r="P169" s="30" t="str">
        <f>IF(B169=0,"",(((1/12)*'Imperial Data'!$AC$4*'Imperial Data'!$AC$5)-C169)*$H$6)</f>
        <v/>
      </c>
      <c r="Q169" s="30" t="str">
        <f t="shared" si="39"/>
        <v/>
      </c>
      <c r="R169" s="30" t="str">
        <f>IF(B169=0,"",(((1/12)*'Imperial Data'!$AC$5*'Imperial Data'!$AC$7)-D169)*$H$6)</f>
        <v/>
      </c>
      <c r="S169" s="30" t="str">
        <f t="shared" si="40"/>
        <v/>
      </c>
      <c r="T169" s="30" t="str">
        <f t="shared" si="41"/>
        <v/>
      </c>
      <c r="U169" s="30" t="str">
        <f t="shared" si="42"/>
        <v/>
      </c>
      <c r="V169" s="30" t="str">
        <f t="shared" si="43"/>
        <v/>
      </c>
      <c r="W169" s="30" t="str">
        <f t="shared" si="46"/>
        <v/>
      </c>
      <c r="X169" s="31" t="str">
        <f t="shared" si="44"/>
        <v/>
      </c>
      <c r="Y169" s="30" t="str">
        <f t="shared" si="45"/>
        <v xml:space="preserve"> </v>
      </c>
      <c r="Z169" s="32"/>
    </row>
    <row r="170" spans="2:26" x14ac:dyDescent="0.2">
      <c r="B170" s="34">
        <f t="shared" si="47"/>
        <v>0</v>
      </c>
      <c r="C170" s="30" t="str" cm="1">
        <f t="array" ref="C170">IF(B170=0," ",IF('Imperial Data'!AG159&gt;=1,_xlfn.XLOOKUP('Imperial Data'!AG159,Imperial_Incremental[Height],_xlfn.XLOOKUP('Cumulative Volumes Imperial'!$F$4,Imperial_Incremental[#Headers],Imperial_Incremental[])),0))</f>
        <v xml:space="preserve"> </v>
      </c>
      <c r="D170" s="30" t="str" cm="1">
        <f t="array" ref="D170">IF(B170=0," ",IF('Imperial Data'!AG159&gt;=1,_xlfn.XLOOKUP('Imperial Data'!AG159,Imperial_Incremental[Height],_xlfn.XLOOKUP('Cumulative Volumes Imperial'!$F$4&amp;"EC",Imperial_Incremental[#Headers],Imperial_Incremental[]),0),0))</f>
        <v xml:space="preserve"> </v>
      </c>
      <c r="E170" s="30" t="str">
        <f t="shared" si="32"/>
        <v/>
      </c>
      <c r="F170" s="30" t="str">
        <f t="shared" si="33"/>
        <v/>
      </c>
      <c r="G170" s="30" t="str">
        <f>IF(B170=0,"",IF('Cumulative Volumes Imperial'!$AP$17=FALSE,I170,H170))</f>
        <v/>
      </c>
      <c r="H170" s="30" t="str">
        <f t="shared" si="34"/>
        <v/>
      </c>
      <c r="I170" s="30" t="str">
        <f t="shared" si="35"/>
        <v/>
      </c>
      <c r="J170" s="30" t="str">
        <f>IF(B170="","",IF('Cumulative Volumes Imperial'!$AP$17=FALSE,L170,K170))</f>
        <v/>
      </c>
      <c r="K170" s="30" t="str">
        <f t="shared" si="36"/>
        <v/>
      </c>
      <c r="L170" s="30" t="str">
        <f t="shared" si="37"/>
        <v/>
      </c>
      <c r="M170" s="30" t="str">
        <f>IF($E$8+45+$E$9&gt;989,"FALSE",IF(B170="","",IF('Cumulative Volumes Imperial'!$AP$17=FALSE,O170,N170)))</f>
        <v/>
      </c>
      <c r="N170" s="30" t="str">
        <f t="shared" si="38"/>
        <v/>
      </c>
      <c r="O170" s="30" t="str">
        <f>IF(B170=0,"",IF('Cumulative Volumes Imperial'!$AP$17=FALSE,(V170*$E$4)+(W170*$E$5),N170))</f>
        <v/>
      </c>
      <c r="P170" s="30" t="str">
        <f>IF(B170=0,"",(((1/12)*'Imperial Data'!$AC$4*'Imperial Data'!$AC$5)-C170)*$H$6)</f>
        <v/>
      </c>
      <c r="Q170" s="30" t="str">
        <f t="shared" si="39"/>
        <v/>
      </c>
      <c r="R170" s="30" t="str">
        <f>IF(B170=0,"",(((1/12)*'Imperial Data'!$AC$5*'Imperial Data'!$AC$7)-D170)*$H$6)</f>
        <v/>
      </c>
      <c r="S170" s="30" t="str">
        <f t="shared" si="40"/>
        <v/>
      </c>
      <c r="T170" s="30" t="str">
        <f t="shared" si="41"/>
        <v/>
      </c>
      <c r="U170" s="30" t="str">
        <f t="shared" si="42"/>
        <v/>
      </c>
      <c r="V170" s="30" t="str">
        <f t="shared" si="43"/>
        <v/>
      </c>
      <c r="W170" s="30" t="str">
        <f t="shared" si="46"/>
        <v/>
      </c>
      <c r="X170" s="31" t="str">
        <f t="shared" si="44"/>
        <v/>
      </c>
      <c r="Y170" s="30" t="str">
        <f t="shared" si="45"/>
        <v xml:space="preserve"> </v>
      </c>
      <c r="Z170" s="32"/>
    </row>
    <row r="171" spans="2:26" x14ac:dyDescent="0.2">
      <c r="B171" s="34">
        <f t="shared" si="47"/>
        <v>0</v>
      </c>
      <c r="C171" s="30" t="str" cm="1">
        <f t="array" ref="C171">IF(B171=0," ",IF('Imperial Data'!AG160&gt;=1,_xlfn.XLOOKUP('Imperial Data'!AG160,Imperial_Incremental[Height],_xlfn.XLOOKUP('Cumulative Volumes Imperial'!$F$4,Imperial_Incremental[#Headers],Imperial_Incremental[])),0))</f>
        <v xml:space="preserve"> </v>
      </c>
      <c r="D171" s="30" t="str" cm="1">
        <f t="array" ref="D171">IF(B171=0," ",IF('Imperial Data'!AG160&gt;=1,_xlfn.XLOOKUP('Imperial Data'!AG160,Imperial_Incremental[Height],_xlfn.XLOOKUP('Cumulative Volumes Imperial'!$F$4&amp;"EC",Imperial_Incremental[#Headers],Imperial_Incremental[]),0),0))</f>
        <v xml:space="preserve"> </v>
      </c>
      <c r="E171" s="30" t="str">
        <f t="shared" si="32"/>
        <v/>
      </c>
      <c r="F171" s="30" t="str">
        <f t="shared" si="33"/>
        <v/>
      </c>
      <c r="G171" s="30" t="str">
        <f>IF(B171=0,"",IF('Cumulative Volumes Imperial'!$AP$17=FALSE,I171,H171))</f>
        <v/>
      </c>
      <c r="H171" s="30" t="str">
        <f t="shared" si="34"/>
        <v/>
      </c>
      <c r="I171" s="30" t="str">
        <f t="shared" si="35"/>
        <v/>
      </c>
      <c r="J171" s="30" t="str">
        <f>IF(B171="","",IF('Cumulative Volumes Imperial'!$AP$17=FALSE,L171,K171))</f>
        <v/>
      </c>
      <c r="K171" s="30" t="str">
        <f t="shared" si="36"/>
        <v/>
      </c>
      <c r="L171" s="30" t="str">
        <f t="shared" si="37"/>
        <v/>
      </c>
      <c r="M171" s="30" t="str">
        <f>IF($E$8+45+$E$9&gt;989,"FALSE",IF(B171="","",IF('Cumulative Volumes Imperial'!$AP$17=FALSE,O171,N171)))</f>
        <v/>
      </c>
      <c r="N171" s="30" t="str">
        <f t="shared" si="38"/>
        <v/>
      </c>
      <c r="O171" s="30" t="str">
        <f>IF(B171=0,"",IF('Cumulative Volumes Imperial'!$AP$17=FALSE,(V171*$E$4)+(W171*$E$5),N171))</f>
        <v/>
      </c>
      <c r="P171" s="30" t="str">
        <f>IF(B171=0,"",(((1/12)*'Imperial Data'!$AC$4*'Imperial Data'!$AC$5)-C171)*$H$6)</f>
        <v/>
      </c>
      <c r="Q171" s="30" t="str">
        <f t="shared" si="39"/>
        <v/>
      </c>
      <c r="R171" s="30" t="str">
        <f>IF(B171=0,"",(((1/12)*'Imperial Data'!$AC$5*'Imperial Data'!$AC$7)-D171)*$H$6)</f>
        <v/>
      </c>
      <c r="S171" s="30" t="str">
        <f t="shared" si="40"/>
        <v/>
      </c>
      <c r="T171" s="30" t="str">
        <f t="shared" si="41"/>
        <v/>
      </c>
      <c r="U171" s="30" t="str">
        <f t="shared" si="42"/>
        <v/>
      </c>
      <c r="V171" s="30" t="str">
        <f t="shared" si="43"/>
        <v/>
      </c>
      <c r="W171" s="30" t="str">
        <f t="shared" si="46"/>
        <v/>
      </c>
      <c r="X171" s="31" t="str">
        <f t="shared" si="44"/>
        <v/>
      </c>
      <c r="Y171" s="30" t="str">
        <f t="shared" si="45"/>
        <v xml:space="preserve"> </v>
      </c>
      <c r="Z171" s="32"/>
    </row>
    <row r="172" spans="2:26" x14ac:dyDescent="0.2">
      <c r="B172" s="34">
        <f t="shared" si="47"/>
        <v>0</v>
      </c>
      <c r="C172" s="30" t="str" cm="1">
        <f t="array" ref="C172">IF(B172=0," ",IF('Imperial Data'!AG161&gt;=1,_xlfn.XLOOKUP('Imperial Data'!AG161,Imperial_Incremental[Height],_xlfn.XLOOKUP('Cumulative Volumes Imperial'!$F$4,Imperial_Incremental[#Headers],Imperial_Incremental[])),0))</f>
        <v xml:space="preserve"> </v>
      </c>
      <c r="D172" s="30" t="str" cm="1">
        <f t="array" ref="D172">IF(B172=0," ",IF('Imperial Data'!AG161&gt;=1,_xlfn.XLOOKUP('Imperial Data'!AG161,Imperial_Incremental[Height],_xlfn.XLOOKUP('Cumulative Volumes Imperial'!$F$4&amp;"EC",Imperial_Incremental[#Headers],Imperial_Incremental[]),0),0))</f>
        <v xml:space="preserve"> </v>
      </c>
      <c r="E172" s="30" t="str">
        <f t="shared" si="32"/>
        <v/>
      </c>
      <c r="F172" s="30" t="str">
        <f t="shared" si="33"/>
        <v/>
      </c>
      <c r="G172" s="30" t="str">
        <f>IF(B172=0,"",IF('Cumulative Volumes Imperial'!$AP$17=FALSE,I172,H172))</f>
        <v/>
      </c>
      <c r="H172" s="30" t="str">
        <f t="shared" si="34"/>
        <v/>
      </c>
      <c r="I172" s="30" t="str">
        <f t="shared" si="35"/>
        <v/>
      </c>
      <c r="J172" s="30" t="str">
        <f>IF(B172="","",IF('Cumulative Volumes Imperial'!$AP$17=FALSE,L172,K172))</f>
        <v/>
      </c>
      <c r="K172" s="30" t="str">
        <f t="shared" si="36"/>
        <v/>
      </c>
      <c r="L172" s="30" t="str">
        <f t="shared" si="37"/>
        <v/>
      </c>
      <c r="M172" s="30" t="str">
        <f>IF($E$8+45+$E$9&gt;989,"FALSE",IF(B172="","",IF('Cumulative Volumes Imperial'!$AP$17=FALSE,O172,N172)))</f>
        <v/>
      </c>
      <c r="N172" s="30" t="str">
        <f t="shared" si="38"/>
        <v/>
      </c>
      <c r="O172" s="30" t="str">
        <f>IF(B172=0,"",IF('Cumulative Volumes Imperial'!$AP$17=FALSE,(V172*$E$4)+(W172*$E$5),N172))</f>
        <v/>
      </c>
      <c r="P172" s="30" t="str">
        <f>IF(B172=0,"",(((1/12)*'Imperial Data'!$AC$4*'Imperial Data'!$AC$5)-C172)*$H$6)</f>
        <v/>
      </c>
      <c r="Q172" s="30" t="str">
        <f t="shared" si="39"/>
        <v/>
      </c>
      <c r="R172" s="30" t="str">
        <f>IF(B172=0,"",(((1/12)*'Imperial Data'!$AC$5*'Imperial Data'!$AC$7)-D172)*$H$6)</f>
        <v/>
      </c>
      <c r="S172" s="30" t="str">
        <f t="shared" si="40"/>
        <v/>
      </c>
      <c r="T172" s="30" t="str">
        <f t="shared" si="41"/>
        <v/>
      </c>
      <c r="U172" s="30" t="str">
        <f t="shared" si="42"/>
        <v/>
      </c>
      <c r="V172" s="30" t="str">
        <f t="shared" si="43"/>
        <v/>
      </c>
      <c r="W172" s="30" t="str">
        <f t="shared" si="46"/>
        <v/>
      </c>
      <c r="X172" s="31" t="str">
        <f t="shared" si="44"/>
        <v/>
      </c>
      <c r="Y172" s="30" t="str">
        <f t="shared" si="45"/>
        <v xml:space="preserve"> </v>
      </c>
      <c r="Z172" s="32"/>
    </row>
    <row r="173" spans="2:26" x14ac:dyDescent="0.2">
      <c r="B173" s="34">
        <f t="shared" si="47"/>
        <v>0</v>
      </c>
      <c r="C173" s="30" t="str" cm="1">
        <f t="array" ref="C173">IF(B173=0," ",IF('Imperial Data'!AG162&gt;=1,_xlfn.XLOOKUP('Imperial Data'!AG162,Imperial_Incremental[Height],_xlfn.XLOOKUP('Cumulative Volumes Imperial'!$F$4,Imperial_Incremental[#Headers],Imperial_Incremental[])),0))</f>
        <v xml:space="preserve"> </v>
      </c>
      <c r="D173" s="30" t="str" cm="1">
        <f t="array" ref="D173">IF(B173=0," ",IF('Imperial Data'!AG162&gt;=1,_xlfn.XLOOKUP('Imperial Data'!AG162,Imperial_Incremental[Height],_xlfn.XLOOKUP('Cumulative Volumes Imperial'!$F$4&amp;"EC",Imperial_Incremental[#Headers],Imperial_Incremental[]),0),0))</f>
        <v xml:space="preserve"> </v>
      </c>
      <c r="E173" s="30" t="str">
        <f t="shared" si="32"/>
        <v/>
      </c>
      <c r="F173" s="30" t="str">
        <f t="shared" si="33"/>
        <v/>
      </c>
      <c r="G173" s="30" t="str">
        <f>IF(B173=0,"",IF('Cumulative Volumes Imperial'!$AP$17=FALSE,I173,H173))</f>
        <v/>
      </c>
      <c r="H173" s="30" t="str">
        <f t="shared" si="34"/>
        <v/>
      </c>
      <c r="I173" s="30" t="str">
        <f t="shared" si="35"/>
        <v/>
      </c>
      <c r="J173" s="30" t="str">
        <f>IF(B173="","",IF('Cumulative Volumes Imperial'!$AP$17=FALSE,L173,K173))</f>
        <v/>
      </c>
      <c r="K173" s="30" t="str">
        <f t="shared" si="36"/>
        <v/>
      </c>
      <c r="L173" s="30" t="str">
        <f t="shared" si="37"/>
        <v/>
      </c>
      <c r="M173" s="30" t="str">
        <f>IF($E$8+45+$E$9&gt;989,"FALSE",IF(B173="","",IF('Cumulative Volumes Imperial'!$AP$17=FALSE,O173,N173)))</f>
        <v/>
      </c>
      <c r="N173" s="30" t="str">
        <f t="shared" si="38"/>
        <v/>
      </c>
      <c r="O173" s="30" t="str">
        <f>IF(B173=0,"",IF('Cumulative Volumes Imperial'!$AP$17=FALSE,(V173*$E$4)+(W173*$E$5),N173))</f>
        <v/>
      </c>
      <c r="P173" s="30" t="str">
        <f>IF(B173=0,"",(((1/12)*'Imperial Data'!$AC$4*'Imperial Data'!$AC$5)-C173)*$H$6)</f>
        <v/>
      </c>
      <c r="Q173" s="30" t="str">
        <f t="shared" si="39"/>
        <v/>
      </c>
      <c r="R173" s="30" t="str">
        <f>IF(B173=0,"",(((1/12)*'Imperial Data'!$AC$5*'Imperial Data'!$AC$7)-D173)*$H$6)</f>
        <v/>
      </c>
      <c r="S173" s="30" t="str">
        <f t="shared" si="40"/>
        <v/>
      </c>
      <c r="T173" s="30" t="str">
        <f t="shared" si="41"/>
        <v/>
      </c>
      <c r="U173" s="30" t="str">
        <f t="shared" si="42"/>
        <v/>
      </c>
      <c r="V173" s="30" t="str">
        <f t="shared" si="43"/>
        <v/>
      </c>
      <c r="W173" s="30" t="str">
        <f t="shared" si="46"/>
        <v/>
      </c>
      <c r="X173" s="31" t="str">
        <f t="shared" si="44"/>
        <v/>
      </c>
      <c r="Y173" s="30" t="str">
        <f t="shared" si="45"/>
        <v xml:space="preserve"> </v>
      </c>
      <c r="Z173" s="32"/>
    </row>
    <row r="174" spans="2:26" x14ac:dyDescent="0.2">
      <c r="B174" s="34">
        <f t="shared" si="47"/>
        <v>0</v>
      </c>
      <c r="C174" s="30" t="str" cm="1">
        <f t="array" ref="C174">IF(B174=0," ",IF('Imperial Data'!AG163&gt;=1,_xlfn.XLOOKUP('Imperial Data'!AG163,Imperial_Incremental[Height],_xlfn.XLOOKUP('Cumulative Volumes Imperial'!$F$4,Imperial_Incremental[#Headers],Imperial_Incremental[])),0))</f>
        <v xml:space="preserve"> </v>
      </c>
      <c r="D174" s="30" t="str" cm="1">
        <f t="array" ref="D174">IF(B174=0," ",IF('Imperial Data'!AG163&gt;=1,_xlfn.XLOOKUP('Imperial Data'!AG163,Imperial_Incremental[Height],_xlfn.XLOOKUP('Cumulative Volumes Imperial'!$F$4&amp;"EC",Imperial_Incremental[#Headers],Imperial_Incremental[]),0),0))</f>
        <v xml:space="preserve"> </v>
      </c>
      <c r="E174" s="30" t="str">
        <f t="shared" si="32"/>
        <v/>
      </c>
      <c r="F174" s="30" t="str">
        <f t="shared" si="33"/>
        <v/>
      </c>
      <c r="G174" s="30" t="str">
        <f>IF(B174=0,"",IF('Cumulative Volumes Imperial'!$AP$17=FALSE,I174,H174))</f>
        <v/>
      </c>
      <c r="H174" s="30" t="str">
        <f t="shared" si="34"/>
        <v/>
      </c>
      <c r="I174" s="30" t="str">
        <f t="shared" si="35"/>
        <v/>
      </c>
      <c r="J174" s="30" t="str">
        <f>IF(B174="","",IF('Cumulative Volumes Imperial'!$AP$17=FALSE,L174,K174))</f>
        <v/>
      </c>
      <c r="K174" s="30" t="str">
        <f t="shared" si="36"/>
        <v/>
      </c>
      <c r="L174" s="30" t="str">
        <f t="shared" si="37"/>
        <v/>
      </c>
      <c r="M174" s="30" t="str">
        <f>IF($E$8+45+$E$9&gt;989,"FALSE",IF(B174="","",IF('Cumulative Volumes Imperial'!$AP$17=FALSE,O174,N174)))</f>
        <v/>
      </c>
      <c r="N174" s="30" t="str">
        <f t="shared" si="38"/>
        <v/>
      </c>
      <c r="O174" s="30" t="str">
        <f>IF(B174=0,"",IF('Cumulative Volumes Imperial'!$AP$17=FALSE,(V174*$E$4)+(W174*$E$5),N174))</f>
        <v/>
      </c>
      <c r="P174" s="30" t="str">
        <f>IF(B174=0,"",(((1/12)*'Imperial Data'!$AC$4*'Imperial Data'!$AC$5)-C174)*$H$6)</f>
        <v/>
      </c>
      <c r="Q174" s="30" t="str">
        <f t="shared" si="39"/>
        <v/>
      </c>
      <c r="R174" s="30" t="str">
        <f>IF(B174=0,"",(((1/12)*'Imperial Data'!$AC$5*'Imperial Data'!$AC$7)-D174)*$H$6)</f>
        <v/>
      </c>
      <c r="S174" s="30" t="str">
        <f t="shared" si="40"/>
        <v/>
      </c>
      <c r="T174" s="30" t="str">
        <f t="shared" si="41"/>
        <v/>
      </c>
      <c r="U174" s="30" t="str">
        <f t="shared" si="42"/>
        <v/>
      </c>
      <c r="V174" s="30" t="str">
        <f t="shared" si="43"/>
        <v/>
      </c>
      <c r="W174" s="30" t="str">
        <f t="shared" si="46"/>
        <v/>
      </c>
      <c r="X174" s="31" t="str">
        <f t="shared" si="44"/>
        <v/>
      </c>
      <c r="Y174" s="30" t="str">
        <f t="shared" si="45"/>
        <v xml:space="preserve"> </v>
      </c>
      <c r="Z174" s="32"/>
    </row>
    <row r="175" spans="2:26" x14ac:dyDescent="0.2">
      <c r="B175" s="34">
        <f t="shared" si="47"/>
        <v>0</v>
      </c>
      <c r="C175" s="30" t="str" cm="1">
        <f t="array" ref="C175">IF(B175=0," ",IF('Imperial Data'!AG164&gt;=1,_xlfn.XLOOKUP('Imperial Data'!AG164,Imperial_Incremental[Height],_xlfn.XLOOKUP('Cumulative Volumes Imperial'!$F$4,Imperial_Incremental[#Headers],Imperial_Incremental[])),0))</f>
        <v xml:space="preserve"> </v>
      </c>
      <c r="D175" s="30" t="str" cm="1">
        <f t="array" ref="D175">IF(B175=0," ",IF('Imperial Data'!AG164&gt;=1,_xlfn.XLOOKUP('Imperial Data'!AG164,Imperial_Incremental[Height],_xlfn.XLOOKUP('Cumulative Volumes Imperial'!$F$4&amp;"EC",Imperial_Incremental[#Headers],Imperial_Incremental[]),0),0))</f>
        <v xml:space="preserve"> </v>
      </c>
      <c r="E175" s="30" t="str">
        <f t="shared" si="32"/>
        <v/>
      </c>
      <c r="F175" s="30" t="str">
        <f t="shared" si="33"/>
        <v/>
      </c>
      <c r="G175" s="30" t="str">
        <f>IF(B175=0,"",IF('Cumulative Volumes Imperial'!$AP$17=FALSE,I175,H175))</f>
        <v/>
      </c>
      <c r="H175" s="30" t="str">
        <f t="shared" si="34"/>
        <v/>
      </c>
      <c r="I175" s="30" t="str">
        <f t="shared" si="35"/>
        <v/>
      </c>
      <c r="J175" s="30" t="str">
        <f>IF(B175="","",IF('Cumulative Volumes Imperial'!$AP$17=FALSE,L175,K175))</f>
        <v/>
      </c>
      <c r="K175" s="30" t="str">
        <f t="shared" si="36"/>
        <v/>
      </c>
      <c r="L175" s="30" t="str">
        <f t="shared" si="37"/>
        <v/>
      </c>
      <c r="M175" s="30" t="str">
        <f>IF($E$8+45+$E$9&gt;989,"FALSE",IF(B175="","",IF('Cumulative Volumes Imperial'!$AP$17=FALSE,O175,N175)))</f>
        <v/>
      </c>
      <c r="N175" s="30" t="str">
        <f t="shared" si="38"/>
        <v/>
      </c>
      <c r="O175" s="30" t="str">
        <f>IF(B175=0,"",IF('Cumulative Volumes Imperial'!$AP$17=FALSE,(V175*$E$4)+(W175*$E$5),N175))</f>
        <v/>
      </c>
      <c r="P175" s="30" t="str">
        <f>IF(B175=0,"",(((1/12)*'Imperial Data'!$AC$4*'Imperial Data'!$AC$5)-C175)*$H$6)</f>
        <v/>
      </c>
      <c r="Q175" s="30" t="str">
        <f t="shared" si="39"/>
        <v/>
      </c>
      <c r="R175" s="30" t="str">
        <f>IF(B175=0,"",(((1/12)*'Imperial Data'!$AC$5*'Imperial Data'!$AC$7)-D175)*$H$6)</f>
        <v/>
      </c>
      <c r="S175" s="30" t="str">
        <f t="shared" si="40"/>
        <v/>
      </c>
      <c r="T175" s="30" t="str">
        <f t="shared" si="41"/>
        <v/>
      </c>
      <c r="U175" s="30" t="str">
        <f t="shared" si="42"/>
        <v/>
      </c>
      <c r="V175" s="30" t="str">
        <f t="shared" si="43"/>
        <v/>
      </c>
      <c r="W175" s="30" t="str">
        <f t="shared" si="46"/>
        <v/>
      </c>
      <c r="X175" s="31" t="str">
        <f t="shared" si="44"/>
        <v/>
      </c>
      <c r="Y175" s="30" t="str">
        <f t="shared" si="45"/>
        <v xml:space="preserve"> </v>
      </c>
      <c r="Z175" s="32"/>
    </row>
    <row r="176" spans="2:26" x14ac:dyDescent="0.2">
      <c r="B176" s="34">
        <f t="shared" si="47"/>
        <v>0</v>
      </c>
      <c r="C176" s="30" t="str" cm="1">
        <f t="array" ref="C176">IF(B176=0," ",IF('Imperial Data'!AG165&gt;=1,_xlfn.XLOOKUP('Imperial Data'!AG165,Imperial_Incremental[Height],_xlfn.XLOOKUP('Cumulative Volumes Imperial'!$F$4,Imperial_Incremental[#Headers],Imperial_Incremental[])),0))</f>
        <v xml:space="preserve"> </v>
      </c>
      <c r="D176" s="30" t="str" cm="1">
        <f t="array" ref="D176">IF(B176=0," ",IF('Imperial Data'!AG165&gt;=1,_xlfn.XLOOKUP('Imperial Data'!AG165,Imperial_Incremental[Height],_xlfn.XLOOKUP('Cumulative Volumes Imperial'!$F$4&amp;"EC",Imperial_Incremental[#Headers],Imperial_Incremental[]),0),0))</f>
        <v xml:space="preserve"> </v>
      </c>
      <c r="E176" s="30" t="str">
        <f t="shared" si="32"/>
        <v/>
      </c>
      <c r="F176" s="30" t="str">
        <f t="shared" si="33"/>
        <v/>
      </c>
      <c r="G176" s="30" t="str">
        <f>IF(B176=0,"",IF('Cumulative Volumes Imperial'!$AP$17=FALSE,I176,H176))</f>
        <v/>
      </c>
      <c r="H176" s="30" t="str">
        <f t="shared" si="34"/>
        <v/>
      </c>
      <c r="I176" s="30" t="str">
        <f t="shared" si="35"/>
        <v/>
      </c>
      <c r="J176" s="30" t="str">
        <f>IF(B176="","",IF('Cumulative Volumes Imperial'!$AP$17=FALSE,L176,K176))</f>
        <v/>
      </c>
      <c r="K176" s="30" t="str">
        <f t="shared" si="36"/>
        <v/>
      </c>
      <c r="L176" s="30" t="str">
        <f t="shared" si="37"/>
        <v/>
      </c>
      <c r="M176" s="30" t="str">
        <f>IF($E$8+45+$E$9&gt;989,"FALSE",IF(B176="","",IF('Cumulative Volumes Imperial'!$AP$17=FALSE,O176,N176)))</f>
        <v/>
      </c>
      <c r="N176" s="30" t="str">
        <f t="shared" si="38"/>
        <v/>
      </c>
      <c r="O176" s="30" t="str">
        <f>IF(B176=0,"",IF('Cumulative Volumes Imperial'!$AP$17=FALSE,(V176*$E$4)+(W176*$E$5),N176))</f>
        <v/>
      </c>
      <c r="P176" s="30" t="str">
        <f>IF(B176=0,"",(((1/12)*'Imperial Data'!$AC$4*'Imperial Data'!$AC$5)-C176)*$H$6)</f>
        <v/>
      </c>
      <c r="Q176" s="30" t="str">
        <f t="shared" si="39"/>
        <v/>
      </c>
      <c r="R176" s="30" t="str">
        <f>IF(B176=0,"",(((1/12)*'Imperial Data'!$AC$5*'Imperial Data'!$AC$7)-D176)*$H$6)</f>
        <v/>
      </c>
      <c r="S176" s="30" t="str">
        <f t="shared" si="40"/>
        <v/>
      </c>
      <c r="T176" s="30" t="str">
        <f t="shared" si="41"/>
        <v/>
      </c>
      <c r="U176" s="30" t="str">
        <f t="shared" si="42"/>
        <v/>
      </c>
      <c r="V176" s="30" t="str">
        <f t="shared" si="43"/>
        <v/>
      </c>
      <c r="W176" s="30" t="str">
        <f t="shared" si="46"/>
        <v/>
      </c>
      <c r="X176" s="31" t="str">
        <f t="shared" si="44"/>
        <v/>
      </c>
      <c r="Y176" s="30" t="str">
        <f t="shared" si="45"/>
        <v xml:space="preserve"> </v>
      </c>
      <c r="Z176" s="32"/>
    </row>
    <row r="177" spans="2:26" x14ac:dyDescent="0.2">
      <c r="B177" s="34">
        <f t="shared" si="47"/>
        <v>0</v>
      </c>
      <c r="C177" s="30" t="str" cm="1">
        <f t="array" ref="C177">IF(B177=0," ",IF('Imperial Data'!AG166&gt;=1,_xlfn.XLOOKUP('Imperial Data'!AG166,Imperial_Incremental[Height],_xlfn.XLOOKUP('Cumulative Volumes Imperial'!$F$4,Imperial_Incremental[#Headers],Imperial_Incremental[])),0))</f>
        <v xml:space="preserve"> </v>
      </c>
      <c r="D177" s="30" t="str" cm="1">
        <f t="array" ref="D177">IF(B177=0," ",IF('Imperial Data'!AG166&gt;=1,_xlfn.XLOOKUP('Imperial Data'!AG166,Imperial_Incremental[Height],_xlfn.XLOOKUP('Cumulative Volumes Imperial'!$F$4&amp;"EC",Imperial_Incremental[#Headers],Imperial_Incremental[]),0),0))</f>
        <v xml:space="preserve"> </v>
      </c>
      <c r="E177" s="30" t="str">
        <f t="shared" si="32"/>
        <v/>
      </c>
      <c r="F177" s="30" t="str">
        <f t="shared" si="33"/>
        <v/>
      </c>
      <c r="G177" s="30" t="str">
        <f>IF(B177=0,"",IF('Cumulative Volumes Imperial'!$AP$17=FALSE,I177,H177))</f>
        <v/>
      </c>
      <c r="H177" s="30" t="str">
        <f t="shared" si="34"/>
        <v/>
      </c>
      <c r="I177" s="30" t="str">
        <f t="shared" si="35"/>
        <v/>
      </c>
      <c r="J177" s="30" t="str">
        <f>IF(B177="","",IF('Cumulative Volumes Imperial'!$AP$17=FALSE,L177,K177))</f>
        <v/>
      </c>
      <c r="K177" s="30" t="str">
        <f t="shared" si="36"/>
        <v/>
      </c>
      <c r="L177" s="30" t="str">
        <f t="shared" si="37"/>
        <v/>
      </c>
      <c r="M177" s="30" t="str">
        <f>IF($E$8+45+$E$9&gt;989,"FALSE",IF(B177="","",IF('Cumulative Volumes Imperial'!$AP$17=FALSE,O177,N177)))</f>
        <v/>
      </c>
      <c r="N177" s="30" t="str">
        <f t="shared" si="38"/>
        <v/>
      </c>
      <c r="O177" s="30" t="str">
        <f>IF(B177=0,"",IF('Cumulative Volumes Imperial'!$AP$17=FALSE,(V177*$E$4)+(W177*$E$5),N177))</f>
        <v/>
      </c>
      <c r="P177" s="30" t="str">
        <f>IF(B177=0,"",(((1/12)*'Imperial Data'!$AC$4*'Imperial Data'!$AC$5)-C177)*$H$6)</f>
        <v/>
      </c>
      <c r="Q177" s="30" t="str">
        <f t="shared" si="39"/>
        <v/>
      </c>
      <c r="R177" s="30" t="str">
        <f>IF(B177=0,"",(((1/12)*'Imperial Data'!$AC$5*'Imperial Data'!$AC$7)-D177)*$H$6)</f>
        <v/>
      </c>
      <c r="S177" s="30" t="str">
        <f t="shared" si="40"/>
        <v/>
      </c>
      <c r="T177" s="30" t="str">
        <f t="shared" si="41"/>
        <v/>
      </c>
      <c r="U177" s="30" t="str">
        <f t="shared" si="42"/>
        <v/>
      </c>
      <c r="V177" s="30" t="str">
        <f t="shared" si="43"/>
        <v/>
      </c>
      <c r="W177" s="30" t="str">
        <f t="shared" si="46"/>
        <v/>
      </c>
      <c r="X177" s="31" t="str">
        <f t="shared" si="44"/>
        <v/>
      </c>
      <c r="Y177" s="30" t="str">
        <f t="shared" si="45"/>
        <v xml:space="preserve"> </v>
      </c>
      <c r="Z177" s="32"/>
    </row>
    <row r="178" spans="2:26" x14ac:dyDescent="0.2">
      <c r="B178" s="34">
        <f t="shared" si="47"/>
        <v>0</v>
      </c>
      <c r="C178" s="30" t="str" cm="1">
        <f t="array" ref="C178">IF(B178=0," ",IF('Imperial Data'!AG167&gt;=1,_xlfn.XLOOKUP('Imperial Data'!AG167,Imperial_Incremental[Height],_xlfn.XLOOKUP('Cumulative Volumes Imperial'!$F$4,Imperial_Incremental[#Headers],Imperial_Incremental[])),0))</f>
        <v xml:space="preserve"> </v>
      </c>
      <c r="D178" s="30" t="str" cm="1">
        <f t="array" ref="D178">IF(B178=0," ",IF('Imperial Data'!AG167&gt;=1,_xlfn.XLOOKUP('Imperial Data'!AG167,Imperial_Incremental[Height],_xlfn.XLOOKUP('Cumulative Volumes Imperial'!$F$4&amp;"EC",Imperial_Incremental[#Headers],Imperial_Incremental[]),0),0))</f>
        <v xml:space="preserve"> </v>
      </c>
      <c r="E178" s="30" t="str">
        <f t="shared" si="32"/>
        <v/>
      </c>
      <c r="F178" s="30" t="str">
        <f t="shared" si="33"/>
        <v/>
      </c>
      <c r="G178" s="30" t="str">
        <f>IF(B178=0,"",IF('Cumulative Volumes Imperial'!$AP$17=FALSE,I178,H178))</f>
        <v/>
      </c>
      <c r="H178" s="30" t="str">
        <f t="shared" si="34"/>
        <v/>
      </c>
      <c r="I178" s="30" t="str">
        <f t="shared" si="35"/>
        <v/>
      </c>
      <c r="J178" s="30" t="str">
        <f>IF(B178="","",IF('Cumulative Volumes Imperial'!$AP$17=FALSE,L178,K178))</f>
        <v/>
      </c>
      <c r="K178" s="30" t="str">
        <f t="shared" si="36"/>
        <v/>
      </c>
      <c r="L178" s="30" t="str">
        <f t="shared" si="37"/>
        <v/>
      </c>
      <c r="M178" s="30" t="str">
        <f>IF($E$8+45+$E$9&gt;989,"FALSE",IF(B178="","",IF('Cumulative Volumes Imperial'!$AP$17=FALSE,O178,N178)))</f>
        <v/>
      </c>
      <c r="N178" s="30" t="str">
        <f t="shared" si="38"/>
        <v/>
      </c>
      <c r="O178" s="30" t="str">
        <f>IF(B178=0,"",IF('Cumulative Volumes Imperial'!$AP$17=FALSE,(V178*$E$4)+(W178*$E$5),N178))</f>
        <v/>
      </c>
      <c r="P178" s="30" t="str">
        <f>IF(B178=0,"",(((1/12)*'Imperial Data'!$AC$4*'Imperial Data'!$AC$5)-C178)*$H$6)</f>
        <v/>
      </c>
      <c r="Q178" s="30" t="str">
        <f t="shared" si="39"/>
        <v/>
      </c>
      <c r="R178" s="30" t="str">
        <f>IF(B178=0,"",(((1/12)*'Imperial Data'!$AC$5*'Imperial Data'!$AC$7)-D178)*$H$6)</f>
        <v/>
      </c>
      <c r="S178" s="30" t="str">
        <f t="shared" si="40"/>
        <v/>
      </c>
      <c r="T178" s="30" t="str">
        <f t="shared" si="41"/>
        <v/>
      </c>
      <c r="U178" s="30" t="str">
        <f t="shared" si="42"/>
        <v/>
      </c>
      <c r="V178" s="30" t="str">
        <f t="shared" si="43"/>
        <v/>
      </c>
      <c r="W178" s="30" t="str">
        <f t="shared" si="46"/>
        <v/>
      </c>
      <c r="X178" s="31" t="str">
        <f t="shared" si="44"/>
        <v/>
      </c>
      <c r="Y178" s="30" t="str">
        <f t="shared" si="45"/>
        <v xml:space="preserve"> </v>
      </c>
      <c r="Z178" s="32"/>
    </row>
    <row r="179" spans="2:26" x14ac:dyDescent="0.2">
      <c r="B179" s="34">
        <f t="shared" si="47"/>
        <v>0</v>
      </c>
      <c r="C179" s="30" t="str" cm="1">
        <f t="array" ref="C179">IF(B179=0," ",IF('Imperial Data'!AG168&gt;=1,_xlfn.XLOOKUP('Imperial Data'!AG168,Imperial_Incremental[Height],_xlfn.XLOOKUP('Cumulative Volumes Imperial'!$F$4,Imperial_Incremental[#Headers],Imperial_Incremental[])),0))</f>
        <v xml:space="preserve"> </v>
      </c>
      <c r="D179" s="30" t="str" cm="1">
        <f t="array" ref="D179">IF(B179=0," ",IF('Imperial Data'!AG168&gt;=1,_xlfn.XLOOKUP('Imperial Data'!AG168,Imperial_Incremental[Height],_xlfn.XLOOKUP('Cumulative Volumes Imperial'!$F$4&amp;"EC",Imperial_Incremental[#Headers],Imperial_Incremental[]),0),0))</f>
        <v xml:space="preserve"> </v>
      </c>
      <c r="E179" s="30" t="str">
        <f t="shared" si="32"/>
        <v/>
      </c>
      <c r="F179" s="30" t="str">
        <f t="shared" si="33"/>
        <v/>
      </c>
      <c r="G179" s="30" t="str">
        <f>IF(B179=0,"",IF('Cumulative Volumes Imperial'!$AP$17=FALSE,I179,H179))</f>
        <v/>
      </c>
      <c r="H179" s="30" t="str">
        <f t="shared" si="34"/>
        <v/>
      </c>
      <c r="I179" s="30" t="str">
        <f t="shared" si="35"/>
        <v/>
      </c>
      <c r="J179" s="30" t="str">
        <f>IF(B179="","",IF('Cumulative Volumes Imperial'!$AP$17=FALSE,L179,K179))</f>
        <v/>
      </c>
      <c r="K179" s="30" t="str">
        <f t="shared" si="36"/>
        <v/>
      </c>
      <c r="L179" s="30" t="str">
        <f t="shared" si="37"/>
        <v/>
      </c>
      <c r="M179" s="30" t="str">
        <f>IF($E$8+45+$E$9&gt;989,"FALSE",IF(B179="","",IF('Cumulative Volumes Imperial'!$AP$17=FALSE,O179,N179)))</f>
        <v/>
      </c>
      <c r="N179" s="30" t="str">
        <f t="shared" si="38"/>
        <v/>
      </c>
      <c r="O179" s="30" t="str">
        <f>IF(B179=0,"",IF('Cumulative Volumes Imperial'!$AP$17=FALSE,(V179*$E$4)+(W179*$E$5),N179))</f>
        <v/>
      </c>
      <c r="P179" s="30" t="str">
        <f>IF(B179=0,"",(((1/12)*'Imperial Data'!$AC$4*'Imperial Data'!$AC$5)-C179)*$H$6)</f>
        <v/>
      </c>
      <c r="Q179" s="30" t="str">
        <f t="shared" si="39"/>
        <v/>
      </c>
      <c r="R179" s="30" t="str">
        <f>IF(B179=0,"",(((1/12)*'Imperial Data'!$AC$5*'Imperial Data'!$AC$7)-D179)*$H$6)</f>
        <v/>
      </c>
      <c r="S179" s="30" t="str">
        <f t="shared" si="40"/>
        <v/>
      </c>
      <c r="T179" s="30" t="str">
        <f t="shared" si="41"/>
        <v/>
      </c>
      <c r="U179" s="30" t="str">
        <f t="shared" si="42"/>
        <v/>
      </c>
      <c r="V179" s="30" t="str">
        <f t="shared" si="43"/>
        <v/>
      </c>
      <c r="W179" s="30" t="str">
        <f t="shared" si="46"/>
        <v/>
      </c>
      <c r="X179" s="31" t="str">
        <f t="shared" si="44"/>
        <v/>
      </c>
      <c r="Y179" s="30" t="str">
        <f t="shared" si="45"/>
        <v xml:space="preserve"> </v>
      </c>
      <c r="Z179" s="32"/>
    </row>
    <row r="180" spans="2:26" x14ac:dyDescent="0.2">
      <c r="B180" s="34">
        <f t="shared" si="47"/>
        <v>0</v>
      </c>
      <c r="C180" s="30" t="str" cm="1">
        <f t="array" ref="C180">IF(B180=0," ",IF('Imperial Data'!AG169&gt;=1,_xlfn.XLOOKUP('Imperial Data'!AG169,Imperial_Incremental[Height],_xlfn.XLOOKUP('Cumulative Volumes Imperial'!$F$4,Imperial_Incremental[#Headers],Imperial_Incremental[])),0))</f>
        <v xml:space="preserve"> </v>
      </c>
      <c r="D180" s="30" t="str" cm="1">
        <f t="array" ref="D180">IF(B180=0," ",IF('Imperial Data'!AG169&gt;=1,_xlfn.XLOOKUP('Imperial Data'!AG169,Imperial_Incremental[Height],_xlfn.XLOOKUP('Cumulative Volumes Imperial'!$F$4&amp;"EC",Imperial_Incremental[#Headers],Imperial_Incremental[]),0),0))</f>
        <v xml:space="preserve"> </v>
      </c>
      <c r="E180" s="30" t="str">
        <f t="shared" si="32"/>
        <v/>
      </c>
      <c r="F180" s="30" t="str">
        <f t="shared" si="33"/>
        <v/>
      </c>
      <c r="G180" s="30" t="str">
        <f>IF(B180=0,"",IF('Cumulative Volumes Imperial'!$AP$17=FALSE,I180,H180))</f>
        <v/>
      </c>
      <c r="H180" s="30" t="str">
        <f t="shared" si="34"/>
        <v/>
      </c>
      <c r="I180" s="30" t="str">
        <f t="shared" si="35"/>
        <v/>
      </c>
      <c r="J180" s="30" t="str">
        <f>IF(B180="","",IF('Cumulative Volumes Imperial'!$AP$17=FALSE,L180,K180))</f>
        <v/>
      </c>
      <c r="K180" s="30" t="str">
        <f t="shared" si="36"/>
        <v/>
      </c>
      <c r="L180" s="30" t="str">
        <f t="shared" si="37"/>
        <v/>
      </c>
      <c r="M180" s="30" t="str">
        <f>IF($E$8+45+$E$9&gt;989,"FALSE",IF(B180="","",IF('Cumulative Volumes Imperial'!$AP$17=FALSE,O180,N180)))</f>
        <v/>
      </c>
      <c r="N180" s="30" t="str">
        <f t="shared" si="38"/>
        <v/>
      </c>
      <c r="O180" s="30" t="str">
        <f>IF(B180=0,"",IF('Cumulative Volumes Imperial'!$AP$17=FALSE,(V180*$E$4)+(W180*$E$5),N180))</f>
        <v/>
      </c>
      <c r="P180" s="30" t="str">
        <f>IF(B180=0,"",(((1/12)*'Imperial Data'!$AC$4*'Imperial Data'!$AC$5)-C180)*$H$6)</f>
        <v/>
      </c>
      <c r="Q180" s="30" t="str">
        <f t="shared" si="39"/>
        <v/>
      </c>
      <c r="R180" s="30" t="str">
        <f>IF(B180=0,"",(((1/12)*'Imperial Data'!$AC$5*'Imperial Data'!$AC$7)-D180)*$H$6)</f>
        <v/>
      </c>
      <c r="S180" s="30" t="str">
        <f t="shared" si="40"/>
        <v/>
      </c>
      <c r="T180" s="30" t="str">
        <f t="shared" si="41"/>
        <v/>
      </c>
      <c r="U180" s="30" t="str">
        <f t="shared" si="42"/>
        <v/>
      </c>
      <c r="V180" s="30" t="str">
        <f t="shared" si="43"/>
        <v/>
      </c>
      <c r="W180" s="30" t="str">
        <f t="shared" si="46"/>
        <v/>
      </c>
      <c r="X180" s="31" t="str">
        <f t="shared" si="44"/>
        <v/>
      </c>
      <c r="Y180" s="30" t="str">
        <f t="shared" si="45"/>
        <v xml:space="preserve"> </v>
      </c>
      <c r="Z180" s="32"/>
    </row>
    <row r="181" spans="2:26" x14ac:dyDescent="0.2">
      <c r="B181" s="34">
        <f t="shared" si="47"/>
        <v>0</v>
      </c>
      <c r="C181" s="30" t="str" cm="1">
        <f t="array" ref="C181">IF(B181=0," ",IF('Imperial Data'!AG170&gt;=1,_xlfn.XLOOKUP('Imperial Data'!AG170,Imperial_Incremental[Height],_xlfn.XLOOKUP('Cumulative Volumes Imperial'!$F$4,Imperial_Incremental[#Headers],Imperial_Incremental[])),0))</f>
        <v xml:space="preserve"> </v>
      </c>
      <c r="D181" s="30" t="str" cm="1">
        <f t="array" ref="D181">IF(B181=0," ",IF('Imperial Data'!AG170&gt;=1,_xlfn.XLOOKUP('Imperial Data'!AG170,Imperial_Incremental[Height],_xlfn.XLOOKUP('Cumulative Volumes Imperial'!$F$4&amp;"EC",Imperial_Incremental[#Headers],Imperial_Incremental[]),0),0))</f>
        <v xml:space="preserve"> </v>
      </c>
      <c r="E181" s="30" t="str">
        <f t="shared" si="32"/>
        <v/>
      </c>
      <c r="F181" s="30" t="str">
        <f t="shared" si="33"/>
        <v/>
      </c>
      <c r="G181" s="30" t="str">
        <f>IF(B181=0,"",IF('Cumulative Volumes Imperial'!$AP$17=FALSE,I181,H181))</f>
        <v/>
      </c>
      <c r="H181" s="30" t="str">
        <f t="shared" si="34"/>
        <v/>
      </c>
      <c r="I181" s="30" t="str">
        <f t="shared" si="35"/>
        <v/>
      </c>
      <c r="J181" s="30" t="str">
        <f>IF(B181="","",IF('Cumulative Volumes Imperial'!$AP$17=FALSE,L181,K181))</f>
        <v/>
      </c>
      <c r="K181" s="30" t="str">
        <f t="shared" si="36"/>
        <v/>
      </c>
      <c r="L181" s="30" t="str">
        <f t="shared" si="37"/>
        <v/>
      </c>
      <c r="M181" s="30" t="str">
        <f>IF($E$8+45+$E$9&gt;989,"FALSE",IF(B181="","",IF('Cumulative Volumes Imperial'!$AP$17=FALSE,O181,N181)))</f>
        <v/>
      </c>
      <c r="N181" s="30" t="str">
        <f t="shared" si="38"/>
        <v/>
      </c>
      <c r="O181" s="30" t="str">
        <f>IF(B181=0,"",IF('Cumulative Volumes Imperial'!$AP$17=FALSE,(V181*$E$4)+(W181*$E$5),N181))</f>
        <v/>
      </c>
      <c r="P181" s="30" t="str">
        <f>IF(B181=0,"",(((1/12)*'Imperial Data'!$AC$4*'Imperial Data'!$AC$5)-C181)*$H$6)</f>
        <v/>
      </c>
      <c r="Q181" s="30" t="str">
        <f t="shared" si="39"/>
        <v/>
      </c>
      <c r="R181" s="30" t="str">
        <f>IF(B181=0,"",(((1/12)*'Imperial Data'!$AC$5*'Imperial Data'!$AC$7)-D181)*$H$6)</f>
        <v/>
      </c>
      <c r="S181" s="30" t="str">
        <f t="shared" si="40"/>
        <v/>
      </c>
      <c r="T181" s="30" t="str">
        <f t="shared" si="41"/>
        <v/>
      </c>
      <c r="U181" s="30" t="str">
        <f t="shared" si="42"/>
        <v/>
      </c>
      <c r="V181" s="30" t="str">
        <f t="shared" si="43"/>
        <v/>
      </c>
      <c r="W181" s="30" t="str">
        <f t="shared" si="46"/>
        <v/>
      </c>
      <c r="X181" s="31" t="str">
        <f t="shared" si="44"/>
        <v/>
      </c>
      <c r="Y181" s="30" t="str">
        <f t="shared" si="45"/>
        <v xml:space="preserve"> </v>
      </c>
      <c r="Z181" s="32"/>
    </row>
    <row r="182" spans="2:26" x14ac:dyDescent="0.2">
      <c r="B182" s="34">
        <f t="shared" si="47"/>
        <v>0</v>
      </c>
      <c r="C182" s="30" t="str" cm="1">
        <f t="array" ref="C182">IF(B182=0," ",IF('Imperial Data'!AG171&gt;=1,_xlfn.XLOOKUP('Imperial Data'!AG171,Imperial_Incremental[Height],_xlfn.XLOOKUP('Cumulative Volumes Imperial'!$F$4,Imperial_Incremental[#Headers],Imperial_Incremental[])),0))</f>
        <v xml:space="preserve"> </v>
      </c>
      <c r="D182" s="30" t="str" cm="1">
        <f t="array" ref="D182">IF(B182=0," ",IF('Imperial Data'!AG171&gt;=1,_xlfn.XLOOKUP('Imperial Data'!AG171,Imperial_Incremental[Height],_xlfn.XLOOKUP('Cumulative Volumes Imperial'!$F$4&amp;"EC",Imperial_Incremental[#Headers],Imperial_Incremental[]),0),0))</f>
        <v xml:space="preserve"> </v>
      </c>
      <c r="E182" s="30" t="str">
        <f t="shared" si="32"/>
        <v/>
      </c>
      <c r="F182" s="30" t="str">
        <f t="shared" si="33"/>
        <v/>
      </c>
      <c r="G182" s="30" t="str">
        <f>IF(B182=0,"",IF('Cumulative Volumes Imperial'!$AP$17=FALSE,I182,H182))</f>
        <v/>
      </c>
      <c r="H182" s="30" t="str">
        <f t="shared" si="34"/>
        <v/>
      </c>
      <c r="I182" s="30" t="str">
        <f t="shared" si="35"/>
        <v/>
      </c>
      <c r="J182" s="30" t="str">
        <f>IF(B182="","",IF('Cumulative Volumes Imperial'!$AP$17=FALSE,L182,K182))</f>
        <v/>
      </c>
      <c r="K182" s="30" t="str">
        <f t="shared" si="36"/>
        <v/>
      </c>
      <c r="L182" s="30" t="str">
        <f t="shared" si="37"/>
        <v/>
      </c>
      <c r="M182" s="30" t="str">
        <f>IF($E$8+45+$E$9&gt;989,"FALSE",IF(B182="","",IF('Cumulative Volumes Imperial'!$AP$17=FALSE,O182,N182)))</f>
        <v/>
      </c>
      <c r="N182" s="30" t="str">
        <f t="shared" si="38"/>
        <v/>
      </c>
      <c r="O182" s="30" t="str">
        <f>IF(B182=0,"",IF('Cumulative Volumes Imperial'!$AP$17=FALSE,(V182*$E$4)+(W182*$E$5),N182))</f>
        <v/>
      </c>
      <c r="P182" s="30" t="str">
        <f>IF(B182=0,"",(((1/12)*'Imperial Data'!$AC$4*'Imperial Data'!$AC$5)-C182)*$H$6)</f>
        <v/>
      </c>
      <c r="Q182" s="30" t="str">
        <f t="shared" si="39"/>
        <v/>
      </c>
      <c r="R182" s="30" t="str">
        <f>IF(B182=0,"",(((1/12)*'Imperial Data'!$AC$5*'Imperial Data'!$AC$7)-D182)*$H$6)</f>
        <v/>
      </c>
      <c r="S182" s="30" t="str">
        <f t="shared" si="40"/>
        <v/>
      </c>
      <c r="T182" s="30" t="str">
        <f t="shared" si="41"/>
        <v/>
      </c>
      <c r="U182" s="30" t="str">
        <f t="shared" si="42"/>
        <v/>
      </c>
      <c r="V182" s="30" t="str">
        <f t="shared" si="43"/>
        <v/>
      </c>
      <c r="W182" s="30" t="str">
        <f t="shared" si="46"/>
        <v/>
      </c>
      <c r="X182" s="31" t="str">
        <f t="shared" si="44"/>
        <v/>
      </c>
      <c r="Y182" s="30" t="str">
        <f t="shared" si="45"/>
        <v xml:space="preserve"> </v>
      </c>
      <c r="Z182" s="32"/>
    </row>
    <row r="183" spans="2:26" x14ac:dyDescent="0.2">
      <c r="B183" s="34">
        <f t="shared" si="47"/>
        <v>0</v>
      </c>
      <c r="C183" s="30" t="str" cm="1">
        <f t="array" ref="C183">IF(B183=0," ",IF('Imperial Data'!AG172&gt;=1,_xlfn.XLOOKUP('Imperial Data'!AG172,Imperial_Incremental[Height],_xlfn.XLOOKUP('Cumulative Volumes Imperial'!$F$4,Imperial_Incremental[#Headers],Imperial_Incremental[])),0))</f>
        <v xml:space="preserve"> </v>
      </c>
      <c r="D183" s="30" t="str" cm="1">
        <f t="array" ref="D183">IF(B183=0," ",IF('Imperial Data'!AG172&gt;=1,_xlfn.XLOOKUP('Imperial Data'!AG172,Imperial_Incremental[Height],_xlfn.XLOOKUP('Cumulative Volumes Imperial'!$F$4&amp;"EC",Imperial_Incremental[#Headers],Imperial_Incremental[]),0),0))</f>
        <v xml:space="preserve"> </v>
      </c>
      <c r="E183" s="30" t="str">
        <f t="shared" si="32"/>
        <v/>
      </c>
      <c r="F183" s="30" t="str">
        <f t="shared" si="33"/>
        <v/>
      </c>
      <c r="G183" s="30" t="str">
        <f>IF(B183=0,"",IF('Cumulative Volumes Imperial'!$AP$17=FALSE,I183,H183))</f>
        <v/>
      </c>
      <c r="H183" s="30" t="str">
        <f t="shared" si="34"/>
        <v/>
      </c>
      <c r="I183" s="30" t="str">
        <f t="shared" si="35"/>
        <v/>
      </c>
      <c r="J183" s="30" t="str">
        <f>IF(B183="","",IF('Cumulative Volumes Imperial'!$AP$17=FALSE,L183,K183))</f>
        <v/>
      </c>
      <c r="K183" s="30" t="str">
        <f t="shared" si="36"/>
        <v/>
      </c>
      <c r="L183" s="30" t="str">
        <f t="shared" si="37"/>
        <v/>
      </c>
      <c r="M183" s="30" t="str">
        <f>IF($E$8+45+$E$9&gt;989,"FALSE",IF(B183="","",IF('Cumulative Volumes Imperial'!$AP$17=FALSE,O183,N183)))</f>
        <v/>
      </c>
      <c r="N183" s="30" t="str">
        <f t="shared" si="38"/>
        <v/>
      </c>
      <c r="O183" s="30" t="str">
        <f>IF(B183=0,"",IF('Cumulative Volumes Imperial'!$AP$17=FALSE,(V183*$E$4)+(W183*$E$5),N183))</f>
        <v/>
      </c>
      <c r="P183" s="30" t="str">
        <f>IF(B183=0,"",(((1/12)*'Imperial Data'!$AC$4*'Imperial Data'!$AC$5)-C183)*$H$6)</f>
        <v/>
      </c>
      <c r="Q183" s="30" t="str">
        <f t="shared" si="39"/>
        <v/>
      </c>
      <c r="R183" s="30" t="str">
        <f>IF(B183=0,"",(((1/12)*'Imperial Data'!$AC$5*'Imperial Data'!$AC$7)-D183)*$H$6)</f>
        <v/>
      </c>
      <c r="S183" s="30" t="str">
        <f t="shared" si="40"/>
        <v/>
      </c>
      <c r="T183" s="30" t="str">
        <f t="shared" si="41"/>
        <v/>
      </c>
      <c r="U183" s="30" t="str">
        <f t="shared" si="42"/>
        <v/>
      </c>
      <c r="V183" s="30" t="str">
        <f t="shared" si="43"/>
        <v/>
      </c>
      <c r="W183" s="30" t="str">
        <f t="shared" si="46"/>
        <v/>
      </c>
      <c r="X183" s="31" t="str">
        <f t="shared" si="44"/>
        <v/>
      </c>
      <c r="Y183" s="30" t="str">
        <f t="shared" si="45"/>
        <v xml:space="preserve"> </v>
      </c>
      <c r="Z183" s="32"/>
    </row>
    <row r="184" spans="2:26" x14ac:dyDescent="0.2">
      <c r="B184" s="34">
        <f t="shared" si="47"/>
        <v>0</v>
      </c>
      <c r="C184" s="30" t="str" cm="1">
        <f t="array" ref="C184">IF(B184=0," ",IF('Imperial Data'!AG173&gt;=1,_xlfn.XLOOKUP('Imperial Data'!AG173,Imperial_Incremental[Height],_xlfn.XLOOKUP('Cumulative Volumes Imperial'!$F$4,Imperial_Incremental[#Headers],Imperial_Incremental[])),0))</f>
        <v xml:space="preserve"> </v>
      </c>
      <c r="D184" s="30" t="str" cm="1">
        <f t="array" ref="D184">IF(B184=0," ",IF('Imperial Data'!AG173&gt;=1,_xlfn.XLOOKUP('Imperial Data'!AG173,Imperial_Incremental[Height],_xlfn.XLOOKUP('Cumulative Volumes Imperial'!$F$4&amp;"EC",Imperial_Incremental[#Headers],Imperial_Incremental[]),0),0))</f>
        <v xml:space="preserve"> </v>
      </c>
      <c r="E184" s="30" t="str">
        <f t="shared" si="32"/>
        <v/>
      </c>
      <c r="F184" s="30" t="str">
        <f t="shared" si="33"/>
        <v/>
      </c>
      <c r="G184" s="30" t="str">
        <f>IF(B184=0,"",IF('Cumulative Volumes Imperial'!$AP$17=FALSE,I184,H184))</f>
        <v/>
      </c>
      <c r="H184" s="30" t="str">
        <f t="shared" si="34"/>
        <v/>
      </c>
      <c r="I184" s="30" t="str">
        <f t="shared" si="35"/>
        <v/>
      </c>
      <c r="J184" s="30" t="str">
        <f>IF(B184="","",IF('Cumulative Volumes Imperial'!$AP$17=FALSE,L184,K184))</f>
        <v/>
      </c>
      <c r="K184" s="30" t="str">
        <f t="shared" si="36"/>
        <v/>
      </c>
      <c r="L184" s="30" t="str">
        <f t="shared" si="37"/>
        <v/>
      </c>
      <c r="M184" s="30" t="str">
        <f>IF($E$8+45+$E$9&gt;989,"FALSE",IF(B184="","",IF('Cumulative Volumes Imperial'!$AP$17=FALSE,O184,N184)))</f>
        <v/>
      </c>
      <c r="N184" s="30" t="str">
        <f t="shared" si="38"/>
        <v/>
      </c>
      <c r="O184" s="30" t="str">
        <f>IF(B184=0,"",IF('Cumulative Volumes Imperial'!$AP$17=FALSE,(V184*$E$4)+(W184*$E$5),N184))</f>
        <v/>
      </c>
      <c r="P184" s="30" t="str">
        <f>IF(B184=0,"",(((1/12)*'Imperial Data'!$AC$4*'Imperial Data'!$AC$5)-C184)*$H$6)</f>
        <v/>
      </c>
      <c r="Q184" s="30" t="str">
        <f t="shared" si="39"/>
        <v/>
      </c>
      <c r="R184" s="30" t="str">
        <f>IF(B184=0,"",(((1/12)*'Imperial Data'!$AC$5*'Imperial Data'!$AC$7)-D184)*$H$6)</f>
        <v/>
      </c>
      <c r="S184" s="30" t="str">
        <f t="shared" si="40"/>
        <v/>
      </c>
      <c r="T184" s="30" t="str">
        <f t="shared" si="41"/>
        <v/>
      </c>
      <c r="U184" s="30" t="str">
        <f t="shared" si="42"/>
        <v/>
      </c>
      <c r="V184" s="30" t="str">
        <f t="shared" si="43"/>
        <v/>
      </c>
      <c r="W184" s="30" t="str">
        <f t="shared" si="46"/>
        <v/>
      </c>
      <c r="X184" s="31" t="str">
        <f t="shared" si="44"/>
        <v/>
      </c>
      <c r="Y184" s="30" t="str">
        <f t="shared" si="45"/>
        <v xml:space="preserve"> </v>
      </c>
      <c r="Z184" s="32"/>
    </row>
    <row r="185" spans="2:26" x14ac:dyDescent="0.2">
      <c r="B185" s="34">
        <f t="shared" si="47"/>
        <v>0</v>
      </c>
      <c r="C185" s="30" t="str" cm="1">
        <f t="array" ref="C185">IF(B185=0," ",IF('Imperial Data'!AG174&gt;=1,_xlfn.XLOOKUP('Imperial Data'!AG174,Imperial_Incremental[Height],_xlfn.XLOOKUP('Cumulative Volumes Imperial'!$F$4,Imperial_Incremental[#Headers],Imperial_Incremental[])),0))</f>
        <v xml:space="preserve"> </v>
      </c>
      <c r="D185" s="30" t="str" cm="1">
        <f t="array" ref="D185">IF(B185=0," ",IF('Imperial Data'!AG174&gt;=1,_xlfn.XLOOKUP('Imperial Data'!AG174,Imperial_Incremental[Height],_xlfn.XLOOKUP('Cumulative Volumes Imperial'!$F$4&amp;"EC",Imperial_Incremental[#Headers],Imperial_Incremental[]),0),0))</f>
        <v xml:space="preserve"> </v>
      </c>
      <c r="E185" s="30" t="str">
        <f t="shared" si="32"/>
        <v/>
      </c>
      <c r="F185" s="30" t="str">
        <f t="shared" si="33"/>
        <v/>
      </c>
      <c r="G185" s="30" t="str">
        <f>IF(B185=0,"",IF('Cumulative Volumes Imperial'!$AP$17=FALSE,I185,H185))</f>
        <v/>
      </c>
      <c r="H185" s="30" t="str">
        <f t="shared" si="34"/>
        <v/>
      </c>
      <c r="I185" s="30" t="str">
        <f t="shared" si="35"/>
        <v/>
      </c>
      <c r="J185" s="30" t="str">
        <f>IF(B185="","",IF('Cumulative Volumes Imperial'!$AP$17=FALSE,L185,K185))</f>
        <v/>
      </c>
      <c r="K185" s="30" t="str">
        <f t="shared" si="36"/>
        <v/>
      </c>
      <c r="L185" s="30" t="str">
        <f t="shared" si="37"/>
        <v/>
      </c>
      <c r="M185" s="30" t="str">
        <f>IF($E$8+45+$E$9&gt;989,"FALSE",IF(B185="","",IF('Cumulative Volumes Imperial'!$AP$17=FALSE,O185,N185)))</f>
        <v/>
      </c>
      <c r="N185" s="30" t="str">
        <f t="shared" si="38"/>
        <v/>
      </c>
      <c r="O185" s="30" t="str">
        <f>IF(B185=0,"",IF('Cumulative Volumes Imperial'!$AP$17=FALSE,(V185*$E$4)+(W185*$E$5),N185))</f>
        <v/>
      </c>
      <c r="P185" s="30" t="str">
        <f>IF(B185=0,"",(((1/12)*'Imperial Data'!$AC$4*'Imperial Data'!$AC$5)-C185)*$H$6)</f>
        <v/>
      </c>
      <c r="Q185" s="30" t="str">
        <f t="shared" si="39"/>
        <v/>
      </c>
      <c r="R185" s="30" t="str">
        <f>IF(B185=0,"",(((1/12)*'Imperial Data'!$AC$5*'Imperial Data'!$AC$7)-D185)*$H$6)</f>
        <v/>
      </c>
      <c r="S185" s="30" t="str">
        <f t="shared" si="40"/>
        <v/>
      </c>
      <c r="T185" s="30" t="str">
        <f t="shared" si="41"/>
        <v/>
      </c>
      <c r="U185" s="30" t="str">
        <f t="shared" si="42"/>
        <v/>
      </c>
      <c r="V185" s="30" t="str">
        <f t="shared" si="43"/>
        <v/>
      </c>
      <c r="W185" s="30" t="str">
        <f t="shared" si="46"/>
        <v/>
      </c>
      <c r="X185" s="31" t="str">
        <f t="shared" si="44"/>
        <v/>
      </c>
      <c r="Y185" s="30" t="str">
        <f t="shared" si="45"/>
        <v xml:space="preserve"> </v>
      </c>
      <c r="Z185" s="32"/>
    </row>
    <row r="186" spans="2:26" x14ac:dyDescent="0.2">
      <c r="B186" s="34">
        <f t="shared" si="47"/>
        <v>0</v>
      </c>
      <c r="C186" s="30" t="str" cm="1">
        <f t="array" ref="C186">IF(B186=0," ",IF('Imperial Data'!AG175&gt;=1,_xlfn.XLOOKUP('Imperial Data'!AG175,Imperial_Incremental[Height],_xlfn.XLOOKUP('Cumulative Volumes Imperial'!$F$4,Imperial_Incremental[#Headers],Imperial_Incremental[])),0))</f>
        <v xml:space="preserve"> </v>
      </c>
      <c r="D186" s="30" t="str" cm="1">
        <f t="array" ref="D186">IF(B186=0," ",IF('Imperial Data'!AG175&gt;=1,_xlfn.XLOOKUP('Imperial Data'!AG175,Imperial_Incremental[Height],_xlfn.XLOOKUP('Cumulative Volumes Imperial'!$F$4&amp;"EC",Imperial_Incremental[#Headers],Imperial_Incremental[]),0),0))</f>
        <v xml:space="preserve"> </v>
      </c>
      <c r="E186" s="30" t="str">
        <f t="shared" si="32"/>
        <v/>
      </c>
      <c r="F186" s="30" t="str">
        <f t="shared" si="33"/>
        <v/>
      </c>
      <c r="G186" s="30" t="str">
        <f>IF(B186=0,"",IF('Cumulative Volumes Imperial'!$AP$17=FALSE,I186,H186))</f>
        <v/>
      </c>
      <c r="H186" s="30" t="str">
        <f t="shared" si="34"/>
        <v/>
      </c>
      <c r="I186" s="30" t="str">
        <f t="shared" si="35"/>
        <v/>
      </c>
      <c r="J186" s="30" t="str">
        <f>IF(B186="","",IF('Cumulative Volumes Imperial'!$AP$17=FALSE,L186,K186))</f>
        <v/>
      </c>
      <c r="K186" s="30" t="str">
        <f t="shared" si="36"/>
        <v/>
      </c>
      <c r="L186" s="30" t="str">
        <f t="shared" si="37"/>
        <v/>
      </c>
      <c r="M186" s="30" t="str">
        <f>IF($E$8+45+$E$9&gt;989,"FALSE",IF(B186="","",IF('Cumulative Volumes Imperial'!$AP$17=FALSE,O186,N186)))</f>
        <v/>
      </c>
      <c r="N186" s="30" t="str">
        <f t="shared" si="38"/>
        <v/>
      </c>
      <c r="O186" s="30" t="str">
        <f>IF(B186=0,"",IF('Cumulative Volumes Imperial'!$AP$17=FALSE,(V186*$E$4)+(W186*$E$5),N186))</f>
        <v/>
      </c>
      <c r="P186" s="30" t="str">
        <f>IF(B186=0,"",(((1/12)*'Imperial Data'!$AC$4*'Imperial Data'!$AC$5)-C186)*$H$6)</f>
        <v/>
      </c>
      <c r="Q186" s="30" t="str">
        <f t="shared" si="39"/>
        <v/>
      </c>
      <c r="R186" s="30" t="str">
        <f>IF(B186=0,"",(((1/12)*'Imperial Data'!$AC$5*'Imperial Data'!$AC$7)-D186)*$H$6)</f>
        <v/>
      </c>
      <c r="S186" s="30" t="str">
        <f t="shared" si="40"/>
        <v/>
      </c>
      <c r="T186" s="30" t="str">
        <f t="shared" si="41"/>
        <v/>
      </c>
      <c r="U186" s="30" t="str">
        <f t="shared" si="42"/>
        <v/>
      </c>
      <c r="V186" s="30" t="str">
        <f t="shared" si="43"/>
        <v/>
      </c>
      <c r="W186" s="30" t="str">
        <f t="shared" si="46"/>
        <v/>
      </c>
      <c r="X186" s="31" t="str">
        <f t="shared" si="44"/>
        <v/>
      </c>
      <c r="Y186" s="30" t="str">
        <f t="shared" si="45"/>
        <v xml:space="preserve"> </v>
      </c>
      <c r="Z186" s="32"/>
    </row>
    <row r="187" spans="2:26" x14ac:dyDescent="0.2">
      <c r="B187" s="34">
        <f t="shared" si="47"/>
        <v>0</v>
      </c>
      <c r="C187" s="30" t="str" cm="1">
        <f t="array" ref="C187">IF(B187=0," ",IF('Imperial Data'!AG176&gt;=1,_xlfn.XLOOKUP('Imperial Data'!AG176,Imperial_Incremental[Height],_xlfn.XLOOKUP('Cumulative Volumes Imperial'!$F$4,Imperial_Incremental[#Headers],Imperial_Incremental[])),0))</f>
        <v xml:space="preserve"> </v>
      </c>
      <c r="D187" s="30" t="str" cm="1">
        <f t="array" ref="D187">IF(B187=0," ",IF('Imperial Data'!AG176&gt;=1,_xlfn.XLOOKUP('Imperial Data'!AG176,Imperial_Incremental[Height],_xlfn.XLOOKUP('Cumulative Volumes Imperial'!$F$4&amp;"EC",Imperial_Incremental[#Headers],Imperial_Incremental[]),0),0))</f>
        <v xml:space="preserve"> </v>
      </c>
      <c r="E187" s="30" t="str">
        <f t="shared" si="32"/>
        <v/>
      </c>
      <c r="F187" s="30" t="str">
        <f t="shared" si="33"/>
        <v/>
      </c>
      <c r="G187" s="30" t="str">
        <f>IF(B187=0,"",IF('Cumulative Volumes Imperial'!$AP$17=FALSE,I187,H187))</f>
        <v/>
      </c>
      <c r="H187" s="30" t="str">
        <f t="shared" si="34"/>
        <v/>
      </c>
      <c r="I187" s="30" t="str">
        <f t="shared" si="35"/>
        <v/>
      </c>
      <c r="J187" s="30" t="str">
        <f>IF(B187="","",IF('Cumulative Volumes Imperial'!$AP$17=FALSE,L187,K187))</f>
        <v/>
      </c>
      <c r="K187" s="30" t="str">
        <f t="shared" si="36"/>
        <v/>
      </c>
      <c r="L187" s="30" t="str">
        <f t="shared" si="37"/>
        <v/>
      </c>
      <c r="M187" s="30" t="str">
        <f>IF($E$8+45+$E$9&gt;989,"FALSE",IF(B187="","",IF('Cumulative Volumes Imperial'!$AP$17=FALSE,O187,N187)))</f>
        <v/>
      </c>
      <c r="N187" s="30" t="str">
        <f t="shared" si="38"/>
        <v/>
      </c>
      <c r="O187" s="30" t="str">
        <f>IF(B187=0,"",IF('Cumulative Volumes Imperial'!$AP$17=FALSE,(V187*$E$4)+(W187*$E$5),N187))</f>
        <v/>
      </c>
      <c r="P187" s="30" t="str">
        <f>IF(B187=0,"",(((1/12)*'Imperial Data'!$AC$4*'Imperial Data'!$AC$5)-C187)*$H$6)</f>
        <v/>
      </c>
      <c r="Q187" s="30" t="str">
        <f t="shared" si="39"/>
        <v/>
      </c>
      <c r="R187" s="30" t="str">
        <f>IF(B187=0,"",(((1/12)*'Imperial Data'!$AC$5*'Imperial Data'!$AC$7)-D187)*$H$6)</f>
        <v/>
      </c>
      <c r="S187" s="30" t="str">
        <f t="shared" si="40"/>
        <v/>
      </c>
      <c r="T187" s="30" t="str">
        <f t="shared" si="41"/>
        <v/>
      </c>
      <c r="U187" s="30" t="str">
        <f t="shared" si="42"/>
        <v/>
      </c>
      <c r="V187" s="30" t="str">
        <f t="shared" si="43"/>
        <v/>
      </c>
      <c r="W187" s="30" t="str">
        <f t="shared" si="46"/>
        <v/>
      </c>
      <c r="X187" s="31" t="str">
        <f t="shared" si="44"/>
        <v/>
      </c>
      <c r="Y187" s="30" t="str">
        <f t="shared" si="45"/>
        <v xml:space="preserve"> </v>
      </c>
      <c r="Z187" s="32"/>
    </row>
    <row r="188" spans="2:26" x14ac:dyDescent="0.2">
      <c r="B188" s="34">
        <f t="shared" si="47"/>
        <v>0</v>
      </c>
      <c r="C188" s="30" t="str" cm="1">
        <f t="array" ref="C188">IF(B188=0," ",IF('Imperial Data'!AG177&gt;=1,_xlfn.XLOOKUP('Imperial Data'!AG177,Imperial_Incremental[Height],_xlfn.XLOOKUP('Cumulative Volumes Imperial'!$F$4,Imperial_Incremental[#Headers],Imperial_Incremental[])),0))</f>
        <v xml:space="preserve"> </v>
      </c>
      <c r="D188" s="30" t="str" cm="1">
        <f t="array" ref="D188">IF(B188=0," ",IF('Imperial Data'!AG177&gt;=1,_xlfn.XLOOKUP('Imperial Data'!AG177,Imperial_Incremental[Height],_xlfn.XLOOKUP('Cumulative Volumes Imperial'!$F$4&amp;"EC",Imperial_Incremental[#Headers],Imperial_Incremental[]),0),0))</f>
        <v xml:space="preserve"> </v>
      </c>
      <c r="E188" s="30" t="str">
        <f t="shared" si="32"/>
        <v/>
      </c>
      <c r="F188" s="30" t="str">
        <f t="shared" si="33"/>
        <v/>
      </c>
      <c r="G188" s="30" t="str">
        <f>IF(B188=0,"",IF('Cumulative Volumes Imperial'!$AP$17=FALSE,I188,H188))</f>
        <v/>
      </c>
      <c r="H188" s="30" t="str">
        <f t="shared" si="34"/>
        <v/>
      </c>
      <c r="I188" s="30" t="str">
        <f t="shared" si="35"/>
        <v/>
      </c>
      <c r="J188" s="30" t="str">
        <f>IF(B188="","",IF('Cumulative Volumes Imperial'!$AP$17=FALSE,L188,K188))</f>
        <v/>
      </c>
      <c r="K188" s="30" t="str">
        <f t="shared" si="36"/>
        <v/>
      </c>
      <c r="L188" s="30" t="str">
        <f t="shared" si="37"/>
        <v/>
      </c>
      <c r="M188" s="30" t="str">
        <f>IF($E$8+45+$E$9&gt;989,"FALSE",IF(B188="","",IF('Cumulative Volumes Imperial'!$AP$17=FALSE,O188,N188)))</f>
        <v/>
      </c>
      <c r="N188" s="30" t="str">
        <f t="shared" si="38"/>
        <v/>
      </c>
      <c r="O188" s="30" t="str">
        <f>IF(B188=0,"",IF('Cumulative Volumes Imperial'!$AP$17=FALSE,(V188*$E$4)+(W188*$E$5),N188))</f>
        <v/>
      </c>
      <c r="P188" s="30" t="str">
        <f>IF(B188=0,"",(((1/12)*'Imperial Data'!$AC$4*'Imperial Data'!$AC$5)-C188)*$H$6)</f>
        <v/>
      </c>
      <c r="Q188" s="30" t="str">
        <f t="shared" si="39"/>
        <v/>
      </c>
      <c r="R188" s="30" t="str">
        <f>IF(B188=0,"",(((1/12)*'Imperial Data'!$AC$5*'Imperial Data'!$AC$7)-D188)*$H$6)</f>
        <v/>
      </c>
      <c r="S188" s="30" t="str">
        <f t="shared" si="40"/>
        <v/>
      </c>
      <c r="T188" s="30" t="str">
        <f t="shared" si="41"/>
        <v/>
      </c>
      <c r="U188" s="30" t="str">
        <f t="shared" si="42"/>
        <v/>
      </c>
      <c r="V188" s="30" t="str">
        <f t="shared" si="43"/>
        <v/>
      </c>
      <c r="W188" s="30" t="str">
        <f t="shared" si="46"/>
        <v/>
      </c>
      <c r="X188" s="31" t="str">
        <f t="shared" si="44"/>
        <v/>
      </c>
      <c r="Y188" s="30" t="str">
        <f t="shared" si="45"/>
        <v xml:space="preserve"> </v>
      </c>
      <c r="Z188" s="32"/>
    </row>
    <row r="189" spans="2:26" x14ac:dyDescent="0.2">
      <c r="B189" s="34">
        <f t="shared" si="47"/>
        <v>0</v>
      </c>
      <c r="C189" s="30" t="str" cm="1">
        <f t="array" ref="C189">IF(B189=0," ",IF('Imperial Data'!AG178&gt;=1,_xlfn.XLOOKUP('Imperial Data'!AG178,Imperial_Incremental[Height],_xlfn.XLOOKUP('Cumulative Volumes Imperial'!$F$4,Imperial_Incremental[#Headers],Imperial_Incremental[])),0))</f>
        <v xml:space="preserve"> </v>
      </c>
      <c r="D189" s="30" t="str" cm="1">
        <f t="array" ref="D189">IF(B189=0," ",IF('Imperial Data'!AG178&gt;=1,_xlfn.XLOOKUP('Imperial Data'!AG178,Imperial_Incremental[Height],_xlfn.XLOOKUP('Cumulative Volumes Imperial'!$F$4&amp;"EC",Imperial_Incremental[#Headers],Imperial_Incremental[]),0),0))</f>
        <v xml:space="preserve"> </v>
      </c>
      <c r="E189" s="30" t="str">
        <f t="shared" si="32"/>
        <v/>
      </c>
      <c r="F189" s="30" t="str">
        <f t="shared" si="33"/>
        <v/>
      </c>
      <c r="G189" s="30" t="str">
        <f>IF(B189=0,"",IF('Cumulative Volumes Imperial'!$AP$17=FALSE,I189,H189))</f>
        <v/>
      </c>
      <c r="H189" s="30" t="str">
        <f t="shared" si="34"/>
        <v/>
      </c>
      <c r="I189" s="30" t="str">
        <f t="shared" si="35"/>
        <v/>
      </c>
      <c r="J189" s="30" t="str">
        <f>IF(B189="","",IF('Cumulative Volumes Imperial'!$AP$17=FALSE,L189,K189))</f>
        <v/>
      </c>
      <c r="K189" s="30" t="str">
        <f t="shared" si="36"/>
        <v/>
      </c>
      <c r="L189" s="30" t="str">
        <f t="shared" si="37"/>
        <v/>
      </c>
      <c r="M189" s="30" t="str">
        <f>IF($E$8+45+$E$9&gt;989,"FALSE",IF(B189="","",IF('Cumulative Volumes Imperial'!$AP$17=FALSE,O189,N189)))</f>
        <v/>
      </c>
      <c r="N189" s="30" t="str">
        <f t="shared" si="38"/>
        <v/>
      </c>
      <c r="O189" s="30" t="str">
        <f>IF(B189=0,"",IF('Cumulative Volumes Imperial'!$AP$17=FALSE,(V189*$E$4)+(W189*$E$5),N189))</f>
        <v/>
      </c>
      <c r="P189" s="30" t="str">
        <f>IF(B189=0,"",(((1/12)*'Imperial Data'!$AC$4*'Imperial Data'!$AC$5)-C189)*$H$6)</f>
        <v/>
      </c>
      <c r="Q189" s="30" t="str">
        <f t="shared" si="39"/>
        <v/>
      </c>
      <c r="R189" s="30" t="str">
        <f>IF(B189=0,"",(((1/12)*'Imperial Data'!$AC$5*'Imperial Data'!$AC$7)-D189)*$H$6)</f>
        <v/>
      </c>
      <c r="S189" s="30" t="str">
        <f t="shared" si="40"/>
        <v/>
      </c>
      <c r="T189" s="30" t="str">
        <f t="shared" si="41"/>
        <v/>
      </c>
      <c r="U189" s="30" t="str">
        <f t="shared" si="42"/>
        <v/>
      </c>
      <c r="V189" s="30" t="str">
        <f t="shared" si="43"/>
        <v/>
      </c>
      <c r="W189" s="30" t="str">
        <f t="shared" si="46"/>
        <v/>
      </c>
      <c r="X189" s="31" t="str">
        <f t="shared" si="44"/>
        <v/>
      </c>
      <c r="Y189" s="30" t="str">
        <f t="shared" si="45"/>
        <v xml:space="preserve"> </v>
      </c>
      <c r="Z189" s="32"/>
    </row>
    <row r="190" spans="2:26" x14ac:dyDescent="0.2">
      <c r="B190" s="34">
        <f t="shared" si="47"/>
        <v>0</v>
      </c>
      <c r="C190" s="30" t="str" cm="1">
        <f t="array" ref="C190">IF(B190=0," ",IF('Imperial Data'!AG179&gt;=1,_xlfn.XLOOKUP('Imperial Data'!AG179,Imperial_Incremental[Height],_xlfn.XLOOKUP('Cumulative Volumes Imperial'!$F$4,Imperial_Incremental[#Headers],Imperial_Incremental[])),0))</f>
        <v xml:space="preserve"> </v>
      </c>
      <c r="D190" s="30" t="str" cm="1">
        <f t="array" ref="D190">IF(B190=0," ",IF('Imperial Data'!AG179&gt;=1,_xlfn.XLOOKUP('Imperial Data'!AG179,Imperial_Incremental[Height],_xlfn.XLOOKUP('Cumulative Volumes Imperial'!$F$4&amp;"EC",Imperial_Incremental[#Headers],Imperial_Incremental[]),0),0))</f>
        <v xml:space="preserve"> </v>
      </c>
      <c r="E190" s="30" t="str">
        <f t="shared" si="32"/>
        <v/>
      </c>
      <c r="F190" s="30" t="str">
        <f t="shared" si="33"/>
        <v/>
      </c>
      <c r="G190" s="30" t="str">
        <f>IF(B190=0,"",IF('Cumulative Volumes Imperial'!$AP$17=FALSE,I190,H190))</f>
        <v/>
      </c>
      <c r="H190" s="30" t="str">
        <f t="shared" si="34"/>
        <v/>
      </c>
      <c r="I190" s="30" t="str">
        <f t="shared" si="35"/>
        <v/>
      </c>
      <c r="J190" s="30" t="str">
        <f>IF(B190="","",IF('Cumulative Volumes Imperial'!$AP$17=FALSE,L190,K190))</f>
        <v/>
      </c>
      <c r="K190" s="30" t="str">
        <f t="shared" si="36"/>
        <v/>
      </c>
      <c r="L190" s="30" t="str">
        <f t="shared" si="37"/>
        <v/>
      </c>
      <c r="M190" s="30" t="str">
        <f>IF($E$8+45+$E$9&gt;989,"FALSE",IF(B190="","",IF('Cumulative Volumes Imperial'!$AP$17=FALSE,O190,N190)))</f>
        <v/>
      </c>
      <c r="N190" s="30" t="str">
        <f t="shared" si="38"/>
        <v/>
      </c>
      <c r="O190" s="30" t="str">
        <f>IF(B190=0,"",IF('Cumulative Volumes Imperial'!$AP$17=FALSE,(V190*$E$4)+(W190*$E$5),N190))</f>
        <v/>
      </c>
      <c r="P190" s="30" t="str">
        <f>IF(B190=0,"",(((1/12)*'Imperial Data'!$AC$4*'Imperial Data'!$AC$5)-C190)*$H$6)</f>
        <v/>
      </c>
      <c r="Q190" s="30" t="str">
        <f t="shared" si="39"/>
        <v/>
      </c>
      <c r="R190" s="30" t="str">
        <f>IF(B190=0,"",(((1/12)*'Imperial Data'!$AC$5*'Imperial Data'!$AC$7)-D190)*$H$6)</f>
        <v/>
      </c>
      <c r="S190" s="30" t="str">
        <f t="shared" si="40"/>
        <v/>
      </c>
      <c r="T190" s="30" t="str">
        <f t="shared" si="41"/>
        <v/>
      </c>
      <c r="U190" s="30" t="str">
        <f t="shared" si="42"/>
        <v/>
      </c>
      <c r="V190" s="30" t="str">
        <f t="shared" si="43"/>
        <v/>
      </c>
      <c r="W190" s="30" t="str">
        <f t="shared" si="46"/>
        <v/>
      </c>
      <c r="X190" s="31" t="str">
        <f t="shared" si="44"/>
        <v/>
      </c>
      <c r="Y190" s="30" t="str">
        <f t="shared" si="45"/>
        <v xml:space="preserve"> </v>
      </c>
      <c r="Z190" s="32"/>
    </row>
    <row r="191" spans="2:26" x14ac:dyDescent="0.2">
      <c r="B191" s="34">
        <f t="shared" si="47"/>
        <v>0</v>
      </c>
      <c r="C191" s="30" t="str" cm="1">
        <f t="array" ref="C191">IF(B191=0," ",IF('Imperial Data'!AG180&gt;=1,_xlfn.XLOOKUP('Imperial Data'!AG180,Imperial_Incremental[Height],_xlfn.XLOOKUP('Cumulative Volumes Imperial'!$F$4,Imperial_Incremental[#Headers],Imperial_Incremental[])),0))</f>
        <v xml:space="preserve"> </v>
      </c>
      <c r="D191" s="30" t="str" cm="1">
        <f t="array" ref="D191">IF(B191=0," ",IF('Imperial Data'!AG180&gt;=1,_xlfn.XLOOKUP('Imperial Data'!AG180,Imperial_Incremental[Height],_xlfn.XLOOKUP('Cumulative Volumes Imperial'!$F$4&amp;"EC",Imperial_Incremental[#Headers],Imperial_Incremental[]),0),0))</f>
        <v xml:space="preserve"> </v>
      </c>
      <c r="E191" s="30" t="str">
        <f t="shared" si="32"/>
        <v/>
      </c>
      <c r="F191" s="30" t="str">
        <f t="shared" si="33"/>
        <v/>
      </c>
      <c r="G191" s="30" t="str">
        <f>IF(B191=0,"",IF('Cumulative Volumes Imperial'!$AP$17=FALSE,I191,H191))</f>
        <v/>
      </c>
      <c r="H191" s="30" t="str">
        <f t="shared" si="34"/>
        <v/>
      </c>
      <c r="I191" s="30" t="str">
        <f t="shared" si="35"/>
        <v/>
      </c>
      <c r="J191" s="30" t="str">
        <f>IF(B191="","",IF('Cumulative Volumes Imperial'!$AP$17=FALSE,L191,K191))</f>
        <v/>
      </c>
      <c r="K191" s="30" t="str">
        <f t="shared" si="36"/>
        <v/>
      </c>
      <c r="L191" s="30" t="str">
        <f t="shared" si="37"/>
        <v/>
      </c>
      <c r="M191" s="30" t="str">
        <f>IF($E$8+45+$E$9&gt;989,"FALSE",IF(B191="","",IF('Cumulative Volumes Imperial'!$AP$17=FALSE,O191,N191)))</f>
        <v/>
      </c>
      <c r="N191" s="30" t="str">
        <f t="shared" si="38"/>
        <v/>
      </c>
      <c r="O191" s="30" t="str">
        <f>IF(B191=0,"",IF('Cumulative Volumes Imperial'!$AP$17=FALSE,(V191*$E$4)+(W191*$E$5),N191))</f>
        <v/>
      </c>
      <c r="P191" s="30" t="str">
        <f>IF(B191=0,"",(((1/12)*'Imperial Data'!$AC$4*'Imperial Data'!$AC$5)-C191)*$H$6)</f>
        <v/>
      </c>
      <c r="Q191" s="30" t="str">
        <f t="shared" si="39"/>
        <v/>
      </c>
      <c r="R191" s="30" t="str">
        <f>IF(B191=0,"",(((1/12)*'Imperial Data'!$AC$5*'Imperial Data'!$AC$7)-D191)*$H$6)</f>
        <v/>
      </c>
      <c r="S191" s="30" t="str">
        <f t="shared" si="40"/>
        <v/>
      </c>
      <c r="T191" s="30" t="str">
        <f t="shared" si="41"/>
        <v/>
      </c>
      <c r="U191" s="30" t="str">
        <f t="shared" si="42"/>
        <v/>
      </c>
      <c r="V191" s="30" t="str">
        <f t="shared" si="43"/>
        <v/>
      </c>
      <c r="W191" s="30" t="str">
        <f t="shared" si="46"/>
        <v/>
      </c>
      <c r="X191" s="31" t="str">
        <f t="shared" si="44"/>
        <v/>
      </c>
      <c r="Y191" s="30" t="str">
        <f t="shared" si="45"/>
        <v xml:space="preserve"> </v>
      </c>
      <c r="Z191" s="32"/>
    </row>
    <row r="192" spans="2:26" x14ac:dyDescent="0.2">
      <c r="B192" s="34">
        <f t="shared" si="47"/>
        <v>0</v>
      </c>
      <c r="C192" s="30" t="str" cm="1">
        <f t="array" ref="C192">IF(B192=0," ",IF('Imperial Data'!AG181&gt;=1,_xlfn.XLOOKUP('Imperial Data'!AG181,Imperial_Incremental[Height],_xlfn.XLOOKUP('Cumulative Volumes Imperial'!$F$4,Imperial_Incremental[#Headers],Imperial_Incremental[])),0))</f>
        <v xml:space="preserve"> </v>
      </c>
      <c r="D192" s="30" t="str" cm="1">
        <f t="array" ref="D192">IF(B192=0," ",IF('Imperial Data'!AG181&gt;=1,_xlfn.XLOOKUP('Imperial Data'!AG181,Imperial_Incremental[Height],_xlfn.XLOOKUP('Cumulative Volumes Imperial'!$F$4&amp;"EC",Imperial_Incremental[#Headers],Imperial_Incremental[]),0),0))</f>
        <v xml:space="preserve"> </v>
      </c>
      <c r="E192" s="30" t="str">
        <f t="shared" si="32"/>
        <v/>
      </c>
      <c r="F192" s="30" t="str">
        <f t="shared" si="33"/>
        <v/>
      </c>
      <c r="G192" s="30" t="str">
        <f>IF(B192=0,"",IF('Cumulative Volumes Imperial'!$AP$17=FALSE,I192,H192))</f>
        <v/>
      </c>
      <c r="H192" s="30" t="str">
        <f t="shared" si="34"/>
        <v/>
      </c>
      <c r="I192" s="30" t="str">
        <f t="shared" si="35"/>
        <v/>
      </c>
      <c r="J192" s="30" t="str">
        <f>IF(B192="","",IF('Cumulative Volumes Imperial'!$AP$17=FALSE,L192,K192))</f>
        <v/>
      </c>
      <c r="K192" s="30" t="str">
        <f t="shared" si="36"/>
        <v/>
      </c>
      <c r="L192" s="30" t="str">
        <f t="shared" si="37"/>
        <v/>
      </c>
      <c r="M192" s="30" t="str">
        <f>IF($E$8+45+$E$9&gt;989,"FALSE",IF(B192="","",IF('Cumulative Volumes Imperial'!$AP$17=FALSE,O192,N192)))</f>
        <v/>
      </c>
      <c r="N192" s="30" t="str">
        <f t="shared" si="38"/>
        <v/>
      </c>
      <c r="O192" s="30" t="str">
        <f>IF(B192=0,"",IF('Cumulative Volumes Imperial'!$AP$17=FALSE,(V192*$E$4)+(W192*$E$5),N192))</f>
        <v/>
      </c>
      <c r="P192" s="30" t="str">
        <f>IF(B192=0,"",(((1/12)*'Imperial Data'!$AC$4*'Imperial Data'!$AC$5)-C192)*$H$6)</f>
        <v/>
      </c>
      <c r="Q192" s="30" t="str">
        <f t="shared" si="39"/>
        <v/>
      </c>
      <c r="R192" s="30" t="str">
        <f>IF(B192=0,"",(((1/12)*'Imperial Data'!$AC$5*'Imperial Data'!$AC$7)-D192)*$H$6)</f>
        <v/>
      </c>
      <c r="S192" s="30" t="str">
        <f t="shared" si="40"/>
        <v/>
      </c>
      <c r="T192" s="30" t="str">
        <f t="shared" si="41"/>
        <v/>
      </c>
      <c r="U192" s="30" t="str">
        <f t="shared" si="42"/>
        <v/>
      </c>
      <c r="V192" s="30" t="str">
        <f t="shared" si="43"/>
        <v/>
      </c>
      <c r="W192" s="30" t="str">
        <f t="shared" si="46"/>
        <v/>
      </c>
      <c r="X192" s="31" t="str">
        <f t="shared" si="44"/>
        <v/>
      </c>
      <c r="Y192" s="30" t="str">
        <f t="shared" si="45"/>
        <v xml:space="preserve"> </v>
      </c>
      <c r="Z192" s="32"/>
    </row>
    <row r="193" spans="2:26" x14ac:dyDescent="0.2">
      <c r="B193" s="34">
        <f t="shared" si="47"/>
        <v>0</v>
      </c>
      <c r="C193" s="30" t="str" cm="1">
        <f t="array" ref="C193">IF(B193=0," ",IF('Imperial Data'!AG182&gt;=1,_xlfn.XLOOKUP('Imperial Data'!AG182,Imperial_Incremental[Height],_xlfn.XLOOKUP('Cumulative Volumes Imperial'!$F$4,Imperial_Incremental[#Headers],Imperial_Incremental[])),0))</f>
        <v xml:space="preserve"> </v>
      </c>
      <c r="D193" s="30" t="str" cm="1">
        <f t="array" ref="D193">IF(B193=0," ",IF('Imperial Data'!AG182&gt;=1,_xlfn.XLOOKUP('Imperial Data'!AG182,Imperial_Incremental[Height],_xlfn.XLOOKUP('Cumulative Volumes Imperial'!$F$4&amp;"EC",Imperial_Incremental[#Headers],Imperial_Incremental[]),0),0))</f>
        <v xml:space="preserve"> </v>
      </c>
      <c r="E193" s="30" t="str">
        <f t="shared" si="32"/>
        <v/>
      </c>
      <c r="F193" s="30" t="str">
        <f t="shared" si="33"/>
        <v/>
      </c>
      <c r="G193" s="30" t="str">
        <f>IF(B193=0,"",IF('Cumulative Volumes Imperial'!$AP$17=FALSE,I193,H193))</f>
        <v/>
      </c>
      <c r="H193" s="30" t="str">
        <f t="shared" si="34"/>
        <v/>
      </c>
      <c r="I193" s="30" t="str">
        <f t="shared" si="35"/>
        <v/>
      </c>
      <c r="J193" s="30" t="str">
        <f>IF(B193="","",IF('Cumulative Volumes Imperial'!$AP$17=FALSE,L193,K193))</f>
        <v/>
      </c>
      <c r="K193" s="30" t="str">
        <f t="shared" si="36"/>
        <v/>
      </c>
      <c r="L193" s="30" t="str">
        <f t="shared" si="37"/>
        <v/>
      </c>
      <c r="M193" s="30" t="str">
        <f>IF($E$8+45+$E$9&gt;989,"FALSE",IF(B193="","",IF('Cumulative Volumes Imperial'!$AP$17=FALSE,O193,N193)))</f>
        <v/>
      </c>
      <c r="N193" s="30" t="str">
        <f t="shared" si="38"/>
        <v/>
      </c>
      <c r="O193" s="30" t="str">
        <f>IF(B193=0,"",IF('Cumulative Volumes Imperial'!$AP$17=FALSE,(V193*$E$4)+(W193*$E$5),N193))</f>
        <v/>
      </c>
      <c r="P193" s="30" t="str">
        <f>IF(B193=0,"",(((1/12)*'Imperial Data'!$AC$4*'Imperial Data'!$AC$5)-C193)*$H$6)</f>
        <v/>
      </c>
      <c r="Q193" s="30" t="str">
        <f t="shared" si="39"/>
        <v/>
      </c>
      <c r="R193" s="30" t="str">
        <f>IF(B193=0,"",(((1/12)*'Imperial Data'!$AC$5*'Imperial Data'!$AC$7)-D193)*$H$6)</f>
        <v/>
      </c>
      <c r="S193" s="30" t="str">
        <f t="shared" si="40"/>
        <v/>
      </c>
      <c r="T193" s="30" t="str">
        <f t="shared" si="41"/>
        <v/>
      </c>
      <c r="U193" s="30" t="str">
        <f t="shared" si="42"/>
        <v/>
      </c>
      <c r="V193" s="30" t="str">
        <f t="shared" si="43"/>
        <v/>
      </c>
      <c r="W193" s="30" t="str">
        <f t="shared" si="46"/>
        <v/>
      </c>
      <c r="X193" s="31" t="str">
        <f t="shared" si="44"/>
        <v/>
      </c>
      <c r="Y193" s="30" t="str">
        <f t="shared" si="45"/>
        <v xml:space="preserve"> </v>
      </c>
      <c r="Z193" s="32"/>
    </row>
    <row r="194" spans="2:26" x14ac:dyDescent="0.2">
      <c r="B194" s="34">
        <f t="shared" si="47"/>
        <v>0</v>
      </c>
      <c r="C194" s="30" t="str" cm="1">
        <f t="array" ref="C194">IF(B194=0," ",IF('Imperial Data'!AG183&gt;=1,_xlfn.XLOOKUP('Imperial Data'!AG183,Imperial_Incremental[Height],_xlfn.XLOOKUP('Cumulative Volumes Imperial'!$F$4,Imperial_Incremental[#Headers],Imperial_Incremental[])),0))</f>
        <v xml:space="preserve"> </v>
      </c>
      <c r="D194" s="30" t="str" cm="1">
        <f t="array" ref="D194">IF(B194=0," ",IF('Imperial Data'!AG183&gt;=1,_xlfn.XLOOKUP('Imperial Data'!AG183,Imperial_Incremental[Height],_xlfn.XLOOKUP('Cumulative Volumes Imperial'!$F$4&amp;"EC",Imperial_Incremental[#Headers],Imperial_Incremental[]),0),0))</f>
        <v xml:space="preserve"> </v>
      </c>
      <c r="E194" s="30" t="str">
        <f t="shared" si="32"/>
        <v/>
      </c>
      <c r="F194" s="30" t="str">
        <f t="shared" si="33"/>
        <v/>
      </c>
      <c r="G194" s="30" t="str">
        <f>IF(B194=0,"",IF('Cumulative Volumes Imperial'!$AP$17=FALSE,I194,H194))</f>
        <v/>
      </c>
      <c r="H194" s="30" t="str">
        <f t="shared" si="34"/>
        <v/>
      </c>
      <c r="I194" s="30" t="str">
        <f t="shared" si="35"/>
        <v/>
      </c>
      <c r="J194" s="30" t="str">
        <f>IF(B194="","",IF('Cumulative Volumes Imperial'!$AP$17=FALSE,L194,K194))</f>
        <v/>
      </c>
      <c r="K194" s="30" t="str">
        <f t="shared" si="36"/>
        <v/>
      </c>
      <c r="L194" s="30" t="str">
        <f t="shared" si="37"/>
        <v/>
      </c>
      <c r="M194" s="30" t="str">
        <f>IF($E$8+45+$E$9&gt;989,"FALSE",IF(B194="","",IF('Cumulative Volumes Imperial'!$AP$17=FALSE,O194,N194)))</f>
        <v/>
      </c>
      <c r="N194" s="30" t="str">
        <f t="shared" si="38"/>
        <v/>
      </c>
      <c r="O194" s="30" t="str">
        <f>IF(B194=0,"",IF('Cumulative Volumes Imperial'!$AP$17=FALSE,(V194*$E$4)+(W194*$E$5),N194))</f>
        <v/>
      </c>
      <c r="P194" s="30" t="str">
        <f>IF(B194=0,"",(((1/12)*'Imperial Data'!$AC$4*'Imperial Data'!$AC$5)-C194)*$H$6)</f>
        <v/>
      </c>
      <c r="Q194" s="30" t="str">
        <f t="shared" si="39"/>
        <v/>
      </c>
      <c r="R194" s="30" t="str">
        <f>IF(B194=0,"",(((1/12)*'Imperial Data'!$AC$5*'Imperial Data'!$AC$7)-D194)*$H$6)</f>
        <v/>
      </c>
      <c r="S194" s="30" t="str">
        <f t="shared" si="40"/>
        <v/>
      </c>
      <c r="T194" s="30" t="str">
        <f t="shared" si="41"/>
        <v/>
      </c>
      <c r="U194" s="30" t="str">
        <f t="shared" si="42"/>
        <v/>
      </c>
      <c r="V194" s="30" t="str">
        <f t="shared" si="43"/>
        <v/>
      </c>
      <c r="W194" s="30" t="str">
        <f t="shared" si="46"/>
        <v/>
      </c>
      <c r="X194" s="31" t="str">
        <f t="shared" si="44"/>
        <v/>
      </c>
      <c r="Y194" s="30" t="str">
        <f t="shared" si="45"/>
        <v xml:space="preserve"> </v>
      </c>
      <c r="Z194" s="32"/>
    </row>
    <row r="195" spans="2:26" x14ac:dyDescent="0.2">
      <c r="B195" s="34">
        <f t="shared" si="47"/>
        <v>0</v>
      </c>
      <c r="C195" s="30" t="str" cm="1">
        <f t="array" ref="C195">IF(B195=0," ",IF('Imperial Data'!AG184&gt;=1,_xlfn.XLOOKUP('Imperial Data'!AG184,Imperial_Incremental[Height],_xlfn.XLOOKUP('Cumulative Volumes Imperial'!$F$4,Imperial_Incremental[#Headers],Imperial_Incremental[])),0))</f>
        <v xml:space="preserve"> </v>
      </c>
      <c r="D195" s="30" t="str" cm="1">
        <f t="array" ref="D195">IF(B195=0," ",IF('Imperial Data'!AG184&gt;=1,_xlfn.XLOOKUP('Imperial Data'!AG184,Imperial_Incremental[Height],_xlfn.XLOOKUP('Cumulative Volumes Imperial'!$F$4&amp;"EC",Imperial_Incremental[#Headers],Imperial_Incremental[]),0),0))</f>
        <v xml:space="preserve"> </v>
      </c>
      <c r="E195" s="30" t="str">
        <f t="shared" si="32"/>
        <v/>
      </c>
      <c r="F195" s="30" t="str">
        <f t="shared" si="33"/>
        <v/>
      </c>
      <c r="G195" s="30" t="str">
        <f>IF(B195=0,"",IF('Cumulative Volumes Imperial'!$AP$17=FALSE,I195,H195))</f>
        <v/>
      </c>
      <c r="H195" s="30" t="str">
        <f t="shared" si="34"/>
        <v/>
      </c>
      <c r="I195" s="30" t="str">
        <f t="shared" si="35"/>
        <v/>
      </c>
      <c r="J195" s="30" t="str">
        <f>IF(B195="","",IF('Cumulative Volumes Imperial'!$AP$17=FALSE,L195,K195))</f>
        <v/>
      </c>
      <c r="K195" s="30" t="str">
        <f t="shared" si="36"/>
        <v/>
      </c>
      <c r="L195" s="30" t="str">
        <f t="shared" si="37"/>
        <v/>
      </c>
      <c r="M195" s="30" t="str">
        <f>IF($E$8+45+$E$9&gt;989,"FALSE",IF(B195="","",IF('Cumulative Volumes Imperial'!$AP$17=FALSE,O195,N195)))</f>
        <v/>
      </c>
      <c r="N195" s="30" t="str">
        <f t="shared" si="38"/>
        <v/>
      </c>
      <c r="O195" s="30" t="str">
        <f>IF(B195=0,"",IF('Cumulative Volumes Imperial'!$AP$17=FALSE,(V195*$E$4)+(W195*$E$5),N195))</f>
        <v/>
      </c>
      <c r="P195" s="30" t="str">
        <f>IF(B195=0,"",(((1/12)*'Imperial Data'!$AC$4*'Imperial Data'!$AC$5)-C195)*$H$6)</f>
        <v/>
      </c>
      <c r="Q195" s="30" t="str">
        <f t="shared" si="39"/>
        <v/>
      </c>
      <c r="R195" s="30" t="str">
        <f>IF(B195=0,"",(((1/12)*'Imperial Data'!$AC$5*'Imperial Data'!$AC$7)-D195)*$H$6)</f>
        <v/>
      </c>
      <c r="S195" s="30" t="str">
        <f t="shared" si="40"/>
        <v/>
      </c>
      <c r="T195" s="30" t="str">
        <f t="shared" si="41"/>
        <v/>
      </c>
      <c r="U195" s="30" t="str">
        <f t="shared" si="42"/>
        <v/>
      </c>
      <c r="V195" s="30" t="str">
        <f t="shared" si="43"/>
        <v/>
      </c>
      <c r="W195" s="30" t="str">
        <f t="shared" si="46"/>
        <v/>
      </c>
      <c r="X195" s="31" t="str">
        <f t="shared" si="44"/>
        <v/>
      </c>
      <c r="Y195" s="30" t="str">
        <f t="shared" si="45"/>
        <v xml:space="preserve"> </v>
      </c>
      <c r="Z195" s="32"/>
    </row>
    <row r="196" spans="2:26" x14ac:dyDescent="0.2">
      <c r="B196" s="34">
        <f t="shared" si="47"/>
        <v>0</v>
      </c>
      <c r="C196" s="30" t="str" cm="1">
        <f t="array" ref="C196">IF(B196=0," ",IF('Imperial Data'!AG185&gt;=1,_xlfn.XLOOKUP('Imperial Data'!AG185,Imperial_Incremental[Height],_xlfn.XLOOKUP('Cumulative Volumes Imperial'!$F$4,Imperial_Incremental[#Headers],Imperial_Incremental[])),0))</f>
        <v xml:space="preserve"> </v>
      </c>
      <c r="D196" s="30" t="str" cm="1">
        <f t="array" ref="D196">IF(B196=0," ",IF('Imperial Data'!AG185&gt;=1,_xlfn.XLOOKUP('Imperial Data'!AG185,Imperial_Incremental[Height],_xlfn.XLOOKUP('Cumulative Volumes Imperial'!$F$4&amp;"EC",Imperial_Incremental[#Headers],Imperial_Incremental[]),0),0))</f>
        <v xml:space="preserve"> </v>
      </c>
      <c r="E196" s="30" t="str">
        <f t="shared" si="32"/>
        <v/>
      </c>
      <c r="F196" s="30" t="str">
        <f t="shared" si="33"/>
        <v/>
      </c>
      <c r="G196" s="30" t="str">
        <f>IF(B196=0,"",IF('Cumulative Volumes Imperial'!$AP$17=FALSE,I196,H196))</f>
        <v/>
      </c>
      <c r="H196" s="30" t="str">
        <f t="shared" si="34"/>
        <v/>
      </c>
      <c r="I196" s="30" t="str">
        <f t="shared" si="35"/>
        <v/>
      </c>
      <c r="J196" s="30" t="str">
        <f>IF(B196="","",IF('Cumulative Volumes Imperial'!$AP$17=FALSE,L196,K196))</f>
        <v/>
      </c>
      <c r="K196" s="30" t="str">
        <f t="shared" si="36"/>
        <v/>
      </c>
      <c r="L196" s="30" t="str">
        <f t="shared" si="37"/>
        <v/>
      </c>
      <c r="M196" s="30" t="str">
        <f>IF($E$8+45+$E$9&gt;989,"FALSE",IF(B196="","",IF('Cumulative Volumes Imperial'!$AP$17=FALSE,O196,N196)))</f>
        <v/>
      </c>
      <c r="N196" s="30" t="str">
        <f t="shared" si="38"/>
        <v/>
      </c>
      <c r="O196" s="30" t="str">
        <f>IF(B196=0,"",IF('Cumulative Volumes Imperial'!$AP$17=FALSE,(V196*$E$4)+(W196*$E$5),N196))</f>
        <v/>
      </c>
      <c r="P196" s="30" t="str">
        <f>IF(B196=0,"",(((1/12)*'Imperial Data'!$AC$4*'Imperial Data'!$AC$5)-C196)*$H$6)</f>
        <v/>
      </c>
      <c r="Q196" s="30" t="str">
        <f t="shared" si="39"/>
        <v/>
      </c>
      <c r="R196" s="30" t="str">
        <f>IF(B196=0,"",(((1/12)*'Imperial Data'!$AC$5*'Imperial Data'!$AC$7)-D196)*$H$6)</f>
        <v/>
      </c>
      <c r="S196" s="30" t="str">
        <f t="shared" si="40"/>
        <v/>
      </c>
      <c r="T196" s="30" t="str">
        <f t="shared" si="41"/>
        <v/>
      </c>
      <c r="U196" s="30" t="str">
        <f t="shared" si="42"/>
        <v/>
      </c>
      <c r="V196" s="30" t="str">
        <f t="shared" si="43"/>
        <v/>
      </c>
      <c r="W196" s="30" t="str">
        <f t="shared" si="46"/>
        <v/>
      </c>
      <c r="X196" s="31" t="str">
        <f t="shared" si="44"/>
        <v/>
      </c>
      <c r="Y196" s="30" t="str">
        <f t="shared" si="45"/>
        <v xml:space="preserve"> </v>
      </c>
      <c r="Z196" s="32"/>
    </row>
    <row r="197" spans="2:26" x14ac:dyDescent="0.2">
      <c r="B197" s="34">
        <f t="shared" si="47"/>
        <v>0</v>
      </c>
      <c r="C197" s="30" t="str" cm="1">
        <f t="array" ref="C197">IF(B197=0," ",IF('Imperial Data'!AG186&gt;=1,_xlfn.XLOOKUP('Imperial Data'!AG186,Imperial_Incremental[Height],_xlfn.XLOOKUP('Cumulative Volumes Imperial'!$F$4,Imperial_Incremental[#Headers],Imperial_Incremental[])),0))</f>
        <v xml:space="preserve"> </v>
      </c>
      <c r="D197" s="30" t="str" cm="1">
        <f t="array" ref="D197">IF(B197=0," ",IF('Imperial Data'!AG186&gt;=1,_xlfn.XLOOKUP('Imperial Data'!AG186,Imperial_Incremental[Height],_xlfn.XLOOKUP('Cumulative Volumes Imperial'!$F$4&amp;"EC",Imperial_Incremental[#Headers],Imperial_Incremental[]),0),0))</f>
        <v xml:space="preserve"> </v>
      </c>
      <c r="E197" s="30" t="str">
        <f t="shared" si="32"/>
        <v/>
      </c>
      <c r="F197" s="30" t="str">
        <f t="shared" si="33"/>
        <v/>
      </c>
      <c r="G197" s="30" t="str">
        <f>IF(B197=0,"",IF('Cumulative Volumes Imperial'!$AP$17=FALSE,I197,H197))</f>
        <v/>
      </c>
      <c r="H197" s="30" t="str">
        <f t="shared" si="34"/>
        <v/>
      </c>
      <c r="I197" s="30" t="str">
        <f t="shared" si="35"/>
        <v/>
      </c>
      <c r="J197" s="30" t="str">
        <f>IF(B197="","",IF('Cumulative Volumes Imperial'!$AP$17=FALSE,L197,K197))</f>
        <v/>
      </c>
      <c r="K197" s="30" t="str">
        <f t="shared" si="36"/>
        <v/>
      </c>
      <c r="L197" s="30" t="str">
        <f t="shared" si="37"/>
        <v/>
      </c>
      <c r="M197" s="30" t="str">
        <f>IF($E$8+45+$E$9&gt;989,"FALSE",IF(B197="","",IF('Cumulative Volumes Imperial'!$AP$17=FALSE,O197,N197)))</f>
        <v/>
      </c>
      <c r="N197" s="30" t="str">
        <f t="shared" si="38"/>
        <v/>
      </c>
      <c r="O197" s="30" t="str">
        <f>IF(B197=0,"",IF('Cumulative Volumes Imperial'!$AP$17=FALSE,(V197*$E$4)+(W197*$E$5),N197))</f>
        <v/>
      </c>
      <c r="P197" s="30" t="str">
        <f>IF(B197=0,"",(((1/12)*'Imperial Data'!$AC$4*'Imperial Data'!$AC$5)-C197)*$H$6)</f>
        <v/>
      </c>
      <c r="Q197" s="30" t="str">
        <f t="shared" si="39"/>
        <v/>
      </c>
      <c r="R197" s="30" t="str">
        <f>IF(B197=0,"",(((1/12)*'Imperial Data'!$AC$5*'Imperial Data'!$AC$7)-D197)*$H$6)</f>
        <v/>
      </c>
      <c r="S197" s="30" t="str">
        <f t="shared" si="40"/>
        <v/>
      </c>
      <c r="T197" s="30" t="str">
        <f t="shared" si="41"/>
        <v/>
      </c>
      <c r="U197" s="30" t="str">
        <f t="shared" si="42"/>
        <v/>
      </c>
      <c r="V197" s="30" t="str">
        <f t="shared" si="43"/>
        <v/>
      </c>
      <c r="W197" s="30" t="str">
        <f t="shared" si="46"/>
        <v/>
      </c>
      <c r="X197" s="31" t="str">
        <f t="shared" si="44"/>
        <v/>
      </c>
      <c r="Y197" s="30" t="str">
        <f t="shared" si="45"/>
        <v xml:space="preserve"> </v>
      </c>
      <c r="Z197" s="32"/>
    </row>
    <row r="198" spans="2:26" x14ac:dyDescent="0.2">
      <c r="B198" s="34">
        <f t="shared" si="47"/>
        <v>0</v>
      </c>
      <c r="C198" s="30" t="str" cm="1">
        <f t="array" ref="C198">IF(B198=0," ",IF('Imperial Data'!AG187&gt;=1,_xlfn.XLOOKUP('Imperial Data'!AG187,Imperial_Incremental[Height],_xlfn.XLOOKUP('Cumulative Volumes Imperial'!$F$4,Imperial_Incremental[#Headers],Imperial_Incremental[])),0))</f>
        <v xml:space="preserve"> </v>
      </c>
      <c r="D198" s="30" t="str" cm="1">
        <f t="array" ref="D198">IF(B198=0," ",IF('Imperial Data'!AG187&gt;=1,_xlfn.XLOOKUP('Imperial Data'!AG187,Imperial_Incremental[Height],_xlfn.XLOOKUP('Cumulative Volumes Imperial'!$F$4&amp;"EC",Imperial_Incremental[#Headers],Imperial_Incremental[]),0),0))</f>
        <v xml:space="preserve"> </v>
      </c>
      <c r="E198" s="30" t="str">
        <f t="shared" si="32"/>
        <v/>
      </c>
      <c r="F198" s="30" t="str">
        <f t="shared" si="33"/>
        <v/>
      </c>
      <c r="G198" s="30" t="str">
        <f>IF(B198=0,"",IF('Cumulative Volumes Imperial'!$AP$17=FALSE,I198,H198))</f>
        <v/>
      </c>
      <c r="H198" s="30" t="str">
        <f t="shared" si="34"/>
        <v/>
      </c>
      <c r="I198" s="30" t="str">
        <f t="shared" si="35"/>
        <v/>
      </c>
      <c r="J198" s="30" t="str">
        <f>IF(B198="","",IF('Cumulative Volumes Imperial'!$AP$17=FALSE,L198,K198))</f>
        <v/>
      </c>
      <c r="K198" s="30" t="str">
        <f t="shared" si="36"/>
        <v/>
      </c>
      <c r="L198" s="30" t="str">
        <f t="shared" si="37"/>
        <v/>
      </c>
      <c r="M198" s="30" t="str">
        <f>IF($E$8+45+$E$9&gt;989,"FALSE",IF(B198="","",IF('Cumulative Volumes Imperial'!$AP$17=FALSE,O198,N198)))</f>
        <v/>
      </c>
      <c r="N198" s="30" t="str">
        <f t="shared" si="38"/>
        <v/>
      </c>
      <c r="O198" s="30" t="str">
        <f>IF(B198=0,"",IF('Cumulative Volumes Imperial'!$AP$17=FALSE,(V198*$E$4)+(W198*$E$5),N198))</f>
        <v/>
      </c>
      <c r="P198" s="30" t="str">
        <f>IF(B198=0,"",(((1/12)*'Imperial Data'!$AC$4*'Imperial Data'!$AC$5)-C198)*$H$6)</f>
        <v/>
      </c>
      <c r="Q198" s="30" t="str">
        <f t="shared" si="39"/>
        <v/>
      </c>
      <c r="R198" s="30" t="str">
        <f>IF(B198=0,"",(((1/12)*'Imperial Data'!$AC$5*'Imperial Data'!$AC$7)-D198)*$H$6)</f>
        <v/>
      </c>
      <c r="S198" s="30" t="str">
        <f t="shared" si="40"/>
        <v/>
      </c>
      <c r="T198" s="30" t="str">
        <f t="shared" si="41"/>
        <v/>
      </c>
      <c r="U198" s="30" t="str">
        <f t="shared" si="42"/>
        <v/>
      </c>
      <c r="V198" s="30" t="str">
        <f t="shared" si="43"/>
        <v/>
      </c>
      <c r="W198" s="30" t="str">
        <f t="shared" si="46"/>
        <v/>
      </c>
      <c r="X198" s="31" t="str">
        <f t="shared" si="44"/>
        <v/>
      </c>
      <c r="Y198" s="30" t="str">
        <f t="shared" si="45"/>
        <v xml:space="preserve"> </v>
      </c>
      <c r="Z198" s="32"/>
    </row>
    <row r="199" spans="2:26" x14ac:dyDescent="0.2">
      <c r="B199" s="34">
        <f t="shared" si="47"/>
        <v>0</v>
      </c>
      <c r="C199" s="30" t="str" cm="1">
        <f t="array" ref="C199">IF(B199=0," ",IF('Imperial Data'!AG188&gt;=1,_xlfn.XLOOKUP('Imperial Data'!AG188,Imperial_Incremental[Height],_xlfn.XLOOKUP('Cumulative Volumes Imperial'!$F$4,Imperial_Incremental[#Headers],Imperial_Incremental[])),0))</f>
        <v xml:space="preserve"> </v>
      </c>
      <c r="D199" s="30" t="str" cm="1">
        <f t="array" ref="D199">IF(B199=0," ",IF('Imperial Data'!AG188&gt;=1,_xlfn.XLOOKUP('Imperial Data'!AG188,Imperial_Incremental[Height],_xlfn.XLOOKUP('Cumulative Volumes Imperial'!$F$4&amp;"EC",Imperial_Incremental[#Headers],Imperial_Incremental[]),0),0))</f>
        <v xml:space="preserve"> </v>
      </c>
      <c r="E199" s="30" t="str">
        <f t="shared" si="32"/>
        <v/>
      </c>
      <c r="F199" s="30" t="str">
        <f t="shared" si="33"/>
        <v/>
      </c>
      <c r="G199" s="30" t="str">
        <f>IF(B199=0,"",IF('Cumulative Volumes Imperial'!$AP$17=FALSE,I199,H199))</f>
        <v/>
      </c>
      <c r="H199" s="30" t="str">
        <f t="shared" si="34"/>
        <v/>
      </c>
      <c r="I199" s="30" t="str">
        <f t="shared" si="35"/>
        <v/>
      </c>
      <c r="J199" s="30" t="str">
        <f>IF(B199="","",IF('Cumulative Volumes Imperial'!$AP$17=FALSE,L199,K199))</f>
        <v/>
      </c>
      <c r="K199" s="30" t="str">
        <f t="shared" si="36"/>
        <v/>
      </c>
      <c r="L199" s="30" t="str">
        <f t="shared" si="37"/>
        <v/>
      </c>
      <c r="M199" s="30" t="str">
        <f>IF($E$8+45+$E$9&gt;989,"FALSE",IF(B199="","",IF('Cumulative Volumes Imperial'!$AP$17=FALSE,O199,N199)))</f>
        <v/>
      </c>
      <c r="N199" s="30" t="str">
        <f t="shared" si="38"/>
        <v/>
      </c>
      <c r="O199" s="30" t="str">
        <f>IF(B199=0,"",IF('Cumulative Volumes Imperial'!$AP$17=FALSE,(V199*$E$4)+(W199*$E$5),N199))</f>
        <v/>
      </c>
      <c r="P199" s="30" t="str">
        <f>IF(B199=0,"",(((1/12)*'Imperial Data'!$AC$4*'Imperial Data'!$AC$5)-C199)*$H$6)</f>
        <v/>
      </c>
      <c r="Q199" s="30" t="str">
        <f t="shared" si="39"/>
        <v/>
      </c>
      <c r="R199" s="30" t="str">
        <f>IF(B199=0,"",(((1/12)*'Imperial Data'!$AC$5*'Imperial Data'!$AC$7)-D199)*$H$6)</f>
        <v/>
      </c>
      <c r="S199" s="30" t="str">
        <f t="shared" si="40"/>
        <v/>
      </c>
      <c r="T199" s="30" t="str">
        <f t="shared" si="41"/>
        <v/>
      </c>
      <c r="U199" s="30" t="str">
        <f t="shared" si="42"/>
        <v/>
      </c>
      <c r="V199" s="30" t="str">
        <f t="shared" si="43"/>
        <v/>
      </c>
      <c r="W199" s="30" t="str">
        <f t="shared" si="46"/>
        <v/>
      </c>
      <c r="X199" s="31" t="str">
        <f t="shared" si="44"/>
        <v/>
      </c>
      <c r="Y199" s="30" t="str">
        <f t="shared" si="45"/>
        <v xml:space="preserve"> </v>
      </c>
      <c r="Z199" s="32"/>
    </row>
    <row r="200" spans="2:26" x14ac:dyDescent="0.2">
      <c r="B200" s="34">
        <f t="shared" si="47"/>
        <v>0</v>
      </c>
      <c r="C200" s="30" t="str" cm="1">
        <f t="array" ref="C200">IF(B200=0," ",IF('Imperial Data'!AG189&gt;=1,_xlfn.XLOOKUP('Imperial Data'!AG189,Imperial_Incremental[Height],_xlfn.XLOOKUP('Cumulative Volumes Imperial'!$F$4,Imperial_Incremental[#Headers],Imperial_Incremental[])),0))</f>
        <v xml:space="preserve"> </v>
      </c>
      <c r="D200" s="30" t="str" cm="1">
        <f t="array" ref="D200">IF(B200=0," ",IF('Imperial Data'!AG189&gt;=1,_xlfn.XLOOKUP('Imperial Data'!AG189,Imperial_Incremental[Height],_xlfn.XLOOKUP('Cumulative Volumes Imperial'!$F$4&amp;"EC",Imperial_Incremental[#Headers],Imperial_Incremental[]),0),0))</f>
        <v xml:space="preserve"> </v>
      </c>
      <c r="E200" s="30" t="str">
        <f t="shared" si="32"/>
        <v/>
      </c>
      <c r="F200" s="30" t="str">
        <f t="shared" si="33"/>
        <v/>
      </c>
      <c r="G200" s="30" t="str">
        <f>IF(B200=0,"",IF('Cumulative Volumes Imperial'!$AP$17=FALSE,I200,H200))</f>
        <v/>
      </c>
      <c r="H200" s="30" t="str">
        <f t="shared" si="34"/>
        <v/>
      </c>
      <c r="I200" s="30" t="str">
        <f t="shared" si="35"/>
        <v/>
      </c>
      <c r="J200" s="30" t="str">
        <f>IF(B200="","",IF('Cumulative Volumes Imperial'!$AP$17=FALSE,L200,K200))</f>
        <v/>
      </c>
      <c r="K200" s="30" t="str">
        <f t="shared" si="36"/>
        <v/>
      </c>
      <c r="L200" s="30" t="str">
        <f t="shared" si="37"/>
        <v/>
      </c>
      <c r="M200" s="30" t="str">
        <f>IF($E$8+45+$E$9&gt;989,"FALSE",IF(B200="","",IF('Cumulative Volumes Imperial'!$AP$17=FALSE,O200,N200)))</f>
        <v/>
      </c>
      <c r="N200" s="30" t="str">
        <f t="shared" si="38"/>
        <v/>
      </c>
      <c r="O200" s="30" t="str">
        <f>IF(B200=0,"",IF('Cumulative Volumes Imperial'!$AP$17=FALSE,(V200*$E$4)+(W200*$E$5),N200))</f>
        <v/>
      </c>
      <c r="P200" s="30" t="str">
        <f>IF(B200=0,"",(((1/12)*'Imperial Data'!$AC$4*'Imperial Data'!$AC$5)-C200)*$H$6)</f>
        <v/>
      </c>
      <c r="Q200" s="30" t="str">
        <f t="shared" si="39"/>
        <v/>
      </c>
      <c r="R200" s="30" t="str">
        <f>IF(B200=0,"",(((1/12)*'Imperial Data'!$AC$5*'Imperial Data'!$AC$7)-D200)*$H$6)</f>
        <v/>
      </c>
      <c r="S200" s="30" t="str">
        <f t="shared" si="40"/>
        <v/>
      </c>
      <c r="T200" s="30" t="str">
        <f t="shared" si="41"/>
        <v/>
      </c>
      <c r="U200" s="30" t="str">
        <f t="shared" si="42"/>
        <v/>
      </c>
      <c r="V200" s="30" t="str">
        <f t="shared" si="43"/>
        <v/>
      </c>
      <c r="W200" s="30" t="str">
        <f t="shared" si="46"/>
        <v/>
      </c>
      <c r="X200" s="31" t="str">
        <f t="shared" si="44"/>
        <v/>
      </c>
      <c r="Y200" s="30" t="str">
        <f t="shared" si="45"/>
        <v xml:space="preserve"> </v>
      </c>
      <c r="Z200" s="32"/>
    </row>
    <row r="201" spans="2:26" x14ac:dyDescent="0.2">
      <c r="B201" s="34">
        <f t="shared" si="47"/>
        <v>0</v>
      </c>
      <c r="C201" s="30" t="str" cm="1">
        <f t="array" ref="C201">IF(B201=0," ",IF('Imperial Data'!AG190&gt;=1,_xlfn.XLOOKUP('Imperial Data'!AG190,Imperial_Incremental[Height],_xlfn.XLOOKUP('Cumulative Volumes Imperial'!$F$4,Imperial_Incremental[#Headers],Imperial_Incremental[])),0))</f>
        <v xml:space="preserve"> </v>
      </c>
      <c r="D201" s="30" t="str" cm="1">
        <f t="array" ref="D201">IF(B201=0," ",IF('Imperial Data'!AG190&gt;=1,_xlfn.XLOOKUP('Imperial Data'!AG190,Imperial_Incremental[Height],_xlfn.XLOOKUP('Cumulative Volumes Imperial'!$F$4&amp;"EC",Imperial_Incremental[#Headers],Imperial_Incremental[]),0),0))</f>
        <v xml:space="preserve"> </v>
      </c>
      <c r="E201" s="30" t="str">
        <f t="shared" si="32"/>
        <v/>
      </c>
      <c r="F201" s="30" t="str">
        <f t="shared" si="33"/>
        <v/>
      </c>
      <c r="G201" s="30" t="str">
        <f>IF(B201=0,"",IF('Cumulative Volumes Imperial'!$AP$17=FALSE,I201,H201))</f>
        <v/>
      </c>
      <c r="H201" s="30" t="str">
        <f t="shared" si="34"/>
        <v/>
      </c>
      <c r="I201" s="30" t="str">
        <f t="shared" si="35"/>
        <v/>
      </c>
      <c r="J201" s="30" t="str">
        <f>IF(B201="","",IF('Cumulative Volumes Imperial'!$AP$17=FALSE,L201,K201))</f>
        <v/>
      </c>
      <c r="K201" s="30" t="str">
        <f t="shared" si="36"/>
        <v/>
      </c>
      <c r="L201" s="30" t="str">
        <f t="shared" si="37"/>
        <v/>
      </c>
      <c r="M201" s="30" t="str">
        <f>IF($E$8+45+$E$9&gt;989,"FALSE",IF(B201="","",IF('Cumulative Volumes Imperial'!$AP$17=FALSE,O201,N201)))</f>
        <v/>
      </c>
      <c r="N201" s="30" t="str">
        <f t="shared" si="38"/>
        <v/>
      </c>
      <c r="O201" s="30" t="str">
        <f>IF(B201=0,"",IF('Cumulative Volumes Imperial'!$AP$17=FALSE,(V201*$E$4)+(W201*$E$5),N201))</f>
        <v/>
      </c>
      <c r="P201" s="30" t="str">
        <f>IF(B201=0,"",(((1/12)*'Imperial Data'!$AC$4*'Imperial Data'!$AC$5)-C201)*$H$6)</f>
        <v/>
      </c>
      <c r="Q201" s="30" t="str">
        <f t="shared" si="39"/>
        <v/>
      </c>
      <c r="R201" s="30" t="str">
        <f>IF(B201=0,"",(((1/12)*'Imperial Data'!$AC$5*'Imperial Data'!$AC$7)-D201)*$H$6)</f>
        <v/>
      </c>
      <c r="S201" s="30" t="str">
        <f t="shared" si="40"/>
        <v/>
      </c>
      <c r="T201" s="30" t="str">
        <f t="shared" si="41"/>
        <v/>
      </c>
      <c r="U201" s="30" t="str">
        <f t="shared" si="42"/>
        <v/>
      </c>
      <c r="V201" s="30" t="str">
        <f t="shared" si="43"/>
        <v/>
      </c>
      <c r="W201" s="30" t="str">
        <f t="shared" si="46"/>
        <v/>
      </c>
      <c r="X201" s="31" t="str">
        <f t="shared" si="44"/>
        <v/>
      </c>
      <c r="Y201" s="30" t="str">
        <f t="shared" si="45"/>
        <v xml:space="preserve"> </v>
      </c>
      <c r="Z201" s="32"/>
    </row>
    <row r="202" spans="2:26" x14ac:dyDescent="0.2">
      <c r="B202" s="34">
        <f t="shared" si="47"/>
        <v>0</v>
      </c>
      <c r="C202" s="30" t="str" cm="1">
        <f t="array" ref="C202">IF(B202=0," ",IF('Imperial Data'!AG191&gt;=1,_xlfn.XLOOKUP('Imperial Data'!AG191,Imperial_Incremental[Height],_xlfn.XLOOKUP('Cumulative Volumes Imperial'!$F$4,Imperial_Incremental[#Headers],Imperial_Incremental[])),0))</f>
        <v xml:space="preserve"> </v>
      </c>
      <c r="D202" s="30" t="str" cm="1">
        <f t="array" ref="D202">IF(B202=0," ",IF('Imperial Data'!AG191&gt;=1,_xlfn.XLOOKUP('Imperial Data'!AG191,Imperial_Incremental[Height],_xlfn.XLOOKUP('Cumulative Volumes Imperial'!$F$4&amp;"EC",Imperial_Incremental[#Headers],Imperial_Incremental[]),0),0))</f>
        <v xml:space="preserve"> </v>
      </c>
      <c r="E202" s="30" t="str">
        <f t="shared" si="32"/>
        <v/>
      </c>
      <c r="F202" s="30" t="str">
        <f t="shared" si="33"/>
        <v/>
      </c>
      <c r="G202" s="30" t="str">
        <f>IF(B202=0,"",IF('Cumulative Volumes Imperial'!$AP$17=FALSE,I202,H202))</f>
        <v/>
      </c>
      <c r="H202" s="30" t="str">
        <f t="shared" si="34"/>
        <v/>
      </c>
      <c r="I202" s="30" t="str">
        <f t="shared" si="35"/>
        <v/>
      </c>
      <c r="J202" s="30" t="str">
        <f>IF(B202="","",IF('Cumulative Volumes Imperial'!$AP$17=FALSE,L202,K202))</f>
        <v/>
      </c>
      <c r="K202" s="30" t="str">
        <f t="shared" si="36"/>
        <v/>
      </c>
      <c r="L202" s="30" t="str">
        <f t="shared" si="37"/>
        <v/>
      </c>
      <c r="M202" s="30" t="str">
        <f>IF($E$8+45+$E$9&gt;989,"FALSE",IF(B202="","",IF('Cumulative Volumes Imperial'!$AP$17=FALSE,O202,N202)))</f>
        <v/>
      </c>
      <c r="N202" s="30" t="str">
        <f t="shared" si="38"/>
        <v/>
      </c>
      <c r="O202" s="30" t="str">
        <f>IF(B202=0,"",IF('Cumulative Volumes Imperial'!$AP$17=FALSE,(V202*$E$4)+(W202*$E$5),N202))</f>
        <v/>
      </c>
      <c r="P202" s="30" t="str">
        <f>IF(B202=0,"",(((1/12)*'Imperial Data'!$AC$4*'Imperial Data'!$AC$5)-C202)*$H$6)</f>
        <v/>
      </c>
      <c r="Q202" s="30" t="str">
        <f t="shared" si="39"/>
        <v/>
      </c>
      <c r="R202" s="30" t="str">
        <f>IF(B202=0,"",(((1/12)*'Imperial Data'!$AC$5*'Imperial Data'!$AC$7)-D202)*$H$6)</f>
        <v/>
      </c>
      <c r="S202" s="30" t="str">
        <f t="shared" si="40"/>
        <v/>
      </c>
      <c r="T202" s="30" t="str">
        <f t="shared" si="41"/>
        <v/>
      </c>
      <c r="U202" s="30" t="str">
        <f t="shared" si="42"/>
        <v/>
      </c>
      <c r="V202" s="30" t="str">
        <f t="shared" si="43"/>
        <v/>
      </c>
      <c r="W202" s="30" t="str">
        <f t="shared" si="46"/>
        <v/>
      </c>
      <c r="X202" s="31" t="str">
        <f t="shared" si="44"/>
        <v/>
      </c>
      <c r="Y202" s="30" t="str">
        <f t="shared" si="45"/>
        <v xml:space="preserve"> </v>
      </c>
      <c r="Z202" s="32"/>
    </row>
    <row r="203" spans="2:26" x14ac:dyDescent="0.2">
      <c r="B203" s="34">
        <f t="shared" si="47"/>
        <v>0</v>
      </c>
      <c r="C203" s="30" t="str" cm="1">
        <f t="array" ref="C203">IF(B203=0," ",IF('Imperial Data'!AG192&gt;=1,_xlfn.XLOOKUP('Imperial Data'!AG192,Imperial_Incremental[Height],_xlfn.XLOOKUP('Cumulative Volumes Imperial'!$F$4,Imperial_Incremental[#Headers],Imperial_Incremental[])),0))</f>
        <v xml:space="preserve"> </v>
      </c>
      <c r="D203" s="30" t="str" cm="1">
        <f t="array" ref="D203">IF(B203=0," ",IF('Imperial Data'!AG192&gt;=1,_xlfn.XLOOKUP('Imperial Data'!AG192,Imperial_Incremental[Height],_xlfn.XLOOKUP('Cumulative Volumes Imperial'!$F$4&amp;"EC",Imperial_Incremental[#Headers],Imperial_Incremental[]),0),0))</f>
        <v xml:space="preserve"> </v>
      </c>
      <c r="E203" s="30" t="str">
        <f t="shared" si="32"/>
        <v/>
      </c>
      <c r="F203" s="30" t="str">
        <f t="shared" si="33"/>
        <v/>
      </c>
      <c r="G203" s="30" t="str">
        <f>IF(B203=0,"",IF('Cumulative Volumes Imperial'!$AP$17=FALSE,I203,H203))</f>
        <v/>
      </c>
      <c r="H203" s="30" t="str">
        <f t="shared" si="34"/>
        <v/>
      </c>
      <c r="I203" s="30" t="str">
        <f t="shared" si="35"/>
        <v/>
      </c>
      <c r="J203" s="30" t="str">
        <f>IF(B203="","",IF('Cumulative Volumes Imperial'!$AP$17=FALSE,L203,K203))</f>
        <v/>
      </c>
      <c r="K203" s="30" t="str">
        <f t="shared" si="36"/>
        <v/>
      </c>
      <c r="L203" s="30" t="str">
        <f t="shared" si="37"/>
        <v/>
      </c>
      <c r="M203" s="30" t="str">
        <f>IF($E$8+45+$E$9&gt;989,"FALSE",IF(B203="","",IF('Cumulative Volumes Imperial'!$AP$17=FALSE,O203,N203)))</f>
        <v/>
      </c>
      <c r="N203" s="30" t="str">
        <f t="shared" si="38"/>
        <v/>
      </c>
      <c r="O203" s="30" t="str">
        <f>IF(B203=0,"",IF('Cumulative Volumes Imperial'!$AP$17=FALSE,(V203*$E$4)+(W203*$E$5),N203))</f>
        <v/>
      </c>
      <c r="P203" s="30" t="str">
        <f>IF(B203=0,"",(((1/12)*'Imperial Data'!$AC$4*'Imperial Data'!$AC$5)-C203)*$H$6)</f>
        <v/>
      </c>
      <c r="Q203" s="30" t="str">
        <f t="shared" si="39"/>
        <v/>
      </c>
      <c r="R203" s="30" t="str">
        <f>IF(B203=0,"",(((1/12)*'Imperial Data'!$AC$5*'Imperial Data'!$AC$7)-D203)*$H$6)</f>
        <v/>
      </c>
      <c r="S203" s="30" t="str">
        <f t="shared" si="40"/>
        <v/>
      </c>
      <c r="T203" s="30" t="str">
        <f t="shared" si="41"/>
        <v/>
      </c>
      <c r="U203" s="30" t="str">
        <f t="shared" si="42"/>
        <v/>
      </c>
      <c r="V203" s="30" t="str">
        <f t="shared" si="43"/>
        <v/>
      </c>
      <c r="W203" s="30" t="str">
        <f t="shared" si="46"/>
        <v/>
      </c>
      <c r="X203" s="31" t="str">
        <f t="shared" si="44"/>
        <v/>
      </c>
      <c r="Y203" s="30" t="str">
        <f t="shared" si="45"/>
        <v xml:space="preserve"> </v>
      </c>
      <c r="Z203" s="32"/>
    </row>
    <row r="204" spans="2:26" x14ac:dyDescent="0.2">
      <c r="B204" s="34">
        <f t="shared" si="47"/>
        <v>0</v>
      </c>
      <c r="C204" s="30" t="str" cm="1">
        <f t="array" ref="C204">IF(B204=0," ",IF('Imperial Data'!AG193&gt;=1,_xlfn.XLOOKUP('Imperial Data'!AG193,Imperial_Incremental[Height],_xlfn.XLOOKUP('Cumulative Volumes Imperial'!$F$4,Imperial_Incremental[#Headers],Imperial_Incremental[])),0))</f>
        <v xml:space="preserve"> </v>
      </c>
      <c r="D204" s="30" t="str" cm="1">
        <f t="array" ref="D204">IF(B204=0," ",IF('Imperial Data'!AG193&gt;=1,_xlfn.XLOOKUP('Imperial Data'!AG193,Imperial_Incremental[Height],_xlfn.XLOOKUP('Cumulative Volumes Imperial'!$F$4&amp;"EC",Imperial_Incremental[#Headers],Imperial_Incremental[]),0),0))</f>
        <v xml:space="preserve"> </v>
      </c>
      <c r="E204" s="30" t="str">
        <f t="shared" si="32"/>
        <v/>
      </c>
      <c r="F204" s="30" t="str">
        <f t="shared" si="33"/>
        <v/>
      </c>
      <c r="G204" s="30" t="str">
        <f>IF(B204=0,"",IF('Cumulative Volumes Imperial'!$AP$17=FALSE,I204,H204))</f>
        <v/>
      </c>
      <c r="H204" s="30" t="str">
        <f t="shared" si="34"/>
        <v/>
      </c>
      <c r="I204" s="30" t="str">
        <f t="shared" si="35"/>
        <v/>
      </c>
      <c r="J204" s="30" t="str">
        <f>IF(B204="","",IF('Cumulative Volumes Imperial'!$AP$17=FALSE,L204,K204))</f>
        <v/>
      </c>
      <c r="K204" s="30" t="str">
        <f t="shared" si="36"/>
        <v/>
      </c>
      <c r="L204" s="30" t="str">
        <f t="shared" si="37"/>
        <v/>
      </c>
      <c r="M204" s="30" t="str">
        <f>IF($E$8+45+$E$9&gt;989,"FALSE",IF(B204="","",IF('Cumulative Volumes Imperial'!$AP$17=FALSE,O204,N204)))</f>
        <v/>
      </c>
      <c r="N204" s="30" t="str">
        <f t="shared" si="38"/>
        <v/>
      </c>
      <c r="O204" s="30" t="str">
        <f>IF(B204=0,"",IF('Cumulative Volumes Imperial'!$AP$17=FALSE,(V204*$E$4)+(W204*$E$5),N204))</f>
        <v/>
      </c>
      <c r="P204" s="30" t="str">
        <f>IF(B204=0,"",(((1/12)*'Imperial Data'!$AC$4*'Imperial Data'!$AC$5)-C204)*$H$6)</f>
        <v/>
      </c>
      <c r="Q204" s="30" t="str">
        <f t="shared" si="39"/>
        <v/>
      </c>
      <c r="R204" s="30" t="str">
        <f>IF(B204=0,"",(((1/12)*'Imperial Data'!$AC$5*'Imperial Data'!$AC$7)-D204)*$H$6)</f>
        <v/>
      </c>
      <c r="S204" s="30" t="str">
        <f t="shared" si="40"/>
        <v/>
      </c>
      <c r="T204" s="30" t="str">
        <f t="shared" si="41"/>
        <v/>
      </c>
      <c r="U204" s="30" t="str">
        <f t="shared" si="42"/>
        <v/>
      </c>
      <c r="V204" s="30" t="str">
        <f t="shared" si="43"/>
        <v/>
      </c>
      <c r="W204" s="30" t="str">
        <f t="shared" si="46"/>
        <v/>
      </c>
      <c r="X204" s="31" t="str">
        <f t="shared" si="44"/>
        <v/>
      </c>
      <c r="Y204" s="30" t="str">
        <f t="shared" si="45"/>
        <v xml:space="preserve"> </v>
      </c>
      <c r="Z204" s="32"/>
    </row>
    <row r="205" spans="2:26" x14ac:dyDescent="0.2">
      <c r="B205" s="34">
        <f t="shared" si="47"/>
        <v>0</v>
      </c>
      <c r="C205" s="30" t="str" cm="1">
        <f t="array" ref="C205">IF(B205=0," ",IF('Imperial Data'!AG194&gt;=1,_xlfn.XLOOKUP('Imperial Data'!AG194,Imperial_Incremental[Height],_xlfn.XLOOKUP('Cumulative Volumes Imperial'!$F$4,Imperial_Incremental[#Headers],Imperial_Incremental[])),0))</f>
        <v xml:space="preserve"> </v>
      </c>
      <c r="D205" s="30" t="str" cm="1">
        <f t="array" ref="D205">IF(B205=0," ",IF('Imperial Data'!AG194&gt;=1,_xlfn.XLOOKUP('Imperial Data'!AG194,Imperial_Incremental[Height],_xlfn.XLOOKUP('Cumulative Volumes Imperial'!$F$4&amp;"EC",Imperial_Incremental[#Headers],Imperial_Incremental[]),0),0))</f>
        <v xml:space="preserve"> </v>
      </c>
      <c r="E205" s="30" t="str">
        <f t="shared" si="32"/>
        <v/>
      </c>
      <c r="F205" s="30" t="str">
        <f t="shared" si="33"/>
        <v/>
      </c>
      <c r="G205" s="30" t="str">
        <f>IF(B205=0,"",IF('Cumulative Volumes Imperial'!$AP$17=FALSE,I205,H205))</f>
        <v/>
      </c>
      <c r="H205" s="30" t="str">
        <f t="shared" si="34"/>
        <v/>
      </c>
      <c r="I205" s="30" t="str">
        <f t="shared" si="35"/>
        <v/>
      </c>
      <c r="J205" s="30" t="str">
        <f>IF(B205="","",IF('Cumulative Volumes Imperial'!$AP$17=FALSE,L205,K205))</f>
        <v/>
      </c>
      <c r="K205" s="30" t="str">
        <f t="shared" si="36"/>
        <v/>
      </c>
      <c r="L205" s="30" t="str">
        <f t="shared" si="37"/>
        <v/>
      </c>
      <c r="M205" s="30" t="str">
        <f>IF($E$8+45+$E$9&gt;989,"FALSE",IF(B205="","",IF('Cumulative Volumes Imperial'!$AP$17=FALSE,O205,N205)))</f>
        <v/>
      </c>
      <c r="N205" s="30" t="str">
        <f t="shared" si="38"/>
        <v/>
      </c>
      <c r="O205" s="30" t="str">
        <f>IF(B205=0,"",IF('Cumulative Volumes Imperial'!$AP$17=FALSE,(V205*$E$4)+(W205*$E$5),N205))</f>
        <v/>
      </c>
      <c r="P205" s="30" t="str">
        <f>IF(B205=0,"",(((1/12)*'Imperial Data'!$AC$4*'Imperial Data'!$AC$5)-C205)*$H$6)</f>
        <v/>
      </c>
      <c r="Q205" s="30" t="str">
        <f t="shared" si="39"/>
        <v/>
      </c>
      <c r="R205" s="30" t="str">
        <f>IF(B205=0,"",(((1/12)*'Imperial Data'!$AC$5*'Imperial Data'!$AC$7)-D205)*$H$6)</f>
        <v/>
      </c>
      <c r="S205" s="30" t="str">
        <f t="shared" si="40"/>
        <v/>
      </c>
      <c r="T205" s="30" t="str">
        <f t="shared" si="41"/>
        <v/>
      </c>
      <c r="U205" s="30" t="str">
        <f t="shared" si="42"/>
        <v/>
      </c>
      <c r="V205" s="30" t="str">
        <f t="shared" si="43"/>
        <v/>
      </c>
      <c r="W205" s="30" t="str">
        <f t="shared" si="46"/>
        <v/>
      </c>
      <c r="X205" s="31" t="str">
        <f t="shared" si="44"/>
        <v/>
      </c>
      <c r="Y205" s="30" t="str">
        <f t="shared" si="45"/>
        <v xml:space="preserve"> </v>
      </c>
      <c r="Z205" s="32"/>
    </row>
    <row r="206" spans="2:26" x14ac:dyDescent="0.2">
      <c r="B206" s="34">
        <f t="shared" si="47"/>
        <v>0</v>
      </c>
      <c r="C206" s="30" t="str" cm="1">
        <f t="array" ref="C206">IF(B206=0," ",IF('Imperial Data'!AG195&gt;=1,_xlfn.XLOOKUP('Imperial Data'!AG195,Imperial_Incremental[Height],_xlfn.XLOOKUP('Cumulative Volumes Imperial'!$F$4,Imperial_Incremental[#Headers],Imperial_Incremental[])),0))</f>
        <v xml:space="preserve"> </v>
      </c>
      <c r="D206" s="30" t="str" cm="1">
        <f t="array" ref="D206">IF(B206=0," ",IF('Imperial Data'!AG195&gt;=1,_xlfn.XLOOKUP('Imperial Data'!AG195,Imperial_Incremental[Height],_xlfn.XLOOKUP('Cumulative Volumes Imperial'!$F$4&amp;"EC",Imperial_Incremental[#Headers],Imperial_Incremental[]),0),0))</f>
        <v xml:space="preserve"> </v>
      </c>
      <c r="E206" s="30" t="str">
        <f t="shared" ref="E206:E219" si="48">IF(B206=0,"",$E$4*C206)</f>
        <v/>
      </c>
      <c r="F206" s="30" t="str">
        <f t="shared" ref="F206:F219" si="49">IF(B206=0,"",$E$5*D206)</f>
        <v/>
      </c>
      <c r="G206" s="30" t="str">
        <f>IF(B206=0,"",IF('Cumulative Volumes Imperial'!$AP$17=FALSE,I206,H206))</f>
        <v/>
      </c>
      <c r="H206" s="30" t="str">
        <f t="shared" ref="H206:H219" si="50">IF(B206=0,"",$H$6*($E$10*(1/12)-(E206+F206)))</f>
        <v/>
      </c>
      <c r="I206" s="30" t="str">
        <f t="shared" ref="I206:I219" si="51">IF(B206=0,"",Q206+S206)</f>
        <v/>
      </c>
      <c r="J206" s="30" t="str">
        <f>IF(B206="","",IF('Cumulative Volumes Imperial'!$AP$17=FALSE,L206,K206))</f>
        <v/>
      </c>
      <c r="K206" s="30" t="str">
        <f t="shared" ref="K206:K219" si="52">IF(B206=0,"",H206+F206+E206)</f>
        <v/>
      </c>
      <c r="L206" s="30" t="str">
        <f t="shared" ref="L206:L219" si="53">IF(B206=0,"",E206+F206+I206)</f>
        <v/>
      </c>
      <c r="M206" s="30" t="str">
        <f>IF($E$8+45+$E$9&gt;989,"FALSE",IF(B206="","",IF('Cumulative Volumes Imperial'!$AP$17=FALSE,O206,N206)))</f>
        <v/>
      </c>
      <c r="N206" s="30" t="str">
        <f t="shared" ref="N206:N219" si="54">IF(B206=0,"",IF(B206=1,K206,N207+K206))</f>
        <v/>
      </c>
      <c r="O206" s="30" t="str">
        <f>IF(B206=0,"",IF('Cumulative Volumes Imperial'!$AP$17=FALSE,(V206*$E$4)+(W206*$E$5),N206))</f>
        <v/>
      </c>
      <c r="P206" s="30" t="str">
        <f>IF(B206=0,"",(((1/12)*'Imperial Data'!$AC$4*'Imperial Data'!$AC$5)-C206)*$H$6)</f>
        <v/>
      </c>
      <c r="Q206" s="30" t="str">
        <f t="shared" ref="Q206:Q219" si="55">IF(B206=0,"",P206*$E$4)</f>
        <v/>
      </c>
      <c r="R206" s="30" t="str">
        <f>IF(B206=0,"",(((1/12)*'Imperial Data'!$AC$5*'Imperial Data'!$AC$7)-D206)*$H$6)</f>
        <v/>
      </c>
      <c r="S206" s="30" t="str">
        <f t="shared" ref="S206:S219" si="56">IF(B206=0,"",R206*$E$5)</f>
        <v/>
      </c>
      <c r="T206" s="30" t="str">
        <f t="shared" ref="T206:T219" si="57">IF(B206=0,"",IF(B206=1,C206,T207+C206))</f>
        <v/>
      </c>
      <c r="U206" s="30" t="str">
        <f t="shared" ref="U206:U219" si="58">IF(B206=0,"",IF(B206=1,D206,U207+D206))</f>
        <v/>
      </c>
      <c r="V206" s="30" t="str">
        <f t="shared" ref="V206:V219" si="59">IF(B206=0,"",IF(B206=1,C206+P206,V207+C206+P206))</f>
        <v/>
      </c>
      <c r="W206" s="30" t="str">
        <f t="shared" si="46"/>
        <v/>
      </c>
      <c r="X206" s="31" t="str">
        <f t="shared" ref="X206:X219" si="60">IF(B206=0,"",IF(B206=1,P206+R206,(X207+P206+R206)))</f>
        <v/>
      </c>
      <c r="Y206" s="30" t="str">
        <f t="shared" ref="Y206:Y269" si="61">IF(B206=0," ",$E$7+B206/12)</f>
        <v xml:space="preserve"> </v>
      </c>
      <c r="Z206" s="32"/>
    </row>
    <row r="207" spans="2:26" x14ac:dyDescent="0.2">
      <c r="B207" s="34">
        <f t="shared" si="47"/>
        <v>0</v>
      </c>
      <c r="C207" s="30" t="str" cm="1">
        <f t="array" ref="C207">IF(B207=0," ",IF('Imperial Data'!AG196&gt;=1,_xlfn.XLOOKUP('Imperial Data'!AG196,Imperial_Incremental[Height],_xlfn.XLOOKUP('Cumulative Volumes Imperial'!$F$4,Imperial_Incremental[#Headers],Imperial_Incremental[])),0))</f>
        <v xml:space="preserve"> </v>
      </c>
      <c r="D207" s="30" t="str" cm="1">
        <f t="array" ref="D207">IF(B207=0," ",IF('Imperial Data'!AG196&gt;=1,_xlfn.XLOOKUP('Imperial Data'!AG196,Imperial_Incremental[Height],_xlfn.XLOOKUP('Cumulative Volumes Imperial'!$F$4&amp;"EC",Imperial_Incremental[#Headers],Imperial_Incremental[]),0),0))</f>
        <v xml:space="preserve"> </v>
      </c>
      <c r="E207" s="30" t="str">
        <f t="shared" si="48"/>
        <v/>
      </c>
      <c r="F207" s="30" t="str">
        <f t="shared" si="49"/>
        <v/>
      </c>
      <c r="G207" s="30" t="str">
        <f>IF(B207=0,"",IF('Cumulative Volumes Imperial'!$AP$17=FALSE,I207,H207))</f>
        <v/>
      </c>
      <c r="H207" s="30" t="str">
        <f t="shared" si="50"/>
        <v/>
      </c>
      <c r="I207" s="30" t="str">
        <f t="shared" si="51"/>
        <v/>
      </c>
      <c r="J207" s="30" t="str">
        <f>IF(B207="","",IF('Cumulative Volumes Imperial'!$AP$17=FALSE,L207,K207))</f>
        <v/>
      </c>
      <c r="K207" s="30" t="str">
        <f t="shared" si="52"/>
        <v/>
      </c>
      <c r="L207" s="30" t="str">
        <f t="shared" si="53"/>
        <v/>
      </c>
      <c r="M207" s="30" t="str">
        <f>IF($E$8+45+$E$9&gt;989,"FALSE",IF(B207="","",IF('Cumulative Volumes Imperial'!$AP$17=FALSE,O207,N207)))</f>
        <v/>
      </c>
      <c r="N207" s="30" t="str">
        <f t="shared" si="54"/>
        <v/>
      </c>
      <c r="O207" s="30" t="str">
        <f>IF(B207=0,"",IF('Cumulative Volumes Imperial'!$AP$17=FALSE,(V207*$E$4)+(W207*$E$5),N207))</f>
        <v/>
      </c>
      <c r="P207" s="30" t="str">
        <f>IF(B207=0,"",(((1/12)*'Imperial Data'!$AC$4*'Imperial Data'!$AC$5)-C207)*$H$6)</f>
        <v/>
      </c>
      <c r="Q207" s="30" t="str">
        <f t="shared" si="55"/>
        <v/>
      </c>
      <c r="R207" s="30" t="str">
        <f>IF(B207=0,"",(((1/12)*'Imperial Data'!$AC$5*'Imperial Data'!$AC$7)-D207)*$H$6)</f>
        <v/>
      </c>
      <c r="S207" s="30" t="str">
        <f t="shared" si="56"/>
        <v/>
      </c>
      <c r="T207" s="30" t="str">
        <f t="shared" si="57"/>
        <v/>
      </c>
      <c r="U207" s="30" t="str">
        <f t="shared" si="58"/>
        <v/>
      </c>
      <c r="V207" s="30" t="str">
        <f t="shared" si="59"/>
        <v/>
      </c>
      <c r="W207" s="30" t="str">
        <f t="shared" ref="W207:W270" si="62">IF(B207=0,"",IF(B207=1,D207+R207,W208+D207+R207))</f>
        <v/>
      </c>
      <c r="X207" s="31" t="str">
        <f t="shared" si="60"/>
        <v/>
      </c>
      <c r="Y207" s="30" t="str">
        <f t="shared" si="61"/>
        <v xml:space="preserve"> </v>
      </c>
      <c r="Z207" s="32"/>
    </row>
    <row r="208" spans="2:26" x14ac:dyDescent="0.2">
      <c r="B208" s="34">
        <f t="shared" ref="B208:B219" si="63">IF(B207=0,0,IF(B207=" ","",IF(B207-1&gt;0,B207-1,0)))</f>
        <v>0</v>
      </c>
      <c r="C208" s="30" t="str" cm="1">
        <f t="array" ref="C208">IF(B208=0," ",IF('Imperial Data'!AG197&gt;=1,_xlfn.XLOOKUP('Imperial Data'!AG197,Imperial_Incremental[Height],_xlfn.XLOOKUP('Cumulative Volumes Imperial'!$F$4,Imperial_Incremental[#Headers],Imperial_Incremental[])),0))</f>
        <v xml:space="preserve"> </v>
      </c>
      <c r="D208" s="30" t="str" cm="1">
        <f t="array" ref="D208">IF(B208=0," ",IF('Imperial Data'!AG197&gt;=1,_xlfn.XLOOKUP('Imperial Data'!AG197,Imperial_Incremental[Height],_xlfn.XLOOKUP('Cumulative Volumes Imperial'!$F$4&amp;"EC",Imperial_Incremental[#Headers],Imperial_Incremental[]),0),0))</f>
        <v xml:space="preserve"> </v>
      </c>
      <c r="E208" s="30" t="str">
        <f t="shared" si="48"/>
        <v/>
      </c>
      <c r="F208" s="30" t="str">
        <f t="shared" si="49"/>
        <v/>
      </c>
      <c r="G208" s="30" t="str">
        <f>IF(B208=0,"",IF('Cumulative Volumes Imperial'!$AP$17=FALSE,I208,H208))</f>
        <v/>
      </c>
      <c r="H208" s="30" t="str">
        <f t="shared" si="50"/>
        <v/>
      </c>
      <c r="I208" s="30" t="str">
        <f t="shared" si="51"/>
        <v/>
      </c>
      <c r="J208" s="30" t="str">
        <f>IF(B208="","",IF('Cumulative Volumes Imperial'!$AP$17=FALSE,L208,K208))</f>
        <v/>
      </c>
      <c r="K208" s="30" t="str">
        <f t="shared" si="52"/>
        <v/>
      </c>
      <c r="L208" s="30" t="str">
        <f t="shared" si="53"/>
        <v/>
      </c>
      <c r="M208" s="30" t="str">
        <f>IF($E$8+45+$E$9&gt;989,"FALSE",IF(B208="","",IF('Cumulative Volumes Imperial'!$AP$17=FALSE,O208,N208)))</f>
        <v/>
      </c>
      <c r="N208" s="30" t="str">
        <f t="shared" si="54"/>
        <v/>
      </c>
      <c r="O208" s="30" t="str">
        <f>IF(B208=0,"",IF('Cumulative Volumes Imperial'!$AP$17=FALSE,(V208*$E$4)+(W208*$E$5),N208))</f>
        <v/>
      </c>
      <c r="P208" s="30" t="str">
        <f>IF(B208=0,"",(((1/12)*'Imperial Data'!$AC$4*'Imperial Data'!$AC$5)-C208)*$H$6)</f>
        <v/>
      </c>
      <c r="Q208" s="30" t="str">
        <f t="shared" si="55"/>
        <v/>
      </c>
      <c r="R208" s="30" t="str">
        <f>IF(B208=0,"",(((1/12)*'Imperial Data'!$AC$5*'Imperial Data'!$AC$7)-D208)*$H$6)</f>
        <v/>
      </c>
      <c r="S208" s="30" t="str">
        <f t="shared" si="56"/>
        <v/>
      </c>
      <c r="T208" s="30" t="str">
        <f t="shared" si="57"/>
        <v/>
      </c>
      <c r="U208" s="30" t="str">
        <f t="shared" si="58"/>
        <v/>
      </c>
      <c r="V208" s="30" t="str">
        <f t="shared" si="59"/>
        <v/>
      </c>
      <c r="W208" s="30" t="str">
        <f t="shared" si="62"/>
        <v/>
      </c>
      <c r="X208" s="31" t="str">
        <f t="shared" si="60"/>
        <v/>
      </c>
      <c r="Y208" s="30" t="str">
        <f t="shared" si="61"/>
        <v xml:space="preserve"> </v>
      </c>
      <c r="Z208" s="32"/>
    </row>
    <row r="209" spans="2:26" x14ac:dyDescent="0.2">
      <c r="B209" s="34">
        <f t="shared" si="63"/>
        <v>0</v>
      </c>
      <c r="C209" s="30" t="str" cm="1">
        <f t="array" ref="C209">IF(B209=0," ",IF('Imperial Data'!AG198&gt;=1,_xlfn.XLOOKUP('Imperial Data'!AG198,Imperial_Incremental[Height],_xlfn.XLOOKUP('Cumulative Volumes Imperial'!$F$4,Imperial_Incremental[#Headers],Imperial_Incremental[])),0))</f>
        <v xml:space="preserve"> </v>
      </c>
      <c r="D209" s="30" t="str" cm="1">
        <f t="array" ref="D209">IF(B209=0," ",IF('Imperial Data'!AG198&gt;=1,_xlfn.XLOOKUP('Imperial Data'!AG198,Imperial_Incremental[Height],_xlfn.XLOOKUP('Cumulative Volumes Imperial'!$F$4&amp;"EC",Imperial_Incremental[#Headers],Imperial_Incremental[]),0),0))</f>
        <v xml:space="preserve"> </v>
      </c>
      <c r="E209" s="30" t="str">
        <f t="shared" si="48"/>
        <v/>
      </c>
      <c r="F209" s="30" t="str">
        <f t="shared" si="49"/>
        <v/>
      </c>
      <c r="G209" s="30" t="str">
        <f>IF(B209=0,"",IF('Cumulative Volumes Imperial'!$AP$17=FALSE,I209,H209))</f>
        <v/>
      </c>
      <c r="H209" s="30" t="str">
        <f t="shared" si="50"/>
        <v/>
      </c>
      <c r="I209" s="30" t="str">
        <f t="shared" si="51"/>
        <v/>
      </c>
      <c r="J209" s="30" t="str">
        <f>IF(B209="","",IF('Cumulative Volumes Imperial'!$AP$17=FALSE,L209,K209))</f>
        <v/>
      </c>
      <c r="K209" s="30" t="str">
        <f t="shared" si="52"/>
        <v/>
      </c>
      <c r="L209" s="30" t="str">
        <f t="shared" si="53"/>
        <v/>
      </c>
      <c r="M209" s="30" t="str">
        <f>IF($E$8+45+$E$9&gt;989,"FALSE",IF(B209="","",IF('Cumulative Volumes Imperial'!$AP$17=FALSE,O209,N209)))</f>
        <v/>
      </c>
      <c r="N209" s="30" t="str">
        <f t="shared" si="54"/>
        <v/>
      </c>
      <c r="O209" s="30" t="str">
        <f>IF(B209=0,"",IF('Cumulative Volumes Imperial'!$AP$17=FALSE,(V209*$E$4)+(W209*$E$5),N209))</f>
        <v/>
      </c>
      <c r="P209" s="30" t="str">
        <f>IF(B209=0,"",(((1/12)*'Imperial Data'!$AC$4*'Imperial Data'!$AC$5)-C209)*$H$6)</f>
        <v/>
      </c>
      <c r="Q209" s="30" t="str">
        <f t="shared" si="55"/>
        <v/>
      </c>
      <c r="R209" s="30" t="str">
        <f>IF(B209=0,"",(((1/12)*'Imperial Data'!$AC$5*'Imperial Data'!$AC$7)-D209)*$H$6)</f>
        <v/>
      </c>
      <c r="S209" s="30" t="str">
        <f t="shared" si="56"/>
        <v/>
      </c>
      <c r="T209" s="30" t="str">
        <f t="shared" si="57"/>
        <v/>
      </c>
      <c r="U209" s="30" t="str">
        <f t="shared" si="58"/>
        <v/>
      </c>
      <c r="V209" s="30" t="str">
        <f t="shared" si="59"/>
        <v/>
      </c>
      <c r="W209" s="30" t="str">
        <f t="shared" si="62"/>
        <v/>
      </c>
      <c r="X209" s="31" t="str">
        <f t="shared" si="60"/>
        <v/>
      </c>
      <c r="Y209" s="30" t="str">
        <f t="shared" si="61"/>
        <v xml:space="preserve"> </v>
      </c>
      <c r="Z209" s="32"/>
    </row>
    <row r="210" spans="2:26" x14ac:dyDescent="0.2">
      <c r="B210" s="34">
        <f t="shared" si="63"/>
        <v>0</v>
      </c>
      <c r="C210" s="30" t="str" cm="1">
        <f t="array" ref="C210">IF(B210=0," ",IF('Imperial Data'!AG199&gt;=1,_xlfn.XLOOKUP('Imperial Data'!AG199,Imperial_Incremental[Height],_xlfn.XLOOKUP('Cumulative Volumes Imperial'!$F$4,Imperial_Incremental[#Headers],Imperial_Incremental[])),0))</f>
        <v xml:space="preserve"> </v>
      </c>
      <c r="D210" s="30" t="str" cm="1">
        <f t="array" ref="D210">IF(B210=0," ",IF('Imperial Data'!AG199&gt;=1,_xlfn.XLOOKUP('Imperial Data'!AG199,Imperial_Incremental[Height],_xlfn.XLOOKUP('Cumulative Volumes Imperial'!$F$4&amp;"EC",Imperial_Incremental[#Headers],Imperial_Incremental[]),0),0))</f>
        <v xml:space="preserve"> </v>
      </c>
      <c r="E210" s="30" t="str">
        <f t="shared" si="48"/>
        <v/>
      </c>
      <c r="F210" s="30" t="str">
        <f t="shared" si="49"/>
        <v/>
      </c>
      <c r="G210" s="30" t="str">
        <f>IF(B210=0,"",IF('Cumulative Volumes Imperial'!$AP$17=FALSE,I210,H210))</f>
        <v/>
      </c>
      <c r="H210" s="30" t="str">
        <f t="shared" si="50"/>
        <v/>
      </c>
      <c r="I210" s="30" t="str">
        <f t="shared" si="51"/>
        <v/>
      </c>
      <c r="J210" s="30" t="str">
        <f>IF(B210="","",IF('Cumulative Volumes Imperial'!$AP$17=FALSE,L210,K210))</f>
        <v/>
      </c>
      <c r="K210" s="30" t="str">
        <f t="shared" si="52"/>
        <v/>
      </c>
      <c r="L210" s="30" t="str">
        <f t="shared" si="53"/>
        <v/>
      </c>
      <c r="M210" s="30" t="str">
        <f>IF($E$8+45+$E$9&gt;989,"FALSE",IF(B210="","",IF('Cumulative Volumes Imperial'!$AP$17=FALSE,O210,N210)))</f>
        <v/>
      </c>
      <c r="N210" s="30" t="str">
        <f t="shared" si="54"/>
        <v/>
      </c>
      <c r="O210" s="30" t="str">
        <f>IF(B210=0,"",IF('Cumulative Volumes Imperial'!$AP$17=FALSE,(V210*$E$4)+(W210*$E$5),N210))</f>
        <v/>
      </c>
      <c r="P210" s="30" t="str">
        <f>IF(B210=0,"",(((1/12)*'Imperial Data'!$AC$4*'Imperial Data'!$AC$5)-C210)*$H$6)</f>
        <v/>
      </c>
      <c r="Q210" s="30" t="str">
        <f t="shared" si="55"/>
        <v/>
      </c>
      <c r="R210" s="30" t="str">
        <f>IF(B210=0,"",(((1/12)*'Imperial Data'!$AC$5*'Imperial Data'!$AC$7)-D210)*$H$6)</f>
        <v/>
      </c>
      <c r="S210" s="30" t="str">
        <f t="shared" si="56"/>
        <v/>
      </c>
      <c r="T210" s="30" t="str">
        <f t="shared" si="57"/>
        <v/>
      </c>
      <c r="U210" s="30" t="str">
        <f t="shared" si="58"/>
        <v/>
      </c>
      <c r="V210" s="30" t="str">
        <f t="shared" si="59"/>
        <v/>
      </c>
      <c r="W210" s="30" t="str">
        <f t="shared" si="62"/>
        <v/>
      </c>
      <c r="X210" s="31" t="str">
        <f t="shared" si="60"/>
        <v/>
      </c>
      <c r="Y210" s="30" t="str">
        <f t="shared" si="61"/>
        <v xml:space="preserve"> </v>
      </c>
      <c r="Z210" s="32"/>
    </row>
    <row r="211" spans="2:26" x14ac:dyDescent="0.2">
      <c r="B211" s="34">
        <f t="shared" si="63"/>
        <v>0</v>
      </c>
      <c r="C211" s="30" t="str" cm="1">
        <f t="array" ref="C211">IF(B211=0," ",IF('Imperial Data'!AG200&gt;=1,_xlfn.XLOOKUP('Imperial Data'!AG200,Imperial_Incremental[Height],_xlfn.XLOOKUP('Cumulative Volumes Imperial'!$F$4,Imperial_Incremental[#Headers],Imperial_Incremental[])),0))</f>
        <v xml:space="preserve"> </v>
      </c>
      <c r="D211" s="30" t="str" cm="1">
        <f t="array" ref="D211">IF(B211=0," ",IF('Imperial Data'!AG200&gt;=1,_xlfn.XLOOKUP('Imperial Data'!AG200,Imperial_Incremental[Height],_xlfn.XLOOKUP('Cumulative Volumes Imperial'!$F$4&amp;"EC",Imperial_Incremental[#Headers],Imperial_Incremental[]),0),0))</f>
        <v xml:space="preserve"> </v>
      </c>
      <c r="E211" s="30" t="str">
        <f t="shared" si="48"/>
        <v/>
      </c>
      <c r="F211" s="30" t="str">
        <f t="shared" si="49"/>
        <v/>
      </c>
      <c r="G211" s="30" t="str">
        <f>IF(B211=0,"",IF('Cumulative Volumes Imperial'!$AP$17=FALSE,I211,H211))</f>
        <v/>
      </c>
      <c r="H211" s="30" t="str">
        <f t="shared" si="50"/>
        <v/>
      </c>
      <c r="I211" s="30" t="str">
        <f t="shared" si="51"/>
        <v/>
      </c>
      <c r="J211" s="30" t="str">
        <f>IF(B211="","",IF('Cumulative Volumes Imperial'!$AP$17=FALSE,L211,K211))</f>
        <v/>
      </c>
      <c r="K211" s="30" t="str">
        <f t="shared" si="52"/>
        <v/>
      </c>
      <c r="L211" s="30" t="str">
        <f t="shared" si="53"/>
        <v/>
      </c>
      <c r="M211" s="30" t="str">
        <f>IF($E$8+45+$E$9&gt;989,"FALSE",IF(B211="","",IF('Cumulative Volumes Imperial'!$AP$17=FALSE,O211,N211)))</f>
        <v/>
      </c>
      <c r="N211" s="30" t="str">
        <f t="shared" si="54"/>
        <v/>
      </c>
      <c r="O211" s="30" t="str">
        <f>IF(B211=0,"",IF('Cumulative Volumes Imperial'!$AP$17=FALSE,(V211*$E$4)+(W211*$E$5),N211))</f>
        <v/>
      </c>
      <c r="P211" s="30" t="str">
        <f>IF(B211=0,"",(((1/12)*'Imperial Data'!$AC$4*'Imperial Data'!$AC$5)-C211)*$H$6)</f>
        <v/>
      </c>
      <c r="Q211" s="30" t="str">
        <f t="shared" si="55"/>
        <v/>
      </c>
      <c r="R211" s="30" t="str">
        <f>IF(B211=0,"",(((1/12)*'Imperial Data'!$AC$5*'Imperial Data'!$AC$7)-D211)*$H$6)</f>
        <v/>
      </c>
      <c r="S211" s="30" t="str">
        <f t="shared" si="56"/>
        <v/>
      </c>
      <c r="T211" s="30" t="str">
        <f t="shared" si="57"/>
        <v/>
      </c>
      <c r="U211" s="30" t="str">
        <f t="shared" si="58"/>
        <v/>
      </c>
      <c r="V211" s="30" t="str">
        <f t="shared" si="59"/>
        <v/>
      </c>
      <c r="W211" s="30" t="str">
        <f t="shared" si="62"/>
        <v/>
      </c>
      <c r="X211" s="31" t="str">
        <f t="shared" si="60"/>
        <v/>
      </c>
      <c r="Y211" s="30" t="str">
        <f t="shared" si="61"/>
        <v xml:space="preserve"> </v>
      </c>
      <c r="Z211" s="32"/>
    </row>
    <row r="212" spans="2:26" x14ac:dyDescent="0.2">
      <c r="B212" s="34">
        <f t="shared" si="63"/>
        <v>0</v>
      </c>
      <c r="C212" s="30" t="str" cm="1">
        <f t="array" ref="C212">IF(B212=0," ",IF('Imperial Data'!AG201&gt;=1,_xlfn.XLOOKUP('Imperial Data'!AG201,Imperial_Incremental[Height],_xlfn.XLOOKUP('Cumulative Volumes Imperial'!$F$4,Imperial_Incremental[#Headers],Imperial_Incremental[])),0))</f>
        <v xml:space="preserve"> </v>
      </c>
      <c r="D212" s="30" t="str" cm="1">
        <f t="array" ref="D212">IF(B212=0," ",IF('Imperial Data'!AG201&gt;=1,_xlfn.XLOOKUP('Imperial Data'!AG201,Imperial_Incremental[Height],_xlfn.XLOOKUP('Cumulative Volumes Imperial'!$F$4&amp;"EC",Imperial_Incremental[#Headers],Imperial_Incremental[]),0),0))</f>
        <v xml:space="preserve"> </v>
      </c>
      <c r="E212" s="30" t="str">
        <f t="shared" si="48"/>
        <v/>
      </c>
      <c r="F212" s="30" t="str">
        <f t="shared" si="49"/>
        <v/>
      </c>
      <c r="G212" s="30" t="str">
        <f>IF(B212=0,"",IF('Cumulative Volumes Imperial'!$AP$17=FALSE,I212,H212))</f>
        <v/>
      </c>
      <c r="H212" s="30" t="str">
        <f t="shared" si="50"/>
        <v/>
      </c>
      <c r="I212" s="30" t="str">
        <f t="shared" si="51"/>
        <v/>
      </c>
      <c r="J212" s="30" t="str">
        <f>IF(B212="","",IF('Cumulative Volumes Imperial'!$AP$17=FALSE,L212,K212))</f>
        <v/>
      </c>
      <c r="K212" s="30" t="str">
        <f t="shared" si="52"/>
        <v/>
      </c>
      <c r="L212" s="30" t="str">
        <f t="shared" si="53"/>
        <v/>
      </c>
      <c r="M212" s="30" t="str">
        <f>IF($E$8+45+$E$9&gt;989,"FALSE",IF(B212="","",IF('Cumulative Volumes Imperial'!$AP$17=FALSE,O212,N212)))</f>
        <v/>
      </c>
      <c r="N212" s="30" t="str">
        <f t="shared" si="54"/>
        <v/>
      </c>
      <c r="O212" s="30" t="str">
        <f>IF(B212=0,"",IF('Cumulative Volumes Imperial'!$AP$17=FALSE,(V212*$E$4)+(W212*$E$5),N212))</f>
        <v/>
      </c>
      <c r="P212" s="30" t="str">
        <f>IF(B212=0,"",(((1/12)*'Imperial Data'!$AC$4*'Imperial Data'!$AC$5)-C212)*$H$6)</f>
        <v/>
      </c>
      <c r="Q212" s="30" t="str">
        <f t="shared" si="55"/>
        <v/>
      </c>
      <c r="R212" s="30" t="str">
        <f>IF(B212=0,"",(((1/12)*'Imperial Data'!$AC$5*'Imperial Data'!$AC$7)-D212)*$H$6)</f>
        <v/>
      </c>
      <c r="S212" s="30" t="str">
        <f t="shared" si="56"/>
        <v/>
      </c>
      <c r="T212" s="30" t="str">
        <f t="shared" si="57"/>
        <v/>
      </c>
      <c r="U212" s="30" t="str">
        <f t="shared" si="58"/>
        <v/>
      </c>
      <c r="V212" s="30" t="str">
        <f t="shared" si="59"/>
        <v/>
      </c>
      <c r="W212" s="30" t="str">
        <f t="shared" si="62"/>
        <v/>
      </c>
      <c r="X212" s="31" t="str">
        <f t="shared" si="60"/>
        <v/>
      </c>
      <c r="Y212" s="30" t="str">
        <f t="shared" si="61"/>
        <v xml:space="preserve"> </v>
      </c>
      <c r="Z212" s="32"/>
    </row>
    <row r="213" spans="2:26" x14ac:dyDescent="0.2">
      <c r="B213" s="34">
        <f t="shared" si="63"/>
        <v>0</v>
      </c>
      <c r="C213" s="30" t="str" cm="1">
        <f t="array" ref="C213">IF(B213=0," ",IF('Imperial Data'!AG202&gt;=1,_xlfn.XLOOKUP('Imperial Data'!AG202,Imperial_Incremental[Height],_xlfn.XLOOKUP('Cumulative Volumes Imperial'!$F$4,Imperial_Incremental[#Headers],Imperial_Incremental[])),0))</f>
        <v xml:space="preserve"> </v>
      </c>
      <c r="D213" s="30" t="str" cm="1">
        <f t="array" ref="D213">IF(B213=0," ",IF('Imperial Data'!AG202&gt;=1,_xlfn.XLOOKUP('Imperial Data'!AG202,Imperial_Incremental[Height],_xlfn.XLOOKUP('Cumulative Volumes Imperial'!$F$4&amp;"EC",Imperial_Incremental[#Headers],Imperial_Incremental[]),0),0))</f>
        <v xml:space="preserve"> </v>
      </c>
      <c r="E213" s="30" t="str">
        <f t="shared" si="48"/>
        <v/>
      </c>
      <c r="F213" s="30" t="str">
        <f t="shared" si="49"/>
        <v/>
      </c>
      <c r="G213" s="30" t="str">
        <f>IF(B213=0,"",IF('Cumulative Volumes Imperial'!$AP$17=FALSE,I213,H213))</f>
        <v/>
      </c>
      <c r="H213" s="30" t="str">
        <f t="shared" si="50"/>
        <v/>
      </c>
      <c r="I213" s="30" t="str">
        <f t="shared" si="51"/>
        <v/>
      </c>
      <c r="J213" s="30" t="str">
        <f>IF(B213="","",IF('Cumulative Volumes Imperial'!$AP$17=FALSE,L213,K213))</f>
        <v/>
      </c>
      <c r="K213" s="30" t="str">
        <f t="shared" si="52"/>
        <v/>
      </c>
      <c r="L213" s="30" t="str">
        <f t="shared" si="53"/>
        <v/>
      </c>
      <c r="M213" s="30" t="str">
        <f>IF($E$8+45+$E$9&gt;989,"FALSE",IF(B213="","",IF('Cumulative Volumes Imperial'!$AP$17=FALSE,O213,N213)))</f>
        <v/>
      </c>
      <c r="N213" s="30" t="str">
        <f t="shared" si="54"/>
        <v/>
      </c>
      <c r="O213" s="30" t="str">
        <f>IF(B213=0,"",IF('Cumulative Volumes Imperial'!$AP$17=FALSE,(V213*$E$4)+(W213*$E$5),N213))</f>
        <v/>
      </c>
      <c r="P213" s="30" t="str">
        <f>IF(B213=0,"",(((1/12)*'Imperial Data'!$AC$4*'Imperial Data'!$AC$5)-C213)*$H$6)</f>
        <v/>
      </c>
      <c r="Q213" s="30" t="str">
        <f t="shared" si="55"/>
        <v/>
      </c>
      <c r="R213" s="30" t="str">
        <f>IF(B213=0,"",(((1/12)*'Imperial Data'!$AC$5*'Imperial Data'!$AC$7)-D213)*$H$6)</f>
        <v/>
      </c>
      <c r="S213" s="30" t="str">
        <f t="shared" si="56"/>
        <v/>
      </c>
      <c r="T213" s="30" t="str">
        <f t="shared" si="57"/>
        <v/>
      </c>
      <c r="U213" s="30" t="str">
        <f t="shared" si="58"/>
        <v/>
      </c>
      <c r="V213" s="30" t="str">
        <f t="shared" si="59"/>
        <v/>
      </c>
      <c r="W213" s="30" t="str">
        <f t="shared" si="62"/>
        <v/>
      </c>
      <c r="X213" s="31" t="str">
        <f t="shared" si="60"/>
        <v/>
      </c>
      <c r="Y213" s="30" t="str">
        <f t="shared" si="61"/>
        <v xml:space="preserve"> </v>
      </c>
      <c r="Z213" s="32"/>
    </row>
    <row r="214" spans="2:26" x14ac:dyDescent="0.2">
      <c r="B214" s="34">
        <f t="shared" si="63"/>
        <v>0</v>
      </c>
      <c r="C214" s="30" t="str" cm="1">
        <f t="array" ref="C214">IF(B214=0," ",IF('Imperial Data'!AG203&gt;=1,_xlfn.XLOOKUP('Imperial Data'!AG203,Imperial_Incremental[Height],_xlfn.XLOOKUP('Cumulative Volumes Imperial'!$F$4,Imperial_Incremental[#Headers],Imperial_Incremental[])),0))</f>
        <v xml:space="preserve"> </v>
      </c>
      <c r="D214" s="30" t="str" cm="1">
        <f t="array" ref="D214">IF(B214=0," ",IF('Imperial Data'!AG203&gt;=1,_xlfn.XLOOKUP('Imperial Data'!AG203,Imperial_Incremental[Height],_xlfn.XLOOKUP('Cumulative Volumes Imperial'!$F$4&amp;"EC",Imperial_Incremental[#Headers],Imperial_Incremental[]),0),0))</f>
        <v xml:space="preserve"> </v>
      </c>
      <c r="E214" s="30" t="str">
        <f t="shared" si="48"/>
        <v/>
      </c>
      <c r="F214" s="30" t="str">
        <f t="shared" si="49"/>
        <v/>
      </c>
      <c r="G214" s="30" t="str">
        <f>IF(B214=0,"",IF('Cumulative Volumes Imperial'!$AP$17=FALSE,I214,H214))</f>
        <v/>
      </c>
      <c r="H214" s="30" t="str">
        <f t="shared" si="50"/>
        <v/>
      </c>
      <c r="I214" s="30" t="str">
        <f t="shared" si="51"/>
        <v/>
      </c>
      <c r="J214" s="30" t="str">
        <f>IF(B214="","",IF('Cumulative Volumes Imperial'!$AP$17=FALSE,L214,K214))</f>
        <v/>
      </c>
      <c r="K214" s="30" t="str">
        <f t="shared" si="52"/>
        <v/>
      </c>
      <c r="L214" s="30" t="str">
        <f t="shared" si="53"/>
        <v/>
      </c>
      <c r="M214" s="30" t="str">
        <f>IF($E$8+45+$E$9&gt;989,"FALSE",IF(B214="","",IF('Cumulative Volumes Imperial'!$AP$17=FALSE,O214,N214)))</f>
        <v/>
      </c>
      <c r="N214" s="30" t="str">
        <f t="shared" si="54"/>
        <v/>
      </c>
      <c r="O214" s="30" t="str">
        <f>IF(B214=0,"",IF('Cumulative Volumes Imperial'!$AP$17=FALSE,(V214*$E$4)+(W214*$E$5),N214))</f>
        <v/>
      </c>
      <c r="P214" s="30" t="str">
        <f>IF(B214=0,"",(((1/12)*'Imperial Data'!$AC$4*'Imperial Data'!$AC$5)-C214)*$H$6)</f>
        <v/>
      </c>
      <c r="Q214" s="30" t="str">
        <f t="shared" si="55"/>
        <v/>
      </c>
      <c r="R214" s="30" t="str">
        <f>IF(B214=0,"",(((1/12)*'Imperial Data'!$AC$5*'Imperial Data'!$AC$7)-D214)*$H$6)</f>
        <v/>
      </c>
      <c r="S214" s="30" t="str">
        <f t="shared" si="56"/>
        <v/>
      </c>
      <c r="T214" s="30" t="str">
        <f t="shared" si="57"/>
        <v/>
      </c>
      <c r="U214" s="30" t="str">
        <f t="shared" si="58"/>
        <v/>
      </c>
      <c r="V214" s="30" t="str">
        <f t="shared" si="59"/>
        <v/>
      </c>
      <c r="W214" s="30" t="str">
        <f t="shared" si="62"/>
        <v/>
      </c>
      <c r="X214" s="31" t="str">
        <f t="shared" si="60"/>
        <v/>
      </c>
      <c r="Y214" s="30" t="str">
        <f t="shared" si="61"/>
        <v xml:space="preserve"> </v>
      </c>
      <c r="Z214" s="32"/>
    </row>
    <row r="215" spans="2:26" x14ac:dyDescent="0.2">
      <c r="B215" s="34">
        <f t="shared" si="63"/>
        <v>0</v>
      </c>
      <c r="C215" s="30" t="str" cm="1">
        <f t="array" ref="C215">IF(B215=0," ",IF('Imperial Data'!AG204&gt;=1,_xlfn.XLOOKUP('Imperial Data'!AG204,Imperial_Incremental[Height],_xlfn.XLOOKUP('Cumulative Volumes Imperial'!$F$4,Imperial_Incremental[#Headers],Imperial_Incremental[])),0))</f>
        <v xml:space="preserve"> </v>
      </c>
      <c r="D215" s="30" t="str" cm="1">
        <f t="array" ref="D215">IF(B215=0," ",IF('Imperial Data'!AG204&gt;=1,_xlfn.XLOOKUP('Imperial Data'!AG204,Imperial_Incremental[Height],_xlfn.XLOOKUP('Cumulative Volumes Imperial'!$F$4&amp;"EC",Imperial_Incremental[#Headers],Imperial_Incremental[]),0),0))</f>
        <v xml:space="preserve"> </v>
      </c>
      <c r="E215" s="30" t="str">
        <f t="shared" si="48"/>
        <v/>
      </c>
      <c r="F215" s="30" t="str">
        <f t="shared" si="49"/>
        <v/>
      </c>
      <c r="G215" s="30" t="str">
        <f>IF(B215=0,"",IF('Cumulative Volumes Imperial'!$AP$17=FALSE,I215,H215))</f>
        <v/>
      </c>
      <c r="H215" s="30" t="str">
        <f t="shared" si="50"/>
        <v/>
      </c>
      <c r="I215" s="30" t="str">
        <f t="shared" si="51"/>
        <v/>
      </c>
      <c r="J215" s="30" t="str">
        <f>IF(B215="","",IF('Cumulative Volumes Imperial'!$AP$17=FALSE,L215,K215))</f>
        <v/>
      </c>
      <c r="K215" s="30" t="str">
        <f t="shared" si="52"/>
        <v/>
      </c>
      <c r="L215" s="30" t="str">
        <f t="shared" si="53"/>
        <v/>
      </c>
      <c r="M215" s="30" t="str">
        <f>IF($E$8+45+$E$9&gt;989,"FALSE",IF(B215="","",IF('Cumulative Volumes Imperial'!$AP$17=FALSE,O215,N215)))</f>
        <v/>
      </c>
      <c r="N215" s="30" t="str">
        <f t="shared" si="54"/>
        <v/>
      </c>
      <c r="O215" s="30" t="str">
        <f>IF(B215=0,"",IF('Cumulative Volumes Imperial'!$AP$17=FALSE,(V215*$E$4)+(W215*$E$5),N215))</f>
        <v/>
      </c>
      <c r="P215" s="30" t="str">
        <f>IF(B215=0,"",(((1/12)*'Imperial Data'!$AC$4*'Imperial Data'!$AC$5)-C215)*$H$6)</f>
        <v/>
      </c>
      <c r="Q215" s="30" t="str">
        <f t="shared" si="55"/>
        <v/>
      </c>
      <c r="R215" s="30" t="str">
        <f>IF(B215=0,"",(((1/12)*'Imperial Data'!$AC$5*'Imperial Data'!$AC$7)-D215)*$H$6)</f>
        <v/>
      </c>
      <c r="S215" s="30" t="str">
        <f t="shared" si="56"/>
        <v/>
      </c>
      <c r="T215" s="30" t="str">
        <f t="shared" si="57"/>
        <v/>
      </c>
      <c r="U215" s="30" t="str">
        <f t="shared" si="58"/>
        <v/>
      </c>
      <c r="V215" s="30" t="str">
        <f t="shared" si="59"/>
        <v/>
      </c>
      <c r="W215" s="30" t="str">
        <f t="shared" si="62"/>
        <v/>
      </c>
      <c r="X215" s="31" t="str">
        <f t="shared" si="60"/>
        <v/>
      </c>
      <c r="Y215" s="30" t="str">
        <f t="shared" si="61"/>
        <v xml:space="preserve"> </v>
      </c>
      <c r="Z215" s="32"/>
    </row>
    <row r="216" spans="2:26" x14ac:dyDescent="0.2">
      <c r="B216" s="34">
        <f t="shared" si="63"/>
        <v>0</v>
      </c>
      <c r="C216" s="30" t="str" cm="1">
        <f t="array" ref="C216">IF(B216=0," ",IF('Imperial Data'!AG205&gt;=1,_xlfn.XLOOKUP('Imperial Data'!AG205,Imperial_Incremental[Height],_xlfn.XLOOKUP('Cumulative Volumes Imperial'!$F$4,Imperial_Incremental[#Headers],Imperial_Incremental[])),0))</f>
        <v xml:space="preserve"> </v>
      </c>
      <c r="D216" s="30" t="str" cm="1">
        <f t="array" ref="D216">IF(B216=0," ",IF('Imperial Data'!AG205&gt;=1,_xlfn.XLOOKUP('Imperial Data'!AG205,Imperial_Incremental[Height],_xlfn.XLOOKUP('Cumulative Volumes Imperial'!$F$4&amp;"EC",Imperial_Incremental[#Headers],Imperial_Incremental[]),0),0))</f>
        <v xml:space="preserve"> </v>
      </c>
      <c r="E216" s="30" t="str">
        <f t="shared" si="48"/>
        <v/>
      </c>
      <c r="F216" s="30" t="str">
        <f t="shared" si="49"/>
        <v/>
      </c>
      <c r="G216" s="30" t="str">
        <f>IF(B216=0,"",IF('Cumulative Volumes Imperial'!$AP$17=FALSE,I216,H216))</f>
        <v/>
      </c>
      <c r="H216" s="30" t="str">
        <f t="shared" si="50"/>
        <v/>
      </c>
      <c r="I216" s="30" t="str">
        <f t="shared" si="51"/>
        <v/>
      </c>
      <c r="J216" s="30" t="str">
        <f>IF(B216="","",IF('Cumulative Volumes Imperial'!$AP$17=FALSE,L216,K216))</f>
        <v/>
      </c>
      <c r="K216" s="30" t="str">
        <f t="shared" si="52"/>
        <v/>
      </c>
      <c r="L216" s="30" t="str">
        <f t="shared" si="53"/>
        <v/>
      </c>
      <c r="M216" s="30" t="str">
        <f>IF($E$8+45+$E$9&gt;989,"FALSE",IF(B216="","",IF('Cumulative Volumes Imperial'!$AP$17=FALSE,O216,N216)))</f>
        <v/>
      </c>
      <c r="N216" s="30" t="str">
        <f t="shared" si="54"/>
        <v/>
      </c>
      <c r="O216" s="30" t="str">
        <f>IF(B216=0,"",IF('Cumulative Volumes Imperial'!$AP$17=FALSE,(V216*$E$4)+(W216*$E$5),N216))</f>
        <v/>
      </c>
      <c r="P216" s="30" t="str">
        <f>IF(B216=0,"",(((1/12)*'Imperial Data'!$AC$4*'Imperial Data'!$AC$5)-C216)*$H$6)</f>
        <v/>
      </c>
      <c r="Q216" s="30" t="str">
        <f t="shared" si="55"/>
        <v/>
      </c>
      <c r="R216" s="30" t="str">
        <f>IF(B216=0,"",(((1/12)*'Imperial Data'!$AC$5*'Imperial Data'!$AC$7)-D216)*$H$6)</f>
        <v/>
      </c>
      <c r="S216" s="30" t="str">
        <f t="shared" si="56"/>
        <v/>
      </c>
      <c r="T216" s="30" t="str">
        <f t="shared" si="57"/>
        <v/>
      </c>
      <c r="U216" s="30" t="str">
        <f t="shared" si="58"/>
        <v/>
      </c>
      <c r="V216" s="30" t="str">
        <f t="shared" si="59"/>
        <v/>
      </c>
      <c r="W216" s="30" t="str">
        <f t="shared" si="62"/>
        <v/>
      </c>
      <c r="X216" s="31" t="str">
        <f t="shared" si="60"/>
        <v/>
      </c>
      <c r="Y216" s="30" t="str">
        <f t="shared" si="61"/>
        <v xml:space="preserve"> </v>
      </c>
      <c r="Z216" s="32"/>
    </row>
    <row r="217" spans="2:26" x14ac:dyDescent="0.2">
      <c r="B217" s="34">
        <f t="shared" si="63"/>
        <v>0</v>
      </c>
      <c r="C217" s="30" t="str" cm="1">
        <f t="array" ref="C217">IF(B217=0," ",IF('Imperial Data'!AG206&gt;=1,_xlfn.XLOOKUP('Imperial Data'!AG206,Imperial_Incremental[Height],_xlfn.XLOOKUP('Cumulative Volumes Imperial'!$F$4,Imperial_Incremental[#Headers],Imperial_Incremental[])),0))</f>
        <v xml:space="preserve"> </v>
      </c>
      <c r="D217" s="30" t="str" cm="1">
        <f t="array" ref="D217">IF(B217=0," ",IF('Imperial Data'!AG206&gt;=1,_xlfn.XLOOKUP('Imperial Data'!AG206,Imperial_Incremental[Height],_xlfn.XLOOKUP('Cumulative Volumes Imperial'!$F$4&amp;"EC",Imperial_Incremental[#Headers],Imperial_Incremental[]),0),0))</f>
        <v xml:space="preserve"> </v>
      </c>
      <c r="E217" s="30" t="str">
        <f t="shared" si="48"/>
        <v/>
      </c>
      <c r="F217" s="30" t="str">
        <f t="shared" si="49"/>
        <v/>
      </c>
      <c r="G217" s="30" t="str">
        <f>IF(B217=0,"",IF('Cumulative Volumes Imperial'!$AP$17=FALSE,I217,H217))</f>
        <v/>
      </c>
      <c r="H217" s="30" t="str">
        <f t="shared" si="50"/>
        <v/>
      </c>
      <c r="I217" s="30" t="str">
        <f t="shared" si="51"/>
        <v/>
      </c>
      <c r="J217" s="30" t="str">
        <f>IF(B217="","",IF('Cumulative Volumes Imperial'!$AP$17=FALSE,L217,K217))</f>
        <v/>
      </c>
      <c r="K217" s="30" t="str">
        <f t="shared" si="52"/>
        <v/>
      </c>
      <c r="L217" s="30" t="str">
        <f t="shared" si="53"/>
        <v/>
      </c>
      <c r="M217" s="30" t="str">
        <f>IF($E$8+45+$E$9&gt;989,"FALSE",IF(B217="","",IF('Cumulative Volumes Imperial'!$AP$17=FALSE,O217,N217)))</f>
        <v/>
      </c>
      <c r="N217" s="30" t="str">
        <f t="shared" si="54"/>
        <v/>
      </c>
      <c r="O217" s="30" t="str">
        <f>IF(B217=0,"",IF('Cumulative Volumes Imperial'!$AP$17=FALSE,(V217*$E$4)+(W217*$E$5),N217))</f>
        <v/>
      </c>
      <c r="P217" s="30" t="str">
        <f>IF(B217=0,"",(((1/12)*'Imperial Data'!$AC$4*'Imperial Data'!$AC$5)-C217)*$H$6)</f>
        <v/>
      </c>
      <c r="Q217" s="30" t="str">
        <f t="shared" si="55"/>
        <v/>
      </c>
      <c r="R217" s="30" t="str">
        <f>IF(B217=0,"",(((1/12)*'Imperial Data'!$AC$5*'Imperial Data'!$AC$7)-D217)*$H$6)</f>
        <v/>
      </c>
      <c r="S217" s="30" t="str">
        <f t="shared" si="56"/>
        <v/>
      </c>
      <c r="T217" s="30" t="str">
        <f t="shared" si="57"/>
        <v/>
      </c>
      <c r="U217" s="30" t="str">
        <f t="shared" si="58"/>
        <v/>
      </c>
      <c r="V217" s="30" t="str">
        <f t="shared" si="59"/>
        <v/>
      </c>
      <c r="W217" s="30" t="str">
        <f t="shared" si="62"/>
        <v/>
      </c>
      <c r="X217" s="31" t="str">
        <f t="shared" si="60"/>
        <v/>
      </c>
      <c r="Y217" s="30" t="str">
        <f t="shared" si="61"/>
        <v xml:space="preserve"> </v>
      </c>
      <c r="Z217" s="32"/>
    </row>
    <row r="218" spans="2:26" x14ac:dyDescent="0.2">
      <c r="B218" s="34">
        <f t="shared" si="63"/>
        <v>0</v>
      </c>
      <c r="C218" s="30" t="str" cm="1">
        <f t="array" ref="C218">IF(B218=0," ",IF('Imperial Data'!AG207&gt;=1,_xlfn.XLOOKUP('Imperial Data'!AG207,Imperial_Incremental[Height],_xlfn.XLOOKUP('Cumulative Volumes Imperial'!$F$4,Imperial_Incremental[#Headers],Imperial_Incremental[])),0))</f>
        <v xml:space="preserve"> </v>
      </c>
      <c r="D218" s="30" t="str" cm="1">
        <f t="array" ref="D218">IF(B218=0," ",IF('Imperial Data'!AG207&gt;=1,_xlfn.XLOOKUP('Imperial Data'!AG207,Imperial_Incremental[Height],_xlfn.XLOOKUP('Cumulative Volumes Imperial'!$F$4&amp;"EC",Imperial_Incremental[#Headers],Imperial_Incremental[]),0),0))</f>
        <v xml:space="preserve"> </v>
      </c>
      <c r="E218" s="30" t="str">
        <f t="shared" si="48"/>
        <v/>
      </c>
      <c r="F218" s="30" t="str">
        <f t="shared" si="49"/>
        <v/>
      </c>
      <c r="G218" s="30" t="str">
        <f>IF(B218=0,"",IF('Cumulative Volumes Imperial'!$AP$17=FALSE,I218,H218))</f>
        <v/>
      </c>
      <c r="H218" s="30" t="str">
        <f t="shared" si="50"/>
        <v/>
      </c>
      <c r="I218" s="30" t="str">
        <f t="shared" si="51"/>
        <v/>
      </c>
      <c r="J218" s="30" t="str">
        <f>IF(B218="","",IF('Cumulative Volumes Imperial'!$AP$17=FALSE,L218,K218))</f>
        <v/>
      </c>
      <c r="K218" s="30" t="str">
        <f t="shared" si="52"/>
        <v/>
      </c>
      <c r="L218" s="30" t="str">
        <f t="shared" si="53"/>
        <v/>
      </c>
      <c r="M218" s="30" t="str">
        <f>IF($E$8+45+$E$9&gt;989,"FALSE",IF(B218="","",IF('Cumulative Volumes Imperial'!$AP$17=FALSE,O218,N218)))</f>
        <v/>
      </c>
      <c r="N218" s="30" t="str">
        <f t="shared" si="54"/>
        <v/>
      </c>
      <c r="O218" s="30" t="str">
        <f>IF(B218=0,"",IF('Cumulative Volumes Imperial'!$AP$17=FALSE,(V218*$E$4)+(W218*$E$5),N218))</f>
        <v/>
      </c>
      <c r="P218" s="30" t="str">
        <f>IF(B218=0,"",(((1/12)*'Imperial Data'!$AC$4*'Imperial Data'!$AC$5)-C218)*$H$6)</f>
        <v/>
      </c>
      <c r="Q218" s="30" t="str">
        <f t="shared" si="55"/>
        <v/>
      </c>
      <c r="R218" s="30" t="str">
        <f>IF(B218=0,"",(((1/12)*'Imperial Data'!$AC$5*'Imperial Data'!$AC$7)-D218)*$H$6)</f>
        <v/>
      </c>
      <c r="S218" s="30" t="str">
        <f t="shared" si="56"/>
        <v/>
      </c>
      <c r="T218" s="30" t="str">
        <f t="shared" si="57"/>
        <v/>
      </c>
      <c r="U218" s="30" t="str">
        <f t="shared" si="58"/>
        <v/>
      </c>
      <c r="V218" s="30" t="str">
        <f t="shared" si="59"/>
        <v/>
      </c>
      <c r="W218" s="30" t="str">
        <f t="shared" si="62"/>
        <v/>
      </c>
      <c r="X218" s="31" t="str">
        <f t="shared" si="60"/>
        <v/>
      </c>
      <c r="Y218" s="30" t="str">
        <f t="shared" si="61"/>
        <v xml:space="preserve"> </v>
      </c>
      <c r="Z218" s="32"/>
    </row>
    <row r="219" spans="2:26" x14ac:dyDescent="0.2">
      <c r="B219" s="34">
        <f t="shared" si="63"/>
        <v>0</v>
      </c>
      <c r="C219" s="30" t="str" cm="1">
        <f t="array" ref="C219">IF(B219=0," ",IF('Imperial Data'!AG208&gt;=1,_xlfn.XLOOKUP('Imperial Data'!AG208,Imperial_Incremental[Height],_xlfn.XLOOKUP('Cumulative Volumes Imperial'!$F$4,Imperial_Incremental[#Headers],Imperial_Incremental[])),0))</f>
        <v xml:space="preserve"> </v>
      </c>
      <c r="D219" s="30" t="str" cm="1">
        <f t="array" ref="D219">IF(B219=0," ",IF('Imperial Data'!AG208&gt;=1,_xlfn.XLOOKUP('Imperial Data'!AG208,Imperial_Incremental[Height],_xlfn.XLOOKUP('Cumulative Volumes Imperial'!$F$4&amp;"EC",Imperial_Incremental[#Headers],Imperial_Incremental[]),0),0))</f>
        <v xml:space="preserve"> </v>
      </c>
      <c r="E219" s="30" t="str">
        <f t="shared" si="48"/>
        <v/>
      </c>
      <c r="F219" s="30" t="str">
        <f t="shared" si="49"/>
        <v/>
      </c>
      <c r="G219" s="30" t="str">
        <f>IF(B219=0,"",IF('Cumulative Volumes Imperial'!$AP$17=FALSE,I219,H219))</f>
        <v/>
      </c>
      <c r="H219" s="30" t="str">
        <f t="shared" si="50"/>
        <v/>
      </c>
      <c r="I219" s="30" t="str">
        <f t="shared" si="51"/>
        <v/>
      </c>
      <c r="J219" s="30" t="str">
        <f>IF(B219="","",IF('Cumulative Volumes Imperial'!$AP$17=FALSE,L219,K219))</f>
        <v/>
      </c>
      <c r="K219" s="30" t="str">
        <f t="shared" si="52"/>
        <v/>
      </c>
      <c r="L219" s="30" t="str">
        <f t="shared" si="53"/>
        <v/>
      </c>
      <c r="M219" s="30" t="str">
        <f>IF($E$8+45+$E$9&gt;989,"FALSE",IF(B219="","",IF('Cumulative Volumes Imperial'!$AP$17=FALSE,O219,N219)))</f>
        <v/>
      </c>
      <c r="N219" s="30" t="str">
        <f t="shared" si="54"/>
        <v/>
      </c>
      <c r="O219" s="30" t="str">
        <f>IF(B219=0,"",IF('Cumulative Volumes Imperial'!$AP$17=FALSE,(V219*$E$4)+(W219*$E$5),N219))</f>
        <v/>
      </c>
      <c r="P219" s="30" t="str">
        <f>IF(B219=0,"",(((1/12)*'Imperial Data'!$AC$4*'Imperial Data'!$AC$5)-C219)*$H$6)</f>
        <v/>
      </c>
      <c r="Q219" s="30" t="str">
        <f t="shared" si="55"/>
        <v/>
      </c>
      <c r="R219" s="30" t="str">
        <f>IF(B219=0,"",(((1/12)*'Imperial Data'!$AC$5*'Imperial Data'!$AC$7)-D219)*$H$6)</f>
        <v/>
      </c>
      <c r="S219" s="30" t="str">
        <f t="shared" si="56"/>
        <v/>
      </c>
      <c r="T219" s="30" t="str">
        <f t="shared" si="57"/>
        <v/>
      </c>
      <c r="U219" s="30" t="str">
        <f t="shared" si="58"/>
        <v/>
      </c>
      <c r="V219" s="30" t="str">
        <f t="shared" si="59"/>
        <v/>
      </c>
      <c r="W219" s="30" t="str">
        <f t="shared" si="62"/>
        <v/>
      </c>
      <c r="X219" s="31" t="str">
        <f t="shared" si="60"/>
        <v/>
      </c>
      <c r="Y219" s="30" t="str">
        <f t="shared" si="61"/>
        <v xml:space="preserve"> </v>
      </c>
      <c r="Z219" s="32"/>
    </row>
    <row r="220" spans="2:26" s="88" customFormat="1" x14ac:dyDescent="0.2">
      <c r="B220" s="84"/>
      <c r="C220" s="30" t="str" cm="1">
        <f t="array" ref="C220">IF(B220=0," ",IF('Imperial Data'!AG209&gt;=1,_xlfn.XLOOKUP('Imperial Data'!AG209,Imperial_Incremental[Height],_xlfn.XLOOKUP('Cumulative Volumes Imperial'!$F$4,Imperial_Incremental[#Headers],Imperial_Incremental[])),0))</f>
        <v xml:space="preserve"> </v>
      </c>
      <c r="D220" s="30" t="str" cm="1">
        <f t="array" ref="D220">IF(B220=0," ",IF('Imperial Data'!AG209&gt;=1,_xlfn.XLOOKUP('Imperial Data'!AG209,Imperial_Incremental[Height],_xlfn.XLOOKUP('Cumulative Volumes Imperial'!$F$4&amp;"EC",Imperial_Incremental[#Headers],Imperial_Incremental[]),0),0))</f>
        <v xml:space="preserve"> </v>
      </c>
      <c r="E220" s="85"/>
      <c r="F220" s="85"/>
      <c r="G220" s="30" t="str">
        <f>IF(B220=0,"",IF('Cumulative Volumes Imperial'!$AP$17=FALSE,I220,H220))</f>
        <v/>
      </c>
      <c r="H220" s="85"/>
      <c r="I220" s="85"/>
      <c r="J220" s="30" t="str">
        <f>IF(B220="","",IF('Cumulative Volumes Imperial'!$AP$17=FALSE,L220,K220))</f>
        <v/>
      </c>
      <c r="K220" s="85"/>
      <c r="L220" s="85"/>
      <c r="M220" s="30" t="str">
        <f>IF($E$8+45+$E$9&gt;989,"FALSE",IF(B220="","",IF('Cumulative Volumes Imperial'!$AP$17=FALSE,O220,N220)))</f>
        <v/>
      </c>
      <c r="N220" s="85"/>
      <c r="O220" s="30" t="str">
        <f>IF(B220=0,"",IF('Cumulative Volumes Imperial'!$AP$17=FALSE,(V220*$E$4)+(W220*$E$5),N220))</f>
        <v/>
      </c>
      <c r="P220" s="30" t="str">
        <f>IF(B220=0,"",(((1/12)*'Imperial Data'!$AC$4*'Imperial Data'!$AC$5)-C220)*$H$6)</f>
        <v/>
      </c>
      <c r="Q220" s="85"/>
      <c r="R220" s="30" t="str">
        <f>IF(B220=0,"",(((1/12)*'Imperial Data'!$AC$5*'Imperial Data'!$AC$7)-D220)*$H$6)</f>
        <v/>
      </c>
      <c r="S220" s="85"/>
      <c r="T220" s="85"/>
      <c r="U220" s="85"/>
      <c r="V220" s="85"/>
      <c r="W220" s="30" t="str">
        <f t="shared" si="62"/>
        <v/>
      </c>
      <c r="X220" s="86"/>
      <c r="Y220" s="30" t="str">
        <f t="shared" si="61"/>
        <v xml:space="preserve"> </v>
      </c>
      <c r="Z220" s="87"/>
    </row>
    <row r="221" spans="2:26" x14ac:dyDescent="0.2">
      <c r="B221" s="34"/>
      <c r="C221" s="30" t="str" cm="1">
        <f t="array" ref="C221">IF(B221=0," ",IF('Imperial Data'!AG210&gt;=1,_xlfn.XLOOKUP('Imperial Data'!AG210,Imperial_Incremental[Height],_xlfn.XLOOKUP('Cumulative Volumes Imperial'!$F$4,Imperial_Incremental[#Headers],Imperial_Incremental[])),0))</f>
        <v xml:space="preserve"> </v>
      </c>
      <c r="D221" s="30" t="str" cm="1">
        <f t="array" ref="D221">IF(B221=0," ",IF('Imperial Data'!AG210&gt;=1,_xlfn.XLOOKUP('Imperial Data'!AG210,Imperial_Incremental[Height],_xlfn.XLOOKUP('Cumulative Volumes Imperial'!$F$4&amp;"EC",Imperial_Incremental[#Headers],Imperial_Incremental[]),0),0))</f>
        <v xml:space="preserve"> </v>
      </c>
      <c r="E221" s="30"/>
      <c r="F221" s="30"/>
      <c r="G221" s="30" t="str">
        <f>IF(B221=0,"",IF('Cumulative Volumes Imperial'!$AP$17=FALSE,I221,H221))</f>
        <v/>
      </c>
      <c r="H221" s="30"/>
      <c r="I221" s="30"/>
      <c r="J221" s="30" t="str">
        <f>IF(B221="","",IF('Cumulative Volumes Imperial'!$AP$17=FALSE,L221,K221))</f>
        <v/>
      </c>
      <c r="K221" s="30"/>
      <c r="L221" s="30"/>
      <c r="M221" s="30" t="str">
        <f>IF($E$8+45+$E$9&gt;989,"FALSE",IF(B221="","",IF('Cumulative Volumes Imperial'!$AP$17=FALSE,O221,N221)))</f>
        <v/>
      </c>
      <c r="N221" s="30"/>
      <c r="O221" s="30" t="str">
        <f>IF(B221=0,"",IF('Cumulative Volumes Imperial'!$AP$17=FALSE,(V221*$E$4)+(W221*$E$5),N221))</f>
        <v/>
      </c>
      <c r="P221" s="30" t="str">
        <f>IF(B221=0,"",(((1/12)*'Imperial Data'!$AC$4*'Imperial Data'!$AC$5)-C221)*$H$6)</f>
        <v/>
      </c>
      <c r="Q221" s="30"/>
      <c r="R221" s="30" t="str">
        <f>IF(B221=0,"",(((1/12)*'Imperial Data'!$AC$5*'Imperial Data'!$AC$7)-D221)*$H$6)</f>
        <v/>
      </c>
      <c r="S221" s="30"/>
      <c r="T221" s="30"/>
      <c r="U221" s="30"/>
      <c r="V221" s="30"/>
      <c r="W221" s="30" t="str">
        <f t="shared" si="62"/>
        <v/>
      </c>
      <c r="X221" s="31"/>
      <c r="Y221" s="30" t="str">
        <f t="shared" si="61"/>
        <v xml:space="preserve"> </v>
      </c>
      <c r="Z221" s="32"/>
    </row>
    <row r="222" spans="2:26" x14ac:dyDescent="0.2">
      <c r="B222" s="34"/>
      <c r="C222" s="30" t="str" cm="1">
        <f t="array" ref="C222">IF(B222=0," ",IF('Imperial Data'!AG211&gt;=1,_xlfn.XLOOKUP('Imperial Data'!AG211,Imperial_Incremental[Height],_xlfn.XLOOKUP('Cumulative Volumes Imperial'!$F$4,Imperial_Incremental[#Headers],Imperial_Incremental[])),0))</f>
        <v xml:space="preserve"> </v>
      </c>
      <c r="D222" s="30" t="str" cm="1">
        <f t="array" ref="D222">IF(B222=0," ",IF('Imperial Data'!AG211&gt;=1,_xlfn.XLOOKUP('Imperial Data'!AG211,Imperial_Incremental[Height],_xlfn.XLOOKUP('Cumulative Volumes Imperial'!$F$4&amp;"EC",Imperial_Incremental[#Headers],Imperial_Incremental[]),0),0))</f>
        <v xml:space="preserve"> </v>
      </c>
      <c r="E222" s="30"/>
      <c r="F222" s="30"/>
      <c r="G222" s="30" t="str">
        <f>IF(B222=0,"",IF('Cumulative Volumes Imperial'!$AP$17=FALSE,I222,H222))</f>
        <v/>
      </c>
      <c r="H222" s="30"/>
      <c r="I222" s="30"/>
      <c r="J222" s="30" t="str">
        <f>IF(B222="","",IF('Cumulative Volumes Imperial'!$AP$17=FALSE,L222,K222))</f>
        <v/>
      </c>
      <c r="K222" s="30"/>
      <c r="L222" s="30"/>
      <c r="M222" s="30" t="str">
        <f>IF($E$8+45+$E$9&gt;989,"FALSE",IF(B222="","",IF('Cumulative Volumes Imperial'!$AP$17=FALSE,O222,N222)))</f>
        <v/>
      </c>
      <c r="N222" s="30"/>
      <c r="O222" s="30" t="str">
        <f>IF(B222=0,"",IF('Cumulative Volumes Imperial'!$AP$17=FALSE,(V222*$E$4)+(W222*$E$5),N222))</f>
        <v/>
      </c>
      <c r="P222" s="30" t="str">
        <f>IF(B222=0,"",(((1/12)*'Imperial Data'!$AC$4*'Imperial Data'!$AC$5)-C222)*$H$6)</f>
        <v/>
      </c>
      <c r="Q222" s="30"/>
      <c r="R222" s="30" t="str">
        <f>IF(B222=0,"",(((1/12)*'Imperial Data'!$AC$5*'Imperial Data'!$AC$7)-D222)*$H$6)</f>
        <v/>
      </c>
      <c r="S222" s="30"/>
      <c r="T222" s="30"/>
      <c r="U222" s="30"/>
      <c r="V222" s="30"/>
      <c r="W222" s="30" t="str">
        <f t="shared" si="62"/>
        <v/>
      </c>
      <c r="X222" s="31"/>
      <c r="Y222" s="30" t="str">
        <f t="shared" si="61"/>
        <v xml:space="preserve"> </v>
      </c>
      <c r="Z222" s="32"/>
    </row>
    <row r="223" spans="2:26" x14ac:dyDescent="0.2">
      <c r="B223" s="34"/>
      <c r="C223" s="30" t="str" cm="1">
        <f t="array" ref="C223">IF(B223=0," ",IF('Imperial Data'!AG212&gt;=1,_xlfn.XLOOKUP('Imperial Data'!AG212,Imperial_Incremental[Height],_xlfn.XLOOKUP('Cumulative Volumes Imperial'!$F$4,Imperial_Incremental[#Headers],Imperial_Incremental[])),0))</f>
        <v xml:space="preserve"> </v>
      </c>
      <c r="D223" s="30" t="str" cm="1">
        <f t="array" ref="D223">IF(B223=0," ",IF('Imperial Data'!AG212&gt;=1,_xlfn.XLOOKUP('Imperial Data'!AG212,Imperial_Incremental[Height],_xlfn.XLOOKUP('Cumulative Volumes Imperial'!$F$4&amp;"EC",Imperial_Incremental[#Headers],Imperial_Incremental[]),0),0))</f>
        <v xml:space="preserve"> </v>
      </c>
      <c r="E223" s="30"/>
      <c r="F223" s="30"/>
      <c r="G223" s="30" t="str">
        <f>IF(B223=0,"",IF('Cumulative Volumes Imperial'!$AP$17=FALSE,I223,H223))</f>
        <v/>
      </c>
      <c r="H223" s="30"/>
      <c r="I223" s="30"/>
      <c r="J223" s="30" t="str">
        <f>IF(B223="","",IF('Cumulative Volumes Imperial'!$AP$17=FALSE,L223,K223))</f>
        <v/>
      </c>
      <c r="K223" s="30"/>
      <c r="L223" s="30"/>
      <c r="M223" s="30" t="str">
        <f>IF($E$8+45+$E$9&gt;989,"FALSE",IF(B223="","",IF('Cumulative Volumes Imperial'!$AP$17=FALSE,O223,N223)))</f>
        <v/>
      </c>
      <c r="N223" s="30"/>
      <c r="O223" s="30" t="str">
        <f>IF(B223=0,"",IF('Cumulative Volumes Imperial'!$AP$17=FALSE,(V223*$E$4)+(W223*$E$5),N223))</f>
        <v/>
      </c>
      <c r="P223" s="30" t="str">
        <f>IF(B223=0,"",(((1/12)*'Imperial Data'!$AC$4*'Imperial Data'!$AC$5)-C223)*$H$6)</f>
        <v/>
      </c>
      <c r="Q223" s="30"/>
      <c r="R223" s="30" t="str">
        <f>IF(B223=0,"",(((1/12)*'Imperial Data'!$AC$5*'Imperial Data'!$AC$7)-D223)*$H$6)</f>
        <v/>
      </c>
      <c r="S223" s="30"/>
      <c r="T223" s="30"/>
      <c r="U223" s="30"/>
      <c r="V223" s="30"/>
      <c r="W223" s="30" t="str">
        <f t="shared" si="62"/>
        <v/>
      </c>
      <c r="X223" s="31"/>
      <c r="Y223" s="30" t="str">
        <f t="shared" si="61"/>
        <v xml:space="preserve"> </v>
      </c>
      <c r="Z223" s="32"/>
    </row>
    <row r="224" spans="2:26" x14ac:dyDescent="0.2">
      <c r="B224" s="34"/>
      <c r="C224" s="30" t="str" cm="1">
        <f t="array" ref="C224">IF(B224=0," ",IF('Imperial Data'!AG213&gt;=1,_xlfn.XLOOKUP('Imperial Data'!AG213,Imperial_Incremental[Height],_xlfn.XLOOKUP('Cumulative Volumes Imperial'!$F$4,Imperial_Incremental[#Headers],Imperial_Incremental[])),0))</f>
        <v xml:space="preserve"> </v>
      </c>
      <c r="D224" s="30" t="str" cm="1">
        <f t="array" ref="D224">IF(B224=0," ",IF('Imperial Data'!AG213&gt;=1,_xlfn.XLOOKUP('Imperial Data'!AG213,Imperial_Incremental[Height],_xlfn.XLOOKUP('Cumulative Volumes Imperial'!$F$4&amp;"EC",Imperial_Incremental[#Headers],Imperial_Incremental[]),0),0))</f>
        <v xml:space="preserve"> </v>
      </c>
      <c r="E224" s="30"/>
      <c r="F224" s="30"/>
      <c r="G224" s="30" t="str">
        <f>IF(B224=0,"",IF('Cumulative Volumes Imperial'!$AP$17=FALSE,I224,H224))</f>
        <v/>
      </c>
      <c r="H224" s="30"/>
      <c r="I224" s="30"/>
      <c r="J224" s="30" t="str">
        <f>IF(B224="","",IF('Cumulative Volumes Imperial'!$AP$17=FALSE,L224,K224))</f>
        <v/>
      </c>
      <c r="K224" s="30"/>
      <c r="L224" s="30"/>
      <c r="M224" s="30" t="str">
        <f>IF($E$8+45+$E$9&gt;989,"FALSE",IF(B224="","",IF('Cumulative Volumes Imperial'!$AP$17=FALSE,O224,N224)))</f>
        <v/>
      </c>
      <c r="N224" s="30"/>
      <c r="O224" s="30" t="str">
        <f>IF(B224=0,"",IF('Cumulative Volumes Imperial'!$AP$17=FALSE,(V224*$E$4)+(W224*$E$5),N224))</f>
        <v/>
      </c>
      <c r="P224" s="30" t="str">
        <f>IF(B224=0,"",(((1/12)*'Imperial Data'!$AC$4*'Imperial Data'!$AC$5)-C224)*$H$6)</f>
        <v/>
      </c>
      <c r="Q224" s="30"/>
      <c r="R224" s="30" t="str">
        <f>IF(B224=0,"",(((1/12)*'Imperial Data'!$AC$5*'Imperial Data'!$AC$7)-D224)*$H$6)</f>
        <v/>
      </c>
      <c r="S224" s="30"/>
      <c r="T224" s="30"/>
      <c r="U224" s="30"/>
      <c r="V224" s="30"/>
      <c r="W224" s="30" t="str">
        <f t="shared" si="62"/>
        <v/>
      </c>
      <c r="X224" s="31"/>
      <c r="Y224" s="30" t="str">
        <f t="shared" si="61"/>
        <v xml:space="preserve"> </v>
      </c>
      <c r="Z224" s="32"/>
    </row>
    <row r="225" spans="2:26" x14ac:dyDescent="0.2">
      <c r="B225" s="34"/>
      <c r="C225" s="30" t="str" cm="1">
        <f t="array" ref="C225">IF(B225=0," ",IF('Imperial Data'!AG214&gt;=1,_xlfn.XLOOKUP('Imperial Data'!AG214,Imperial_Incremental[Height],_xlfn.XLOOKUP('Cumulative Volumes Imperial'!$F$4,Imperial_Incremental[#Headers],Imperial_Incremental[])),0))</f>
        <v xml:space="preserve"> </v>
      </c>
      <c r="D225" s="30" t="str" cm="1">
        <f t="array" ref="D225">IF(B225=0," ",IF('Imperial Data'!AG214&gt;=1,_xlfn.XLOOKUP('Imperial Data'!AG214,Imperial_Incremental[Height],_xlfn.XLOOKUP('Cumulative Volumes Imperial'!$F$4&amp;"EC",Imperial_Incremental[#Headers],Imperial_Incremental[]),0),0))</f>
        <v xml:space="preserve"> </v>
      </c>
      <c r="E225" s="30"/>
      <c r="F225" s="30"/>
      <c r="G225" s="30" t="str">
        <f>IF(B225=0,"",IF('Cumulative Volumes Imperial'!$AP$17=FALSE,I225,H225))</f>
        <v/>
      </c>
      <c r="H225" s="30"/>
      <c r="I225" s="30"/>
      <c r="J225" s="30" t="str">
        <f>IF(B225="","",IF('Cumulative Volumes Imperial'!$AP$17=FALSE,L225,K225))</f>
        <v/>
      </c>
      <c r="K225" s="30"/>
      <c r="L225" s="30"/>
      <c r="M225" s="30" t="str">
        <f>IF($E$8+45+$E$9&gt;989,"FALSE",IF(B225="","",IF('Cumulative Volumes Imperial'!$AP$17=FALSE,O225,N225)))</f>
        <v/>
      </c>
      <c r="N225" s="30"/>
      <c r="O225" s="30" t="str">
        <f>IF(B225=0,"",IF('Cumulative Volumes Imperial'!$AP$17=FALSE,(V225*$E$4)+(W225*$E$5),N225))</f>
        <v/>
      </c>
      <c r="P225" s="30" t="str">
        <f>IF(B225=0,"",(((1/12)*'Imperial Data'!$AC$4*'Imperial Data'!$AC$5)-C225)*$H$6)</f>
        <v/>
      </c>
      <c r="Q225" s="30"/>
      <c r="R225" s="30" t="str">
        <f>IF(B225=0,"",(((1/12)*'Imperial Data'!$AC$5*'Imperial Data'!$AC$7)-D225)*$H$6)</f>
        <v/>
      </c>
      <c r="S225" s="30"/>
      <c r="T225" s="30"/>
      <c r="U225" s="30"/>
      <c r="V225" s="30"/>
      <c r="W225" s="30" t="str">
        <f t="shared" si="62"/>
        <v/>
      </c>
      <c r="X225" s="31"/>
      <c r="Y225" s="30" t="str">
        <f t="shared" si="61"/>
        <v xml:space="preserve"> </v>
      </c>
      <c r="Z225" s="32"/>
    </row>
    <row r="226" spans="2:26" x14ac:dyDescent="0.2">
      <c r="B226" s="34"/>
      <c r="C226" s="30" t="str" cm="1">
        <f t="array" ref="C226">IF(B226=0," ",IF('Imperial Data'!AG215&gt;=1,_xlfn.XLOOKUP('Imperial Data'!AG215,Imperial_Incremental[Height],_xlfn.XLOOKUP('Cumulative Volumes Imperial'!$F$4,Imperial_Incremental[#Headers],Imperial_Incremental[])),0))</f>
        <v xml:space="preserve"> </v>
      </c>
      <c r="D226" s="30" t="str" cm="1">
        <f t="array" ref="D226">IF(B226=0," ",IF('Imperial Data'!AG215&gt;=1,_xlfn.XLOOKUP('Imperial Data'!AG215,Imperial_Incremental[Height],_xlfn.XLOOKUP('Cumulative Volumes Imperial'!$F$4&amp;"EC",Imperial_Incremental[#Headers],Imperial_Incremental[]),0),0))</f>
        <v xml:space="preserve"> </v>
      </c>
      <c r="E226" s="30"/>
      <c r="F226" s="30"/>
      <c r="G226" s="30" t="str">
        <f>IF(B226=0,"",IF('Cumulative Volumes Imperial'!$AP$17=FALSE,I226,H226))</f>
        <v/>
      </c>
      <c r="H226" s="30"/>
      <c r="I226" s="30"/>
      <c r="J226" s="30" t="str">
        <f>IF(B226="","",IF('Cumulative Volumes Imperial'!$AP$17=FALSE,L226,K226))</f>
        <v/>
      </c>
      <c r="K226" s="30"/>
      <c r="L226" s="30"/>
      <c r="M226" s="30" t="str">
        <f>IF($E$8+45+$E$9&gt;989,"FALSE",IF(B226="","",IF('Cumulative Volumes Imperial'!$AP$17=FALSE,O226,N226)))</f>
        <v/>
      </c>
      <c r="N226" s="30"/>
      <c r="O226" s="30" t="str">
        <f>IF(B226=0,"",IF('Cumulative Volumes Imperial'!$AP$17=FALSE,(V226*$E$4)+(W226*$E$5),N226))</f>
        <v/>
      </c>
      <c r="P226" s="30" t="str">
        <f>IF(B226=0,"",(((1/12)*'Imperial Data'!$AC$4*'Imperial Data'!$AC$5)-C226)*$H$6)</f>
        <v/>
      </c>
      <c r="Q226" s="30"/>
      <c r="R226" s="30" t="str">
        <f>IF(B226=0,"",(((1/12)*'Imperial Data'!$AC$5*'Imperial Data'!$AC$7)-D226)*$H$6)</f>
        <v/>
      </c>
      <c r="S226" s="30"/>
      <c r="T226" s="30"/>
      <c r="U226" s="30"/>
      <c r="V226" s="30"/>
      <c r="W226" s="30" t="str">
        <f t="shared" si="62"/>
        <v/>
      </c>
      <c r="X226" s="31"/>
      <c r="Y226" s="30" t="str">
        <f t="shared" si="61"/>
        <v xml:space="preserve"> </v>
      </c>
      <c r="Z226" s="32"/>
    </row>
    <row r="227" spans="2:26" x14ac:dyDescent="0.2">
      <c r="B227" s="34"/>
      <c r="C227" s="30" t="str" cm="1">
        <f t="array" ref="C227">IF(B227=0," ",IF('Imperial Data'!AG216&gt;=1,_xlfn.XLOOKUP('Imperial Data'!AG216,Imperial_Incremental[Height],_xlfn.XLOOKUP('Cumulative Volumes Imperial'!$F$4,Imperial_Incremental[#Headers],Imperial_Incremental[])),0))</f>
        <v xml:space="preserve"> </v>
      </c>
      <c r="D227" s="30" t="str" cm="1">
        <f t="array" ref="D227">IF(B227=0," ",IF('Imperial Data'!AG216&gt;=1,_xlfn.XLOOKUP('Imperial Data'!AG216,Imperial_Incremental[Height],_xlfn.XLOOKUP('Cumulative Volumes Imperial'!$F$4&amp;"EC",Imperial_Incremental[#Headers],Imperial_Incremental[]),0),0))</f>
        <v xml:space="preserve"> </v>
      </c>
      <c r="E227" s="30"/>
      <c r="F227" s="30"/>
      <c r="G227" s="30" t="str">
        <f>IF(B227=0,"",IF('Cumulative Volumes Imperial'!$AP$17=FALSE,I227,H227))</f>
        <v/>
      </c>
      <c r="H227" s="30"/>
      <c r="I227" s="30"/>
      <c r="J227" s="30" t="str">
        <f>IF(B227="","",IF('Cumulative Volumes Imperial'!$AP$17=FALSE,L227,K227))</f>
        <v/>
      </c>
      <c r="K227" s="30"/>
      <c r="L227" s="30"/>
      <c r="M227" s="30" t="str">
        <f>IF($E$8+45+$E$9&gt;989,"FALSE",IF(B227="","",IF('Cumulative Volumes Imperial'!$AP$17=FALSE,O227,N227)))</f>
        <v/>
      </c>
      <c r="N227" s="30"/>
      <c r="O227" s="30" t="str">
        <f>IF(B227=0,"",IF('Cumulative Volumes Imperial'!$AP$17=FALSE,(V227*$E$4)+(W227*$E$5),N227))</f>
        <v/>
      </c>
      <c r="P227" s="30" t="str">
        <f>IF(B227=0,"",(((1/12)*'Imperial Data'!$AC$4*'Imperial Data'!$AC$5)-C227)*$H$6)</f>
        <v/>
      </c>
      <c r="Q227" s="30"/>
      <c r="R227" s="30" t="str">
        <f>IF(B227=0,"",(((1/12)*'Imperial Data'!$AC$5*'Imperial Data'!$AC$7)-D227)*$H$6)</f>
        <v/>
      </c>
      <c r="S227" s="30"/>
      <c r="T227" s="30"/>
      <c r="U227" s="30"/>
      <c r="V227" s="30"/>
      <c r="W227" s="30" t="str">
        <f t="shared" si="62"/>
        <v/>
      </c>
      <c r="X227" s="31"/>
      <c r="Y227" s="30" t="str">
        <f t="shared" si="61"/>
        <v xml:space="preserve"> </v>
      </c>
      <c r="Z227" s="32"/>
    </row>
    <row r="228" spans="2:26" x14ac:dyDescent="0.2">
      <c r="B228" s="34"/>
      <c r="C228" s="30" t="str" cm="1">
        <f t="array" ref="C228">IF(B228=0," ",IF('Imperial Data'!AG217&gt;=1,_xlfn.XLOOKUP('Imperial Data'!AG217,Imperial_Incremental[Height],_xlfn.XLOOKUP('Cumulative Volumes Imperial'!$F$4,Imperial_Incremental[#Headers],Imperial_Incremental[])),0))</f>
        <v xml:space="preserve"> </v>
      </c>
      <c r="D228" s="30" t="str" cm="1">
        <f t="array" ref="D228">IF(B228=0," ",IF('Imperial Data'!AG217&gt;=1,_xlfn.XLOOKUP('Imperial Data'!AG217,Imperial_Incremental[Height],_xlfn.XLOOKUP('Cumulative Volumes Imperial'!$F$4&amp;"EC",Imperial_Incremental[#Headers],Imperial_Incremental[]),0),0))</f>
        <v xml:space="preserve"> </v>
      </c>
      <c r="E228" s="30"/>
      <c r="F228" s="30"/>
      <c r="G228" s="30" t="str">
        <f>IF(B228=0,"",IF('Cumulative Volumes Imperial'!$AP$17=FALSE,I228,H228))</f>
        <v/>
      </c>
      <c r="H228" s="30"/>
      <c r="I228" s="30"/>
      <c r="J228" s="30" t="str">
        <f>IF(B228="","",IF('Cumulative Volumes Imperial'!$AP$17=FALSE,L228,K228))</f>
        <v/>
      </c>
      <c r="K228" s="30"/>
      <c r="L228" s="30"/>
      <c r="M228" s="30" t="str">
        <f>IF($E$8+45+$E$9&gt;989,"FALSE",IF(B228="","",IF('Cumulative Volumes Imperial'!$AP$17=FALSE,O228,N228)))</f>
        <v/>
      </c>
      <c r="N228" s="30"/>
      <c r="O228" s="30" t="str">
        <f>IF(B228=0,"",IF('Cumulative Volumes Imperial'!$AP$17=FALSE,(V228*$E$4)+(W228*$E$5),N228))</f>
        <v/>
      </c>
      <c r="P228" s="30" t="str">
        <f>IF(B228=0,"",(((1/12)*'Imperial Data'!$AC$4*'Imperial Data'!$AC$5)-C228)*$H$6)</f>
        <v/>
      </c>
      <c r="Q228" s="30"/>
      <c r="R228" s="30" t="str">
        <f>IF(B228=0,"",(((1/12)*'Imperial Data'!$AC$5*'Imperial Data'!$AC$7)-D228)*$H$6)</f>
        <v/>
      </c>
      <c r="S228" s="30"/>
      <c r="T228" s="30"/>
      <c r="U228" s="30"/>
      <c r="V228" s="30"/>
      <c r="W228" s="30" t="str">
        <f t="shared" si="62"/>
        <v/>
      </c>
      <c r="X228" s="31"/>
      <c r="Y228" s="30" t="str">
        <f t="shared" si="61"/>
        <v xml:space="preserve"> </v>
      </c>
      <c r="Z228" s="32"/>
    </row>
    <row r="229" spans="2:26" x14ac:dyDescent="0.2">
      <c r="B229" s="34"/>
      <c r="C229" s="30" t="str" cm="1">
        <f t="array" ref="C229">IF(B229=0," ",IF('Imperial Data'!AG218&gt;=1,_xlfn.XLOOKUP('Imperial Data'!AG218,Imperial_Incremental[Height],_xlfn.XLOOKUP('Cumulative Volumes Imperial'!$F$4,Imperial_Incremental[#Headers],Imperial_Incremental[])),0))</f>
        <v xml:space="preserve"> </v>
      </c>
      <c r="D229" s="30" t="str" cm="1">
        <f t="array" ref="D229">IF(B229=0," ",IF('Imperial Data'!AG218&gt;=1,_xlfn.XLOOKUP('Imperial Data'!AG218,Imperial_Incremental[Height],_xlfn.XLOOKUP('Cumulative Volumes Imperial'!$F$4&amp;"EC",Imperial_Incremental[#Headers],Imperial_Incremental[]),0),0))</f>
        <v xml:space="preserve"> </v>
      </c>
      <c r="E229" s="30"/>
      <c r="F229" s="30"/>
      <c r="G229" s="30" t="str">
        <f>IF(B229=0,"",IF('Cumulative Volumes Imperial'!$AP$17=FALSE,I229,H229))</f>
        <v/>
      </c>
      <c r="H229" s="30"/>
      <c r="I229" s="30"/>
      <c r="J229" s="30" t="str">
        <f>IF(B229="","",IF('Cumulative Volumes Imperial'!$AP$17=FALSE,L229,K229))</f>
        <v/>
      </c>
      <c r="K229" s="30"/>
      <c r="L229" s="30"/>
      <c r="M229" s="30" t="str">
        <f>IF($E$8+45+$E$9&gt;989,"FALSE",IF(B229="","",IF('Cumulative Volumes Imperial'!$AP$17=FALSE,O229,N229)))</f>
        <v/>
      </c>
      <c r="N229" s="30"/>
      <c r="O229" s="30" t="str">
        <f>IF(B229=0,"",IF('Cumulative Volumes Imperial'!$AP$17=FALSE,(V229*$E$4)+(W229*$E$5),N229))</f>
        <v/>
      </c>
      <c r="P229" s="30" t="str">
        <f>IF(B229=0,"",(((1/12)*'Imperial Data'!$AC$4*'Imperial Data'!$AC$5)-C229)*$H$6)</f>
        <v/>
      </c>
      <c r="Q229" s="30"/>
      <c r="R229" s="30" t="str">
        <f>IF(B229=0,"",(((1/12)*'Imperial Data'!$AC$5*'Imperial Data'!$AC$7)-D229)*$H$6)</f>
        <v/>
      </c>
      <c r="S229" s="30"/>
      <c r="T229" s="30"/>
      <c r="U229" s="30"/>
      <c r="V229" s="30"/>
      <c r="W229" s="30" t="str">
        <f t="shared" si="62"/>
        <v/>
      </c>
      <c r="X229" s="31"/>
      <c r="Y229" s="30" t="str">
        <f t="shared" si="61"/>
        <v xml:space="preserve"> </v>
      </c>
      <c r="Z229" s="32"/>
    </row>
    <row r="230" spans="2:26" x14ac:dyDescent="0.2">
      <c r="B230" s="34"/>
      <c r="C230" s="30" t="str" cm="1">
        <f t="array" ref="C230">IF(B230=0," ",IF('Imperial Data'!AG219&gt;=1,_xlfn.XLOOKUP('Imperial Data'!AG219,Imperial_Incremental[Height],_xlfn.XLOOKUP('Cumulative Volumes Imperial'!$F$4,Imperial_Incremental[#Headers],Imperial_Incremental[])),0))</f>
        <v xml:space="preserve"> </v>
      </c>
      <c r="D230" s="30" t="str" cm="1">
        <f t="array" ref="D230">IF(B230=0," ",IF('Imperial Data'!AG219&gt;=1,_xlfn.XLOOKUP('Imperial Data'!AG219,Imperial_Incremental[Height],_xlfn.XLOOKUP('Cumulative Volumes Imperial'!$F$4&amp;"EC",Imperial_Incremental[#Headers],Imperial_Incremental[]),0),0))</f>
        <v xml:space="preserve"> </v>
      </c>
      <c r="E230" s="30"/>
      <c r="F230" s="30"/>
      <c r="G230" s="30" t="str">
        <f>IF(B230=0,"",IF('Cumulative Volumes Imperial'!$AP$17=FALSE,I230,H230))</f>
        <v/>
      </c>
      <c r="H230" s="30"/>
      <c r="I230" s="30"/>
      <c r="J230" s="30" t="str">
        <f>IF(B230="","",IF('Cumulative Volumes Imperial'!$AP$17=FALSE,L230,K230))</f>
        <v/>
      </c>
      <c r="K230" s="30"/>
      <c r="L230" s="30"/>
      <c r="M230" s="30" t="str">
        <f>IF($E$8+45+$E$9&gt;989,"FALSE",IF(B230="","",IF('Cumulative Volumes Imperial'!$AP$17=FALSE,O230,N230)))</f>
        <v/>
      </c>
      <c r="N230" s="30"/>
      <c r="O230" s="30" t="str">
        <f>IF(B230=0,"",IF('Cumulative Volumes Imperial'!$AP$17=FALSE,(V230*$E$4)+(W230*$E$5),N230))</f>
        <v/>
      </c>
      <c r="P230" s="30" t="str">
        <f>IF(B230=0,"",(((1/12)*'Imperial Data'!$AC$4*'Imperial Data'!$AC$5)-C230)*$H$6)</f>
        <v/>
      </c>
      <c r="Q230" s="30"/>
      <c r="R230" s="30" t="str">
        <f>IF(B230=0,"",(((1/12)*'Imperial Data'!$AC$5*'Imperial Data'!$AC$7)-D230)*$H$6)</f>
        <v/>
      </c>
      <c r="S230" s="30"/>
      <c r="T230" s="30"/>
      <c r="U230" s="30"/>
      <c r="V230" s="30"/>
      <c r="W230" s="30" t="str">
        <f t="shared" si="62"/>
        <v/>
      </c>
      <c r="X230" s="31"/>
      <c r="Y230" s="30" t="str">
        <f t="shared" si="61"/>
        <v xml:space="preserve"> </v>
      </c>
      <c r="Z230" s="32"/>
    </row>
    <row r="231" spans="2:26" x14ac:dyDescent="0.2">
      <c r="B231" s="34"/>
      <c r="C231" s="30" t="str" cm="1">
        <f t="array" ref="C231">IF(B231=0," ",IF('Imperial Data'!AG220&gt;=1,_xlfn.XLOOKUP('Imperial Data'!AG220,Imperial_Incremental[Height],_xlfn.XLOOKUP('Cumulative Volumes Imperial'!$F$4,Imperial_Incremental[#Headers],Imperial_Incremental[])),0))</f>
        <v xml:space="preserve"> </v>
      </c>
      <c r="D231" s="30" t="str" cm="1">
        <f t="array" ref="D231">IF(B231=0," ",IF('Imperial Data'!AG220&gt;=1,_xlfn.XLOOKUP('Imperial Data'!AG220,Imperial_Incremental[Height],_xlfn.XLOOKUP('Cumulative Volumes Imperial'!$F$4&amp;"EC",Imperial_Incremental[#Headers],Imperial_Incremental[]),0),0))</f>
        <v xml:space="preserve"> </v>
      </c>
      <c r="E231" s="30"/>
      <c r="F231" s="30"/>
      <c r="G231" s="30" t="str">
        <f>IF(B231=0,"",IF('Cumulative Volumes Imperial'!$AP$17=FALSE,I231,H231))</f>
        <v/>
      </c>
      <c r="H231" s="30"/>
      <c r="I231" s="30"/>
      <c r="J231" s="30" t="str">
        <f>IF(B231="","",IF('Cumulative Volumes Imperial'!$AP$17=FALSE,L231,K231))</f>
        <v/>
      </c>
      <c r="K231" s="30"/>
      <c r="L231" s="30"/>
      <c r="M231" s="30" t="str">
        <f>IF($E$8+45+$E$9&gt;989,"FALSE",IF(B231="","",IF('Cumulative Volumes Imperial'!$AP$17=FALSE,O231,N231)))</f>
        <v/>
      </c>
      <c r="N231" s="30"/>
      <c r="O231" s="30" t="str">
        <f>IF(B231=0,"",IF('Cumulative Volumes Imperial'!$AP$17=FALSE,(V231*$E$4)+(W231*$E$5),N231))</f>
        <v/>
      </c>
      <c r="P231" s="30" t="str">
        <f>IF(B231=0,"",(((1/12)*'Imperial Data'!$AC$4*'Imperial Data'!$AC$5)-C231)*$H$6)</f>
        <v/>
      </c>
      <c r="Q231" s="30"/>
      <c r="R231" s="30" t="str">
        <f>IF(B231=0,"",(((1/12)*'Imperial Data'!$AC$5*'Imperial Data'!$AC$7)-D231)*$H$6)</f>
        <v/>
      </c>
      <c r="S231" s="30"/>
      <c r="T231" s="30"/>
      <c r="U231" s="30"/>
      <c r="V231" s="30"/>
      <c r="W231" s="30" t="str">
        <f t="shared" si="62"/>
        <v/>
      </c>
      <c r="X231" s="31"/>
      <c r="Y231" s="30" t="str">
        <f t="shared" si="61"/>
        <v xml:space="preserve"> </v>
      </c>
      <c r="Z231" s="32"/>
    </row>
    <row r="232" spans="2:26" x14ac:dyDescent="0.2">
      <c r="B232" s="34"/>
      <c r="C232" s="30" t="str" cm="1">
        <f t="array" ref="C232">IF(B232=0," ",IF('Imperial Data'!AG221&gt;=1,_xlfn.XLOOKUP('Imperial Data'!AG221,Imperial_Incremental[Height],_xlfn.XLOOKUP('Cumulative Volumes Imperial'!$F$4,Imperial_Incremental[#Headers],Imperial_Incremental[])),0))</f>
        <v xml:space="preserve"> </v>
      </c>
      <c r="D232" s="30" t="str" cm="1">
        <f t="array" ref="D232">IF(B232=0," ",IF('Imperial Data'!AG221&gt;=1,_xlfn.XLOOKUP('Imperial Data'!AG221,Imperial_Incremental[Height],_xlfn.XLOOKUP('Cumulative Volumes Imperial'!$F$4&amp;"EC",Imperial_Incremental[#Headers],Imperial_Incremental[]),0),0))</f>
        <v xml:space="preserve"> </v>
      </c>
      <c r="E232" s="30"/>
      <c r="F232" s="30"/>
      <c r="G232" s="30" t="str">
        <f>IF(B232=0,"",IF('Cumulative Volumes Imperial'!$AP$17=FALSE,I232,H232))</f>
        <v/>
      </c>
      <c r="H232" s="30"/>
      <c r="I232" s="30"/>
      <c r="J232" s="30" t="str">
        <f>IF(B232="","",IF('Cumulative Volumes Imperial'!$AP$17=FALSE,L232,K232))</f>
        <v/>
      </c>
      <c r="K232" s="30"/>
      <c r="L232" s="30"/>
      <c r="M232" s="30" t="str">
        <f>IF($E$8+45+$E$9&gt;989,"FALSE",IF(B232="","",IF('Cumulative Volumes Imperial'!$AP$17=FALSE,O232,N232)))</f>
        <v/>
      </c>
      <c r="N232" s="30"/>
      <c r="O232" s="30" t="str">
        <f>IF(B232=0,"",IF('Cumulative Volumes Imperial'!$AP$17=FALSE,(V232*$E$4)+(W232*$E$5),N232))</f>
        <v/>
      </c>
      <c r="P232" s="30" t="str">
        <f>IF(B232=0,"",(((1/12)*'Imperial Data'!$AC$4*'Imperial Data'!$AC$5)-C232)*$H$6)</f>
        <v/>
      </c>
      <c r="Q232" s="30"/>
      <c r="R232" s="30" t="str">
        <f>IF(B232=0,"",(((1/12)*'Imperial Data'!$AC$5*'Imperial Data'!$AC$7)-D232)*$H$6)</f>
        <v/>
      </c>
      <c r="S232" s="30"/>
      <c r="T232" s="30"/>
      <c r="U232" s="30"/>
      <c r="V232" s="30"/>
      <c r="W232" s="30" t="str">
        <f t="shared" si="62"/>
        <v/>
      </c>
      <c r="X232" s="31"/>
      <c r="Y232" s="30" t="str">
        <f t="shared" si="61"/>
        <v xml:space="preserve"> </v>
      </c>
      <c r="Z232" s="32"/>
    </row>
    <row r="233" spans="2:26" x14ac:dyDescent="0.2">
      <c r="B233" s="34"/>
      <c r="C233" s="30" t="str" cm="1">
        <f t="array" ref="C233">IF(B233=0," ",IF('Imperial Data'!AG222&gt;=1,_xlfn.XLOOKUP('Imperial Data'!AG222,Imperial_Incremental[Height],_xlfn.XLOOKUP('Cumulative Volumes Imperial'!$F$4,Imperial_Incremental[#Headers],Imperial_Incremental[])),0))</f>
        <v xml:space="preserve"> </v>
      </c>
      <c r="D233" s="30" t="str" cm="1">
        <f t="array" ref="D233">IF(B233=0," ",IF('Imperial Data'!AG222&gt;=1,_xlfn.XLOOKUP('Imperial Data'!AG222,Imperial_Incremental[Height],_xlfn.XLOOKUP('Cumulative Volumes Imperial'!$F$4&amp;"EC",Imperial_Incremental[#Headers],Imperial_Incremental[]),0),0))</f>
        <v xml:space="preserve"> </v>
      </c>
      <c r="E233" s="30"/>
      <c r="F233" s="30"/>
      <c r="G233" s="30" t="str">
        <f>IF(B233=0,"",IF('Cumulative Volumes Imperial'!$AP$17=FALSE,I233,H233))</f>
        <v/>
      </c>
      <c r="H233" s="30"/>
      <c r="I233" s="30"/>
      <c r="J233" s="30" t="str">
        <f>IF(B233="","",IF('Cumulative Volumes Imperial'!$AP$17=FALSE,L233,K233))</f>
        <v/>
      </c>
      <c r="K233" s="30"/>
      <c r="L233" s="30"/>
      <c r="M233" s="30" t="str">
        <f>IF($E$8+45+$E$9&gt;989,"FALSE",IF(B233="","",IF('Cumulative Volumes Imperial'!$AP$17=FALSE,O233,N233)))</f>
        <v/>
      </c>
      <c r="N233" s="30"/>
      <c r="O233" s="30" t="str">
        <f>IF(B233=0,"",IF('Cumulative Volumes Imperial'!$AP$17=FALSE,(V233*$E$4)+(W233*$E$5),N233))</f>
        <v/>
      </c>
      <c r="P233" s="30" t="str">
        <f>IF(B233=0,"",(((1/12)*'Imperial Data'!$AC$4*'Imperial Data'!$AC$5)-C233)*$H$6)</f>
        <v/>
      </c>
      <c r="Q233" s="30"/>
      <c r="R233" s="30" t="str">
        <f>IF(B233=0,"",(((1/12)*'Imperial Data'!$AC$5*'Imperial Data'!$AC$7)-D233)*$H$6)</f>
        <v/>
      </c>
      <c r="S233" s="30"/>
      <c r="T233" s="30"/>
      <c r="U233" s="30"/>
      <c r="V233" s="30"/>
      <c r="W233" s="30" t="str">
        <f t="shared" si="62"/>
        <v/>
      </c>
      <c r="X233" s="31"/>
      <c r="Y233" s="30" t="str">
        <f t="shared" si="61"/>
        <v xml:space="preserve"> </v>
      </c>
      <c r="Z233" s="32"/>
    </row>
    <row r="234" spans="2:26" x14ac:dyDescent="0.2">
      <c r="B234" s="34"/>
      <c r="C234" s="30" t="str" cm="1">
        <f t="array" ref="C234">IF(B234=0," ",IF('Imperial Data'!AG223&gt;=1,_xlfn.XLOOKUP('Imperial Data'!AG223,Imperial_Incremental[Height],_xlfn.XLOOKUP('Cumulative Volumes Imperial'!$F$4,Imperial_Incremental[#Headers],Imperial_Incremental[])),0))</f>
        <v xml:space="preserve"> </v>
      </c>
      <c r="D234" s="30" t="str" cm="1">
        <f t="array" ref="D234">IF(B234=0," ",IF('Imperial Data'!AG223&gt;=1,_xlfn.XLOOKUP('Imperial Data'!AG223,Imperial_Incremental[Height],_xlfn.XLOOKUP('Cumulative Volumes Imperial'!$F$4&amp;"EC",Imperial_Incremental[#Headers],Imperial_Incremental[]),0),0))</f>
        <v xml:space="preserve"> </v>
      </c>
      <c r="E234" s="30"/>
      <c r="F234" s="30"/>
      <c r="G234" s="30" t="str">
        <f>IF(B234=0,"",IF('Cumulative Volumes Imperial'!$AP$17=FALSE,I234,H234))</f>
        <v/>
      </c>
      <c r="H234" s="30"/>
      <c r="I234" s="30"/>
      <c r="J234" s="30" t="str">
        <f>IF(B234="","",IF('Cumulative Volumes Imperial'!$AP$17=FALSE,L234,K234))</f>
        <v/>
      </c>
      <c r="K234" s="30"/>
      <c r="L234" s="30"/>
      <c r="M234" s="30" t="str">
        <f>IF($E$8+45+$E$9&gt;989,"FALSE",IF(B234="","",IF('Cumulative Volumes Imperial'!$AP$17=FALSE,O234,N234)))</f>
        <v/>
      </c>
      <c r="N234" s="30"/>
      <c r="O234" s="30" t="str">
        <f>IF(B234=0,"",IF('Cumulative Volumes Imperial'!$AP$17=FALSE,(V234*$E$4)+(W234*$E$5),N234))</f>
        <v/>
      </c>
      <c r="P234" s="30" t="str">
        <f>IF(B234=0,"",(((1/12)*'Imperial Data'!$AC$4*'Imperial Data'!$AC$5)-C234)*$H$6)</f>
        <v/>
      </c>
      <c r="Q234" s="30"/>
      <c r="R234" s="30" t="str">
        <f>IF(B234=0,"",(((1/12)*'Imperial Data'!$AC$5*'Imperial Data'!$AC$7)-D234)*$H$6)</f>
        <v/>
      </c>
      <c r="S234" s="30"/>
      <c r="T234" s="30"/>
      <c r="U234" s="30"/>
      <c r="V234" s="30"/>
      <c r="W234" s="30" t="str">
        <f t="shared" si="62"/>
        <v/>
      </c>
      <c r="X234" s="31"/>
      <c r="Y234" s="30" t="str">
        <f t="shared" si="61"/>
        <v xml:space="preserve"> </v>
      </c>
      <c r="Z234" s="32"/>
    </row>
    <row r="235" spans="2:26" x14ac:dyDescent="0.2">
      <c r="B235" s="34"/>
      <c r="C235" s="30" t="str" cm="1">
        <f t="array" ref="C235">IF(B235=0," ",IF('Imperial Data'!AG224&gt;=1,_xlfn.XLOOKUP('Imperial Data'!AG224,Imperial_Incremental[Height],_xlfn.XLOOKUP('Cumulative Volumes Imperial'!$F$4,Imperial_Incremental[#Headers],Imperial_Incremental[])),0))</f>
        <v xml:space="preserve"> </v>
      </c>
      <c r="D235" s="30" t="str" cm="1">
        <f t="array" ref="D235">IF(B235=0," ",IF('Imperial Data'!AG224&gt;=1,_xlfn.XLOOKUP('Imperial Data'!AG224,Imperial_Incremental[Height],_xlfn.XLOOKUP('Cumulative Volumes Imperial'!$F$4&amp;"EC",Imperial_Incremental[#Headers],Imperial_Incremental[]),0),0))</f>
        <v xml:space="preserve"> </v>
      </c>
      <c r="E235" s="30"/>
      <c r="F235" s="30"/>
      <c r="G235" s="30" t="str">
        <f>IF(B235=0,"",IF('Cumulative Volumes Imperial'!$AP$17=FALSE,I235,H235))</f>
        <v/>
      </c>
      <c r="H235" s="30"/>
      <c r="I235" s="30"/>
      <c r="J235" s="30" t="str">
        <f>IF(B235="","",IF('Cumulative Volumes Imperial'!$AP$17=FALSE,L235,K235))</f>
        <v/>
      </c>
      <c r="K235" s="30"/>
      <c r="L235" s="30"/>
      <c r="M235" s="30" t="str">
        <f>IF($E$8+45+$E$9&gt;989,"FALSE",IF(B235="","",IF('Cumulative Volumes Imperial'!$AP$17=FALSE,O235,N235)))</f>
        <v/>
      </c>
      <c r="N235" s="30"/>
      <c r="O235" s="30" t="str">
        <f>IF(B235=0,"",IF('Cumulative Volumes Imperial'!$AP$17=FALSE,(V235*$E$4)+(W235*$E$5),N235))</f>
        <v/>
      </c>
      <c r="P235" s="30" t="str">
        <f>IF(B235=0,"",(((1/12)*'Imperial Data'!$AC$4*'Imperial Data'!$AC$5)-C235)*$H$6)</f>
        <v/>
      </c>
      <c r="Q235" s="30"/>
      <c r="R235" s="30" t="str">
        <f>IF(B235=0,"",(((1/12)*'Imperial Data'!$AC$5*'Imperial Data'!$AC$7)-D235)*$H$6)</f>
        <v/>
      </c>
      <c r="S235" s="30"/>
      <c r="T235" s="30"/>
      <c r="U235" s="30"/>
      <c r="V235" s="30"/>
      <c r="W235" s="30" t="str">
        <f t="shared" si="62"/>
        <v/>
      </c>
      <c r="X235" s="31"/>
      <c r="Y235" s="30" t="str">
        <f t="shared" si="61"/>
        <v xml:space="preserve"> </v>
      </c>
      <c r="Z235" s="32"/>
    </row>
    <row r="236" spans="2:26" x14ac:dyDescent="0.2">
      <c r="B236" s="34"/>
      <c r="C236" s="30" t="str" cm="1">
        <f t="array" ref="C236">IF(B236=0," ",IF('Imperial Data'!AG225&gt;=1,_xlfn.XLOOKUP('Imperial Data'!AG225,Imperial_Incremental[Height],_xlfn.XLOOKUP('Cumulative Volumes Imperial'!$F$4,Imperial_Incremental[#Headers],Imperial_Incremental[])),0))</f>
        <v xml:space="preserve"> </v>
      </c>
      <c r="D236" s="30" t="str" cm="1">
        <f t="array" ref="D236">IF(B236=0," ",IF('Imperial Data'!AG225&gt;=1,_xlfn.XLOOKUP('Imperial Data'!AG225,Imperial_Incremental[Height],_xlfn.XLOOKUP('Cumulative Volumes Imperial'!$F$4&amp;"EC",Imperial_Incremental[#Headers],Imperial_Incremental[]),0),0))</f>
        <v xml:space="preserve"> </v>
      </c>
      <c r="E236" s="30"/>
      <c r="F236" s="30"/>
      <c r="G236" s="30" t="str">
        <f>IF(B236=0,"",IF('Cumulative Volumes Imperial'!$AP$17=FALSE,I236,H236))</f>
        <v/>
      </c>
      <c r="H236" s="30"/>
      <c r="I236" s="30"/>
      <c r="J236" s="30" t="str">
        <f>IF(B236="","",IF('Cumulative Volumes Imperial'!$AP$17=FALSE,L236,K236))</f>
        <v/>
      </c>
      <c r="K236" s="30"/>
      <c r="L236" s="30"/>
      <c r="M236" s="30" t="str">
        <f>IF($E$8+45+$E$9&gt;989,"FALSE",IF(B236="","",IF('Cumulative Volumes Imperial'!$AP$17=FALSE,O236,N236)))</f>
        <v/>
      </c>
      <c r="N236" s="30"/>
      <c r="O236" s="30" t="str">
        <f>IF(B236=0,"",IF('Cumulative Volumes Imperial'!$AP$17=FALSE,(V236*$E$4)+(W236*$E$5),N236))</f>
        <v/>
      </c>
      <c r="P236" s="30" t="str">
        <f>IF(B236=0,"",(((1/12)*'Imperial Data'!$AC$4*'Imperial Data'!$AC$5)-C236)*$H$6)</f>
        <v/>
      </c>
      <c r="Q236" s="30"/>
      <c r="R236" s="30" t="str">
        <f>IF(B236=0,"",(((1/12)*'Imperial Data'!$AC$5*'Imperial Data'!$AC$7)-D236)*$H$6)</f>
        <v/>
      </c>
      <c r="S236" s="30"/>
      <c r="T236" s="30"/>
      <c r="U236" s="30"/>
      <c r="V236" s="30"/>
      <c r="W236" s="30" t="str">
        <f t="shared" si="62"/>
        <v/>
      </c>
      <c r="X236" s="31"/>
      <c r="Y236" s="30" t="str">
        <f t="shared" si="61"/>
        <v xml:space="preserve"> </v>
      </c>
      <c r="Z236" s="32"/>
    </row>
    <row r="237" spans="2:26" x14ac:dyDescent="0.2">
      <c r="B237" s="34"/>
      <c r="C237" s="30" t="str" cm="1">
        <f t="array" ref="C237">IF(B237=0," ",IF('Imperial Data'!AG226&gt;=1,_xlfn.XLOOKUP('Imperial Data'!AG226,Imperial_Incremental[Height],_xlfn.XLOOKUP('Cumulative Volumes Imperial'!$F$4,Imperial_Incremental[#Headers],Imperial_Incremental[])),0))</f>
        <v xml:space="preserve"> </v>
      </c>
      <c r="D237" s="30" t="str" cm="1">
        <f t="array" ref="D237">IF(B237=0," ",IF('Imperial Data'!AG226&gt;=1,_xlfn.XLOOKUP('Imperial Data'!AG226,Imperial_Incremental[Height],_xlfn.XLOOKUP('Cumulative Volumes Imperial'!$F$4&amp;"EC",Imperial_Incremental[#Headers],Imperial_Incremental[]),0),0))</f>
        <v xml:space="preserve"> </v>
      </c>
      <c r="E237" s="30"/>
      <c r="F237" s="30"/>
      <c r="G237" s="30" t="str">
        <f>IF(B237=0,"",IF('Cumulative Volumes Imperial'!$AP$17=FALSE,I237,H237))</f>
        <v/>
      </c>
      <c r="H237" s="30"/>
      <c r="I237" s="30"/>
      <c r="J237" s="30" t="str">
        <f>IF(B237="","",IF('Cumulative Volumes Imperial'!$AP$17=FALSE,L237,K237))</f>
        <v/>
      </c>
      <c r="K237" s="30"/>
      <c r="L237" s="30"/>
      <c r="M237" s="30" t="str">
        <f>IF($E$8+45+$E$9&gt;989,"FALSE",IF(B237="","",IF('Cumulative Volumes Imperial'!$AP$17=FALSE,O237,N237)))</f>
        <v/>
      </c>
      <c r="N237" s="30"/>
      <c r="O237" s="30" t="str">
        <f>IF(B237=0,"",IF('Cumulative Volumes Imperial'!$AP$17=FALSE,(V237*$E$4)+(W237*$E$5),N237))</f>
        <v/>
      </c>
      <c r="P237" s="30" t="str">
        <f>IF(B237=0,"",(((1/12)*'Imperial Data'!$AC$4*'Imperial Data'!$AC$5)-C237)*$H$6)</f>
        <v/>
      </c>
      <c r="Q237" s="30"/>
      <c r="R237" s="30" t="str">
        <f>IF(B237=0,"",(((1/12)*'Imperial Data'!$AC$5*'Imperial Data'!$AC$7)-D237)*$H$6)</f>
        <v/>
      </c>
      <c r="S237" s="30"/>
      <c r="T237" s="30"/>
      <c r="U237" s="30"/>
      <c r="V237" s="30"/>
      <c r="W237" s="30" t="str">
        <f t="shared" si="62"/>
        <v/>
      </c>
      <c r="X237" s="31"/>
      <c r="Y237" s="30" t="str">
        <f t="shared" si="61"/>
        <v xml:space="preserve"> </v>
      </c>
      <c r="Z237" s="32"/>
    </row>
    <row r="238" spans="2:26" x14ac:dyDescent="0.2">
      <c r="B238" s="34"/>
      <c r="C238" s="30" t="str" cm="1">
        <f t="array" ref="C238">IF(B238=0," ",IF('Imperial Data'!AG227&gt;=1,_xlfn.XLOOKUP('Imperial Data'!AG227,Imperial_Incremental[Height],_xlfn.XLOOKUP('Cumulative Volumes Imperial'!$F$4,Imperial_Incremental[#Headers],Imperial_Incremental[])),0))</f>
        <v xml:space="preserve"> </v>
      </c>
      <c r="D238" s="30" t="str" cm="1">
        <f t="array" ref="D238">IF(B238=0," ",IF('Imperial Data'!AG227&gt;=1,_xlfn.XLOOKUP('Imperial Data'!AG227,Imperial_Incremental[Height],_xlfn.XLOOKUP('Cumulative Volumes Imperial'!$F$4&amp;"EC",Imperial_Incremental[#Headers],Imperial_Incremental[]),0),0))</f>
        <v xml:space="preserve"> </v>
      </c>
      <c r="E238" s="30"/>
      <c r="F238" s="30"/>
      <c r="G238" s="30" t="str">
        <f>IF(B238=0,"",IF('Cumulative Volumes Imperial'!$AP$17=FALSE,I238,H238))</f>
        <v/>
      </c>
      <c r="H238" s="30"/>
      <c r="I238" s="30"/>
      <c r="J238" s="30" t="str">
        <f>IF(B238="","",IF('Cumulative Volumes Imperial'!$AP$17=FALSE,L238,K238))</f>
        <v/>
      </c>
      <c r="K238" s="30"/>
      <c r="L238" s="30"/>
      <c r="M238" s="30" t="str">
        <f>IF($E$8+45+$E$9&gt;989,"FALSE",IF(B238="","",IF('Cumulative Volumes Imperial'!$AP$17=FALSE,O238,N238)))</f>
        <v/>
      </c>
      <c r="N238" s="30"/>
      <c r="O238" s="30" t="str">
        <f>IF(B238=0,"",IF('Cumulative Volumes Imperial'!$AP$17=FALSE,(V238*$E$4)+(W238*$E$5),N238))</f>
        <v/>
      </c>
      <c r="P238" s="30" t="str">
        <f>IF(B238=0,"",(((1/12)*'Imperial Data'!$AC$4*'Imperial Data'!$AC$5)-C238)*$H$6)</f>
        <v/>
      </c>
      <c r="Q238" s="30"/>
      <c r="R238" s="30" t="str">
        <f>IF(B238=0,"",(((1/12)*'Imperial Data'!$AC$5*'Imperial Data'!$AC$7)-D238)*$H$6)</f>
        <v/>
      </c>
      <c r="S238" s="30"/>
      <c r="T238" s="30"/>
      <c r="U238" s="30"/>
      <c r="V238" s="30"/>
      <c r="W238" s="30" t="str">
        <f t="shared" si="62"/>
        <v/>
      </c>
      <c r="X238" s="31"/>
      <c r="Y238" s="30" t="str">
        <f t="shared" si="61"/>
        <v xml:space="preserve"> </v>
      </c>
      <c r="Z238" s="32"/>
    </row>
    <row r="239" spans="2:26" x14ac:dyDescent="0.2">
      <c r="B239" s="34"/>
      <c r="C239" s="30" t="str" cm="1">
        <f t="array" ref="C239">IF(B239=0," ",IF('Imperial Data'!AG228&gt;=1,_xlfn.XLOOKUP('Imperial Data'!AG228,Imperial_Incremental[Height],_xlfn.XLOOKUP('Cumulative Volumes Imperial'!$F$4,Imperial_Incremental[#Headers],Imperial_Incremental[])),0))</f>
        <v xml:space="preserve"> </v>
      </c>
      <c r="D239" s="30" t="str" cm="1">
        <f t="array" ref="D239">IF(B239=0," ",IF('Imperial Data'!AG228&gt;=1,_xlfn.XLOOKUP('Imperial Data'!AG228,Imperial_Incremental[Height],_xlfn.XLOOKUP('Cumulative Volumes Imperial'!$F$4&amp;"EC",Imperial_Incremental[#Headers],Imperial_Incremental[]),0),0))</f>
        <v xml:space="preserve"> </v>
      </c>
      <c r="E239" s="30"/>
      <c r="F239" s="30"/>
      <c r="G239" s="30" t="str">
        <f>IF(B239=0,"",IF('Cumulative Volumes Imperial'!$AP$17=FALSE,I239,H239))</f>
        <v/>
      </c>
      <c r="H239" s="30"/>
      <c r="I239" s="30"/>
      <c r="J239" s="30" t="str">
        <f>IF(B239="","",IF('Cumulative Volumes Imperial'!$AP$17=FALSE,L239,K239))</f>
        <v/>
      </c>
      <c r="K239" s="30"/>
      <c r="L239" s="30"/>
      <c r="M239" s="30" t="str">
        <f>IF($E$8+45+$E$9&gt;989,"FALSE",IF(B239="","",IF('Cumulative Volumes Imperial'!$AP$17=FALSE,O239,N239)))</f>
        <v/>
      </c>
      <c r="N239" s="30"/>
      <c r="O239" s="30" t="str">
        <f>IF(B239=0,"",IF('Cumulative Volumes Imperial'!$AP$17=FALSE,(V239*$E$4)+(W239*$E$5),N239))</f>
        <v/>
      </c>
      <c r="P239" s="30" t="str">
        <f>IF(B239=0,"",(((1/12)*'Imperial Data'!$AC$4*'Imperial Data'!$AC$5)-C239)*$H$6)</f>
        <v/>
      </c>
      <c r="Q239" s="30"/>
      <c r="R239" s="30" t="str">
        <f>IF(B239=0,"",(((1/12)*'Imperial Data'!$AC$5*'Imperial Data'!$AC$7)-D239)*$H$6)</f>
        <v/>
      </c>
      <c r="S239" s="30"/>
      <c r="T239" s="30"/>
      <c r="U239" s="30"/>
      <c r="V239" s="30"/>
      <c r="W239" s="30" t="str">
        <f t="shared" si="62"/>
        <v/>
      </c>
      <c r="X239" s="31"/>
      <c r="Y239" s="30" t="str">
        <f t="shared" si="61"/>
        <v xml:space="preserve"> </v>
      </c>
      <c r="Z239" s="32"/>
    </row>
    <row r="240" spans="2:26" x14ac:dyDescent="0.2">
      <c r="B240" s="34"/>
      <c r="C240" s="30" t="str" cm="1">
        <f t="array" ref="C240">IF(B240=0," ",IF('Imperial Data'!AG229&gt;=1,_xlfn.XLOOKUP('Imperial Data'!AG229,Imperial_Incremental[Height],_xlfn.XLOOKUP('Cumulative Volumes Imperial'!$F$4,Imperial_Incremental[#Headers],Imperial_Incremental[])),0))</f>
        <v xml:space="preserve"> </v>
      </c>
      <c r="D240" s="30" t="str" cm="1">
        <f t="array" ref="D240">IF(B240=0," ",IF('Imperial Data'!AG229&gt;=1,_xlfn.XLOOKUP('Imperial Data'!AG229,Imperial_Incremental[Height],_xlfn.XLOOKUP('Cumulative Volumes Imperial'!$F$4&amp;"EC",Imperial_Incremental[#Headers],Imperial_Incremental[]),0),0))</f>
        <v xml:space="preserve"> </v>
      </c>
      <c r="E240" s="30"/>
      <c r="F240" s="30"/>
      <c r="G240" s="30" t="str">
        <f>IF(B240=0,"",IF('Cumulative Volumes Imperial'!$AP$17=FALSE,I240,H240))</f>
        <v/>
      </c>
      <c r="H240" s="30"/>
      <c r="I240" s="30"/>
      <c r="J240" s="30" t="str">
        <f>IF(B240="","",IF('Cumulative Volumes Imperial'!$AP$17=FALSE,L240,K240))</f>
        <v/>
      </c>
      <c r="K240" s="30"/>
      <c r="L240" s="30"/>
      <c r="M240" s="30" t="str">
        <f>IF($E$8+45+$E$9&gt;989,"FALSE",IF(B240="","",IF('Cumulative Volumes Imperial'!$AP$17=FALSE,O240,N240)))</f>
        <v/>
      </c>
      <c r="N240" s="30"/>
      <c r="O240" s="30" t="str">
        <f>IF(B240=0,"",IF('Cumulative Volumes Imperial'!$AP$17=FALSE,(V240*$E$4)+(W240*$E$5),N240))</f>
        <v/>
      </c>
      <c r="P240" s="30" t="str">
        <f>IF(B240=0,"",(((1/12)*'Imperial Data'!$AC$4*'Imperial Data'!$AC$5)-C240)*$H$6)</f>
        <v/>
      </c>
      <c r="Q240" s="30"/>
      <c r="R240" s="30" t="str">
        <f>IF(B240=0,"",(((1/12)*'Imperial Data'!$AC$5*'Imperial Data'!$AC$7)-D240)*$H$6)</f>
        <v/>
      </c>
      <c r="S240" s="30"/>
      <c r="T240" s="30"/>
      <c r="U240" s="30"/>
      <c r="V240" s="30"/>
      <c r="W240" s="30" t="str">
        <f t="shared" si="62"/>
        <v/>
      </c>
      <c r="X240" s="31"/>
      <c r="Y240" s="30" t="str">
        <f t="shared" si="61"/>
        <v xml:space="preserve"> </v>
      </c>
      <c r="Z240" s="32"/>
    </row>
    <row r="241" spans="2:26" x14ac:dyDescent="0.2">
      <c r="B241" s="34"/>
      <c r="C241" s="30" t="str" cm="1">
        <f t="array" ref="C241">IF(B241=0," ",IF('Imperial Data'!AG230&gt;=1,_xlfn.XLOOKUP('Imperial Data'!AG230,Imperial_Incremental[Height],_xlfn.XLOOKUP('Cumulative Volumes Imperial'!$F$4,Imperial_Incremental[#Headers],Imperial_Incremental[])),0))</f>
        <v xml:space="preserve"> </v>
      </c>
      <c r="D241" s="30" t="str" cm="1">
        <f t="array" ref="D241">IF(B241=0," ",IF('Imperial Data'!AG230&gt;=1,_xlfn.XLOOKUP('Imperial Data'!AG230,Imperial_Incremental[Height],_xlfn.XLOOKUP('Cumulative Volumes Imperial'!$F$4&amp;"EC",Imperial_Incremental[#Headers],Imperial_Incremental[]),0),0))</f>
        <v xml:space="preserve"> </v>
      </c>
      <c r="E241" s="30"/>
      <c r="F241" s="30"/>
      <c r="G241" s="30" t="str">
        <f>IF(B241=0,"",IF('Cumulative Volumes Imperial'!$AP$17=FALSE,I241,H241))</f>
        <v/>
      </c>
      <c r="H241" s="30"/>
      <c r="I241" s="30"/>
      <c r="J241" s="30" t="str">
        <f>IF(B241="","",IF('Cumulative Volumes Imperial'!$AP$17=FALSE,L241,K241))</f>
        <v/>
      </c>
      <c r="K241" s="30"/>
      <c r="L241" s="30"/>
      <c r="M241" s="30" t="str">
        <f>IF($E$8+45+$E$9&gt;989,"FALSE",IF(B241="","",IF('Cumulative Volumes Imperial'!$AP$17=FALSE,O241,N241)))</f>
        <v/>
      </c>
      <c r="N241" s="30"/>
      <c r="O241" s="30" t="str">
        <f>IF(B241=0,"",IF('Cumulative Volumes Imperial'!$AP$17=FALSE,(V241*$E$4)+(W241*$E$5),N241))</f>
        <v/>
      </c>
      <c r="P241" s="30" t="str">
        <f>IF(B241=0,"",(((1/12)*'Imperial Data'!$AC$4*'Imperial Data'!$AC$5)-C241)*$H$6)</f>
        <v/>
      </c>
      <c r="Q241" s="30"/>
      <c r="R241" s="30" t="str">
        <f>IF(B241=0,"",(((1/12)*'Imperial Data'!$AC$5*'Imperial Data'!$AC$7)-D241)*$H$6)</f>
        <v/>
      </c>
      <c r="S241" s="30"/>
      <c r="T241" s="30"/>
      <c r="U241" s="30"/>
      <c r="V241" s="30"/>
      <c r="W241" s="30" t="str">
        <f t="shared" si="62"/>
        <v/>
      </c>
      <c r="X241" s="31"/>
      <c r="Y241" s="30" t="str">
        <f t="shared" si="61"/>
        <v xml:space="preserve"> </v>
      </c>
      <c r="Z241" s="32"/>
    </row>
    <row r="242" spans="2:26" x14ac:dyDescent="0.2">
      <c r="B242" s="34"/>
      <c r="C242" s="30" t="str" cm="1">
        <f t="array" ref="C242">IF(B242=0," ",IF('Imperial Data'!AG231&gt;=1,_xlfn.XLOOKUP('Imperial Data'!AG231,Imperial_Incremental[Height],_xlfn.XLOOKUP('Cumulative Volumes Imperial'!$F$4,Imperial_Incremental[#Headers],Imperial_Incremental[])),0))</f>
        <v xml:space="preserve"> </v>
      </c>
      <c r="D242" s="30" t="str" cm="1">
        <f t="array" ref="D242">IF(B242=0," ",IF('Imperial Data'!AG231&gt;=1,_xlfn.XLOOKUP('Imperial Data'!AG231,Imperial_Incremental[Height],_xlfn.XLOOKUP('Cumulative Volumes Imperial'!$F$4&amp;"EC",Imperial_Incremental[#Headers],Imperial_Incremental[]),0),0))</f>
        <v xml:space="preserve"> </v>
      </c>
      <c r="E242" s="30"/>
      <c r="F242" s="30"/>
      <c r="G242" s="30" t="str">
        <f>IF(B242=0,"",IF('Cumulative Volumes Imperial'!$AP$17=FALSE,I242,H242))</f>
        <v/>
      </c>
      <c r="H242" s="30"/>
      <c r="I242" s="30"/>
      <c r="J242" s="30" t="str">
        <f>IF(B242="","",IF('Cumulative Volumes Imperial'!$AP$17=FALSE,L242,K242))</f>
        <v/>
      </c>
      <c r="K242" s="30"/>
      <c r="L242" s="30"/>
      <c r="M242" s="30" t="str">
        <f>IF($E$8+45+$E$9&gt;989,"FALSE",IF(B242="","",IF('Cumulative Volumes Imperial'!$AP$17=FALSE,O242,N242)))</f>
        <v/>
      </c>
      <c r="N242" s="30"/>
      <c r="O242" s="30" t="str">
        <f>IF(B242=0,"",IF('Cumulative Volumes Imperial'!$AP$17=FALSE,(V242*$E$4)+(W242*$E$5),N242))</f>
        <v/>
      </c>
      <c r="P242" s="30" t="str">
        <f>IF(B242=0,"",(((1/12)*'Imperial Data'!$AC$4*'Imperial Data'!$AC$5)-C242)*$H$6)</f>
        <v/>
      </c>
      <c r="Q242" s="30"/>
      <c r="R242" s="30" t="str">
        <f>IF(B242=0,"",(((1/12)*'Imperial Data'!$AC$5*'Imperial Data'!$AC$7)-D242)*$H$6)</f>
        <v/>
      </c>
      <c r="S242" s="30"/>
      <c r="T242" s="30"/>
      <c r="U242" s="30"/>
      <c r="V242" s="30"/>
      <c r="W242" s="30" t="str">
        <f t="shared" si="62"/>
        <v/>
      </c>
      <c r="X242" s="31"/>
      <c r="Y242" s="30" t="str">
        <f t="shared" si="61"/>
        <v xml:space="preserve"> </v>
      </c>
      <c r="Z242" s="32"/>
    </row>
    <row r="243" spans="2:26" x14ac:dyDescent="0.2">
      <c r="B243" s="34"/>
      <c r="C243" s="30" t="str" cm="1">
        <f t="array" ref="C243">IF(B243=0," ",IF('Imperial Data'!AG232&gt;=1,_xlfn.XLOOKUP('Imperial Data'!AG232,Imperial_Incremental[Height],_xlfn.XLOOKUP('Cumulative Volumes Imperial'!$F$4,Imperial_Incremental[#Headers],Imperial_Incremental[])),0))</f>
        <v xml:space="preserve"> </v>
      </c>
      <c r="D243" s="30" t="str" cm="1">
        <f t="array" ref="D243">IF(B243=0," ",IF('Imperial Data'!AG232&gt;=1,_xlfn.XLOOKUP('Imperial Data'!AG232,Imperial_Incremental[Height],_xlfn.XLOOKUP('Cumulative Volumes Imperial'!$F$4&amp;"EC",Imperial_Incremental[#Headers],Imperial_Incremental[]),0),0))</f>
        <v xml:space="preserve"> </v>
      </c>
      <c r="E243" s="30"/>
      <c r="F243" s="30"/>
      <c r="G243" s="30" t="str">
        <f>IF(B243=0,"",IF('Cumulative Volumes Imperial'!$AP$17=FALSE,I243,H243))</f>
        <v/>
      </c>
      <c r="H243" s="30"/>
      <c r="I243" s="30"/>
      <c r="J243" s="30" t="str">
        <f>IF(B243="","",IF('Cumulative Volumes Imperial'!$AP$17=FALSE,L243,K243))</f>
        <v/>
      </c>
      <c r="K243" s="30"/>
      <c r="L243" s="30"/>
      <c r="M243" s="30" t="str">
        <f>IF($E$8+45+$E$9&gt;989,"FALSE",IF(B243="","",IF('Cumulative Volumes Imperial'!$AP$17=FALSE,O243,N243)))</f>
        <v/>
      </c>
      <c r="N243" s="30"/>
      <c r="O243" s="30" t="str">
        <f>IF(B243=0,"",IF('Cumulative Volumes Imperial'!$AP$17=FALSE,(V243*$E$4)+(W243*$E$5),N243))</f>
        <v/>
      </c>
      <c r="P243" s="30" t="str">
        <f>IF(B243=0,"",(((1/12)*'Imperial Data'!$AC$4*'Imperial Data'!$AC$5)-C243)*$H$6)</f>
        <v/>
      </c>
      <c r="Q243" s="30"/>
      <c r="R243" s="30" t="str">
        <f>IF(B243=0,"",(((1/12)*'Imperial Data'!$AC$5*'Imperial Data'!$AC$7)-D243)*$H$6)</f>
        <v/>
      </c>
      <c r="S243" s="30"/>
      <c r="T243" s="30"/>
      <c r="U243" s="30"/>
      <c r="V243" s="30"/>
      <c r="W243" s="30" t="str">
        <f t="shared" si="62"/>
        <v/>
      </c>
      <c r="X243" s="31"/>
      <c r="Y243" s="30" t="str">
        <f t="shared" si="61"/>
        <v xml:space="preserve"> </v>
      </c>
      <c r="Z243" s="32"/>
    </row>
    <row r="244" spans="2:26" x14ac:dyDescent="0.2">
      <c r="B244" s="34"/>
      <c r="C244" s="30" t="str" cm="1">
        <f t="array" ref="C244">IF(B244=0," ",IF('Imperial Data'!AG233&gt;=1,_xlfn.XLOOKUP('Imperial Data'!AG233,Imperial_Incremental[Height],_xlfn.XLOOKUP('Cumulative Volumes Imperial'!$F$4,Imperial_Incremental[#Headers],Imperial_Incremental[])),0))</f>
        <v xml:space="preserve"> </v>
      </c>
      <c r="D244" s="30" t="str" cm="1">
        <f t="array" ref="D244">IF(B244=0," ",IF('Imperial Data'!AG233&gt;=1,_xlfn.XLOOKUP('Imperial Data'!AG233,Imperial_Incremental[Height],_xlfn.XLOOKUP('Cumulative Volumes Imperial'!$F$4&amp;"EC",Imperial_Incremental[#Headers],Imperial_Incremental[]),0),0))</f>
        <v xml:space="preserve"> </v>
      </c>
      <c r="E244" s="30"/>
      <c r="F244" s="30"/>
      <c r="G244" s="30" t="str">
        <f>IF(B244=0,"",IF('Cumulative Volumes Imperial'!$AP$17=FALSE,I244,H244))</f>
        <v/>
      </c>
      <c r="H244" s="30"/>
      <c r="I244" s="30"/>
      <c r="J244" s="30" t="str">
        <f>IF(B244="","",IF('Cumulative Volumes Imperial'!$AP$17=FALSE,L244,K244))</f>
        <v/>
      </c>
      <c r="K244" s="30"/>
      <c r="L244" s="30"/>
      <c r="M244" s="30" t="str">
        <f>IF($E$8+45+$E$9&gt;989,"FALSE",IF(B244="","",IF('Cumulative Volumes Imperial'!$AP$17=FALSE,O244,N244)))</f>
        <v/>
      </c>
      <c r="N244" s="30"/>
      <c r="O244" s="30" t="str">
        <f>IF(B244=0,"",IF('Cumulative Volumes Imperial'!$AP$17=FALSE,(V244*$E$4)+(W244*$E$5),N244))</f>
        <v/>
      </c>
      <c r="P244" s="30" t="str">
        <f>IF(B244=0,"",(((1/12)*'Imperial Data'!$AC$4*'Imperial Data'!$AC$5)-C244)*$H$6)</f>
        <v/>
      </c>
      <c r="Q244" s="30"/>
      <c r="R244" s="30" t="str">
        <f>IF(B244=0,"",(((1/12)*'Imperial Data'!$AC$5*'Imperial Data'!$AC$7)-D244)*$H$6)</f>
        <v/>
      </c>
      <c r="S244" s="30"/>
      <c r="T244" s="30"/>
      <c r="U244" s="30"/>
      <c r="V244" s="30"/>
      <c r="W244" s="30" t="str">
        <f t="shared" si="62"/>
        <v/>
      </c>
      <c r="X244" s="31"/>
      <c r="Y244" s="30" t="str">
        <f t="shared" si="61"/>
        <v xml:space="preserve"> </v>
      </c>
      <c r="Z244" s="32"/>
    </row>
    <row r="245" spans="2:26" x14ac:dyDescent="0.2">
      <c r="B245" s="34"/>
      <c r="C245" s="30" t="str" cm="1">
        <f t="array" ref="C245">IF(B245=0," ",IF('Imperial Data'!AG234&gt;=1,_xlfn.XLOOKUP('Imperial Data'!AG234,Imperial_Incremental[Height],_xlfn.XLOOKUP('Cumulative Volumes Imperial'!$F$4,Imperial_Incremental[#Headers],Imperial_Incremental[])),0))</f>
        <v xml:space="preserve"> </v>
      </c>
      <c r="D245" s="30" t="str" cm="1">
        <f t="array" ref="D245">IF(B245=0," ",IF('Imperial Data'!AG234&gt;=1,_xlfn.XLOOKUP('Imperial Data'!AG234,Imperial_Incremental[Height],_xlfn.XLOOKUP('Cumulative Volumes Imperial'!$F$4&amp;"EC",Imperial_Incremental[#Headers],Imperial_Incremental[]),0),0))</f>
        <v xml:space="preserve"> </v>
      </c>
      <c r="E245" s="30"/>
      <c r="F245" s="30"/>
      <c r="G245" s="30" t="str">
        <f>IF(B245=0,"",IF('Cumulative Volumes Imperial'!$AP$17=FALSE,I245,H245))</f>
        <v/>
      </c>
      <c r="H245" s="30"/>
      <c r="I245" s="30"/>
      <c r="J245" s="30" t="str">
        <f>IF(B245="","",IF('Cumulative Volumes Imperial'!$AP$17=FALSE,L245,K245))</f>
        <v/>
      </c>
      <c r="K245" s="30"/>
      <c r="L245" s="30"/>
      <c r="M245" s="30" t="str">
        <f>IF($E$8+45+$E$9&gt;989,"FALSE",IF(B245="","",IF('Cumulative Volumes Imperial'!$AP$17=FALSE,O245,N245)))</f>
        <v/>
      </c>
      <c r="N245" s="30"/>
      <c r="O245" s="30" t="str">
        <f>IF(B245=0,"",IF('Cumulative Volumes Imperial'!$AP$17=FALSE,(V245*$E$4)+(W245*$E$5),N245))</f>
        <v/>
      </c>
      <c r="P245" s="30" t="str">
        <f>IF(B245=0,"",(((1/12)*'Imperial Data'!$AC$4*'Imperial Data'!$AC$5)-C245)*$H$6)</f>
        <v/>
      </c>
      <c r="Q245" s="30"/>
      <c r="R245" s="30" t="str">
        <f>IF(B245=0,"",(((1/12)*'Imperial Data'!$AC$5*'Imperial Data'!$AC$7)-D245)*$H$6)</f>
        <v/>
      </c>
      <c r="S245" s="30"/>
      <c r="T245" s="30"/>
      <c r="U245" s="30"/>
      <c r="V245" s="30"/>
      <c r="W245" s="30" t="str">
        <f t="shared" si="62"/>
        <v/>
      </c>
      <c r="X245" s="31"/>
      <c r="Y245" s="30" t="str">
        <f t="shared" si="61"/>
        <v xml:space="preserve"> </v>
      </c>
      <c r="Z245" s="32"/>
    </row>
    <row r="246" spans="2:26" x14ac:dyDescent="0.2">
      <c r="B246" s="34"/>
      <c r="C246" s="30" t="str" cm="1">
        <f t="array" ref="C246">IF(B246=0," ",IF('Imperial Data'!AG235&gt;=1,_xlfn.XLOOKUP('Imperial Data'!AG235,Imperial_Incremental[Height],_xlfn.XLOOKUP('Cumulative Volumes Imperial'!$F$4,Imperial_Incremental[#Headers],Imperial_Incremental[])),0))</f>
        <v xml:space="preserve"> </v>
      </c>
      <c r="D246" s="30" t="str" cm="1">
        <f t="array" ref="D246">IF(B246=0," ",IF('Imperial Data'!AG235&gt;=1,_xlfn.XLOOKUP('Imperial Data'!AG235,Imperial_Incremental[Height],_xlfn.XLOOKUP('Cumulative Volumes Imperial'!$F$4&amp;"EC",Imperial_Incremental[#Headers],Imperial_Incremental[]),0),0))</f>
        <v xml:space="preserve"> </v>
      </c>
      <c r="E246" s="30"/>
      <c r="F246" s="30"/>
      <c r="G246" s="30" t="str">
        <f>IF(B246=0,"",IF('Cumulative Volumes Imperial'!$AP$17=FALSE,I246,H246))</f>
        <v/>
      </c>
      <c r="H246" s="30"/>
      <c r="I246" s="30"/>
      <c r="J246" s="30" t="str">
        <f>IF(B246="","",IF('Cumulative Volumes Imperial'!$AP$17=FALSE,L246,K246))</f>
        <v/>
      </c>
      <c r="K246" s="30"/>
      <c r="L246" s="30"/>
      <c r="M246" s="30" t="str">
        <f>IF($E$8+45+$E$9&gt;989,"FALSE",IF(B246="","",IF('Cumulative Volumes Imperial'!$AP$17=FALSE,O246,N246)))</f>
        <v/>
      </c>
      <c r="N246" s="30"/>
      <c r="O246" s="30" t="str">
        <f>IF(B246=0,"",IF('Cumulative Volumes Imperial'!$AP$17=FALSE,(V246*$E$4)+(W246*$E$5),N246))</f>
        <v/>
      </c>
      <c r="P246" s="30" t="str">
        <f>IF(B246=0,"",(((1/12)*'Imperial Data'!$AC$4*'Imperial Data'!$AC$5)-C246)*$H$6)</f>
        <v/>
      </c>
      <c r="Q246" s="30"/>
      <c r="R246" s="30" t="str">
        <f>IF(B246=0,"",(((1/12)*'Imperial Data'!$AC$5*'Imperial Data'!$AC$7)-D246)*$H$6)</f>
        <v/>
      </c>
      <c r="S246" s="30"/>
      <c r="T246" s="30"/>
      <c r="U246" s="30"/>
      <c r="V246" s="30"/>
      <c r="W246" s="30" t="str">
        <f t="shared" si="62"/>
        <v/>
      </c>
      <c r="X246" s="31"/>
      <c r="Y246" s="30" t="str">
        <f t="shared" si="61"/>
        <v xml:space="preserve"> </v>
      </c>
      <c r="Z246" s="32"/>
    </row>
    <row r="247" spans="2:26" x14ac:dyDescent="0.2">
      <c r="B247" s="34"/>
      <c r="C247" s="30" t="str" cm="1">
        <f t="array" ref="C247">IF(B247=0," ",IF('Imperial Data'!AG236&gt;=1,_xlfn.XLOOKUP('Imperial Data'!AG236,Imperial_Incremental[Height],_xlfn.XLOOKUP('Cumulative Volumes Imperial'!$F$4,Imperial_Incremental[#Headers],Imperial_Incremental[])),0))</f>
        <v xml:space="preserve"> </v>
      </c>
      <c r="D247" s="30" t="str" cm="1">
        <f t="array" ref="D247">IF(B247=0," ",IF('Imperial Data'!AG236&gt;=1,_xlfn.XLOOKUP('Imperial Data'!AG236,Imperial_Incremental[Height],_xlfn.XLOOKUP('Cumulative Volumes Imperial'!$F$4&amp;"EC",Imperial_Incremental[#Headers],Imperial_Incremental[]),0),0))</f>
        <v xml:space="preserve"> </v>
      </c>
      <c r="E247" s="30"/>
      <c r="F247" s="30"/>
      <c r="G247" s="30" t="str">
        <f>IF(B247=0,"",IF('Cumulative Volumes Imperial'!$AP$17=FALSE,I247,H247))</f>
        <v/>
      </c>
      <c r="H247" s="30"/>
      <c r="I247" s="30"/>
      <c r="J247" s="30" t="str">
        <f>IF(B247="","",IF('Cumulative Volumes Imperial'!$AP$17=FALSE,L247,K247))</f>
        <v/>
      </c>
      <c r="K247" s="30"/>
      <c r="L247" s="30"/>
      <c r="M247" s="30" t="str">
        <f>IF($E$8+45+$E$9&gt;989,"FALSE",IF(B247="","",IF('Cumulative Volumes Imperial'!$AP$17=FALSE,O247,N247)))</f>
        <v/>
      </c>
      <c r="N247" s="30"/>
      <c r="O247" s="30" t="str">
        <f>IF(B247=0,"",IF('Cumulative Volumes Imperial'!$AP$17=FALSE,(V247*$E$4)+(W247*$E$5),N247))</f>
        <v/>
      </c>
      <c r="P247" s="30" t="str">
        <f>IF(B247=0,"",(((1/12)*'Imperial Data'!$AC$4*'Imperial Data'!$AC$5)-C247)*$H$6)</f>
        <v/>
      </c>
      <c r="Q247" s="30"/>
      <c r="R247" s="30" t="str">
        <f>IF(B247=0,"",(((1/12)*'Imperial Data'!$AC$5*'Imperial Data'!$AC$7)-D247)*$H$6)</f>
        <v/>
      </c>
      <c r="S247" s="30"/>
      <c r="T247" s="30"/>
      <c r="U247" s="30"/>
      <c r="V247" s="30"/>
      <c r="W247" s="30" t="str">
        <f t="shared" si="62"/>
        <v/>
      </c>
      <c r="X247" s="31"/>
      <c r="Y247" s="30" t="str">
        <f t="shared" si="61"/>
        <v xml:space="preserve"> </v>
      </c>
      <c r="Z247" s="32"/>
    </row>
    <row r="248" spans="2:26" x14ac:dyDescent="0.2">
      <c r="B248" s="34"/>
      <c r="C248" s="30" t="str" cm="1">
        <f t="array" ref="C248">IF(B248=0," ",IF('Imperial Data'!AG237&gt;=1,_xlfn.XLOOKUP('Imperial Data'!AG237,Imperial_Incremental[Height],_xlfn.XLOOKUP('Cumulative Volumes Imperial'!$F$4,Imperial_Incremental[#Headers],Imperial_Incremental[])),0))</f>
        <v xml:space="preserve"> </v>
      </c>
      <c r="D248" s="30" t="str" cm="1">
        <f t="array" ref="D248">IF(B248=0," ",IF('Imperial Data'!AG237&gt;=1,_xlfn.XLOOKUP('Imperial Data'!AG237,Imperial_Incremental[Height],_xlfn.XLOOKUP('Cumulative Volumes Imperial'!$F$4&amp;"EC",Imperial_Incremental[#Headers],Imperial_Incremental[]),0),0))</f>
        <v xml:space="preserve"> </v>
      </c>
      <c r="E248" s="30"/>
      <c r="F248" s="30"/>
      <c r="G248" s="30" t="str">
        <f>IF(B248=0,"",IF('Cumulative Volumes Imperial'!$AP$17=FALSE,I248,H248))</f>
        <v/>
      </c>
      <c r="H248" s="30"/>
      <c r="I248" s="30"/>
      <c r="J248" s="30" t="str">
        <f>IF(B248="","",IF('Cumulative Volumes Imperial'!$AP$17=FALSE,L248,K248))</f>
        <v/>
      </c>
      <c r="K248" s="30"/>
      <c r="L248" s="30"/>
      <c r="M248" s="30" t="str">
        <f>IF($E$8+45+$E$9&gt;989,"FALSE",IF(B248="","",IF('Cumulative Volumes Imperial'!$AP$17=FALSE,O248,N248)))</f>
        <v/>
      </c>
      <c r="N248" s="30"/>
      <c r="O248" s="30" t="str">
        <f>IF(B248=0,"",IF('Cumulative Volumes Imperial'!$AP$17=FALSE,(V248*$E$4)+(W248*$E$5),N248))</f>
        <v/>
      </c>
      <c r="P248" s="30" t="str">
        <f>IF(B248=0,"",(((1/12)*'Imperial Data'!$AC$4*'Imperial Data'!$AC$5)-C248)*$H$6)</f>
        <v/>
      </c>
      <c r="Q248" s="30"/>
      <c r="R248" s="30" t="str">
        <f>IF(B248=0,"",(((1/12)*'Imperial Data'!$AC$5*'Imperial Data'!$AC$7)-D248)*$H$6)</f>
        <v/>
      </c>
      <c r="S248" s="30"/>
      <c r="T248" s="30"/>
      <c r="U248" s="30"/>
      <c r="V248" s="30"/>
      <c r="W248" s="30" t="str">
        <f t="shared" si="62"/>
        <v/>
      </c>
      <c r="X248" s="31"/>
      <c r="Y248" s="30" t="str">
        <f t="shared" si="61"/>
        <v xml:space="preserve"> </v>
      </c>
      <c r="Z248" s="32"/>
    </row>
    <row r="249" spans="2:26" x14ac:dyDescent="0.2">
      <c r="B249" s="34"/>
      <c r="C249" s="30" t="str" cm="1">
        <f t="array" ref="C249">IF(B249=0," ",IF('Imperial Data'!AG238&gt;=1,_xlfn.XLOOKUP('Imperial Data'!AG238,Imperial_Incremental[Height],_xlfn.XLOOKUP('Cumulative Volumes Imperial'!$F$4,Imperial_Incremental[#Headers],Imperial_Incremental[])),0))</f>
        <v xml:space="preserve"> </v>
      </c>
      <c r="D249" s="30" t="str" cm="1">
        <f t="array" ref="D249">IF(B249=0," ",IF('Imperial Data'!AG238&gt;=1,_xlfn.XLOOKUP('Imperial Data'!AG238,Imperial_Incremental[Height],_xlfn.XLOOKUP('Cumulative Volumes Imperial'!$F$4&amp;"EC",Imperial_Incremental[#Headers],Imperial_Incremental[]),0),0))</f>
        <v xml:space="preserve"> </v>
      </c>
      <c r="E249" s="30"/>
      <c r="F249" s="30"/>
      <c r="G249" s="30" t="str">
        <f>IF(B249=0,"",IF('Cumulative Volumes Imperial'!$AP$17=FALSE,I249,H249))</f>
        <v/>
      </c>
      <c r="H249" s="30"/>
      <c r="I249" s="30"/>
      <c r="J249" s="30" t="str">
        <f>IF(B249="","",IF('Cumulative Volumes Imperial'!$AP$17=FALSE,L249,K249))</f>
        <v/>
      </c>
      <c r="K249" s="30"/>
      <c r="L249" s="30"/>
      <c r="M249" s="30" t="str">
        <f>IF($E$8+45+$E$9&gt;989,"FALSE",IF(B249="","",IF('Cumulative Volumes Imperial'!$AP$17=FALSE,O249,N249)))</f>
        <v/>
      </c>
      <c r="N249" s="30"/>
      <c r="O249" s="30" t="str">
        <f>IF(B249=0,"",IF('Cumulative Volumes Imperial'!$AP$17=FALSE,(V249*$E$4)+(W249*$E$5),N249))</f>
        <v/>
      </c>
      <c r="P249" s="30" t="str">
        <f>IF(B249=0,"",(((1/12)*'Imperial Data'!$AC$4*'Imperial Data'!$AC$5)-C249)*$H$6)</f>
        <v/>
      </c>
      <c r="Q249" s="30"/>
      <c r="R249" s="30" t="str">
        <f>IF(B249=0,"",(((1/12)*'Imperial Data'!$AC$5*'Imperial Data'!$AC$7)-D249)*$H$6)</f>
        <v/>
      </c>
      <c r="S249" s="30"/>
      <c r="T249" s="30"/>
      <c r="U249" s="30"/>
      <c r="V249" s="30"/>
      <c r="W249" s="30" t="str">
        <f t="shared" si="62"/>
        <v/>
      </c>
      <c r="X249" s="31"/>
      <c r="Y249" s="30" t="str">
        <f t="shared" si="61"/>
        <v xml:space="preserve"> </v>
      </c>
      <c r="Z249" s="32"/>
    </row>
    <row r="250" spans="2:26" x14ac:dyDescent="0.2">
      <c r="B250" s="34"/>
      <c r="C250" s="30" t="str" cm="1">
        <f t="array" ref="C250">IF(B250=0," ",IF('Imperial Data'!AG239&gt;=1,_xlfn.XLOOKUP('Imperial Data'!AG239,Imperial_Incremental[Height],_xlfn.XLOOKUP('Cumulative Volumes Imperial'!$F$4,Imperial_Incremental[#Headers],Imperial_Incremental[])),0))</f>
        <v xml:space="preserve"> </v>
      </c>
      <c r="D250" s="30" t="str" cm="1">
        <f t="array" ref="D250">IF(B250=0," ",IF('Imperial Data'!AG239&gt;=1,_xlfn.XLOOKUP('Imperial Data'!AG239,Imperial_Incremental[Height],_xlfn.XLOOKUP('Cumulative Volumes Imperial'!$F$4&amp;"EC",Imperial_Incremental[#Headers],Imperial_Incremental[]),0),0))</f>
        <v xml:space="preserve"> </v>
      </c>
      <c r="E250" s="30"/>
      <c r="F250" s="30"/>
      <c r="G250" s="30" t="str">
        <f>IF(B250=0,"",IF('Cumulative Volumes Imperial'!$AP$17=FALSE,I250,H250))</f>
        <v/>
      </c>
      <c r="H250" s="30"/>
      <c r="I250" s="30"/>
      <c r="J250" s="30" t="str">
        <f>IF(B250="","",IF('Cumulative Volumes Imperial'!$AP$17=FALSE,L250,K250))</f>
        <v/>
      </c>
      <c r="K250" s="30"/>
      <c r="L250" s="30"/>
      <c r="M250" s="30" t="str">
        <f>IF($E$8+45+$E$9&gt;989,"FALSE",IF(B250="","",IF('Cumulative Volumes Imperial'!$AP$17=FALSE,O250,N250)))</f>
        <v/>
      </c>
      <c r="N250" s="30"/>
      <c r="O250" s="30" t="str">
        <f>IF(B250=0,"",IF('Cumulative Volumes Imperial'!$AP$17=FALSE,(V250*$E$4)+(W250*$E$5),N250))</f>
        <v/>
      </c>
      <c r="P250" s="30" t="str">
        <f>IF(B250=0,"",(((1/12)*'Imperial Data'!$AC$4*'Imperial Data'!$AC$5)-C250)*$H$6)</f>
        <v/>
      </c>
      <c r="Q250" s="30"/>
      <c r="R250" s="30" t="str">
        <f>IF(B250=0,"",(((1/12)*'Imperial Data'!$AC$5*'Imperial Data'!$AC$7)-D250)*$H$6)</f>
        <v/>
      </c>
      <c r="S250" s="30"/>
      <c r="T250" s="30"/>
      <c r="U250" s="30"/>
      <c r="V250" s="30"/>
      <c r="W250" s="30" t="str">
        <f t="shared" si="62"/>
        <v/>
      </c>
      <c r="X250" s="31"/>
      <c r="Y250" s="30" t="str">
        <f t="shared" si="61"/>
        <v xml:space="preserve"> </v>
      </c>
      <c r="Z250" s="32"/>
    </row>
    <row r="251" spans="2:26" x14ac:dyDescent="0.2">
      <c r="B251" s="34"/>
      <c r="C251" s="30" t="str" cm="1">
        <f t="array" ref="C251">IF(B251=0," ",IF('Imperial Data'!AG240&gt;=1,_xlfn.XLOOKUP('Imperial Data'!AG240,Imperial_Incremental[Height],_xlfn.XLOOKUP('Cumulative Volumes Imperial'!$F$4,Imperial_Incremental[#Headers],Imperial_Incremental[])),0))</f>
        <v xml:space="preserve"> </v>
      </c>
      <c r="D251" s="30" t="str" cm="1">
        <f t="array" ref="D251">IF(B251=0," ",IF('Imperial Data'!AG240&gt;=1,_xlfn.XLOOKUP('Imperial Data'!AG240,Imperial_Incremental[Height],_xlfn.XLOOKUP('Cumulative Volumes Imperial'!$F$4&amp;"EC",Imperial_Incremental[#Headers],Imperial_Incremental[]),0),0))</f>
        <v xml:space="preserve"> </v>
      </c>
      <c r="E251" s="30"/>
      <c r="F251" s="30"/>
      <c r="G251" s="30" t="str">
        <f>IF(B251=0,"",IF('Cumulative Volumes Imperial'!$AP$17=FALSE,I251,H251))</f>
        <v/>
      </c>
      <c r="H251" s="30"/>
      <c r="I251" s="30"/>
      <c r="J251" s="30" t="str">
        <f>IF(B251="","",IF('Cumulative Volumes Imperial'!$AP$17=FALSE,L251,K251))</f>
        <v/>
      </c>
      <c r="K251" s="30"/>
      <c r="L251" s="30"/>
      <c r="M251" s="30" t="str">
        <f>IF($E$8+45+$E$9&gt;989,"FALSE",IF(B251="","",IF('Cumulative Volumes Imperial'!$AP$17=FALSE,O251,N251)))</f>
        <v/>
      </c>
      <c r="N251" s="30"/>
      <c r="O251" s="30" t="str">
        <f>IF(B251=0,"",IF('Cumulative Volumes Imperial'!$AP$17=FALSE,(V251*$E$4)+(W251*$E$5),N251))</f>
        <v/>
      </c>
      <c r="P251" s="30" t="str">
        <f>IF(B251=0,"",(((1/12)*'Imperial Data'!$AC$4*'Imperial Data'!$AC$5)-C251)*$H$6)</f>
        <v/>
      </c>
      <c r="Q251" s="30"/>
      <c r="R251" s="30" t="str">
        <f>IF(B251=0,"",(((1/12)*'Imperial Data'!$AC$5*'Imperial Data'!$AC$7)-D251)*$H$6)</f>
        <v/>
      </c>
      <c r="S251" s="30"/>
      <c r="T251" s="30"/>
      <c r="U251" s="30"/>
      <c r="V251" s="30"/>
      <c r="W251" s="30" t="str">
        <f t="shared" si="62"/>
        <v/>
      </c>
      <c r="X251" s="31"/>
      <c r="Y251" s="30" t="str">
        <f t="shared" si="61"/>
        <v xml:space="preserve"> </v>
      </c>
      <c r="Z251" s="32"/>
    </row>
    <row r="252" spans="2:26" x14ac:dyDescent="0.2">
      <c r="B252" s="34"/>
      <c r="C252" s="30" t="str" cm="1">
        <f t="array" ref="C252">IF(B252=0," ",IF('Imperial Data'!AG241&gt;=1,_xlfn.XLOOKUP('Imperial Data'!AG241,Imperial_Incremental[Height],_xlfn.XLOOKUP('Cumulative Volumes Imperial'!$F$4,Imperial_Incremental[#Headers],Imperial_Incremental[])),0))</f>
        <v xml:space="preserve"> </v>
      </c>
      <c r="D252" s="30" t="str" cm="1">
        <f t="array" ref="D252">IF(B252=0," ",IF('Imperial Data'!AG241&gt;=1,_xlfn.XLOOKUP('Imperial Data'!AG241,Imperial_Incremental[Height],_xlfn.XLOOKUP('Cumulative Volumes Imperial'!$F$4&amp;"EC",Imperial_Incremental[#Headers],Imperial_Incremental[]),0),0))</f>
        <v xml:space="preserve"> </v>
      </c>
      <c r="E252" s="30"/>
      <c r="F252" s="30"/>
      <c r="G252" s="30" t="str">
        <f>IF(B252=0,"",IF('Cumulative Volumes Imperial'!$AP$17=FALSE,I252,H252))</f>
        <v/>
      </c>
      <c r="H252" s="30"/>
      <c r="I252" s="30"/>
      <c r="J252" s="30" t="str">
        <f>IF(B252="","",IF('Cumulative Volumes Imperial'!$AP$17=FALSE,L252,K252))</f>
        <v/>
      </c>
      <c r="K252" s="30"/>
      <c r="L252" s="30"/>
      <c r="M252" s="30" t="str">
        <f>IF($E$8+45+$E$9&gt;989,"FALSE",IF(B252="","",IF('Cumulative Volumes Imperial'!$AP$17=FALSE,O252,N252)))</f>
        <v/>
      </c>
      <c r="N252" s="30"/>
      <c r="O252" s="30" t="str">
        <f>IF(B252=0,"",IF('Cumulative Volumes Imperial'!$AP$17=FALSE,(V252*$E$4)+(W252*$E$5),N252))</f>
        <v/>
      </c>
      <c r="P252" s="30" t="str">
        <f>IF(B252=0,"",(((1/12)*'Imperial Data'!$AC$4*'Imperial Data'!$AC$5)-C252)*$H$6)</f>
        <v/>
      </c>
      <c r="Q252" s="30"/>
      <c r="R252" s="30" t="str">
        <f>IF(B252=0,"",(((1/12)*'Imperial Data'!$AC$5*'Imperial Data'!$AC$7)-D252)*$H$6)</f>
        <v/>
      </c>
      <c r="S252" s="30"/>
      <c r="T252" s="30"/>
      <c r="U252" s="30"/>
      <c r="V252" s="30"/>
      <c r="W252" s="30" t="str">
        <f t="shared" si="62"/>
        <v/>
      </c>
      <c r="X252" s="31"/>
      <c r="Y252" s="30" t="str">
        <f t="shared" si="61"/>
        <v xml:space="preserve"> </v>
      </c>
      <c r="Z252" s="32"/>
    </row>
    <row r="253" spans="2:26" x14ac:dyDescent="0.2">
      <c r="B253" s="34"/>
      <c r="C253" s="30" t="str" cm="1">
        <f t="array" ref="C253">IF(B253=0," ",IF('Imperial Data'!AG242&gt;=1,_xlfn.XLOOKUP('Imperial Data'!AG242,Imperial_Incremental[Height],_xlfn.XLOOKUP('Cumulative Volumes Imperial'!$F$4,Imperial_Incremental[#Headers],Imperial_Incremental[])),0))</f>
        <v xml:space="preserve"> </v>
      </c>
      <c r="D253" s="30" t="str" cm="1">
        <f t="array" ref="D253">IF(B253=0," ",IF('Imperial Data'!AG242&gt;=1,_xlfn.XLOOKUP('Imperial Data'!AG242,Imperial_Incremental[Height],_xlfn.XLOOKUP('Cumulative Volumes Imperial'!$F$4&amp;"EC",Imperial_Incremental[#Headers],Imperial_Incremental[]),0),0))</f>
        <v xml:space="preserve"> </v>
      </c>
      <c r="E253" s="30"/>
      <c r="F253" s="30"/>
      <c r="G253" s="30" t="str">
        <f>IF(B253=0,"",IF('Cumulative Volumes Imperial'!$AP$17=FALSE,I253,H253))</f>
        <v/>
      </c>
      <c r="H253" s="30"/>
      <c r="I253" s="30"/>
      <c r="J253" s="30" t="str">
        <f>IF(B253="","",IF('Cumulative Volumes Imperial'!$AP$17=FALSE,L253,K253))</f>
        <v/>
      </c>
      <c r="K253" s="30"/>
      <c r="L253" s="30"/>
      <c r="M253" s="30" t="str">
        <f>IF($E$8+45+$E$9&gt;989,"FALSE",IF(B253="","",IF('Cumulative Volumes Imperial'!$AP$17=FALSE,O253,N253)))</f>
        <v/>
      </c>
      <c r="N253" s="30"/>
      <c r="O253" s="30" t="str">
        <f>IF(B253=0,"",IF('Cumulative Volumes Imperial'!$AP$17=FALSE,(V253*$E$4)+(W253*$E$5),N253))</f>
        <v/>
      </c>
      <c r="P253" s="30" t="str">
        <f>IF(B253=0,"",(((1/12)*'Imperial Data'!$AC$4*'Imperial Data'!$AC$5)-C253)*$H$6)</f>
        <v/>
      </c>
      <c r="Q253" s="30"/>
      <c r="R253" s="30" t="str">
        <f>IF(B253=0,"",(((1/12)*'Imperial Data'!$AC$5*'Imperial Data'!$AC$7)-D253)*$H$6)</f>
        <v/>
      </c>
      <c r="S253" s="30"/>
      <c r="T253" s="30"/>
      <c r="U253" s="30"/>
      <c r="V253" s="30"/>
      <c r="W253" s="30" t="str">
        <f t="shared" si="62"/>
        <v/>
      </c>
      <c r="X253" s="31"/>
      <c r="Y253" s="30" t="str">
        <f t="shared" si="61"/>
        <v xml:space="preserve"> </v>
      </c>
      <c r="Z253" s="32"/>
    </row>
    <row r="254" spans="2:26" x14ac:dyDescent="0.2">
      <c r="B254" s="34"/>
      <c r="C254" s="30" t="str" cm="1">
        <f t="array" ref="C254">IF(B254=0," ",IF('Imperial Data'!AG243&gt;=1,_xlfn.XLOOKUP('Imperial Data'!AG243,Imperial_Incremental[Height],_xlfn.XLOOKUP('Cumulative Volumes Imperial'!$F$4,Imperial_Incremental[#Headers],Imperial_Incremental[])),0))</f>
        <v xml:space="preserve"> </v>
      </c>
      <c r="D254" s="30" t="str" cm="1">
        <f t="array" ref="D254">IF(B254=0," ",IF('Imperial Data'!AG243&gt;=1,_xlfn.XLOOKUP('Imperial Data'!AG243,Imperial_Incremental[Height],_xlfn.XLOOKUP('Cumulative Volumes Imperial'!$F$4&amp;"EC",Imperial_Incremental[#Headers],Imperial_Incremental[]),0),0))</f>
        <v xml:space="preserve"> </v>
      </c>
      <c r="E254" s="30"/>
      <c r="F254" s="30"/>
      <c r="G254" s="30" t="str">
        <f>IF(B254=0,"",IF('Cumulative Volumes Imperial'!$AP$17=FALSE,I254,H254))</f>
        <v/>
      </c>
      <c r="H254" s="30"/>
      <c r="I254" s="30"/>
      <c r="J254" s="30" t="str">
        <f>IF(B254="","",IF('Cumulative Volumes Imperial'!$AP$17=FALSE,L254,K254))</f>
        <v/>
      </c>
      <c r="K254" s="30"/>
      <c r="L254" s="30"/>
      <c r="M254" s="30" t="str">
        <f>IF($E$8+45+$E$9&gt;989,"FALSE",IF(B254="","",IF('Cumulative Volumes Imperial'!$AP$17=FALSE,O254,N254)))</f>
        <v/>
      </c>
      <c r="N254" s="30"/>
      <c r="O254" s="30" t="str">
        <f>IF(B254=0,"",IF('Cumulative Volumes Imperial'!$AP$17=FALSE,(V254*$E$4)+(W254*$E$5),N254))</f>
        <v/>
      </c>
      <c r="P254" s="30" t="str">
        <f>IF(B254=0,"",(((1/12)*'Imperial Data'!$AC$4*'Imperial Data'!$AC$5)-C254)*$H$6)</f>
        <v/>
      </c>
      <c r="Q254" s="30"/>
      <c r="R254" s="30" t="str">
        <f>IF(B254=0,"",(((1/12)*'Imperial Data'!$AC$5*'Imperial Data'!$AC$7)-D254)*$H$6)</f>
        <v/>
      </c>
      <c r="S254" s="30"/>
      <c r="T254" s="30"/>
      <c r="U254" s="30"/>
      <c r="V254" s="30"/>
      <c r="W254" s="30" t="str">
        <f t="shared" si="62"/>
        <v/>
      </c>
      <c r="X254" s="31"/>
      <c r="Y254" s="30" t="str">
        <f t="shared" si="61"/>
        <v xml:space="preserve"> </v>
      </c>
      <c r="Z254" s="32"/>
    </row>
    <row r="255" spans="2:26" x14ac:dyDescent="0.2">
      <c r="B255" s="34"/>
      <c r="C255" s="30" t="str" cm="1">
        <f t="array" ref="C255">IF(B255=0," ",IF('Imperial Data'!AG244&gt;=1,_xlfn.XLOOKUP('Imperial Data'!AG244,Imperial_Incremental[Height],_xlfn.XLOOKUP('Cumulative Volumes Imperial'!$F$4,Imperial_Incremental[#Headers],Imperial_Incremental[])),0))</f>
        <v xml:space="preserve"> </v>
      </c>
      <c r="D255" s="30" t="str" cm="1">
        <f t="array" ref="D255">IF(B255=0," ",IF('Imperial Data'!AG244&gt;=1,_xlfn.XLOOKUP('Imperial Data'!AG244,Imperial_Incremental[Height],_xlfn.XLOOKUP('Cumulative Volumes Imperial'!$F$4&amp;"EC",Imperial_Incremental[#Headers],Imperial_Incremental[]),0),0))</f>
        <v xml:space="preserve"> </v>
      </c>
      <c r="E255" s="30"/>
      <c r="F255" s="30"/>
      <c r="G255" s="30" t="str">
        <f>IF(B255=0,"",IF('Cumulative Volumes Imperial'!$AP$17=FALSE,I255,H255))</f>
        <v/>
      </c>
      <c r="H255" s="30"/>
      <c r="I255" s="30"/>
      <c r="J255" s="30" t="str">
        <f>IF(B255="","",IF('Cumulative Volumes Imperial'!$AP$17=FALSE,L255,K255))</f>
        <v/>
      </c>
      <c r="K255" s="30"/>
      <c r="L255" s="30"/>
      <c r="M255" s="30" t="str">
        <f>IF($E$8+45+$E$9&gt;989,"FALSE",IF(B255="","",IF('Cumulative Volumes Imperial'!$AP$17=FALSE,O255,N255)))</f>
        <v/>
      </c>
      <c r="N255" s="30"/>
      <c r="O255" s="30" t="str">
        <f>IF(B255=0,"",IF('Cumulative Volumes Imperial'!$AP$17=FALSE,(V255*$E$4)+(W255*$E$5),N255))</f>
        <v/>
      </c>
      <c r="P255" s="30" t="str">
        <f>IF(B255=0,"",(((1/12)*'Imperial Data'!$AC$4*'Imperial Data'!$AC$5)-C255)*$H$6)</f>
        <v/>
      </c>
      <c r="Q255" s="30"/>
      <c r="R255" s="30" t="str">
        <f>IF(B255=0,"",(((1/12)*'Imperial Data'!$AC$5*'Imperial Data'!$AC$7)-D255)*$H$6)</f>
        <v/>
      </c>
      <c r="S255" s="30"/>
      <c r="T255" s="30"/>
      <c r="U255" s="30"/>
      <c r="V255" s="30"/>
      <c r="W255" s="30" t="str">
        <f t="shared" si="62"/>
        <v/>
      </c>
      <c r="X255" s="31"/>
      <c r="Y255" s="30" t="str">
        <f t="shared" si="61"/>
        <v xml:space="preserve"> </v>
      </c>
      <c r="Z255" s="32"/>
    </row>
    <row r="256" spans="2:26" x14ac:dyDescent="0.2">
      <c r="B256" s="34"/>
      <c r="C256" s="30" t="str" cm="1">
        <f t="array" ref="C256">IF(B256=0," ",IF('Imperial Data'!AG245&gt;=1,_xlfn.XLOOKUP('Imperial Data'!AG245,Imperial_Incremental[Height],_xlfn.XLOOKUP('Cumulative Volumes Imperial'!$F$4,Imperial_Incremental[#Headers],Imperial_Incremental[])),0))</f>
        <v xml:space="preserve"> </v>
      </c>
      <c r="D256" s="30" t="str" cm="1">
        <f t="array" ref="D256">IF(B256=0," ",IF('Imperial Data'!AG245&gt;=1,_xlfn.XLOOKUP('Imperial Data'!AG245,Imperial_Incremental[Height],_xlfn.XLOOKUP('Cumulative Volumes Imperial'!$F$4&amp;"EC",Imperial_Incremental[#Headers],Imperial_Incremental[]),0),0))</f>
        <v xml:space="preserve"> </v>
      </c>
      <c r="E256" s="30"/>
      <c r="F256" s="30"/>
      <c r="G256" s="30" t="str">
        <f>IF(B256=0,"",IF('Cumulative Volumes Imperial'!$AP$17=FALSE,I256,H256))</f>
        <v/>
      </c>
      <c r="H256" s="30"/>
      <c r="I256" s="30"/>
      <c r="J256" s="30" t="str">
        <f>IF(B256="","",IF('Cumulative Volumes Imperial'!$AP$17=FALSE,L256,K256))</f>
        <v/>
      </c>
      <c r="K256" s="30"/>
      <c r="L256" s="30"/>
      <c r="M256" s="30" t="str">
        <f>IF($E$8+45+$E$9&gt;989,"FALSE",IF(B256="","",IF('Cumulative Volumes Imperial'!$AP$17=FALSE,O256,N256)))</f>
        <v/>
      </c>
      <c r="N256" s="30"/>
      <c r="O256" s="30" t="str">
        <f>IF(B256=0,"",IF('Cumulative Volumes Imperial'!$AP$17=FALSE,(V256*$E$4)+(W256*$E$5),N256))</f>
        <v/>
      </c>
      <c r="P256" s="30" t="str">
        <f>IF(B256=0,"",(((1/12)*'Imperial Data'!$AC$4*'Imperial Data'!$AC$5)-C256)*$H$6)</f>
        <v/>
      </c>
      <c r="Q256" s="30"/>
      <c r="R256" s="30" t="str">
        <f>IF(B256=0,"",(((1/12)*'Imperial Data'!$AC$5*'Imperial Data'!$AC$7)-D256)*$H$6)</f>
        <v/>
      </c>
      <c r="S256" s="30"/>
      <c r="T256" s="30"/>
      <c r="U256" s="30"/>
      <c r="V256" s="30"/>
      <c r="W256" s="30" t="str">
        <f t="shared" si="62"/>
        <v/>
      </c>
      <c r="X256" s="31"/>
      <c r="Y256" s="30" t="str">
        <f t="shared" si="61"/>
        <v xml:space="preserve"> </v>
      </c>
      <c r="Z256" s="32"/>
    </row>
    <row r="257" spans="2:26" x14ac:dyDescent="0.2">
      <c r="B257" s="34"/>
      <c r="C257" s="30" t="str" cm="1">
        <f t="array" ref="C257">IF(B257=0," ",IF('Imperial Data'!AG246&gt;=1,_xlfn.XLOOKUP('Imperial Data'!AG246,Imperial_Incremental[Height],_xlfn.XLOOKUP('Cumulative Volumes Imperial'!$F$4,Imperial_Incremental[#Headers],Imperial_Incremental[])),0))</f>
        <v xml:space="preserve"> </v>
      </c>
      <c r="D257" s="30" t="str" cm="1">
        <f t="array" ref="D257">IF(B257=0," ",IF('Imperial Data'!AG246&gt;=1,_xlfn.XLOOKUP('Imperial Data'!AG246,Imperial_Incremental[Height],_xlfn.XLOOKUP('Cumulative Volumes Imperial'!$F$4&amp;"EC",Imperial_Incremental[#Headers],Imperial_Incremental[]),0),0))</f>
        <v xml:space="preserve"> </v>
      </c>
      <c r="E257" s="30"/>
      <c r="F257" s="30"/>
      <c r="G257" s="30" t="str">
        <f>IF(B257=0,"",IF('Cumulative Volumes Imperial'!$AP$17=FALSE,I257,H257))</f>
        <v/>
      </c>
      <c r="H257" s="30"/>
      <c r="I257" s="30"/>
      <c r="J257" s="30" t="str">
        <f>IF(B257="","",IF('Cumulative Volumes Imperial'!$AP$17=FALSE,L257,K257))</f>
        <v/>
      </c>
      <c r="K257" s="30"/>
      <c r="L257" s="30"/>
      <c r="M257" s="30" t="str">
        <f>IF($E$8+45+$E$9&gt;989,"FALSE",IF(B257="","",IF('Cumulative Volumes Imperial'!$AP$17=FALSE,O257,N257)))</f>
        <v/>
      </c>
      <c r="N257" s="30"/>
      <c r="O257" s="30" t="str">
        <f>IF(B257=0,"",IF('Cumulative Volumes Imperial'!$AP$17=FALSE,(V257*$E$4)+(W257*$E$5),N257))</f>
        <v/>
      </c>
      <c r="P257" s="30" t="str">
        <f>IF(B257=0,"",(((1/12)*'Imperial Data'!$AC$4*'Imperial Data'!$AC$5)-C257)*$H$6)</f>
        <v/>
      </c>
      <c r="Q257" s="30"/>
      <c r="R257" s="30" t="str">
        <f>IF(B257=0,"",(((1/12)*'Imperial Data'!$AC$5*'Imperial Data'!$AC$7)-D257)*$H$6)</f>
        <v/>
      </c>
      <c r="S257" s="30"/>
      <c r="T257" s="30"/>
      <c r="U257" s="30"/>
      <c r="V257" s="30"/>
      <c r="W257" s="30" t="str">
        <f t="shared" si="62"/>
        <v/>
      </c>
      <c r="X257" s="31"/>
      <c r="Y257" s="30" t="str">
        <f t="shared" si="61"/>
        <v xml:space="preserve"> </v>
      </c>
      <c r="Z257" s="32"/>
    </row>
    <row r="258" spans="2:26" x14ac:dyDescent="0.2">
      <c r="B258" s="34"/>
      <c r="C258" s="30" t="str" cm="1">
        <f t="array" ref="C258">IF(B258=0," ",IF('Imperial Data'!AG247&gt;=1,_xlfn.XLOOKUP('Imperial Data'!AG247,Imperial_Incremental[Height],_xlfn.XLOOKUP('Cumulative Volumes Imperial'!$F$4,Imperial_Incremental[#Headers],Imperial_Incremental[])),0))</f>
        <v xml:space="preserve"> </v>
      </c>
      <c r="D258" s="30" t="str" cm="1">
        <f t="array" ref="D258">IF(B258=0," ",IF('Imperial Data'!AG247&gt;=1,_xlfn.XLOOKUP('Imperial Data'!AG247,Imperial_Incremental[Height],_xlfn.XLOOKUP('Cumulative Volumes Imperial'!$F$4&amp;"EC",Imperial_Incremental[#Headers],Imperial_Incremental[]),0),0))</f>
        <v xml:space="preserve"> </v>
      </c>
      <c r="E258" s="30"/>
      <c r="F258" s="30"/>
      <c r="G258" s="30" t="str">
        <f>IF(B258=0,"",IF('Cumulative Volumes Imperial'!$AP$17=FALSE,I258,H258))</f>
        <v/>
      </c>
      <c r="H258" s="30"/>
      <c r="I258" s="30"/>
      <c r="J258" s="30" t="str">
        <f>IF(B258="","",IF('Cumulative Volumes Imperial'!$AP$17=FALSE,L258,K258))</f>
        <v/>
      </c>
      <c r="K258" s="30"/>
      <c r="L258" s="30"/>
      <c r="M258" s="30" t="str">
        <f>IF($E$8+45+$E$9&gt;989,"FALSE",IF(B258="","",IF('Cumulative Volumes Imperial'!$AP$17=FALSE,O258,N258)))</f>
        <v/>
      </c>
      <c r="N258" s="30"/>
      <c r="O258" s="30" t="str">
        <f>IF(B258=0,"",IF('Cumulative Volumes Imperial'!$AP$17=FALSE,(V258*$E$4)+(W258*$E$5),N258))</f>
        <v/>
      </c>
      <c r="P258" s="30" t="str">
        <f>IF(B258=0,"",(((1/12)*'Imperial Data'!$AC$4*'Imperial Data'!$AC$5)-C258)*$H$6)</f>
        <v/>
      </c>
      <c r="Q258" s="30"/>
      <c r="R258" s="30" t="str">
        <f>IF(B258=0,"",(((1/12)*'Imperial Data'!$AC$5*'Imperial Data'!$AC$7)-D258)*$H$6)</f>
        <v/>
      </c>
      <c r="S258" s="30"/>
      <c r="T258" s="30"/>
      <c r="U258" s="30"/>
      <c r="V258" s="30"/>
      <c r="W258" s="30" t="str">
        <f t="shared" si="62"/>
        <v/>
      </c>
      <c r="X258" s="31"/>
      <c r="Y258" s="30" t="str">
        <f t="shared" si="61"/>
        <v xml:space="preserve"> </v>
      </c>
      <c r="Z258" s="32"/>
    </row>
    <row r="259" spans="2:26" x14ac:dyDescent="0.2">
      <c r="B259" s="34"/>
      <c r="C259" s="30" t="str" cm="1">
        <f t="array" ref="C259">IF(B259=0," ",IF('Imperial Data'!AG248&gt;=1,_xlfn.XLOOKUP('Imperial Data'!AG248,Imperial_Incremental[Height],_xlfn.XLOOKUP('Cumulative Volumes Imperial'!$F$4,Imperial_Incremental[#Headers],Imperial_Incremental[])),0))</f>
        <v xml:space="preserve"> </v>
      </c>
      <c r="D259" s="30" t="str" cm="1">
        <f t="array" ref="D259">IF(B259=0," ",IF('Imperial Data'!AG248&gt;=1,_xlfn.XLOOKUP('Imperial Data'!AG248,Imperial_Incremental[Height],_xlfn.XLOOKUP('Cumulative Volumes Imperial'!$F$4&amp;"EC",Imperial_Incremental[#Headers],Imperial_Incremental[]),0),0))</f>
        <v xml:space="preserve"> </v>
      </c>
      <c r="E259" s="30"/>
      <c r="F259" s="30"/>
      <c r="G259" s="30" t="str">
        <f>IF(B259=0,"",IF('Cumulative Volumes Imperial'!$AP$17=FALSE,I259,H259))</f>
        <v/>
      </c>
      <c r="H259" s="30"/>
      <c r="I259" s="30"/>
      <c r="J259" s="30" t="str">
        <f>IF(B259="","",IF('Cumulative Volumes Imperial'!$AP$17=FALSE,L259,K259))</f>
        <v/>
      </c>
      <c r="K259" s="30"/>
      <c r="L259" s="30"/>
      <c r="M259" s="30" t="str">
        <f>IF($E$8+45+$E$9&gt;989,"FALSE",IF(B259="","",IF('Cumulative Volumes Imperial'!$AP$17=FALSE,O259,N259)))</f>
        <v/>
      </c>
      <c r="N259" s="30"/>
      <c r="O259" s="30" t="str">
        <f>IF(B259=0,"",IF('Cumulative Volumes Imperial'!$AP$17=FALSE,(V259*$E$4)+(W259*$E$5),N259))</f>
        <v/>
      </c>
      <c r="P259" s="30" t="str">
        <f>IF(B259=0,"",(((1/12)*'Imperial Data'!$AC$4*'Imperial Data'!$AC$5)-C259)*$H$6)</f>
        <v/>
      </c>
      <c r="Q259" s="30"/>
      <c r="R259" s="30" t="str">
        <f>IF(B259=0,"",(((1/12)*'Imperial Data'!$AC$5*'Imperial Data'!$AC$7)-D259)*$H$6)</f>
        <v/>
      </c>
      <c r="S259" s="30"/>
      <c r="T259" s="30"/>
      <c r="U259" s="30"/>
      <c r="V259" s="30"/>
      <c r="W259" s="30" t="str">
        <f t="shared" si="62"/>
        <v/>
      </c>
      <c r="X259" s="31"/>
      <c r="Y259" s="30" t="str">
        <f t="shared" si="61"/>
        <v xml:space="preserve"> </v>
      </c>
      <c r="Z259" s="32"/>
    </row>
    <row r="260" spans="2:26" x14ac:dyDescent="0.2">
      <c r="B260" s="34"/>
      <c r="C260" s="30" t="str" cm="1">
        <f t="array" ref="C260">IF(B260=0," ",IF('Imperial Data'!AG249&gt;=1,_xlfn.XLOOKUP('Imperial Data'!AG249,Imperial_Incremental[Height],_xlfn.XLOOKUP('Cumulative Volumes Imperial'!$F$4,Imperial_Incremental[#Headers],Imperial_Incremental[])),0))</f>
        <v xml:space="preserve"> </v>
      </c>
      <c r="D260" s="30" t="str" cm="1">
        <f t="array" ref="D260">IF(B260=0," ",IF('Imperial Data'!AG249&gt;=1,_xlfn.XLOOKUP('Imperial Data'!AG249,Imperial_Incremental[Height],_xlfn.XLOOKUP('Cumulative Volumes Imperial'!$F$4&amp;"EC",Imperial_Incremental[#Headers],Imperial_Incremental[]),0),0))</f>
        <v xml:space="preserve"> </v>
      </c>
      <c r="E260" s="30"/>
      <c r="F260" s="30"/>
      <c r="G260" s="30" t="str">
        <f>IF(B260=0,"",IF('Cumulative Volumes Imperial'!$AP$17=FALSE,I260,H260))</f>
        <v/>
      </c>
      <c r="H260" s="30"/>
      <c r="I260" s="30"/>
      <c r="J260" s="30" t="str">
        <f>IF(B260="","",IF('Cumulative Volumes Imperial'!$AP$17=FALSE,L260,K260))</f>
        <v/>
      </c>
      <c r="K260" s="30"/>
      <c r="L260" s="30"/>
      <c r="M260" s="30" t="str">
        <f>IF($E$8+45+$E$9&gt;989,"FALSE",IF(B260="","",IF('Cumulative Volumes Imperial'!$AP$17=FALSE,O260,N260)))</f>
        <v/>
      </c>
      <c r="N260" s="30"/>
      <c r="O260" s="30" t="str">
        <f>IF(B260=0,"",IF('Cumulative Volumes Imperial'!$AP$17=FALSE,(V260*$E$4)+(W260*$E$5),N260))</f>
        <v/>
      </c>
      <c r="P260" s="30" t="str">
        <f>IF(B260=0,"",(((1/12)*'Imperial Data'!$AC$4*'Imperial Data'!$AC$5)-C260)*$H$6)</f>
        <v/>
      </c>
      <c r="Q260" s="30"/>
      <c r="R260" s="30" t="str">
        <f>IF(B260=0,"",(((1/12)*'Imperial Data'!$AC$5*'Imperial Data'!$AC$7)-D260)*$H$6)</f>
        <v/>
      </c>
      <c r="S260" s="30"/>
      <c r="T260" s="30"/>
      <c r="U260" s="30"/>
      <c r="V260" s="30"/>
      <c r="W260" s="30" t="str">
        <f t="shared" si="62"/>
        <v/>
      </c>
      <c r="X260" s="31"/>
      <c r="Y260" s="30" t="str">
        <f t="shared" si="61"/>
        <v xml:space="preserve"> </v>
      </c>
      <c r="Z260" s="32"/>
    </row>
    <row r="261" spans="2:26" x14ac:dyDescent="0.2">
      <c r="B261" s="34"/>
      <c r="C261" s="30" t="str" cm="1">
        <f t="array" ref="C261">IF(B261=0," ",IF('Imperial Data'!AG250&gt;=1,_xlfn.XLOOKUP('Imperial Data'!AG250,Imperial_Incremental[Height],_xlfn.XLOOKUP('Cumulative Volumes Imperial'!$F$4,Imperial_Incremental[#Headers],Imperial_Incremental[])),0))</f>
        <v xml:space="preserve"> </v>
      </c>
      <c r="D261" s="30" t="str" cm="1">
        <f t="array" ref="D261">IF(B261=0," ",IF('Imperial Data'!AG250&gt;=1,_xlfn.XLOOKUP('Imperial Data'!AG250,Imperial_Incremental[Height],_xlfn.XLOOKUP('Cumulative Volumes Imperial'!$F$4&amp;"EC",Imperial_Incremental[#Headers],Imperial_Incremental[]),0),0))</f>
        <v xml:space="preserve"> </v>
      </c>
      <c r="E261" s="30"/>
      <c r="F261" s="30"/>
      <c r="G261" s="30" t="str">
        <f>IF(B261=0,"",IF('Cumulative Volumes Imperial'!$AP$17=FALSE,I261,H261))</f>
        <v/>
      </c>
      <c r="H261" s="30"/>
      <c r="I261" s="30"/>
      <c r="J261" s="30" t="str">
        <f>IF(B261="","",IF('Cumulative Volumes Imperial'!$AP$17=FALSE,L261,K261))</f>
        <v/>
      </c>
      <c r="K261" s="30"/>
      <c r="L261" s="30"/>
      <c r="M261" s="30" t="str">
        <f>IF($E$8+45+$E$9&gt;989,"FALSE",IF(B261="","",IF('Cumulative Volumes Imperial'!$AP$17=FALSE,O261,N261)))</f>
        <v/>
      </c>
      <c r="N261" s="30"/>
      <c r="O261" s="30" t="str">
        <f>IF(B261=0,"",IF('Cumulative Volumes Imperial'!$AP$17=FALSE,(V261*$E$4)+(W261*$E$5),N261))</f>
        <v/>
      </c>
      <c r="P261" s="30" t="str">
        <f>IF(B261=0,"",(((1/12)*'Imperial Data'!$AC$4*'Imperial Data'!$AC$5)-C261)*$H$6)</f>
        <v/>
      </c>
      <c r="Q261" s="30"/>
      <c r="R261" s="30" t="str">
        <f>IF(B261=0,"",(((1/12)*'Imperial Data'!$AC$5*'Imperial Data'!$AC$7)-D261)*$H$6)</f>
        <v/>
      </c>
      <c r="S261" s="30"/>
      <c r="T261" s="30"/>
      <c r="U261" s="30"/>
      <c r="V261" s="30"/>
      <c r="W261" s="30" t="str">
        <f t="shared" si="62"/>
        <v/>
      </c>
      <c r="X261" s="31"/>
      <c r="Y261" s="30" t="str">
        <f t="shared" si="61"/>
        <v xml:space="preserve"> </v>
      </c>
      <c r="Z261" s="32"/>
    </row>
    <row r="262" spans="2:26" x14ac:dyDescent="0.2">
      <c r="B262" s="34"/>
      <c r="C262" s="30" t="str" cm="1">
        <f t="array" ref="C262">IF(B262=0," ",IF('Imperial Data'!AG251&gt;=1,_xlfn.XLOOKUP('Imperial Data'!AG251,Imperial_Incremental[Height],_xlfn.XLOOKUP('Cumulative Volumes Imperial'!$F$4,Imperial_Incremental[#Headers],Imperial_Incremental[])),0))</f>
        <v xml:space="preserve"> </v>
      </c>
      <c r="D262" s="30" t="str" cm="1">
        <f t="array" ref="D262">IF(B262=0," ",IF('Imperial Data'!AG251&gt;=1,_xlfn.XLOOKUP('Imperial Data'!AG251,Imperial_Incremental[Height],_xlfn.XLOOKUP('Cumulative Volumes Imperial'!$F$4&amp;"EC",Imperial_Incremental[#Headers],Imperial_Incremental[]),0),0))</f>
        <v xml:space="preserve"> </v>
      </c>
      <c r="E262" s="30"/>
      <c r="F262" s="30"/>
      <c r="G262" s="30" t="str">
        <f>IF(B262=0,"",IF('Cumulative Volumes Imperial'!$AP$17=FALSE,I262,H262))</f>
        <v/>
      </c>
      <c r="H262" s="30"/>
      <c r="I262" s="30"/>
      <c r="J262" s="30" t="str">
        <f>IF(B262="","",IF('Cumulative Volumes Imperial'!$AP$17=FALSE,L262,K262))</f>
        <v/>
      </c>
      <c r="K262" s="30"/>
      <c r="L262" s="30"/>
      <c r="M262" s="30" t="str">
        <f>IF($E$8+45+$E$9&gt;989,"FALSE",IF(B262="","",IF('Cumulative Volumes Imperial'!$AP$17=FALSE,O262,N262)))</f>
        <v/>
      </c>
      <c r="N262" s="30"/>
      <c r="O262" s="30" t="str">
        <f>IF(B262=0,"",IF('Cumulative Volumes Imperial'!$AP$17=FALSE,(V262*$E$4)+(W262*$E$5),N262))</f>
        <v/>
      </c>
      <c r="P262" s="30" t="str">
        <f>IF(B262=0,"",(((1/12)*'Imperial Data'!$AC$4*'Imperial Data'!$AC$5)-C262)*$H$6)</f>
        <v/>
      </c>
      <c r="Q262" s="30"/>
      <c r="R262" s="30" t="str">
        <f>IF(B262=0,"",(((1/12)*'Imperial Data'!$AC$5*'Imperial Data'!$AC$7)-D262)*$H$6)</f>
        <v/>
      </c>
      <c r="S262" s="30"/>
      <c r="T262" s="30"/>
      <c r="U262" s="30"/>
      <c r="V262" s="30"/>
      <c r="W262" s="30" t="str">
        <f t="shared" si="62"/>
        <v/>
      </c>
      <c r="X262" s="31"/>
      <c r="Y262" s="30" t="str">
        <f t="shared" si="61"/>
        <v xml:space="preserve"> </v>
      </c>
      <c r="Z262" s="32"/>
    </row>
    <row r="263" spans="2:26" x14ac:dyDescent="0.2">
      <c r="B263" s="34"/>
      <c r="C263" s="30" t="str" cm="1">
        <f t="array" ref="C263">IF(B263=0," ",IF('Imperial Data'!AG252&gt;=1,_xlfn.XLOOKUP('Imperial Data'!AG252,Imperial_Incremental[Height],_xlfn.XLOOKUP('Cumulative Volumes Imperial'!$F$4,Imperial_Incremental[#Headers],Imperial_Incremental[])),0))</f>
        <v xml:space="preserve"> </v>
      </c>
      <c r="D263" s="30" t="str" cm="1">
        <f t="array" ref="D263">IF(B263=0," ",IF('Imperial Data'!AG252&gt;=1,_xlfn.XLOOKUP('Imperial Data'!AG252,Imperial_Incremental[Height],_xlfn.XLOOKUP('Cumulative Volumes Imperial'!$F$4&amp;"EC",Imperial_Incremental[#Headers],Imperial_Incremental[]),0),0))</f>
        <v xml:space="preserve"> </v>
      </c>
      <c r="E263" s="30"/>
      <c r="F263" s="30"/>
      <c r="G263" s="30" t="str">
        <f>IF(B263=0,"",IF('Cumulative Volumes Imperial'!$AP$17=FALSE,I263,H263))</f>
        <v/>
      </c>
      <c r="H263" s="30"/>
      <c r="I263" s="30"/>
      <c r="J263" s="30" t="str">
        <f>IF(B263="","",IF('Cumulative Volumes Imperial'!$AP$17=FALSE,L263,K263))</f>
        <v/>
      </c>
      <c r="K263" s="30"/>
      <c r="L263" s="30"/>
      <c r="M263" s="30" t="str">
        <f>IF($E$8+45+$E$9&gt;989,"FALSE",IF(B263="","",IF('Cumulative Volumes Imperial'!$AP$17=FALSE,O263,N263)))</f>
        <v/>
      </c>
      <c r="N263" s="30"/>
      <c r="O263" s="30" t="str">
        <f>IF(B263=0,"",IF('Cumulative Volumes Imperial'!$AP$17=FALSE,(V263*$E$4)+(W263*$E$5),N263))</f>
        <v/>
      </c>
      <c r="P263" s="30" t="str">
        <f>IF(B263=0,"",(((1/12)*'Imperial Data'!$AC$4*'Imperial Data'!$AC$5)-C263)*$H$6)</f>
        <v/>
      </c>
      <c r="Q263" s="30"/>
      <c r="R263" s="30" t="str">
        <f>IF(B263=0,"",(((1/12)*'Imperial Data'!$AC$5*'Imperial Data'!$AC$7)-D263)*$H$6)</f>
        <v/>
      </c>
      <c r="S263" s="30"/>
      <c r="T263" s="30"/>
      <c r="U263" s="30"/>
      <c r="V263" s="30"/>
      <c r="W263" s="30" t="str">
        <f t="shared" si="62"/>
        <v/>
      </c>
      <c r="X263" s="31"/>
      <c r="Y263" s="30" t="str">
        <f t="shared" si="61"/>
        <v xml:space="preserve"> </v>
      </c>
      <c r="Z263" s="32"/>
    </row>
    <row r="264" spans="2:26" x14ac:dyDescent="0.2">
      <c r="B264" s="34"/>
      <c r="C264" s="30" t="str" cm="1">
        <f t="array" ref="C264">IF(B264=0," ",IF('Imperial Data'!AG253&gt;=1,_xlfn.XLOOKUP('Imperial Data'!AG253,Imperial_Incremental[Height],_xlfn.XLOOKUP('Cumulative Volumes Imperial'!$F$4,Imperial_Incremental[#Headers],Imperial_Incremental[])),0))</f>
        <v xml:space="preserve"> </v>
      </c>
      <c r="D264" s="30" t="str" cm="1">
        <f t="array" ref="D264">IF(B264=0," ",IF('Imperial Data'!AG253&gt;=1,_xlfn.XLOOKUP('Imperial Data'!AG253,Imperial_Incremental[Height],_xlfn.XLOOKUP('Cumulative Volumes Imperial'!$F$4&amp;"EC",Imperial_Incremental[#Headers],Imperial_Incremental[]),0),0))</f>
        <v xml:space="preserve"> </v>
      </c>
      <c r="E264" s="30"/>
      <c r="F264" s="30"/>
      <c r="G264" s="30" t="str">
        <f>IF(B264=0,"",IF('Cumulative Volumes Imperial'!$AP$17=FALSE,I264,H264))</f>
        <v/>
      </c>
      <c r="H264" s="30"/>
      <c r="I264" s="30"/>
      <c r="J264" s="30" t="str">
        <f>IF(B264="","",IF('Cumulative Volumes Imperial'!$AP$17=FALSE,L264,K264))</f>
        <v/>
      </c>
      <c r="K264" s="30"/>
      <c r="L264" s="30"/>
      <c r="M264" s="30" t="str">
        <f>IF($E$8+45+$E$9&gt;989,"FALSE",IF(B264="","",IF('Cumulative Volumes Imperial'!$AP$17=FALSE,O264,N264)))</f>
        <v/>
      </c>
      <c r="N264" s="30"/>
      <c r="O264" s="30" t="str">
        <f>IF(B264=0,"",IF('Cumulative Volumes Imperial'!$AP$17=FALSE,(V264*$E$4)+(W264*$E$5),N264))</f>
        <v/>
      </c>
      <c r="P264" s="30" t="str">
        <f>IF(B264=0,"",(((1/12)*'Imperial Data'!$AC$4*'Imperial Data'!$AC$5)-C264)*$H$6)</f>
        <v/>
      </c>
      <c r="Q264" s="30"/>
      <c r="R264" s="30" t="str">
        <f>IF(B264=0,"",(((1/12)*'Imperial Data'!$AC$5*'Imperial Data'!$AC$7)-D264)*$H$6)</f>
        <v/>
      </c>
      <c r="S264" s="30"/>
      <c r="T264" s="30"/>
      <c r="U264" s="30"/>
      <c r="V264" s="30"/>
      <c r="W264" s="30" t="str">
        <f t="shared" si="62"/>
        <v/>
      </c>
      <c r="X264" s="31"/>
      <c r="Y264" s="30" t="str">
        <f t="shared" si="61"/>
        <v xml:space="preserve"> </v>
      </c>
      <c r="Z264" s="32"/>
    </row>
    <row r="265" spans="2:26" x14ac:dyDescent="0.2">
      <c r="B265" s="34"/>
      <c r="C265" s="30" t="str" cm="1">
        <f t="array" ref="C265">IF(B265=0," ",IF('Imperial Data'!AG254&gt;=1,_xlfn.XLOOKUP('Imperial Data'!AG254,Imperial_Incremental[Height],_xlfn.XLOOKUP('Cumulative Volumes Imperial'!$F$4,Imperial_Incremental[#Headers],Imperial_Incremental[])),0))</f>
        <v xml:space="preserve"> </v>
      </c>
      <c r="D265" s="30" t="str" cm="1">
        <f t="array" ref="D265">IF(B265=0," ",IF('Imperial Data'!AG254&gt;=1,_xlfn.XLOOKUP('Imperial Data'!AG254,Imperial_Incremental[Height],_xlfn.XLOOKUP('Cumulative Volumes Imperial'!$F$4&amp;"EC",Imperial_Incremental[#Headers],Imperial_Incremental[]),0),0))</f>
        <v xml:space="preserve"> </v>
      </c>
      <c r="E265" s="30"/>
      <c r="F265" s="30"/>
      <c r="G265" s="30" t="str">
        <f>IF(B265=0,"",IF('Cumulative Volumes Imperial'!$AP$17=FALSE,I265,H265))</f>
        <v/>
      </c>
      <c r="H265" s="30"/>
      <c r="I265" s="30"/>
      <c r="J265" s="30" t="str">
        <f>IF(B265="","",IF('Cumulative Volumes Imperial'!$AP$17=FALSE,L265,K265))</f>
        <v/>
      </c>
      <c r="K265" s="30"/>
      <c r="L265" s="30"/>
      <c r="M265" s="30" t="str">
        <f>IF($E$8+45+$E$9&gt;989,"FALSE",IF(B265="","",IF('Cumulative Volumes Imperial'!$AP$17=FALSE,O265,N265)))</f>
        <v/>
      </c>
      <c r="N265" s="30"/>
      <c r="O265" s="30" t="str">
        <f>IF(B265=0,"",IF('Cumulative Volumes Imperial'!$AP$17=FALSE,(V265*$E$4)+(W265*$E$5),N265))</f>
        <v/>
      </c>
      <c r="P265" s="30" t="str">
        <f>IF(B265=0,"",(((1/12)*'Imperial Data'!$AC$4*'Imperial Data'!$AC$5)-C265)*$H$6)</f>
        <v/>
      </c>
      <c r="Q265" s="30"/>
      <c r="R265" s="30" t="str">
        <f>IF(B265=0,"",(((1/12)*'Imperial Data'!$AC$5*'Imperial Data'!$AC$7)-D265)*$H$6)</f>
        <v/>
      </c>
      <c r="S265" s="30"/>
      <c r="T265" s="30"/>
      <c r="U265" s="30"/>
      <c r="V265" s="30"/>
      <c r="W265" s="30" t="str">
        <f t="shared" si="62"/>
        <v/>
      </c>
      <c r="X265" s="31"/>
      <c r="Y265" s="30" t="str">
        <f t="shared" si="61"/>
        <v xml:space="preserve"> </v>
      </c>
      <c r="Z265" s="32"/>
    </row>
    <row r="266" spans="2:26" x14ac:dyDescent="0.2">
      <c r="B266" s="34"/>
      <c r="C266" s="30" t="str" cm="1">
        <f t="array" ref="C266">IF(B266=0," ",IF('Imperial Data'!AG255&gt;=1,_xlfn.XLOOKUP('Imperial Data'!AG255,Imperial_Incremental[Height],_xlfn.XLOOKUP('Cumulative Volumes Imperial'!$F$4,Imperial_Incremental[#Headers],Imperial_Incremental[])),0))</f>
        <v xml:space="preserve"> </v>
      </c>
      <c r="D266" s="30" t="str" cm="1">
        <f t="array" ref="D266">IF(B266=0," ",IF('Imperial Data'!AG255&gt;=1,_xlfn.XLOOKUP('Imperial Data'!AG255,Imperial_Incremental[Height],_xlfn.XLOOKUP('Cumulative Volumes Imperial'!$F$4&amp;"EC",Imperial_Incremental[#Headers],Imperial_Incremental[]),0),0))</f>
        <v xml:space="preserve"> </v>
      </c>
      <c r="E266" s="30"/>
      <c r="F266" s="30"/>
      <c r="G266" s="30" t="str">
        <f>IF(B266=0,"",IF('Cumulative Volumes Imperial'!$AP$17=FALSE,I266,H266))</f>
        <v/>
      </c>
      <c r="H266" s="30"/>
      <c r="I266" s="30"/>
      <c r="J266" s="30" t="str">
        <f>IF(B266="","",IF('Cumulative Volumes Imperial'!$AP$17=FALSE,L266,K266))</f>
        <v/>
      </c>
      <c r="K266" s="30"/>
      <c r="L266" s="30"/>
      <c r="M266" s="30" t="str">
        <f>IF($E$8+45+$E$9&gt;989,"FALSE",IF(B266="","",IF('Cumulative Volumes Imperial'!$AP$17=FALSE,O266,N266)))</f>
        <v/>
      </c>
      <c r="N266" s="30"/>
      <c r="O266" s="30" t="str">
        <f>IF(B266=0,"",IF('Cumulative Volumes Imperial'!$AP$17=FALSE,(V266*$E$4)+(W266*$E$5),N266))</f>
        <v/>
      </c>
      <c r="P266" s="30" t="str">
        <f>IF(B266=0,"",(((1/12)*'Imperial Data'!$AC$4*'Imperial Data'!$AC$5)-C266)*$H$6)</f>
        <v/>
      </c>
      <c r="Q266" s="30"/>
      <c r="R266" s="30" t="str">
        <f>IF(B266=0,"",(((1/12)*'Imperial Data'!$AC$5*'Imperial Data'!$AC$7)-D266)*$H$6)</f>
        <v/>
      </c>
      <c r="S266" s="30"/>
      <c r="T266" s="30"/>
      <c r="U266" s="30"/>
      <c r="V266" s="30"/>
      <c r="W266" s="30" t="str">
        <f t="shared" si="62"/>
        <v/>
      </c>
      <c r="X266" s="31"/>
      <c r="Y266" s="30" t="str">
        <f t="shared" si="61"/>
        <v xml:space="preserve"> </v>
      </c>
      <c r="Z266" s="32"/>
    </row>
    <row r="267" spans="2:26" x14ac:dyDescent="0.2">
      <c r="B267" s="34"/>
      <c r="C267" s="30" t="str" cm="1">
        <f t="array" ref="C267">IF(B267=0," ",IF('Imperial Data'!AG256&gt;=1,_xlfn.XLOOKUP('Imperial Data'!AG256,Imperial_Incremental[Height],_xlfn.XLOOKUP('Cumulative Volumes Imperial'!$F$4,Imperial_Incremental[#Headers],Imperial_Incremental[])),0))</f>
        <v xml:space="preserve"> </v>
      </c>
      <c r="D267" s="30" t="str" cm="1">
        <f t="array" ref="D267">IF(B267=0," ",IF('Imperial Data'!AG256&gt;=1,_xlfn.XLOOKUP('Imperial Data'!AG256,Imperial_Incremental[Height],_xlfn.XLOOKUP('Cumulative Volumes Imperial'!$F$4&amp;"EC",Imperial_Incremental[#Headers],Imperial_Incremental[]),0),0))</f>
        <v xml:space="preserve"> </v>
      </c>
      <c r="E267" s="30"/>
      <c r="F267" s="30"/>
      <c r="G267" s="30" t="str">
        <f>IF(B267=0,"",IF('Cumulative Volumes Imperial'!$AP$17=FALSE,I267,H267))</f>
        <v/>
      </c>
      <c r="H267" s="30"/>
      <c r="I267" s="30"/>
      <c r="J267" s="30" t="str">
        <f>IF(B267="","",IF('Cumulative Volumes Imperial'!$AP$17=FALSE,L267,K267))</f>
        <v/>
      </c>
      <c r="K267" s="30"/>
      <c r="L267" s="30"/>
      <c r="M267" s="30" t="str">
        <f>IF($E$8+45+$E$9&gt;989,"FALSE",IF(B267="","",IF('Cumulative Volumes Imperial'!$AP$17=FALSE,O267,N267)))</f>
        <v/>
      </c>
      <c r="N267" s="30"/>
      <c r="O267" s="30" t="str">
        <f>IF(B267=0,"",IF('Cumulative Volumes Imperial'!$AP$17=FALSE,(V267*$E$4)+(W267*$E$5),N267))</f>
        <v/>
      </c>
      <c r="P267" s="30" t="str">
        <f>IF(B267=0,"",(((1/12)*'Imperial Data'!$AC$4*'Imperial Data'!$AC$5)-C267)*$H$6)</f>
        <v/>
      </c>
      <c r="Q267" s="30"/>
      <c r="R267" s="30" t="str">
        <f>IF(B267=0,"",(((1/12)*'Imperial Data'!$AC$5*'Imperial Data'!$AC$7)-D267)*$H$6)</f>
        <v/>
      </c>
      <c r="S267" s="30"/>
      <c r="T267" s="30"/>
      <c r="U267" s="30"/>
      <c r="V267" s="30"/>
      <c r="W267" s="30" t="str">
        <f t="shared" si="62"/>
        <v/>
      </c>
      <c r="X267" s="31"/>
      <c r="Y267" s="30" t="str">
        <f t="shared" si="61"/>
        <v xml:space="preserve"> </v>
      </c>
      <c r="Z267" s="32"/>
    </row>
    <row r="268" spans="2:26" x14ac:dyDescent="0.2">
      <c r="B268" s="34"/>
      <c r="C268" s="30" t="str" cm="1">
        <f t="array" ref="C268">IF(B268=0," ",IF('Imperial Data'!AG257&gt;=1,_xlfn.XLOOKUP('Imperial Data'!AG257,Imperial_Incremental[Height],_xlfn.XLOOKUP('Cumulative Volumes Imperial'!$F$4,Imperial_Incremental[#Headers],Imperial_Incremental[])),0))</f>
        <v xml:space="preserve"> </v>
      </c>
      <c r="D268" s="30" t="str" cm="1">
        <f t="array" ref="D268">IF(B268=0," ",IF('Imperial Data'!AG257&gt;=1,_xlfn.XLOOKUP('Imperial Data'!AG257,Imperial_Incremental[Height],_xlfn.XLOOKUP('Cumulative Volumes Imperial'!$F$4&amp;"EC",Imperial_Incremental[#Headers],Imperial_Incremental[]),0),0))</f>
        <v xml:space="preserve"> </v>
      </c>
      <c r="E268" s="30"/>
      <c r="F268" s="30"/>
      <c r="G268" s="30" t="str">
        <f>IF(B268=0,"",IF('Cumulative Volumes Imperial'!$AP$17=FALSE,I268,H268))</f>
        <v/>
      </c>
      <c r="H268" s="30"/>
      <c r="I268" s="30"/>
      <c r="J268" s="30" t="str">
        <f>IF(B268="","",IF('Cumulative Volumes Imperial'!$AP$17=FALSE,L268,K268))</f>
        <v/>
      </c>
      <c r="K268" s="30"/>
      <c r="L268" s="30"/>
      <c r="M268" s="30" t="str">
        <f>IF($E$8+45+$E$9&gt;989,"FALSE",IF(B268="","",IF('Cumulative Volumes Imperial'!$AP$17=FALSE,O268,N268)))</f>
        <v/>
      </c>
      <c r="N268" s="30"/>
      <c r="O268" s="30" t="str">
        <f>IF(B268=0,"",IF('Cumulative Volumes Imperial'!$AP$17=FALSE,(V268*$E$4)+(W268*$E$5),N268))</f>
        <v/>
      </c>
      <c r="P268" s="30" t="str">
        <f>IF(B268=0,"",(((1/12)*'Imperial Data'!$AC$4*'Imperial Data'!$AC$5)-C268)*$H$6)</f>
        <v/>
      </c>
      <c r="Q268" s="30"/>
      <c r="R268" s="30" t="str">
        <f>IF(B268=0,"",(((1/12)*'Imperial Data'!$AC$5*'Imperial Data'!$AC$7)-D268)*$H$6)</f>
        <v/>
      </c>
      <c r="S268" s="30"/>
      <c r="T268" s="30"/>
      <c r="U268" s="30"/>
      <c r="V268" s="30"/>
      <c r="W268" s="30" t="str">
        <f t="shared" si="62"/>
        <v/>
      </c>
      <c r="X268" s="31"/>
      <c r="Y268" s="30" t="str">
        <f t="shared" si="61"/>
        <v xml:space="preserve"> </v>
      </c>
      <c r="Z268" s="32"/>
    </row>
    <row r="269" spans="2:26" x14ac:dyDescent="0.2">
      <c r="B269" s="34"/>
      <c r="C269" s="30" t="str" cm="1">
        <f t="array" ref="C269">IF(B269=0," ",IF('Imperial Data'!AG258&gt;=1,_xlfn.XLOOKUP('Imperial Data'!AG258,Imperial_Incremental[Height],_xlfn.XLOOKUP('Cumulative Volumes Imperial'!$F$4,Imperial_Incremental[#Headers],Imperial_Incremental[])),0))</f>
        <v xml:space="preserve"> </v>
      </c>
      <c r="D269" s="30" t="str" cm="1">
        <f t="array" ref="D269">IF(B269=0," ",IF('Imperial Data'!AG258&gt;=1,_xlfn.XLOOKUP('Imperial Data'!AG258,Imperial_Incremental[Height],_xlfn.XLOOKUP('Cumulative Volumes Imperial'!$F$4&amp;"EC",Imperial_Incremental[#Headers],Imperial_Incremental[]),0),0))</f>
        <v xml:space="preserve"> </v>
      </c>
      <c r="E269" s="30"/>
      <c r="F269" s="30"/>
      <c r="G269" s="30" t="str">
        <f>IF(B269=0,"",IF('Cumulative Volumes Imperial'!$AP$17=FALSE,I269,H269))</f>
        <v/>
      </c>
      <c r="H269" s="30"/>
      <c r="I269" s="30"/>
      <c r="J269" s="30" t="str">
        <f>IF(B269="","",IF('Cumulative Volumes Imperial'!$AP$17=FALSE,L269,K269))</f>
        <v/>
      </c>
      <c r="K269" s="30"/>
      <c r="L269" s="30"/>
      <c r="M269" s="30" t="str">
        <f>IF($E$8+45+$E$9&gt;989,"FALSE",IF(B269="","",IF('Cumulative Volumes Imperial'!$AP$17=FALSE,O269,N269)))</f>
        <v/>
      </c>
      <c r="N269" s="30"/>
      <c r="O269" s="30" t="str">
        <f>IF(B269=0,"",IF('Cumulative Volumes Imperial'!$AP$17=FALSE,(V269*$E$4)+(W269*$E$5),N269))</f>
        <v/>
      </c>
      <c r="P269" s="30" t="str">
        <f>IF(B269=0,"",(((1/12)*'Imperial Data'!$AC$4*'Imperial Data'!$AC$5)-C269)*$H$6)</f>
        <v/>
      </c>
      <c r="Q269" s="30"/>
      <c r="R269" s="30" t="str">
        <f>IF(B269=0,"",(((1/12)*'Imperial Data'!$AC$5*'Imperial Data'!$AC$7)-D269)*$H$6)</f>
        <v/>
      </c>
      <c r="S269" s="30"/>
      <c r="T269" s="30"/>
      <c r="U269" s="30"/>
      <c r="V269" s="30"/>
      <c r="W269" s="30" t="str">
        <f t="shared" si="62"/>
        <v/>
      </c>
      <c r="X269" s="31"/>
      <c r="Y269" s="30" t="str">
        <f t="shared" si="61"/>
        <v xml:space="preserve"> </v>
      </c>
      <c r="Z269" s="32"/>
    </row>
    <row r="270" spans="2:26" x14ac:dyDescent="0.2">
      <c r="B270" s="34"/>
      <c r="C270" s="30" t="str" cm="1">
        <f t="array" ref="C270">IF(B270=0," ",IF('Imperial Data'!AG259&gt;=1,_xlfn.XLOOKUP('Imperial Data'!AG259,Imperial_Incremental[Height],_xlfn.XLOOKUP('Cumulative Volumes Imperial'!$F$4,Imperial_Incremental[#Headers],Imperial_Incremental[])),0))</f>
        <v xml:space="preserve"> </v>
      </c>
      <c r="D270" s="30" t="str" cm="1">
        <f t="array" ref="D270">IF(B270=0," ",IF('Imperial Data'!AG259&gt;=1,_xlfn.XLOOKUP('Imperial Data'!AG259,Imperial_Incremental[Height],_xlfn.XLOOKUP('Cumulative Volumes Imperial'!$F$4&amp;"EC",Imperial_Incremental[#Headers],Imperial_Incremental[]),0),0))</f>
        <v xml:space="preserve"> </v>
      </c>
      <c r="E270" s="30"/>
      <c r="F270" s="30"/>
      <c r="G270" s="30" t="str">
        <f>IF(B270=0,"",IF('Cumulative Volumes Imperial'!$AP$17=FALSE,I270,H270))</f>
        <v/>
      </c>
      <c r="H270" s="30"/>
      <c r="I270" s="30"/>
      <c r="J270" s="30" t="str">
        <f>IF(B270="","",IF('Cumulative Volumes Imperial'!$AP$17=FALSE,L270,K270))</f>
        <v/>
      </c>
      <c r="K270" s="30"/>
      <c r="L270" s="30"/>
      <c r="M270" s="30" t="str">
        <f>IF($E$8+45+$E$9&gt;989,"FALSE",IF(B270="","",IF('Cumulative Volumes Imperial'!$AP$17=FALSE,O270,N270)))</f>
        <v/>
      </c>
      <c r="N270" s="30"/>
      <c r="O270" s="30" t="str">
        <f>IF(B270=0,"",IF('Cumulative Volumes Imperial'!$AP$17=FALSE,(V270*$E$4)+(W270*$E$5),N270))</f>
        <v/>
      </c>
      <c r="P270" s="30" t="str">
        <f>IF(B270=0,"",(((1/12)*'Imperial Data'!$AC$4*'Imperial Data'!$AC$5)-C270)*$H$6)</f>
        <v/>
      </c>
      <c r="Q270" s="30"/>
      <c r="R270" s="30" t="str">
        <f>IF(B270=0,"",(((1/12)*'Imperial Data'!$AC$5*'Imperial Data'!$AC$7)-D270)*$H$6)</f>
        <v/>
      </c>
      <c r="S270" s="30"/>
      <c r="T270" s="30"/>
      <c r="U270" s="30"/>
      <c r="V270" s="30"/>
      <c r="W270" s="30" t="str">
        <f t="shared" si="62"/>
        <v/>
      </c>
      <c r="X270" s="31"/>
      <c r="Y270" s="30" t="str">
        <f t="shared" ref="Y270:Y333" si="64">IF(B270=0," ",$E$7+B270/12)</f>
        <v xml:space="preserve"> </v>
      </c>
      <c r="Z270" s="32"/>
    </row>
    <row r="271" spans="2:26" x14ac:dyDescent="0.2">
      <c r="B271" s="34"/>
      <c r="C271" s="30" t="str" cm="1">
        <f t="array" ref="C271">IF(B271=0," ",IF('Imperial Data'!AG260&gt;=1,_xlfn.XLOOKUP('Imperial Data'!AG260,Imperial_Incremental[Height],_xlfn.XLOOKUP('Cumulative Volumes Imperial'!$F$4,Imperial_Incremental[#Headers],Imperial_Incremental[])),0))</f>
        <v xml:space="preserve"> </v>
      </c>
      <c r="D271" s="30" t="str" cm="1">
        <f t="array" ref="D271">IF(B271=0," ",IF('Imperial Data'!AG260&gt;=1,_xlfn.XLOOKUP('Imperial Data'!AG260,Imperial_Incremental[Height],_xlfn.XLOOKUP('Cumulative Volumes Imperial'!$F$4&amp;"EC",Imperial_Incremental[#Headers],Imperial_Incremental[]),0),0))</f>
        <v xml:space="preserve"> </v>
      </c>
      <c r="E271" s="30"/>
      <c r="F271" s="30"/>
      <c r="G271" s="30" t="str">
        <f>IF(B271=0,"",IF('Cumulative Volumes Imperial'!$AP$17=FALSE,I271,H271))</f>
        <v/>
      </c>
      <c r="H271" s="30"/>
      <c r="I271" s="30"/>
      <c r="J271" s="30" t="str">
        <f>IF(B271="","",IF('Cumulative Volumes Imperial'!$AP$17=FALSE,L271,K271))</f>
        <v/>
      </c>
      <c r="K271" s="30"/>
      <c r="L271" s="30"/>
      <c r="M271" s="30" t="str">
        <f>IF($E$8+45+$E$9&gt;989,"FALSE",IF(B271="","",IF('Cumulative Volumes Imperial'!$AP$17=FALSE,O271,N271)))</f>
        <v/>
      </c>
      <c r="N271" s="30"/>
      <c r="O271" s="30" t="str">
        <f>IF(B271=0,"",IF('Cumulative Volumes Imperial'!$AP$17=FALSE,(V271*$E$4)+(W271*$E$5),N271))</f>
        <v/>
      </c>
      <c r="P271" s="30" t="str">
        <f>IF(B271=0,"",(((1/12)*'Imperial Data'!$AC$4*'Imperial Data'!$AC$5)-C271)*$H$6)</f>
        <v/>
      </c>
      <c r="Q271" s="30"/>
      <c r="R271" s="30" t="str">
        <f>IF(B271=0,"",(((1/12)*'Imperial Data'!$AC$5*'Imperial Data'!$AC$7)-D271)*$H$6)</f>
        <v/>
      </c>
      <c r="S271" s="30"/>
      <c r="T271" s="30"/>
      <c r="U271" s="30"/>
      <c r="V271" s="30"/>
      <c r="W271" s="30" t="str">
        <f t="shared" ref="W271:W334" si="65">IF(B271=0,"",IF(B271=1,D271+R271,W272+D271+R271))</f>
        <v/>
      </c>
      <c r="X271" s="31"/>
      <c r="Y271" s="30" t="str">
        <f t="shared" si="64"/>
        <v xml:space="preserve"> </v>
      </c>
      <c r="Z271" s="32"/>
    </row>
    <row r="272" spans="2:26" x14ac:dyDescent="0.2">
      <c r="B272" s="34"/>
      <c r="C272" s="30" t="str" cm="1">
        <f t="array" ref="C272">IF(B272=0," ",IF('Imperial Data'!AG261&gt;=1,_xlfn.XLOOKUP('Imperial Data'!AG261,Imperial_Incremental[Height],_xlfn.XLOOKUP('Cumulative Volumes Imperial'!$F$4,Imperial_Incremental[#Headers],Imperial_Incremental[])),0))</f>
        <v xml:space="preserve"> </v>
      </c>
      <c r="D272" s="30" t="str" cm="1">
        <f t="array" ref="D272">IF(B272=0," ",IF('Imperial Data'!AG261&gt;=1,_xlfn.XLOOKUP('Imperial Data'!AG261,Imperial_Incremental[Height],_xlfn.XLOOKUP('Cumulative Volumes Imperial'!$F$4&amp;"EC",Imperial_Incremental[#Headers],Imperial_Incremental[]),0),0))</f>
        <v xml:space="preserve"> </v>
      </c>
      <c r="E272" s="30"/>
      <c r="F272" s="30"/>
      <c r="G272" s="30" t="str">
        <f>IF(B272=0,"",IF('Cumulative Volumes Imperial'!$AP$17=FALSE,I272,H272))</f>
        <v/>
      </c>
      <c r="H272" s="30"/>
      <c r="I272" s="30"/>
      <c r="J272" s="30" t="str">
        <f>IF(B272="","",IF('Cumulative Volumes Imperial'!$AP$17=FALSE,L272,K272))</f>
        <v/>
      </c>
      <c r="K272" s="30"/>
      <c r="L272" s="30"/>
      <c r="M272" s="30" t="str">
        <f>IF($E$8+45+$E$9&gt;989,"FALSE",IF(B272="","",IF('Cumulative Volumes Imperial'!$AP$17=FALSE,O272,N272)))</f>
        <v/>
      </c>
      <c r="N272" s="30"/>
      <c r="O272" s="30" t="str">
        <f>IF(B272=0,"",IF('Cumulative Volumes Imperial'!$AP$17=FALSE,(V272*$E$4)+(W272*$E$5),N272))</f>
        <v/>
      </c>
      <c r="P272" s="30" t="str">
        <f>IF(B272=0,"",(((1/12)*'Imperial Data'!$AC$4*'Imperial Data'!$AC$5)-C272)*$H$6)</f>
        <v/>
      </c>
      <c r="Q272" s="30"/>
      <c r="R272" s="30" t="str">
        <f>IF(B272=0,"",(((1/12)*'Imperial Data'!$AC$5*'Imperial Data'!$AC$7)-D272)*$H$6)</f>
        <v/>
      </c>
      <c r="S272" s="30"/>
      <c r="T272" s="30"/>
      <c r="U272" s="30"/>
      <c r="V272" s="30"/>
      <c r="W272" s="30" t="str">
        <f t="shared" si="65"/>
        <v/>
      </c>
      <c r="X272" s="31"/>
      <c r="Y272" s="30" t="str">
        <f t="shared" si="64"/>
        <v xml:space="preserve"> </v>
      </c>
      <c r="Z272" s="32"/>
    </row>
    <row r="273" spans="2:26" x14ac:dyDescent="0.2">
      <c r="B273" s="34"/>
      <c r="C273" s="30" t="str" cm="1">
        <f t="array" ref="C273">IF(B273=0," ",IF('Imperial Data'!AG262&gt;=1,_xlfn.XLOOKUP('Imperial Data'!AG262,Imperial_Incremental[Height],_xlfn.XLOOKUP('Cumulative Volumes Imperial'!$F$4,Imperial_Incremental[#Headers],Imperial_Incremental[])),0))</f>
        <v xml:space="preserve"> </v>
      </c>
      <c r="D273" s="30" t="str" cm="1">
        <f t="array" ref="D273">IF(B273=0," ",IF('Imperial Data'!AG262&gt;=1,_xlfn.XLOOKUP('Imperial Data'!AG262,Imperial_Incremental[Height],_xlfn.XLOOKUP('Cumulative Volumes Imperial'!$F$4&amp;"EC",Imperial_Incremental[#Headers],Imperial_Incremental[]),0),0))</f>
        <v xml:space="preserve"> </v>
      </c>
      <c r="E273" s="30"/>
      <c r="F273" s="30"/>
      <c r="G273" s="30" t="str">
        <f>IF(B273=0,"",IF('Cumulative Volumes Imperial'!$AP$17=FALSE,I273,H273))</f>
        <v/>
      </c>
      <c r="H273" s="30"/>
      <c r="I273" s="30"/>
      <c r="J273" s="30" t="str">
        <f>IF(B273="","",IF('Cumulative Volumes Imperial'!$AP$17=FALSE,L273,K273))</f>
        <v/>
      </c>
      <c r="K273" s="30"/>
      <c r="L273" s="30"/>
      <c r="M273" s="30" t="str">
        <f>IF($E$8+45+$E$9&gt;989,"FALSE",IF(B273="","",IF('Cumulative Volumes Imperial'!$AP$17=FALSE,O273,N273)))</f>
        <v/>
      </c>
      <c r="N273" s="30"/>
      <c r="O273" s="30" t="str">
        <f>IF(B273=0,"",IF('Cumulative Volumes Imperial'!$AP$17=FALSE,(V273*$E$4)+(W273*$E$5),N273))</f>
        <v/>
      </c>
      <c r="P273" s="30" t="str">
        <f>IF(B273=0,"",(((1/12)*'Imperial Data'!$AC$4*'Imperial Data'!$AC$5)-C273)*$H$6)</f>
        <v/>
      </c>
      <c r="Q273" s="30"/>
      <c r="R273" s="30" t="str">
        <f>IF(B273=0,"",(((1/12)*'Imperial Data'!$AC$5*'Imperial Data'!$AC$7)-D273)*$H$6)</f>
        <v/>
      </c>
      <c r="S273" s="30"/>
      <c r="T273" s="30"/>
      <c r="U273" s="30"/>
      <c r="V273" s="30"/>
      <c r="W273" s="30" t="str">
        <f t="shared" si="65"/>
        <v/>
      </c>
      <c r="X273" s="31"/>
      <c r="Y273" s="30" t="str">
        <f t="shared" si="64"/>
        <v xml:space="preserve"> </v>
      </c>
      <c r="Z273" s="32"/>
    </row>
    <row r="274" spans="2:26" x14ac:dyDescent="0.2">
      <c r="B274" s="34"/>
      <c r="C274" s="30" t="str" cm="1">
        <f t="array" ref="C274">IF(B274=0," ",IF('Imperial Data'!AG263&gt;=1,_xlfn.XLOOKUP('Imperial Data'!AG263,Imperial_Incremental[Height],_xlfn.XLOOKUP('Cumulative Volumes Imperial'!$F$4,Imperial_Incremental[#Headers],Imperial_Incremental[])),0))</f>
        <v xml:space="preserve"> </v>
      </c>
      <c r="D274" s="30" t="str" cm="1">
        <f t="array" ref="D274">IF(B274=0," ",IF('Imperial Data'!AG263&gt;=1,_xlfn.XLOOKUP('Imperial Data'!AG263,Imperial_Incremental[Height],_xlfn.XLOOKUP('Cumulative Volumes Imperial'!$F$4&amp;"EC",Imperial_Incremental[#Headers],Imperial_Incremental[]),0),0))</f>
        <v xml:space="preserve"> </v>
      </c>
      <c r="E274" s="30"/>
      <c r="F274" s="30"/>
      <c r="G274" s="30" t="str">
        <f>IF(B274=0,"",IF('Cumulative Volumes Imperial'!$AP$17=FALSE,I274,H274))</f>
        <v/>
      </c>
      <c r="H274" s="30"/>
      <c r="I274" s="30"/>
      <c r="J274" s="30" t="str">
        <f>IF(B274="","",IF('Cumulative Volumes Imperial'!$AP$17=FALSE,L274,K274))</f>
        <v/>
      </c>
      <c r="K274" s="30"/>
      <c r="L274" s="30"/>
      <c r="M274" s="30" t="str">
        <f>IF($E$8+45+$E$9&gt;989,"FALSE",IF(B274="","",IF('Cumulative Volumes Imperial'!$AP$17=FALSE,O274,N274)))</f>
        <v/>
      </c>
      <c r="N274" s="30"/>
      <c r="O274" s="30" t="str">
        <f>IF(B274=0,"",IF('Cumulative Volumes Imperial'!$AP$17=FALSE,(V274*$E$4)+(W274*$E$5),N274))</f>
        <v/>
      </c>
      <c r="P274" s="30" t="str">
        <f>IF(B274=0,"",(((1/12)*'Imperial Data'!$AC$4*'Imperial Data'!$AC$5)-C274)*$H$6)</f>
        <v/>
      </c>
      <c r="Q274" s="30"/>
      <c r="R274" s="30" t="str">
        <f>IF(B274=0,"",(((1/12)*'Imperial Data'!$AC$5*'Imperial Data'!$AC$7)-D274)*$H$6)</f>
        <v/>
      </c>
      <c r="S274" s="30"/>
      <c r="T274" s="30"/>
      <c r="U274" s="30"/>
      <c r="V274" s="30"/>
      <c r="W274" s="30" t="str">
        <f t="shared" si="65"/>
        <v/>
      </c>
      <c r="X274" s="31"/>
      <c r="Y274" s="30" t="str">
        <f t="shared" si="64"/>
        <v xml:space="preserve"> </v>
      </c>
      <c r="Z274" s="32"/>
    </row>
    <row r="275" spans="2:26" x14ac:dyDescent="0.2">
      <c r="B275" s="34"/>
      <c r="C275" s="30" t="str" cm="1">
        <f t="array" ref="C275">IF(B275=0," ",IF('Imperial Data'!AG264&gt;=1,_xlfn.XLOOKUP('Imperial Data'!AG264,Imperial_Incremental[Height],_xlfn.XLOOKUP('Cumulative Volumes Imperial'!$F$4,Imperial_Incremental[#Headers],Imperial_Incremental[])),0))</f>
        <v xml:space="preserve"> </v>
      </c>
      <c r="D275" s="30" t="str" cm="1">
        <f t="array" ref="D275">IF(B275=0," ",IF('Imperial Data'!AG264&gt;=1,_xlfn.XLOOKUP('Imperial Data'!AG264,Imperial_Incremental[Height],_xlfn.XLOOKUP('Cumulative Volumes Imperial'!$F$4&amp;"EC",Imperial_Incremental[#Headers],Imperial_Incremental[]),0),0))</f>
        <v xml:space="preserve"> </v>
      </c>
      <c r="E275" s="30"/>
      <c r="F275" s="30"/>
      <c r="G275" s="30" t="str">
        <f>IF(B275=0,"",IF('Cumulative Volumes Imperial'!$AP$17=FALSE,I275,H275))</f>
        <v/>
      </c>
      <c r="H275" s="30"/>
      <c r="I275" s="30"/>
      <c r="J275" s="30" t="str">
        <f>IF(B275="","",IF('Cumulative Volumes Imperial'!$AP$17=FALSE,L275,K275))</f>
        <v/>
      </c>
      <c r="K275" s="30"/>
      <c r="L275" s="30"/>
      <c r="M275" s="30" t="str">
        <f>IF($E$8+45+$E$9&gt;989,"FALSE",IF(B275="","",IF('Cumulative Volumes Imperial'!$AP$17=FALSE,O275,N275)))</f>
        <v/>
      </c>
      <c r="N275" s="30"/>
      <c r="O275" s="30" t="str">
        <f>IF(B275=0,"",IF('Cumulative Volumes Imperial'!$AP$17=FALSE,(V275*$E$4)+(W275*$E$5),N275))</f>
        <v/>
      </c>
      <c r="P275" s="30" t="str">
        <f>IF(B275=0,"",(((1/12)*'Imperial Data'!$AC$4*'Imperial Data'!$AC$5)-C275)*$H$6)</f>
        <v/>
      </c>
      <c r="Q275" s="30"/>
      <c r="R275" s="30" t="str">
        <f>IF(B275=0,"",(((1/12)*'Imperial Data'!$AC$5*'Imperial Data'!$AC$7)-D275)*$H$6)</f>
        <v/>
      </c>
      <c r="S275" s="30"/>
      <c r="T275" s="30"/>
      <c r="U275" s="30"/>
      <c r="V275" s="30"/>
      <c r="W275" s="30" t="str">
        <f t="shared" si="65"/>
        <v/>
      </c>
      <c r="X275" s="31"/>
      <c r="Y275" s="30" t="str">
        <f t="shared" si="64"/>
        <v xml:space="preserve"> </v>
      </c>
      <c r="Z275" s="32"/>
    </row>
    <row r="276" spans="2:26" x14ac:dyDescent="0.2">
      <c r="B276" s="34"/>
      <c r="C276" s="30" t="str" cm="1">
        <f t="array" ref="C276">IF(B276=0," ",IF('Imperial Data'!AG265&gt;=1,_xlfn.XLOOKUP('Imperial Data'!AG265,Imperial_Incremental[Height],_xlfn.XLOOKUP('Cumulative Volumes Imperial'!$F$4,Imperial_Incremental[#Headers],Imperial_Incremental[])),0))</f>
        <v xml:space="preserve"> </v>
      </c>
      <c r="D276" s="30" t="str" cm="1">
        <f t="array" ref="D276">IF(B276=0," ",IF('Imperial Data'!AG265&gt;=1,_xlfn.XLOOKUP('Imperial Data'!AG265,Imperial_Incremental[Height],_xlfn.XLOOKUP('Cumulative Volumes Imperial'!$F$4&amp;"EC",Imperial_Incremental[#Headers],Imperial_Incremental[]),0),0))</f>
        <v xml:space="preserve"> </v>
      </c>
      <c r="E276" s="30"/>
      <c r="F276" s="30"/>
      <c r="G276" s="30" t="str">
        <f>IF(B276=0,"",IF('Cumulative Volumes Imperial'!$AP$17=FALSE,I276,H276))</f>
        <v/>
      </c>
      <c r="H276" s="30"/>
      <c r="I276" s="30"/>
      <c r="J276" s="30" t="str">
        <f>IF(B276="","",IF('Cumulative Volumes Imperial'!$AP$17=FALSE,L276,K276))</f>
        <v/>
      </c>
      <c r="K276" s="30"/>
      <c r="L276" s="30"/>
      <c r="M276" s="30" t="str">
        <f>IF($E$8+45+$E$9&gt;989,"FALSE",IF(B276="","",IF('Cumulative Volumes Imperial'!$AP$17=FALSE,O276,N276)))</f>
        <v/>
      </c>
      <c r="N276" s="30"/>
      <c r="O276" s="30" t="str">
        <f>IF(B276=0,"",IF('Cumulative Volumes Imperial'!$AP$17=FALSE,(V276*$E$4)+(W276*$E$5),N276))</f>
        <v/>
      </c>
      <c r="P276" s="30" t="str">
        <f>IF(B276=0,"",(((1/12)*'Imperial Data'!$AC$4*'Imperial Data'!$AC$5)-C276)*$H$6)</f>
        <v/>
      </c>
      <c r="Q276" s="30"/>
      <c r="R276" s="30" t="str">
        <f>IF(B276=0,"",(((1/12)*'Imperial Data'!$AC$5*'Imperial Data'!$AC$7)-D276)*$H$6)</f>
        <v/>
      </c>
      <c r="S276" s="30"/>
      <c r="T276" s="30"/>
      <c r="U276" s="30"/>
      <c r="V276" s="30"/>
      <c r="W276" s="30" t="str">
        <f t="shared" si="65"/>
        <v/>
      </c>
      <c r="X276" s="31"/>
      <c r="Y276" s="30" t="str">
        <f t="shared" si="64"/>
        <v xml:space="preserve"> </v>
      </c>
      <c r="Z276" s="32"/>
    </row>
    <row r="277" spans="2:26" x14ac:dyDescent="0.2">
      <c r="B277" s="34"/>
      <c r="C277" s="30" t="str" cm="1">
        <f t="array" ref="C277">IF(B277=0," ",IF('Imperial Data'!AG266&gt;=1,_xlfn.XLOOKUP('Imperial Data'!AG266,Imperial_Incremental[Height],_xlfn.XLOOKUP('Cumulative Volumes Imperial'!$F$4,Imperial_Incremental[#Headers],Imperial_Incremental[])),0))</f>
        <v xml:space="preserve"> </v>
      </c>
      <c r="D277" s="30" t="str" cm="1">
        <f t="array" ref="D277">IF(B277=0," ",IF('Imperial Data'!AG266&gt;=1,_xlfn.XLOOKUP('Imperial Data'!AG266,Imperial_Incremental[Height],_xlfn.XLOOKUP('Cumulative Volumes Imperial'!$F$4&amp;"EC",Imperial_Incremental[#Headers],Imperial_Incremental[]),0),0))</f>
        <v xml:space="preserve"> </v>
      </c>
      <c r="E277" s="30"/>
      <c r="F277" s="30"/>
      <c r="G277" s="30" t="str">
        <f>IF(B277=0,"",IF('Cumulative Volumes Imperial'!$AP$17=FALSE,I277,H277))</f>
        <v/>
      </c>
      <c r="H277" s="30"/>
      <c r="I277" s="30"/>
      <c r="J277" s="30" t="str">
        <f>IF(B277="","",IF('Cumulative Volumes Imperial'!$AP$17=FALSE,L277,K277))</f>
        <v/>
      </c>
      <c r="K277" s="30"/>
      <c r="L277" s="30"/>
      <c r="M277" s="30" t="str">
        <f>IF($E$8+45+$E$9&gt;989,"FALSE",IF(B277="","",IF('Cumulative Volumes Imperial'!$AP$17=FALSE,O277,N277)))</f>
        <v/>
      </c>
      <c r="N277" s="30"/>
      <c r="O277" s="30" t="str">
        <f>IF(B277=0,"",IF('Cumulative Volumes Imperial'!$AP$17=FALSE,(V277*$E$4)+(W277*$E$5),N277))</f>
        <v/>
      </c>
      <c r="P277" s="30" t="str">
        <f>IF(B277=0,"",(((1/12)*'Imperial Data'!$AC$4*'Imperial Data'!$AC$5)-C277)*$H$6)</f>
        <v/>
      </c>
      <c r="Q277" s="30"/>
      <c r="R277" s="30" t="str">
        <f>IF(B277=0,"",(((1/12)*'Imperial Data'!$AC$5*'Imperial Data'!$AC$7)-D277)*$H$6)</f>
        <v/>
      </c>
      <c r="S277" s="30"/>
      <c r="T277" s="30"/>
      <c r="U277" s="30"/>
      <c r="V277" s="30"/>
      <c r="W277" s="30" t="str">
        <f t="shared" si="65"/>
        <v/>
      </c>
      <c r="X277" s="31"/>
      <c r="Y277" s="30" t="str">
        <f t="shared" si="64"/>
        <v xml:space="preserve"> </v>
      </c>
      <c r="Z277" s="32"/>
    </row>
    <row r="278" spans="2:26" x14ac:dyDescent="0.2">
      <c r="B278" s="34"/>
      <c r="C278" s="30" t="str" cm="1">
        <f t="array" ref="C278">IF(B278=0," ",IF('Imperial Data'!AG267&gt;=1,_xlfn.XLOOKUP('Imperial Data'!AG267,Imperial_Incremental[Height],_xlfn.XLOOKUP('Cumulative Volumes Imperial'!$F$4,Imperial_Incremental[#Headers],Imperial_Incremental[])),0))</f>
        <v xml:space="preserve"> </v>
      </c>
      <c r="D278" s="30" t="str" cm="1">
        <f t="array" ref="D278">IF(B278=0," ",IF('Imperial Data'!AG267&gt;=1,_xlfn.XLOOKUP('Imperial Data'!AG267,Imperial_Incremental[Height],_xlfn.XLOOKUP('Cumulative Volumes Imperial'!$F$4&amp;"EC",Imperial_Incremental[#Headers],Imperial_Incremental[]),0),0))</f>
        <v xml:space="preserve"> </v>
      </c>
      <c r="E278" s="30"/>
      <c r="F278" s="30"/>
      <c r="G278" s="30" t="str">
        <f>IF(B278=0,"",IF('Cumulative Volumes Imperial'!$AP$17=FALSE,I278,H278))</f>
        <v/>
      </c>
      <c r="H278" s="30"/>
      <c r="I278" s="30"/>
      <c r="J278" s="30" t="str">
        <f>IF(B278="","",IF('Cumulative Volumes Imperial'!$AP$17=FALSE,L278,K278))</f>
        <v/>
      </c>
      <c r="K278" s="30"/>
      <c r="L278" s="30"/>
      <c r="M278" s="30" t="str">
        <f>IF($E$8+45+$E$9&gt;989,"FALSE",IF(B278="","",IF('Cumulative Volumes Imperial'!$AP$17=FALSE,O278,N278)))</f>
        <v/>
      </c>
      <c r="N278" s="30"/>
      <c r="O278" s="30" t="str">
        <f>IF(B278=0,"",IF('Cumulative Volumes Imperial'!$AP$17=FALSE,(V278*$E$4)+(W278*$E$5),N278))</f>
        <v/>
      </c>
      <c r="P278" s="30" t="str">
        <f>IF(B278=0,"",(((1/12)*'Imperial Data'!$AC$4*'Imperial Data'!$AC$5)-C278)*$H$6)</f>
        <v/>
      </c>
      <c r="Q278" s="30"/>
      <c r="R278" s="30" t="str">
        <f>IF(B278=0,"",(((1/12)*'Imperial Data'!$AC$5*'Imperial Data'!$AC$7)-D278)*$H$6)</f>
        <v/>
      </c>
      <c r="S278" s="30"/>
      <c r="T278" s="30"/>
      <c r="U278" s="30"/>
      <c r="V278" s="30"/>
      <c r="W278" s="30" t="str">
        <f t="shared" si="65"/>
        <v/>
      </c>
      <c r="X278" s="31"/>
      <c r="Y278" s="30" t="str">
        <f t="shared" si="64"/>
        <v xml:space="preserve"> </v>
      </c>
      <c r="Z278" s="32"/>
    </row>
    <row r="279" spans="2:26" x14ac:dyDescent="0.2">
      <c r="B279" s="34"/>
      <c r="C279" s="30" t="str" cm="1">
        <f t="array" ref="C279">IF(B279=0," ",IF('Imperial Data'!AG268&gt;=1,_xlfn.XLOOKUP('Imperial Data'!AG268,Imperial_Incremental[Height],_xlfn.XLOOKUP('Cumulative Volumes Imperial'!$F$4,Imperial_Incremental[#Headers],Imperial_Incremental[])),0))</f>
        <v xml:space="preserve"> </v>
      </c>
      <c r="D279" s="30" t="str" cm="1">
        <f t="array" ref="D279">IF(B279=0," ",IF('Imperial Data'!AG268&gt;=1,_xlfn.XLOOKUP('Imperial Data'!AG268,Imperial_Incremental[Height],_xlfn.XLOOKUP('Cumulative Volumes Imperial'!$F$4&amp;"EC",Imperial_Incremental[#Headers],Imperial_Incremental[]),0),0))</f>
        <v xml:space="preserve"> </v>
      </c>
      <c r="E279" s="30"/>
      <c r="F279" s="30"/>
      <c r="G279" s="30" t="str">
        <f>IF(B279=0,"",IF('Cumulative Volumes Imperial'!$AP$17=FALSE,I279,H279))</f>
        <v/>
      </c>
      <c r="H279" s="30"/>
      <c r="I279" s="30"/>
      <c r="J279" s="30" t="str">
        <f>IF(B279="","",IF('Cumulative Volumes Imperial'!$AP$17=FALSE,L279,K279))</f>
        <v/>
      </c>
      <c r="K279" s="30"/>
      <c r="L279" s="30"/>
      <c r="M279" s="30" t="str">
        <f>IF($E$8+45+$E$9&gt;989,"FALSE",IF(B279="","",IF('Cumulative Volumes Imperial'!$AP$17=FALSE,O279,N279)))</f>
        <v/>
      </c>
      <c r="N279" s="30"/>
      <c r="O279" s="30" t="str">
        <f>IF(B279=0,"",IF('Cumulative Volumes Imperial'!$AP$17=FALSE,(V279*$E$4)+(W279*$E$5),N279))</f>
        <v/>
      </c>
      <c r="P279" s="30" t="str">
        <f>IF(B279=0,"",(((1/12)*'Imperial Data'!$AC$4*'Imperial Data'!$AC$5)-C279)*$H$6)</f>
        <v/>
      </c>
      <c r="Q279" s="30"/>
      <c r="R279" s="30" t="str">
        <f>IF(B279=0,"",(((1/12)*'Imperial Data'!$AC$5*'Imperial Data'!$AC$7)-D279)*$H$6)</f>
        <v/>
      </c>
      <c r="S279" s="30"/>
      <c r="T279" s="30"/>
      <c r="U279" s="30"/>
      <c r="V279" s="30"/>
      <c r="W279" s="30" t="str">
        <f t="shared" si="65"/>
        <v/>
      </c>
      <c r="X279" s="31"/>
      <c r="Y279" s="30" t="str">
        <f t="shared" si="64"/>
        <v xml:space="preserve"> </v>
      </c>
      <c r="Z279" s="32"/>
    </row>
    <row r="280" spans="2:26" x14ac:dyDescent="0.2">
      <c r="B280" s="34"/>
      <c r="C280" s="30" t="str" cm="1">
        <f t="array" ref="C280">IF(B280=0," ",IF('Imperial Data'!AG269&gt;=1,_xlfn.XLOOKUP('Imperial Data'!AG269,Imperial_Incremental[Height],_xlfn.XLOOKUP('Cumulative Volumes Imperial'!$F$4,Imperial_Incremental[#Headers],Imperial_Incremental[])),0))</f>
        <v xml:space="preserve"> </v>
      </c>
      <c r="D280" s="30" t="str" cm="1">
        <f t="array" ref="D280">IF(B280=0," ",IF('Imperial Data'!AG269&gt;=1,_xlfn.XLOOKUP('Imperial Data'!AG269,Imperial_Incremental[Height],_xlfn.XLOOKUP('Cumulative Volumes Imperial'!$F$4&amp;"EC",Imperial_Incremental[#Headers],Imperial_Incremental[]),0),0))</f>
        <v xml:space="preserve"> </v>
      </c>
      <c r="E280" s="30"/>
      <c r="F280" s="30"/>
      <c r="G280" s="30" t="str">
        <f>IF(B280=0,"",IF('Cumulative Volumes Imperial'!$AP$17=FALSE,I280,H280))</f>
        <v/>
      </c>
      <c r="H280" s="30"/>
      <c r="I280" s="30"/>
      <c r="J280" s="30" t="str">
        <f>IF(B280="","",IF('Cumulative Volumes Imperial'!$AP$17=FALSE,L280,K280))</f>
        <v/>
      </c>
      <c r="K280" s="30"/>
      <c r="L280" s="30"/>
      <c r="M280" s="30" t="str">
        <f>IF($E$8+45+$E$9&gt;989,"FALSE",IF(B280="","",IF('Cumulative Volumes Imperial'!$AP$17=FALSE,O280,N280)))</f>
        <v/>
      </c>
      <c r="N280" s="30"/>
      <c r="O280" s="30" t="str">
        <f>IF(B280=0,"",IF('Cumulative Volumes Imperial'!$AP$17=FALSE,(V280*$E$4)+(W280*$E$5),N280))</f>
        <v/>
      </c>
      <c r="P280" s="30" t="str">
        <f>IF(B280=0,"",(((1/12)*'Imperial Data'!$AC$4*'Imperial Data'!$AC$5)-C280)*$H$6)</f>
        <v/>
      </c>
      <c r="Q280" s="30"/>
      <c r="R280" s="30" t="str">
        <f>IF(B280=0,"",(((1/12)*'Imperial Data'!$AC$5*'Imperial Data'!$AC$7)-D280)*$H$6)</f>
        <v/>
      </c>
      <c r="S280" s="30"/>
      <c r="T280" s="30"/>
      <c r="U280" s="30"/>
      <c r="V280" s="30"/>
      <c r="W280" s="30" t="str">
        <f t="shared" si="65"/>
        <v/>
      </c>
      <c r="X280" s="31"/>
      <c r="Y280" s="30" t="str">
        <f t="shared" si="64"/>
        <v xml:space="preserve"> </v>
      </c>
      <c r="Z280" s="32"/>
    </row>
    <row r="281" spans="2:26" x14ac:dyDescent="0.2">
      <c r="B281" s="34"/>
      <c r="C281" s="30" t="str" cm="1">
        <f t="array" ref="C281">IF(B281=0," ",IF('Imperial Data'!AG270&gt;=1,_xlfn.XLOOKUP('Imperial Data'!AG270,Imperial_Incremental[Height],_xlfn.XLOOKUP('Cumulative Volumes Imperial'!$F$4,Imperial_Incremental[#Headers],Imperial_Incremental[])),0))</f>
        <v xml:space="preserve"> </v>
      </c>
      <c r="D281" s="30" t="str" cm="1">
        <f t="array" ref="D281">IF(B281=0," ",IF('Imperial Data'!AG270&gt;=1,_xlfn.XLOOKUP('Imperial Data'!AG270,Imperial_Incremental[Height],_xlfn.XLOOKUP('Cumulative Volumes Imperial'!$F$4&amp;"EC",Imperial_Incremental[#Headers],Imperial_Incremental[]),0),0))</f>
        <v xml:space="preserve"> </v>
      </c>
      <c r="E281" s="30"/>
      <c r="F281" s="30"/>
      <c r="G281" s="30" t="str">
        <f>IF(B281=0,"",IF('Cumulative Volumes Imperial'!$AP$17=FALSE,I281,H281))</f>
        <v/>
      </c>
      <c r="H281" s="30"/>
      <c r="I281" s="30"/>
      <c r="J281" s="30" t="str">
        <f>IF(B281="","",IF('Cumulative Volumes Imperial'!$AP$17=FALSE,L281,K281))</f>
        <v/>
      </c>
      <c r="K281" s="30"/>
      <c r="L281" s="30"/>
      <c r="M281" s="30" t="str">
        <f>IF($E$8+45+$E$9&gt;989,"FALSE",IF(B281="","",IF('Cumulative Volumes Imperial'!$AP$17=FALSE,O281,N281)))</f>
        <v/>
      </c>
      <c r="N281" s="30"/>
      <c r="O281" s="30" t="str">
        <f>IF(B281=0,"",IF('Cumulative Volumes Imperial'!$AP$17=FALSE,(V281*$E$4)+(W281*$E$5),N281))</f>
        <v/>
      </c>
      <c r="P281" s="30" t="str">
        <f>IF(B281=0,"",(((1/12)*'Imperial Data'!$AC$4*'Imperial Data'!$AC$5)-C281)*$H$6)</f>
        <v/>
      </c>
      <c r="Q281" s="30"/>
      <c r="R281" s="30" t="str">
        <f>IF(B281=0,"",(((1/12)*'Imperial Data'!$AC$5*'Imperial Data'!$AC$7)-D281)*$H$6)</f>
        <v/>
      </c>
      <c r="S281" s="30"/>
      <c r="T281" s="30"/>
      <c r="U281" s="30"/>
      <c r="V281" s="30"/>
      <c r="W281" s="30" t="str">
        <f t="shared" si="65"/>
        <v/>
      </c>
      <c r="X281" s="31"/>
      <c r="Y281" s="30" t="str">
        <f t="shared" si="64"/>
        <v xml:space="preserve"> </v>
      </c>
      <c r="Z281" s="32"/>
    </row>
    <row r="282" spans="2:26" x14ac:dyDescent="0.2">
      <c r="B282" s="34"/>
      <c r="C282" s="30" t="str" cm="1">
        <f t="array" ref="C282">IF(B282=0," ",IF('Imperial Data'!AG271&gt;=1,_xlfn.XLOOKUP('Imperial Data'!AG271,Imperial_Incremental[Height],_xlfn.XLOOKUP('Cumulative Volumes Imperial'!$F$4,Imperial_Incremental[#Headers],Imperial_Incremental[])),0))</f>
        <v xml:space="preserve"> </v>
      </c>
      <c r="D282" s="30" t="str" cm="1">
        <f t="array" ref="D282">IF(B282=0," ",IF('Imperial Data'!AG271&gt;=1,_xlfn.XLOOKUP('Imperial Data'!AG271,Imperial_Incremental[Height],_xlfn.XLOOKUP('Cumulative Volumes Imperial'!$F$4&amp;"EC",Imperial_Incremental[#Headers],Imperial_Incremental[]),0),0))</f>
        <v xml:space="preserve"> </v>
      </c>
      <c r="E282" s="30"/>
      <c r="F282" s="30"/>
      <c r="G282" s="30" t="str">
        <f>IF(B282=0,"",IF('Cumulative Volumes Imperial'!$AP$17=FALSE,I282,H282))</f>
        <v/>
      </c>
      <c r="H282" s="30"/>
      <c r="I282" s="30"/>
      <c r="J282" s="30" t="str">
        <f>IF(B282="","",IF('Cumulative Volumes Imperial'!$AP$17=FALSE,L282,K282))</f>
        <v/>
      </c>
      <c r="K282" s="30"/>
      <c r="L282" s="30"/>
      <c r="M282" s="30" t="str">
        <f>IF($E$8+45+$E$9&gt;989,"FALSE",IF(B282="","",IF('Cumulative Volumes Imperial'!$AP$17=FALSE,O282,N282)))</f>
        <v/>
      </c>
      <c r="N282" s="30"/>
      <c r="O282" s="30" t="str">
        <f>IF(B282=0,"",IF('Cumulative Volumes Imperial'!$AP$17=FALSE,(V282*$E$4)+(W282*$E$5),N282))</f>
        <v/>
      </c>
      <c r="P282" s="30" t="str">
        <f>IF(B282=0,"",(((1/12)*'Imperial Data'!$AC$4*'Imperial Data'!$AC$5)-C282)*$H$6)</f>
        <v/>
      </c>
      <c r="Q282" s="30"/>
      <c r="R282" s="30" t="str">
        <f>IF(B282=0,"",(((1/12)*'Imperial Data'!$AC$5*'Imperial Data'!$AC$7)-D282)*$H$6)</f>
        <v/>
      </c>
      <c r="S282" s="30"/>
      <c r="T282" s="30"/>
      <c r="U282" s="30"/>
      <c r="V282" s="30"/>
      <c r="W282" s="30" t="str">
        <f t="shared" si="65"/>
        <v/>
      </c>
      <c r="X282" s="31"/>
      <c r="Y282" s="30" t="str">
        <f t="shared" si="64"/>
        <v xml:space="preserve"> </v>
      </c>
      <c r="Z282" s="32"/>
    </row>
    <row r="283" spans="2:26" x14ac:dyDescent="0.2">
      <c r="B283" s="34"/>
      <c r="C283" s="30" t="str" cm="1">
        <f t="array" ref="C283">IF(B283=0," ",IF('Imperial Data'!AG272&gt;=1,_xlfn.XLOOKUP('Imperial Data'!AG272,Imperial_Incremental[Height],_xlfn.XLOOKUP('Cumulative Volumes Imperial'!$F$4,Imperial_Incremental[#Headers],Imperial_Incremental[])),0))</f>
        <v xml:space="preserve"> </v>
      </c>
      <c r="D283" s="30" t="str" cm="1">
        <f t="array" ref="D283">IF(B283=0," ",IF('Imperial Data'!AG272&gt;=1,_xlfn.XLOOKUP('Imperial Data'!AG272,Imperial_Incremental[Height],_xlfn.XLOOKUP('Cumulative Volumes Imperial'!$F$4&amp;"EC",Imperial_Incremental[#Headers],Imperial_Incremental[]),0),0))</f>
        <v xml:space="preserve"> </v>
      </c>
      <c r="E283" s="30"/>
      <c r="F283" s="30"/>
      <c r="G283" s="30" t="str">
        <f>IF(B283=0,"",IF('Cumulative Volumes Imperial'!$AP$17=FALSE,I283,H283))</f>
        <v/>
      </c>
      <c r="H283" s="30"/>
      <c r="I283" s="30"/>
      <c r="J283" s="30" t="str">
        <f>IF(B283="","",IF('Cumulative Volumes Imperial'!$AP$17=FALSE,L283,K283))</f>
        <v/>
      </c>
      <c r="K283" s="30"/>
      <c r="L283" s="30"/>
      <c r="M283" s="30" t="str">
        <f>IF($E$8+45+$E$9&gt;989,"FALSE",IF(B283="","",IF('Cumulative Volumes Imperial'!$AP$17=FALSE,O283,N283)))</f>
        <v/>
      </c>
      <c r="N283" s="30"/>
      <c r="O283" s="30" t="str">
        <f>IF(B283=0,"",IF('Cumulative Volumes Imperial'!$AP$17=FALSE,(V283*$E$4)+(W283*$E$5),N283))</f>
        <v/>
      </c>
      <c r="P283" s="30" t="str">
        <f>IF(B283=0,"",(((1/12)*'Imperial Data'!$AC$4*'Imperial Data'!$AC$5)-C283)*$H$6)</f>
        <v/>
      </c>
      <c r="Q283" s="30"/>
      <c r="R283" s="30" t="str">
        <f>IF(B283=0,"",(((1/12)*'Imperial Data'!$AC$5*'Imperial Data'!$AC$7)-D283)*$H$6)</f>
        <v/>
      </c>
      <c r="S283" s="30"/>
      <c r="T283" s="30"/>
      <c r="U283" s="30"/>
      <c r="V283" s="30"/>
      <c r="W283" s="30" t="str">
        <f t="shared" si="65"/>
        <v/>
      </c>
      <c r="X283" s="31"/>
      <c r="Y283" s="30" t="str">
        <f t="shared" si="64"/>
        <v xml:space="preserve"> </v>
      </c>
      <c r="Z283" s="32"/>
    </row>
    <row r="284" spans="2:26" x14ac:dyDescent="0.2">
      <c r="B284" s="34"/>
      <c r="C284" s="30" t="str" cm="1">
        <f t="array" ref="C284">IF(B284=0," ",IF('Imperial Data'!AG273&gt;=1,_xlfn.XLOOKUP('Imperial Data'!AG273,Imperial_Incremental[Height],_xlfn.XLOOKUP('Cumulative Volumes Imperial'!$F$4,Imperial_Incremental[#Headers],Imperial_Incremental[])),0))</f>
        <v xml:space="preserve"> </v>
      </c>
      <c r="D284" s="30" t="str" cm="1">
        <f t="array" ref="D284">IF(B284=0," ",IF('Imperial Data'!AG273&gt;=1,_xlfn.XLOOKUP('Imperial Data'!AG273,Imperial_Incremental[Height],_xlfn.XLOOKUP('Cumulative Volumes Imperial'!$F$4&amp;"EC",Imperial_Incremental[#Headers],Imperial_Incremental[]),0),0))</f>
        <v xml:space="preserve"> </v>
      </c>
      <c r="E284" s="30"/>
      <c r="F284" s="30"/>
      <c r="G284" s="30" t="str">
        <f>IF(B284=0,"",IF('Cumulative Volumes Imperial'!$AP$17=FALSE,I284,H284))</f>
        <v/>
      </c>
      <c r="H284" s="30"/>
      <c r="I284" s="30"/>
      <c r="J284" s="30" t="str">
        <f>IF(B284="","",IF('Cumulative Volumes Imperial'!$AP$17=FALSE,L284,K284))</f>
        <v/>
      </c>
      <c r="K284" s="30"/>
      <c r="L284" s="30"/>
      <c r="M284" s="30" t="str">
        <f>IF($E$8+45+$E$9&gt;989,"FALSE",IF(B284="","",IF('Cumulative Volumes Imperial'!$AP$17=FALSE,O284,N284)))</f>
        <v/>
      </c>
      <c r="N284" s="30"/>
      <c r="O284" s="30" t="str">
        <f>IF(B284=0,"",IF('Cumulative Volumes Imperial'!$AP$17=FALSE,(V284*$E$4)+(W284*$E$5),N284))</f>
        <v/>
      </c>
      <c r="P284" s="30" t="str">
        <f>IF(B284=0,"",(((1/12)*'Imperial Data'!$AC$4*'Imperial Data'!$AC$5)-C284)*$H$6)</f>
        <v/>
      </c>
      <c r="Q284" s="30"/>
      <c r="R284" s="30" t="str">
        <f>IF(B284=0,"",(((1/12)*'Imperial Data'!$AC$5*'Imperial Data'!$AC$7)-D284)*$H$6)</f>
        <v/>
      </c>
      <c r="S284" s="30"/>
      <c r="T284" s="30"/>
      <c r="U284" s="30"/>
      <c r="V284" s="30"/>
      <c r="W284" s="30" t="str">
        <f t="shared" si="65"/>
        <v/>
      </c>
      <c r="X284" s="31"/>
      <c r="Y284" s="30" t="str">
        <f t="shared" si="64"/>
        <v xml:space="preserve"> </v>
      </c>
      <c r="Z284" s="32"/>
    </row>
    <row r="285" spans="2:26" x14ac:dyDescent="0.2">
      <c r="B285" s="34"/>
      <c r="C285" s="30" t="str" cm="1">
        <f t="array" ref="C285">IF(B285=0," ",IF('Imperial Data'!AG274&gt;=1,_xlfn.XLOOKUP('Imperial Data'!AG274,Imperial_Incremental[Height],_xlfn.XLOOKUP('Cumulative Volumes Imperial'!$F$4,Imperial_Incremental[#Headers],Imperial_Incremental[])),0))</f>
        <v xml:space="preserve"> </v>
      </c>
      <c r="D285" s="30" t="str" cm="1">
        <f t="array" ref="D285">IF(B285=0," ",IF('Imperial Data'!AG274&gt;=1,_xlfn.XLOOKUP('Imperial Data'!AG274,Imperial_Incremental[Height],_xlfn.XLOOKUP('Cumulative Volumes Imperial'!$F$4&amp;"EC",Imperial_Incremental[#Headers],Imperial_Incremental[]),0),0))</f>
        <v xml:space="preserve"> </v>
      </c>
      <c r="E285" s="30"/>
      <c r="F285" s="30"/>
      <c r="G285" s="30" t="str">
        <f>IF(B285=0,"",IF('Cumulative Volumes Imperial'!$AP$17=FALSE,I285,H285))</f>
        <v/>
      </c>
      <c r="H285" s="30"/>
      <c r="I285" s="30"/>
      <c r="J285" s="30" t="str">
        <f>IF(B285="","",IF('Cumulative Volumes Imperial'!$AP$17=FALSE,L285,K285))</f>
        <v/>
      </c>
      <c r="K285" s="30"/>
      <c r="L285" s="30"/>
      <c r="M285" s="30" t="str">
        <f>IF($E$8+45+$E$9&gt;989,"FALSE",IF(B285="","",IF('Cumulative Volumes Imperial'!$AP$17=FALSE,O285,N285)))</f>
        <v/>
      </c>
      <c r="N285" s="30"/>
      <c r="O285" s="30" t="str">
        <f>IF(B285=0,"",IF('Cumulative Volumes Imperial'!$AP$17=FALSE,(V285*$E$4)+(W285*$E$5),N285))</f>
        <v/>
      </c>
      <c r="P285" s="30" t="str">
        <f>IF(B285=0,"",(((1/12)*'Imperial Data'!$AC$4*'Imperial Data'!$AC$5)-C285)*$H$6)</f>
        <v/>
      </c>
      <c r="Q285" s="30"/>
      <c r="R285" s="30" t="str">
        <f>IF(B285=0,"",(((1/12)*'Imperial Data'!$AC$5*'Imperial Data'!$AC$7)-D285)*$H$6)</f>
        <v/>
      </c>
      <c r="S285" s="30"/>
      <c r="T285" s="30"/>
      <c r="U285" s="30"/>
      <c r="V285" s="30"/>
      <c r="W285" s="30" t="str">
        <f t="shared" si="65"/>
        <v/>
      </c>
      <c r="X285" s="31"/>
      <c r="Y285" s="30" t="str">
        <f t="shared" si="64"/>
        <v xml:space="preserve"> </v>
      </c>
      <c r="Z285" s="32"/>
    </row>
    <row r="286" spans="2:26" x14ac:dyDescent="0.2">
      <c r="B286" s="34"/>
      <c r="C286" s="30" t="str" cm="1">
        <f t="array" ref="C286">IF(B286=0," ",IF('Imperial Data'!AG275&gt;=1,_xlfn.XLOOKUP('Imperial Data'!AG275,Imperial_Incremental[Height],_xlfn.XLOOKUP('Cumulative Volumes Imperial'!$F$4,Imperial_Incremental[#Headers],Imperial_Incremental[])),0))</f>
        <v xml:space="preserve"> </v>
      </c>
      <c r="D286" s="30" t="str" cm="1">
        <f t="array" ref="D286">IF(B286=0," ",IF('Imperial Data'!AG275&gt;=1,_xlfn.XLOOKUP('Imperial Data'!AG275,Imperial_Incremental[Height],_xlfn.XLOOKUP('Cumulative Volumes Imperial'!$F$4&amp;"EC",Imperial_Incremental[#Headers],Imperial_Incremental[]),0),0))</f>
        <v xml:space="preserve"> </v>
      </c>
      <c r="E286" s="30"/>
      <c r="F286" s="30"/>
      <c r="G286" s="30" t="str">
        <f>IF(B286=0,"",IF('Cumulative Volumes Imperial'!$AP$17=FALSE,I286,H286))</f>
        <v/>
      </c>
      <c r="H286" s="30"/>
      <c r="I286" s="30"/>
      <c r="J286" s="30" t="str">
        <f>IF(B286="","",IF('Cumulative Volumes Imperial'!$AP$17=FALSE,L286,K286))</f>
        <v/>
      </c>
      <c r="K286" s="30"/>
      <c r="L286" s="30"/>
      <c r="M286" s="30" t="str">
        <f>IF($E$8+45+$E$9&gt;989,"FALSE",IF(B286="","",IF('Cumulative Volumes Imperial'!$AP$17=FALSE,O286,N286)))</f>
        <v/>
      </c>
      <c r="N286" s="30"/>
      <c r="O286" s="30" t="str">
        <f>IF(B286=0,"",IF('Cumulative Volumes Imperial'!$AP$17=FALSE,(V286*$E$4)+(W286*$E$5),N286))</f>
        <v/>
      </c>
      <c r="P286" s="30" t="str">
        <f>IF(B286=0,"",(((1/12)*'Imperial Data'!$AC$4*'Imperial Data'!$AC$5)-C286)*$H$6)</f>
        <v/>
      </c>
      <c r="Q286" s="30"/>
      <c r="R286" s="30" t="str">
        <f>IF(B286=0,"",(((1/12)*'Imperial Data'!$AC$5*'Imperial Data'!$AC$7)-D286)*$H$6)</f>
        <v/>
      </c>
      <c r="S286" s="30"/>
      <c r="T286" s="30"/>
      <c r="U286" s="30"/>
      <c r="V286" s="30"/>
      <c r="W286" s="30" t="str">
        <f t="shared" si="65"/>
        <v/>
      </c>
      <c r="X286" s="31"/>
      <c r="Y286" s="30" t="str">
        <f t="shared" si="64"/>
        <v xml:space="preserve"> </v>
      </c>
      <c r="Z286" s="32"/>
    </row>
    <row r="287" spans="2:26" x14ac:dyDescent="0.2">
      <c r="B287" s="34"/>
      <c r="C287" s="30" t="str" cm="1">
        <f t="array" ref="C287">IF(B287=0," ",IF('Imperial Data'!AG276&gt;=1,_xlfn.XLOOKUP('Imperial Data'!AG276,Imperial_Incremental[Height],_xlfn.XLOOKUP('Cumulative Volumes Imperial'!$F$4,Imperial_Incremental[#Headers],Imperial_Incremental[])),0))</f>
        <v xml:space="preserve"> </v>
      </c>
      <c r="D287" s="30" t="str" cm="1">
        <f t="array" ref="D287">IF(B287=0," ",IF('Imperial Data'!AG276&gt;=1,_xlfn.XLOOKUP('Imperial Data'!AG276,Imperial_Incremental[Height],_xlfn.XLOOKUP('Cumulative Volumes Imperial'!$F$4&amp;"EC",Imperial_Incremental[#Headers],Imperial_Incremental[]),0),0))</f>
        <v xml:space="preserve"> </v>
      </c>
      <c r="E287" s="30"/>
      <c r="F287" s="30"/>
      <c r="G287" s="30" t="str">
        <f>IF(B287=0,"",IF('Cumulative Volumes Imperial'!$AP$17=FALSE,I287,H287))</f>
        <v/>
      </c>
      <c r="H287" s="30"/>
      <c r="I287" s="30"/>
      <c r="J287" s="30" t="str">
        <f>IF(B287="","",IF('Cumulative Volumes Imperial'!$AP$17=FALSE,L287,K287))</f>
        <v/>
      </c>
      <c r="K287" s="30"/>
      <c r="L287" s="30"/>
      <c r="M287" s="30" t="str">
        <f>IF($E$8+45+$E$9&gt;989,"FALSE",IF(B287="","",IF('Cumulative Volumes Imperial'!$AP$17=FALSE,O287,N287)))</f>
        <v/>
      </c>
      <c r="N287" s="30"/>
      <c r="O287" s="30" t="str">
        <f>IF(B287=0,"",IF('Cumulative Volumes Imperial'!$AP$17=FALSE,(V287*$E$4)+(W287*$E$5),N287))</f>
        <v/>
      </c>
      <c r="P287" s="30" t="str">
        <f>IF(B287=0,"",(((1/12)*'Imperial Data'!$AC$4*'Imperial Data'!$AC$5)-C287)*$H$6)</f>
        <v/>
      </c>
      <c r="Q287" s="30"/>
      <c r="R287" s="30" t="str">
        <f>IF(B287=0,"",(((1/12)*'Imperial Data'!$AC$5*'Imperial Data'!$AC$7)-D287)*$H$6)</f>
        <v/>
      </c>
      <c r="S287" s="30"/>
      <c r="T287" s="30"/>
      <c r="U287" s="30"/>
      <c r="V287" s="30"/>
      <c r="W287" s="30" t="str">
        <f t="shared" si="65"/>
        <v/>
      </c>
      <c r="X287" s="31"/>
      <c r="Y287" s="30" t="str">
        <f t="shared" si="64"/>
        <v xml:space="preserve"> </v>
      </c>
      <c r="Z287" s="32"/>
    </row>
    <row r="288" spans="2:26" x14ac:dyDescent="0.2">
      <c r="B288" s="34"/>
      <c r="C288" s="30" t="str" cm="1">
        <f t="array" ref="C288">IF(B288=0," ",IF('Imperial Data'!AG277&gt;=1,_xlfn.XLOOKUP('Imperial Data'!AG277,Imperial_Incremental[Height],_xlfn.XLOOKUP('Cumulative Volumes Imperial'!$F$4,Imperial_Incremental[#Headers],Imperial_Incremental[])),0))</f>
        <v xml:space="preserve"> </v>
      </c>
      <c r="D288" s="30" t="str" cm="1">
        <f t="array" ref="D288">IF(B288=0," ",IF('Imperial Data'!AG277&gt;=1,_xlfn.XLOOKUP('Imperial Data'!AG277,Imperial_Incremental[Height],_xlfn.XLOOKUP('Cumulative Volumes Imperial'!$F$4&amp;"EC",Imperial_Incremental[#Headers],Imperial_Incremental[]),0),0))</f>
        <v xml:space="preserve"> </v>
      </c>
      <c r="E288" s="30"/>
      <c r="F288" s="30"/>
      <c r="G288" s="30" t="str">
        <f>IF(B288=0,"",IF('Cumulative Volumes Imperial'!$AP$17=FALSE,I288,H288))</f>
        <v/>
      </c>
      <c r="H288" s="30"/>
      <c r="I288" s="30"/>
      <c r="J288" s="30" t="str">
        <f>IF(B288="","",IF('Cumulative Volumes Imperial'!$AP$17=FALSE,L288,K288))</f>
        <v/>
      </c>
      <c r="K288" s="30"/>
      <c r="L288" s="30"/>
      <c r="M288" s="30" t="str">
        <f>IF($E$8+45+$E$9&gt;989,"FALSE",IF(B288="","",IF('Cumulative Volumes Imperial'!$AP$17=FALSE,O288,N288)))</f>
        <v/>
      </c>
      <c r="N288" s="30"/>
      <c r="O288" s="30" t="str">
        <f>IF(B288=0,"",IF('Cumulative Volumes Imperial'!$AP$17=FALSE,(V288*$E$4)+(W288*$E$5),N288))</f>
        <v/>
      </c>
      <c r="P288" s="30" t="str">
        <f>IF(B288=0,"",(((1/12)*'Imperial Data'!$AC$4*'Imperial Data'!$AC$5)-C288)*$H$6)</f>
        <v/>
      </c>
      <c r="Q288" s="30"/>
      <c r="R288" s="30" t="str">
        <f>IF(B288=0,"",(((1/12)*'Imperial Data'!$AC$5*'Imperial Data'!$AC$7)-D288)*$H$6)</f>
        <v/>
      </c>
      <c r="S288" s="30"/>
      <c r="T288" s="30"/>
      <c r="U288" s="30"/>
      <c r="V288" s="30"/>
      <c r="W288" s="30" t="str">
        <f t="shared" si="65"/>
        <v/>
      </c>
      <c r="X288" s="31"/>
      <c r="Y288" s="30" t="str">
        <f t="shared" si="64"/>
        <v xml:space="preserve"> </v>
      </c>
      <c r="Z288" s="32"/>
    </row>
    <row r="289" spans="2:26" x14ac:dyDescent="0.2">
      <c r="B289" s="34"/>
      <c r="C289" s="30" t="str" cm="1">
        <f t="array" ref="C289">IF(B289=0," ",IF('Imperial Data'!AG278&gt;=1,_xlfn.XLOOKUP('Imperial Data'!AG278,Imperial_Incremental[Height],_xlfn.XLOOKUP('Cumulative Volumes Imperial'!$F$4,Imperial_Incremental[#Headers],Imperial_Incremental[])),0))</f>
        <v xml:space="preserve"> </v>
      </c>
      <c r="D289" s="30" t="str" cm="1">
        <f t="array" ref="D289">IF(B289=0," ",IF('Imperial Data'!AG278&gt;=1,_xlfn.XLOOKUP('Imperial Data'!AG278,Imperial_Incremental[Height],_xlfn.XLOOKUP('Cumulative Volumes Imperial'!$F$4&amp;"EC",Imperial_Incremental[#Headers],Imperial_Incremental[]),0),0))</f>
        <v xml:space="preserve"> </v>
      </c>
      <c r="E289" s="30"/>
      <c r="F289" s="30"/>
      <c r="G289" s="30" t="str">
        <f>IF(B289=0,"",IF('Cumulative Volumes Imperial'!$AP$17=FALSE,I289,H289))</f>
        <v/>
      </c>
      <c r="H289" s="30"/>
      <c r="I289" s="30"/>
      <c r="J289" s="30" t="str">
        <f>IF(B289="","",IF('Cumulative Volumes Imperial'!$AP$17=FALSE,L289,K289))</f>
        <v/>
      </c>
      <c r="K289" s="30"/>
      <c r="L289" s="30"/>
      <c r="M289" s="30" t="str">
        <f>IF($E$8+45+$E$9&gt;989,"FALSE",IF(B289="","",IF('Cumulative Volumes Imperial'!$AP$17=FALSE,O289,N289)))</f>
        <v/>
      </c>
      <c r="N289" s="30"/>
      <c r="O289" s="30" t="str">
        <f>IF(B289=0,"",IF('Cumulative Volumes Imperial'!$AP$17=FALSE,(V289*$E$4)+(W289*$E$5),N289))</f>
        <v/>
      </c>
      <c r="P289" s="30" t="str">
        <f>IF(B289=0,"",(((1/12)*'Imperial Data'!$AC$4*'Imperial Data'!$AC$5)-C289)*$H$6)</f>
        <v/>
      </c>
      <c r="Q289" s="30"/>
      <c r="R289" s="30" t="str">
        <f>IF(B289=0,"",(((1/12)*'Imperial Data'!$AC$5*'Imperial Data'!$AC$7)-D289)*$H$6)</f>
        <v/>
      </c>
      <c r="S289" s="30"/>
      <c r="T289" s="30"/>
      <c r="U289" s="30"/>
      <c r="V289" s="30"/>
      <c r="W289" s="30" t="str">
        <f t="shared" si="65"/>
        <v/>
      </c>
      <c r="X289" s="31"/>
      <c r="Y289" s="30" t="str">
        <f t="shared" si="64"/>
        <v xml:space="preserve"> </v>
      </c>
      <c r="Z289" s="32"/>
    </row>
    <row r="290" spans="2:26" x14ac:dyDescent="0.2">
      <c r="B290" s="34"/>
      <c r="C290" s="30" t="str" cm="1">
        <f t="array" ref="C290">IF(B290=0," ",IF('Imperial Data'!AG279&gt;=1,_xlfn.XLOOKUP('Imperial Data'!AG279,Imperial_Incremental[Height],_xlfn.XLOOKUP('Cumulative Volumes Imperial'!$F$4,Imperial_Incremental[#Headers],Imperial_Incremental[])),0))</f>
        <v xml:space="preserve"> </v>
      </c>
      <c r="D290" s="30" t="str" cm="1">
        <f t="array" ref="D290">IF(B290=0," ",IF('Imperial Data'!AG279&gt;=1,_xlfn.XLOOKUP('Imperial Data'!AG279,Imperial_Incremental[Height],_xlfn.XLOOKUP('Cumulative Volumes Imperial'!$F$4&amp;"EC",Imperial_Incremental[#Headers],Imperial_Incremental[]),0),0))</f>
        <v xml:space="preserve"> </v>
      </c>
      <c r="E290" s="30"/>
      <c r="F290" s="30"/>
      <c r="G290" s="30" t="str">
        <f>IF(B290=0,"",IF('Cumulative Volumes Imperial'!$AP$17=FALSE,I290,H290))</f>
        <v/>
      </c>
      <c r="H290" s="30"/>
      <c r="I290" s="30"/>
      <c r="J290" s="30" t="str">
        <f>IF(B290="","",IF('Cumulative Volumes Imperial'!$AP$17=FALSE,L290,K290))</f>
        <v/>
      </c>
      <c r="K290" s="30"/>
      <c r="L290" s="30"/>
      <c r="M290" s="30" t="str">
        <f>IF($E$8+45+$E$9&gt;989,"FALSE",IF(B290="","",IF('Cumulative Volumes Imperial'!$AP$17=FALSE,O290,N290)))</f>
        <v/>
      </c>
      <c r="N290" s="30"/>
      <c r="O290" s="30" t="str">
        <f>IF(B290=0,"",IF('Cumulative Volumes Imperial'!$AP$17=FALSE,(V290*$E$4)+(W290*$E$5),N290))</f>
        <v/>
      </c>
      <c r="P290" s="30" t="str">
        <f>IF(B290=0,"",(((1/12)*'Imperial Data'!$AC$4*'Imperial Data'!$AC$5)-C290)*$H$6)</f>
        <v/>
      </c>
      <c r="Q290" s="30"/>
      <c r="R290" s="30" t="str">
        <f>IF(B290=0,"",(((1/12)*'Imperial Data'!$AC$5*'Imperial Data'!$AC$7)-D290)*$H$6)</f>
        <v/>
      </c>
      <c r="S290" s="30"/>
      <c r="T290" s="30"/>
      <c r="U290" s="30"/>
      <c r="V290" s="30"/>
      <c r="W290" s="30" t="str">
        <f t="shared" si="65"/>
        <v/>
      </c>
      <c r="X290" s="31"/>
      <c r="Y290" s="30" t="str">
        <f t="shared" si="64"/>
        <v xml:space="preserve"> </v>
      </c>
      <c r="Z290" s="32"/>
    </row>
    <row r="291" spans="2:26" x14ac:dyDescent="0.2">
      <c r="B291" s="34"/>
      <c r="C291" s="30" t="str" cm="1">
        <f t="array" ref="C291">IF(B291=0," ",IF('Imperial Data'!AG280&gt;=1,_xlfn.XLOOKUP('Imperial Data'!AG280,Imperial_Incremental[Height],_xlfn.XLOOKUP('Cumulative Volumes Imperial'!$F$4,Imperial_Incremental[#Headers],Imperial_Incremental[])),0))</f>
        <v xml:space="preserve"> </v>
      </c>
      <c r="D291" s="30" t="str" cm="1">
        <f t="array" ref="D291">IF(B291=0," ",IF('Imperial Data'!AG280&gt;=1,_xlfn.XLOOKUP('Imperial Data'!AG280,Imperial_Incremental[Height],_xlfn.XLOOKUP('Cumulative Volumes Imperial'!$F$4&amp;"EC",Imperial_Incremental[#Headers],Imperial_Incremental[]),0),0))</f>
        <v xml:space="preserve"> </v>
      </c>
      <c r="E291" s="30"/>
      <c r="F291" s="30"/>
      <c r="G291" s="30" t="str">
        <f>IF(B291=0,"",IF('Cumulative Volumes Imperial'!$AP$17=FALSE,I291,H291))</f>
        <v/>
      </c>
      <c r="H291" s="30"/>
      <c r="I291" s="30"/>
      <c r="J291" s="30" t="str">
        <f>IF(B291="","",IF('Cumulative Volumes Imperial'!$AP$17=FALSE,L291,K291))</f>
        <v/>
      </c>
      <c r="K291" s="30"/>
      <c r="L291" s="30"/>
      <c r="M291" s="30" t="str">
        <f>IF($E$8+45+$E$9&gt;989,"FALSE",IF(B291="","",IF('Cumulative Volumes Imperial'!$AP$17=FALSE,O291,N291)))</f>
        <v/>
      </c>
      <c r="N291" s="30"/>
      <c r="O291" s="30" t="str">
        <f>IF(B291=0,"",IF('Cumulative Volumes Imperial'!$AP$17=FALSE,(V291*$E$4)+(W291*$E$5),N291))</f>
        <v/>
      </c>
      <c r="P291" s="30" t="str">
        <f>IF(B291=0,"",(((1/12)*'Imperial Data'!$AC$4*'Imperial Data'!$AC$5)-C291)*$H$6)</f>
        <v/>
      </c>
      <c r="Q291" s="30"/>
      <c r="R291" s="30" t="str">
        <f>IF(B291=0,"",(((1/12)*'Imperial Data'!$AC$5*'Imperial Data'!$AC$7)-D291)*$H$6)</f>
        <v/>
      </c>
      <c r="S291" s="30"/>
      <c r="T291" s="30"/>
      <c r="U291" s="30"/>
      <c r="V291" s="30"/>
      <c r="W291" s="30" t="str">
        <f t="shared" si="65"/>
        <v/>
      </c>
      <c r="X291" s="31"/>
      <c r="Y291" s="30" t="str">
        <f t="shared" si="64"/>
        <v xml:space="preserve"> </v>
      </c>
      <c r="Z291" s="32"/>
    </row>
    <row r="292" spans="2:26" x14ac:dyDescent="0.2">
      <c r="B292" s="34"/>
      <c r="C292" s="30" t="str" cm="1">
        <f t="array" ref="C292">IF(B292=0," ",IF('Imperial Data'!AG281&gt;=1,_xlfn.XLOOKUP('Imperial Data'!AG281,Imperial_Incremental[Height],_xlfn.XLOOKUP('Cumulative Volumes Imperial'!$F$4,Imperial_Incremental[#Headers],Imperial_Incremental[])),0))</f>
        <v xml:space="preserve"> </v>
      </c>
      <c r="D292" s="30" t="str" cm="1">
        <f t="array" ref="D292">IF(B292=0," ",IF('Imperial Data'!AG281&gt;=1,_xlfn.XLOOKUP('Imperial Data'!AG281,Imperial_Incremental[Height],_xlfn.XLOOKUP('Cumulative Volumes Imperial'!$F$4&amp;"EC",Imperial_Incremental[#Headers],Imperial_Incremental[]),0),0))</f>
        <v xml:space="preserve"> </v>
      </c>
      <c r="E292" s="30"/>
      <c r="F292" s="30"/>
      <c r="G292" s="30" t="str">
        <f>IF(B292=0,"",IF('Cumulative Volumes Imperial'!$AP$17=FALSE,I292,H292))</f>
        <v/>
      </c>
      <c r="H292" s="30"/>
      <c r="I292" s="30"/>
      <c r="J292" s="30" t="str">
        <f>IF(B292="","",IF('Cumulative Volumes Imperial'!$AP$17=FALSE,L292,K292))</f>
        <v/>
      </c>
      <c r="K292" s="30"/>
      <c r="L292" s="30"/>
      <c r="M292" s="30" t="str">
        <f>IF($E$8+45+$E$9&gt;989,"FALSE",IF(B292="","",IF('Cumulative Volumes Imperial'!$AP$17=FALSE,O292,N292)))</f>
        <v/>
      </c>
      <c r="N292" s="30"/>
      <c r="O292" s="30" t="str">
        <f>IF(B292=0,"",IF('Cumulative Volumes Imperial'!$AP$17=FALSE,(V292*$E$4)+(W292*$E$5),N292))</f>
        <v/>
      </c>
      <c r="P292" s="30" t="str">
        <f>IF(B292=0,"",(((1/12)*'Imperial Data'!$AC$4*'Imperial Data'!$AC$5)-C292)*$H$6)</f>
        <v/>
      </c>
      <c r="Q292" s="30"/>
      <c r="R292" s="30" t="str">
        <f>IF(B292=0,"",(((1/12)*'Imperial Data'!$AC$5*'Imperial Data'!$AC$7)-D292)*$H$6)</f>
        <v/>
      </c>
      <c r="S292" s="30"/>
      <c r="T292" s="30"/>
      <c r="U292" s="30"/>
      <c r="V292" s="30"/>
      <c r="W292" s="30" t="str">
        <f t="shared" si="65"/>
        <v/>
      </c>
      <c r="X292" s="31"/>
      <c r="Y292" s="30" t="str">
        <f t="shared" si="64"/>
        <v xml:space="preserve"> </v>
      </c>
      <c r="Z292" s="32"/>
    </row>
    <row r="293" spans="2:26" x14ac:dyDescent="0.2">
      <c r="B293" s="34"/>
      <c r="C293" s="30" t="str" cm="1">
        <f t="array" ref="C293">IF(B293=0," ",IF('Imperial Data'!AG282&gt;=1,_xlfn.XLOOKUP('Imperial Data'!AG282,Imperial_Incremental[Height],_xlfn.XLOOKUP('Cumulative Volumes Imperial'!$F$4,Imperial_Incremental[#Headers],Imperial_Incremental[])),0))</f>
        <v xml:space="preserve"> </v>
      </c>
      <c r="D293" s="30" t="str" cm="1">
        <f t="array" ref="D293">IF(B293=0," ",IF('Imperial Data'!AG282&gt;=1,_xlfn.XLOOKUP('Imperial Data'!AG282,Imperial_Incremental[Height],_xlfn.XLOOKUP('Cumulative Volumes Imperial'!$F$4&amp;"EC",Imperial_Incremental[#Headers],Imperial_Incremental[]),0),0))</f>
        <v xml:space="preserve"> </v>
      </c>
      <c r="E293" s="30"/>
      <c r="F293" s="30"/>
      <c r="G293" s="30" t="str">
        <f>IF(B293=0,"",IF('Cumulative Volumes Imperial'!$AP$17=FALSE,I293,H293))</f>
        <v/>
      </c>
      <c r="H293" s="30"/>
      <c r="I293" s="30"/>
      <c r="J293" s="30" t="str">
        <f>IF(B293="","",IF('Cumulative Volumes Imperial'!$AP$17=FALSE,L293,K293))</f>
        <v/>
      </c>
      <c r="K293" s="30"/>
      <c r="L293" s="30"/>
      <c r="M293" s="30" t="str">
        <f>IF($E$8+45+$E$9&gt;989,"FALSE",IF(B293="","",IF('Cumulative Volumes Imperial'!$AP$17=FALSE,O293,N293)))</f>
        <v/>
      </c>
      <c r="N293" s="30"/>
      <c r="O293" s="30" t="str">
        <f>IF(B293=0,"",IF('Cumulative Volumes Imperial'!$AP$17=FALSE,(V293*$E$4)+(W293*$E$5),N293))</f>
        <v/>
      </c>
      <c r="P293" s="30" t="str">
        <f>IF(B293=0,"",(((1/12)*'Imperial Data'!$AC$4*'Imperial Data'!$AC$5)-C293)*$H$6)</f>
        <v/>
      </c>
      <c r="Q293" s="30"/>
      <c r="R293" s="30" t="str">
        <f>IF(B293=0,"",(((1/12)*'Imperial Data'!$AC$5*'Imperial Data'!$AC$7)-D293)*$H$6)</f>
        <v/>
      </c>
      <c r="S293" s="30"/>
      <c r="T293" s="30"/>
      <c r="U293" s="30"/>
      <c r="V293" s="30"/>
      <c r="W293" s="30" t="str">
        <f t="shared" si="65"/>
        <v/>
      </c>
      <c r="X293" s="31"/>
      <c r="Y293" s="30" t="str">
        <f t="shared" si="64"/>
        <v xml:space="preserve"> </v>
      </c>
      <c r="Z293" s="32"/>
    </row>
    <row r="294" spans="2:26" x14ac:dyDescent="0.2">
      <c r="B294" s="34"/>
      <c r="C294" s="30" t="str" cm="1">
        <f t="array" ref="C294">IF(B294=0," ",IF('Imperial Data'!AG283&gt;=1,_xlfn.XLOOKUP('Imperial Data'!AG283,Imperial_Incremental[Height],_xlfn.XLOOKUP('Cumulative Volumes Imperial'!$F$4,Imperial_Incremental[#Headers],Imperial_Incremental[])),0))</f>
        <v xml:space="preserve"> </v>
      </c>
      <c r="D294" s="30" t="str" cm="1">
        <f t="array" ref="D294">IF(B294=0," ",IF('Imperial Data'!AG283&gt;=1,_xlfn.XLOOKUP('Imperial Data'!AG283,Imperial_Incremental[Height],_xlfn.XLOOKUP('Cumulative Volumes Imperial'!$F$4&amp;"EC",Imperial_Incremental[#Headers],Imperial_Incremental[]),0),0))</f>
        <v xml:space="preserve"> </v>
      </c>
      <c r="E294" s="30"/>
      <c r="F294" s="30"/>
      <c r="G294" s="30" t="str">
        <f>IF(B294=0,"",IF('Cumulative Volumes Imperial'!$AP$17=FALSE,I294,H294))</f>
        <v/>
      </c>
      <c r="H294" s="30"/>
      <c r="I294" s="30"/>
      <c r="J294" s="30" t="str">
        <f>IF(B294="","",IF('Cumulative Volumes Imperial'!$AP$17=FALSE,L294,K294))</f>
        <v/>
      </c>
      <c r="K294" s="30"/>
      <c r="L294" s="30"/>
      <c r="M294" s="30" t="str">
        <f>IF($E$8+45+$E$9&gt;989,"FALSE",IF(B294="","",IF('Cumulative Volumes Imperial'!$AP$17=FALSE,O294,N294)))</f>
        <v/>
      </c>
      <c r="N294" s="30"/>
      <c r="O294" s="30" t="str">
        <f>IF(B294=0,"",IF('Cumulative Volumes Imperial'!$AP$17=FALSE,(V294*$E$4)+(W294*$E$5),N294))</f>
        <v/>
      </c>
      <c r="P294" s="30" t="str">
        <f>IF(B294=0,"",(((1/12)*'Imperial Data'!$AC$4*'Imperial Data'!$AC$5)-C294)*$H$6)</f>
        <v/>
      </c>
      <c r="Q294" s="30"/>
      <c r="R294" s="30" t="str">
        <f>IF(B294=0,"",(((1/12)*'Imperial Data'!$AC$5*'Imperial Data'!$AC$7)-D294)*$H$6)</f>
        <v/>
      </c>
      <c r="S294" s="30"/>
      <c r="T294" s="30"/>
      <c r="U294" s="30"/>
      <c r="V294" s="30"/>
      <c r="W294" s="30" t="str">
        <f t="shared" si="65"/>
        <v/>
      </c>
      <c r="X294" s="31"/>
      <c r="Y294" s="30" t="str">
        <f t="shared" si="64"/>
        <v xml:space="preserve"> </v>
      </c>
      <c r="Z294" s="32"/>
    </row>
    <row r="295" spans="2:26" x14ac:dyDescent="0.2">
      <c r="B295" s="34"/>
      <c r="C295" s="30" t="str" cm="1">
        <f t="array" ref="C295">IF(B295=0," ",IF('Imperial Data'!AG284&gt;=1,_xlfn.XLOOKUP('Imperial Data'!AG284,Imperial_Incremental[Height],_xlfn.XLOOKUP('Cumulative Volumes Imperial'!$F$4,Imperial_Incremental[#Headers],Imperial_Incremental[])),0))</f>
        <v xml:space="preserve"> </v>
      </c>
      <c r="D295" s="30" t="str" cm="1">
        <f t="array" ref="D295">IF(B295=0," ",IF('Imperial Data'!AG284&gt;=1,_xlfn.XLOOKUP('Imperial Data'!AG284,Imperial_Incremental[Height],_xlfn.XLOOKUP('Cumulative Volumes Imperial'!$F$4&amp;"EC",Imperial_Incremental[#Headers],Imperial_Incremental[]),0),0))</f>
        <v xml:space="preserve"> </v>
      </c>
      <c r="E295" s="30"/>
      <c r="F295" s="30"/>
      <c r="G295" s="30" t="str">
        <f>IF(B295=0,"",IF('Cumulative Volumes Imperial'!$AP$17=FALSE,I295,H295))</f>
        <v/>
      </c>
      <c r="H295" s="30"/>
      <c r="I295" s="30"/>
      <c r="J295" s="30" t="str">
        <f>IF(B295="","",IF('Cumulative Volumes Imperial'!$AP$17=FALSE,L295,K295))</f>
        <v/>
      </c>
      <c r="K295" s="30"/>
      <c r="L295" s="30"/>
      <c r="M295" s="30" t="str">
        <f>IF($E$8+45+$E$9&gt;989,"FALSE",IF(B295="","",IF('Cumulative Volumes Imperial'!$AP$17=FALSE,O295,N295)))</f>
        <v/>
      </c>
      <c r="N295" s="30"/>
      <c r="O295" s="30" t="str">
        <f>IF(B295=0,"",IF('Cumulative Volumes Imperial'!$AP$17=FALSE,(V295*$E$4)+(W295*$E$5),N295))</f>
        <v/>
      </c>
      <c r="P295" s="30" t="str">
        <f>IF(B295=0,"",(((1/12)*'Imperial Data'!$AC$4*'Imperial Data'!$AC$5)-C295)*$H$6)</f>
        <v/>
      </c>
      <c r="Q295" s="30"/>
      <c r="R295" s="30" t="str">
        <f>IF(B295=0,"",(((1/12)*'Imperial Data'!$AC$5*'Imperial Data'!$AC$7)-D295)*$H$6)</f>
        <v/>
      </c>
      <c r="S295" s="30"/>
      <c r="T295" s="30"/>
      <c r="U295" s="30"/>
      <c r="V295" s="30"/>
      <c r="W295" s="30" t="str">
        <f t="shared" si="65"/>
        <v/>
      </c>
      <c r="X295" s="31"/>
      <c r="Y295" s="30" t="str">
        <f t="shared" si="64"/>
        <v xml:space="preserve"> </v>
      </c>
      <c r="Z295" s="32"/>
    </row>
    <row r="296" spans="2:26" x14ac:dyDescent="0.2">
      <c r="B296" s="34"/>
      <c r="C296" s="30" t="str" cm="1">
        <f t="array" ref="C296">IF(B296=0," ",IF('Imperial Data'!AG285&gt;=1,_xlfn.XLOOKUP('Imperial Data'!AG285,Imperial_Incremental[Height],_xlfn.XLOOKUP('Cumulative Volumes Imperial'!$F$4,Imperial_Incremental[#Headers],Imperial_Incremental[])),0))</f>
        <v xml:space="preserve"> </v>
      </c>
      <c r="D296" s="30" t="str" cm="1">
        <f t="array" ref="D296">IF(B296=0," ",IF('Imperial Data'!AG285&gt;=1,_xlfn.XLOOKUP('Imperial Data'!AG285,Imperial_Incremental[Height],_xlfn.XLOOKUP('Cumulative Volumes Imperial'!$F$4&amp;"EC",Imperial_Incremental[#Headers],Imperial_Incremental[]),0),0))</f>
        <v xml:space="preserve"> </v>
      </c>
      <c r="E296" s="30"/>
      <c r="F296" s="30"/>
      <c r="G296" s="30" t="str">
        <f>IF(B296=0,"",IF('Cumulative Volumes Imperial'!$AP$17=FALSE,I296,H296))</f>
        <v/>
      </c>
      <c r="H296" s="30"/>
      <c r="I296" s="30"/>
      <c r="J296" s="30" t="str">
        <f>IF(B296="","",IF('Cumulative Volumes Imperial'!$AP$17=FALSE,L296,K296))</f>
        <v/>
      </c>
      <c r="K296" s="30"/>
      <c r="L296" s="30"/>
      <c r="M296" s="30" t="str">
        <f>IF($E$8+45+$E$9&gt;989,"FALSE",IF(B296="","",IF('Cumulative Volumes Imperial'!$AP$17=FALSE,O296,N296)))</f>
        <v/>
      </c>
      <c r="N296" s="30"/>
      <c r="O296" s="30" t="str">
        <f>IF(B296=0,"",IF('Cumulative Volumes Imperial'!$AP$17=FALSE,(V296*$E$4)+(W296*$E$5),N296))</f>
        <v/>
      </c>
      <c r="P296" s="30" t="str">
        <f>IF(B296=0,"",(((1/12)*'Imperial Data'!$AC$4*'Imperial Data'!$AC$5)-C296)*$H$6)</f>
        <v/>
      </c>
      <c r="Q296" s="30"/>
      <c r="R296" s="30" t="str">
        <f>IF(B296=0,"",(((1/12)*'Imperial Data'!$AC$5*'Imperial Data'!$AC$7)-D296)*$H$6)</f>
        <v/>
      </c>
      <c r="S296" s="30"/>
      <c r="T296" s="30"/>
      <c r="U296" s="30"/>
      <c r="V296" s="30"/>
      <c r="W296" s="30" t="str">
        <f t="shared" si="65"/>
        <v/>
      </c>
      <c r="X296" s="31"/>
      <c r="Y296" s="30" t="str">
        <f t="shared" si="64"/>
        <v xml:space="preserve"> </v>
      </c>
      <c r="Z296" s="32"/>
    </row>
    <row r="297" spans="2:26" x14ac:dyDescent="0.2">
      <c r="B297" s="34"/>
      <c r="C297" s="30" t="str" cm="1">
        <f t="array" ref="C297">IF(B297=0," ",IF('Imperial Data'!AG286&gt;=1,_xlfn.XLOOKUP('Imperial Data'!AG286,Imperial_Incremental[Height],_xlfn.XLOOKUP('Cumulative Volumes Imperial'!$F$4,Imperial_Incremental[#Headers],Imperial_Incremental[])),0))</f>
        <v xml:space="preserve"> </v>
      </c>
      <c r="D297" s="30" t="str" cm="1">
        <f t="array" ref="D297">IF(B297=0," ",IF('Imperial Data'!AG286&gt;=1,_xlfn.XLOOKUP('Imperial Data'!AG286,Imperial_Incremental[Height],_xlfn.XLOOKUP('Cumulative Volumes Imperial'!$F$4&amp;"EC",Imperial_Incremental[#Headers],Imperial_Incremental[]),0),0))</f>
        <v xml:space="preserve"> </v>
      </c>
      <c r="E297" s="30"/>
      <c r="F297" s="30"/>
      <c r="G297" s="30" t="str">
        <f>IF(B297=0,"",IF('Cumulative Volumes Imperial'!$AP$17=FALSE,I297,H297))</f>
        <v/>
      </c>
      <c r="H297" s="30"/>
      <c r="I297" s="30"/>
      <c r="J297" s="30" t="str">
        <f>IF(B297="","",IF('Cumulative Volumes Imperial'!$AP$17=FALSE,L297,K297))</f>
        <v/>
      </c>
      <c r="K297" s="30"/>
      <c r="L297" s="30"/>
      <c r="M297" s="30" t="str">
        <f>IF($E$8+45+$E$9&gt;989,"FALSE",IF(B297="","",IF('Cumulative Volumes Imperial'!$AP$17=FALSE,O297,N297)))</f>
        <v/>
      </c>
      <c r="N297" s="30"/>
      <c r="O297" s="30" t="str">
        <f>IF(B297=0,"",IF('Cumulative Volumes Imperial'!$AP$17=FALSE,(V297*$E$4)+(W297*$E$5),N297))</f>
        <v/>
      </c>
      <c r="P297" s="30" t="str">
        <f>IF(B297=0,"",(((1/12)*'Imperial Data'!$AC$4*'Imperial Data'!$AC$5)-C297)*$H$6)</f>
        <v/>
      </c>
      <c r="Q297" s="30"/>
      <c r="R297" s="30" t="str">
        <f>IF(B297=0,"",(((1/12)*'Imperial Data'!$AC$5*'Imperial Data'!$AC$7)-D297)*$H$6)</f>
        <v/>
      </c>
      <c r="S297" s="30"/>
      <c r="T297" s="30"/>
      <c r="U297" s="30"/>
      <c r="V297" s="30"/>
      <c r="W297" s="30" t="str">
        <f t="shared" si="65"/>
        <v/>
      </c>
      <c r="X297" s="31"/>
      <c r="Y297" s="30" t="str">
        <f t="shared" si="64"/>
        <v xml:space="preserve"> </v>
      </c>
      <c r="Z297" s="32"/>
    </row>
    <row r="298" spans="2:26" x14ac:dyDescent="0.2">
      <c r="B298" s="34"/>
      <c r="C298" s="30" t="str" cm="1">
        <f t="array" ref="C298">IF(B298=0," ",IF('Imperial Data'!AG287&gt;=1,_xlfn.XLOOKUP('Imperial Data'!AG287,Imperial_Incremental[Height],_xlfn.XLOOKUP('Cumulative Volumes Imperial'!$F$4,Imperial_Incremental[#Headers],Imperial_Incremental[])),0))</f>
        <v xml:space="preserve"> </v>
      </c>
      <c r="D298" s="30" t="str" cm="1">
        <f t="array" ref="D298">IF(B298=0," ",IF('Imperial Data'!AG287&gt;=1,_xlfn.XLOOKUP('Imperial Data'!AG287,Imperial_Incremental[Height],_xlfn.XLOOKUP('Cumulative Volumes Imperial'!$F$4&amp;"EC",Imperial_Incremental[#Headers],Imperial_Incremental[]),0),0))</f>
        <v xml:space="preserve"> </v>
      </c>
      <c r="E298" s="30"/>
      <c r="F298" s="30"/>
      <c r="G298" s="30" t="str">
        <f>IF(B298=0,"",IF('Cumulative Volumes Imperial'!$AP$17=FALSE,I298,H298))</f>
        <v/>
      </c>
      <c r="H298" s="30"/>
      <c r="I298" s="30"/>
      <c r="J298" s="30" t="str">
        <f>IF(B298="","",IF('Cumulative Volumes Imperial'!$AP$17=FALSE,L298,K298))</f>
        <v/>
      </c>
      <c r="K298" s="30"/>
      <c r="L298" s="30"/>
      <c r="M298" s="30" t="str">
        <f>IF($E$8+45+$E$9&gt;989,"FALSE",IF(B298="","",IF('Cumulative Volumes Imperial'!$AP$17=FALSE,O298,N298)))</f>
        <v/>
      </c>
      <c r="N298" s="30"/>
      <c r="O298" s="30" t="str">
        <f>IF(B298=0,"",IF('Cumulative Volumes Imperial'!$AP$17=FALSE,(V298*$E$4)+(W298*$E$5),N298))</f>
        <v/>
      </c>
      <c r="P298" s="30" t="str">
        <f>IF(B298=0,"",(((1/12)*'Imperial Data'!$AC$4*'Imperial Data'!$AC$5)-C298)*$H$6)</f>
        <v/>
      </c>
      <c r="Q298" s="30"/>
      <c r="R298" s="30" t="str">
        <f>IF(B298=0,"",(((1/12)*'Imperial Data'!$AC$5*'Imperial Data'!$AC$7)-D298)*$H$6)</f>
        <v/>
      </c>
      <c r="S298" s="30"/>
      <c r="T298" s="30"/>
      <c r="U298" s="30"/>
      <c r="V298" s="30"/>
      <c r="W298" s="30" t="str">
        <f t="shared" si="65"/>
        <v/>
      </c>
      <c r="X298" s="31"/>
      <c r="Y298" s="30" t="str">
        <f t="shared" si="64"/>
        <v xml:space="preserve"> </v>
      </c>
      <c r="Z298" s="32"/>
    </row>
    <row r="299" spans="2:26" x14ac:dyDescent="0.2">
      <c r="B299" s="34"/>
      <c r="C299" s="30" t="str" cm="1">
        <f t="array" ref="C299">IF(B299=0," ",IF('Imperial Data'!AG288&gt;=1,_xlfn.XLOOKUP('Imperial Data'!AG288,Imperial_Incremental[Height],_xlfn.XLOOKUP('Cumulative Volumes Imperial'!$F$4,Imperial_Incremental[#Headers],Imperial_Incremental[])),0))</f>
        <v xml:space="preserve"> </v>
      </c>
      <c r="D299" s="30" t="str" cm="1">
        <f t="array" ref="D299">IF(B299=0," ",IF('Imperial Data'!AG288&gt;=1,_xlfn.XLOOKUP('Imperial Data'!AG288,Imperial_Incremental[Height],_xlfn.XLOOKUP('Cumulative Volumes Imperial'!$F$4&amp;"EC",Imperial_Incremental[#Headers],Imperial_Incremental[]),0),0))</f>
        <v xml:space="preserve"> </v>
      </c>
      <c r="E299" s="30"/>
      <c r="F299" s="30"/>
      <c r="G299" s="30" t="str">
        <f>IF(B299=0,"",IF('Cumulative Volumes Imperial'!$AP$17=FALSE,I299,H299))</f>
        <v/>
      </c>
      <c r="H299" s="30"/>
      <c r="I299" s="30"/>
      <c r="J299" s="30" t="str">
        <f>IF(B299="","",IF('Cumulative Volumes Imperial'!$AP$17=FALSE,L299,K299))</f>
        <v/>
      </c>
      <c r="K299" s="30"/>
      <c r="L299" s="30"/>
      <c r="M299" s="30" t="str">
        <f>IF($E$8+45+$E$9&gt;989,"FALSE",IF(B299="","",IF('Cumulative Volumes Imperial'!$AP$17=FALSE,O299,N299)))</f>
        <v/>
      </c>
      <c r="N299" s="30"/>
      <c r="O299" s="30" t="str">
        <f>IF(B299=0,"",IF('Cumulative Volumes Imperial'!$AP$17=FALSE,(V299*$E$4)+(W299*$E$5),N299))</f>
        <v/>
      </c>
      <c r="P299" s="30" t="str">
        <f>IF(B299=0,"",(((1/12)*'Imperial Data'!$AC$4*'Imperial Data'!$AC$5)-C299)*$H$6)</f>
        <v/>
      </c>
      <c r="Q299" s="30"/>
      <c r="R299" s="30" t="str">
        <f>IF(B299=0,"",(((1/12)*'Imperial Data'!$AC$5*'Imperial Data'!$AC$7)-D299)*$H$6)</f>
        <v/>
      </c>
      <c r="S299" s="30"/>
      <c r="T299" s="30"/>
      <c r="U299" s="30"/>
      <c r="V299" s="30"/>
      <c r="W299" s="30" t="str">
        <f t="shared" si="65"/>
        <v/>
      </c>
      <c r="X299" s="31"/>
      <c r="Y299" s="30" t="str">
        <f t="shared" si="64"/>
        <v xml:space="preserve"> </v>
      </c>
      <c r="Z299" s="32"/>
    </row>
    <row r="300" spans="2:26" x14ac:dyDescent="0.2">
      <c r="B300" s="34"/>
      <c r="C300" s="30" t="str" cm="1">
        <f t="array" ref="C300">IF(B300=0," ",IF('Imperial Data'!AG289&gt;=1,_xlfn.XLOOKUP('Imperial Data'!AG289,Imperial_Incremental[Height],_xlfn.XLOOKUP('Cumulative Volumes Imperial'!$F$4,Imperial_Incremental[#Headers],Imperial_Incremental[])),0))</f>
        <v xml:space="preserve"> </v>
      </c>
      <c r="D300" s="30" t="str" cm="1">
        <f t="array" ref="D300">IF(B300=0," ",IF('Imperial Data'!AG289&gt;=1,_xlfn.XLOOKUP('Imperial Data'!AG289,Imperial_Incremental[Height],_xlfn.XLOOKUP('Cumulative Volumes Imperial'!$F$4&amp;"EC",Imperial_Incremental[#Headers],Imperial_Incremental[]),0),0))</f>
        <v xml:space="preserve"> </v>
      </c>
      <c r="E300" s="30"/>
      <c r="F300" s="30"/>
      <c r="G300" s="30" t="str">
        <f>IF(B300=0,"",IF('Cumulative Volumes Imperial'!$AP$17=FALSE,I300,H300))</f>
        <v/>
      </c>
      <c r="H300" s="30"/>
      <c r="I300" s="30"/>
      <c r="J300" s="30" t="str">
        <f>IF(B300="","",IF('Cumulative Volumes Imperial'!$AP$17=FALSE,L300,K300))</f>
        <v/>
      </c>
      <c r="K300" s="30"/>
      <c r="L300" s="30"/>
      <c r="M300" s="30" t="str">
        <f>IF($E$8+45+$E$9&gt;989,"FALSE",IF(B300="","",IF('Cumulative Volumes Imperial'!$AP$17=FALSE,O300,N300)))</f>
        <v/>
      </c>
      <c r="N300" s="30"/>
      <c r="O300" s="30" t="str">
        <f>IF(B300=0,"",IF('Cumulative Volumes Imperial'!$AP$17=FALSE,(V300*$E$4)+(W300*$E$5),N300))</f>
        <v/>
      </c>
      <c r="P300" s="30" t="str">
        <f>IF(B300=0,"",(((1/12)*'Imperial Data'!$AC$4*'Imperial Data'!$AC$5)-C300)*$H$6)</f>
        <v/>
      </c>
      <c r="Q300" s="30"/>
      <c r="R300" s="30" t="str">
        <f>IF(B300=0,"",(((1/12)*'Imperial Data'!$AC$5*'Imperial Data'!$AC$7)-D300)*$H$6)</f>
        <v/>
      </c>
      <c r="S300" s="30"/>
      <c r="T300" s="30"/>
      <c r="U300" s="30"/>
      <c r="V300" s="30"/>
      <c r="W300" s="30" t="str">
        <f t="shared" si="65"/>
        <v/>
      </c>
      <c r="X300" s="31"/>
      <c r="Y300" s="30" t="str">
        <f t="shared" si="64"/>
        <v xml:space="preserve"> </v>
      </c>
      <c r="Z300" s="32"/>
    </row>
    <row r="301" spans="2:26" x14ac:dyDescent="0.2">
      <c r="B301" s="34"/>
      <c r="C301" s="30" t="str" cm="1">
        <f t="array" ref="C301">IF(B301=0," ",IF('Imperial Data'!AG290&gt;=1,_xlfn.XLOOKUP('Imperial Data'!AG290,Imperial_Incremental[Height],_xlfn.XLOOKUP('Cumulative Volumes Imperial'!$F$4,Imperial_Incremental[#Headers],Imperial_Incremental[])),0))</f>
        <v xml:space="preserve"> </v>
      </c>
      <c r="D301" s="30" t="str" cm="1">
        <f t="array" ref="D301">IF(B301=0," ",IF('Imperial Data'!AG290&gt;=1,_xlfn.XLOOKUP('Imperial Data'!AG290,Imperial_Incremental[Height],_xlfn.XLOOKUP('Cumulative Volumes Imperial'!$F$4&amp;"EC",Imperial_Incremental[#Headers],Imperial_Incremental[]),0),0))</f>
        <v xml:space="preserve"> </v>
      </c>
      <c r="E301" s="30"/>
      <c r="F301" s="30"/>
      <c r="G301" s="30" t="str">
        <f>IF(B301=0,"",IF('Cumulative Volumes Imperial'!$AP$17=FALSE,I301,H301))</f>
        <v/>
      </c>
      <c r="H301" s="30"/>
      <c r="I301" s="30"/>
      <c r="J301" s="30" t="str">
        <f>IF(B301="","",IF('Cumulative Volumes Imperial'!$AP$17=FALSE,L301,K301))</f>
        <v/>
      </c>
      <c r="K301" s="30"/>
      <c r="L301" s="30"/>
      <c r="M301" s="30" t="str">
        <f>IF($E$8+45+$E$9&gt;989,"FALSE",IF(B301="","",IF('Cumulative Volumes Imperial'!$AP$17=FALSE,O301,N301)))</f>
        <v/>
      </c>
      <c r="N301" s="30"/>
      <c r="O301" s="30" t="str">
        <f>IF(B301=0,"",IF('Cumulative Volumes Imperial'!$AP$17=FALSE,(V301*$E$4)+(W301*$E$5),N301))</f>
        <v/>
      </c>
      <c r="P301" s="30" t="str">
        <f>IF(B301=0,"",(((1/12)*'Imperial Data'!$AC$4*'Imperial Data'!$AC$5)-C301)*$H$6)</f>
        <v/>
      </c>
      <c r="Q301" s="30"/>
      <c r="R301" s="30" t="str">
        <f>IF(B301=0,"",(((1/12)*'Imperial Data'!$AC$5*'Imperial Data'!$AC$7)-D301)*$H$6)</f>
        <v/>
      </c>
      <c r="S301" s="30"/>
      <c r="T301" s="30"/>
      <c r="U301" s="30"/>
      <c r="V301" s="30"/>
      <c r="W301" s="30" t="str">
        <f t="shared" si="65"/>
        <v/>
      </c>
      <c r="X301" s="31"/>
      <c r="Y301" s="30" t="str">
        <f t="shared" si="64"/>
        <v xml:space="preserve"> </v>
      </c>
      <c r="Z301" s="32"/>
    </row>
    <row r="302" spans="2:26" x14ac:dyDescent="0.2">
      <c r="B302" s="34"/>
      <c r="C302" s="30" t="str" cm="1">
        <f t="array" ref="C302">IF(B302=0," ",IF('Imperial Data'!AG291&gt;=1,_xlfn.XLOOKUP('Imperial Data'!AG291,Imperial_Incremental[Height],_xlfn.XLOOKUP('Cumulative Volumes Imperial'!$F$4,Imperial_Incremental[#Headers],Imperial_Incremental[])),0))</f>
        <v xml:space="preserve"> </v>
      </c>
      <c r="D302" s="30" t="str" cm="1">
        <f t="array" ref="D302">IF(B302=0," ",IF('Imperial Data'!AG291&gt;=1,_xlfn.XLOOKUP('Imperial Data'!AG291,Imperial_Incremental[Height],_xlfn.XLOOKUP('Cumulative Volumes Imperial'!$F$4&amp;"EC",Imperial_Incremental[#Headers],Imperial_Incremental[]),0),0))</f>
        <v xml:space="preserve"> </v>
      </c>
      <c r="E302" s="30"/>
      <c r="F302" s="30"/>
      <c r="G302" s="30" t="str">
        <f>IF(B302=0,"",IF('Cumulative Volumes Imperial'!$AP$17=FALSE,I302,H302))</f>
        <v/>
      </c>
      <c r="H302" s="30"/>
      <c r="I302" s="30"/>
      <c r="J302" s="30" t="str">
        <f>IF(B302="","",IF('Cumulative Volumes Imperial'!$AP$17=FALSE,L302,K302))</f>
        <v/>
      </c>
      <c r="K302" s="30"/>
      <c r="L302" s="30"/>
      <c r="M302" s="30" t="str">
        <f>IF($E$8+45+$E$9&gt;989,"FALSE",IF(B302="","",IF('Cumulative Volumes Imperial'!$AP$17=FALSE,O302,N302)))</f>
        <v/>
      </c>
      <c r="N302" s="30"/>
      <c r="O302" s="30" t="str">
        <f>IF(B302=0,"",IF('Cumulative Volumes Imperial'!$AP$17=FALSE,(V302*$E$4)+(W302*$E$5),N302))</f>
        <v/>
      </c>
      <c r="P302" s="30" t="str">
        <f>IF(B302=0,"",(((1/12)*'Imperial Data'!$AC$4*'Imperial Data'!$AC$5)-C302)*$H$6)</f>
        <v/>
      </c>
      <c r="Q302" s="30"/>
      <c r="R302" s="30" t="str">
        <f>IF(B302=0,"",(((1/12)*'Imperial Data'!$AC$5*'Imperial Data'!$AC$7)-D302)*$H$6)</f>
        <v/>
      </c>
      <c r="S302" s="30"/>
      <c r="T302" s="30"/>
      <c r="U302" s="30"/>
      <c r="V302" s="30"/>
      <c r="W302" s="30" t="str">
        <f t="shared" si="65"/>
        <v/>
      </c>
      <c r="X302" s="31"/>
      <c r="Y302" s="30" t="str">
        <f t="shared" si="64"/>
        <v xml:space="preserve"> </v>
      </c>
      <c r="Z302" s="32"/>
    </row>
    <row r="303" spans="2:26" x14ac:dyDescent="0.2">
      <c r="B303" s="34"/>
      <c r="C303" s="30" t="str" cm="1">
        <f t="array" ref="C303">IF(B303=0," ",IF('Imperial Data'!AG292&gt;=1,_xlfn.XLOOKUP('Imperial Data'!AG292,Imperial_Incremental[Height],_xlfn.XLOOKUP('Cumulative Volumes Imperial'!$F$4,Imperial_Incremental[#Headers],Imperial_Incremental[])),0))</f>
        <v xml:space="preserve"> </v>
      </c>
      <c r="D303" s="30" t="str" cm="1">
        <f t="array" ref="D303">IF(B303=0," ",IF('Imperial Data'!AG292&gt;=1,_xlfn.XLOOKUP('Imperial Data'!AG292,Imperial_Incremental[Height],_xlfn.XLOOKUP('Cumulative Volumes Imperial'!$F$4&amp;"EC",Imperial_Incremental[#Headers],Imperial_Incremental[]),0),0))</f>
        <v xml:space="preserve"> </v>
      </c>
      <c r="E303" s="30"/>
      <c r="F303" s="30"/>
      <c r="G303" s="30" t="str">
        <f>IF(B303=0,"",IF('Cumulative Volumes Imperial'!$AP$17=FALSE,I303,H303))</f>
        <v/>
      </c>
      <c r="H303" s="30"/>
      <c r="I303" s="30"/>
      <c r="J303" s="30" t="str">
        <f>IF(B303="","",IF('Cumulative Volumes Imperial'!$AP$17=FALSE,L303,K303))</f>
        <v/>
      </c>
      <c r="K303" s="30"/>
      <c r="L303" s="30"/>
      <c r="M303" s="30" t="str">
        <f>IF($E$8+45+$E$9&gt;989,"FALSE",IF(B303="","",IF('Cumulative Volumes Imperial'!$AP$17=FALSE,O303,N303)))</f>
        <v/>
      </c>
      <c r="N303" s="30"/>
      <c r="O303" s="30" t="str">
        <f>IF(B303=0,"",IF('Cumulative Volumes Imperial'!$AP$17=FALSE,(V303*$E$4)+(W303*$E$5),N303))</f>
        <v/>
      </c>
      <c r="P303" s="30" t="str">
        <f>IF(B303=0,"",(((1/12)*'Imperial Data'!$AC$4*'Imperial Data'!$AC$5)-C303)*$H$6)</f>
        <v/>
      </c>
      <c r="Q303" s="30"/>
      <c r="R303" s="30" t="str">
        <f>IF(B303=0,"",(((1/12)*'Imperial Data'!$AC$5*'Imperial Data'!$AC$7)-D303)*$H$6)</f>
        <v/>
      </c>
      <c r="S303" s="30"/>
      <c r="T303" s="30"/>
      <c r="U303" s="30"/>
      <c r="V303" s="30"/>
      <c r="W303" s="30" t="str">
        <f t="shared" si="65"/>
        <v/>
      </c>
      <c r="X303" s="31"/>
      <c r="Y303" s="30" t="str">
        <f t="shared" si="64"/>
        <v xml:space="preserve"> </v>
      </c>
      <c r="Z303" s="32"/>
    </row>
    <row r="304" spans="2:26" x14ac:dyDescent="0.2">
      <c r="B304" s="34"/>
      <c r="C304" s="30" t="str" cm="1">
        <f t="array" ref="C304">IF(B304=0," ",IF('Imperial Data'!AG293&gt;=1,_xlfn.XLOOKUP('Imperial Data'!AG293,Imperial_Incremental[Height],_xlfn.XLOOKUP('Cumulative Volumes Imperial'!$F$4,Imperial_Incremental[#Headers],Imperial_Incremental[])),0))</f>
        <v xml:space="preserve"> </v>
      </c>
      <c r="D304" s="30" t="str" cm="1">
        <f t="array" ref="D304">IF(B304=0," ",IF('Imperial Data'!AG293&gt;=1,_xlfn.XLOOKUP('Imperial Data'!AG293,Imperial_Incremental[Height],_xlfn.XLOOKUP('Cumulative Volumes Imperial'!$F$4&amp;"EC",Imperial_Incremental[#Headers],Imperial_Incremental[]),0),0))</f>
        <v xml:space="preserve"> </v>
      </c>
      <c r="E304" s="30"/>
      <c r="F304" s="30"/>
      <c r="G304" s="30" t="str">
        <f>IF(B304=0,"",IF('Cumulative Volumes Imperial'!$AP$17=FALSE,I304,H304))</f>
        <v/>
      </c>
      <c r="H304" s="30"/>
      <c r="I304" s="30"/>
      <c r="J304" s="30" t="str">
        <f>IF(B304="","",IF('Cumulative Volumes Imperial'!$AP$17=FALSE,L304,K304))</f>
        <v/>
      </c>
      <c r="K304" s="30"/>
      <c r="L304" s="30"/>
      <c r="M304" s="30" t="str">
        <f>IF($E$8+45+$E$9&gt;989,"FALSE",IF(B304="","",IF('Cumulative Volumes Imperial'!$AP$17=FALSE,O304,N304)))</f>
        <v/>
      </c>
      <c r="N304" s="30"/>
      <c r="O304" s="30" t="str">
        <f>IF(B304=0,"",IF('Cumulative Volumes Imperial'!$AP$17=FALSE,(V304*$E$4)+(W304*$E$5),N304))</f>
        <v/>
      </c>
      <c r="P304" s="30" t="str">
        <f>IF(B304=0,"",(((1/12)*'Imperial Data'!$AC$4*'Imperial Data'!$AC$5)-C304)*$H$6)</f>
        <v/>
      </c>
      <c r="Q304" s="30"/>
      <c r="R304" s="30" t="str">
        <f>IF(B304=0,"",(((1/12)*'Imperial Data'!$AC$5*'Imperial Data'!$AC$7)-D304)*$H$6)</f>
        <v/>
      </c>
      <c r="S304" s="30"/>
      <c r="T304" s="30"/>
      <c r="U304" s="30"/>
      <c r="V304" s="30"/>
      <c r="W304" s="30" t="str">
        <f t="shared" si="65"/>
        <v/>
      </c>
      <c r="X304" s="31"/>
      <c r="Y304" s="30" t="str">
        <f t="shared" si="64"/>
        <v xml:space="preserve"> </v>
      </c>
      <c r="Z304" s="32"/>
    </row>
    <row r="305" spans="2:26" x14ac:dyDescent="0.2">
      <c r="B305" s="34"/>
      <c r="C305" s="30" t="str" cm="1">
        <f t="array" ref="C305">IF(B305=0," ",IF('Imperial Data'!AG294&gt;=1,_xlfn.XLOOKUP('Imperial Data'!AG294,Imperial_Incremental[Height],_xlfn.XLOOKUP('Cumulative Volumes Imperial'!$F$4,Imperial_Incremental[#Headers],Imperial_Incremental[])),0))</f>
        <v xml:space="preserve"> </v>
      </c>
      <c r="D305" s="30" t="str" cm="1">
        <f t="array" ref="D305">IF(B305=0," ",IF('Imperial Data'!AG294&gt;=1,_xlfn.XLOOKUP('Imperial Data'!AG294,Imperial_Incremental[Height],_xlfn.XLOOKUP('Cumulative Volumes Imperial'!$F$4&amp;"EC",Imperial_Incremental[#Headers],Imperial_Incremental[]),0),0))</f>
        <v xml:space="preserve"> </v>
      </c>
      <c r="E305" s="30"/>
      <c r="F305" s="30"/>
      <c r="G305" s="30" t="str">
        <f>IF(B305=0,"",IF('Cumulative Volumes Imperial'!$AP$17=FALSE,I305,H305))</f>
        <v/>
      </c>
      <c r="H305" s="30"/>
      <c r="I305" s="30"/>
      <c r="J305" s="30" t="str">
        <f>IF(B305="","",IF('Cumulative Volumes Imperial'!$AP$17=FALSE,L305,K305))</f>
        <v/>
      </c>
      <c r="K305" s="30"/>
      <c r="L305" s="30"/>
      <c r="M305" s="30" t="str">
        <f>IF($E$8+45+$E$9&gt;989,"FALSE",IF(B305="","",IF('Cumulative Volumes Imperial'!$AP$17=FALSE,O305,N305)))</f>
        <v/>
      </c>
      <c r="N305" s="30"/>
      <c r="O305" s="30" t="str">
        <f>IF(B305=0,"",IF('Cumulative Volumes Imperial'!$AP$17=FALSE,(V305*$E$4)+(W305*$E$5),N305))</f>
        <v/>
      </c>
      <c r="P305" s="30" t="str">
        <f>IF(B305=0,"",(((1/12)*'Imperial Data'!$AC$4*'Imperial Data'!$AC$5)-C305)*$H$6)</f>
        <v/>
      </c>
      <c r="Q305" s="30"/>
      <c r="R305" s="30" t="str">
        <f>IF(B305=0,"",(((1/12)*'Imperial Data'!$AC$5*'Imperial Data'!$AC$7)-D305)*$H$6)</f>
        <v/>
      </c>
      <c r="S305" s="30"/>
      <c r="T305" s="30"/>
      <c r="U305" s="30"/>
      <c r="V305" s="30"/>
      <c r="W305" s="30" t="str">
        <f t="shared" si="65"/>
        <v/>
      </c>
      <c r="X305" s="31"/>
      <c r="Y305" s="30" t="str">
        <f t="shared" si="64"/>
        <v xml:space="preserve"> </v>
      </c>
      <c r="Z305" s="32"/>
    </row>
    <row r="306" spans="2:26" x14ac:dyDescent="0.2">
      <c r="B306" s="34"/>
      <c r="C306" s="30" t="str" cm="1">
        <f t="array" ref="C306">IF(B306=0," ",IF('Imperial Data'!AG295&gt;=1,_xlfn.XLOOKUP('Imperial Data'!AG295,Imperial_Incremental[Height],_xlfn.XLOOKUP('Cumulative Volumes Imperial'!$F$4,Imperial_Incremental[#Headers],Imperial_Incremental[])),0))</f>
        <v xml:space="preserve"> </v>
      </c>
      <c r="D306" s="30" t="str" cm="1">
        <f t="array" ref="D306">IF(B306=0," ",IF('Imperial Data'!AG295&gt;=1,_xlfn.XLOOKUP('Imperial Data'!AG295,Imperial_Incremental[Height],_xlfn.XLOOKUP('Cumulative Volumes Imperial'!$F$4&amp;"EC",Imperial_Incremental[#Headers],Imperial_Incremental[]),0),0))</f>
        <v xml:space="preserve"> </v>
      </c>
      <c r="E306" s="30"/>
      <c r="F306" s="30"/>
      <c r="G306" s="30" t="str">
        <f>IF(B306=0,"",IF('Cumulative Volumes Imperial'!$AP$17=FALSE,I306,H306))</f>
        <v/>
      </c>
      <c r="H306" s="30"/>
      <c r="I306" s="30"/>
      <c r="J306" s="30" t="str">
        <f>IF(B306="","",IF('Cumulative Volumes Imperial'!$AP$17=FALSE,L306,K306))</f>
        <v/>
      </c>
      <c r="K306" s="30"/>
      <c r="L306" s="30"/>
      <c r="M306" s="30" t="str">
        <f>IF($E$8+45+$E$9&gt;989,"FALSE",IF(B306="","",IF('Cumulative Volumes Imperial'!$AP$17=FALSE,O306,N306)))</f>
        <v/>
      </c>
      <c r="N306" s="30"/>
      <c r="O306" s="30" t="str">
        <f>IF(B306=0,"",IF('Cumulative Volumes Imperial'!$AP$17=FALSE,(V306*$E$4)+(W306*$E$5),N306))</f>
        <v/>
      </c>
      <c r="P306" s="30" t="str">
        <f>IF(B306=0,"",(((1/12)*'Imperial Data'!$AC$4*'Imperial Data'!$AC$5)-C306)*$H$6)</f>
        <v/>
      </c>
      <c r="Q306" s="30"/>
      <c r="R306" s="30" t="str">
        <f>IF(B306=0,"",(((1/12)*'Imperial Data'!$AC$5*'Imperial Data'!$AC$7)-D306)*$H$6)</f>
        <v/>
      </c>
      <c r="S306" s="30"/>
      <c r="T306" s="30"/>
      <c r="U306" s="30"/>
      <c r="V306" s="30"/>
      <c r="W306" s="30" t="str">
        <f t="shared" si="65"/>
        <v/>
      </c>
      <c r="X306" s="31"/>
      <c r="Y306" s="30" t="str">
        <f t="shared" si="64"/>
        <v xml:space="preserve"> </v>
      </c>
      <c r="Z306" s="32"/>
    </row>
    <row r="307" spans="2:26" x14ac:dyDescent="0.2">
      <c r="B307" s="34"/>
      <c r="C307" s="30" t="str" cm="1">
        <f t="array" ref="C307">IF(B307=0," ",IF('Imperial Data'!AG296&gt;=1,_xlfn.XLOOKUP('Imperial Data'!AG296,Imperial_Incremental[Height],_xlfn.XLOOKUP('Cumulative Volumes Imperial'!$F$4,Imperial_Incremental[#Headers],Imperial_Incremental[])),0))</f>
        <v xml:space="preserve"> </v>
      </c>
      <c r="D307" s="30" t="str" cm="1">
        <f t="array" ref="D307">IF(B307=0," ",IF('Imperial Data'!AG296&gt;=1,_xlfn.XLOOKUP('Imperial Data'!AG296,Imperial_Incremental[Height],_xlfn.XLOOKUP('Cumulative Volumes Imperial'!$F$4&amp;"EC",Imperial_Incremental[#Headers],Imperial_Incremental[]),0),0))</f>
        <v xml:space="preserve"> </v>
      </c>
      <c r="E307" s="30"/>
      <c r="F307" s="30"/>
      <c r="G307" s="30" t="str">
        <f>IF(B307=0,"",IF('Cumulative Volumes Imperial'!$AP$17=FALSE,I307,H307))</f>
        <v/>
      </c>
      <c r="H307" s="30"/>
      <c r="I307" s="30"/>
      <c r="J307" s="30" t="str">
        <f>IF(B307="","",IF('Cumulative Volumes Imperial'!$AP$17=FALSE,L307,K307))</f>
        <v/>
      </c>
      <c r="K307" s="30"/>
      <c r="L307" s="30"/>
      <c r="M307" s="30" t="str">
        <f>IF($E$8+45+$E$9&gt;989,"FALSE",IF(B307="","",IF('Cumulative Volumes Imperial'!$AP$17=FALSE,O307,N307)))</f>
        <v/>
      </c>
      <c r="N307" s="30"/>
      <c r="O307" s="30" t="str">
        <f>IF(B307=0,"",IF('Cumulative Volumes Imperial'!$AP$17=FALSE,(V307*$E$4)+(W307*$E$5),N307))</f>
        <v/>
      </c>
      <c r="P307" s="30" t="str">
        <f>IF(B307=0,"",(((1/12)*'Imperial Data'!$AC$4*'Imperial Data'!$AC$5)-C307)*$H$6)</f>
        <v/>
      </c>
      <c r="Q307" s="30"/>
      <c r="R307" s="30" t="str">
        <f>IF(B307=0,"",(((1/12)*'Imperial Data'!$AC$5*'Imperial Data'!$AC$7)-D307)*$H$6)</f>
        <v/>
      </c>
      <c r="S307" s="30"/>
      <c r="T307" s="30"/>
      <c r="U307" s="30"/>
      <c r="V307" s="30"/>
      <c r="W307" s="30" t="str">
        <f t="shared" si="65"/>
        <v/>
      </c>
      <c r="X307" s="31"/>
      <c r="Y307" s="30" t="str">
        <f t="shared" si="64"/>
        <v xml:space="preserve"> </v>
      </c>
      <c r="Z307" s="32"/>
    </row>
    <row r="308" spans="2:26" x14ac:dyDescent="0.2">
      <c r="B308" s="34"/>
      <c r="C308" s="30" t="str" cm="1">
        <f t="array" ref="C308">IF(B308=0," ",IF('Imperial Data'!AG297&gt;=1,_xlfn.XLOOKUP('Imperial Data'!AG297,Imperial_Incremental[Height],_xlfn.XLOOKUP('Cumulative Volumes Imperial'!$F$4,Imperial_Incremental[#Headers],Imperial_Incremental[])),0))</f>
        <v xml:space="preserve"> </v>
      </c>
      <c r="D308" s="30" t="str" cm="1">
        <f t="array" ref="D308">IF(B308=0," ",IF('Imperial Data'!AG297&gt;=1,_xlfn.XLOOKUP('Imperial Data'!AG297,Imperial_Incremental[Height],_xlfn.XLOOKUP('Cumulative Volumes Imperial'!$F$4&amp;"EC",Imperial_Incremental[#Headers],Imperial_Incremental[]),0),0))</f>
        <v xml:space="preserve"> </v>
      </c>
      <c r="E308" s="30"/>
      <c r="F308" s="30"/>
      <c r="G308" s="30" t="str">
        <f>IF(B308=0,"",IF('Cumulative Volumes Imperial'!$AP$17=FALSE,I308,H308))</f>
        <v/>
      </c>
      <c r="H308" s="30"/>
      <c r="I308" s="30"/>
      <c r="J308" s="30" t="str">
        <f>IF(B308="","",IF('Cumulative Volumes Imperial'!$AP$17=FALSE,L308,K308))</f>
        <v/>
      </c>
      <c r="K308" s="30"/>
      <c r="L308" s="30"/>
      <c r="M308" s="30" t="str">
        <f>IF($E$8+45+$E$9&gt;989,"FALSE",IF(B308="","",IF('Cumulative Volumes Imperial'!$AP$17=FALSE,O308,N308)))</f>
        <v/>
      </c>
      <c r="N308" s="30"/>
      <c r="O308" s="30" t="str">
        <f>IF(B308=0,"",IF('Cumulative Volumes Imperial'!$AP$17=FALSE,(V308*$E$4)+(W308*$E$5),N308))</f>
        <v/>
      </c>
      <c r="P308" s="30" t="str">
        <f>IF(B308=0,"",(((1/12)*'Imperial Data'!$AC$4*'Imperial Data'!$AC$5)-C308)*$H$6)</f>
        <v/>
      </c>
      <c r="Q308" s="30"/>
      <c r="R308" s="30" t="str">
        <f>IF(B308=0,"",(((1/12)*'Imperial Data'!$AC$5*'Imperial Data'!$AC$7)-D308)*$H$6)</f>
        <v/>
      </c>
      <c r="S308" s="30"/>
      <c r="T308" s="30"/>
      <c r="U308" s="30"/>
      <c r="V308" s="30"/>
      <c r="W308" s="30" t="str">
        <f t="shared" si="65"/>
        <v/>
      </c>
      <c r="X308" s="31"/>
      <c r="Y308" s="30" t="str">
        <f t="shared" si="64"/>
        <v xml:space="preserve"> </v>
      </c>
      <c r="Z308" s="32"/>
    </row>
    <row r="309" spans="2:26" x14ac:dyDescent="0.2">
      <c r="B309" s="34"/>
      <c r="C309" s="30" t="str" cm="1">
        <f t="array" ref="C309">IF(B309=0," ",IF('Imperial Data'!AG298&gt;=1,_xlfn.XLOOKUP('Imperial Data'!AG298,Imperial_Incremental[Height],_xlfn.XLOOKUP('Cumulative Volumes Imperial'!$F$4,Imperial_Incremental[#Headers],Imperial_Incremental[])),0))</f>
        <v xml:space="preserve"> </v>
      </c>
      <c r="D309" s="30" t="str" cm="1">
        <f t="array" ref="D309">IF(B309=0," ",IF('Imperial Data'!AG298&gt;=1,_xlfn.XLOOKUP('Imperial Data'!AG298,Imperial_Incremental[Height],_xlfn.XLOOKUP('Cumulative Volumes Imperial'!$F$4&amp;"EC",Imperial_Incremental[#Headers],Imperial_Incremental[]),0),0))</f>
        <v xml:space="preserve"> </v>
      </c>
      <c r="E309" s="30"/>
      <c r="F309" s="30"/>
      <c r="G309" s="30" t="str">
        <f>IF(B309=0,"",IF('Cumulative Volumes Imperial'!$AP$17=FALSE,I309,H309))</f>
        <v/>
      </c>
      <c r="H309" s="30"/>
      <c r="I309" s="30"/>
      <c r="J309" s="30" t="str">
        <f>IF(B309="","",IF('Cumulative Volumes Imperial'!$AP$17=FALSE,L309,K309))</f>
        <v/>
      </c>
      <c r="K309" s="30"/>
      <c r="L309" s="30"/>
      <c r="M309" s="30" t="str">
        <f>IF($E$8+45+$E$9&gt;989,"FALSE",IF(B309="","",IF('Cumulative Volumes Imperial'!$AP$17=FALSE,O309,N309)))</f>
        <v/>
      </c>
      <c r="N309" s="30"/>
      <c r="O309" s="30" t="str">
        <f>IF(B309=0,"",IF('Cumulative Volumes Imperial'!$AP$17=FALSE,(V309*$E$4)+(W309*$E$5),N309))</f>
        <v/>
      </c>
      <c r="P309" s="30" t="str">
        <f>IF(B309=0,"",(((1/12)*'Imperial Data'!$AC$4*'Imperial Data'!$AC$5)-C309)*$H$6)</f>
        <v/>
      </c>
      <c r="Q309" s="30"/>
      <c r="R309" s="30" t="str">
        <f>IF(B309=0,"",(((1/12)*'Imperial Data'!$AC$5*'Imperial Data'!$AC$7)-D309)*$H$6)</f>
        <v/>
      </c>
      <c r="S309" s="30"/>
      <c r="T309" s="30"/>
      <c r="U309" s="30"/>
      <c r="V309" s="30"/>
      <c r="W309" s="30" t="str">
        <f t="shared" si="65"/>
        <v/>
      </c>
      <c r="X309" s="31"/>
      <c r="Y309" s="30" t="str">
        <f t="shared" si="64"/>
        <v xml:space="preserve"> </v>
      </c>
      <c r="Z309" s="32"/>
    </row>
    <row r="310" spans="2:26" x14ac:dyDescent="0.2">
      <c r="B310" s="34"/>
      <c r="C310" s="30" t="str" cm="1">
        <f t="array" ref="C310">IF(B310=0," ",IF('Imperial Data'!AG299&gt;=1,_xlfn.XLOOKUP('Imperial Data'!AG299,Imperial_Incremental[Height],_xlfn.XLOOKUP('Cumulative Volumes Imperial'!$F$4,Imperial_Incremental[#Headers],Imperial_Incremental[])),0))</f>
        <v xml:space="preserve"> </v>
      </c>
      <c r="D310" s="30" t="str" cm="1">
        <f t="array" ref="D310">IF(B310=0," ",IF('Imperial Data'!AG299&gt;=1,_xlfn.XLOOKUP('Imperial Data'!AG299,Imperial_Incremental[Height],_xlfn.XLOOKUP('Cumulative Volumes Imperial'!$F$4&amp;"EC",Imperial_Incremental[#Headers],Imperial_Incremental[]),0),0))</f>
        <v xml:space="preserve"> </v>
      </c>
      <c r="E310" s="30"/>
      <c r="F310" s="30"/>
      <c r="G310" s="30" t="str">
        <f>IF(B310=0,"",IF('Cumulative Volumes Imperial'!$AP$17=FALSE,I310,H310))</f>
        <v/>
      </c>
      <c r="H310" s="30"/>
      <c r="I310" s="30"/>
      <c r="J310" s="30" t="str">
        <f>IF(B310="","",IF('Cumulative Volumes Imperial'!$AP$17=FALSE,L310,K310))</f>
        <v/>
      </c>
      <c r="K310" s="30"/>
      <c r="L310" s="30"/>
      <c r="M310" s="30" t="str">
        <f>IF($E$8+45+$E$9&gt;989,"FALSE",IF(B310="","",IF('Cumulative Volumes Imperial'!$AP$17=FALSE,O310,N310)))</f>
        <v/>
      </c>
      <c r="N310" s="30"/>
      <c r="O310" s="30" t="str">
        <f>IF(B310=0,"",IF('Cumulative Volumes Imperial'!$AP$17=FALSE,(V310*$E$4)+(W310*$E$5),N310))</f>
        <v/>
      </c>
      <c r="P310" s="30" t="str">
        <f>IF(B310=0,"",(((1/12)*'Imperial Data'!$AC$4*'Imperial Data'!$AC$5)-C310)*$H$6)</f>
        <v/>
      </c>
      <c r="Q310" s="30"/>
      <c r="R310" s="30" t="str">
        <f>IF(B310=0,"",(((1/12)*'Imperial Data'!$AC$5*'Imperial Data'!$AC$7)-D310)*$H$6)</f>
        <v/>
      </c>
      <c r="S310" s="30"/>
      <c r="T310" s="30"/>
      <c r="U310" s="30"/>
      <c r="V310" s="30"/>
      <c r="W310" s="30" t="str">
        <f t="shared" si="65"/>
        <v/>
      </c>
      <c r="X310" s="31"/>
      <c r="Y310" s="30" t="str">
        <f t="shared" si="64"/>
        <v xml:space="preserve"> </v>
      </c>
      <c r="Z310" s="32"/>
    </row>
    <row r="311" spans="2:26" x14ac:dyDescent="0.2">
      <c r="B311" s="34"/>
      <c r="C311" s="30" t="str" cm="1">
        <f t="array" ref="C311">IF(B311=0," ",IF('Imperial Data'!AG300&gt;=1,_xlfn.XLOOKUP('Imperial Data'!AG300,Imperial_Incremental[Height],_xlfn.XLOOKUP('Cumulative Volumes Imperial'!$F$4,Imperial_Incremental[#Headers],Imperial_Incremental[])),0))</f>
        <v xml:space="preserve"> </v>
      </c>
      <c r="D311" s="30" t="str" cm="1">
        <f t="array" ref="D311">IF(B311=0," ",IF('Imperial Data'!AG300&gt;=1,_xlfn.XLOOKUP('Imperial Data'!AG300,Imperial_Incremental[Height],_xlfn.XLOOKUP('Cumulative Volumes Imperial'!$F$4&amp;"EC",Imperial_Incremental[#Headers],Imperial_Incremental[]),0),0))</f>
        <v xml:space="preserve"> </v>
      </c>
      <c r="E311" s="30"/>
      <c r="F311" s="30"/>
      <c r="G311" s="30" t="str">
        <f>IF(B311=0,"",IF('Cumulative Volumes Imperial'!$AP$17=FALSE,I311,H311))</f>
        <v/>
      </c>
      <c r="H311" s="30"/>
      <c r="I311" s="30"/>
      <c r="J311" s="30" t="str">
        <f>IF(B311="","",IF('Cumulative Volumes Imperial'!$AP$17=FALSE,L311,K311))</f>
        <v/>
      </c>
      <c r="K311" s="30"/>
      <c r="L311" s="30"/>
      <c r="M311" s="30" t="str">
        <f>IF($E$8+45+$E$9&gt;989,"FALSE",IF(B311="","",IF('Cumulative Volumes Imperial'!$AP$17=FALSE,O311,N311)))</f>
        <v/>
      </c>
      <c r="N311" s="30"/>
      <c r="O311" s="30" t="str">
        <f>IF(B311=0,"",IF('Cumulative Volumes Imperial'!$AP$17=FALSE,(V311*$E$4)+(W311*$E$5),N311))</f>
        <v/>
      </c>
      <c r="P311" s="30" t="str">
        <f>IF(B311=0,"",(((1/12)*'Imperial Data'!$AC$4*'Imperial Data'!$AC$5)-C311)*$H$6)</f>
        <v/>
      </c>
      <c r="Q311" s="30"/>
      <c r="R311" s="30" t="str">
        <f>IF(B311=0,"",(((1/12)*'Imperial Data'!$AC$5*'Imperial Data'!$AC$7)-D311)*$H$6)</f>
        <v/>
      </c>
      <c r="S311" s="30"/>
      <c r="T311" s="30"/>
      <c r="U311" s="30"/>
      <c r="V311" s="30"/>
      <c r="W311" s="30" t="str">
        <f t="shared" si="65"/>
        <v/>
      </c>
      <c r="X311" s="31"/>
      <c r="Y311" s="30" t="str">
        <f t="shared" si="64"/>
        <v xml:space="preserve"> </v>
      </c>
      <c r="Z311" s="32"/>
    </row>
    <row r="312" spans="2:26" x14ac:dyDescent="0.2">
      <c r="B312" s="34"/>
      <c r="C312" s="30" t="str" cm="1">
        <f t="array" ref="C312">IF(B312=0," ",IF('Imperial Data'!AG301&gt;=1,_xlfn.XLOOKUP('Imperial Data'!AG301,Imperial_Incremental[Height],_xlfn.XLOOKUP('Cumulative Volumes Imperial'!$F$4,Imperial_Incremental[#Headers],Imperial_Incremental[])),0))</f>
        <v xml:space="preserve"> </v>
      </c>
      <c r="D312" s="30" t="str" cm="1">
        <f t="array" ref="D312">IF(B312=0," ",IF('Imperial Data'!AG301&gt;=1,_xlfn.XLOOKUP('Imperial Data'!AG301,Imperial_Incremental[Height],_xlfn.XLOOKUP('Cumulative Volumes Imperial'!$F$4&amp;"EC",Imperial_Incremental[#Headers],Imperial_Incremental[]),0),0))</f>
        <v xml:space="preserve"> </v>
      </c>
      <c r="E312" s="30"/>
      <c r="F312" s="30"/>
      <c r="G312" s="30" t="str">
        <f>IF(B312=0,"",IF('Cumulative Volumes Imperial'!$AP$17=FALSE,I312,H312))</f>
        <v/>
      </c>
      <c r="H312" s="30"/>
      <c r="I312" s="30"/>
      <c r="J312" s="30" t="str">
        <f>IF(B312="","",IF('Cumulative Volumes Imperial'!$AP$17=FALSE,L312,K312))</f>
        <v/>
      </c>
      <c r="K312" s="30"/>
      <c r="L312" s="30"/>
      <c r="M312" s="30" t="str">
        <f>IF($E$8+45+$E$9&gt;989,"FALSE",IF(B312="","",IF('Cumulative Volumes Imperial'!$AP$17=FALSE,O312,N312)))</f>
        <v/>
      </c>
      <c r="N312" s="30"/>
      <c r="O312" s="30" t="str">
        <f>IF(B312=0,"",IF('Cumulative Volumes Imperial'!$AP$17=FALSE,(V312*$E$4)+(W312*$E$5),N312))</f>
        <v/>
      </c>
      <c r="P312" s="30" t="str">
        <f>IF(B312=0,"",(((1/12)*'Imperial Data'!$AC$4*'Imperial Data'!$AC$5)-C312)*$H$6)</f>
        <v/>
      </c>
      <c r="Q312" s="30"/>
      <c r="R312" s="30" t="str">
        <f>IF(B312=0,"",(((1/12)*'Imperial Data'!$AC$5*'Imperial Data'!$AC$7)-D312)*$H$6)</f>
        <v/>
      </c>
      <c r="S312" s="30"/>
      <c r="T312" s="30"/>
      <c r="U312" s="30"/>
      <c r="V312" s="30"/>
      <c r="W312" s="30" t="str">
        <f t="shared" si="65"/>
        <v/>
      </c>
      <c r="X312" s="31"/>
      <c r="Y312" s="30" t="str">
        <f t="shared" si="64"/>
        <v xml:space="preserve"> </v>
      </c>
      <c r="Z312" s="32"/>
    </row>
    <row r="313" spans="2:26" x14ac:dyDescent="0.2">
      <c r="B313" s="34"/>
      <c r="C313" s="30" t="str" cm="1">
        <f t="array" ref="C313">IF(B313=0," ",IF('Imperial Data'!AG302&gt;=1,_xlfn.XLOOKUP('Imperial Data'!AG302,Imperial_Incremental[Height],_xlfn.XLOOKUP('Cumulative Volumes Imperial'!$F$4,Imperial_Incremental[#Headers],Imperial_Incremental[])),0))</f>
        <v xml:space="preserve"> </v>
      </c>
      <c r="D313" s="30" t="str" cm="1">
        <f t="array" ref="D313">IF(B313=0," ",IF('Imperial Data'!AG302&gt;=1,_xlfn.XLOOKUP('Imperial Data'!AG302,Imperial_Incremental[Height],_xlfn.XLOOKUP('Cumulative Volumes Imperial'!$F$4&amp;"EC",Imperial_Incremental[#Headers],Imperial_Incremental[]),0),0))</f>
        <v xml:space="preserve"> </v>
      </c>
      <c r="E313" s="30"/>
      <c r="F313" s="30"/>
      <c r="G313" s="30" t="str">
        <f>IF(B313=0,"",IF('Cumulative Volumes Imperial'!$AP$17=FALSE,I313,H313))</f>
        <v/>
      </c>
      <c r="H313" s="30"/>
      <c r="I313" s="30"/>
      <c r="J313" s="30" t="str">
        <f>IF(B313="","",IF('Cumulative Volumes Imperial'!$AP$17=FALSE,L313,K313))</f>
        <v/>
      </c>
      <c r="K313" s="30"/>
      <c r="L313" s="30"/>
      <c r="M313" s="30" t="str">
        <f>IF($E$8+45+$E$9&gt;989,"FALSE",IF(B313="","",IF('Cumulative Volumes Imperial'!$AP$17=FALSE,O313,N313)))</f>
        <v/>
      </c>
      <c r="N313" s="30"/>
      <c r="O313" s="30" t="str">
        <f>IF(B313=0,"",IF('Cumulative Volumes Imperial'!$AP$17=FALSE,(V313*$E$4)+(W313*$E$5),N313))</f>
        <v/>
      </c>
      <c r="P313" s="30" t="str">
        <f>IF(B313=0,"",(((1/12)*'Imperial Data'!$AC$4*'Imperial Data'!$AC$5)-C313)*$H$6)</f>
        <v/>
      </c>
      <c r="Q313" s="30"/>
      <c r="R313" s="30" t="str">
        <f>IF(B313=0,"",(((1/12)*'Imperial Data'!$AC$5*'Imperial Data'!$AC$7)-D313)*$H$6)</f>
        <v/>
      </c>
      <c r="S313" s="30"/>
      <c r="T313" s="30"/>
      <c r="U313" s="30"/>
      <c r="V313" s="30"/>
      <c r="W313" s="30" t="str">
        <f t="shared" si="65"/>
        <v/>
      </c>
      <c r="X313" s="31"/>
      <c r="Y313" s="30" t="str">
        <f t="shared" si="64"/>
        <v xml:space="preserve"> </v>
      </c>
      <c r="Z313" s="32"/>
    </row>
    <row r="314" spans="2:26" x14ac:dyDescent="0.2">
      <c r="B314" s="34"/>
      <c r="C314" s="30" t="str" cm="1">
        <f t="array" ref="C314">IF(B314=0," ",IF('Imperial Data'!AG303&gt;=1,_xlfn.XLOOKUP('Imperial Data'!AG303,Imperial_Incremental[Height],_xlfn.XLOOKUP('Cumulative Volumes Imperial'!$F$4,Imperial_Incremental[#Headers],Imperial_Incremental[])),0))</f>
        <v xml:space="preserve"> </v>
      </c>
      <c r="D314" s="30" t="str" cm="1">
        <f t="array" ref="D314">IF(B314=0," ",IF('Imperial Data'!AG303&gt;=1,_xlfn.XLOOKUP('Imperial Data'!AG303,Imperial_Incremental[Height],_xlfn.XLOOKUP('Cumulative Volumes Imperial'!$F$4&amp;"EC",Imperial_Incremental[#Headers],Imperial_Incremental[]),0),0))</f>
        <v xml:space="preserve"> </v>
      </c>
      <c r="E314" s="30"/>
      <c r="F314" s="30"/>
      <c r="G314" s="30" t="str">
        <f>IF(B314=0,"",IF('Cumulative Volumes Imperial'!$AP$17=FALSE,I314,H314))</f>
        <v/>
      </c>
      <c r="H314" s="30"/>
      <c r="I314" s="30"/>
      <c r="J314" s="30" t="str">
        <f>IF(B314="","",IF('Cumulative Volumes Imperial'!$AP$17=FALSE,L314,K314))</f>
        <v/>
      </c>
      <c r="K314" s="30"/>
      <c r="L314" s="30"/>
      <c r="M314" s="30" t="str">
        <f>IF($E$8+45+$E$9&gt;989,"FALSE",IF(B314="","",IF('Cumulative Volumes Imperial'!$AP$17=FALSE,O314,N314)))</f>
        <v/>
      </c>
      <c r="N314" s="30"/>
      <c r="O314" s="30" t="str">
        <f>IF(B314=0,"",IF('Cumulative Volumes Imperial'!$AP$17=FALSE,(V314*$E$4)+(W314*$E$5),N314))</f>
        <v/>
      </c>
      <c r="P314" s="30" t="str">
        <f>IF(B314=0,"",(((1/12)*'Imperial Data'!$AC$4*'Imperial Data'!$AC$5)-C314)*$H$6)</f>
        <v/>
      </c>
      <c r="Q314" s="30"/>
      <c r="R314" s="30" t="str">
        <f>IF(B314=0,"",(((1/12)*'Imperial Data'!$AC$5*'Imperial Data'!$AC$7)-D314)*$H$6)</f>
        <v/>
      </c>
      <c r="S314" s="30"/>
      <c r="T314" s="30"/>
      <c r="U314" s="30"/>
      <c r="V314" s="30"/>
      <c r="W314" s="30" t="str">
        <f t="shared" si="65"/>
        <v/>
      </c>
      <c r="X314" s="31"/>
      <c r="Y314" s="30" t="str">
        <f t="shared" si="64"/>
        <v xml:space="preserve"> </v>
      </c>
      <c r="Z314" s="32"/>
    </row>
    <row r="315" spans="2:26" x14ac:dyDescent="0.2">
      <c r="B315" s="34"/>
      <c r="C315" s="30" t="str" cm="1">
        <f t="array" ref="C315">IF(B315=0," ",IF('Imperial Data'!AG304&gt;=1,_xlfn.XLOOKUP('Imperial Data'!AG304,Imperial_Incremental[Height],_xlfn.XLOOKUP('Cumulative Volumes Imperial'!$F$4,Imperial_Incremental[#Headers],Imperial_Incremental[])),0))</f>
        <v xml:space="preserve"> </v>
      </c>
      <c r="D315" s="30" t="str" cm="1">
        <f t="array" ref="D315">IF(B315=0," ",IF('Imperial Data'!AG304&gt;=1,_xlfn.XLOOKUP('Imperial Data'!AG304,Imperial_Incremental[Height],_xlfn.XLOOKUP('Cumulative Volumes Imperial'!$F$4&amp;"EC",Imperial_Incremental[#Headers],Imperial_Incremental[]),0),0))</f>
        <v xml:space="preserve"> </v>
      </c>
      <c r="E315" s="30"/>
      <c r="F315" s="30"/>
      <c r="G315" s="30" t="str">
        <f>IF(B315=0,"",IF('Cumulative Volumes Imperial'!$AP$17=FALSE,I315,H315))</f>
        <v/>
      </c>
      <c r="H315" s="30"/>
      <c r="I315" s="30"/>
      <c r="J315" s="30" t="str">
        <f>IF(B315="","",IF('Cumulative Volumes Imperial'!$AP$17=FALSE,L315,K315))</f>
        <v/>
      </c>
      <c r="K315" s="30"/>
      <c r="L315" s="30"/>
      <c r="M315" s="30" t="str">
        <f>IF($E$8+45+$E$9&gt;989,"FALSE",IF(B315="","",IF('Cumulative Volumes Imperial'!$AP$17=FALSE,O315,N315)))</f>
        <v/>
      </c>
      <c r="N315" s="30"/>
      <c r="O315" s="30" t="str">
        <f>IF(B315=0,"",IF('Cumulative Volumes Imperial'!$AP$17=FALSE,(V315*$E$4)+(W315*$E$5),N315))</f>
        <v/>
      </c>
      <c r="P315" s="30" t="str">
        <f>IF(B315=0,"",(((1/12)*'Imperial Data'!$AC$4*'Imperial Data'!$AC$5)-C315)*$H$6)</f>
        <v/>
      </c>
      <c r="Q315" s="30"/>
      <c r="R315" s="30" t="str">
        <f>IF(B315=0,"",(((1/12)*'Imperial Data'!$AC$5*'Imperial Data'!$AC$7)-D315)*$H$6)</f>
        <v/>
      </c>
      <c r="S315" s="30"/>
      <c r="T315" s="30"/>
      <c r="U315" s="30"/>
      <c r="V315" s="30"/>
      <c r="W315" s="30" t="str">
        <f t="shared" si="65"/>
        <v/>
      </c>
      <c r="X315" s="31"/>
      <c r="Y315" s="30" t="str">
        <f t="shared" si="64"/>
        <v xml:space="preserve"> </v>
      </c>
      <c r="Z315" s="32"/>
    </row>
    <row r="316" spans="2:26" x14ac:dyDescent="0.2">
      <c r="B316" s="34"/>
      <c r="C316" s="30" t="str" cm="1">
        <f t="array" ref="C316">IF(B316=0," ",IF('Imperial Data'!AG305&gt;=1,_xlfn.XLOOKUP('Imperial Data'!AG305,Imperial_Incremental[Height],_xlfn.XLOOKUP('Cumulative Volumes Imperial'!$F$4,Imperial_Incremental[#Headers],Imperial_Incremental[])),0))</f>
        <v xml:space="preserve"> </v>
      </c>
      <c r="D316" s="30" t="str" cm="1">
        <f t="array" ref="D316">IF(B316=0," ",IF('Imperial Data'!AG305&gt;=1,_xlfn.XLOOKUP('Imperial Data'!AG305,Imperial_Incremental[Height],_xlfn.XLOOKUP('Cumulative Volumes Imperial'!$F$4&amp;"EC",Imperial_Incremental[#Headers],Imperial_Incremental[]),0),0))</f>
        <v xml:space="preserve"> </v>
      </c>
      <c r="E316" s="30"/>
      <c r="F316" s="30"/>
      <c r="G316" s="30" t="str">
        <f>IF(B316=0,"",IF('Cumulative Volumes Imperial'!$AP$17=FALSE,I316,H316))</f>
        <v/>
      </c>
      <c r="H316" s="30"/>
      <c r="I316" s="30"/>
      <c r="J316" s="30" t="str">
        <f>IF(B316="","",IF('Cumulative Volumes Imperial'!$AP$17=FALSE,L316,K316))</f>
        <v/>
      </c>
      <c r="K316" s="30"/>
      <c r="L316" s="30"/>
      <c r="M316" s="30" t="str">
        <f>IF($E$8+45+$E$9&gt;989,"FALSE",IF(B316="","",IF('Cumulative Volumes Imperial'!$AP$17=FALSE,O316,N316)))</f>
        <v/>
      </c>
      <c r="N316" s="30"/>
      <c r="O316" s="30" t="str">
        <f>IF(B316=0,"",IF('Cumulative Volumes Imperial'!$AP$17=FALSE,(V316*$E$4)+(W316*$E$5),N316))</f>
        <v/>
      </c>
      <c r="P316" s="30" t="str">
        <f>IF(B316=0,"",(((1/12)*'Imperial Data'!$AC$4*'Imperial Data'!$AC$5)-C316)*$H$6)</f>
        <v/>
      </c>
      <c r="Q316" s="30"/>
      <c r="R316" s="30" t="str">
        <f>IF(B316=0,"",(((1/12)*'Imperial Data'!$AC$5*'Imperial Data'!$AC$7)-D316)*$H$6)</f>
        <v/>
      </c>
      <c r="S316" s="30"/>
      <c r="T316" s="30"/>
      <c r="U316" s="30"/>
      <c r="V316" s="30"/>
      <c r="W316" s="30" t="str">
        <f t="shared" si="65"/>
        <v/>
      </c>
      <c r="X316" s="31"/>
      <c r="Y316" s="30" t="str">
        <f t="shared" si="64"/>
        <v xml:space="preserve"> </v>
      </c>
      <c r="Z316" s="32"/>
    </row>
    <row r="317" spans="2:26" x14ac:dyDescent="0.2">
      <c r="B317" s="34"/>
      <c r="C317" s="30" t="str" cm="1">
        <f t="array" ref="C317">IF(B317=0," ",IF('Imperial Data'!AG306&gt;=1,_xlfn.XLOOKUP('Imperial Data'!AG306,Imperial_Incremental[Height],_xlfn.XLOOKUP('Cumulative Volumes Imperial'!$F$4,Imperial_Incremental[#Headers],Imperial_Incremental[])),0))</f>
        <v xml:space="preserve"> </v>
      </c>
      <c r="D317" s="30" t="str" cm="1">
        <f t="array" ref="D317">IF(B317=0," ",IF('Imperial Data'!AG306&gt;=1,_xlfn.XLOOKUP('Imperial Data'!AG306,Imperial_Incremental[Height],_xlfn.XLOOKUP('Cumulative Volumes Imperial'!$F$4&amp;"EC",Imperial_Incremental[#Headers],Imperial_Incremental[]),0),0))</f>
        <v xml:space="preserve"> </v>
      </c>
      <c r="E317" s="30"/>
      <c r="F317" s="30"/>
      <c r="G317" s="30" t="str">
        <f>IF(B317=0,"",IF('Cumulative Volumes Imperial'!$AP$17=FALSE,I317,H317))</f>
        <v/>
      </c>
      <c r="H317" s="30"/>
      <c r="I317" s="30"/>
      <c r="J317" s="30" t="str">
        <f>IF(B317="","",IF('Cumulative Volumes Imperial'!$AP$17=FALSE,L317,K317))</f>
        <v/>
      </c>
      <c r="K317" s="30"/>
      <c r="L317" s="30"/>
      <c r="M317" s="30" t="str">
        <f>IF($E$8+45+$E$9&gt;989,"FALSE",IF(B317="","",IF('Cumulative Volumes Imperial'!$AP$17=FALSE,O317,N317)))</f>
        <v/>
      </c>
      <c r="N317" s="30"/>
      <c r="O317" s="30" t="str">
        <f>IF(B317=0,"",IF('Cumulative Volumes Imperial'!$AP$17=FALSE,(V317*$E$4)+(W317*$E$5),N317))</f>
        <v/>
      </c>
      <c r="P317" s="30" t="str">
        <f>IF(B317=0,"",(((1/12)*'Imperial Data'!$AC$4*'Imperial Data'!$AC$5)-C317)*$H$6)</f>
        <v/>
      </c>
      <c r="Q317" s="30"/>
      <c r="R317" s="30" t="str">
        <f>IF(B317=0,"",(((1/12)*'Imperial Data'!$AC$5*'Imperial Data'!$AC$7)-D317)*$H$6)</f>
        <v/>
      </c>
      <c r="S317" s="30"/>
      <c r="T317" s="30"/>
      <c r="U317" s="30"/>
      <c r="V317" s="30"/>
      <c r="W317" s="30" t="str">
        <f t="shared" si="65"/>
        <v/>
      </c>
      <c r="X317" s="31"/>
      <c r="Y317" s="30" t="str">
        <f t="shared" si="64"/>
        <v xml:space="preserve"> </v>
      </c>
      <c r="Z317" s="32"/>
    </row>
    <row r="318" spans="2:26" x14ac:dyDescent="0.2">
      <c r="B318" s="34"/>
      <c r="C318" s="30" t="str" cm="1">
        <f t="array" ref="C318">IF(B318=0," ",IF('Imperial Data'!AG307&gt;=1,_xlfn.XLOOKUP('Imperial Data'!AG307,Imperial_Incremental[Height],_xlfn.XLOOKUP('Cumulative Volumes Imperial'!$F$4,Imperial_Incremental[#Headers],Imperial_Incremental[])),0))</f>
        <v xml:space="preserve"> </v>
      </c>
      <c r="D318" s="30" t="str" cm="1">
        <f t="array" ref="D318">IF(B318=0," ",IF('Imperial Data'!AG307&gt;=1,_xlfn.XLOOKUP('Imperial Data'!AG307,Imperial_Incremental[Height],_xlfn.XLOOKUP('Cumulative Volumes Imperial'!$F$4&amp;"EC",Imperial_Incremental[#Headers],Imperial_Incremental[]),0),0))</f>
        <v xml:space="preserve"> </v>
      </c>
      <c r="E318" s="30"/>
      <c r="F318" s="30"/>
      <c r="G318" s="30" t="str">
        <f>IF(B318=0,"",IF('Cumulative Volumes Imperial'!$AP$17=FALSE,I318,H318))</f>
        <v/>
      </c>
      <c r="H318" s="30"/>
      <c r="I318" s="30"/>
      <c r="J318" s="30" t="str">
        <f>IF(B318="","",IF('Cumulative Volumes Imperial'!$AP$17=FALSE,L318,K318))</f>
        <v/>
      </c>
      <c r="K318" s="30"/>
      <c r="L318" s="30"/>
      <c r="M318" s="30" t="str">
        <f>IF($E$8+45+$E$9&gt;989,"FALSE",IF(B318="","",IF('Cumulative Volumes Imperial'!$AP$17=FALSE,O318,N318)))</f>
        <v/>
      </c>
      <c r="N318" s="30"/>
      <c r="O318" s="30" t="str">
        <f>IF(B318=0,"",IF('Cumulative Volumes Imperial'!$AP$17=FALSE,(V318*$E$4)+(W318*$E$5),N318))</f>
        <v/>
      </c>
      <c r="P318" s="30" t="str">
        <f>IF(B318=0,"",(((1/12)*'Imperial Data'!$AC$4*'Imperial Data'!$AC$5)-C318)*$H$6)</f>
        <v/>
      </c>
      <c r="Q318" s="30"/>
      <c r="R318" s="30" t="str">
        <f>IF(B318=0,"",(((1/12)*'Imperial Data'!$AC$5*'Imperial Data'!$AC$7)-D318)*$H$6)</f>
        <v/>
      </c>
      <c r="S318" s="30"/>
      <c r="T318" s="30"/>
      <c r="U318" s="30"/>
      <c r="V318" s="30"/>
      <c r="W318" s="30" t="str">
        <f t="shared" si="65"/>
        <v/>
      </c>
      <c r="X318" s="31"/>
      <c r="Y318" s="30" t="str">
        <f t="shared" si="64"/>
        <v xml:space="preserve"> </v>
      </c>
      <c r="Z318" s="32"/>
    </row>
    <row r="319" spans="2:26" x14ac:dyDescent="0.2">
      <c r="B319" s="34"/>
      <c r="C319" s="30" t="str" cm="1">
        <f t="array" ref="C319">IF(B319=0," ",IF('Imperial Data'!AG308&gt;=1,_xlfn.XLOOKUP('Imperial Data'!AG308,Imperial_Incremental[Height],_xlfn.XLOOKUP('Cumulative Volumes Imperial'!$F$4,Imperial_Incremental[#Headers],Imperial_Incremental[])),0))</f>
        <v xml:space="preserve"> </v>
      </c>
      <c r="D319" s="30" t="str" cm="1">
        <f t="array" ref="D319">IF(B319=0," ",IF('Imperial Data'!AG308&gt;=1,_xlfn.XLOOKUP('Imperial Data'!AG308,Imperial_Incremental[Height],_xlfn.XLOOKUP('Cumulative Volumes Imperial'!$F$4&amp;"EC",Imperial_Incremental[#Headers],Imperial_Incremental[]),0),0))</f>
        <v xml:space="preserve"> </v>
      </c>
      <c r="E319" s="30"/>
      <c r="F319" s="30"/>
      <c r="G319" s="30" t="str">
        <f>IF(B319=0,"",IF('Cumulative Volumes Imperial'!$AP$17=FALSE,I319,H319))</f>
        <v/>
      </c>
      <c r="H319" s="30"/>
      <c r="I319" s="30"/>
      <c r="J319" s="30" t="str">
        <f>IF(B319="","",IF('Cumulative Volumes Imperial'!$AP$17=FALSE,L319,K319))</f>
        <v/>
      </c>
      <c r="K319" s="30"/>
      <c r="L319" s="30"/>
      <c r="M319" s="30" t="str">
        <f>IF($E$8+45+$E$9&gt;989,"FALSE",IF(B319="","",IF('Cumulative Volumes Imperial'!$AP$17=FALSE,O319,N319)))</f>
        <v/>
      </c>
      <c r="N319" s="30"/>
      <c r="O319" s="30" t="str">
        <f>IF(B319=0,"",IF('Cumulative Volumes Imperial'!$AP$17=FALSE,(V319*$E$4)+(W319*$E$5),N319))</f>
        <v/>
      </c>
      <c r="P319" s="30" t="str">
        <f>IF(B319=0,"",(((1/12)*'Imperial Data'!$AC$4*'Imperial Data'!$AC$5)-C319)*$H$6)</f>
        <v/>
      </c>
      <c r="Q319" s="30"/>
      <c r="R319" s="30" t="str">
        <f>IF(B319=0,"",(((1/12)*'Imperial Data'!$AC$5*'Imperial Data'!$AC$7)-D319)*$H$6)</f>
        <v/>
      </c>
      <c r="S319" s="30"/>
      <c r="T319" s="30"/>
      <c r="U319" s="30"/>
      <c r="V319" s="30"/>
      <c r="W319" s="30" t="str">
        <f t="shared" si="65"/>
        <v/>
      </c>
      <c r="X319" s="31"/>
      <c r="Y319" s="30" t="str">
        <f t="shared" si="64"/>
        <v xml:space="preserve"> </v>
      </c>
      <c r="Z319" s="32"/>
    </row>
    <row r="320" spans="2:26" x14ac:dyDescent="0.2">
      <c r="B320" s="34"/>
      <c r="C320" s="30" t="str" cm="1">
        <f t="array" ref="C320">IF(B320=0," ",IF('Imperial Data'!AG309&gt;=1,_xlfn.XLOOKUP('Imperial Data'!AG309,Imperial_Incremental[Height],_xlfn.XLOOKUP('Cumulative Volumes Imperial'!$F$4,Imperial_Incremental[#Headers],Imperial_Incremental[])),0))</f>
        <v xml:space="preserve"> </v>
      </c>
      <c r="D320" s="30" t="str" cm="1">
        <f t="array" ref="D320">IF(B320=0," ",IF('Imperial Data'!AG309&gt;=1,_xlfn.XLOOKUP('Imperial Data'!AG309,Imperial_Incremental[Height],_xlfn.XLOOKUP('Cumulative Volumes Imperial'!$F$4&amp;"EC",Imperial_Incremental[#Headers],Imperial_Incremental[]),0),0))</f>
        <v xml:space="preserve"> </v>
      </c>
      <c r="E320" s="30"/>
      <c r="F320" s="30"/>
      <c r="G320" s="30" t="str">
        <f>IF(B320=0,"",IF('Cumulative Volumes Imperial'!$AP$17=FALSE,I320,H320))</f>
        <v/>
      </c>
      <c r="H320" s="30"/>
      <c r="I320" s="30"/>
      <c r="J320" s="30" t="str">
        <f>IF(B320="","",IF('Cumulative Volumes Imperial'!$AP$17=FALSE,L320,K320))</f>
        <v/>
      </c>
      <c r="K320" s="30"/>
      <c r="L320" s="30"/>
      <c r="M320" s="30" t="str">
        <f>IF($E$8+45+$E$9&gt;989,"FALSE",IF(B320="","",IF('Cumulative Volumes Imperial'!$AP$17=FALSE,O320,N320)))</f>
        <v/>
      </c>
      <c r="N320" s="30"/>
      <c r="O320" s="30" t="str">
        <f>IF(B320=0,"",IF('Cumulative Volumes Imperial'!$AP$17=FALSE,(V320*$E$4)+(W320*$E$5),N320))</f>
        <v/>
      </c>
      <c r="P320" s="30" t="str">
        <f>IF(B320=0,"",(((1/12)*'Imperial Data'!$AC$4*'Imperial Data'!$AC$5)-C320)*$H$6)</f>
        <v/>
      </c>
      <c r="Q320" s="30"/>
      <c r="R320" s="30" t="str">
        <f>IF(B320=0,"",(((1/12)*'Imperial Data'!$AC$5*'Imperial Data'!$AC$7)-D320)*$H$6)</f>
        <v/>
      </c>
      <c r="S320" s="30"/>
      <c r="T320" s="30"/>
      <c r="U320" s="30"/>
      <c r="V320" s="30"/>
      <c r="W320" s="30" t="str">
        <f t="shared" si="65"/>
        <v/>
      </c>
      <c r="X320" s="31"/>
      <c r="Y320" s="30" t="str">
        <f t="shared" si="64"/>
        <v xml:space="preserve"> </v>
      </c>
      <c r="Z320" s="32"/>
    </row>
    <row r="321" spans="2:26" x14ac:dyDescent="0.2">
      <c r="B321" s="34"/>
      <c r="C321" s="30" t="str" cm="1">
        <f t="array" ref="C321">IF(B321=0," ",IF('Imperial Data'!AG310&gt;=1,_xlfn.XLOOKUP('Imperial Data'!AG310,Imperial_Incremental[Height],_xlfn.XLOOKUP('Cumulative Volumes Imperial'!$F$4,Imperial_Incremental[#Headers],Imperial_Incremental[])),0))</f>
        <v xml:space="preserve"> </v>
      </c>
      <c r="D321" s="30" t="str" cm="1">
        <f t="array" ref="D321">IF(B321=0," ",IF('Imperial Data'!AG310&gt;=1,_xlfn.XLOOKUP('Imperial Data'!AG310,Imperial_Incremental[Height],_xlfn.XLOOKUP('Cumulative Volumes Imperial'!$F$4&amp;"EC",Imperial_Incremental[#Headers],Imperial_Incremental[]),0),0))</f>
        <v xml:space="preserve"> </v>
      </c>
      <c r="E321" s="30"/>
      <c r="F321" s="30"/>
      <c r="G321" s="30" t="str">
        <f>IF(B321=0,"",IF('Cumulative Volumes Imperial'!$AP$17=FALSE,I321,H321))</f>
        <v/>
      </c>
      <c r="H321" s="30"/>
      <c r="I321" s="30"/>
      <c r="J321" s="30" t="str">
        <f>IF(B321="","",IF('Cumulative Volumes Imperial'!$AP$17=FALSE,L321,K321))</f>
        <v/>
      </c>
      <c r="K321" s="30"/>
      <c r="L321" s="30"/>
      <c r="M321" s="30" t="str">
        <f>IF($E$8+45+$E$9&gt;989,"FALSE",IF(B321="","",IF('Cumulative Volumes Imperial'!$AP$17=FALSE,O321,N321)))</f>
        <v/>
      </c>
      <c r="N321" s="30"/>
      <c r="O321" s="30" t="str">
        <f>IF(B321=0,"",IF('Cumulative Volumes Imperial'!$AP$17=FALSE,(V321*$E$4)+(W321*$E$5),N321))</f>
        <v/>
      </c>
      <c r="P321" s="30" t="str">
        <f>IF(B321=0,"",(((1/12)*'Imperial Data'!$AC$4*'Imperial Data'!$AC$5)-C321)*$H$6)</f>
        <v/>
      </c>
      <c r="Q321" s="30"/>
      <c r="R321" s="30" t="str">
        <f>IF(B321=0,"",(((1/12)*'Imperial Data'!$AC$5*'Imperial Data'!$AC$7)-D321)*$H$6)</f>
        <v/>
      </c>
      <c r="S321" s="30"/>
      <c r="T321" s="30"/>
      <c r="U321" s="30"/>
      <c r="V321" s="30"/>
      <c r="W321" s="30" t="str">
        <f t="shared" si="65"/>
        <v/>
      </c>
      <c r="X321" s="31"/>
      <c r="Y321" s="30" t="str">
        <f t="shared" si="64"/>
        <v xml:space="preserve"> </v>
      </c>
      <c r="Z321" s="32"/>
    </row>
    <row r="322" spans="2:26" x14ac:dyDescent="0.2">
      <c r="B322" s="34"/>
      <c r="C322" s="30" t="str" cm="1">
        <f t="array" ref="C322">IF(B322=0," ",IF('Imperial Data'!AG311&gt;=1,_xlfn.XLOOKUP('Imperial Data'!AG311,Imperial_Incremental[Height],_xlfn.XLOOKUP('Cumulative Volumes Imperial'!$F$4,Imperial_Incremental[#Headers],Imperial_Incremental[])),0))</f>
        <v xml:space="preserve"> </v>
      </c>
      <c r="D322" s="30" t="str" cm="1">
        <f t="array" ref="D322">IF(B322=0," ",IF('Imperial Data'!AG311&gt;=1,_xlfn.XLOOKUP('Imperial Data'!AG311,Imperial_Incremental[Height],_xlfn.XLOOKUP('Cumulative Volumes Imperial'!$F$4&amp;"EC",Imperial_Incremental[#Headers],Imperial_Incremental[]),0),0))</f>
        <v xml:space="preserve"> </v>
      </c>
      <c r="E322" s="30"/>
      <c r="F322" s="30"/>
      <c r="G322" s="30" t="str">
        <f>IF(B322=0,"",IF('Cumulative Volumes Imperial'!$AP$17=FALSE,I322,H322))</f>
        <v/>
      </c>
      <c r="H322" s="30"/>
      <c r="I322" s="30"/>
      <c r="J322" s="30" t="str">
        <f>IF(B322="","",IF('Cumulative Volumes Imperial'!$AP$17=FALSE,L322,K322))</f>
        <v/>
      </c>
      <c r="K322" s="30"/>
      <c r="L322" s="30"/>
      <c r="M322" s="30" t="str">
        <f>IF($E$8+45+$E$9&gt;989,"FALSE",IF(B322="","",IF('Cumulative Volumes Imperial'!$AP$17=FALSE,O322,N322)))</f>
        <v/>
      </c>
      <c r="N322" s="30"/>
      <c r="O322" s="30" t="str">
        <f>IF(B322=0,"",IF('Cumulative Volumes Imperial'!$AP$17=FALSE,(V322*$E$4)+(W322*$E$5),N322))</f>
        <v/>
      </c>
      <c r="P322" s="30" t="str">
        <f>IF(B322=0,"",(((1/12)*'Imperial Data'!$AC$4*'Imperial Data'!$AC$5)-C322)*$H$6)</f>
        <v/>
      </c>
      <c r="Q322" s="30"/>
      <c r="R322" s="30" t="str">
        <f>IF(B322=0,"",(((1/12)*'Imperial Data'!$AC$5*'Imperial Data'!$AC$7)-D322)*$H$6)</f>
        <v/>
      </c>
      <c r="S322" s="30"/>
      <c r="T322" s="30"/>
      <c r="U322" s="30"/>
      <c r="V322" s="30"/>
      <c r="W322" s="30" t="str">
        <f t="shared" si="65"/>
        <v/>
      </c>
      <c r="X322" s="31"/>
      <c r="Y322" s="30" t="str">
        <f t="shared" si="64"/>
        <v xml:space="preserve"> </v>
      </c>
      <c r="Z322" s="32"/>
    </row>
    <row r="323" spans="2:26" x14ac:dyDescent="0.2">
      <c r="B323" s="34"/>
      <c r="C323" s="30" t="str" cm="1">
        <f t="array" ref="C323">IF(B323=0," ",IF('Imperial Data'!AG312&gt;=1,_xlfn.XLOOKUP('Imperial Data'!AG312,Imperial_Incremental[Height],_xlfn.XLOOKUP('Cumulative Volumes Imperial'!$F$4,Imperial_Incremental[#Headers],Imperial_Incremental[])),0))</f>
        <v xml:space="preserve"> </v>
      </c>
      <c r="D323" s="30" t="str" cm="1">
        <f t="array" ref="D323">IF(B323=0," ",IF('Imperial Data'!AG312&gt;=1,_xlfn.XLOOKUP('Imperial Data'!AG312,Imperial_Incremental[Height],_xlfn.XLOOKUP('Cumulative Volumes Imperial'!$F$4&amp;"EC",Imperial_Incremental[#Headers],Imperial_Incremental[]),0),0))</f>
        <v xml:space="preserve"> </v>
      </c>
      <c r="E323" s="30"/>
      <c r="F323" s="30"/>
      <c r="G323" s="30" t="str">
        <f>IF(B323=0,"",IF('Cumulative Volumes Imperial'!$AP$17=FALSE,I323,H323))</f>
        <v/>
      </c>
      <c r="H323" s="30"/>
      <c r="I323" s="30"/>
      <c r="J323" s="30" t="str">
        <f>IF(B323="","",IF('Cumulative Volumes Imperial'!$AP$17=FALSE,L323,K323))</f>
        <v/>
      </c>
      <c r="K323" s="30"/>
      <c r="L323" s="30"/>
      <c r="M323" s="30" t="str">
        <f>IF($E$8+45+$E$9&gt;989,"FALSE",IF(B323="","",IF('Cumulative Volumes Imperial'!$AP$17=FALSE,O323,N323)))</f>
        <v/>
      </c>
      <c r="N323" s="30"/>
      <c r="O323" s="30" t="str">
        <f>IF(B323=0,"",IF('Cumulative Volumes Imperial'!$AP$17=FALSE,(V323*$E$4)+(W323*$E$5),N323))</f>
        <v/>
      </c>
      <c r="P323" s="30" t="str">
        <f>IF(B323=0,"",(((1/12)*'Imperial Data'!$AC$4*'Imperial Data'!$AC$5)-C323)*$H$6)</f>
        <v/>
      </c>
      <c r="Q323" s="30"/>
      <c r="R323" s="30" t="str">
        <f>IF(B323=0,"",(((1/12)*'Imperial Data'!$AC$5*'Imperial Data'!$AC$7)-D323)*$H$6)</f>
        <v/>
      </c>
      <c r="S323" s="30"/>
      <c r="T323" s="30"/>
      <c r="U323" s="30"/>
      <c r="V323" s="30"/>
      <c r="W323" s="30" t="str">
        <f t="shared" si="65"/>
        <v/>
      </c>
      <c r="X323" s="31"/>
      <c r="Y323" s="30" t="str">
        <f t="shared" si="64"/>
        <v xml:space="preserve"> </v>
      </c>
      <c r="Z323" s="32"/>
    </row>
    <row r="324" spans="2:26" x14ac:dyDescent="0.2">
      <c r="B324" s="34"/>
      <c r="C324" s="30" t="str" cm="1">
        <f t="array" ref="C324">IF(B324=0," ",IF('Imperial Data'!AG313&gt;=1,_xlfn.XLOOKUP('Imperial Data'!AG313,Imperial_Incremental[Height],_xlfn.XLOOKUP('Cumulative Volumes Imperial'!$F$4,Imperial_Incremental[#Headers],Imperial_Incremental[])),0))</f>
        <v xml:space="preserve"> </v>
      </c>
      <c r="D324" s="30" t="str" cm="1">
        <f t="array" ref="D324">IF(B324=0," ",IF('Imperial Data'!AG313&gt;=1,_xlfn.XLOOKUP('Imperial Data'!AG313,Imperial_Incremental[Height],_xlfn.XLOOKUP('Cumulative Volumes Imperial'!$F$4&amp;"EC",Imperial_Incremental[#Headers],Imperial_Incremental[]),0),0))</f>
        <v xml:space="preserve"> </v>
      </c>
      <c r="E324" s="30"/>
      <c r="F324" s="30"/>
      <c r="G324" s="30" t="str">
        <f>IF(B324=0,"",IF('Cumulative Volumes Imperial'!$AP$17=FALSE,I324,H324))</f>
        <v/>
      </c>
      <c r="H324" s="30"/>
      <c r="I324" s="30"/>
      <c r="J324" s="30" t="str">
        <f>IF(B324="","",IF('Cumulative Volumes Imperial'!$AP$17=FALSE,L324,K324))</f>
        <v/>
      </c>
      <c r="K324" s="30"/>
      <c r="L324" s="30"/>
      <c r="M324" s="30" t="str">
        <f>IF($E$8+45+$E$9&gt;989,"FALSE",IF(B324="","",IF('Cumulative Volumes Imperial'!$AP$17=FALSE,O324,N324)))</f>
        <v/>
      </c>
      <c r="N324" s="30"/>
      <c r="O324" s="30" t="str">
        <f>IF(B324=0,"",IF('Cumulative Volumes Imperial'!$AP$17=FALSE,(V324*$E$4)+(W324*$E$5),N324))</f>
        <v/>
      </c>
      <c r="P324" s="30" t="str">
        <f>IF(B324=0,"",(((1/12)*'Imperial Data'!$AC$4*'Imperial Data'!$AC$5)-C324)*$H$6)</f>
        <v/>
      </c>
      <c r="Q324" s="30"/>
      <c r="R324" s="30" t="str">
        <f>IF(B324=0,"",(((1/12)*'Imperial Data'!$AC$5*'Imperial Data'!$AC$7)-D324)*$H$6)</f>
        <v/>
      </c>
      <c r="S324" s="30"/>
      <c r="T324" s="30"/>
      <c r="U324" s="30"/>
      <c r="V324" s="30"/>
      <c r="W324" s="30" t="str">
        <f t="shared" si="65"/>
        <v/>
      </c>
      <c r="X324" s="31"/>
      <c r="Y324" s="30" t="str">
        <f t="shared" si="64"/>
        <v xml:space="preserve"> </v>
      </c>
      <c r="Z324" s="32"/>
    </row>
    <row r="325" spans="2:26" x14ac:dyDescent="0.2">
      <c r="B325" s="34"/>
      <c r="C325" s="30" t="str" cm="1">
        <f t="array" ref="C325">IF(B325=0," ",IF('Imperial Data'!AG314&gt;=1,_xlfn.XLOOKUP('Imperial Data'!AG314,Imperial_Incremental[Height],_xlfn.XLOOKUP('Cumulative Volumes Imperial'!$F$4,Imperial_Incremental[#Headers],Imperial_Incremental[])),0))</f>
        <v xml:space="preserve"> </v>
      </c>
      <c r="D325" s="30" t="str" cm="1">
        <f t="array" ref="D325">IF(B325=0," ",IF('Imperial Data'!AG314&gt;=1,_xlfn.XLOOKUP('Imperial Data'!AG314,Imperial_Incremental[Height],_xlfn.XLOOKUP('Cumulative Volumes Imperial'!$F$4&amp;"EC",Imperial_Incremental[#Headers],Imperial_Incremental[]),0),0))</f>
        <v xml:space="preserve"> </v>
      </c>
      <c r="E325" s="30"/>
      <c r="F325" s="30"/>
      <c r="G325" s="30" t="str">
        <f>IF(B325=0,"",IF('Cumulative Volumes Imperial'!$AP$17=FALSE,I325,H325))</f>
        <v/>
      </c>
      <c r="H325" s="30"/>
      <c r="I325" s="30"/>
      <c r="J325" s="30" t="str">
        <f>IF(B325="","",IF('Cumulative Volumes Imperial'!$AP$17=FALSE,L325,K325))</f>
        <v/>
      </c>
      <c r="K325" s="30"/>
      <c r="L325" s="30"/>
      <c r="M325" s="30" t="str">
        <f>IF($E$8+45+$E$9&gt;989,"FALSE",IF(B325="","",IF('Cumulative Volumes Imperial'!$AP$17=FALSE,O325,N325)))</f>
        <v/>
      </c>
      <c r="N325" s="30"/>
      <c r="O325" s="30" t="str">
        <f>IF(B325=0,"",IF('Cumulative Volumes Imperial'!$AP$17=FALSE,(V325*$E$4)+(W325*$E$5),N325))</f>
        <v/>
      </c>
      <c r="P325" s="30" t="str">
        <f>IF(B325=0,"",(((1/12)*'Imperial Data'!$AC$4*'Imperial Data'!$AC$5)-C325)*$H$6)</f>
        <v/>
      </c>
      <c r="Q325" s="30"/>
      <c r="R325" s="30" t="str">
        <f>IF(B325=0,"",(((1/12)*'Imperial Data'!$AC$5*'Imperial Data'!$AC$7)-D325)*$H$6)</f>
        <v/>
      </c>
      <c r="S325" s="30"/>
      <c r="T325" s="30"/>
      <c r="U325" s="30"/>
      <c r="V325" s="30"/>
      <c r="W325" s="30" t="str">
        <f t="shared" si="65"/>
        <v/>
      </c>
      <c r="X325" s="31"/>
      <c r="Y325" s="30" t="str">
        <f t="shared" si="64"/>
        <v xml:space="preserve"> </v>
      </c>
      <c r="Z325" s="32"/>
    </row>
    <row r="326" spans="2:26" x14ac:dyDescent="0.2">
      <c r="B326" s="34"/>
      <c r="C326" s="30" t="str" cm="1">
        <f t="array" ref="C326">IF(B326=0," ",IF('Imperial Data'!AG315&gt;=1,_xlfn.XLOOKUP('Imperial Data'!AG315,Imperial_Incremental[Height],_xlfn.XLOOKUP('Cumulative Volumes Imperial'!$F$4,Imperial_Incremental[#Headers],Imperial_Incremental[])),0))</f>
        <v xml:space="preserve"> </v>
      </c>
      <c r="D326" s="30" t="str" cm="1">
        <f t="array" ref="D326">IF(B326=0," ",IF('Imperial Data'!AG315&gt;=1,_xlfn.XLOOKUP('Imperial Data'!AG315,Imperial_Incremental[Height],_xlfn.XLOOKUP('Cumulative Volumes Imperial'!$F$4&amp;"EC",Imperial_Incremental[#Headers],Imperial_Incremental[]),0),0))</f>
        <v xml:space="preserve"> </v>
      </c>
      <c r="E326" s="30"/>
      <c r="F326" s="30"/>
      <c r="G326" s="30" t="str">
        <f>IF(B326=0,"",IF('Cumulative Volumes Imperial'!$AP$17=FALSE,I326,H326))</f>
        <v/>
      </c>
      <c r="H326" s="30"/>
      <c r="I326" s="30"/>
      <c r="J326" s="30" t="str">
        <f>IF(B326="","",IF('Cumulative Volumes Imperial'!$AP$17=FALSE,L326,K326))</f>
        <v/>
      </c>
      <c r="K326" s="30"/>
      <c r="L326" s="30"/>
      <c r="M326" s="30" t="str">
        <f>IF($E$8+45+$E$9&gt;989,"FALSE",IF(B326="","",IF('Cumulative Volumes Imperial'!$AP$17=FALSE,O326,N326)))</f>
        <v/>
      </c>
      <c r="N326" s="30"/>
      <c r="O326" s="30" t="str">
        <f>IF(B326=0,"",IF('Cumulative Volumes Imperial'!$AP$17=FALSE,(V326*$E$4)+(W326*$E$5),N326))</f>
        <v/>
      </c>
      <c r="P326" s="30" t="str">
        <f>IF(B326=0,"",(((1/12)*'Imperial Data'!$AC$4*'Imperial Data'!$AC$5)-C326)*$H$6)</f>
        <v/>
      </c>
      <c r="Q326" s="30"/>
      <c r="R326" s="30" t="str">
        <f>IF(B326=0,"",(((1/12)*'Imperial Data'!$AC$5*'Imperial Data'!$AC$7)-D326)*$H$6)</f>
        <v/>
      </c>
      <c r="S326" s="30"/>
      <c r="T326" s="30"/>
      <c r="U326" s="30"/>
      <c r="V326" s="30"/>
      <c r="W326" s="30" t="str">
        <f t="shared" si="65"/>
        <v/>
      </c>
      <c r="X326" s="31"/>
      <c r="Y326" s="30" t="str">
        <f t="shared" si="64"/>
        <v xml:space="preserve"> </v>
      </c>
      <c r="Z326" s="32"/>
    </row>
    <row r="327" spans="2:26" x14ac:dyDescent="0.2">
      <c r="B327" s="34"/>
      <c r="C327" s="30" t="str" cm="1">
        <f t="array" ref="C327">IF(B327=0," ",IF('Imperial Data'!AG316&gt;=1,_xlfn.XLOOKUP('Imperial Data'!AG316,Imperial_Incremental[Height],_xlfn.XLOOKUP('Cumulative Volumes Imperial'!$F$4,Imperial_Incremental[#Headers],Imperial_Incremental[])),0))</f>
        <v xml:space="preserve"> </v>
      </c>
      <c r="D327" s="30" t="str" cm="1">
        <f t="array" ref="D327">IF(B327=0," ",IF('Imperial Data'!AG316&gt;=1,_xlfn.XLOOKUP('Imperial Data'!AG316,Imperial_Incremental[Height],_xlfn.XLOOKUP('Cumulative Volumes Imperial'!$F$4&amp;"EC",Imperial_Incremental[#Headers],Imperial_Incremental[]),0),0))</f>
        <v xml:space="preserve"> </v>
      </c>
      <c r="E327" s="30"/>
      <c r="F327" s="30"/>
      <c r="G327" s="30" t="str">
        <f>IF(B327=0,"",IF('Cumulative Volumes Imperial'!$AP$17=FALSE,I327,H327))</f>
        <v/>
      </c>
      <c r="H327" s="30"/>
      <c r="I327" s="30"/>
      <c r="J327" s="30" t="str">
        <f>IF(B327="","",IF('Cumulative Volumes Imperial'!$AP$17=FALSE,L327,K327))</f>
        <v/>
      </c>
      <c r="K327" s="30"/>
      <c r="L327" s="30"/>
      <c r="M327" s="30" t="str">
        <f>IF($E$8+45+$E$9&gt;989,"FALSE",IF(B327="","",IF('Cumulative Volumes Imperial'!$AP$17=FALSE,O327,N327)))</f>
        <v/>
      </c>
      <c r="N327" s="30"/>
      <c r="O327" s="30" t="str">
        <f>IF(B327=0,"",IF('Cumulative Volumes Imperial'!$AP$17=FALSE,(V327*$E$4)+(W327*$E$5),N327))</f>
        <v/>
      </c>
      <c r="P327" s="30" t="str">
        <f>IF(B327=0,"",(((1/12)*'Imperial Data'!$AC$4*'Imperial Data'!$AC$5)-C327)*$H$6)</f>
        <v/>
      </c>
      <c r="Q327" s="30"/>
      <c r="R327" s="30" t="str">
        <f>IF(B327=0,"",(((1/12)*'Imperial Data'!$AC$5*'Imperial Data'!$AC$7)-D327)*$H$6)</f>
        <v/>
      </c>
      <c r="S327" s="30"/>
      <c r="T327" s="30"/>
      <c r="U327" s="30"/>
      <c r="V327" s="30"/>
      <c r="W327" s="30" t="str">
        <f t="shared" si="65"/>
        <v/>
      </c>
      <c r="X327" s="31"/>
      <c r="Y327" s="30" t="str">
        <f t="shared" si="64"/>
        <v xml:space="preserve"> </v>
      </c>
      <c r="Z327" s="32"/>
    </row>
    <row r="328" spans="2:26" x14ac:dyDescent="0.2">
      <c r="B328" s="34"/>
      <c r="C328" s="30" t="str" cm="1">
        <f t="array" ref="C328">IF(B328=0," ",IF('Imperial Data'!AG317&gt;=1,_xlfn.XLOOKUP('Imperial Data'!AG317,Imperial_Incremental[Height],_xlfn.XLOOKUP('Cumulative Volumes Imperial'!$F$4,Imperial_Incremental[#Headers],Imperial_Incremental[])),0))</f>
        <v xml:space="preserve"> </v>
      </c>
      <c r="D328" s="30" t="str" cm="1">
        <f t="array" ref="D328">IF(B328=0," ",IF('Imperial Data'!AG317&gt;=1,_xlfn.XLOOKUP('Imperial Data'!AG317,Imperial_Incremental[Height],_xlfn.XLOOKUP('Cumulative Volumes Imperial'!$F$4&amp;"EC",Imperial_Incremental[#Headers],Imperial_Incremental[]),0),0))</f>
        <v xml:space="preserve"> </v>
      </c>
      <c r="E328" s="30"/>
      <c r="F328" s="30"/>
      <c r="G328" s="30" t="str">
        <f>IF(B328=0,"",IF('Cumulative Volumes Imperial'!$AP$17=FALSE,I328,H328))</f>
        <v/>
      </c>
      <c r="H328" s="30"/>
      <c r="I328" s="30"/>
      <c r="J328" s="30" t="str">
        <f>IF(B328="","",IF('Cumulative Volumes Imperial'!$AP$17=FALSE,L328,K328))</f>
        <v/>
      </c>
      <c r="K328" s="30"/>
      <c r="L328" s="30"/>
      <c r="M328" s="30" t="str">
        <f>IF($E$8+45+$E$9&gt;989,"FALSE",IF(B328="","",IF('Cumulative Volumes Imperial'!$AP$17=FALSE,O328,N328)))</f>
        <v/>
      </c>
      <c r="N328" s="30"/>
      <c r="O328" s="30" t="str">
        <f>IF(B328=0,"",IF('Cumulative Volumes Imperial'!$AP$17=FALSE,(V328*$E$4)+(W328*$E$5),N328))</f>
        <v/>
      </c>
      <c r="P328" s="30" t="str">
        <f>IF(B328=0,"",(((1/12)*'Imperial Data'!$AC$4*'Imperial Data'!$AC$5)-C328)*$H$6)</f>
        <v/>
      </c>
      <c r="Q328" s="30"/>
      <c r="R328" s="30" t="str">
        <f>IF(B328=0,"",(((1/12)*'Imperial Data'!$AC$5*'Imperial Data'!$AC$7)-D328)*$H$6)</f>
        <v/>
      </c>
      <c r="S328" s="30"/>
      <c r="T328" s="30"/>
      <c r="U328" s="30"/>
      <c r="V328" s="30"/>
      <c r="W328" s="30" t="str">
        <f t="shared" si="65"/>
        <v/>
      </c>
      <c r="X328" s="31"/>
      <c r="Y328" s="30" t="str">
        <f t="shared" si="64"/>
        <v xml:space="preserve"> </v>
      </c>
      <c r="Z328" s="32"/>
    </row>
    <row r="329" spans="2:26" x14ac:dyDescent="0.2">
      <c r="B329" s="34"/>
      <c r="C329" s="30" t="str" cm="1">
        <f t="array" ref="C329">IF(B329=0," ",IF('Imperial Data'!AG318&gt;=1,_xlfn.XLOOKUP('Imperial Data'!AG318,Imperial_Incremental[Height],_xlfn.XLOOKUP('Cumulative Volumes Imperial'!$F$4,Imperial_Incremental[#Headers],Imperial_Incremental[])),0))</f>
        <v xml:space="preserve"> </v>
      </c>
      <c r="D329" s="30" t="str" cm="1">
        <f t="array" ref="D329">IF(B329=0," ",IF('Imperial Data'!AG318&gt;=1,_xlfn.XLOOKUP('Imperial Data'!AG318,Imperial_Incremental[Height],_xlfn.XLOOKUP('Cumulative Volumes Imperial'!$F$4&amp;"EC",Imperial_Incremental[#Headers],Imperial_Incremental[]),0),0))</f>
        <v xml:space="preserve"> </v>
      </c>
      <c r="E329" s="30"/>
      <c r="F329" s="30"/>
      <c r="G329" s="30" t="str">
        <f>IF(B329=0,"",IF('Cumulative Volumes Imperial'!$AP$17=FALSE,I329,H329))</f>
        <v/>
      </c>
      <c r="H329" s="30"/>
      <c r="I329" s="30"/>
      <c r="J329" s="30" t="str">
        <f>IF(B329="","",IF('Cumulative Volumes Imperial'!$AP$17=FALSE,L329,K329))</f>
        <v/>
      </c>
      <c r="K329" s="30"/>
      <c r="L329" s="30"/>
      <c r="M329" s="30" t="str">
        <f>IF($E$8+45+$E$9&gt;989,"FALSE",IF(B329="","",IF('Cumulative Volumes Imperial'!$AP$17=FALSE,O329,N329)))</f>
        <v/>
      </c>
      <c r="N329" s="30"/>
      <c r="O329" s="30" t="str">
        <f>IF(B329=0,"",IF('Cumulative Volumes Imperial'!$AP$17=FALSE,(V329*$E$4)+(W329*$E$5),N329))</f>
        <v/>
      </c>
      <c r="P329" s="30" t="str">
        <f>IF(B329=0,"",(((1/12)*'Imperial Data'!$AC$4*'Imperial Data'!$AC$5)-C329)*$H$6)</f>
        <v/>
      </c>
      <c r="Q329" s="30"/>
      <c r="R329" s="30" t="str">
        <f>IF(B329=0,"",(((1/12)*'Imperial Data'!$AC$5*'Imperial Data'!$AC$7)-D329)*$H$6)</f>
        <v/>
      </c>
      <c r="S329" s="30"/>
      <c r="T329" s="30"/>
      <c r="U329" s="30"/>
      <c r="V329" s="30"/>
      <c r="W329" s="30" t="str">
        <f t="shared" si="65"/>
        <v/>
      </c>
      <c r="X329" s="31"/>
      <c r="Y329" s="30" t="str">
        <f t="shared" si="64"/>
        <v xml:space="preserve"> </v>
      </c>
      <c r="Z329" s="32"/>
    </row>
    <row r="330" spans="2:26" x14ac:dyDescent="0.2">
      <c r="B330" s="34"/>
      <c r="C330" s="30" t="str" cm="1">
        <f t="array" ref="C330">IF(B330=0," ",IF('Imperial Data'!AG319&gt;=1,_xlfn.XLOOKUP('Imperial Data'!AG319,Imperial_Incremental[Height],_xlfn.XLOOKUP('Cumulative Volumes Imperial'!$F$4,Imperial_Incremental[#Headers],Imperial_Incremental[])),0))</f>
        <v xml:space="preserve"> </v>
      </c>
      <c r="D330" s="30" t="str" cm="1">
        <f t="array" ref="D330">IF(B330=0," ",IF('Imperial Data'!AG319&gt;=1,_xlfn.XLOOKUP('Imperial Data'!AG319,Imperial_Incremental[Height],_xlfn.XLOOKUP('Cumulative Volumes Imperial'!$F$4&amp;"EC",Imperial_Incremental[#Headers],Imperial_Incremental[]),0),0))</f>
        <v xml:space="preserve"> </v>
      </c>
      <c r="E330" s="30"/>
      <c r="F330" s="30"/>
      <c r="G330" s="30" t="str">
        <f>IF(B330=0,"",IF('Cumulative Volumes Imperial'!$AP$17=FALSE,I330,H330))</f>
        <v/>
      </c>
      <c r="H330" s="30"/>
      <c r="I330" s="30"/>
      <c r="J330" s="30" t="str">
        <f>IF(B330="","",IF('Cumulative Volumes Imperial'!$AP$17=FALSE,L330,K330))</f>
        <v/>
      </c>
      <c r="K330" s="30"/>
      <c r="L330" s="30"/>
      <c r="M330" s="30" t="str">
        <f>IF($E$8+45+$E$9&gt;989,"FALSE",IF(B330="","",IF('Cumulative Volumes Imperial'!$AP$17=FALSE,O330,N330)))</f>
        <v/>
      </c>
      <c r="N330" s="30"/>
      <c r="O330" s="30" t="str">
        <f>IF(B330=0,"",IF('Cumulative Volumes Imperial'!$AP$17=FALSE,(V330*$E$4)+(W330*$E$5),N330))</f>
        <v/>
      </c>
      <c r="P330" s="30" t="str">
        <f>IF(B330=0,"",(((1/12)*'Imperial Data'!$AC$4*'Imperial Data'!$AC$5)-C330)*$H$6)</f>
        <v/>
      </c>
      <c r="Q330" s="30"/>
      <c r="R330" s="30" t="str">
        <f>IF(B330=0,"",(((1/12)*'Imperial Data'!$AC$5*'Imperial Data'!$AC$7)-D330)*$H$6)</f>
        <v/>
      </c>
      <c r="S330" s="30"/>
      <c r="T330" s="30"/>
      <c r="U330" s="30"/>
      <c r="V330" s="30"/>
      <c r="W330" s="30" t="str">
        <f t="shared" si="65"/>
        <v/>
      </c>
      <c r="X330" s="31"/>
      <c r="Y330" s="30" t="str">
        <f t="shared" si="64"/>
        <v xml:space="preserve"> </v>
      </c>
      <c r="Z330" s="32"/>
    </row>
    <row r="331" spans="2:26" x14ac:dyDescent="0.2">
      <c r="B331" s="34"/>
      <c r="C331" s="30" t="str" cm="1">
        <f t="array" ref="C331">IF(B331=0," ",IF('Imperial Data'!AG320&gt;=1,_xlfn.XLOOKUP('Imperial Data'!AG320,Imperial_Incremental[Height],_xlfn.XLOOKUP('Cumulative Volumes Imperial'!$F$4,Imperial_Incremental[#Headers],Imperial_Incremental[])),0))</f>
        <v xml:space="preserve"> </v>
      </c>
      <c r="D331" s="30" t="str" cm="1">
        <f t="array" ref="D331">IF(B331=0," ",IF('Imperial Data'!AG320&gt;=1,_xlfn.XLOOKUP('Imperial Data'!AG320,Imperial_Incremental[Height],_xlfn.XLOOKUP('Cumulative Volumes Imperial'!$F$4&amp;"EC",Imperial_Incremental[#Headers],Imperial_Incremental[]),0),0))</f>
        <v xml:space="preserve"> </v>
      </c>
      <c r="E331" s="30"/>
      <c r="F331" s="30"/>
      <c r="G331" s="30" t="str">
        <f>IF(B331=0,"",IF('Cumulative Volumes Imperial'!$AP$17=FALSE,I331,H331))</f>
        <v/>
      </c>
      <c r="H331" s="30"/>
      <c r="I331" s="30"/>
      <c r="J331" s="30" t="str">
        <f>IF(B331="","",IF('Cumulative Volumes Imperial'!$AP$17=FALSE,L331,K331))</f>
        <v/>
      </c>
      <c r="K331" s="30"/>
      <c r="L331" s="30"/>
      <c r="M331" s="30" t="str">
        <f>IF($E$8+45+$E$9&gt;989,"FALSE",IF(B331="","",IF('Cumulative Volumes Imperial'!$AP$17=FALSE,O331,N331)))</f>
        <v/>
      </c>
      <c r="N331" s="30"/>
      <c r="O331" s="30" t="str">
        <f>IF(B331=0,"",IF('Cumulative Volumes Imperial'!$AP$17=FALSE,(V331*$E$4)+(W331*$E$5),N331))</f>
        <v/>
      </c>
      <c r="P331" s="30" t="str">
        <f>IF(B331=0,"",(((1/12)*'Imperial Data'!$AC$4*'Imperial Data'!$AC$5)-C331)*$H$6)</f>
        <v/>
      </c>
      <c r="Q331" s="30"/>
      <c r="R331" s="30" t="str">
        <f>IF(B331=0,"",(((1/12)*'Imperial Data'!$AC$5*'Imperial Data'!$AC$7)-D331)*$H$6)</f>
        <v/>
      </c>
      <c r="S331" s="30"/>
      <c r="T331" s="30"/>
      <c r="U331" s="30"/>
      <c r="V331" s="30"/>
      <c r="W331" s="30" t="str">
        <f t="shared" si="65"/>
        <v/>
      </c>
      <c r="X331" s="31"/>
      <c r="Y331" s="30" t="str">
        <f t="shared" si="64"/>
        <v xml:space="preserve"> </v>
      </c>
      <c r="Z331" s="32"/>
    </row>
    <row r="332" spans="2:26" x14ac:dyDescent="0.2">
      <c r="B332" s="34"/>
      <c r="C332" s="30" t="str" cm="1">
        <f t="array" ref="C332">IF(B332=0," ",IF('Imperial Data'!AG321&gt;=1,_xlfn.XLOOKUP('Imperial Data'!AG321,Imperial_Incremental[Height],_xlfn.XLOOKUP('Cumulative Volumes Imperial'!$F$4,Imperial_Incremental[#Headers],Imperial_Incremental[])),0))</f>
        <v xml:space="preserve"> </v>
      </c>
      <c r="D332" s="30" t="str" cm="1">
        <f t="array" ref="D332">IF(B332=0," ",IF('Imperial Data'!AG321&gt;=1,_xlfn.XLOOKUP('Imperial Data'!AG321,Imperial_Incremental[Height],_xlfn.XLOOKUP('Cumulative Volumes Imperial'!$F$4&amp;"EC",Imperial_Incremental[#Headers],Imperial_Incremental[]),0),0))</f>
        <v xml:space="preserve"> </v>
      </c>
      <c r="E332" s="30"/>
      <c r="F332" s="30"/>
      <c r="G332" s="30" t="str">
        <f>IF(B332=0,"",IF('Cumulative Volumes Imperial'!$AP$17=FALSE,I332,H332))</f>
        <v/>
      </c>
      <c r="H332" s="30"/>
      <c r="I332" s="30"/>
      <c r="J332" s="30" t="str">
        <f>IF(B332="","",IF('Cumulative Volumes Imperial'!$AP$17=FALSE,L332,K332))</f>
        <v/>
      </c>
      <c r="K332" s="30"/>
      <c r="L332" s="30"/>
      <c r="M332" s="30" t="str">
        <f>IF($E$8+45+$E$9&gt;989,"FALSE",IF(B332="","",IF('Cumulative Volumes Imperial'!$AP$17=FALSE,O332,N332)))</f>
        <v/>
      </c>
      <c r="N332" s="30"/>
      <c r="O332" s="30" t="str">
        <f>IF(B332=0,"",IF('Cumulative Volumes Imperial'!$AP$17=FALSE,(V332*$E$4)+(W332*$E$5),N332))</f>
        <v/>
      </c>
      <c r="P332" s="30" t="str">
        <f>IF(B332=0,"",(((1/12)*'Imperial Data'!$AC$4*'Imperial Data'!$AC$5)-C332)*$H$6)</f>
        <v/>
      </c>
      <c r="Q332" s="30"/>
      <c r="R332" s="30" t="str">
        <f>IF(B332=0,"",(((1/12)*'Imperial Data'!$AC$5*'Imperial Data'!$AC$7)-D332)*$H$6)</f>
        <v/>
      </c>
      <c r="S332" s="30"/>
      <c r="T332" s="30"/>
      <c r="U332" s="30"/>
      <c r="V332" s="30"/>
      <c r="W332" s="30" t="str">
        <f t="shared" si="65"/>
        <v/>
      </c>
      <c r="X332" s="31"/>
      <c r="Y332" s="30" t="str">
        <f t="shared" si="64"/>
        <v xml:space="preserve"> </v>
      </c>
      <c r="Z332" s="32"/>
    </row>
    <row r="333" spans="2:26" x14ac:dyDescent="0.2">
      <c r="B333" s="34"/>
      <c r="C333" s="30" t="str" cm="1">
        <f t="array" ref="C333">IF(B333=0," ",IF('Imperial Data'!AG322&gt;=1,_xlfn.XLOOKUP('Imperial Data'!AG322,Imperial_Incremental[Height],_xlfn.XLOOKUP('Cumulative Volumes Imperial'!$F$4,Imperial_Incremental[#Headers],Imperial_Incremental[])),0))</f>
        <v xml:space="preserve"> </v>
      </c>
      <c r="D333" s="30" t="str" cm="1">
        <f t="array" ref="D333">IF(B333=0," ",IF('Imperial Data'!AG322&gt;=1,_xlfn.XLOOKUP('Imperial Data'!AG322,Imperial_Incremental[Height],_xlfn.XLOOKUP('Cumulative Volumes Imperial'!$F$4&amp;"EC",Imperial_Incremental[#Headers],Imperial_Incremental[]),0),0))</f>
        <v xml:space="preserve"> </v>
      </c>
      <c r="E333" s="30"/>
      <c r="F333" s="30"/>
      <c r="G333" s="30" t="str">
        <f>IF(B333=0,"",IF('Cumulative Volumes Imperial'!$AP$17=FALSE,I333,H333))</f>
        <v/>
      </c>
      <c r="H333" s="30"/>
      <c r="I333" s="30"/>
      <c r="J333" s="30" t="str">
        <f>IF(B333="","",IF('Cumulative Volumes Imperial'!$AP$17=FALSE,L333,K333))</f>
        <v/>
      </c>
      <c r="K333" s="30"/>
      <c r="L333" s="30"/>
      <c r="M333" s="30" t="str">
        <f>IF($E$8+45+$E$9&gt;989,"FALSE",IF(B333="","",IF('Cumulative Volumes Imperial'!$AP$17=FALSE,O333,N333)))</f>
        <v/>
      </c>
      <c r="N333" s="30"/>
      <c r="O333" s="30" t="str">
        <f>IF(B333=0,"",IF('Cumulative Volumes Imperial'!$AP$17=FALSE,(V333*$E$4)+(W333*$E$5),N333))</f>
        <v/>
      </c>
      <c r="P333" s="30" t="str">
        <f>IF(B333=0,"",(((1/12)*'Imperial Data'!$AC$4*'Imperial Data'!$AC$5)-C333)*$H$6)</f>
        <v/>
      </c>
      <c r="Q333" s="30"/>
      <c r="R333" s="30" t="str">
        <f>IF(B333=0,"",(((1/12)*'Imperial Data'!$AC$5*'Imperial Data'!$AC$7)-D333)*$H$6)</f>
        <v/>
      </c>
      <c r="S333" s="30"/>
      <c r="T333" s="30"/>
      <c r="U333" s="30"/>
      <c r="V333" s="30"/>
      <c r="W333" s="30" t="str">
        <f t="shared" si="65"/>
        <v/>
      </c>
      <c r="X333" s="31"/>
      <c r="Y333" s="30" t="str">
        <f t="shared" si="64"/>
        <v xml:space="preserve"> </v>
      </c>
      <c r="Z333" s="32"/>
    </row>
    <row r="334" spans="2:26" x14ac:dyDescent="0.2">
      <c r="B334" s="34"/>
      <c r="C334" s="30" t="str" cm="1">
        <f t="array" ref="C334">IF(B334=0," ",IF('Imperial Data'!AG323&gt;=1,_xlfn.XLOOKUP('Imperial Data'!AG323,Imperial_Incremental[Height],_xlfn.XLOOKUP('Cumulative Volumes Imperial'!$F$4,Imperial_Incremental[#Headers],Imperial_Incremental[])),0))</f>
        <v xml:space="preserve"> </v>
      </c>
      <c r="D334" s="30" t="str" cm="1">
        <f t="array" ref="D334">IF(B334=0," ",IF('Imperial Data'!AG323&gt;=1,_xlfn.XLOOKUP('Imperial Data'!AG323,Imperial_Incremental[Height],_xlfn.XLOOKUP('Cumulative Volumes Imperial'!$F$4&amp;"EC",Imperial_Incremental[#Headers],Imperial_Incremental[]),0),0))</f>
        <v xml:space="preserve"> </v>
      </c>
      <c r="E334" s="30"/>
      <c r="F334" s="30"/>
      <c r="G334" s="30" t="str">
        <f>IF(B334=0,"",IF('Cumulative Volumes Imperial'!$AP$17=FALSE,I334,H334))</f>
        <v/>
      </c>
      <c r="H334" s="30"/>
      <c r="I334" s="30"/>
      <c r="J334" s="30" t="str">
        <f>IF(B334="","",IF('Cumulative Volumes Imperial'!$AP$17=FALSE,L334,K334))</f>
        <v/>
      </c>
      <c r="K334" s="30"/>
      <c r="L334" s="30"/>
      <c r="M334" s="30" t="str">
        <f>IF($E$8+45+$E$9&gt;989,"FALSE",IF(B334="","",IF('Cumulative Volumes Imperial'!$AP$17=FALSE,O334,N334)))</f>
        <v/>
      </c>
      <c r="N334" s="30"/>
      <c r="O334" s="30" t="str">
        <f>IF(B334=0,"",IF('Cumulative Volumes Imperial'!$AP$17=FALSE,(V334*$E$4)+(W334*$E$5),N334))</f>
        <v/>
      </c>
      <c r="P334" s="30" t="str">
        <f>IF(B334=0,"",(((1/12)*'Imperial Data'!$AC$4*'Imperial Data'!$AC$5)-C334)*$H$6)</f>
        <v/>
      </c>
      <c r="Q334" s="30"/>
      <c r="R334" s="30" t="str">
        <f>IF(B334=0,"",(((1/12)*'Imperial Data'!$AC$5*'Imperial Data'!$AC$7)-D334)*$H$6)</f>
        <v/>
      </c>
      <c r="S334" s="30"/>
      <c r="T334" s="30"/>
      <c r="U334" s="30"/>
      <c r="V334" s="30"/>
      <c r="W334" s="30" t="str">
        <f t="shared" si="65"/>
        <v/>
      </c>
      <c r="X334" s="31"/>
      <c r="Y334" s="30" t="str">
        <f t="shared" ref="Y334:Y397" si="66">IF(B334=0," ",$E$7+B334/12)</f>
        <v xml:space="preserve"> </v>
      </c>
      <c r="Z334" s="32"/>
    </row>
    <row r="335" spans="2:26" x14ac:dyDescent="0.2">
      <c r="B335" s="34"/>
      <c r="C335" s="30" t="str" cm="1">
        <f t="array" ref="C335">IF(B335=0," ",IF('Imperial Data'!AG324&gt;=1,_xlfn.XLOOKUP('Imperial Data'!AG324,Imperial_Incremental[Height],_xlfn.XLOOKUP('Cumulative Volumes Imperial'!$F$4,Imperial_Incremental[#Headers],Imperial_Incremental[])),0))</f>
        <v xml:space="preserve"> </v>
      </c>
      <c r="D335" s="30" t="str" cm="1">
        <f t="array" ref="D335">IF(B335=0," ",IF('Imperial Data'!AG324&gt;=1,_xlfn.XLOOKUP('Imperial Data'!AG324,Imperial_Incremental[Height],_xlfn.XLOOKUP('Cumulative Volumes Imperial'!$F$4&amp;"EC",Imperial_Incremental[#Headers],Imperial_Incremental[]),0),0))</f>
        <v xml:space="preserve"> </v>
      </c>
      <c r="E335" s="30"/>
      <c r="F335" s="30"/>
      <c r="G335" s="30" t="str">
        <f>IF(B335=0,"",IF('Cumulative Volumes Imperial'!$AP$17=FALSE,I335,H335))</f>
        <v/>
      </c>
      <c r="H335" s="30"/>
      <c r="I335" s="30"/>
      <c r="J335" s="30" t="str">
        <f>IF(B335="","",IF('Cumulative Volumes Imperial'!$AP$17=FALSE,L335,K335))</f>
        <v/>
      </c>
      <c r="K335" s="30"/>
      <c r="L335" s="30"/>
      <c r="M335" s="30" t="str">
        <f>IF($E$8+45+$E$9&gt;989,"FALSE",IF(B335="","",IF('Cumulative Volumes Imperial'!$AP$17=FALSE,O335,N335)))</f>
        <v/>
      </c>
      <c r="N335" s="30"/>
      <c r="O335" s="30" t="str">
        <f>IF(B335=0,"",IF('Cumulative Volumes Imperial'!$AP$17=FALSE,(V335*$E$4)+(W335*$E$5),N335))</f>
        <v/>
      </c>
      <c r="P335" s="30" t="str">
        <f>IF(B335=0,"",(((1/12)*'Imperial Data'!$AC$4*'Imperial Data'!$AC$5)-C335)*$H$6)</f>
        <v/>
      </c>
      <c r="Q335" s="30"/>
      <c r="R335" s="30" t="str">
        <f>IF(B335=0,"",(((1/12)*'Imperial Data'!$AC$5*'Imperial Data'!$AC$7)-D335)*$H$6)</f>
        <v/>
      </c>
      <c r="S335" s="30"/>
      <c r="T335" s="30"/>
      <c r="U335" s="30"/>
      <c r="V335" s="30"/>
      <c r="W335" s="30" t="str">
        <f t="shared" ref="W335:W398" si="67">IF(B335=0,"",IF(B335=1,D335+R335,W336+D335+R335))</f>
        <v/>
      </c>
      <c r="X335" s="31"/>
      <c r="Y335" s="30" t="str">
        <f t="shared" si="66"/>
        <v xml:space="preserve"> </v>
      </c>
      <c r="Z335" s="32"/>
    </row>
    <row r="336" spans="2:26" x14ac:dyDescent="0.2">
      <c r="B336" s="34"/>
      <c r="C336" s="30" t="str" cm="1">
        <f t="array" ref="C336">IF(B336=0," ",IF('Imperial Data'!AG325&gt;=1,_xlfn.XLOOKUP('Imperial Data'!AG325,Imperial_Incremental[Height],_xlfn.XLOOKUP('Cumulative Volumes Imperial'!$F$4,Imperial_Incremental[#Headers],Imperial_Incremental[])),0))</f>
        <v xml:space="preserve"> </v>
      </c>
      <c r="D336" s="30" t="str" cm="1">
        <f t="array" ref="D336">IF(B336=0," ",IF('Imperial Data'!AG325&gt;=1,_xlfn.XLOOKUP('Imperial Data'!AG325,Imperial_Incremental[Height],_xlfn.XLOOKUP('Cumulative Volumes Imperial'!$F$4&amp;"EC",Imperial_Incremental[#Headers],Imperial_Incremental[]),0),0))</f>
        <v xml:space="preserve"> </v>
      </c>
      <c r="E336" s="30"/>
      <c r="F336" s="30"/>
      <c r="G336" s="30" t="str">
        <f>IF(B336=0,"",IF('Cumulative Volumes Imperial'!$AP$17=FALSE,I336,H336))</f>
        <v/>
      </c>
      <c r="H336" s="30"/>
      <c r="I336" s="30"/>
      <c r="J336" s="30" t="str">
        <f>IF(B336="","",IF('Cumulative Volumes Imperial'!$AP$17=FALSE,L336,K336))</f>
        <v/>
      </c>
      <c r="K336" s="30"/>
      <c r="L336" s="30"/>
      <c r="M336" s="30" t="str">
        <f>IF($E$8+45+$E$9&gt;989,"FALSE",IF(B336="","",IF('Cumulative Volumes Imperial'!$AP$17=FALSE,O336,N336)))</f>
        <v/>
      </c>
      <c r="N336" s="30"/>
      <c r="O336" s="30" t="str">
        <f>IF(B336=0,"",IF('Cumulative Volumes Imperial'!$AP$17=FALSE,(V336*$E$4)+(W336*$E$5),N336))</f>
        <v/>
      </c>
      <c r="P336" s="30" t="str">
        <f>IF(B336=0,"",(((1/12)*'Imperial Data'!$AC$4*'Imperial Data'!$AC$5)-C336)*$H$6)</f>
        <v/>
      </c>
      <c r="Q336" s="30"/>
      <c r="R336" s="30" t="str">
        <f>IF(B336=0,"",(((1/12)*'Imperial Data'!$AC$5*'Imperial Data'!$AC$7)-D336)*$H$6)</f>
        <v/>
      </c>
      <c r="S336" s="30"/>
      <c r="T336" s="30"/>
      <c r="U336" s="30"/>
      <c r="V336" s="30"/>
      <c r="W336" s="30" t="str">
        <f t="shared" si="67"/>
        <v/>
      </c>
      <c r="X336" s="31"/>
      <c r="Y336" s="30" t="str">
        <f t="shared" si="66"/>
        <v xml:space="preserve"> </v>
      </c>
      <c r="Z336" s="32"/>
    </row>
    <row r="337" spans="2:26" x14ac:dyDescent="0.2">
      <c r="B337" s="34"/>
      <c r="C337" s="30" t="str" cm="1">
        <f t="array" ref="C337">IF(B337=0," ",IF('Imperial Data'!AG326&gt;=1,_xlfn.XLOOKUP('Imperial Data'!AG326,Imperial_Incremental[Height],_xlfn.XLOOKUP('Cumulative Volumes Imperial'!$F$4,Imperial_Incremental[#Headers],Imperial_Incremental[])),0))</f>
        <v xml:space="preserve"> </v>
      </c>
      <c r="D337" s="30" t="str" cm="1">
        <f t="array" ref="D337">IF(B337=0," ",IF('Imperial Data'!AG326&gt;=1,_xlfn.XLOOKUP('Imperial Data'!AG326,Imperial_Incremental[Height],_xlfn.XLOOKUP('Cumulative Volumes Imperial'!$F$4&amp;"EC",Imperial_Incremental[#Headers],Imperial_Incremental[]),0),0))</f>
        <v xml:space="preserve"> </v>
      </c>
      <c r="E337" s="30"/>
      <c r="F337" s="30"/>
      <c r="G337" s="30" t="str">
        <f>IF(B337=0,"",IF('Cumulative Volumes Imperial'!$AP$17=FALSE,I337,H337))</f>
        <v/>
      </c>
      <c r="H337" s="30"/>
      <c r="I337" s="30"/>
      <c r="J337" s="30" t="str">
        <f>IF(B337="","",IF('Cumulative Volumes Imperial'!$AP$17=FALSE,L337,K337))</f>
        <v/>
      </c>
      <c r="K337" s="30"/>
      <c r="L337" s="30"/>
      <c r="M337" s="30" t="str">
        <f>IF($E$8+45+$E$9&gt;989,"FALSE",IF(B337="","",IF('Cumulative Volumes Imperial'!$AP$17=FALSE,O337,N337)))</f>
        <v/>
      </c>
      <c r="N337" s="30"/>
      <c r="O337" s="30" t="str">
        <f>IF(B337=0,"",IF('Cumulative Volumes Imperial'!$AP$17=FALSE,(V337*$E$4)+(W337*$E$5),N337))</f>
        <v/>
      </c>
      <c r="P337" s="30" t="str">
        <f>IF(B337=0,"",(((1/12)*'Imperial Data'!$AC$4*'Imperial Data'!$AC$5)-C337)*$H$6)</f>
        <v/>
      </c>
      <c r="Q337" s="30"/>
      <c r="R337" s="30" t="str">
        <f>IF(B337=0,"",(((1/12)*'Imperial Data'!$AC$5*'Imperial Data'!$AC$7)-D337)*$H$6)</f>
        <v/>
      </c>
      <c r="S337" s="30"/>
      <c r="T337" s="30"/>
      <c r="U337" s="30"/>
      <c r="V337" s="30"/>
      <c r="W337" s="30" t="str">
        <f t="shared" si="67"/>
        <v/>
      </c>
      <c r="X337" s="31"/>
      <c r="Y337" s="30" t="str">
        <f t="shared" si="66"/>
        <v xml:space="preserve"> </v>
      </c>
      <c r="Z337" s="32"/>
    </row>
    <row r="338" spans="2:26" x14ac:dyDescent="0.2">
      <c r="B338" s="34"/>
      <c r="C338" s="30" t="str" cm="1">
        <f t="array" ref="C338">IF(B338=0," ",IF('Imperial Data'!AG327&gt;=1,_xlfn.XLOOKUP('Imperial Data'!AG327,Imperial_Incremental[Height],_xlfn.XLOOKUP('Cumulative Volumes Imperial'!$F$4,Imperial_Incremental[#Headers],Imperial_Incremental[])),0))</f>
        <v xml:space="preserve"> </v>
      </c>
      <c r="D338" s="30" t="str" cm="1">
        <f t="array" ref="D338">IF(B338=0," ",IF('Imperial Data'!AG327&gt;=1,_xlfn.XLOOKUP('Imperial Data'!AG327,Imperial_Incremental[Height],_xlfn.XLOOKUP('Cumulative Volumes Imperial'!$F$4&amp;"EC",Imperial_Incremental[#Headers],Imperial_Incremental[]),0),0))</f>
        <v xml:space="preserve"> </v>
      </c>
      <c r="E338" s="30"/>
      <c r="F338" s="30"/>
      <c r="G338" s="30" t="str">
        <f>IF(B338=0,"",IF('Cumulative Volumes Imperial'!$AP$17=FALSE,I338,H338))</f>
        <v/>
      </c>
      <c r="H338" s="30"/>
      <c r="I338" s="30"/>
      <c r="J338" s="30" t="str">
        <f>IF(B338="","",IF('Cumulative Volumes Imperial'!$AP$17=FALSE,L338,K338))</f>
        <v/>
      </c>
      <c r="K338" s="30"/>
      <c r="L338" s="30"/>
      <c r="M338" s="30" t="str">
        <f>IF($E$8+45+$E$9&gt;989,"FALSE",IF(B338="","",IF('Cumulative Volumes Imperial'!$AP$17=FALSE,O338,N338)))</f>
        <v/>
      </c>
      <c r="N338" s="30"/>
      <c r="O338" s="30" t="str">
        <f>IF(B338=0,"",IF('Cumulative Volumes Imperial'!$AP$17=FALSE,(V338*$E$4)+(W338*$E$5),N338))</f>
        <v/>
      </c>
      <c r="P338" s="30" t="str">
        <f>IF(B338=0,"",(((1/12)*'Imperial Data'!$AC$4*'Imperial Data'!$AC$5)-C338)*$H$6)</f>
        <v/>
      </c>
      <c r="Q338" s="30"/>
      <c r="R338" s="30" t="str">
        <f>IF(B338=0,"",(((1/12)*'Imperial Data'!$AC$5*'Imperial Data'!$AC$7)-D338)*$H$6)</f>
        <v/>
      </c>
      <c r="S338" s="30"/>
      <c r="T338" s="30"/>
      <c r="U338" s="30"/>
      <c r="V338" s="30"/>
      <c r="W338" s="30" t="str">
        <f t="shared" si="67"/>
        <v/>
      </c>
      <c r="X338" s="31"/>
      <c r="Y338" s="30" t="str">
        <f t="shared" si="66"/>
        <v xml:space="preserve"> </v>
      </c>
      <c r="Z338" s="32"/>
    </row>
    <row r="339" spans="2:26" x14ac:dyDescent="0.2">
      <c r="B339" s="34"/>
      <c r="C339" s="30" t="str" cm="1">
        <f t="array" ref="C339">IF(B339=0," ",IF('Imperial Data'!AG328&gt;=1,_xlfn.XLOOKUP('Imperial Data'!AG328,Imperial_Incremental[Height],_xlfn.XLOOKUP('Cumulative Volumes Imperial'!$F$4,Imperial_Incremental[#Headers],Imperial_Incremental[])),0))</f>
        <v xml:space="preserve"> </v>
      </c>
      <c r="D339" s="30" t="str" cm="1">
        <f t="array" ref="D339">IF(B339=0," ",IF('Imperial Data'!AG328&gt;=1,_xlfn.XLOOKUP('Imperial Data'!AG328,Imperial_Incremental[Height],_xlfn.XLOOKUP('Cumulative Volumes Imperial'!$F$4&amp;"EC",Imperial_Incremental[#Headers],Imperial_Incremental[]),0),0))</f>
        <v xml:space="preserve"> </v>
      </c>
      <c r="E339" s="30"/>
      <c r="F339" s="30"/>
      <c r="G339" s="30" t="str">
        <f>IF(B339=0,"",IF('Cumulative Volumes Imperial'!$AP$17=FALSE,I339,H339))</f>
        <v/>
      </c>
      <c r="H339" s="30"/>
      <c r="I339" s="30"/>
      <c r="J339" s="30" t="str">
        <f>IF(B339="","",IF('Cumulative Volumes Imperial'!$AP$17=FALSE,L339,K339))</f>
        <v/>
      </c>
      <c r="K339" s="30"/>
      <c r="L339" s="30"/>
      <c r="M339" s="30" t="str">
        <f>IF($E$8+45+$E$9&gt;989,"FALSE",IF(B339="","",IF('Cumulative Volumes Imperial'!$AP$17=FALSE,O339,N339)))</f>
        <v/>
      </c>
      <c r="N339" s="30"/>
      <c r="O339" s="30" t="str">
        <f>IF(B339=0,"",IF('Cumulative Volumes Imperial'!$AP$17=FALSE,(V339*$E$4)+(W339*$E$5),N339))</f>
        <v/>
      </c>
      <c r="P339" s="30" t="str">
        <f>IF(B339=0,"",(((1/12)*'Imperial Data'!$AC$4*'Imperial Data'!$AC$5)-C339)*$H$6)</f>
        <v/>
      </c>
      <c r="Q339" s="30"/>
      <c r="R339" s="30" t="str">
        <f>IF(B339=0,"",(((1/12)*'Imperial Data'!$AC$5*'Imperial Data'!$AC$7)-D339)*$H$6)</f>
        <v/>
      </c>
      <c r="S339" s="30"/>
      <c r="T339" s="30"/>
      <c r="U339" s="30"/>
      <c r="V339" s="30"/>
      <c r="W339" s="30" t="str">
        <f t="shared" si="67"/>
        <v/>
      </c>
      <c r="X339" s="31"/>
      <c r="Y339" s="30" t="str">
        <f t="shared" si="66"/>
        <v xml:space="preserve"> </v>
      </c>
      <c r="Z339" s="32"/>
    </row>
    <row r="340" spans="2:26" x14ac:dyDescent="0.2">
      <c r="B340" s="34"/>
      <c r="C340" s="30" t="str" cm="1">
        <f t="array" ref="C340">IF(B340=0," ",IF('Imperial Data'!AG329&gt;=1,_xlfn.XLOOKUP('Imperial Data'!AG329,Imperial_Incremental[Height],_xlfn.XLOOKUP('Cumulative Volumes Imperial'!$F$4,Imperial_Incremental[#Headers],Imperial_Incremental[])),0))</f>
        <v xml:space="preserve"> </v>
      </c>
      <c r="D340" s="30" t="str" cm="1">
        <f t="array" ref="D340">IF(B340=0," ",IF('Imperial Data'!AG329&gt;=1,_xlfn.XLOOKUP('Imperial Data'!AG329,Imperial_Incremental[Height],_xlfn.XLOOKUP('Cumulative Volumes Imperial'!$F$4&amp;"EC",Imperial_Incremental[#Headers],Imperial_Incremental[]),0),0))</f>
        <v xml:space="preserve"> </v>
      </c>
      <c r="E340" s="30"/>
      <c r="F340" s="30"/>
      <c r="G340" s="30" t="str">
        <f>IF(B340=0,"",IF('Cumulative Volumes Imperial'!$AP$17=FALSE,I340,H340))</f>
        <v/>
      </c>
      <c r="H340" s="30"/>
      <c r="I340" s="30"/>
      <c r="J340" s="30" t="str">
        <f>IF(B340="","",IF('Cumulative Volumes Imperial'!$AP$17=FALSE,L340,K340))</f>
        <v/>
      </c>
      <c r="K340" s="30"/>
      <c r="L340" s="30"/>
      <c r="M340" s="30" t="str">
        <f>IF($E$8+45+$E$9&gt;989,"FALSE",IF(B340="","",IF('Cumulative Volumes Imperial'!$AP$17=FALSE,O340,N340)))</f>
        <v/>
      </c>
      <c r="N340" s="30"/>
      <c r="O340" s="30" t="str">
        <f>IF(B340=0,"",IF('Cumulative Volumes Imperial'!$AP$17=FALSE,(V340*$E$4)+(W340*$E$5),N340))</f>
        <v/>
      </c>
      <c r="P340" s="30" t="str">
        <f>IF(B340=0,"",(((1/12)*'Imperial Data'!$AC$4*'Imperial Data'!$AC$5)-C340)*$H$6)</f>
        <v/>
      </c>
      <c r="Q340" s="30"/>
      <c r="R340" s="30" t="str">
        <f>IF(B340=0,"",(((1/12)*'Imperial Data'!$AC$5*'Imperial Data'!$AC$7)-D340)*$H$6)</f>
        <v/>
      </c>
      <c r="S340" s="30"/>
      <c r="T340" s="30"/>
      <c r="U340" s="30"/>
      <c r="V340" s="30"/>
      <c r="W340" s="30" t="str">
        <f t="shared" si="67"/>
        <v/>
      </c>
      <c r="X340" s="31"/>
      <c r="Y340" s="30" t="str">
        <f t="shared" si="66"/>
        <v xml:space="preserve"> </v>
      </c>
      <c r="Z340" s="32"/>
    </row>
    <row r="341" spans="2:26" x14ac:dyDescent="0.2">
      <c r="B341" s="34"/>
      <c r="C341" s="30" t="str" cm="1">
        <f t="array" ref="C341">IF(B341=0," ",IF('Imperial Data'!AG330&gt;=1,_xlfn.XLOOKUP('Imperial Data'!AG330,Imperial_Incremental[Height],_xlfn.XLOOKUP('Cumulative Volumes Imperial'!$F$4,Imperial_Incremental[#Headers],Imperial_Incremental[])),0))</f>
        <v xml:space="preserve"> </v>
      </c>
      <c r="D341" s="30" t="str" cm="1">
        <f t="array" ref="D341">IF(B341=0," ",IF('Imperial Data'!AG330&gt;=1,_xlfn.XLOOKUP('Imperial Data'!AG330,Imperial_Incremental[Height],_xlfn.XLOOKUP('Cumulative Volumes Imperial'!$F$4&amp;"EC",Imperial_Incremental[#Headers],Imperial_Incremental[]),0),0))</f>
        <v xml:space="preserve"> </v>
      </c>
      <c r="E341" s="30"/>
      <c r="F341" s="30"/>
      <c r="G341" s="30" t="str">
        <f>IF(B341=0,"",IF('Cumulative Volumes Imperial'!$AP$17=FALSE,I341,H341))</f>
        <v/>
      </c>
      <c r="H341" s="30"/>
      <c r="I341" s="30"/>
      <c r="J341" s="30" t="str">
        <f>IF(B341="","",IF('Cumulative Volumes Imperial'!$AP$17=FALSE,L341,K341))</f>
        <v/>
      </c>
      <c r="K341" s="30"/>
      <c r="L341" s="30"/>
      <c r="M341" s="30" t="str">
        <f>IF($E$8+45+$E$9&gt;989,"FALSE",IF(B341="","",IF('Cumulative Volumes Imperial'!$AP$17=FALSE,O341,N341)))</f>
        <v/>
      </c>
      <c r="N341" s="30"/>
      <c r="O341" s="30" t="str">
        <f>IF(B341=0,"",IF('Cumulative Volumes Imperial'!$AP$17=FALSE,(V341*$E$4)+(W341*$E$5),N341))</f>
        <v/>
      </c>
      <c r="P341" s="30" t="str">
        <f>IF(B341=0,"",(((1/12)*'Imperial Data'!$AC$4*'Imperial Data'!$AC$5)-C341)*$H$6)</f>
        <v/>
      </c>
      <c r="Q341" s="30"/>
      <c r="R341" s="30" t="str">
        <f>IF(B341=0,"",(((1/12)*'Imperial Data'!$AC$5*'Imperial Data'!$AC$7)-D341)*$H$6)</f>
        <v/>
      </c>
      <c r="S341" s="30"/>
      <c r="T341" s="30"/>
      <c r="U341" s="30"/>
      <c r="V341" s="30"/>
      <c r="W341" s="30" t="str">
        <f t="shared" si="67"/>
        <v/>
      </c>
      <c r="X341" s="31"/>
      <c r="Y341" s="30" t="str">
        <f t="shared" si="66"/>
        <v xml:space="preserve"> </v>
      </c>
      <c r="Z341" s="32"/>
    </row>
    <row r="342" spans="2:26" x14ac:dyDescent="0.2">
      <c r="B342" s="34"/>
      <c r="C342" s="30" t="str" cm="1">
        <f t="array" ref="C342">IF(B342=0," ",IF('Imperial Data'!AG331&gt;=1,_xlfn.XLOOKUP('Imperial Data'!AG331,Imperial_Incremental[Height],_xlfn.XLOOKUP('Cumulative Volumes Imperial'!$F$4,Imperial_Incremental[#Headers],Imperial_Incremental[])),0))</f>
        <v xml:space="preserve"> </v>
      </c>
      <c r="D342" s="30" t="str" cm="1">
        <f t="array" ref="D342">IF(B342=0," ",IF('Imperial Data'!AG331&gt;=1,_xlfn.XLOOKUP('Imperial Data'!AG331,Imperial_Incremental[Height],_xlfn.XLOOKUP('Cumulative Volumes Imperial'!$F$4&amp;"EC",Imperial_Incremental[#Headers],Imperial_Incremental[]),0),0))</f>
        <v xml:space="preserve"> </v>
      </c>
      <c r="E342" s="30"/>
      <c r="F342" s="30"/>
      <c r="G342" s="30" t="str">
        <f>IF(B342=0,"",IF('Cumulative Volumes Imperial'!$AP$17=FALSE,I342,H342))</f>
        <v/>
      </c>
      <c r="H342" s="30"/>
      <c r="I342" s="30"/>
      <c r="J342" s="30" t="str">
        <f>IF(B342="","",IF('Cumulative Volumes Imperial'!$AP$17=FALSE,L342,K342))</f>
        <v/>
      </c>
      <c r="K342" s="30"/>
      <c r="L342" s="30"/>
      <c r="M342" s="30" t="str">
        <f>IF($E$8+45+$E$9&gt;989,"FALSE",IF(B342="","",IF('Cumulative Volumes Imperial'!$AP$17=FALSE,O342,N342)))</f>
        <v/>
      </c>
      <c r="N342" s="30"/>
      <c r="O342" s="30" t="str">
        <f>IF(B342=0,"",IF('Cumulative Volumes Imperial'!$AP$17=FALSE,(V342*$E$4)+(W342*$E$5),N342))</f>
        <v/>
      </c>
      <c r="P342" s="30" t="str">
        <f>IF(B342=0,"",(((1/12)*'Imperial Data'!$AC$4*'Imperial Data'!$AC$5)-C342)*$H$6)</f>
        <v/>
      </c>
      <c r="Q342" s="30"/>
      <c r="R342" s="30" t="str">
        <f>IF(B342=0,"",(((1/12)*'Imperial Data'!$AC$5*'Imperial Data'!$AC$7)-D342)*$H$6)</f>
        <v/>
      </c>
      <c r="S342" s="30"/>
      <c r="T342" s="30"/>
      <c r="U342" s="30"/>
      <c r="V342" s="30"/>
      <c r="W342" s="30" t="str">
        <f t="shared" si="67"/>
        <v/>
      </c>
      <c r="X342" s="31"/>
      <c r="Y342" s="30" t="str">
        <f t="shared" si="66"/>
        <v xml:space="preserve"> </v>
      </c>
      <c r="Z342" s="32"/>
    </row>
    <row r="343" spans="2:26" x14ac:dyDescent="0.2">
      <c r="B343" s="34"/>
      <c r="C343" s="30" t="str" cm="1">
        <f t="array" ref="C343">IF(B343=0," ",IF('Imperial Data'!AG332&gt;=1,_xlfn.XLOOKUP('Imperial Data'!AG332,Imperial_Incremental[Height],_xlfn.XLOOKUP('Cumulative Volumes Imperial'!$F$4,Imperial_Incremental[#Headers],Imperial_Incremental[])),0))</f>
        <v xml:space="preserve"> </v>
      </c>
      <c r="D343" s="30" t="str" cm="1">
        <f t="array" ref="D343">IF(B343=0," ",IF('Imperial Data'!AG332&gt;=1,_xlfn.XLOOKUP('Imperial Data'!AG332,Imperial_Incremental[Height],_xlfn.XLOOKUP('Cumulative Volumes Imperial'!$F$4&amp;"EC",Imperial_Incremental[#Headers],Imperial_Incremental[]),0),0))</f>
        <v xml:space="preserve"> </v>
      </c>
      <c r="E343" s="30"/>
      <c r="F343" s="30"/>
      <c r="G343" s="30" t="str">
        <f>IF(B343=0,"",IF('Cumulative Volumes Imperial'!$AP$17=FALSE,I343,H343))</f>
        <v/>
      </c>
      <c r="H343" s="30"/>
      <c r="I343" s="30"/>
      <c r="J343" s="30" t="str">
        <f>IF(B343="","",IF('Cumulative Volumes Imperial'!$AP$17=FALSE,L343,K343))</f>
        <v/>
      </c>
      <c r="K343" s="30"/>
      <c r="L343" s="30"/>
      <c r="M343" s="30" t="str">
        <f>IF($E$8+45+$E$9&gt;989,"FALSE",IF(B343="","",IF('Cumulative Volumes Imperial'!$AP$17=FALSE,O343,N343)))</f>
        <v/>
      </c>
      <c r="N343" s="30"/>
      <c r="O343" s="30" t="str">
        <f>IF(B343=0,"",IF('Cumulative Volumes Imperial'!$AP$17=FALSE,(V343*$E$4)+(W343*$E$5),N343))</f>
        <v/>
      </c>
      <c r="P343" s="30" t="str">
        <f>IF(B343=0,"",(((1/12)*'Imperial Data'!$AC$4*'Imperial Data'!$AC$5)-C343)*$H$6)</f>
        <v/>
      </c>
      <c r="Q343" s="30"/>
      <c r="R343" s="30" t="str">
        <f>IF(B343=0,"",(((1/12)*'Imperial Data'!$AC$5*'Imperial Data'!$AC$7)-D343)*$H$6)</f>
        <v/>
      </c>
      <c r="S343" s="30"/>
      <c r="T343" s="30"/>
      <c r="U343" s="30"/>
      <c r="V343" s="30"/>
      <c r="W343" s="30" t="str">
        <f t="shared" si="67"/>
        <v/>
      </c>
      <c r="X343" s="31"/>
      <c r="Y343" s="30" t="str">
        <f t="shared" si="66"/>
        <v xml:space="preserve"> </v>
      </c>
      <c r="Z343" s="32"/>
    </row>
    <row r="344" spans="2:26" x14ac:dyDescent="0.2">
      <c r="B344" s="34"/>
      <c r="C344" s="30" t="str" cm="1">
        <f t="array" ref="C344">IF(B344=0," ",IF('Imperial Data'!AG333&gt;=1,_xlfn.XLOOKUP('Imperial Data'!AG333,Imperial_Incremental[Height],_xlfn.XLOOKUP('Cumulative Volumes Imperial'!$F$4,Imperial_Incremental[#Headers],Imperial_Incremental[])),0))</f>
        <v xml:space="preserve"> </v>
      </c>
      <c r="D344" s="30" t="str" cm="1">
        <f t="array" ref="D344">IF(B344=0," ",IF('Imperial Data'!AG333&gt;=1,_xlfn.XLOOKUP('Imperial Data'!AG333,Imperial_Incremental[Height],_xlfn.XLOOKUP('Cumulative Volumes Imperial'!$F$4&amp;"EC",Imperial_Incremental[#Headers],Imperial_Incremental[]),0),0))</f>
        <v xml:space="preserve"> </v>
      </c>
      <c r="E344" s="30"/>
      <c r="F344" s="30"/>
      <c r="G344" s="30" t="str">
        <f>IF(B344=0,"",IF('Cumulative Volumes Imperial'!$AP$17=FALSE,I344,H344))</f>
        <v/>
      </c>
      <c r="H344" s="30"/>
      <c r="I344" s="30"/>
      <c r="J344" s="30" t="str">
        <f>IF(B344="","",IF('Cumulative Volumes Imperial'!$AP$17=FALSE,L344,K344))</f>
        <v/>
      </c>
      <c r="K344" s="30"/>
      <c r="L344" s="30"/>
      <c r="M344" s="30" t="str">
        <f>IF($E$8+45+$E$9&gt;989,"FALSE",IF(B344="","",IF('Cumulative Volumes Imperial'!$AP$17=FALSE,O344,N344)))</f>
        <v/>
      </c>
      <c r="N344" s="30"/>
      <c r="O344" s="30" t="str">
        <f>IF(B344=0,"",IF('Cumulative Volumes Imperial'!$AP$17=FALSE,(V344*$E$4)+(W344*$E$5),N344))</f>
        <v/>
      </c>
      <c r="P344" s="30" t="str">
        <f>IF(B344=0,"",(((1/12)*'Imperial Data'!$AC$4*'Imperial Data'!$AC$5)-C344)*$H$6)</f>
        <v/>
      </c>
      <c r="Q344" s="30"/>
      <c r="R344" s="30" t="str">
        <f>IF(B344=0,"",(((1/12)*'Imperial Data'!$AC$5*'Imperial Data'!$AC$7)-D344)*$H$6)</f>
        <v/>
      </c>
      <c r="S344" s="30"/>
      <c r="T344" s="30"/>
      <c r="U344" s="30"/>
      <c r="V344" s="30"/>
      <c r="W344" s="30" t="str">
        <f t="shared" si="67"/>
        <v/>
      </c>
      <c r="X344" s="31"/>
      <c r="Y344" s="30" t="str">
        <f t="shared" si="66"/>
        <v xml:space="preserve"> </v>
      </c>
      <c r="Z344" s="32"/>
    </row>
    <row r="345" spans="2:26" x14ac:dyDescent="0.2">
      <c r="B345" s="34"/>
      <c r="C345" s="30" t="str" cm="1">
        <f t="array" ref="C345">IF(B345=0," ",IF('Imperial Data'!AG334&gt;=1,_xlfn.XLOOKUP('Imperial Data'!AG334,Imperial_Incremental[Height],_xlfn.XLOOKUP('Cumulative Volumes Imperial'!$F$4,Imperial_Incremental[#Headers],Imperial_Incremental[])),0))</f>
        <v xml:space="preserve"> </v>
      </c>
      <c r="D345" s="30" t="str" cm="1">
        <f t="array" ref="D345">IF(B345=0," ",IF('Imperial Data'!AG334&gt;=1,_xlfn.XLOOKUP('Imperial Data'!AG334,Imperial_Incremental[Height],_xlfn.XLOOKUP('Cumulative Volumes Imperial'!$F$4&amp;"EC",Imperial_Incremental[#Headers],Imperial_Incremental[]),0),0))</f>
        <v xml:space="preserve"> </v>
      </c>
      <c r="E345" s="30"/>
      <c r="F345" s="30"/>
      <c r="G345" s="30" t="str">
        <f>IF(B345=0,"",IF('Cumulative Volumes Imperial'!$AP$17=FALSE,I345,H345))</f>
        <v/>
      </c>
      <c r="H345" s="30"/>
      <c r="I345" s="30"/>
      <c r="J345" s="30" t="str">
        <f>IF(B345="","",IF('Cumulative Volumes Imperial'!$AP$17=FALSE,L345,K345))</f>
        <v/>
      </c>
      <c r="K345" s="30"/>
      <c r="L345" s="30"/>
      <c r="M345" s="30" t="str">
        <f>IF($E$8+45+$E$9&gt;989,"FALSE",IF(B345="","",IF('Cumulative Volumes Imperial'!$AP$17=FALSE,O345,N345)))</f>
        <v/>
      </c>
      <c r="N345" s="30"/>
      <c r="O345" s="30" t="str">
        <f>IF(B345=0,"",IF('Cumulative Volumes Imperial'!$AP$17=FALSE,(V345*$E$4)+(W345*$E$5),N345))</f>
        <v/>
      </c>
      <c r="P345" s="30" t="str">
        <f>IF(B345=0,"",(((1/12)*'Imperial Data'!$AC$4*'Imperial Data'!$AC$5)-C345)*$H$6)</f>
        <v/>
      </c>
      <c r="Q345" s="30"/>
      <c r="R345" s="30" t="str">
        <f>IF(B345=0,"",(((1/12)*'Imperial Data'!$AC$5*'Imperial Data'!$AC$7)-D345)*$H$6)</f>
        <v/>
      </c>
      <c r="S345" s="30"/>
      <c r="T345" s="30"/>
      <c r="U345" s="30"/>
      <c r="V345" s="30"/>
      <c r="W345" s="30" t="str">
        <f t="shared" si="67"/>
        <v/>
      </c>
      <c r="X345" s="31"/>
      <c r="Y345" s="30" t="str">
        <f t="shared" si="66"/>
        <v xml:space="preserve"> </v>
      </c>
      <c r="Z345" s="32"/>
    </row>
    <row r="346" spans="2:26" x14ac:dyDescent="0.2">
      <c r="B346" s="34"/>
      <c r="C346" s="30" t="str" cm="1">
        <f t="array" ref="C346">IF(B346=0," ",IF('Imperial Data'!AG335&gt;=1,_xlfn.XLOOKUP('Imperial Data'!AG335,Imperial_Incremental[Height],_xlfn.XLOOKUP('Cumulative Volumes Imperial'!$F$4,Imperial_Incremental[#Headers],Imperial_Incremental[])),0))</f>
        <v xml:space="preserve"> </v>
      </c>
      <c r="D346" s="30" t="str" cm="1">
        <f t="array" ref="D346">IF(B346=0," ",IF('Imperial Data'!AG335&gt;=1,_xlfn.XLOOKUP('Imperial Data'!AG335,Imperial_Incremental[Height],_xlfn.XLOOKUP('Cumulative Volumes Imperial'!$F$4&amp;"EC",Imperial_Incremental[#Headers],Imperial_Incremental[]),0),0))</f>
        <v xml:space="preserve"> </v>
      </c>
      <c r="E346" s="30"/>
      <c r="F346" s="30"/>
      <c r="G346" s="30" t="str">
        <f>IF(B346=0,"",IF('Cumulative Volumes Imperial'!$AP$17=FALSE,I346,H346))</f>
        <v/>
      </c>
      <c r="H346" s="30"/>
      <c r="I346" s="30"/>
      <c r="J346" s="30" t="str">
        <f>IF(B346="","",IF('Cumulative Volumes Imperial'!$AP$17=FALSE,L346,K346))</f>
        <v/>
      </c>
      <c r="K346" s="30"/>
      <c r="L346" s="30"/>
      <c r="M346" s="30" t="str">
        <f>IF($E$8+45+$E$9&gt;989,"FALSE",IF(B346="","",IF('Cumulative Volumes Imperial'!$AP$17=FALSE,O346,N346)))</f>
        <v/>
      </c>
      <c r="N346" s="30"/>
      <c r="O346" s="30" t="str">
        <f>IF(B346=0,"",IF('Cumulative Volumes Imperial'!$AP$17=FALSE,(V346*$E$4)+(W346*$E$5),N346))</f>
        <v/>
      </c>
      <c r="P346" s="30" t="str">
        <f>IF(B346=0,"",(((1/12)*'Imperial Data'!$AC$4*'Imperial Data'!$AC$5)-C346)*$H$6)</f>
        <v/>
      </c>
      <c r="Q346" s="30"/>
      <c r="R346" s="30" t="str">
        <f>IF(B346=0,"",(((1/12)*'Imperial Data'!$AC$5*'Imperial Data'!$AC$7)-D346)*$H$6)</f>
        <v/>
      </c>
      <c r="S346" s="30"/>
      <c r="T346" s="30"/>
      <c r="U346" s="30"/>
      <c r="V346" s="30"/>
      <c r="W346" s="30" t="str">
        <f t="shared" si="67"/>
        <v/>
      </c>
      <c r="X346" s="31"/>
      <c r="Y346" s="30" t="str">
        <f t="shared" si="66"/>
        <v xml:space="preserve"> </v>
      </c>
      <c r="Z346" s="32"/>
    </row>
    <row r="347" spans="2:26" x14ac:dyDescent="0.2">
      <c r="B347" s="34"/>
      <c r="C347" s="30" t="str" cm="1">
        <f t="array" ref="C347">IF(B347=0," ",IF('Imperial Data'!AG336&gt;=1,_xlfn.XLOOKUP('Imperial Data'!AG336,Imperial_Incremental[Height],_xlfn.XLOOKUP('Cumulative Volumes Imperial'!$F$4,Imperial_Incremental[#Headers],Imperial_Incremental[])),0))</f>
        <v xml:space="preserve"> </v>
      </c>
      <c r="D347" s="30" t="str" cm="1">
        <f t="array" ref="D347">IF(B347=0," ",IF('Imperial Data'!AG336&gt;=1,_xlfn.XLOOKUP('Imperial Data'!AG336,Imperial_Incremental[Height],_xlfn.XLOOKUP('Cumulative Volumes Imperial'!$F$4&amp;"EC",Imperial_Incremental[#Headers],Imperial_Incremental[]),0),0))</f>
        <v xml:space="preserve"> </v>
      </c>
      <c r="E347" s="30"/>
      <c r="F347" s="30"/>
      <c r="G347" s="30" t="str">
        <f>IF(B347=0,"",IF('Cumulative Volumes Imperial'!$AP$17=FALSE,I347,H347))</f>
        <v/>
      </c>
      <c r="H347" s="30"/>
      <c r="I347" s="30"/>
      <c r="J347" s="30" t="str">
        <f>IF(B347="","",IF('Cumulative Volumes Imperial'!$AP$17=FALSE,L347,K347))</f>
        <v/>
      </c>
      <c r="K347" s="30"/>
      <c r="L347" s="30"/>
      <c r="M347" s="30" t="str">
        <f>IF($E$8+45+$E$9&gt;989,"FALSE",IF(B347="","",IF('Cumulative Volumes Imperial'!$AP$17=FALSE,O347,N347)))</f>
        <v/>
      </c>
      <c r="N347" s="30"/>
      <c r="O347" s="30" t="str">
        <f>IF(B347=0,"",IF('Cumulative Volumes Imperial'!$AP$17=FALSE,(V347*$E$4)+(W347*$E$5),N347))</f>
        <v/>
      </c>
      <c r="P347" s="30" t="str">
        <f>IF(B347=0,"",(((1/12)*'Imperial Data'!$AC$4*'Imperial Data'!$AC$5)-C347)*$H$6)</f>
        <v/>
      </c>
      <c r="Q347" s="30"/>
      <c r="R347" s="30" t="str">
        <f>IF(B347=0,"",(((1/12)*'Imperial Data'!$AC$5*'Imperial Data'!$AC$7)-D347)*$H$6)</f>
        <v/>
      </c>
      <c r="S347" s="30"/>
      <c r="T347" s="30"/>
      <c r="U347" s="30"/>
      <c r="V347" s="30"/>
      <c r="W347" s="30" t="str">
        <f t="shared" si="67"/>
        <v/>
      </c>
      <c r="X347" s="31"/>
      <c r="Y347" s="30" t="str">
        <f t="shared" si="66"/>
        <v xml:space="preserve"> </v>
      </c>
      <c r="Z347" s="32"/>
    </row>
    <row r="348" spans="2:26" x14ac:dyDescent="0.2">
      <c r="B348" s="34"/>
      <c r="C348" s="30" t="str" cm="1">
        <f t="array" ref="C348">IF(B348=0," ",IF('Imperial Data'!AG337&gt;=1,_xlfn.XLOOKUP('Imperial Data'!AG337,Imperial_Incremental[Height],_xlfn.XLOOKUP('Cumulative Volumes Imperial'!$F$4,Imperial_Incremental[#Headers],Imperial_Incremental[])),0))</f>
        <v xml:space="preserve"> </v>
      </c>
      <c r="D348" s="30" t="str" cm="1">
        <f t="array" ref="D348">IF(B348=0," ",IF('Imperial Data'!AG337&gt;=1,_xlfn.XLOOKUP('Imperial Data'!AG337,Imperial_Incremental[Height],_xlfn.XLOOKUP('Cumulative Volumes Imperial'!$F$4&amp;"EC",Imperial_Incremental[#Headers],Imperial_Incremental[]),0),0))</f>
        <v xml:space="preserve"> </v>
      </c>
      <c r="E348" s="30"/>
      <c r="F348" s="30"/>
      <c r="G348" s="30" t="str">
        <f>IF(B348=0,"",IF('Cumulative Volumes Imperial'!$AP$17=FALSE,I348,H348))</f>
        <v/>
      </c>
      <c r="H348" s="30"/>
      <c r="I348" s="30"/>
      <c r="J348" s="30" t="str">
        <f>IF(B348="","",IF('Cumulative Volumes Imperial'!$AP$17=FALSE,L348,K348))</f>
        <v/>
      </c>
      <c r="K348" s="30"/>
      <c r="L348" s="30"/>
      <c r="M348" s="30" t="str">
        <f>IF($E$8+45+$E$9&gt;989,"FALSE",IF(B348="","",IF('Cumulative Volumes Imperial'!$AP$17=FALSE,O348,N348)))</f>
        <v/>
      </c>
      <c r="N348" s="30"/>
      <c r="O348" s="30" t="str">
        <f>IF(B348=0,"",IF('Cumulative Volumes Imperial'!$AP$17=FALSE,(V348*$E$4)+(W348*$E$5),N348))</f>
        <v/>
      </c>
      <c r="P348" s="30" t="str">
        <f>IF(B348=0,"",(((1/12)*'Imperial Data'!$AC$4*'Imperial Data'!$AC$5)-C348)*$H$6)</f>
        <v/>
      </c>
      <c r="Q348" s="30"/>
      <c r="R348" s="30" t="str">
        <f>IF(B348=0,"",(((1/12)*'Imperial Data'!$AC$5*'Imperial Data'!$AC$7)-D348)*$H$6)</f>
        <v/>
      </c>
      <c r="S348" s="30"/>
      <c r="T348" s="30"/>
      <c r="U348" s="30"/>
      <c r="V348" s="30"/>
      <c r="W348" s="30" t="str">
        <f t="shared" si="67"/>
        <v/>
      </c>
      <c r="X348" s="31"/>
      <c r="Y348" s="30" t="str">
        <f t="shared" si="66"/>
        <v xml:space="preserve"> </v>
      </c>
      <c r="Z348" s="32"/>
    </row>
    <row r="349" spans="2:26" x14ac:dyDescent="0.2">
      <c r="B349" s="34"/>
      <c r="C349" s="30" t="str" cm="1">
        <f t="array" ref="C349">IF(B349=0," ",IF('Imperial Data'!AG338&gt;=1,_xlfn.XLOOKUP('Imperial Data'!AG338,Imperial_Incremental[Height],_xlfn.XLOOKUP('Cumulative Volumes Imperial'!$F$4,Imperial_Incremental[#Headers],Imperial_Incremental[])),0))</f>
        <v xml:space="preserve"> </v>
      </c>
      <c r="D349" s="30" t="str" cm="1">
        <f t="array" ref="D349">IF(B349=0," ",IF('Imperial Data'!AG338&gt;=1,_xlfn.XLOOKUP('Imperial Data'!AG338,Imperial_Incremental[Height],_xlfn.XLOOKUP('Cumulative Volumes Imperial'!$F$4&amp;"EC",Imperial_Incremental[#Headers],Imperial_Incremental[]),0),0))</f>
        <v xml:space="preserve"> </v>
      </c>
      <c r="E349" s="30"/>
      <c r="F349" s="30"/>
      <c r="G349" s="30" t="str">
        <f>IF(B349=0,"",IF('Cumulative Volumes Imperial'!$AP$17=FALSE,I349,H349))</f>
        <v/>
      </c>
      <c r="H349" s="30"/>
      <c r="I349" s="30"/>
      <c r="J349" s="30" t="str">
        <f>IF(B349="","",IF('Cumulative Volumes Imperial'!$AP$17=FALSE,L349,K349))</f>
        <v/>
      </c>
      <c r="K349" s="30"/>
      <c r="L349" s="30"/>
      <c r="M349" s="30" t="str">
        <f>IF($E$8+45+$E$9&gt;989,"FALSE",IF(B349="","",IF('Cumulative Volumes Imperial'!$AP$17=FALSE,O349,N349)))</f>
        <v/>
      </c>
      <c r="N349" s="30"/>
      <c r="O349" s="30" t="str">
        <f>IF(B349=0,"",IF('Cumulative Volumes Imperial'!$AP$17=FALSE,(V349*$E$4)+(W349*$E$5),N349))</f>
        <v/>
      </c>
      <c r="P349" s="30" t="str">
        <f>IF(B349=0,"",(((1/12)*'Imperial Data'!$AC$4*'Imperial Data'!$AC$5)-C349)*$H$6)</f>
        <v/>
      </c>
      <c r="Q349" s="30"/>
      <c r="R349" s="30" t="str">
        <f>IF(B349=0,"",(((1/12)*'Imperial Data'!$AC$5*'Imperial Data'!$AC$7)-D349)*$H$6)</f>
        <v/>
      </c>
      <c r="S349" s="30"/>
      <c r="T349" s="30"/>
      <c r="U349" s="30"/>
      <c r="V349" s="30"/>
      <c r="W349" s="30" t="str">
        <f t="shared" si="67"/>
        <v/>
      </c>
      <c r="X349" s="31"/>
      <c r="Y349" s="30" t="str">
        <f t="shared" si="66"/>
        <v xml:space="preserve"> </v>
      </c>
      <c r="Z349" s="32"/>
    </row>
    <row r="350" spans="2:26" x14ac:dyDescent="0.2">
      <c r="B350" s="34"/>
      <c r="C350" s="30" t="str" cm="1">
        <f t="array" ref="C350">IF(B350=0," ",IF('Imperial Data'!AG339&gt;=1,_xlfn.XLOOKUP('Imperial Data'!AG339,Imperial_Incremental[Height],_xlfn.XLOOKUP('Cumulative Volumes Imperial'!$F$4,Imperial_Incremental[#Headers],Imperial_Incremental[])),0))</f>
        <v xml:space="preserve"> </v>
      </c>
      <c r="D350" s="30" t="str" cm="1">
        <f t="array" ref="D350">IF(B350=0," ",IF('Imperial Data'!AG339&gt;=1,_xlfn.XLOOKUP('Imperial Data'!AG339,Imperial_Incremental[Height],_xlfn.XLOOKUP('Cumulative Volumes Imperial'!$F$4&amp;"EC",Imperial_Incremental[#Headers],Imperial_Incremental[]),0),0))</f>
        <v xml:space="preserve"> </v>
      </c>
      <c r="E350" s="30"/>
      <c r="F350" s="30"/>
      <c r="G350" s="30" t="str">
        <f>IF(B350=0,"",IF('Cumulative Volumes Imperial'!$AP$17=FALSE,I350,H350))</f>
        <v/>
      </c>
      <c r="H350" s="30"/>
      <c r="I350" s="30"/>
      <c r="J350" s="30" t="str">
        <f>IF(B350="","",IF('Cumulative Volumes Imperial'!$AP$17=FALSE,L350,K350))</f>
        <v/>
      </c>
      <c r="K350" s="30"/>
      <c r="L350" s="30"/>
      <c r="M350" s="30" t="str">
        <f>IF($E$8+45+$E$9&gt;989,"FALSE",IF(B350="","",IF('Cumulative Volumes Imperial'!$AP$17=FALSE,O350,N350)))</f>
        <v/>
      </c>
      <c r="N350" s="30"/>
      <c r="O350" s="30" t="str">
        <f>IF(B350=0,"",IF('Cumulative Volumes Imperial'!$AP$17=FALSE,(V350*$E$4)+(W350*$E$5),N350))</f>
        <v/>
      </c>
      <c r="P350" s="30" t="str">
        <f>IF(B350=0,"",(((1/12)*'Imperial Data'!$AC$4*'Imperial Data'!$AC$5)-C350)*$H$6)</f>
        <v/>
      </c>
      <c r="Q350" s="30"/>
      <c r="R350" s="30" t="str">
        <f>IF(B350=0,"",(((1/12)*'Imperial Data'!$AC$5*'Imperial Data'!$AC$7)-D350)*$H$6)</f>
        <v/>
      </c>
      <c r="S350" s="30"/>
      <c r="T350" s="30"/>
      <c r="U350" s="30"/>
      <c r="V350" s="30"/>
      <c r="W350" s="30" t="str">
        <f t="shared" si="67"/>
        <v/>
      </c>
      <c r="X350" s="31"/>
      <c r="Y350" s="30" t="str">
        <f t="shared" si="66"/>
        <v xml:space="preserve"> </v>
      </c>
      <c r="Z350" s="32"/>
    </row>
    <row r="351" spans="2:26" x14ac:dyDescent="0.2">
      <c r="B351" s="34"/>
      <c r="C351" s="30" t="str" cm="1">
        <f t="array" ref="C351">IF(B351=0," ",IF('Imperial Data'!AG340&gt;=1,_xlfn.XLOOKUP('Imperial Data'!AG340,Imperial_Incremental[Height],_xlfn.XLOOKUP('Cumulative Volumes Imperial'!$F$4,Imperial_Incremental[#Headers],Imperial_Incremental[])),0))</f>
        <v xml:space="preserve"> </v>
      </c>
      <c r="D351" s="30" t="str" cm="1">
        <f t="array" ref="D351">IF(B351=0," ",IF('Imperial Data'!AG340&gt;=1,_xlfn.XLOOKUP('Imperial Data'!AG340,Imperial_Incremental[Height],_xlfn.XLOOKUP('Cumulative Volumes Imperial'!$F$4&amp;"EC",Imperial_Incremental[#Headers],Imperial_Incremental[]),0),0))</f>
        <v xml:space="preserve"> </v>
      </c>
      <c r="E351" s="30"/>
      <c r="F351" s="30"/>
      <c r="G351" s="30" t="str">
        <f>IF(B351=0,"",IF('Cumulative Volumes Imperial'!$AP$17=FALSE,I351,H351))</f>
        <v/>
      </c>
      <c r="H351" s="30"/>
      <c r="I351" s="30"/>
      <c r="J351" s="30" t="str">
        <f>IF(B351="","",IF('Cumulative Volumes Imperial'!$AP$17=FALSE,L351,K351))</f>
        <v/>
      </c>
      <c r="K351" s="30"/>
      <c r="L351" s="30"/>
      <c r="M351" s="30" t="str">
        <f>IF($E$8+45+$E$9&gt;989,"FALSE",IF(B351="","",IF('Cumulative Volumes Imperial'!$AP$17=FALSE,O351,N351)))</f>
        <v/>
      </c>
      <c r="N351" s="30"/>
      <c r="O351" s="30" t="str">
        <f>IF(B351=0,"",IF('Cumulative Volumes Imperial'!$AP$17=FALSE,(V351*$E$4)+(W351*$E$5),N351))</f>
        <v/>
      </c>
      <c r="P351" s="30" t="str">
        <f>IF(B351=0,"",(((1/12)*'Imperial Data'!$AC$4*'Imperial Data'!$AC$5)-C351)*$H$6)</f>
        <v/>
      </c>
      <c r="Q351" s="30"/>
      <c r="R351" s="30" t="str">
        <f>IF(B351=0,"",(((1/12)*'Imperial Data'!$AC$5*'Imperial Data'!$AC$7)-D351)*$H$6)</f>
        <v/>
      </c>
      <c r="S351" s="30"/>
      <c r="T351" s="30"/>
      <c r="U351" s="30"/>
      <c r="V351" s="30"/>
      <c r="W351" s="30" t="str">
        <f t="shared" si="67"/>
        <v/>
      </c>
      <c r="X351" s="31"/>
      <c r="Y351" s="30" t="str">
        <f t="shared" si="66"/>
        <v xml:space="preserve"> </v>
      </c>
      <c r="Z351" s="32"/>
    </row>
    <row r="352" spans="2:26" x14ac:dyDescent="0.2">
      <c r="B352" s="34"/>
      <c r="C352" s="30" t="str" cm="1">
        <f t="array" ref="C352">IF(B352=0," ",IF('Imperial Data'!AG341&gt;=1,_xlfn.XLOOKUP('Imperial Data'!AG341,Imperial_Incremental[Height],_xlfn.XLOOKUP('Cumulative Volumes Imperial'!$F$4,Imperial_Incremental[#Headers],Imperial_Incremental[])),0))</f>
        <v xml:space="preserve"> </v>
      </c>
      <c r="D352" s="30" t="str" cm="1">
        <f t="array" ref="D352">IF(B352=0," ",IF('Imperial Data'!AG341&gt;=1,_xlfn.XLOOKUP('Imperial Data'!AG341,Imperial_Incremental[Height],_xlfn.XLOOKUP('Cumulative Volumes Imperial'!$F$4&amp;"EC",Imperial_Incremental[#Headers],Imperial_Incremental[]),0),0))</f>
        <v xml:space="preserve"> </v>
      </c>
      <c r="E352" s="30"/>
      <c r="F352" s="30"/>
      <c r="G352" s="30" t="str">
        <f>IF(B352=0,"",IF('Cumulative Volumes Imperial'!$AP$17=FALSE,I352,H352))</f>
        <v/>
      </c>
      <c r="H352" s="30"/>
      <c r="I352" s="30"/>
      <c r="J352" s="30" t="str">
        <f>IF(B352="","",IF('Cumulative Volumes Imperial'!$AP$17=FALSE,L352,K352))</f>
        <v/>
      </c>
      <c r="K352" s="30"/>
      <c r="L352" s="30"/>
      <c r="M352" s="30" t="str">
        <f>IF($E$8+45+$E$9&gt;989,"FALSE",IF(B352="","",IF('Cumulative Volumes Imperial'!$AP$17=FALSE,O352,N352)))</f>
        <v/>
      </c>
      <c r="N352" s="30"/>
      <c r="O352" s="30" t="str">
        <f>IF(B352=0,"",IF('Cumulative Volumes Imperial'!$AP$17=FALSE,(V352*$E$4)+(W352*$E$5),N352))</f>
        <v/>
      </c>
      <c r="P352" s="30" t="str">
        <f>IF(B352=0,"",(((1/12)*'Imperial Data'!$AC$4*'Imperial Data'!$AC$5)-C352)*$H$6)</f>
        <v/>
      </c>
      <c r="Q352" s="30"/>
      <c r="R352" s="30" t="str">
        <f>IF(B352=0,"",(((1/12)*'Imperial Data'!$AC$5*'Imperial Data'!$AC$7)-D352)*$H$6)</f>
        <v/>
      </c>
      <c r="S352" s="30"/>
      <c r="T352" s="30"/>
      <c r="U352" s="30"/>
      <c r="V352" s="30"/>
      <c r="W352" s="30" t="str">
        <f t="shared" si="67"/>
        <v/>
      </c>
      <c r="X352" s="31"/>
      <c r="Y352" s="30" t="str">
        <f t="shared" si="66"/>
        <v xml:space="preserve"> </v>
      </c>
      <c r="Z352" s="32"/>
    </row>
    <row r="353" spans="2:26" x14ac:dyDescent="0.2">
      <c r="B353" s="34"/>
      <c r="C353" s="30" t="str" cm="1">
        <f t="array" ref="C353">IF(B353=0," ",IF('Imperial Data'!AG342&gt;=1,_xlfn.XLOOKUP('Imperial Data'!AG342,Imperial_Incremental[Height],_xlfn.XLOOKUP('Cumulative Volumes Imperial'!$F$4,Imperial_Incremental[#Headers],Imperial_Incremental[])),0))</f>
        <v xml:space="preserve"> </v>
      </c>
      <c r="D353" s="30" t="str" cm="1">
        <f t="array" ref="D353">IF(B353=0," ",IF('Imperial Data'!AG342&gt;=1,_xlfn.XLOOKUP('Imperial Data'!AG342,Imperial_Incremental[Height],_xlfn.XLOOKUP('Cumulative Volumes Imperial'!$F$4&amp;"EC",Imperial_Incremental[#Headers],Imperial_Incremental[]),0),0))</f>
        <v xml:space="preserve"> </v>
      </c>
      <c r="E353" s="30"/>
      <c r="F353" s="30"/>
      <c r="G353" s="30" t="str">
        <f>IF(B353=0,"",IF('Cumulative Volumes Imperial'!$AP$17=FALSE,I353,H353))</f>
        <v/>
      </c>
      <c r="H353" s="30"/>
      <c r="I353" s="30"/>
      <c r="J353" s="30" t="str">
        <f>IF(B353="","",IF('Cumulative Volumes Imperial'!$AP$17=FALSE,L353,K353))</f>
        <v/>
      </c>
      <c r="K353" s="30"/>
      <c r="L353" s="30"/>
      <c r="M353" s="30" t="str">
        <f>IF($E$8+45+$E$9&gt;989,"FALSE",IF(B353="","",IF('Cumulative Volumes Imperial'!$AP$17=FALSE,O353,N353)))</f>
        <v/>
      </c>
      <c r="N353" s="30"/>
      <c r="O353" s="30" t="str">
        <f>IF(B353=0,"",IF('Cumulative Volumes Imperial'!$AP$17=FALSE,(V353*$E$4)+(W353*$E$5),N353))</f>
        <v/>
      </c>
      <c r="P353" s="30" t="str">
        <f>IF(B353=0,"",(((1/12)*'Imperial Data'!$AC$4*'Imperial Data'!$AC$5)-C353)*$H$6)</f>
        <v/>
      </c>
      <c r="Q353" s="30"/>
      <c r="R353" s="30" t="str">
        <f>IF(B353=0,"",(((1/12)*'Imperial Data'!$AC$5*'Imperial Data'!$AC$7)-D353)*$H$6)</f>
        <v/>
      </c>
      <c r="S353" s="30"/>
      <c r="T353" s="30"/>
      <c r="U353" s="30"/>
      <c r="V353" s="30"/>
      <c r="W353" s="30" t="str">
        <f t="shared" si="67"/>
        <v/>
      </c>
      <c r="X353" s="31"/>
      <c r="Y353" s="30" t="str">
        <f t="shared" si="66"/>
        <v xml:space="preserve"> </v>
      </c>
      <c r="Z353" s="32"/>
    </row>
    <row r="354" spans="2:26" x14ac:dyDescent="0.2">
      <c r="B354" s="34"/>
      <c r="C354" s="30" t="str" cm="1">
        <f t="array" ref="C354">IF(B354=0," ",IF('Imperial Data'!AG343&gt;=1,_xlfn.XLOOKUP('Imperial Data'!AG343,Imperial_Incremental[Height],_xlfn.XLOOKUP('Cumulative Volumes Imperial'!$F$4,Imperial_Incremental[#Headers],Imperial_Incremental[])),0))</f>
        <v xml:space="preserve"> </v>
      </c>
      <c r="D354" s="30" t="str" cm="1">
        <f t="array" ref="D354">IF(B354=0," ",IF('Imperial Data'!AG343&gt;=1,_xlfn.XLOOKUP('Imperial Data'!AG343,Imperial_Incremental[Height],_xlfn.XLOOKUP('Cumulative Volumes Imperial'!$F$4&amp;"EC",Imperial_Incremental[#Headers],Imperial_Incremental[]),0),0))</f>
        <v xml:space="preserve"> </v>
      </c>
      <c r="E354" s="30"/>
      <c r="F354" s="30"/>
      <c r="G354" s="30" t="str">
        <f>IF(B354=0,"",IF('Cumulative Volumes Imperial'!$AP$17=FALSE,I354,H354))</f>
        <v/>
      </c>
      <c r="H354" s="30"/>
      <c r="I354" s="30"/>
      <c r="J354" s="30" t="str">
        <f>IF(B354="","",IF('Cumulative Volumes Imperial'!$AP$17=FALSE,L354,K354))</f>
        <v/>
      </c>
      <c r="K354" s="30"/>
      <c r="L354" s="30"/>
      <c r="M354" s="30" t="str">
        <f>IF($E$8+45+$E$9&gt;989,"FALSE",IF(B354="","",IF('Cumulative Volumes Imperial'!$AP$17=FALSE,O354,N354)))</f>
        <v/>
      </c>
      <c r="N354" s="30"/>
      <c r="O354" s="30" t="str">
        <f>IF(B354=0,"",IF('Cumulative Volumes Imperial'!$AP$17=FALSE,(V354*$E$4)+(W354*$E$5),N354))</f>
        <v/>
      </c>
      <c r="P354" s="30" t="str">
        <f>IF(B354=0,"",(((1/12)*'Imperial Data'!$AC$4*'Imperial Data'!$AC$5)-C354)*$H$6)</f>
        <v/>
      </c>
      <c r="Q354" s="30"/>
      <c r="R354" s="30" t="str">
        <f>IF(B354=0,"",(((1/12)*'Imperial Data'!$AC$5*'Imperial Data'!$AC$7)-D354)*$H$6)</f>
        <v/>
      </c>
      <c r="S354" s="30"/>
      <c r="T354" s="30"/>
      <c r="U354" s="30"/>
      <c r="V354" s="30"/>
      <c r="W354" s="30" t="str">
        <f t="shared" si="67"/>
        <v/>
      </c>
      <c r="X354" s="31"/>
      <c r="Y354" s="30" t="str">
        <f t="shared" si="66"/>
        <v xml:space="preserve"> </v>
      </c>
      <c r="Z354" s="32"/>
    </row>
    <row r="355" spans="2:26" x14ac:dyDescent="0.2">
      <c r="B355" s="34"/>
      <c r="C355" s="30" t="str" cm="1">
        <f t="array" ref="C355">IF(B355=0," ",IF('Imperial Data'!AG344&gt;=1,_xlfn.XLOOKUP('Imperial Data'!AG344,Imperial_Incremental[Height],_xlfn.XLOOKUP('Cumulative Volumes Imperial'!$F$4,Imperial_Incremental[#Headers],Imperial_Incremental[])),0))</f>
        <v xml:space="preserve"> </v>
      </c>
      <c r="D355" s="30" t="str" cm="1">
        <f t="array" ref="D355">IF(B355=0," ",IF('Imperial Data'!AG344&gt;=1,_xlfn.XLOOKUP('Imperial Data'!AG344,Imperial_Incremental[Height],_xlfn.XLOOKUP('Cumulative Volumes Imperial'!$F$4&amp;"EC",Imperial_Incremental[#Headers],Imperial_Incremental[]),0),0))</f>
        <v xml:space="preserve"> </v>
      </c>
      <c r="E355" s="30"/>
      <c r="F355" s="30"/>
      <c r="G355" s="30" t="str">
        <f>IF(B355=0,"",IF('Cumulative Volumes Imperial'!$AP$17=FALSE,I355,H355))</f>
        <v/>
      </c>
      <c r="H355" s="30"/>
      <c r="I355" s="30"/>
      <c r="J355" s="30" t="str">
        <f>IF(B355="","",IF('Cumulative Volumes Imperial'!$AP$17=FALSE,L355,K355))</f>
        <v/>
      </c>
      <c r="K355" s="30"/>
      <c r="L355" s="30"/>
      <c r="M355" s="30" t="str">
        <f>IF($E$8+45+$E$9&gt;989,"FALSE",IF(B355="","",IF('Cumulative Volumes Imperial'!$AP$17=FALSE,O355,N355)))</f>
        <v/>
      </c>
      <c r="N355" s="30"/>
      <c r="O355" s="30" t="str">
        <f>IF(B355=0,"",IF('Cumulative Volumes Imperial'!$AP$17=FALSE,(V355*$E$4)+(W355*$E$5),N355))</f>
        <v/>
      </c>
      <c r="P355" s="30" t="str">
        <f>IF(B355=0,"",(((1/12)*'Imperial Data'!$AC$4*'Imperial Data'!$AC$5)-C355)*$H$6)</f>
        <v/>
      </c>
      <c r="Q355" s="30"/>
      <c r="R355" s="30" t="str">
        <f>IF(B355=0,"",(((1/12)*'Imperial Data'!$AC$5*'Imperial Data'!$AC$7)-D355)*$H$6)</f>
        <v/>
      </c>
      <c r="S355" s="30"/>
      <c r="T355" s="30"/>
      <c r="U355" s="30"/>
      <c r="V355" s="30"/>
      <c r="W355" s="30" t="str">
        <f t="shared" si="67"/>
        <v/>
      </c>
      <c r="X355" s="31"/>
      <c r="Y355" s="30" t="str">
        <f t="shared" si="66"/>
        <v xml:space="preserve"> </v>
      </c>
      <c r="Z355" s="32"/>
    </row>
    <row r="356" spans="2:26" x14ac:dyDescent="0.2">
      <c r="B356" s="34"/>
      <c r="C356" s="30" t="str" cm="1">
        <f t="array" ref="C356">IF(B356=0," ",IF('Imperial Data'!AG345&gt;=1,_xlfn.XLOOKUP('Imperial Data'!AG345,Imperial_Incremental[Height],_xlfn.XLOOKUP('Cumulative Volumes Imperial'!$F$4,Imperial_Incremental[#Headers],Imperial_Incremental[])),0))</f>
        <v xml:space="preserve"> </v>
      </c>
      <c r="D356" s="30" t="str" cm="1">
        <f t="array" ref="D356">IF(B356=0," ",IF('Imperial Data'!AG345&gt;=1,_xlfn.XLOOKUP('Imperial Data'!AG345,Imperial_Incremental[Height],_xlfn.XLOOKUP('Cumulative Volumes Imperial'!$F$4&amp;"EC",Imperial_Incremental[#Headers],Imperial_Incremental[]),0),0))</f>
        <v xml:space="preserve"> </v>
      </c>
      <c r="E356" s="30"/>
      <c r="F356" s="30"/>
      <c r="G356" s="30" t="str">
        <f>IF(B356=0,"",IF('Cumulative Volumes Imperial'!$AP$17=FALSE,I356,H356))</f>
        <v/>
      </c>
      <c r="H356" s="30"/>
      <c r="I356" s="30"/>
      <c r="J356" s="30" t="str">
        <f>IF(B356="","",IF('Cumulative Volumes Imperial'!$AP$17=FALSE,L356,K356))</f>
        <v/>
      </c>
      <c r="K356" s="30"/>
      <c r="L356" s="30"/>
      <c r="M356" s="30" t="str">
        <f>IF($E$8+45+$E$9&gt;989,"FALSE",IF(B356="","",IF('Cumulative Volumes Imperial'!$AP$17=FALSE,O356,N356)))</f>
        <v/>
      </c>
      <c r="N356" s="30"/>
      <c r="O356" s="30" t="str">
        <f>IF(B356=0,"",IF('Cumulative Volumes Imperial'!$AP$17=FALSE,(V356*$E$4)+(W356*$E$5),N356))</f>
        <v/>
      </c>
      <c r="P356" s="30" t="str">
        <f>IF(B356=0,"",(((1/12)*'Imperial Data'!$AC$4*'Imperial Data'!$AC$5)-C356)*$H$6)</f>
        <v/>
      </c>
      <c r="Q356" s="30"/>
      <c r="R356" s="30" t="str">
        <f>IF(B356=0,"",(((1/12)*'Imperial Data'!$AC$5*'Imperial Data'!$AC$7)-D356)*$H$6)</f>
        <v/>
      </c>
      <c r="S356" s="30"/>
      <c r="T356" s="30"/>
      <c r="U356" s="30"/>
      <c r="V356" s="30"/>
      <c r="W356" s="30" t="str">
        <f t="shared" si="67"/>
        <v/>
      </c>
      <c r="X356" s="31"/>
      <c r="Y356" s="30" t="str">
        <f t="shared" si="66"/>
        <v xml:space="preserve"> </v>
      </c>
      <c r="Z356" s="32"/>
    </row>
    <row r="357" spans="2:26" x14ac:dyDescent="0.2">
      <c r="B357" s="34"/>
      <c r="C357" s="30" t="str" cm="1">
        <f t="array" ref="C357">IF(B357=0," ",IF('Imperial Data'!AG346&gt;=1,_xlfn.XLOOKUP('Imperial Data'!AG346,Imperial_Incremental[Height],_xlfn.XLOOKUP('Cumulative Volumes Imperial'!$F$4,Imperial_Incremental[#Headers],Imperial_Incremental[])),0))</f>
        <v xml:space="preserve"> </v>
      </c>
      <c r="D357" s="30" t="str" cm="1">
        <f t="array" ref="D357">IF(B357=0," ",IF('Imperial Data'!AG346&gt;=1,_xlfn.XLOOKUP('Imperial Data'!AG346,Imperial_Incremental[Height],_xlfn.XLOOKUP('Cumulative Volumes Imperial'!$F$4&amp;"EC",Imperial_Incremental[#Headers],Imperial_Incremental[]),0),0))</f>
        <v xml:space="preserve"> </v>
      </c>
      <c r="E357" s="30"/>
      <c r="F357" s="30"/>
      <c r="G357" s="30" t="str">
        <f>IF(B357=0,"",IF('Cumulative Volumes Imperial'!$AP$17=FALSE,I357,H357))</f>
        <v/>
      </c>
      <c r="H357" s="30"/>
      <c r="I357" s="30"/>
      <c r="J357" s="30" t="str">
        <f>IF(B357="","",IF('Cumulative Volumes Imperial'!$AP$17=FALSE,L357,K357))</f>
        <v/>
      </c>
      <c r="K357" s="30"/>
      <c r="L357" s="30"/>
      <c r="M357" s="30" t="str">
        <f>IF($E$8+45+$E$9&gt;989,"FALSE",IF(B357="","",IF('Cumulative Volumes Imperial'!$AP$17=FALSE,O357,N357)))</f>
        <v/>
      </c>
      <c r="N357" s="30"/>
      <c r="O357" s="30" t="str">
        <f>IF(B357=0,"",IF('Cumulative Volumes Imperial'!$AP$17=FALSE,(V357*$E$4)+(W357*$E$5),N357))</f>
        <v/>
      </c>
      <c r="P357" s="30" t="str">
        <f>IF(B357=0,"",(((1/12)*'Imperial Data'!$AC$4*'Imperial Data'!$AC$5)-C357)*$H$6)</f>
        <v/>
      </c>
      <c r="Q357" s="30"/>
      <c r="R357" s="30" t="str">
        <f>IF(B357=0,"",(((1/12)*'Imperial Data'!$AC$5*'Imperial Data'!$AC$7)-D357)*$H$6)</f>
        <v/>
      </c>
      <c r="S357" s="30"/>
      <c r="T357" s="30"/>
      <c r="U357" s="30"/>
      <c r="V357" s="30"/>
      <c r="W357" s="30" t="str">
        <f t="shared" si="67"/>
        <v/>
      </c>
      <c r="X357" s="31"/>
      <c r="Y357" s="30" t="str">
        <f t="shared" si="66"/>
        <v xml:space="preserve"> </v>
      </c>
      <c r="Z357" s="32"/>
    </row>
    <row r="358" spans="2:26" x14ac:dyDescent="0.2">
      <c r="B358" s="34"/>
      <c r="C358" s="30" t="str" cm="1">
        <f t="array" ref="C358">IF(B358=0," ",IF('Imperial Data'!AG347&gt;=1,_xlfn.XLOOKUP('Imperial Data'!AG347,Imperial_Incremental[Height],_xlfn.XLOOKUP('Cumulative Volumes Imperial'!$F$4,Imperial_Incremental[#Headers],Imperial_Incremental[])),0))</f>
        <v xml:space="preserve"> </v>
      </c>
      <c r="D358" s="30" t="str" cm="1">
        <f t="array" ref="D358">IF(B358=0," ",IF('Imperial Data'!AG347&gt;=1,_xlfn.XLOOKUP('Imperial Data'!AG347,Imperial_Incremental[Height],_xlfn.XLOOKUP('Cumulative Volumes Imperial'!$F$4&amp;"EC",Imperial_Incremental[#Headers],Imperial_Incremental[]),0),0))</f>
        <v xml:space="preserve"> </v>
      </c>
      <c r="E358" s="30"/>
      <c r="F358" s="30"/>
      <c r="G358" s="30" t="str">
        <f>IF(B358=0,"",IF('Cumulative Volumes Imperial'!$AP$17=FALSE,I358,H358))</f>
        <v/>
      </c>
      <c r="H358" s="30"/>
      <c r="I358" s="30"/>
      <c r="J358" s="30" t="str">
        <f>IF(B358="","",IF('Cumulative Volumes Imperial'!$AP$17=FALSE,L358,K358))</f>
        <v/>
      </c>
      <c r="K358" s="30"/>
      <c r="L358" s="30"/>
      <c r="M358" s="30" t="str">
        <f>IF($E$8+45+$E$9&gt;989,"FALSE",IF(B358="","",IF('Cumulative Volumes Imperial'!$AP$17=FALSE,O358,N358)))</f>
        <v/>
      </c>
      <c r="N358" s="30"/>
      <c r="O358" s="30" t="str">
        <f>IF(B358=0,"",IF('Cumulative Volumes Imperial'!$AP$17=FALSE,(V358*$E$4)+(W358*$E$5),N358))</f>
        <v/>
      </c>
      <c r="P358" s="30" t="str">
        <f>IF(B358=0,"",(((1/12)*'Imperial Data'!$AC$4*'Imperial Data'!$AC$5)-C358)*$H$6)</f>
        <v/>
      </c>
      <c r="Q358" s="30"/>
      <c r="R358" s="30" t="str">
        <f>IF(B358=0,"",(((1/12)*'Imperial Data'!$AC$5*'Imperial Data'!$AC$7)-D358)*$H$6)</f>
        <v/>
      </c>
      <c r="S358" s="30"/>
      <c r="T358" s="30"/>
      <c r="U358" s="30"/>
      <c r="V358" s="30"/>
      <c r="W358" s="30" t="str">
        <f t="shared" si="67"/>
        <v/>
      </c>
      <c r="X358" s="31"/>
      <c r="Y358" s="30" t="str">
        <f t="shared" si="66"/>
        <v xml:space="preserve"> </v>
      </c>
      <c r="Z358" s="32"/>
    </row>
    <row r="359" spans="2:26" x14ac:dyDescent="0.2">
      <c r="B359" s="34"/>
      <c r="C359" s="30" t="str" cm="1">
        <f t="array" ref="C359">IF(B359=0," ",IF('Imperial Data'!AG348&gt;=1,_xlfn.XLOOKUP('Imperial Data'!AG348,Imperial_Incremental[Height],_xlfn.XLOOKUP('Cumulative Volumes Imperial'!$F$4,Imperial_Incremental[#Headers],Imperial_Incremental[])),0))</f>
        <v xml:space="preserve"> </v>
      </c>
      <c r="D359" s="30" t="str" cm="1">
        <f t="array" ref="D359">IF(B359=0," ",IF('Imperial Data'!AG348&gt;=1,_xlfn.XLOOKUP('Imperial Data'!AG348,Imperial_Incremental[Height],_xlfn.XLOOKUP('Cumulative Volumes Imperial'!$F$4&amp;"EC",Imperial_Incremental[#Headers],Imperial_Incremental[]),0),0))</f>
        <v xml:space="preserve"> </v>
      </c>
      <c r="E359" s="30"/>
      <c r="F359" s="30"/>
      <c r="G359" s="30" t="str">
        <f>IF(B359=0,"",IF('Cumulative Volumes Imperial'!$AP$17=FALSE,I359,H359))</f>
        <v/>
      </c>
      <c r="H359" s="30"/>
      <c r="I359" s="30"/>
      <c r="J359" s="30" t="str">
        <f>IF(B359="","",IF('Cumulative Volumes Imperial'!$AP$17=FALSE,L359,K359))</f>
        <v/>
      </c>
      <c r="K359" s="30"/>
      <c r="L359" s="30"/>
      <c r="M359" s="30" t="str">
        <f>IF($E$8+45+$E$9&gt;989,"FALSE",IF(B359="","",IF('Cumulative Volumes Imperial'!$AP$17=FALSE,O359,N359)))</f>
        <v/>
      </c>
      <c r="N359" s="30"/>
      <c r="O359" s="30" t="str">
        <f>IF(B359=0,"",IF('Cumulative Volumes Imperial'!$AP$17=FALSE,(V359*$E$4)+(W359*$E$5),N359))</f>
        <v/>
      </c>
      <c r="P359" s="30" t="str">
        <f>IF(B359=0,"",(((1/12)*'Imperial Data'!$AC$4*'Imperial Data'!$AC$5)-C359)*$H$6)</f>
        <v/>
      </c>
      <c r="Q359" s="30"/>
      <c r="R359" s="30" t="str">
        <f>IF(B359=0,"",(((1/12)*'Imperial Data'!$AC$5*'Imperial Data'!$AC$7)-D359)*$H$6)</f>
        <v/>
      </c>
      <c r="S359" s="30"/>
      <c r="T359" s="30"/>
      <c r="U359" s="30"/>
      <c r="V359" s="30"/>
      <c r="W359" s="30" t="str">
        <f t="shared" si="67"/>
        <v/>
      </c>
      <c r="X359" s="31"/>
      <c r="Y359" s="30" t="str">
        <f t="shared" si="66"/>
        <v xml:space="preserve"> </v>
      </c>
      <c r="Z359" s="32"/>
    </row>
    <row r="360" spans="2:26" x14ac:dyDescent="0.2">
      <c r="B360" s="34"/>
      <c r="C360" s="30" t="str" cm="1">
        <f t="array" ref="C360">IF(B360=0," ",IF('Imperial Data'!AG349&gt;=1,_xlfn.XLOOKUP('Imperial Data'!AG349,Imperial_Incremental[Height],_xlfn.XLOOKUP('Cumulative Volumes Imperial'!$F$4,Imperial_Incremental[#Headers],Imperial_Incremental[])),0))</f>
        <v xml:space="preserve"> </v>
      </c>
      <c r="D360" s="30" t="str" cm="1">
        <f t="array" ref="D360">IF(B360=0," ",IF('Imperial Data'!AG349&gt;=1,_xlfn.XLOOKUP('Imperial Data'!AG349,Imperial_Incremental[Height],_xlfn.XLOOKUP('Cumulative Volumes Imperial'!$F$4&amp;"EC",Imperial_Incremental[#Headers],Imperial_Incremental[]),0),0))</f>
        <v xml:space="preserve"> </v>
      </c>
      <c r="E360" s="30"/>
      <c r="F360" s="30"/>
      <c r="G360" s="30" t="str">
        <f>IF(B360=0,"",IF('Cumulative Volumes Imperial'!$AP$17=FALSE,I360,H360))</f>
        <v/>
      </c>
      <c r="H360" s="30"/>
      <c r="I360" s="30"/>
      <c r="J360" s="30" t="str">
        <f>IF(B360="","",IF('Cumulative Volumes Imperial'!$AP$17=FALSE,L360,K360))</f>
        <v/>
      </c>
      <c r="K360" s="30"/>
      <c r="L360" s="30"/>
      <c r="M360" s="30" t="str">
        <f>IF($E$8+45+$E$9&gt;989,"FALSE",IF(B360="","",IF('Cumulative Volumes Imperial'!$AP$17=FALSE,O360,N360)))</f>
        <v/>
      </c>
      <c r="N360" s="30"/>
      <c r="O360" s="30" t="str">
        <f>IF(B360=0,"",IF('Cumulative Volumes Imperial'!$AP$17=FALSE,(V360*$E$4)+(W360*$E$5),N360))</f>
        <v/>
      </c>
      <c r="P360" s="30" t="str">
        <f>IF(B360=0,"",(((1/12)*'Imperial Data'!$AC$4*'Imperial Data'!$AC$5)-C360)*$H$6)</f>
        <v/>
      </c>
      <c r="Q360" s="30"/>
      <c r="R360" s="30" t="str">
        <f>IF(B360=0,"",(((1/12)*'Imperial Data'!$AC$5*'Imperial Data'!$AC$7)-D360)*$H$6)</f>
        <v/>
      </c>
      <c r="S360" s="30"/>
      <c r="T360" s="30"/>
      <c r="U360" s="30"/>
      <c r="V360" s="30"/>
      <c r="W360" s="30" t="str">
        <f t="shared" si="67"/>
        <v/>
      </c>
      <c r="X360" s="31"/>
      <c r="Y360" s="30" t="str">
        <f t="shared" si="66"/>
        <v xml:space="preserve"> </v>
      </c>
      <c r="Z360" s="32"/>
    </row>
    <row r="361" spans="2:26" x14ac:dyDescent="0.2">
      <c r="B361" s="34"/>
      <c r="C361" s="30" t="str" cm="1">
        <f t="array" ref="C361">IF(B361=0," ",IF('Imperial Data'!AG350&gt;=1,_xlfn.XLOOKUP('Imperial Data'!AG350,Imperial_Incremental[Height],_xlfn.XLOOKUP('Cumulative Volumes Imperial'!$F$4,Imperial_Incremental[#Headers],Imperial_Incremental[])),0))</f>
        <v xml:space="preserve"> </v>
      </c>
      <c r="D361" s="30" t="str" cm="1">
        <f t="array" ref="D361">IF(B361=0," ",IF('Imperial Data'!AG350&gt;=1,_xlfn.XLOOKUP('Imperial Data'!AG350,Imperial_Incremental[Height],_xlfn.XLOOKUP('Cumulative Volumes Imperial'!$F$4&amp;"EC",Imperial_Incremental[#Headers],Imperial_Incremental[]),0),0))</f>
        <v xml:space="preserve"> </v>
      </c>
      <c r="E361" s="30"/>
      <c r="F361" s="30"/>
      <c r="G361" s="30" t="str">
        <f>IF(B361=0,"",IF('Cumulative Volumes Imperial'!$AP$17=FALSE,I361,H361))</f>
        <v/>
      </c>
      <c r="H361" s="30"/>
      <c r="I361" s="30"/>
      <c r="J361" s="30" t="str">
        <f>IF(B361="","",IF('Cumulative Volumes Imperial'!$AP$17=FALSE,L361,K361))</f>
        <v/>
      </c>
      <c r="K361" s="30"/>
      <c r="L361" s="30"/>
      <c r="M361" s="30" t="str">
        <f>IF($E$8+45+$E$9&gt;989,"FALSE",IF(B361="","",IF('Cumulative Volumes Imperial'!$AP$17=FALSE,O361,N361)))</f>
        <v/>
      </c>
      <c r="N361" s="30"/>
      <c r="O361" s="30" t="str">
        <f>IF(B361=0,"",IF('Cumulative Volumes Imperial'!$AP$17=FALSE,(V361*$E$4)+(W361*$E$5),N361))</f>
        <v/>
      </c>
      <c r="P361" s="30" t="str">
        <f>IF(B361=0,"",(((1/12)*'Imperial Data'!$AC$4*'Imperial Data'!$AC$5)-C361)*$H$6)</f>
        <v/>
      </c>
      <c r="Q361" s="30"/>
      <c r="R361" s="30" t="str">
        <f>IF(B361=0,"",(((1/12)*'Imperial Data'!$AC$5*'Imperial Data'!$AC$7)-D361)*$H$6)</f>
        <v/>
      </c>
      <c r="S361" s="30"/>
      <c r="T361" s="30"/>
      <c r="U361" s="30"/>
      <c r="V361" s="30"/>
      <c r="W361" s="30" t="str">
        <f t="shared" si="67"/>
        <v/>
      </c>
      <c r="X361" s="31"/>
      <c r="Y361" s="30" t="str">
        <f t="shared" si="66"/>
        <v xml:space="preserve"> </v>
      </c>
      <c r="Z361" s="32"/>
    </row>
    <row r="362" spans="2:26" x14ac:dyDescent="0.2">
      <c r="B362" s="34"/>
      <c r="C362" s="30" t="str" cm="1">
        <f t="array" ref="C362">IF(B362=0," ",IF('Imperial Data'!AG351&gt;=1,_xlfn.XLOOKUP('Imperial Data'!AG351,Imperial_Incremental[Height],_xlfn.XLOOKUP('Cumulative Volumes Imperial'!$F$4,Imperial_Incremental[#Headers],Imperial_Incremental[])),0))</f>
        <v xml:space="preserve"> </v>
      </c>
      <c r="D362" s="30" t="str" cm="1">
        <f t="array" ref="D362">IF(B362=0," ",IF('Imperial Data'!AG351&gt;=1,_xlfn.XLOOKUP('Imperial Data'!AG351,Imperial_Incremental[Height],_xlfn.XLOOKUP('Cumulative Volumes Imperial'!$F$4&amp;"EC",Imperial_Incremental[#Headers],Imperial_Incremental[]),0),0))</f>
        <v xml:space="preserve"> </v>
      </c>
      <c r="E362" s="30"/>
      <c r="F362" s="30"/>
      <c r="G362" s="30" t="str">
        <f>IF(B362=0,"",IF('Cumulative Volumes Imperial'!$AP$17=FALSE,I362,H362))</f>
        <v/>
      </c>
      <c r="H362" s="30"/>
      <c r="I362" s="30"/>
      <c r="J362" s="30" t="str">
        <f>IF(B362="","",IF('Cumulative Volumes Imperial'!$AP$17=FALSE,L362,K362))</f>
        <v/>
      </c>
      <c r="K362" s="30"/>
      <c r="L362" s="30"/>
      <c r="M362" s="30" t="str">
        <f>IF($E$8+45+$E$9&gt;989,"FALSE",IF(B362="","",IF('Cumulative Volumes Imperial'!$AP$17=FALSE,O362,N362)))</f>
        <v/>
      </c>
      <c r="N362" s="30"/>
      <c r="O362" s="30" t="str">
        <f>IF(B362=0,"",IF('Cumulative Volumes Imperial'!$AP$17=FALSE,(V362*$E$4)+(W362*$E$5),N362))</f>
        <v/>
      </c>
      <c r="P362" s="30" t="str">
        <f>IF(B362=0,"",(((1/12)*'Imperial Data'!$AC$4*'Imperial Data'!$AC$5)-C362)*$H$6)</f>
        <v/>
      </c>
      <c r="Q362" s="30"/>
      <c r="R362" s="30" t="str">
        <f>IF(B362=0,"",(((1/12)*'Imperial Data'!$AC$5*'Imperial Data'!$AC$7)-D362)*$H$6)</f>
        <v/>
      </c>
      <c r="S362" s="30"/>
      <c r="T362" s="30"/>
      <c r="U362" s="30"/>
      <c r="V362" s="30"/>
      <c r="W362" s="30" t="str">
        <f t="shared" si="67"/>
        <v/>
      </c>
      <c r="X362" s="31"/>
      <c r="Y362" s="30" t="str">
        <f t="shared" si="66"/>
        <v xml:space="preserve"> </v>
      </c>
      <c r="Z362" s="32"/>
    </row>
    <row r="363" spans="2:26" x14ac:dyDescent="0.2">
      <c r="B363" s="34"/>
      <c r="C363" s="30" t="str" cm="1">
        <f t="array" ref="C363">IF(B363=0," ",IF('Imperial Data'!AG352&gt;=1,_xlfn.XLOOKUP('Imperial Data'!AG352,Imperial_Incremental[Height],_xlfn.XLOOKUP('Cumulative Volumes Imperial'!$F$4,Imperial_Incremental[#Headers],Imperial_Incremental[])),0))</f>
        <v xml:space="preserve"> </v>
      </c>
      <c r="D363" s="30" t="str" cm="1">
        <f t="array" ref="D363">IF(B363=0," ",IF('Imperial Data'!AG352&gt;=1,_xlfn.XLOOKUP('Imperial Data'!AG352,Imperial_Incremental[Height],_xlfn.XLOOKUP('Cumulative Volumes Imperial'!$F$4&amp;"EC",Imperial_Incremental[#Headers],Imperial_Incremental[]),0),0))</f>
        <v xml:space="preserve"> </v>
      </c>
      <c r="E363" s="30"/>
      <c r="F363" s="30"/>
      <c r="G363" s="30" t="str">
        <f>IF(B363=0,"",IF('Cumulative Volumes Imperial'!$AP$17=FALSE,I363,H363))</f>
        <v/>
      </c>
      <c r="H363" s="30"/>
      <c r="I363" s="30"/>
      <c r="J363" s="30" t="str">
        <f>IF(B363="","",IF('Cumulative Volumes Imperial'!$AP$17=FALSE,L363,K363))</f>
        <v/>
      </c>
      <c r="K363" s="30"/>
      <c r="L363" s="30"/>
      <c r="M363" s="30" t="str">
        <f>IF($E$8+45+$E$9&gt;989,"FALSE",IF(B363="","",IF('Cumulative Volumes Imperial'!$AP$17=FALSE,O363,N363)))</f>
        <v/>
      </c>
      <c r="N363" s="30"/>
      <c r="O363" s="30" t="str">
        <f>IF(B363=0,"",IF('Cumulative Volumes Imperial'!$AP$17=FALSE,(V363*$E$4)+(W363*$E$5),N363))</f>
        <v/>
      </c>
      <c r="P363" s="30" t="str">
        <f>IF(B363=0,"",(((1/12)*'Imperial Data'!$AC$4*'Imperial Data'!$AC$5)-C363)*$H$6)</f>
        <v/>
      </c>
      <c r="Q363" s="30"/>
      <c r="R363" s="30" t="str">
        <f>IF(B363=0,"",(((1/12)*'Imperial Data'!$AC$5*'Imperial Data'!$AC$7)-D363)*$H$6)</f>
        <v/>
      </c>
      <c r="S363" s="30"/>
      <c r="T363" s="30"/>
      <c r="U363" s="30"/>
      <c r="V363" s="30"/>
      <c r="W363" s="30" t="str">
        <f t="shared" si="67"/>
        <v/>
      </c>
      <c r="X363" s="31"/>
      <c r="Y363" s="30" t="str">
        <f t="shared" si="66"/>
        <v xml:space="preserve"> </v>
      </c>
      <c r="Z363" s="32"/>
    </row>
    <row r="364" spans="2:26" x14ac:dyDescent="0.2">
      <c r="B364" s="34"/>
      <c r="C364" s="30" t="str" cm="1">
        <f t="array" ref="C364">IF(B364=0," ",IF('Imperial Data'!AG353&gt;=1,_xlfn.XLOOKUP('Imperial Data'!AG353,Imperial_Incremental[Height],_xlfn.XLOOKUP('Cumulative Volumes Imperial'!$F$4,Imperial_Incremental[#Headers],Imperial_Incremental[])),0))</f>
        <v xml:space="preserve"> </v>
      </c>
      <c r="D364" s="30" t="str" cm="1">
        <f t="array" ref="D364">IF(B364=0," ",IF('Imperial Data'!AG353&gt;=1,_xlfn.XLOOKUP('Imperial Data'!AG353,Imperial_Incremental[Height],_xlfn.XLOOKUP('Cumulative Volumes Imperial'!$F$4&amp;"EC",Imperial_Incremental[#Headers],Imperial_Incremental[]),0),0))</f>
        <v xml:space="preserve"> </v>
      </c>
      <c r="E364" s="30"/>
      <c r="F364" s="30"/>
      <c r="G364" s="30" t="str">
        <f>IF(B364=0,"",IF('Cumulative Volumes Imperial'!$AP$17=FALSE,I364,H364))</f>
        <v/>
      </c>
      <c r="H364" s="30"/>
      <c r="I364" s="30"/>
      <c r="J364" s="30" t="str">
        <f>IF(B364="","",IF('Cumulative Volumes Imperial'!$AP$17=FALSE,L364,K364))</f>
        <v/>
      </c>
      <c r="K364" s="30"/>
      <c r="L364" s="30"/>
      <c r="M364" s="30" t="str">
        <f>IF($E$8+45+$E$9&gt;989,"FALSE",IF(B364="","",IF('Cumulative Volumes Imperial'!$AP$17=FALSE,O364,N364)))</f>
        <v/>
      </c>
      <c r="N364" s="30"/>
      <c r="O364" s="30" t="str">
        <f>IF(B364=0,"",IF('Cumulative Volumes Imperial'!$AP$17=FALSE,(V364*$E$4)+(W364*$E$5),N364))</f>
        <v/>
      </c>
      <c r="P364" s="30" t="str">
        <f>IF(B364=0,"",(((1/12)*'Imperial Data'!$AC$4*'Imperial Data'!$AC$5)-C364)*$H$6)</f>
        <v/>
      </c>
      <c r="Q364" s="30"/>
      <c r="R364" s="30" t="str">
        <f>IF(B364=0,"",(((1/12)*'Imperial Data'!$AC$5*'Imperial Data'!$AC$7)-D364)*$H$6)</f>
        <v/>
      </c>
      <c r="S364" s="30"/>
      <c r="T364" s="30"/>
      <c r="U364" s="30"/>
      <c r="V364" s="30"/>
      <c r="W364" s="30" t="str">
        <f t="shared" si="67"/>
        <v/>
      </c>
      <c r="X364" s="31"/>
      <c r="Y364" s="30" t="str">
        <f t="shared" si="66"/>
        <v xml:space="preserve"> </v>
      </c>
      <c r="Z364" s="32"/>
    </row>
    <row r="365" spans="2:26" x14ac:dyDescent="0.2">
      <c r="B365" s="34"/>
      <c r="C365" s="30" t="str" cm="1">
        <f t="array" ref="C365">IF(B365=0," ",IF('Imperial Data'!AG354&gt;=1,_xlfn.XLOOKUP('Imperial Data'!AG354,Imperial_Incremental[Height],_xlfn.XLOOKUP('Cumulative Volumes Imperial'!$F$4,Imperial_Incremental[#Headers],Imperial_Incremental[])),0))</f>
        <v xml:space="preserve"> </v>
      </c>
      <c r="D365" s="30" t="str" cm="1">
        <f t="array" ref="D365">IF(B365=0," ",IF('Imperial Data'!AG354&gt;=1,_xlfn.XLOOKUP('Imperial Data'!AG354,Imperial_Incremental[Height],_xlfn.XLOOKUP('Cumulative Volumes Imperial'!$F$4&amp;"EC",Imperial_Incremental[#Headers],Imperial_Incremental[]),0),0))</f>
        <v xml:space="preserve"> </v>
      </c>
      <c r="E365" s="30"/>
      <c r="F365" s="30"/>
      <c r="G365" s="30" t="str">
        <f>IF(B365=0,"",IF('Cumulative Volumes Imperial'!$AP$17=FALSE,I365,H365))</f>
        <v/>
      </c>
      <c r="H365" s="30"/>
      <c r="I365" s="30"/>
      <c r="J365" s="30" t="str">
        <f>IF(B365="","",IF('Cumulative Volumes Imperial'!$AP$17=FALSE,L365,K365))</f>
        <v/>
      </c>
      <c r="K365" s="30"/>
      <c r="L365" s="30"/>
      <c r="M365" s="30" t="str">
        <f>IF($E$8+45+$E$9&gt;989,"FALSE",IF(B365="","",IF('Cumulative Volumes Imperial'!$AP$17=FALSE,O365,N365)))</f>
        <v/>
      </c>
      <c r="N365" s="30"/>
      <c r="O365" s="30" t="str">
        <f>IF(B365=0,"",IF('Cumulative Volumes Imperial'!$AP$17=FALSE,(V365*$E$4)+(W365*$E$5),N365))</f>
        <v/>
      </c>
      <c r="P365" s="30" t="str">
        <f>IF(B365=0,"",(((1/12)*'Imperial Data'!$AC$4*'Imperial Data'!$AC$5)-C365)*$H$6)</f>
        <v/>
      </c>
      <c r="Q365" s="30"/>
      <c r="R365" s="30" t="str">
        <f>IF(B365=0,"",(((1/12)*'Imperial Data'!$AC$5*'Imperial Data'!$AC$7)-D365)*$H$6)</f>
        <v/>
      </c>
      <c r="S365" s="30"/>
      <c r="T365" s="30"/>
      <c r="U365" s="30"/>
      <c r="V365" s="30"/>
      <c r="W365" s="30" t="str">
        <f t="shared" si="67"/>
        <v/>
      </c>
      <c r="X365" s="31"/>
      <c r="Y365" s="30" t="str">
        <f t="shared" si="66"/>
        <v xml:space="preserve"> </v>
      </c>
      <c r="Z365" s="32"/>
    </row>
    <row r="366" spans="2:26" x14ac:dyDescent="0.2">
      <c r="B366" s="34"/>
      <c r="C366" s="30" t="str" cm="1">
        <f t="array" ref="C366">IF(B366=0," ",IF('Imperial Data'!AG355&gt;=1,_xlfn.XLOOKUP('Imperial Data'!AG355,Imperial_Incremental[Height],_xlfn.XLOOKUP('Cumulative Volumes Imperial'!$F$4,Imperial_Incremental[#Headers],Imperial_Incremental[])),0))</f>
        <v xml:space="preserve"> </v>
      </c>
      <c r="D366" s="30" t="str" cm="1">
        <f t="array" ref="D366">IF(B366=0," ",IF('Imperial Data'!AG355&gt;=1,_xlfn.XLOOKUP('Imperial Data'!AG355,Imperial_Incremental[Height],_xlfn.XLOOKUP('Cumulative Volumes Imperial'!$F$4&amp;"EC",Imperial_Incremental[#Headers],Imperial_Incremental[]),0),0))</f>
        <v xml:space="preserve"> </v>
      </c>
      <c r="E366" s="30"/>
      <c r="F366" s="30"/>
      <c r="G366" s="30" t="str">
        <f>IF(B366=0,"",IF('Cumulative Volumes Imperial'!$AP$17=FALSE,I366,H366))</f>
        <v/>
      </c>
      <c r="H366" s="30"/>
      <c r="I366" s="30"/>
      <c r="J366" s="30" t="str">
        <f>IF(B366="","",IF('Cumulative Volumes Imperial'!$AP$17=FALSE,L366,K366))</f>
        <v/>
      </c>
      <c r="K366" s="30"/>
      <c r="L366" s="30"/>
      <c r="M366" s="30" t="str">
        <f>IF($E$8+45+$E$9&gt;989,"FALSE",IF(B366="","",IF('Cumulative Volumes Imperial'!$AP$17=FALSE,O366,N366)))</f>
        <v/>
      </c>
      <c r="N366" s="30"/>
      <c r="O366" s="30" t="str">
        <f>IF(B366=0,"",IF('Cumulative Volumes Imperial'!$AP$17=FALSE,(V366*$E$4)+(W366*$E$5),N366))</f>
        <v/>
      </c>
      <c r="P366" s="30" t="str">
        <f>IF(B366=0,"",(((1/12)*'Imperial Data'!$AC$4*'Imperial Data'!$AC$5)-C366)*$H$6)</f>
        <v/>
      </c>
      <c r="Q366" s="30"/>
      <c r="R366" s="30" t="str">
        <f>IF(B366=0,"",(((1/12)*'Imperial Data'!$AC$5*'Imperial Data'!$AC$7)-D366)*$H$6)</f>
        <v/>
      </c>
      <c r="S366" s="30"/>
      <c r="T366" s="30"/>
      <c r="U366" s="30"/>
      <c r="V366" s="30"/>
      <c r="W366" s="30" t="str">
        <f t="shared" si="67"/>
        <v/>
      </c>
      <c r="X366" s="31"/>
      <c r="Y366" s="30" t="str">
        <f t="shared" si="66"/>
        <v xml:space="preserve"> </v>
      </c>
      <c r="Z366" s="32"/>
    </row>
    <row r="367" spans="2:26" x14ac:dyDescent="0.2">
      <c r="B367" s="34"/>
      <c r="C367" s="30" t="str" cm="1">
        <f t="array" ref="C367">IF(B367=0," ",IF('Imperial Data'!AG356&gt;=1,_xlfn.XLOOKUP('Imperial Data'!AG356,Imperial_Incremental[Height],_xlfn.XLOOKUP('Cumulative Volumes Imperial'!$F$4,Imperial_Incremental[#Headers],Imperial_Incremental[])),0))</f>
        <v xml:space="preserve"> </v>
      </c>
      <c r="D367" s="30" t="str" cm="1">
        <f t="array" ref="D367">IF(B367=0," ",IF('Imperial Data'!AG356&gt;=1,_xlfn.XLOOKUP('Imperial Data'!AG356,Imperial_Incremental[Height],_xlfn.XLOOKUP('Cumulative Volumes Imperial'!$F$4&amp;"EC",Imperial_Incremental[#Headers],Imperial_Incremental[]),0),0))</f>
        <v xml:space="preserve"> </v>
      </c>
      <c r="E367" s="30"/>
      <c r="F367" s="30"/>
      <c r="G367" s="30" t="str">
        <f>IF(B367=0,"",IF('Cumulative Volumes Imperial'!$AP$17=FALSE,I367,H367))</f>
        <v/>
      </c>
      <c r="H367" s="30"/>
      <c r="I367" s="30"/>
      <c r="J367" s="30" t="str">
        <f>IF(B367="","",IF('Cumulative Volumes Imperial'!$AP$17=FALSE,L367,K367))</f>
        <v/>
      </c>
      <c r="K367" s="30"/>
      <c r="L367" s="30"/>
      <c r="M367" s="30" t="str">
        <f>IF($E$8+45+$E$9&gt;989,"FALSE",IF(B367="","",IF('Cumulative Volumes Imperial'!$AP$17=FALSE,O367,N367)))</f>
        <v/>
      </c>
      <c r="N367" s="30"/>
      <c r="O367" s="30" t="str">
        <f>IF(B367=0,"",IF('Cumulative Volumes Imperial'!$AP$17=FALSE,(V367*$E$4)+(W367*$E$5),N367))</f>
        <v/>
      </c>
      <c r="P367" s="30" t="str">
        <f>IF(B367=0,"",(((1/12)*'Imperial Data'!$AC$4*'Imperial Data'!$AC$5)-C367)*$H$6)</f>
        <v/>
      </c>
      <c r="Q367" s="30"/>
      <c r="R367" s="30" t="str">
        <f>IF(B367=0,"",(((1/12)*'Imperial Data'!$AC$5*'Imperial Data'!$AC$7)-D367)*$H$6)</f>
        <v/>
      </c>
      <c r="S367" s="30"/>
      <c r="T367" s="30"/>
      <c r="U367" s="30"/>
      <c r="V367" s="30"/>
      <c r="W367" s="30" t="str">
        <f t="shared" si="67"/>
        <v/>
      </c>
      <c r="X367" s="31"/>
      <c r="Y367" s="30" t="str">
        <f t="shared" si="66"/>
        <v xml:space="preserve"> </v>
      </c>
      <c r="Z367" s="32"/>
    </row>
    <row r="368" spans="2:26" x14ac:dyDescent="0.2">
      <c r="B368" s="34"/>
      <c r="C368" s="30" t="str" cm="1">
        <f t="array" ref="C368">IF(B368=0," ",IF('Imperial Data'!AG357&gt;=1,_xlfn.XLOOKUP('Imperial Data'!AG357,Imperial_Incremental[Height],_xlfn.XLOOKUP('Cumulative Volumes Imperial'!$F$4,Imperial_Incremental[#Headers],Imperial_Incremental[])),0))</f>
        <v xml:space="preserve"> </v>
      </c>
      <c r="D368" s="30" t="str" cm="1">
        <f t="array" ref="D368">IF(B368=0," ",IF('Imperial Data'!AG357&gt;=1,_xlfn.XLOOKUP('Imperial Data'!AG357,Imperial_Incremental[Height],_xlfn.XLOOKUP('Cumulative Volumes Imperial'!$F$4&amp;"EC",Imperial_Incremental[#Headers],Imperial_Incremental[]),0),0))</f>
        <v xml:space="preserve"> </v>
      </c>
      <c r="E368" s="30"/>
      <c r="F368" s="30"/>
      <c r="G368" s="30" t="str">
        <f>IF(B368=0,"",IF('Cumulative Volumes Imperial'!$AP$17=FALSE,I368,H368))</f>
        <v/>
      </c>
      <c r="H368" s="30"/>
      <c r="I368" s="30"/>
      <c r="J368" s="30" t="str">
        <f>IF(B368="","",IF('Cumulative Volumes Imperial'!$AP$17=FALSE,L368,K368))</f>
        <v/>
      </c>
      <c r="K368" s="30"/>
      <c r="L368" s="30"/>
      <c r="M368" s="30" t="str">
        <f>IF($E$8+45+$E$9&gt;989,"FALSE",IF(B368="","",IF('Cumulative Volumes Imperial'!$AP$17=FALSE,O368,N368)))</f>
        <v/>
      </c>
      <c r="N368" s="30"/>
      <c r="O368" s="30" t="str">
        <f>IF(B368=0,"",IF('Cumulative Volumes Imperial'!$AP$17=FALSE,(V368*$E$4)+(W368*$E$5),N368))</f>
        <v/>
      </c>
      <c r="P368" s="30" t="str">
        <f>IF(B368=0,"",(((1/12)*'Imperial Data'!$AC$4*'Imperial Data'!$AC$5)-C368)*$H$6)</f>
        <v/>
      </c>
      <c r="Q368" s="30"/>
      <c r="R368" s="30" t="str">
        <f>IF(B368=0,"",(((1/12)*'Imperial Data'!$AC$5*'Imperial Data'!$AC$7)-D368)*$H$6)</f>
        <v/>
      </c>
      <c r="S368" s="30"/>
      <c r="T368" s="30"/>
      <c r="U368" s="30"/>
      <c r="V368" s="30"/>
      <c r="W368" s="30" t="str">
        <f t="shared" si="67"/>
        <v/>
      </c>
      <c r="X368" s="31"/>
      <c r="Y368" s="30" t="str">
        <f t="shared" si="66"/>
        <v xml:space="preserve"> </v>
      </c>
      <c r="Z368" s="32"/>
    </row>
    <row r="369" spans="2:26" x14ac:dyDescent="0.2">
      <c r="B369" s="34"/>
      <c r="C369" s="30" t="str" cm="1">
        <f t="array" ref="C369">IF(B369=0," ",IF('Imperial Data'!AG358&gt;=1,_xlfn.XLOOKUP('Imperial Data'!AG358,Imperial_Incremental[Height],_xlfn.XLOOKUP('Cumulative Volumes Imperial'!$F$4,Imperial_Incremental[#Headers],Imperial_Incremental[])),0))</f>
        <v xml:space="preserve"> </v>
      </c>
      <c r="D369" s="30" t="str" cm="1">
        <f t="array" ref="D369">IF(B369=0," ",IF('Imperial Data'!AG358&gt;=1,_xlfn.XLOOKUP('Imperial Data'!AG358,Imperial_Incremental[Height],_xlfn.XLOOKUP('Cumulative Volumes Imperial'!$F$4&amp;"EC",Imperial_Incremental[#Headers],Imperial_Incremental[]),0),0))</f>
        <v xml:space="preserve"> </v>
      </c>
      <c r="E369" s="30"/>
      <c r="F369" s="30"/>
      <c r="G369" s="30" t="str">
        <f>IF(B369=0,"",IF('Cumulative Volumes Imperial'!$AP$17=FALSE,I369,H369))</f>
        <v/>
      </c>
      <c r="H369" s="30"/>
      <c r="I369" s="30"/>
      <c r="J369" s="30" t="str">
        <f>IF(B369="","",IF('Cumulative Volumes Imperial'!$AP$17=FALSE,L369,K369))</f>
        <v/>
      </c>
      <c r="K369" s="30"/>
      <c r="L369" s="30"/>
      <c r="M369" s="30" t="str">
        <f>IF($E$8+45+$E$9&gt;989,"FALSE",IF(B369="","",IF('Cumulative Volumes Imperial'!$AP$17=FALSE,O369,N369)))</f>
        <v/>
      </c>
      <c r="N369" s="30"/>
      <c r="O369" s="30" t="str">
        <f>IF(B369=0,"",IF('Cumulative Volumes Imperial'!$AP$17=FALSE,(V369*$E$4)+(W369*$E$5),N369))</f>
        <v/>
      </c>
      <c r="P369" s="30" t="str">
        <f>IF(B369=0,"",(((1/12)*'Imperial Data'!$AC$4*'Imperial Data'!$AC$5)-C369)*$H$6)</f>
        <v/>
      </c>
      <c r="Q369" s="30"/>
      <c r="R369" s="30" t="str">
        <f>IF(B369=0,"",(((1/12)*'Imperial Data'!$AC$5*'Imperial Data'!$AC$7)-D369)*$H$6)</f>
        <v/>
      </c>
      <c r="S369" s="30"/>
      <c r="T369" s="30"/>
      <c r="U369" s="30"/>
      <c r="V369" s="30"/>
      <c r="W369" s="30" t="str">
        <f t="shared" si="67"/>
        <v/>
      </c>
      <c r="X369" s="31"/>
      <c r="Y369" s="30" t="str">
        <f t="shared" si="66"/>
        <v xml:space="preserve"> </v>
      </c>
      <c r="Z369" s="32"/>
    </row>
    <row r="370" spans="2:26" x14ac:dyDescent="0.2">
      <c r="B370" s="34"/>
      <c r="C370" s="30" t="str" cm="1">
        <f t="array" ref="C370">IF(B370=0," ",IF('Imperial Data'!AG359&gt;=1,_xlfn.XLOOKUP('Imperial Data'!AG359,Imperial_Incremental[Height],_xlfn.XLOOKUP('Cumulative Volumes Imperial'!$F$4,Imperial_Incremental[#Headers],Imperial_Incremental[])),0))</f>
        <v xml:space="preserve"> </v>
      </c>
      <c r="D370" s="30" t="str" cm="1">
        <f t="array" ref="D370">IF(B370=0," ",IF('Imperial Data'!AG359&gt;=1,_xlfn.XLOOKUP('Imperial Data'!AG359,Imperial_Incremental[Height],_xlfn.XLOOKUP('Cumulative Volumes Imperial'!$F$4&amp;"EC",Imperial_Incremental[#Headers],Imperial_Incremental[]),0),0))</f>
        <v xml:space="preserve"> </v>
      </c>
      <c r="E370" s="30"/>
      <c r="F370" s="30"/>
      <c r="G370" s="30" t="str">
        <f>IF(B370=0,"",IF('Cumulative Volumes Imperial'!$AP$17=FALSE,I370,H370))</f>
        <v/>
      </c>
      <c r="H370" s="30"/>
      <c r="I370" s="30"/>
      <c r="J370" s="30" t="str">
        <f>IF(B370="","",IF('Cumulative Volumes Imperial'!$AP$17=FALSE,L370,K370))</f>
        <v/>
      </c>
      <c r="K370" s="30"/>
      <c r="L370" s="30"/>
      <c r="M370" s="30" t="str">
        <f>IF($E$8+45+$E$9&gt;989,"FALSE",IF(B370="","",IF('Cumulative Volumes Imperial'!$AP$17=FALSE,O370,N370)))</f>
        <v/>
      </c>
      <c r="N370" s="30"/>
      <c r="O370" s="30" t="str">
        <f>IF(B370=0,"",IF('Cumulative Volumes Imperial'!$AP$17=FALSE,(V370*$E$4)+(W370*$E$5),N370))</f>
        <v/>
      </c>
      <c r="P370" s="30" t="str">
        <f>IF(B370=0,"",(((1/12)*'Imperial Data'!$AC$4*'Imperial Data'!$AC$5)-C370)*$H$6)</f>
        <v/>
      </c>
      <c r="Q370" s="30"/>
      <c r="R370" s="30" t="str">
        <f>IF(B370=0,"",(((1/12)*'Imperial Data'!$AC$5*'Imperial Data'!$AC$7)-D370)*$H$6)</f>
        <v/>
      </c>
      <c r="S370" s="30"/>
      <c r="T370" s="30"/>
      <c r="U370" s="30"/>
      <c r="V370" s="30"/>
      <c r="W370" s="30" t="str">
        <f t="shared" si="67"/>
        <v/>
      </c>
      <c r="X370" s="31"/>
      <c r="Y370" s="30" t="str">
        <f t="shared" si="66"/>
        <v xml:space="preserve"> </v>
      </c>
      <c r="Z370" s="32"/>
    </row>
    <row r="371" spans="2:26" x14ac:dyDescent="0.2">
      <c r="B371" s="34"/>
      <c r="C371" s="30" t="str" cm="1">
        <f t="array" ref="C371">IF(B371=0," ",IF('Imperial Data'!AG360&gt;=1,_xlfn.XLOOKUP('Imperial Data'!AG360,Imperial_Incremental[Height],_xlfn.XLOOKUP('Cumulative Volumes Imperial'!$F$4,Imperial_Incremental[#Headers],Imperial_Incremental[])),0))</f>
        <v xml:space="preserve"> </v>
      </c>
      <c r="D371" s="30" t="str" cm="1">
        <f t="array" ref="D371">IF(B371=0," ",IF('Imperial Data'!AG360&gt;=1,_xlfn.XLOOKUP('Imperial Data'!AG360,Imperial_Incremental[Height],_xlfn.XLOOKUP('Cumulative Volumes Imperial'!$F$4&amp;"EC",Imperial_Incremental[#Headers],Imperial_Incremental[]),0),0))</f>
        <v xml:space="preserve"> </v>
      </c>
      <c r="E371" s="30"/>
      <c r="F371" s="30"/>
      <c r="G371" s="30" t="str">
        <f>IF(B371=0,"",IF('Cumulative Volumes Imperial'!$AP$17=FALSE,I371,H371))</f>
        <v/>
      </c>
      <c r="H371" s="30"/>
      <c r="I371" s="30"/>
      <c r="J371" s="30" t="str">
        <f>IF(B371="","",IF('Cumulative Volumes Imperial'!$AP$17=FALSE,L371,K371))</f>
        <v/>
      </c>
      <c r="K371" s="30"/>
      <c r="L371" s="30"/>
      <c r="M371" s="30" t="str">
        <f>IF($E$8+45+$E$9&gt;989,"FALSE",IF(B371="","",IF('Cumulative Volumes Imperial'!$AP$17=FALSE,O371,N371)))</f>
        <v/>
      </c>
      <c r="N371" s="30"/>
      <c r="O371" s="30" t="str">
        <f>IF(B371=0,"",IF('Cumulative Volumes Imperial'!$AP$17=FALSE,(V371*$E$4)+(W371*$E$5),N371))</f>
        <v/>
      </c>
      <c r="P371" s="30" t="str">
        <f>IF(B371=0,"",(((1/12)*'Imperial Data'!$AC$4*'Imperial Data'!$AC$5)-C371)*$H$6)</f>
        <v/>
      </c>
      <c r="Q371" s="30"/>
      <c r="R371" s="30" t="str">
        <f>IF(B371=0,"",(((1/12)*'Imperial Data'!$AC$5*'Imperial Data'!$AC$7)-D371)*$H$6)</f>
        <v/>
      </c>
      <c r="S371" s="30"/>
      <c r="T371" s="30"/>
      <c r="U371" s="30"/>
      <c r="V371" s="30"/>
      <c r="W371" s="30" t="str">
        <f t="shared" si="67"/>
        <v/>
      </c>
      <c r="X371" s="31"/>
      <c r="Y371" s="30" t="str">
        <f t="shared" si="66"/>
        <v xml:space="preserve"> </v>
      </c>
      <c r="Z371" s="32"/>
    </row>
    <row r="372" spans="2:26" x14ac:dyDescent="0.2">
      <c r="B372" s="34"/>
      <c r="C372" s="30" t="str" cm="1">
        <f t="array" ref="C372">IF(B372=0," ",IF('Imperial Data'!AG361&gt;=1,_xlfn.XLOOKUP('Imperial Data'!AG361,Imperial_Incremental[Height],_xlfn.XLOOKUP('Cumulative Volumes Imperial'!$F$4,Imperial_Incremental[#Headers],Imperial_Incremental[])),0))</f>
        <v xml:space="preserve"> </v>
      </c>
      <c r="D372" s="30" t="str" cm="1">
        <f t="array" ref="D372">IF(B372=0," ",IF('Imperial Data'!AG361&gt;=1,_xlfn.XLOOKUP('Imperial Data'!AG361,Imperial_Incremental[Height],_xlfn.XLOOKUP('Cumulative Volumes Imperial'!$F$4&amp;"EC",Imperial_Incremental[#Headers],Imperial_Incremental[]),0),0))</f>
        <v xml:space="preserve"> </v>
      </c>
      <c r="E372" s="30"/>
      <c r="F372" s="30"/>
      <c r="G372" s="30" t="str">
        <f>IF(B372=0,"",IF('Cumulative Volumes Imperial'!$AP$17=FALSE,I372,H372))</f>
        <v/>
      </c>
      <c r="H372" s="30"/>
      <c r="I372" s="30"/>
      <c r="J372" s="30" t="str">
        <f>IF(B372="","",IF('Cumulative Volumes Imperial'!$AP$17=FALSE,L372,K372))</f>
        <v/>
      </c>
      <c r="K372" s="30"/>
      <c r="L372" s="30"/>
      <c r="M372" s="30" t="str">
        <f>IF($E$8+45+$E$9&gt;989,"FALSE",IF(B372="","",IF('Cumulative Volumes Imperial'!$AP$17=FALSE,O372,N372)))</f>
        <v/>
      </c>
      <c r="N372" s="30"/>
      <c r="O372" s="30" t="str">
        <f>IF(B372=0,"",IF('Cumulative Volumes Imperial'!$AP$17=FALSE,(V372*$E$4)+(W372*$E$5),N372))</f>
        <v/>
      </c>
      <c r="P372" s="30" t="str">
        <f>IF(B372=0,"",(((1/12)*'Imperial Data'!$AC$4*'Imperial Data'!$AC$5)-C372)*$H$6)</f>
        <v/>
      </c>
      <c r="Q372" s="30"/>
      <c r="R372" s="30" t="str">
        <f>IF(B372=0,"",(((1/12)*'Imperial Data'!$AC$5*'Imperial Data'!$AC$7)-D372)*$H$6)</f>
        <v/>
      </c>
      <c r="S372" s="30"/>
      <c r="T372" s="30"/>
      <c r="U372" s="30"/>
      <c r="V372" s="30"/>
      <c r="W372" s="30" t="str">
        <f t="shared" si="67"/>
        <v/>
      </c>
      <c r="X372" s="31"/>
      <c r="Y372" s="30" t="str">
        <f t="shared" si="66"/>
        <v xml:space="preserve"> </v>
      </c>
      <c r="Z372" s="32"/>
    </row>
    <row r="373" spans="2:26" x14ac:dyDescent="0.2">
      <c r="B373" s="34"/>
      <c r="C373" s="30" t="str" cm="1">
        <f t="array" ref="C373">IF(B373=0," ",IF('Imperial Data'!AG362&gt;=1,_xlfn.XLOOKUP('Imperial Data'!AG362,Imperial_Incremental[Height],_xlfn.XLOOKUP('Cumulative Volumes Imperial'!$F$4,Imperial_Incremental[#Headers],Imperial_Incremental[])),0))</f>
        <v xml:space="preserve"> </v>
      </c>
      <c r="D373" s="30" t="str" cm="1">
        <f t="array" ref="D373">IF(B373=0," ",IF('Imperial Data'!AG362&gt;=1,_xlfn.XLOOKUP('Imperial Data'!AG362,Imperial_Incremental[Height],_xlfn.XLOOKUP('Cumulative Volumes Imperial'!$F$4&amp;"EC",Imperial_Incremental[#Headers],Imperial_Incremental[]),0),0))</f>
        <v xml:space="preserve"> </v>
      </c>
      <c r="E373" s="30"/>
      <c r="F373" s="30"/>
      <c r="G373" s="30" t="str">
        <f>IF(B373=0,"",IF('Cumulative Volumes Imperial'!$AP$17=FALSE,I373,H373))</f>
        <v/>
      </c>
      <c r="H373" s="30"/>
      <c r="I373" s="30"/>
      <c r="J373" s="30" t="str">
        <f>IF(B373="","",IF('Cumulative Volumes Imperial'!$AP$17=FALSE,L373,K373))</f>
        <v/>
      </c>
      <c r="K373" s="30"/>
      <c r="L373" s="30"/>
      <c r="M373" s="30" t="str">
        <f>IF($E$8+45+$E$9&gt;989,"FALSE",IF(B373="","",IF('Cumulative Volumes Imperial'!$AP$17=FALSE,O373,N373)))</f>
        <v/>
      </c>
      <c r="N373" s="30"/>
      <c r="O373" s="30" t="str">
        <f>IF(B373=0,"",IF('Cumulative Volumes Imperial'!$AP$17=FALSE,(V373*$E$4)+(W373*$E$5),N373))</f>
        <v/>
      </c>
      <c r="P373" s="30" t="str">
        <f>IF(B373=0,"",(((1/12)*'Imperial Data'!$AC$4*'Imperial Data'!$AC$5)-C373)*$H$6)</f>
        <v/>
      </c>
      <c r="Q373" s="30"/>
      <c r="R373" s="30" t="str">
        <f>IF(B373=0,"",(((1/12)*'Imperial Data'!$AC$5*'Imperial Data'!$AC$7)-D373)*$H$6)</f>
        <v/>
      </c>
      <c r="S373" s="30"/>
      <c r="T373" s="30"/>
      <c r="U373" s="30"/>
      <c r="V373" s="30"/>
      <c r="W373" s="30" t="str">
        <f t="shared" si="67"/>
        <v/>
      </c>
      <c r="X373" s="31"/>
      <c r="Y373" s="30" t="str">
        <f t="shared" si="66"/>
        <v xml:space="preserve"> </v>
      </c>
      <c r="Z373" s="32"/>
    </row>
    <row r="374" spans="2:26" x14ac:dyDescent="0.2">
      <c r="B374" s="34"/>
      <c r="C374" s="30" t="str" cm="1">
        <f t="array" ref="C374">IF(B374=0," ",IF('Imperial Data'!AG363&gt;=1,_xlfn.XLOOKUP('Imperial Data'!AG363,Imperial_Incremental[Height],_xlfn.XLOOKUP('Cumulative Volumes Imperial'!$F$4,Imperial_Incremental[#Headers],Imperial_Incremental[])),0))</f>
        <v xml:space="preserve"> </v>
      </c>
      <c r="D374" s="30" t="str" cm="1">
        <f t="array" ref="D374">IF(B374=0," ",IF('Imperial Data'!AG363&gt;=1,_xlfn.XLOOKUP('Imperial Data'!AG363,Imperial_Incremental[Height],_xlfn.XLOOKUP('Cumulative Volumes Imperial'!$F$4&amp;"EC",Imperial_Incremental[#Headers],Imperial_Incremental[]),0),0))</f>
        <v xml:space="preserve"> </v>
      </c>
      <c r="E374" s="30"/>
      <c r="F374" s="30"/>
      <c r="G374" s="30" t="str">
        <f>IF(B374=0,"",IF('Cumulative Volumes Imperial'!$AP$17=FALSE,I374,H374))</f>
        <v/>
      </c>
      <c r="H374" s="30"/>
      <c r="I374" s="30"/>
      <c r="J374" s="30" t="str">
        <f>IF(B374="","",IF('Cumulative Volumes Imperial'!$AP$17=FALSE,L374,K374))</f>
        <v/>
      </c>
      <c r="K374" s="30"/>
      <c r="L374" s="30"/>
      <c r="M374" s="30" t="str">
        <f>IF($E$8+45+$E$9&gt;989,"FALSE",IF(B374="","",IF('Cumulative Volumes Imperial'!$AP$17=FALSE,O374,N374)))</f>
        <v/>
      </c>
      <c r="N374" s="30"/>
      <c r="O374" s="30" t="str">
        <f>IF(B374=0,"",IF('Cumulative Volumes Imperial'!$AP$17=FALSE,(V374*$E$4)+(W374*$E$5),N374))</f>
        <v/>
      </c>
      <c r="P374" s="30" t="str">
        <f>IF(B374=0,"",(((1/12)*'Imperial Data'!$AC$4*'Imperial Data'!$AC$5)-C374)*$H$6)</f>
        <v/>
      </c>
      <c r="Q374" s="30"/>
      <c r="R374" s="30" t="str">
        <f>IF(B374=0,"",(((1/12)*'Imperial Data'!$AC$5*'Imperial Data'!$AC$7)-D374)*$H$6)</f>
        <v/>
      </c>
      <c r="S374" s="30"/>
      <c r="T374" s="30"/>
      <c r="U374" s="30"/>
      <c r="V374" s="30"/>
      <c r="W374" s="30" t="str">
        <f t="shared" si="67"/>
        <v/>
      </c>
      <c r="X374" s="31"/>
      <c r="Y374" s="30" t="str">
        <f t="shared" si="66"/>
        <v xml:space="preserve"> </v>
      </c>
      <c r="Z374" s="32"/>
    </row>
    <row r="375" spans="2:26" x14ac:dyDescent="0.2">
      <c r="B375" s="34"/>
      <c r="C375" s="30" t="str" cm="1">
        <f t="array" ref="C375">IF(B375=0," ",IF('Imperial Data'!AG364&gt;=1,_xlfn.XLOOKUP('Imperial Data'!AG364,Imperial_Incremental[Height],_xlfn.XLOOKUP('Cumulative Volumes Imperial'!$F$4,Imperial_Incremental[#Headers],Imperial_Incremental[])),0))</f>
        <v xml:space="preserve"> </v>
      </c>
      <c r="D375" s="30" t="str" cm="1">
        <f t="array" ref="D375">IF(B375=0," ",IF('Imperial Data'!AG364&gt;=1,_xlfn.XLOOKUP('Imperial Data'!AG364,Imperial_Incremental[Height],_xlfn.XLOOKUP('Cumulative Volumes Imperial'!$F$4&amp;"EC",Imperial_Incremental[#Headers],Imperial_Incremental[]),0),0))</f>
        <v xml:space="preserve"> </v>
      </c>
      <c r="E375" s="30"/>
      <c r="F375" s="30"/>
      <c r="G375" s="30" t="str">
        <f>IF(B375=0,"",IF('Cumulative Volumes Imperial'!$AP$17=FALSE,I375,H375))</f>
        <v/>
      </c>
      <c r="H375" s="30"/>
      <c r="I375" s="30"/>
      <c r="J375" s="30" t="str">
        <f>IF(B375="","",IF('Cumulative Volumes Imperial'!$AP$17=FALSE,L375,K375))</f>
        <v/>
      </c>
      <c r="K375" s="30"/>
      <c r="L375" s="30"/>
      <c r="M375" s="30" t="str">
        <f>IF($E$8+45+$E$9&gt;989,"FALSE",IF(B375="","",IF('Cumulative Volumes Imperial'!$AP$17=FALSE,O375,N375)))</f>
        <v/>
      </c>
      <c r="N375" s="30"/>
      <c r="O375" s="30"/>
      <c r="P375" s="30" t="str">
        <f>IF(B375=0,"",(((1/12)*'Imperial Data'!$AC$4*'Imperial Data'!$AC$5)-C375)*$H$6)</f>
        <v/>
      </c>
      <c r="Q375" s="30"/>
      <c r="R375" s="30" t="str">
        <f>IF(B375=0,"",(((1/12)*'Imperial Data'!$AC$5*'Imperial Data'!$AC$7)-D375)*$H$6)</f>
        <v/>
      </c>
      <c r="S375" s="30"/>
      <c r="T375" s="30"/>
      <c r="U375" s="30"/>
      <c r="V375" s="30"/>
      <c r="W375" s="30" t="str">
        <f t="shared" si="67"/>
        <v/>
      </c>
      <c r="X375" s="31"/>
      <c r="Y375" s="30" t="str">
        <f t="shared" si="66"/>
        <v xml:space="preserve"> </v>
      </c>
      <c r="Z375" s="32"/>
    </row>
    <row r="376" spans="2:26" x14ac:dyDescent="0.2">
      <c r="B376" s="34"/>
      <c r="C376" s="30" t="str" cm="1">
        <f t="array" ref="C376">IF(B376=0," ",IF('Imperial Data'!AG365&gt;=1,_xlfn.XLOOKUP('Imperial Data'!AG365,Imperial_Incremental[Height],_xlfn.XLOOKUP('Cumulative Volumes Imperial'!$F$4,Imperial_Incremental[#Headers],Imperial_Incremental[])),0))</f>
        <v xml:space="preserve"> </v>
      </c>
      <c r="D376" s="30" t="str" cm="1">
        <f t="array" ref="D376">IF(B376=0," ",IF('Imperial Data'!AG365&gt;=1,_xlfn.XLOOKUP('Imperial Data'!AG365,Imperial_Incremental[Height],_xlfn.XLOOKUP('Cumulative Volumes Imperial'!$F$4&amp;"EC",Imperial_Incremental[#Headers],Imperial_Incremental[]),0),0))</f>
        <v xml:space="preserve"> </v>
      </c>
      <c r="E376" s="30"/>
      <c r="F376" s="30"/>
      <c r="G376" s="30" t="str">
        <f>IF(B376=0,"",IF('Cumulative Volumes Imperial'!$AP$17=FALSE,I376,H376))</f>
        <v/>
      </c>
      <c r="H376" s="30"/>
      <c r="I376" s="30"/>
      <c r="J376" s="30" t="str">
        <f>IF(B376="","",IF('Cumulative Volumes Imperial'!$AP$17=FALSE,L376,K376))</f>
        <v/>
      </c>
      <c r="K376" s="30"/>
      <c r="L376" s="30"/>
      <c r="M376" s="30" t="str">
        <f>IF($E$8+45+$E$9&gt;989,"FALSE",IF(B376="","",IF('Cumulative Volumes Imperial'!$AP$17=FALSE,O376,N376)))</f>
        <v/>
      </c>
      <c r="N376" s="30"/>
      <c r="O376" s="30"/>
      <c r="P376" s="30" t="str">
        <f>IF(B376=0,"",(((1/12)*'Imperial Data'!$AC$4*'Imperial Data'!$AC$5)-C376)*$H$6)</f>
        <v/>
      </c>
      <c r="Q376" s="30"/>
      <c r="R376" s="30" t="str">
        <f>IF(B376=0,"",(((1/12)*'Imperial Data'!$AC$5*'Imperial Data'!$AC$7)-D376)*$H$6)</f>
        <v/>
      </c>
      <c r="S376" s="30"/>
      <c r="T376" s="30"/>
      <c r="U376" s="30"/>
      <c r="V376" s="30"/>
      <c r="W376" s="30" t="str">
        <f t="shared" si="67"/>
        <v/>
      </c>
      <c r="X376" s="31"/>
      <c r="Y376" s="30" t="str">
        <f t="shared" si="66"/>
        <v xml:space="preserve"> </v>
      </c>
      <c r="Z376" s="32"/>
    </row>
    <row r="377" spans="2:26" x14ac:dyDescent="0.2">
      <c r="B377" s="34"/>
      <c r="C377" s="30" t="str" cm="1">
        <f t="array" ref="C377">IF(B377=0," ",IF('Imperial Data'!AG366&gt;=1,_xlfn.XLOOKUP('Imperial Data'!AG366,Imperial_Incremental[Height],_xlfn.XLOOKUP('Cumulative Volumes Imperial'!$F$4,Imperial_Incremental[#Headers],Imperial_Incremental[])),0))</f>
        <v xml:space="preserve"> </v>
      </c>
      <c r="D377" s="30" t="str" cm="1">
        <f t="array" ref="D377">IF(B377=0," ",IF('Imperial Data'!AG366&gt;=1,_xlfn.XLOOKUP('Imperial Data'!AG366,Imperial_Incremental[Height],_xlfn.XLOOKUP('Cumulative Volumes Imperial'!$F$4&amp;"EC",Imperial_Incremental[#Headers],Imperial_Incremental[]),0),0))</f>
        <v xml:space="preserve"> </v>
      </c>
      <c r="E377" s="30"/>
      <c r="F377" s="30"/>
      <c r="G377" s="30" t="str">
        <f>IF(B377=0,"",IF('Cumulative Volumes Imperial'!$AP$17=FALSE,I377,H377))</f>
        <v/>
      </c>
      <c r="H377" s="30"/>
      <c r="I377" s="30"/>
      <c r="J377" s="30" t="str">
        <f>IF(B377="","",IF('Cumulative Volumes Imperial'!$AP$17=FALSE,L377,K377))</f>
        <v/>
      </c>
      <c r="K377" s="30"/>
      <c r="L377" s="30"/>
      <c r="M377" s="30" t="str">
        <f>IF($E$8+45+$E$9&gt;989,"FALSE",IF(B377="","",IF('Cumulative Volumes Imperial'!$AP$17=FALSE,O377,N377)))</f>
        <v/>
      </c>
      <c r="N377" s="30"/>
      <c r="O377" s="30"/>
      <c r="P377" s="30" t="str">
        <f>IF(B377=0,"",(((1/12)*'Imperial Data'!$AC$4*'Imperial Data'!$AC$5)-C377)*$H$6)</f>
        <v/>
      </c>
      <c r="Q377" s="30"/>
      <c r="R377" s="30" t="str">
        <f>IF(B377=0,"",(((1/12)*'Imperial Data'!$AC$5*'Imperial Data'!$AC$7)-D377)*$H$6)</f>
        <v/>
      </c>
      <c r="S377" s="30"/>
      <c r="T377" s="30"/>
      <c r="U377" s="30"/>
      <c r="V377" s="30"/>
      <c r="W377" s="30" t="str">
        <f t="shared" si="67"/>
        <v/>
      </c>
      <c r="X377" s="31"/>
      <c r="Y377" s="30" t="str">
        <f t="shared" si="66"/>
        <v xml:space="preserve"> </v>
      </c>
      <c r="Z377" s="32"/>
    </row>
    <row r="378" spans="2:26" x14ac:dyDescent="0.2">
      <c r="B378" s="34"/>
      <c r="C378" s="30" t="str" cm="1">
        <f t="array" ref="C378">IF(B378=0," ",IF('Imperial Data'!AG367&gt;=1,_xlfn.XLOOKUP('Imperial Data'!AG367,Imperial_Incremental[Height],_xlfn.XLOOKUP('Cumulative Volumes Imperial'!$F$4,Imperial_Incremental[#Headers],Imperial_Incremental[])),0))</f>
        <v xml:space="preserve"> </v>
      </c>
      <c r="D378" s="30" t="str" cm="1">
        <f t="array" ref="D378">IF(B378=0," ",IF('Imperial Data'!AG367&gt;=1,_xlfn.XLOOKUP('Imperial Data'!AG367,Imperial_Incremental[Height],_xlfn.XLOOKUP('Cumulative Volumes Imperial'!$F$4&amp;"EC",Imperial_Incremental[#Headers],Imperial_Incremental[]),0),0))</f>
        <v xml:space="preserve"> </v>
      </c>
      <c r="E378" s="30"/>
      <c r="F378" s="30"/>
      <c r="G378" s="30" t="str">
        <f>IF(B378=0,"",IF('Cumulative Volumes Imperial'!$AP$17=FALSE,I378,H378))</f>
        <v/>
      </c>
      <c r="H378" s="30"/>
      <c r="I378" s="30"/>
      <c r="J378" s="30" t="str">
        <f>IF(B378="","",IF('Cumulative Volumes Imperial'!$AP$17=FALSE,L378,K378))</f>
        <v/>
      </c>
      <c r="K378" s="30"/>
      <c r="L378" s="30"/>
      <c r="M378" s="30" t="str">
        <f>IF($E$8+45+$E$9&gt;989,"FALSE",IF(B378="","",IF('Cumulative Volumes Imperial'!$AP$17=FALSE,O378,N378)))</f>
        <v/>
      </c>
      <c r="N378" s="30"/>
      <c r="O378" s="30"/>
      <c r="P378" s="30" t="str">
        <f>IF(B378=0,"",(((1/12)*'Imperial Data'!$AC$4*'Imperial Data'!$AC$5)-C378)*$H$6)</f>
        <v/>
      </c>
      <c r="Q378" s="30"/>
      <c r="R378" s="30" t="str">
        <f>IF(B378=0,"",(((1/12)*'Imperial Data'!$AC$5*'Imperial Data'!$AC$7)-D378)*$H$6)</f>
        <v/>
      </c>
      <c r="S378" s="30"/>
      <c r="T378" s="30"/>
      <c r="U378" s="30"/>
      <c r="V378" s="30"/>
      <c r="W378" s="30" t="str">
        <f t="shared" si="67"/>
        <v/>
      </c>
      <c r="X378" s="31"/>
      <c r="Y378" s="30" t="str">
        <f t="shared" si="66"/>
        <v xml:space="preserve"> </v>
      </c>
      <c r="Z378" s="32"/>
    </row>
    <row r="379" spans="2:26" x14ac:dyDescent="0.2">
      <c r="B379" s="34"/>
      <c r="C379" s="30" t="str" cm="1">
        <f t="array" ref="C379">IF(B379=0," ",IF('Imperial Data'!AG368&gt;=1,_xlfn.XLOOKUP('Imperial Data'!AG368,Imperial_Incremental[Height],_xlfn.XLOOKUP('Cumulative Volumes Imperial'!$F$4,Imperial_Incremental[#Headers],Imperial_Incremental[])),0))</f>
        <v xml:space="preserve"> </v>
      </c>
      <c r="D379" s="30" t="str" cm="1">
        <f t="array" ref="D379">IF(B379=0," ",IF('Imperial Data'!AG368&gt;=1,_xlfn.XLOOKUP('Imperial Data'!AG368,Imperial_Incremental[Height],_xlfn.XLOOKUP('Cumulative Volumes Imperial'!$F$4&amp;"EC",Imperial_Incremental[#Headers],Imperial_Incremental[]),0),0))</f>
        <v xml:space="preserve"> </v>
      </c>
      <c r="E379" s="30"/>
      <c r="F379" s="30"/>
      <c r="G379" s="30" t="str">
        <f>IF(B379=0,"",IF('Cumulative Volumes Imperial'!$AP$17=FALSE,I379,H379))</f>
        <v/>
      </c>
      <c r="H379" s="30"/>
      <c r="I379" s="30"/>
      <c r="J379" s="30" t="str">
        <f>IF(B379="","",IF('Cumulative Volumes Imperial'!$AP$17=FALSE,L379,K379))</f>
        <v/>
      </c>
      <c r="K379" s="30"/>
      <c r="L379" s="30"/>
      <c r="M379" s="30" t="str">
        <f>IF($E$8+45+$E$9&gt;989,"FALSE",IF(B379="","",IF('Cumulative Volumes Imperial'!$AP$17=FALSE,O379,N379)))</f>
        <v/>
      </c>
      <c r="N379" s="30"/>
      <c r="O379" s="30"/>
      <c r="P379" s="30" t="str">
        <f>IF(B379=0,"",(((1/12)*'Imperial Data'!$AC$4*'Imperial Data'!$AC$5)-C379)*$H$6)</f>
        <v/>
      </c>
      <c r="Q379" s="30"/>
      <c r="R379" s="30" t="str">
        <f>IF(B379=0,"",(((1/12)*'Imperial Data'!$AC$5*'Imperial Data'!$AC$7)-D379)*$H$6)</f>
        <v/>
      </c>
      <c r="S379" s="30"/>
      <c r="T379" s="30"/>
      <c r="U379" s="30"/>
      <c r="V379" s="30"/>
      <c r="W379" s="30" t="str">
        <f t="shared" si="67"/>
        <v/>
      </c>
      <c r="X379" s="31"/>
      <c r="Y379" s="30" t="str">
        <f t="shared" si="66"/>
        <v xml:space="preserve"> </v>
      </c>
      <c r="Z379" s="32"/>
    </row>
    <row r="380" spans="2:26" x14ac:dyDescent="0.2">
      <c r="B380" s="34"/>
      <c r="C380" s="30" t="str" cm="1">
        <f t="array" ref="C380">IF(B380=0," ",IF('Imperial Data'!AG369&gt;=1,_xlfn.XLOOKUP('Imperial Data'!AG369,Imperial_Incremental[Height],_xlfn.XLOOKUP('Cumulative Volumes Imperial'!$F$4,Imperial_Incremental[#Headers],Imperial_Incremental[])),0))</f>
        <v xml:space="preserve"> </v>
      </c>
      <c r="D380" s="30" t="str" cm="1">
        <f t="array" ref="D380">IF(B380=0," ",IF('Imperial Data'!AG369&gt;=1,_xlfn.XLOOKUP('Imperial Data'!AG369,Imperial_Incremental[Height],_xlfn.XLOOKUP('Cumulative Volumes Imperial'!$F$4&amp;"EC",Imperial_Incremental[#Headers],Imperial_Incremental[]),0),0))</f>
        <v xml:space="preserve"> </v>
      </c>
      <c r="E380" s="30"/>
      <c r="F380" s="30"/>
      <c r="G380" s="30" t="str">
        <f>IF(B380=0,"",IF('Cumulative Volumes Imperial'!$AP$17=FALSE,I380,H380))</f>
        <v/>
      </c>
      <c r="H380" s="30"/>
      <c r="I380" s="30"/>
      <c r="J380" s="30" t="str">
        <f>IF(B380="","",IF('Cumulative Volumes Imperial'!$AP$17=FALSE,L380,K380))</f>
        <v/>
      </c>
      <c r="K380" s="30"/>
      <c r="L380" s="30"/>
      <c r="M380" s="30" t="str">
        <f>IF($E$8+45+$E$9&gt;989,"FALSE",IF(B380="","",IF('Cumulative Volumes Imperial'!$AP$17=FALSE,O380,N380)))</f>
        <v/>
      </c>
      <c r="N380" s="30"/>
      <c r="O380" s="30"/>
      <c r="P380" s="30" t="str">
        <f>IF(B380=0,"",(((1/12)*'Imperial Data'!$AC$4*'Imperial Data'!$AC$5)-C380)*$H$6)</f>
        <v/>
      </c>
      <c r="Q380" s="30"/>
      <c r="R380" s="30" t="str">
        <f>IF(B380=0,"",(((1/12)*'Imperial Data'!$AC$5*'Imperial Data'!$AC$7)-D380)*$H$6)</f>
        <v/>
      </c>
      <c r="S380" s="30"/>
      <c r="T380" s="30"/>
      <c r="U380" s="30"/>
      <c r="V380" s="30"/>
      <c r="W380" s="30" t="str">
        <f t="shared" si="67"/>
        <v/>
      </c>
      <c r="X380" s="31"/>
      <c r="Y380" s="30" t="str">
        <f t="shared" si="66"/>
        <v xml:space="preserve"> </v>
      </c>
      <c r="Z380" s="32"/>
    </row>
    <row r="381" spans="2:26" x14ac:dyDescent="0.2">
      <c r="B381" s="34"/>
      <c r="C381" s="30" t="str" cm="1">
        <f t="array" ref="C381">IF(B381=0," ",IF('Imperial Data'!AG370&gt;=1,_xlfn.XLOOKUP('Imperial Data'!AG370,Imperial_Incremental[Height],_xlfn.XLOOKUP('Cumulative Volumes Imperial'!$F$4,Imperial_Incremental[#Headers],Imperial_Incremental[])),0))</f>
        <v xml:space="preserve"> </v>
      </c>
      <c r="D381" s="30" t="str" cm="1">
        <f t="array" ref="D381">IF(B381=0," ",IF('Imperial Data'!AG370&gt;=1,_xlfn.XLOOKUP('Imperial Data'!AG370,Imperial_Incremental[Height],_xlfn.XLOOKUP('Cumulative Volumes Imperial'!$F$4&amp;"EC",Imperial_Incremental[#Headers],Imperial_Incremental[]),0),0))</f>
        <v xml:space="preserve"> </v>
      </c>
      <c r="E381" s="30"/>
      <c r="F381" s="30"/>
      <c r="G381" s="30" t="str">
        <f>IF(B381=0,"",IF('Cumulative Volumes Imperial'!$AP$17=FALSE,I381,H381))</f>
        <v/>
      </c>
      <c r="H381" s="30"/>
      <c r="I381" s="30"/>
      <c r="J381" s="30" t="str">
        <f>IF(B381="","",IF('Cumulative Volumes Imperial'!$AP$17=FALSE,L381,K381))</f>
        <v/>
      </c>
      <c r="K381" s="30"/>
      <c r="L381" s="30"/>
      <c r="M381" s="30" t="str">
        <f>IF($E$8+45+$E$9&gt;989,"FALSE",IF(B381="","",IF('Cumulative Volumes Imperial'!$AP$17=FALSE,O381,N381)))</f>
        <v/>
      </c>
      <c r="N381" s="30"/>
      <c r="O381" s="30"/>
      <c r="P381" s="30" t="str">
        <f>IF(B381=0,"",(((1/12)*'Imperial Data'!$AC$4*'Imperial Data'!$AC$5)-C381)*$H$6)</f>
        <v/>
      </c>
      <c r="Q381" s="30"/>
      <c r="R381" s="30" t="str">
        <f>IF(B381=0,"",(((1/12)*'Imperial Data'!$AC$5*'Imperial Data'!$AC$7)-D381)*$H$6)</f>
        <v/>
      </c>
      <c r="S381" s="30"/>
      <c r="T381" s="30"/>
      <c r="U381" s="30"/>
      <c r="V381" s="30"/>
      <c r="W381" s="30" t="str">
        <f t="shared" si="67"/>
        <v/>
      </c>
      <c r="X381" s="31"/>
      <c r="Y381" s="30" t="str">
        <f t="shared" si="66"/>
        <v xml:space="preserve"> </v>
      </c>
      <c r="Z381" s="32"/>
    </row>
    <row r="382" spans="2:26" x14ac:dyDescent="0.2">
      <c r="B382" s="34"/>
      <c r="C382" s="30" t="str" cm="1">
        <f t="array" ref="C382">IF(B382=0," ",IF('Imperial Data'!AG371&gt;=1,_xlfn.XLOOKUP('Imperial Data'!AG371,Imperial_Incremental[Height],_xlfn.XLOOKUP('Cumulative Volumes Imperial'!$F$4,Imperial_Incremental[#Headers],Imperial_Incremental[])),0))</f>
        <v xml:space="preserve"> </v>
      </c>
      <c r="D382" s="30" t="str" cm="1">
        <f t="array" ref="D382">IF(B382=0," ",IF('Imperial Data'!AG371&gt;=1,_xlfn.XLOOKUP('Imperial Data'!AG371,Imperial_Incremental[Height],_xlfn.XLOOKUP('Cumulative Volumes Imperial'!$F$4&amp;"EC",Imperial_Incremental[#Headers],Imperial_Incremental[]),0),0))</f>
        <v xml:space="preserve"> </v>
      </c>
      <c r="E382" s="30"/>
      <c r="F382" s="30"/>
      <c r="G382" s="30" t="str">
        <f>IF(B382=0,"",IF('Cumulative Volumes Imperial'!$AP$17=FALSE,I382,H382))</f>
        <v/>
      </c>
      <c r="H382" s="30"/>
      <c r="I382" s="30"/>
      <c r="J382" s="30" t="str">
        <f>IF(B382="","",IF('Cumulative Volumes Imperial'!$AP$17=FALSE,L382,K382))</f>
        <v/>
      </c>
      <c r="K382" s="30"/>
      <c r="L382" s="30"/>
      <c r="M382" s="30" t="str">
        <f>IF($E$8+45+$E$9&gt;989,"FALSE",IF(B382="","",IF('Cumulative Volumes Imperial'!$AP$17=FALSE,O382,N382)))</f>
        <v/>
      </c>
      <c r="N382" s="30"/>
      <c r="O382" s="30"/>
      <c r="P382" s="30" t="str">
        <f>IF(B382=0,"",(((1/12)*'Imperial Data'!$AC$4*'Imperial Data'!$AC$5)-C382)*$H$6)</f>
        <v/>
      </c>
      <c r="Q382" s="30"/>
      <c r="R382" s="30" t="str">
        <f>IF(B382=0,"",(((1/12)*'Imperial Data'!$AC$5*'Imperial Data'!$AC$7)-D382)*$H$6)</f>
        <v/>
      </c>
      <c r="S382" s="30"/>
      <c r="T382" s="30"/>
      <c r="U382" s="30"/>
      <c r="V382" s="30"/>
      <c r="W382" s="30" t="str">
        <f t="shared" si="67"/>
        <v/>
      </c>
      <c r="X382" s="31"/>
      <c r="Y382" s="30" t="str">
        <f t="shared" si="66"/>
        <v xml:space="preserve"> </v>
      </c>
      <c r="Z382" s="32"/>
    </row>
    <row r="383" spans="2:26" x14ac:dyDescent="0.2">
      <c r="B383" s="34"/>
      <c r="C383" s="30" t="str" cm="1">
        <f t="array" ref="C383">IF(B383=0," ",IF('Imperial Data'!AG372&gt;=1,_xlfn.XLOOKUP('Imperial Data'!AG372,Imperial_Incremental[Height],_xlfn.XLOOKUP('Cumulative Volumes Imperial'!$F$4,Imperial_Incremental[#Headers],Imperial_Incremental[])),0))</f>
        <v xml:space="preserve"> </v>
      </c>
      <c r="D383" s="30" t="str" cm="1">
        <f t="array" ref="D383">IF(B383=0," ",IF('Imperial Data'!AG372&gt;=1,_xlfn.XLOOKUP('Imperial Data'!AG372,Imperial_Incremental[Height],_xlfn.XLOOKUP('Cumulative Volumes Imperial'!$F$4&amp;"EC",Imperial_Incremental[#Headers],Imperial_Incremental[]),0),0))</f>
        <v xml:space="preserve"> </v>
      </c>
      <c r="E383" s="30"/>
      <c r="F383" s="30"/>
      <c r="G383" s="30" t="str">
        <f>IF(B383=0,"",IF('Cumulative Volumes Imperial'!$AP$17=FALSE,I383,H383))</f>
        <v/>
      </c>
      <c r="H383" s="30"/>
      <c r="I383" s="30"/>
      <c r="J383" s="30" t="str">
        <f>IF(B383="","",IF('Cumulative Volumes Imperial'!$AP$17=FALSE,L383,K383))</f>
        <v/>
      </c>
      <c r="K383" s="30"/>
      <c r="L383" s="30"/>
      <c r="M383" s="30" t="str">
        <f>IF($E$8+45+$E$9&gt;989,"FALSE",IF(B383="","",IF('Cumulative Volumes Imperial'!$AP$17=FALSE,O383,N383)))</f>
        <v/>
      </c>
      <c r="N383" s="30"/>
      <c r="O383" s="30"/>
      <c r="P383" s="30" t="str">
        <f>IF(B383=0,"",(((1/12)*'Imperial Data'!$AC$4*'Imperial Data'!$AC$5)-C383)*$H$6)</f>
        <v/>
      </c>
      <c r="Q383" s="30"/>
      <c r="R383" s="30" t="str">
        <f>IF(B383=0,"",(((1/12)*'Imperial Data'!$AC$5*'Imperial Data'!$AC$7)-D383)*$H$6)</f>
        <v/>
      </c>
      <c r="S383" s="30"/>
      <c r="T383" s="30"/>
      <c r="U383" s="30"/>
      <c r="V383" s="30"/>
      <c r="W383" s="30" t="str">
        <f t="shared" si="67"/>
        <v/>
      </c>
      <c r="X383" s="31"/>
      <c r="Y383" s="30" t="str">
        <f t="shared" si="66"/>
        <v xml:space="preserve"> </v>
      </c>
      <c r="Z383" s="32"/>
    </row>
    <row r="384" spans="2:26" x14ac:dyDescent="0.2">
      <c r="B384" s="34"/>
      <c r="C384" s="30" t="str" cm="1">
        <f t="array" ref="C384">IF(B384=0," ",IF('Imperial Data'!AG373&gt;=1,_xlfn.XLOOKUP('Imperial Data'!AG373,Imperial_Incremental[Height],_xlfn.XLOOKUP('Cumulative Volumes Imperial'!$F$4,Imperial_Incremental[#Headers],Imperial_Incremental[])),0))</f>
        <v xml:space="preserve"> </v>
      </c>
      <c r="D384" s="30" t="str" cm="1">
        <f t="array" ref="D384">IF(B384=0," ",IF('Imperial Data'!AG373&gt;=1,_xlfn.XLOOKUP('Imperial Data'!AG373,Imperial_Incremental[Height],_xlfn.XLOOKUP('Cumulative Volumes Imperial'!$F$4&amp;"EC",Imperial_Incremental[#Headers],Imperial_Incremental[]),0),0))</f>
        <v xml:space="preserve"> </v>
      </c>
      <c r="E384" s="30"/>
      <c r="F384" s="30"/>
      <c r="G384" s="30" t="str">
        <f>IF(B384=0,"",IF('Cumulative Volumes Imperial'!$AP$17=FALSE,I384,H384))</f>
        <v/>
      </c>
      <c r="H384" s="30"/>
      <c r="I384" s="30"/>
      <c r="J384" s="30" t="str">
        <f>IF(B384="","",IF('Cumulative Volumes Imperial'!$AP$17=FALSE,L384,K384))</f>
        <v/>
      </c>
      <c r="K384" s="30"/>
      <c r="L384" s="30"/>
      <c r="M384" s="30" t="str">
        <f>IF($E$8+45+$E$9&gt;989,"FALSE",IF(B384="","",IF('Cumulative Volumes Imperial'!$AP$17=FALSE,O384,N384)))</f>
        <v/>
      </c>
      <c r="N384" s="30"/>
      <c r="O384" s="30"/>
      <c r="P384" s="30" t="str">
        <f>IF(B384=0,"",(((1/12)*'Imperial Data'!$AC$4*'Imperial Data'!$AC$5)-C384)*$H$6)</f>
        <v/>
      </c>
      <c r="Q384" s="30"/>
      <c r="R384" s="30" t="str">
        <f>IF(B384=0,"",(((1/12)*'Imperial Data'!$AC$5*'Imperial Data'!$AC$7)-D384)*$H$6)</f>
        <v/>
      </c>
      <c r="S384" s="30"/>
      <c r="T384" s="30"/>
      <c r="U384" s="30"/>
      <c r="V384" s="30"/>
      <c r="W384" s="30" t="str">
        <f t="shared" si="67"/>
        <v/>
      </c>
      <c r="X384" s="31"/>
      <c r="Y384" s="30" t="str">
        <f t="shared" si="66"/>
        <v xml:space="preserve"> </v>
      </c>
      <c r="Z384" s="32"/>
    </row>
    <row r="385" spans="2:26" x14ac:dyDescent="0.2">
      <c r="B385" s="34"/>
      <c r="C385" s="30" t="str" cm="1">
        <f t="array" ref="C385">IF(B385=0," ",IF('Imperial Data'!AG374&gt;=1,_xlfn.XLOOKUP('Imperial Data'!AG374,Imperial_Incremental[Height],_xlfn.XLOOKUP('Cumulative Volumes Imperial'!$F$4,Imperial_Incremental[#Headers],Imperial_Incremental[])),0))</f>
        <v xml:space="preserve"> </v>
      </c>
      <c r="D385" s="30" t="str" cm="1">
        <f t="array" ref="D385">IF(B385=0," ",IF('Imperial Data'!AG374&gt;=1,_xlfn.XLOOKUP('Imperial Data'!AG374,Imperial_Incremental[Height],_xlfn.XLOOKUP('Cumulative Volumes Imperial'!$F$4&amp;"EC",Imperial_Incremental[#Headers],Imperial_Incremental[]),0),0))</f>
        <v xml:space="preserve"> </v>
      </c>
      <c r="E385" s="30"/>
      <c r="F385" s="30"/>
      <c r="G385" s="30" t="str">
        <f>IF(B385=0,"",IF('Cumulative Volumes Imperial'!$AP$17=FALSE,I385,H385))</f>
        <v/>
      </c>
      <c r="H385" s="30"/>
      <c r="I385" s="30"/>
      <c r="J385" s="30" t="str">
        <f>IF(B385="","",IF('Cumulative Volumes Imperial'!$AP$17=FALSE,L385,K385))</f>
        <v/>
      </c>
      <c r="K385" s="30"/>
      <c r="L385" s="30"/>
      <c r="M385" s="30" t="str">
        <f>IF($E$8+45+$E$9&gt;989,"FALSE",IF(B385="","",IF('Cumulative Volumes Imperial'!$AP$17=FALSE,O385,N385)))</f>
        <v/>
      </c>
      <c r="N385" s="30"/>
      <c r="O385" s="30"/>
      <c r="P385" s="30" t="str">
        <f>IF(B385=0,"",(((1/12)*'Imperial Data'!$AC$4*'Imperial Data'!$AC$5)-C385)*$H$6)</f>
        <v/>
      </c>
      <c r="Q385" s="30"/>
      <c r="R385" s="30" t="str">
        <f>IF(B385=0,"",(((1/12)*'Imperial Data'!$AC$5*'Imperial Data'!$AC$7)-D385)*$H$6)</f>
        <v/>
      </c>
      <c r="S385" s="30"/>
      <c r="T385" s="30"/>
      <c r="U385" s="30"/>
      <c r="V385" s="30"/>
      <c r="W385" s="30" t="str">
        <f t="shared" si="67"/>
        <v/>
      </c>
      <c r="X385" s="31"/>
      <c r="Y385" s="30" t="str">
        <f t="shared" si="66"/>
        <v xml:space="preserve"> </v>
      </c>
      <c r="Z385" s="32"/>
    </row>
    <row r="386" spans="2:26" x14ac:dyDescent="0.2">
      <c r="B386" s="34"/>
      <c r="C386" s="30" t="str" cm="1">
        <f t="array" ref="C386">IF(B386=0," ",IF('Imperial Data'!AG375&gt;=1,_xlfn.XLOOKUP('Imperial Data'!AG375,Imperial_Incremental[Height],_xlfn.XLOOKUP('Cumulative Volumes Imperial'!$F$4,Imperial_Incremental[#Headers],Imperial_Incremental[])),0))</f>
        <v xml:space="preserve"> </v>
      </c>
      <c r="D386" s="30" t="str" cm="1">
        <f t="array" ref="D386">IF(B386=0," ",IF('Imperial Data'!AG375&gt;=1,_xlfn.XLOOKUP('Imperial Data'!AG375,Imperial_Incremental[Height],_xlfn.XLOOKUP('Cumulative Volumes Imperial'!$F$4&amp;"EC",Imperial_Incremental[#Headers],Imperial_Incremental[]),0),0))</f>
        <v xml:space="preserve"> </v>
      </c>
      <c r="E386" s="30"/>
      <c r="F386" s="30"/>
      <c r="G386" s="30" t="str">
        <f>IF(B386=0,"",IF('Cumulative Volumes Imperial'!$AP$17=FALSE,I386,H386))</f>
        <v/>
      </c>
      <c r="H386" s="30"/>
      <c r="I386" s="30"/>
      <c r="J386" s="30" t="str">
        <f>IF(B386="","",IF('Cumulative Volumes Imperial'!$AP$17=FALSE,L386,K386))</f>
        <v/>
      </c>
      <c r="K386" s="30"/>
      <c r="L386" s="30"/>
      <c r="M386" s="30" t="str">
        <f>IF($E$8+45+$E$9&gt;989,"FALSE",IF(B386="","",IF('Cumulative Volumes Imperial'!$AP$17=FALSE,O386,N386)))</f>
        <v/>
      </c>
      <c r="N386" s="30"/>
      <c r="O386" s="30"/>
      <c r="P386" s="30" t="str">
        <f>IF(B386=0,"",(((1/12)*'Imperial Data'!$AC$4*'Imperial Data'!$AC$5)-C386)*$H$6)</f>
        <v/>
      </c>
      <c r="Q386" s="30"/>
      <c r="R386" s="30" t="str">
        <f>IF(B386=0,"",(((1/12)*'Imperial Data'!$AC$5*'Imperial Data'!$AC$7)-D386)*$H$6)</f>
        <v/>
      </c>
      <c r="S386" s="30"/>
      <c r="T386" s="30"/>
      <c r="U386" s="30"/>
      <c r="V386" s="30"/>
      <c r="W386" s="30" t="str">
        <f t="shared" si="67"/>
        <v/>
      </c>
      <c r="X386" s="31"/>
      <c r="Y386" s="30" t="str">
        <f t="shared" si="66"/>
        <v xml:space="preserve"> </v>
      </c>
      <c r="Z386" s="32"/>
    </row>
    <row r="387" spans="2:26" x14ac:dyDescent="0.2">
      <c r="B387" s="34"/>
      <c r="C387" s="30" t="str" cm="1">
        <f t="array" ref="C387">IF(B387=0," ",IF('Imperial Data'!AG376&gt;=1,_xlfn.XLOOKUP('Imperial Data'!AG376,Imperial_Incremental[Height],_xlfn.XLOOKUP('Cumulative Volumes Imperial'!$F$4,Imperial_Incremental[#Headers],Imperial_Incremental[])),0))</f>
        <v xml:space="preserve"> </v>
      </c>
      <c r="D387" s="30" t="str" cm="1">
        <f t="array" ref="D387">IF(B387=0," ",IF('Imperial Data'!AG376&gt;=1,_xlfn.XLOOKUP('Imperial Data'!AG376,Imperial_Incremental[Height],_xlfn.XLOOKUP('Cumulative Volumes Imperial'!$F$4&amp;"EC",Imperial_Incremental[#Headers],Imperial_Incremental[]),0),0))</f>
        <v xml:space="preserve"> </v>
      </c>
      <c r="E387" s="30"/>
      <c r="F387" s="30"/>
      <c r="G387" s="30" t="str">
        <f>IF(B387=0,"",IF('Cumulative Volumes Imperial'!$AP$17=FALSE,I387,H387))</f>
        <v/>
      </c>
      <c r="H387" s="30"/>
      <c r="I387" s="30"/>
      <c r="J387" s="30" t="str">
        <f>IF(B387="","",IF('Cumulative Volumes Imperial'!$AP$17=FALSE,L387,K387))</f>
        <v/>
      </c>
      <c r="K387" s="30"/>
      <c r="L387" s="30"/>
      <c r="M387" s="30" t="str">
        <f>IF($E$8+45+$E$9&gt;989,"FALSE",IF(B387="","",IF('Cumulative Volumes Imperial'!$AP$17=FALSE,O387,N387)))</f>
        <v/>
      </c>
      <c r="N387" s="30"/>
      <c r="O387" s="30"/>
      <c r="P387" s="30" t="str">
        <f>IF(B387=0,"",(((1/12)*'Imperial Data'!$AC$4*'Imperial Data'!$AC$5)-C387)*$H$6)</f>
        <v/>
      </c>
      <c r="Q387" s="30"/>
      <c r="R387" s="30" t="str">
        <f>IF(B387=0,"",(((1/12)*'Imperial Data'!$AC$5*'Imperial Data'!$AC$7)-D387)*$H$6)</f>
        <v/>
      </c>
      <c r="S387" s="30"/>
      <c r="T387" s="30"/>
      <c r="U387" s="30"/>
      <c r="V387" s="30"/>
      <c r="W387" s="30" t="str">
        <f t="shared" si="67"/>
        <v/>
      </c>
      <c r="X387" s="31"/>
      <c r="Y387" s="30" t="str">
        <f t="shared" si="66"/>
        <v xml:space="preserve"> </v>
      </c>
      <c r="Z387" s="32"/>
    </row>
    <row r="388" spans="2:26" x14ac:dyDescent="0.2">
      <c r="B388" s="34"/>
      <c r="C388" s="30" t="str" cm="1">
        <f t="array" ref="C388">IF(B388=0," ",IF('Imperial Data'!AG377&gt;=1,_xlfn.XLOOKUP('Imperial Data'!AG377,Imperial_Incremental[Height],_xlfn.XLOOKUP('Cumulative Volumes Imperial'!$F$4,Imperial_Incremental[#Headers],Imperial_Incremental[])),0))</f>
        <v xml:space="preserve"> </v>
      </c>
      <c r="D388" s="30" t="str" cm="1">
        <f t="array" ref="D388">IF(B388=0," ",IF('Imperial Data'!AG377&gt;=1,_xlfn.XLOOKUP('Imperial Data'!AG377,Imperial_Incremental[Height],_xlfn.XLOOKUP('Cumulative Volumes Imperial'!$F$4&amp;"EC",Imperial_Incremental[#Headers],Imperial_Incremental[]),0),0))</f>
        <v xml:space="preserve"> </v>
      </c>
      <c r="E388" s="30"/>
      <c r="F388" s="30"/>
      <c r="G388" s="30" t="str">
        <f>IF(B388=0,"",IF('Cumulative Volumes Imperial'!$AP$17=FALSE,I388,H388))</f>
        <v/>
      </c>
      <c r="H388" s="30"/>
      <c r="I388" s="30"/>
      <c r="J388" s="30" t="str">
        <f>IF(B388="","",IF('Cumulative Volumes Imperial'!$AP$17=FALSE,L388,K388))</f>
        <v/>
      </c>
      <c r="K388" s="30"/>
      <c r="L388" s="30"/>
      <c r="M388" s="30" t="str">
        <f>IF($E$8+45+$E$9&gt;989,"FALSE",IF(B388="","",IF('Cumulative Volumes Imperial'!$AP$17=FALSE,O388,N388)))</f>
        <v/>
      </c>
      <c r="N388" s="30"/>
      <c r="O388" s="30"/>
      <c r="P388" s="30" t="str">
        <f>IF(B388=0,"",(((1/12)*'Imperial Data'!$AC$4*'Imperial Data'!$AC$5)-C388)*$H$6)</f>
        <v/>
      </c>
      <c r="Q388" s="30"/>
      <c r="R388" s="30" t="str">
        <f>IF(B388=0,"",(((1/12)*'Imperial Data'!$AC$5*'Imperial Data'!$AC$7)-D388)*$H$6)</f>
        <v/>
      </c>
      <c r="S388" s="30"/>
      <c r="T388" s="30"/>
      <c r="U388" s="30"/>
      <c r="V388" s="30"/>
      <c r="W388" s="30" t="str">
        <f t="shared" si="67"/>
        <v/>
      </c>
      <c r="X388" s="31"/>
      <c r="Y388" s="30" t="str">
        <f t="shared" si="66"/>
        <v xml:space="preserve"> </v>
      </c>
      <c r="Z388" s="32"/>
    </row>
    <row r="389" spans="2:26" x14ac:dyDescent="0.2">
      <c r="B389" s="34"/>
      <c r="C389" s="30" t="str" cm="1">
        <f t="array" ref="C389">IF(B389=0," ",IF('Imperial Data'!AG378&gt;=1,_xlfn.XLOOKUP('Imperial Data'!AG378,Imperial_Incremental[Height],_xlfn.XLOOKUP('Cumulative Volumes Imperial'!$F$4,Imperial_Incremental[#Headers],Imperial_Incremental[])),0))</f>
        <v xml:space="preserve"> </v>
      </c>
      <c r="D389" s="30" t="str" cm="1">
        <f t="array" ref="D389">IF(B389=0," ",IF('Imperial Data'!AG378&gt;=1,_xlfn.XLOOKUP('Imperial Data'!AG378,Imperial_Incremental[Height],_xlfn.XLOOKUP('Cumulative Volumes Imperial'!$F$4&amp;"EC",Imperial_Incremental[#Headers],Imperial_Incremental[]),0),0))</f>
        <v xml:space="preserve"> </v>
      </c>
      <c r="E389" s="30"/>
      <c r="F389" s="30"/>
      <c r="G389" s="30" t="str">
        <f>IF(B389=0,"",IF('Cumulative Volumes Imperial'!$AP$17=FALSE,I389,H389))</f>
        <v/>
      </c>
      <c r="H389" s="30"/>
      <c r="I389" s="30"/>
      <c r="J389" s="30" t="str">
        <f>IF(B389="","",IF('Cumulative Volumes Imperial'!$AP$17=FALSE,L389,K389))</f>
        <v/>
      </c>
      <c r="K389" s="30"/>
      <c r="L389" s="30"/>
      <c r="M389" s="30" t="str">
        <f>IF($E$8+45+$E$9&gt;989,"FALSE",IF(B389="","",IF('Cumulative Volumes Imperial'!$AP$17=FALSE,O389,N389)))</f>
        <v/>
      </c>
      <c r="N389" s="30"/>
      <c r="O389" s="30"/>
      <c r="P389" s="30" t="str">
        <f>IF(B389=0,"",(((1/12)*'Imperial Data'!$AC$4*'Imperial Data'!$AC$5)-C389)*$H$6)</f>
        <v/>
      </c>
      <c r="Q389" s="30"/>
      <c r="R389" s="30" t="str">
        <f>IF(B389=0,"",(((1/12)*'Imperial Data'!$AC$5*'Imperial Data'!$AC$7)-D389)*$H$6)</f>
        <v/>
      </c>
      <c r="S389" s="30"/>
      <c r="T389" s="30"/>
      <c r="U389" s="30"/>
      <c r="V389" s="30"/>
      <c r="W389" s="30" t="str">
        <f t="shared" si="67"/>
        <v/>
      </c>
      <c r="X389" s="31"/>
      <c r="Y389" s="30" t="str">
        <f t="shared" si="66"/>
        <v xml:space="preserve"> </v>
      </c>
      <c r="Z389" s="32"/>
    </row>
    <row r="390" spans="2:26" x14ac:dyDescent="0.2">
      <c r="B390" s="34"/>
      <c r="C390" s="30" t="str" cm="1">
        <f t="array" ref="C390">IF(B390=0," ",IF('Imperial Data'!AG379&gt;=1,_xlfn.XLOOKUP('Imperial Data'!AG379,Imperial_Incremental[Height],_xlfn.XLOOKUP('Cumulative Volumes Imperial'!$F$4,Imperial_Incremental[#Headers],Imperial_Incremental[])),0))</f>
        <v xml:space="preserve"> </v>
      </c>
      <c r="D390" s="30" t="str" cm="1">
        <f t="array" ref="D390">IF(B390=0," ",IF('Imperial Data'!AG379&gt;=1,_xlfn.XLOOKUP('Imperial Data'!AG379,Imperial_Incremental[Height],_xlfn.XLOOKUP('Cumulative Volumes Imperial'!$F$4&amp;"EC",Imperial_Incremental[#Headers],Imperial_Incremental[]),0),0))</f>
        <v xml:space="preserve"> </v>
      </c>
      <c r="E390" s="30"/>
      <c r="F390" s="30"/>
      <c r="G390" s="30" t="str">
        <f>IF(B390=0,"",IF('Cumulative Volumes Imperial'!$AP$17=FALSE,I390,H390))</f>
        <v/>
      </c>
      <c r="H390" s="30"/>
      <c r="I390" s="30"/>
      <c r="J390" s="30" t="str">
        <f>IF(B390="","",IF('Cumulative Volumes Imperial'!$AP$17=FALSE,L390,K390))</f>
        <v/>
      </c>
      <c r="K390" s="30"/>
      <c r="L390" s="30"/>
      <c r="M390" s="30" t="str">
        <f>IF($E$8+45+$E$9&gt;989,"FALSE",IF(B390="","",IF('Cumulative Volumes Imperial'!$AP$17=FALSE,O390,N390)))</f>
        <v/>
      </c>
      <c r="N390" s="30"/>
      <c r="O390" s="30"/>
      <c r="P390" s="30" t="str">
        <f>IF(B390=0,"",(((1/12)*'Imperial Data'!$AC$4*'Imperial Data'!$AC$5)-C390)*$H$6)</f>
        <v/>
      </c>
      <c r="Q390" s="30"/>
      <c r="R390" s="30" t="str">
        <f>IF(B390=0,"",(((1/12)*'Imperial Data'!$AC$5*'Imperial Data'!$AC$7)-D390)*$H$6)</f>
        <v/>
      </c>
      <c r="S390" s="30"/>
      <c r="T390" s="30"/>
      <c r="U390" s="30"/>
      <c r="V390" s="30"/>
      <c r="W390" s="30" t="str">
        <f t="shared" si="67"/>
        <v/>
      </c>
      <c r="X390" s="31"/>
      <c r="Y390" s="30" t="str">
        <f t="shared" si="66"/>
        <v xml:space="preserve"> </v>
      </c>
      <c r="Z390" s="32"/>
    </row>
    <row r="391" spans="2:26" x14ac:dyDescent="0.2">
      <c r="B391" s="34"/>
      <c r="C391" s="30" t="str" cm="1">
        <f t="array" ref="C391">IF(B391=0," ",IF('Imperial Data'!AG380&gt;=1,_xlfn.XLOOKUP('Imperial Data'!AG380,Imperial_Incremental[Height],_xlfn.XLOOKUP('Cumulative Volumes Imperial'!$F$4,Imperial_Incremental[#Headers],Imperial_Incremental[])),0))</f>
        <v xml:space="preserve"> </v>
      </c>
      <c r="D391" s="30" t="str" cm="1">
        <f t="array" ref="D391">IF(B391=0," ",IF('Imperial Data'!AG380&gt;=1,_xlfn.XLOOKUP('Imperial Data'!AG380,Imperial_Incremental[Height],_xlfn.XLOOKUP('Cumulative Volumes Imperial'!$F$4&amp;"EC",Imperial_Incremental[#Headers],Imperial_Incremental[]),0),0))</f>
        <v xml:space="preserve"> </v>
      </c>
      <c r="E391" s="30"/>
      <c r="F391" s="30"/>
      <c r="G391" s="30" t="str">
        <f>IF(B391=0,"",IF('Cumulative Volumes Imperial'!$AP$17=FALSE,I391,H391))</f>
        <v/>
      </c>
      <c r="H391" s="30"/>
      <c r="I391" s="30"/>
      <c r="J391" s="30" t="str">
        <f>IF(B391="","",IF('Cumulative Volumes Imperial'!$AP$17=FALSE,L391,K391))</f>
        <v/>
      </c>
      <c r="K391" s="30"/>
      <c r="L391" s="30"/>
      <c r="M391" s="30" t="str">
        <f>IF($E$8+45+$E$9&gt;989,"FALSE",IF(B391="","",IF('Cumulative Volumes Imperial'!$AP$17=FALSE,O391,N391)))</f>
        <v/>
      </c>
      <c r="N391" s="30"/>
      <c r="O391" s="30"/>
      <c r="P391" s="30" t="str">
        <f>IF(B391=0,"",(((1/12)*'Imperial Data'!$AC$4*'Imperial Data'!$AC$5)-C391)*$H$6)</f>
        <v/>
      </c>
      <c r="Q391" s="30"/>
      <c r="R391" s="30" t="str">
        <f>IF(B391=0,"",(((1/12)*'Imperial Data'!$AC$5*'Imperial Data'!$AC$7)-D391)*$H$6)</f>
        <v/>
      </c>
      <c r="S391" s="30"/>
      <c r="T391" s="30"/>
      <c r="U391" s="30"/>
      <c r="V391" s="30"/>
      <c r="W391" s="30" t="str">
        <f t="shared" si="67"/>
        <v/>
      </c>
      <c r="X391" s="31"/>
      <c r="Y391" s="30" t="str">
        <f t="shared" si="66"/>
        <v xml:space="preserve"> </v>
      </c>
      <c r="Z391" s="32"/>
    </row>
    <row r="392" spans="2:26" x14ac:dyDescent="0.2">
      <c r="B392" s="34"/>
      <c r="C392" s="30" t="str" cm="1">
        <f t="array" ref="C392">IF(B392=0," ",IF('Imperial Data'!AG381&gt;=1,_xlfn.XLOOKUP('Imperial Data'!AG381,Imperial_Incremental[Height],_xlfn.XLOOKUP('Cumulative Volumes Imperial'!$F$4,Imperial_Incremental[#Headers],Imperial_Incremental[])),0))</f>
        <v xml:space="preserve"> </v>
      </c>
      <c r="D392" s="30" t="str" cm="1">
        <f t="array" ref="D392">IF(B392=0," ",IF('Imperial Data'!AG381&gt;=1,_xlfn.XLOOKUP('Imperial Data'!AG381,Imperial_Incremental[Height],_xlfn.XLOOKUP('Cumulative Volumes Imperial'!$F$4&amp;"EC",Imperial_Incremental[#Headers],Imperial_Incremental[]),0),0))</f>
        <v xml:space="preserve"> </v>
      </c>
      <c r="E392" s="30"/>
      <c r="F392" s="30"/>
      <c r="G392" s="30" t="str">
        <f>IF(B392=0,"",IF('Cumulative Volumes Imperial'!$AP$17=FALSE,I392,H392))</f>
        <v/>
      </c>
      <c r="H392" s="30"/>
      <c r="I392" s="30"/>
      <c r="J392" s="30" t="str">
        <f>IF(B392="","",IF('Cumulative Volumes Imperial'!$AP$17=FALSE,L392,K392))</f>
        <v/>
      </c>
      <c r="K392" s="30"/>
      <c r="L392" s="30"/>
      <c r="M392" s="30" t="str">
        <f>IF($E$8+45+$E$9&gt;989,"FALSE",IF(B392="","",IF('Cumulative Volumes Imperial'!$AP$17=FALSE,O392,N392)))</f>
        <v/>
      </c>
      <c r="N392" s="30"/>
      <c r="O392" s="30"/>
      <c r="P392" s="30" t="str">
        <f>IF(B392=0,"",(((1/12)*'Imperial Data'!$AC$4*'Imperial Data'!$AC$5)-C392)*$H$6)</f>
        <v/>
      </c>
      <c r="Q392" s="30"/>
      <c r="R392" s="30" t="str">
        <f>IF(B392=0,"",(((1/12)*'Imperial Data'!$AC$5*'Imperial Data'!$AC$7)-D392)*$H$6)</f>
        <v/>
      </c>
      <c r="S392" s="30"/>
      <c r="T392" s="30"/>
      <c r="U392" s="30"/>
      <c r="V392" s="30"/>
      <c r="W392" s="30" t="str">
        <f t="shared" si="67"/>
        <v/>
      </c>
      <c r="X392" s="31"/>
      <c r="Y392" s="30" t="str">
        <f t="shared" si="66"/>
        <v xml:space="preserve"> </v>
      </c>
      <c r="Z392" s="32"/>
    </row>
    <row r="393" spans="2:26" x14ac:dyDescent="0.2">
      <c r="B393" s="34"/>
      <c r="C393" s="30" t="str" cm="1">
        <f t="array" ref="C393">IF(B393=0," ",IF('Imperial Data'!AG382&gt;=1,_xlfn.XLOOKUP('Imperial Data'!AG382,Imperial_Incremental[Height],_xlfn.XLOOKUP('Cumulative Volumes Imperial'!$F$4,Imperial_Incremental[#Headers],Imperial_Incremental[])),0))</f>
        <v xml:space="preserve"> </v>
      </c>
      <c r="D393" s="30" t="str" cm="1">
        <f t="array" ref="D393">IF(B393=0," ",IF('Imperial Data'!AG382&gt;=1,_xlfn.XLOOKUP('Imperial Data'!AG382,Imperial_Incremental[Height],_xlfn.XLOOKUP('Cumulative Volumes Imperial'!$F$4&amp;"EC",Imperial_Incremental[#Headers],Imperial_Incremental[]),0),0))</f>
        <v xml:space="preserve"> </v>
      </c>
      <c r="E393" s="30"/>
      <c r="F393" s="30"/>
      <c r="G393" s="30" t="str">
        <f>IF(B393=0,"",IF('Cumulative Volumes Imperial'!$AP$17=FALSE,I393,H393))</f>
        <v/>
      </c>
      <c r="H393" s="30"/>
      <c r="I393" s="30"/>
      <c r="J393" s="30" t="str">
        <f>IF(B393="","",IF('Cumulative Volumes Imperial'!$AP$17=FALSE,L393,K393))</f>
        <v/>
      </c>
      <c r="K393" s="30"/>
      <c r="L393" s="30"/>
      <c r="M393" s="30" t="str">
        <f>IF($E$8+45+$E$9&gt;989,"FALSE",IF(B393="","",IF('Cumulative Volumes Imperial'!$AP$17=FALSE,O393,N393)))</f>
        <v/>
      </c>
      <c r="N393" s="30"/>
      <c r="O393" s="30"/>
      <c r="P393" s="30" t="str">
        <f>IF(B393=0,"",(((1/12)*'Imperial Data'!$AC$4*'Imperial Data'!$AC$5)-C393)*$H$6)</f>
        <v/>
      </c>
      <c r="Q393" s="30"/>
      <c r="R393" s="30" t="str">
        <f>IF(B393=0,"",(((1/12)*'Imperial Data'!$AC$5*'Imperial Data'!$AC$7)-D393)*$H$6)</f>
        <v/>
      </c>
      <c r="S393" s="30"/>
      <c r="T393" s="30"/>
      <c r="U393" s="30"/>
      <c r="V393" s="30"/>
      <c r="W393" s="30" t="str">
        <f t="shared" si="67"/>
        <v/>
      </c>
      <c r="X393" s="31"/>
      <c r="Y393" s="30" t="str">
        <f t="shared" si="66"/>
        <v xml:space="preserve"> </v>
      </c>
      <c r="Z393" s="32"/>
    </row>
    <row r="394" spans="2:26" x14ac:dyDescent="0.2">
      <c r="B394" s="34"/>
      <c r="C394" s="30" t="str" cm="1">
        <f t="array" ref="C394">IF(B394=0," ",IF('Imperial Data'!AG383&gt;=1,_xlfn.XLOOKUP('Imperial Data'!AG383,Imperial_Incremental[Height],_xlfn.XLOOKUP('Cumulative Volumes Imperial'!$F$4,Imperial_Incremental[#Headers],Imperial_Incremental[])),0))</f>
        <v xml:space="preserve"> </v>
      </c>
      <c r="D394" s="30" t="str" cm="1">
        <f t="array" ref="D394">IF(B394=0," ",IF('Imperial Data'!AG383&gt;=1,_xlfn.XLOOKUP('Imperial Data'!AG383,Imperial_Incremental[Height],_xlfn.XLOOKUP('Cumulative Volumes Imperial'!$F$4&amp;"EC",Imperial_Incremental[#Headers],Imperial_Incremental[]),0),0))</f>
        <v xml:space="preserve"> </v>
      </c>
      <c r="E394" s="30"/>
      <c r="F394" s="30"/>
      <c r="G394" s="30" t="str">
        <f>IF(B394=0,"",IF('Cumulative Volumes Imperial'!$AP$17=FALSE,I394,H394))</f>
        <v/>
      </c>
      <c r="H394" s="30"/>
      <c r="I394" s="30"/>
      <c r="J394" s="30" t="str">
        <f>IF(B394="","",IF('Cumulative Volumes Imperial'!$AP$17=FALSE,L394,K394))</f>
        <v/>
      </c>
      <c r="K394" s="30"/>
      <c r="L394" s="30"/>
      <c r="M394" s="30" t="str">
        <f>IF($E$8+45+$E$9&gt;989,"FALSE",IF(B394="","",IF('Cumulative Volumes Imperial'!$AP$17=FALSE,O394,N394)))</f>
        <v/>
      </c>
      <c r="N394" s="30"/>
      <c r="O394" s="30"/>
      <c r="P394" s="30" t="str">
        <f>IF(B394=0,"",(((1/12)*'Imperial Data'!$AC$4*'Imperial Data'!$AC$5)-C394)*$H$6)</f>
        <v/>
      </c>
      <c r="Q394" s="30"/>
      <c r="R394" s="30" t="str">
        <f>IF(B394=0,"",(((1/12)*'Imperial Data'!$AC$5*'Imperial Data'!$AC$7)-D394)*$H$6)</f>
        <v/>
      </c>
      <c r="S394" s="30"/>
      <c r="T394" s="30"/>
      <c r="U394" s="30"/>
      <c r="V394" s="30"/>
      <c r="W394" s="30" t="str">
        <f t="shared" si="67"/>
        <v/>
      </c>
      <c r="X394" s="31"/>
      <c r="Y394" s="30" t="str">
        <f t="shared" si="66"/>
        <v xml:space="preserve"> </v>
      </c>
      <c r="Z394" s="32"/>
    </row>
    <row r="395" spans="2:26" x14ac:dyDescent="0.2">
      <c r="B395" s="34"/>
      <c r="C395" s="30" t="str" cm="1">
        <f t="array" ref="C395">IF(B395=0," ",IF('Imperial Data'!AG384&gt;=1,_xlfn.XLOOKUP('Imperial Data'!AG384,Imperial_Incremental[Height],_xlfn.XLOOKUP('Cumulative Volumes Imperial'!$F$4,Imperial_Incremental[#Headers],Imperial_Incremental[])),0))</f>
        <v xml:space="preserve"> </v>
      </c>
      <c r="D395" s="30" t="str" cm="1">
        <f t="array" ref="D395">IF(B395=0," ",IF('Imperial Data'!AG384&gt;=1,_xlfn.XLOOKUP('Imperial Data'!AG384,Imperial_Incremental[Height],_xlfn.XLOOKUP('Cumulative Volumes Imperial'!$F$4&amp;"EC",Imperial_Incremental[#Headers],Imperial_Incremental[]),0),0))</f>
        <v xml:space="preserve"> </v>
      </c>
      <c r="E395" s="30"/>
      <c r="F395" s="30"/>
      <c r="G395" s="30" t="str">
        <f>IF(B395=0,"",IF('Cumulative Volumes Imperial'!$AP$17=FALSE,I395,H395))</f>
        <v/>
      </c>
      <c r="H395" s="30"/>
      <c r="I395" s="30"/>
      <c r="J395" s="30" t="str">
        <f>IF(B395="","",IF('Cumulative Volumes Imperial'!$AP$17=FALSE,L395,K395))</f>
        <v/>
      </c>
      <c r="K395" s="30"/>
      <c r="L395" s="30"/>
      <c r="M395" s="30" t="str">
        <f>IF($E$8+45+$E$9&gt;989,"FALSE",IF(B395="","",IF('Cumulative Volumes Imperial'!$AP$17=FALSE,O395,N395)))</f>
        <v/>
      </c>
      <c r="N395" s="30"/>
      <c r="O395" s="30"/>
      <c r="P395" s="30" t="str">
        <f>IF(B395=0,"",(((1/12)*'Imperial Data'!$AC$4*'Imperial Data'!$AC$5)-C395)*$H$6)</f>
        <v/>
      </c>
      <c r="Q395" s="30"/>
      <c r="R395" s="30" t="str">
        <f>IF(B395=0,"",(((1/12)*'Imperial Data'!$AC$5*'Imperial Data'!$AC$7)-D395)*$H$6)</f>
        <v/>
      </c>
      <c r="S395" s="30"/>
      <c r="T395" s="30"/>
      <c r="U395" s="30"/>
      <c r="V395" s="30"/>
      <c r="W395" s="30" t="str">
        <f t="shared" si="67"/>
        <v/>
      </c>
      <c r="X395" s="31"/>
      <c r="Y395" s="30" t="str">
        <f t="shared" si="66"/>
        <v xml:space="preserve"> </v>
      </c>
      <c r="Z395" s="32"/>
    </row>
    <row r="396" spans="2:26" x14ac:dyDescent="0.2">
      <c r="B396" s="34"/>
      <c r="C396" s="30" t="str" cm="1">
        <f t="array" ref="C396">IF(B396=0," ",IF('Imperial Data'!AG385&gt;=1,_xlfn.XLOOKUP('Imperial Data'!AG385,Imperial_Incremental[Height],_xlfn.XLOOKUP('Cumulative Volumes Imperial'!$F$4,Imperial_Incremental[#Headers],Imperial_Incremental[])),0))</f>
        <v xml:space="preserve"> </v>
      </c>
      <c r="D396" s="30" t="str" cm="1">
        <f t="array" ref="D396">IF(B396=0," ",IF('Imperial Data'!AG385&gt;=1,_xlfn.XLOOKUP('Imperial Data'!AG385,Imperial_Incremental[Height],_xlfn.XLOOKUP('Cumulative Volumes Imperial'!$F$4&amp;"EC",Imperial_Incremental[#Headers],Imperial_Incremental[]),0),0))</f>
        <v xml:space="preserve"> </v>
      </c>
      <c r="E396" s="30"/>
      <c r="F396" s="30"/>
      <c r="G396" s="30" t="str">
        <f>IF(B396=0,"",IF('Cumulative Volumes Imperial'!$AP$17=FALSE,I396,H396))</f>
        <v/>
      </c>
      <c r="H396" s="30"/>
      <c r="I396" s="30"/>
      <c r="J396" s="30" t="str">
        <f>IF(B396="","",IF('Cumulative Volumes Imperial'!$AP$17=FALSE,L396,K396))</f>
        <v/>
      </c>
      <c r="K396" s="30"/>
      <c r="L396" s="30"/>
      <c r="M396" s="30" t="str">
        <f>IF($E$8+45+$E$9&gt;989,"FALSE",IF(B396="","",IF('Cumulative Volumes Imperial'!$AP$17=FALSE,O396,N396)))</f>
        <v/>
      </c>
      <c r="N396" s="30"/>
      <c r="O396" s="30"/>
      <c r="P396" s="30" t="str">
        <f>IF(B396=0,"",(((1/12)*'Imperial Data'!$AC$4*'Imperial Data'!$AC$5)-C396)*$H$6)</f>
        <v/>
      </c>
      <c r="Q396" s="30"/>
      <c r="R396" s="30" t="str">
        <f>IF(B396=0,"",(((1/12)*'Imperial Data'!$AC$5*'Imperial Data'!$AC$7)-D396)*$H$6)</f>
        <v/>
      </c>
      <c r="S396" s="30"/>
      <c r="T396" s="30"/>
      <c r="U396" s="30"/>
      <c r="V396" s="30"/>
      <c r="W396" s="30" t="str">
        <f t="shared" si="67"/>
        <v/>
      </c>
      <c r="X396" s="31"/>
      <c r="Y396" s="30" t="str">
        <f t="shared" si="66"/>
        <v xml:space="preserve"> </v>
      </c>
      <c r="Z396" s="32"/>
    </row>
    <row r="397" spans="2:26" x14ac:dyDescent="0.2">
      <c r="B397" s="34"/>
      <c r="C397" s="30" t="str" cm="1">
        <f t="array" ref="C397">IF(B397=0," ",IF('Imperial Data'!AG386&gt;=1,_xlfn.XLOOKUP('Imperial Data'!AG386,Imperial_Incremental[Height],_xlfn.XLOOKUP('Cumulative Volumes Imperial'!$F$4,Imperial_Incremental[#Headers],Imperial_Incremental[])),0))</f>
        <v xml:space="preserve"> </v>
      </c>
      <c r="D397" s="30" t="str" cm="1">
        <f t="array" ref="D397">IF(B397=0," ",IF('Imperial Data'!AG386&gt;=1,_xlfn.XLOOKUP('Imperial Data'!AG386,Imperial_Incremental[Height],_xlfn.XLOOKUP('Cumulative Volumes Imperial'!$F$4&amp;"EC",Imperial_Incremental[#Headers],Imperial_Incremental[]),0),0))</f>
        <v xml:space="preserve"> </v>
      </c>
      <c r="E397" s="30"/>
      <c r="F397" s="30"/>
      <c r="G397" s="30" t="str">
        <f>IF(B397=0,"",IF('Cumulative Volumes Imperial'!$AP$17=FALSE,I397,H397))</f>
        <v/>
      </c>
      <c r="H397" s="30"/>
      <c r="I397" s="30"/>
      <c r="J397" s="30" t="str">
        <f>IF(B397="","",IF('Cumulative Volumes Imperial'!$AP$17=FALSE,L397,K397))</f>
        <v/>
      </c>
      <c r="K397" s="30"/>
      <c r="L397" s="30"/>
      <c r="M397" s="30" t="str">
        <f>IF($E$8+45+$E$9&gt;989,"FALSE",IF(B397="","",IF('Cumulative Volumes Imperial'!$AP$17=FALSE,O397,N397)))</f>
        <v/>
      </c>
      <c r="N397" s="30"/>
      <c r="O397" s="30"/>
      <c r="P397" s="30" t="str">
        <f>IF(B397=0,"",(((1/12)*'Imperial Data'!$AC$4*'Imperial Data'!$AC$5)-C397)*$H$6)</f>
        <v/>
      </c>
      <c r="Q397" s="30"/>
      <c r="R397" s="30" t="str">
        <f>IF(B397=0,"",(((1/12)*'Imperial Data'!$AC$5*'Imperial Data'!$AC$7)-D397)*$H$6)</f>
        <v/>
      </c>
      <c r="S397" s="30"/>
      <c r="T397" s="30"/>
      <c r="U397" s="30"/>
      <c r="V397" s="30"/>
      <c r="W397" s="30" t="str">
        <f t="shared" si="67"/>
        <v/>
      </c>
      <c r="X397" s="31"/>
      <c r="Y397" s="30" t="str">
        <f t="shared" si="66"/>
        <v xml:space="preserve"> </v>
      </c>
      <c r="Z397" s="32"/>
    </row>
    <row r="398" spans="2:26" x14ac:dyDescent="0.2">
      <c r="B398" s="34"/>
      <c r="C398" s="30" t="str" cm="1">
        <f t="array" ref="C398">IF(B398=0," ",IF('Imperial Data'!AG387&gt;=1,_xlfn.XLOOKUP('Imperial Data'!AG387,Imperial_Incremental[Height],_xlfn.XLOOKUP('Cumulative Volumes Imperial'!$F$4,Imperial_Incremental[#Headers],Imperial_Incremental[])),0))</f>
        <v xml:space="preserve"> </v>
      </c>
      <c r="D398" s="30" t="str" cm="1">
        <f t="array" ref="D398">IF(B398=0," ",IF('Imperial Data'!AG387&gt;=1,_xlfn.XLOOKUP('Imperial Data'!AG387,Imperial_Incremental[Height],_xlfn.XLOOKUP('Cumulative Volumes Imperial'!$F$4&amp;"EC",Imperial_Incremental[#Headers],Imperial_Incremental[]),0),0))</f>
        <v xml:space="preserve"> </v>
      </c>
      <c r="E398" s="30"/>
      <c r="F398" s="30"/>
      <c r="G398" s="30" t="str">
        <f>IF(B398=0,"",IF('Cumulative Volumes Imperial'!$AP$17=FALSE,I398,H398))</f>
        <v/>
      </c>
      <c r="H398" s="30"/>
      <c r="I398" s="30"/>
      <c r="J398" s="30" t="str">
        <f>IF(B398="","",IF('Cumulative Volumes Imperial'!$AP$17=FALSE,L398,K398))</f>
        <v/>
      </c>
      <c r="K398" s="30"/>
      <c r="L398" s="30"/>
      <c r="M398" s="30" t="str">
        <f>IF($E$8+45+$E$9&gt;989,"FALSE",IF(B398="","",IF('Cumulative Volumes Imperial'!$AP$17=FALSE,O398,N398)))</f>
        <v/>
      </c>
      <c r="N398" s="30"/>
      <c r="O398" s="30"/>
      <c r="P398" s="30" t="str">
        <f>IF(B398=0,"",(((1/12)*'Imperial Data'!$AC$4*'Imperial Data'!$AC$5)-C398)*$H$6)</f>
        <v/>
      </c>
      <c r="Q398" s="30"/>
      <c r="R398" s="30" t="str">
        <f>IF(B398=0,"",(((1/12)*'Imperial Data'!$AC$5*'Imperial Data'!$AC$7)-D398)*$H$6)</f>
        <v/>
      </c>
      <c r="S398" s="30"/>
      <c r="T398" s="30"/>
      <c r="U398" s="30"/>
      <c r="V398" s="30"/>
      <c r="W398" s="30" t="str">
        <f t="shared" si="67"/>
        <v/>
      </c>
      <c r="X398" s="31"/>
      <c r="Y398" s="30" t="str">
        <f t="shared" ref="Y398:Y461" si="68">IF(B398=0," ",$E$7+B398/12)</f>
        <v xml:space="preserve"> </v>
      </c>
      <c r="Z398" s="32"/>
    </row>
    <row r="399" spans="2:26" x14ac:dyDescent="0.2">
      <c r="B399" s="34"/>
      <c r="C399" s="30" t="str" cm="1">
        <f t="array" ref="C399">IF(B399=0," ",IF('Imperial Data'!AG388&gt;=1,_xlfn.XLOOKUP('Imperial Data'!AG388,Imperial_Incremental[Height],_xlfn.XLOOKUP('Cumulative Volumes Imperial'!$F$4,Imperial_Incremental[#Headers],Imperial_Incremental[])),0))</f>
        <v xml:space="preserve"> </v>
      </c>
      <c r="D399" s="30" t="str" cm="1">
        <f t="array" ref="D399">IF(B399=0," ",IF('Imperial Data'!AG388&gt;=1,_xlfn.XLOOKUP('Imperial Data'!AG388,Imperial_Incremental[Height],_xlfn.XLOOKUP('Cumulative Volumes Imperial'!$F$4&amp;"EC",Imperial_Incremental[#Headers],Imperial_Incremental[]),0),0))</f>
        <v xml:space="preserve"> </v>
      </c>
      <c r="E399" s="30"/>
      <c r="F399" s="30"/>
      <c r="G399" s="30" t="str">
        <f>IF(B399=0,"",IF('Cumulative Volumes Imperial'!$AP$17=FALSE,I399,H399))</f>
        <v/>
      </c>
      <c r="H399" s="30"/>
      <c r="I399" s="30"/>
      <c r="J399" s="30" t="str">
        <f>IF(B399="","",IF('Cumulative Volumes Imperial'!$AP$17=FALSE,L399,K399))</f>
        <v/>
      </c>
      <c r="K399" s="30"/>
      <c r="L399" s="30"/>
      <c r="M399" s="30" t="str">
        <f>IF($E$8+45+$E$9&gt;989,"FALSE",IF(B399="","",IF('Cumulative Volumes Imperial'!$AP$17=FALSE,O399,N399)))</f>
        <v/>
      </c>
      <c r="N399" s="30"/>
      <c r="O399" s="30"/>
      <c r="P399" s="30" t="str">
        <f>IF(B399=0,"",(((1/12)*'Imperial Data'!$AC$4*'Imperial Data'!$AC$5)-C399)*$H$6)</f>
        <v/>
      </c>
      <c r="Q399" s="30"/>
      <c r="R399" s="30" t="str">
        <f>IF(B399=0,"",(((1/12)*'Imperial Data'!$AC$5*'Imperial Data'!$AC$7)-D399)*$H$6)</f>
        <v/>
      </c>
      <c r="S399" s="30"/>
      <c r="T399" s="30"/>
      <c r="U399" s="30"/>
      <c r="V399" s="30"/>
      <c r="W399" s="30" t="str">
        <f t="shared" ref="W399:W462" si="69">IF(B399=0,"",IF(B399=1,D399+R399,W400+D399+R399))</f>
        <v/>
      </c>
      <c r="X399" s="31"/>
      <c r="Y399" s="30" t="str">
        <f t="shared" si="68"/>
        <v xml:space="preserve"> </v>
      </c>
      <c r="Z399" s="32"/>
    </row>
    <row r="400" spans="2:26" x14ac:dyDescent="0.2">
      <c r="B400" s="34"/>
      <c r="C400" s="30" t="str" cm="1">
        <f t="array" ref="C400">IF(B400=0," ",IF('Imperial Data'!AG389&gt;=1,_xlfn.XLOOKUP('Imperial Data'!AG389,Imperial_Incremental[Height],_xlfn.XLOOKUP('Cumulative Volumes Imperial'!$F$4,Imperial_Incremental[#Headers],Imperial_Incremental[])),0))</f>
        <v xml:space="preserve"> </v>
      </c>
      <c r="D400" s="30" t="str" cm="1">
        <f t="array" ref="D400">IF(B400=0," ",IF('Imperial Data'!AG389&gt;=1,_xlfn.XLOOKUP('Imperial Data'!AG389,Imperial_Incremental[Height],_xlfn.XLOOKUP('Cumulative Volumes Imperial'!$F$4&amp;"EC",Imperial_Incremental[#Headers],Imperial_Incremental[]),0),0))</f>
        <v xml:space="preserve"> </v>
      </c>
      <c r="E400" s="30"/>
      <c r="F400" s="30"/>
      <c r="G400" s="30" t="str">
        <f>IF(B400=0,"",IF('Cumulative Volumes Imperial'!$AP$17=FALSE,I400,H400))</f>
        <v/>
      </c>
      <c r="H400" s="30"/>
      <c r="I400" s="30"/>
      <c r="J400" s="30" t="str">
        <f>IF(B400="","",IF('Cumulative Volumes Imperial'!$AP$17=FALSE,L400,K400))</f>
        <v/>
      </c>
      <c r="K400" s="30"/>
      <c r="L400" s="30"/>
      <c r="M400" s="30" t="str">
        <f>IF($E$8+45+$E$9&gt;989,"FALSE",IF(B400="","",IF('Cumulative Volumes Imperial'!$AP$17=FALSE,O400,N400)))</f>
        <v/>
      </c>
      <c r="N400" s="30"/>
      <c r="O400" s="30"/>
      <c r="P400" s="30" t="str">
        <f>IF(B400=0,"",(((1/12)*'Imperial Data'!$AC$4*'Imperial Data'!$AC$5)-C400)*$H$6)</f>
        <v/>
      </c>
      <c r="Q400" s="30"/>
      <c r="R400" s="30" t="str">
        <f>IF(B400=0,"",(((1/12)*'Imperial Data'!$AC$5*'Imperial Data'!$AC$7)-D400)*$H$6)</f>
        <v/>
      </c>
      <c r="S400" s="30"/>
      <c r="T400" s="30"/>
      <c r="U400" s="30"/>
      <c r="V400" s="30"/>
      <c r="W400" s="30" t="str">
        <f t="shared" si="69"/>
        <v/>
      </c>
      <c r="X400" s="31"/>
      <c r="Y400" s="30" t="str">
        <f t="shared" si="68"/>
        <v xml:space="preserve"> </v>
      </c>
      <c r="Z400" s="32"/>
    </row>
    <row r="401" spans="2:26" x14ac:dyDescent="0.2">
      <c r="B401" s="34"/>
      <c r="C401" s="30" t="str" cm="1">
        <f t="array" ref="C401">IF(B401=0," ",IF('Imperial Data'!AG390&gt;=1,_xlfn.XLOOKUP('Imperial Data'!AG390,Imperial_Incremental[Height],_xlfn.XLOOKUP('Cumulative Volumes Imperial'!$F$4,Imperial_Incremental[#Headers],Imperial_Incremental[])),0))</f>
        <v xml:space="preserve"> </v>
      </c>
      <c r="D401" s="30" t="str" cm="1">
        <f t="array" ref="D401">IF(B401=0," ",IF('Imperial Data'!AG390&gt;=1,_xlfn.XLOOKUP('Imperial Data'!AG390,Imperial_Incremental[Height],_xlfn.XLOOKUP('Cumulative Volumes Imperial'!$F$4&amp;"EC",Imperial_Incremental[#Headers],Imperial_Incremental[]),0),0))</f>
        <v xml:space="preserve"> </v>
      </c>
      <c r="E401" s="30"/>
      <c r="F401" s="30"/>
      <c r="G401" s="30" t="str">
        <f>IF(B401=0,"",IF('Cumulative Volumes Imperial'!$AP$17=FALSE,I401,H401))</f>
        <v/>
      </c>
      <c r="H401" s="30"/>
      <c r="I401" s="30"/>
      <c r="J401" s="30" t="str">
        <f>IF(B401="","",IF('Cumulative Volumes Imperial'!$AP$17=FALSE,L401,K401))</f>
        <v/>
      </c>
      <c r="K401" s="30"/>
      <c r="L401" s="30"/>
      <c r="M401" s="30" t="str">
        <f>IF($E$8+45+$E$9&gt;989,"FALSE",IF(B401="","",IF('Cumulative Volumes Imperial'!$AP$17=FALSE,O401,N401)))</f>
        <v/>
      </c>
      <c r="N401" s="30"/>
      <c r="O401" s="30"/>
      <c r="P401" s="30" t="str">
        <f>IF(B401=0,"",(((1/12)*'Imperial Data'!$AC$4*'Imperial Data'!$AC$5)-C401)*$H$6)</f>
        <v/>
      </c>
      <c r="Q401" s="30"/>
      <c r="R401" s="30" t="str">
        <f>IF(B401=0,"",(((1/12)*'Imperial Data'!$AC$5*'Imperial Data'!$AC$7)-D401)*$H$6)</f>
        <v/>
      </c>
      <c r="S401" s="30"/>
      <c r="T401" s="30"/>
      <c r="U401" s="30"/>
      <c r="V401" s="30"/>
      <c r="W401" s="30" t="str">
        <f t="shared" si="69"/>
        <v/>
      </c>
      <c r="X401" s="31"/>
      <c r="Y401" s="30" t="str">
        <f t="shared" si="68"/>
        <v xml:space="preserve"> </v>
      </c>
      <c r="Z401" s="32"/>
    </row>
    <row r="402" spans="2:26" x14ac:dyDescent="0.2">
      <c r="B402" s="34"/>
      <c r="C402" s="30" t="str" cm="1">
        <f t="array" ref="C402">IF(B402=0," ",IF('Imperial Data'!AG391&gt;=1,_xlfn.XLOOKUP('Imperial Data'!AG391,Imperial_Incremental[Height],_xlfn.XLOOKUP('Cumulative Volumes Imperial'!$F$4,Imperial_Incremental[#Headers],Imperial_Incremental[])),0))</f>
        <v xml:space="preserve"> </v>
      </c>
      <c r="D402" s="30" t="str" cm="1">
        <f t="array" ref="D402">IF(B402=0," ",IF('Imperial Data'!AG391&gt;=1,_xlfn.XLOOKUP('Imperial Data'!AG391,Imperial_Incremental[Height],_xlfn.XLOOKUP('Cumulative Volumes Imperial'!$F$4&amp;"EC",Imperial_Incremental[#Headers],Imperial_Incremental[]),0),0))</f>
        <v xml:space="preserve"> </v>
      </c>
      <c r="E402" s="30"/>
      <c r="F402" s="30"/>
      <c r="G402" s="30" t="str">
        <f>IF(B402=0,"",IF('Cumulative Volumes Imperial'!$AP$17=FALSE,I402,H402))</f>
        <v/>
      </c>
      <c r="H402" s="30"/>
      <c r="I402" s="30"/>
      <c r="J402" s="30" t="str">
        <f>IF(B402="","",IF('Cumulative Volumes Imperial'!$AP$17=FALSE,L402,K402))</f>
        <v/>
      </c>
      <c r="K402" s="30"/>
      <c r="L402" s="30"/>
      <c r="M402" s="30" t="str">
        <f>IF($E$8+45+$E$9&gt;989,"FALSE",IF(B402="","",IF('Cumulative Volumes Imperial'!$AP$17=FALSE,O402,N402)))</f>
        <v/>
      </c>
      <c r="N402" s="30"/>
      <c r="O402" s="30"/>
      <c r="P402" s="30" t="str">
        <f>IF(B402=0,"",(((1/12)*'Imperial Data'!$AC$4*'Imperial Data'!$AC$5)-C402)*$H$6)</f>
        <v/>
      </c>
      <c r="Q402" s="30"/>
      <c r="R402" s="30" t="str">
        <f>IF(B402=0,"",(((1/12)*'Imperial Data'!$AC$5*'Imperial Data'!$AC$7)-D402)*$H$6)</f>
        <v/>
      </c>
      <c r="S402" s="30"/>
      <c r="T402" s="30"/>
      <c r="U402" s="30"/>
      <c r="V402" s="30"/>
      <c r="W402" s="30" t="str">
        <f t="shared" si="69"/>
        <v/>
      </c>
      <c r="X402" s="31"/>
      <c r="Y402" s="30" t="str">
        <f t="shared" si="68"/>
        <v xml:space="preserve"> </v>
      </c>
      <c r="Z402" s="32"/>
    </row>
    <row r="403" spans="2:26" x14ac:dyDescent="0.2">
      <c r="B403" s="34"/>
      <c r="C403" s="30" t="str" cm="1">
        <f t="array" ref="C403">IF(B403=0," ",IF('Imperial Data'!AG392&gt;=1,_xlfn.XLOOKUP('Imperial Data'!AG392,Imperial_Incremental[Height],_xlfn.XLOOKUP('Cumulative Volumes Imperial'!$F$4,Imperial_Incremental[#Headers],Imperial_Incremental[])),0))</f>
        <v xml:space="preserve"> </v>
      </c>
      <c r="D403" s="30" t="str" cm="1">
        <f t="array" ref="D403">IF(B403=0," ",IF('Imperial Data'!AG392&gt;=1,_xlfn.XLOOKUP('Imperial Data'!AG392,Imperial_Incremental[Height],_xlfn.XLOOKUP('Cumulative Volumes Imperial'!$F$4&amp;"EC",Imperial_Incremental[#Headers],Imperial_Incremental[]),0),0))</f>
        <v xml:space="preserve"> </v>
      </c>
      <c r="E403" s="30"/>
      <c r="F403" s="30"/>
      <c r="G403" s="30" t="str">
        <f>IF(B403=0,"",IF('Cumulative Volumes Imperial'!$AP$17=FALSE,I403,H403))</f>
        <v/>
      </c>
      <c r="H403" s="30"/>
      <c r="I403" s="30"/>
      <c r="J403" s="30" t="str">
        <f>IF(B403="","",IF('Cumulative Volumes Imperial'!$AP$17=FALSE,L403,K403))</f>
        <v/>
      </c>
      <c r="K403" s="30"/>
      <c r="L403" s="30"/>
      <c r="M403" s="30" t="str">
        <f>IF($E$8+45+$E$9&gt;989,"FALSE",IF(B403="","",IF('Cumulative Volumes Imperial'!$AP$17=FALSE,O403,N403)))</f>
        <v/>
      </c>
      <c r="N403" s="30"/>
      <c r="O403" s="30"/>
      <c r="P403" s="30" t="str">
        <f>IF(B403=0,"",(((1/12)*'Imperial Data'!$AC$4*'Imperial Data'!$AC$5)-C403)*$H$6)</f>
        <v/>
      </c>
      <c r="Q403" s="30"/>
      <c r="R403" s="30" t="str">
        <f>IF(B403=0,"",(((1/12)*'Imperial Data'!$AC$5*'Imperial Data'!$AC$7)-D403)*$H$6)</f>
        <v/>
      </c>
      <c r="S403" s="30"/>
      <c r="T403" s="30"/>
      <c r="U403" s="30"/>
      <c r="V403" s="30"/>
      <c r="W403" s="30" t="str">
        <f t="shared" si="69"/>
        <v/>
      </c>
      <c r="X403" s="31"/>
      <c r="Y403" s="30" t="str">
        <f t="shared" si="68"/>
        <v xml:space="preserve"> </v>
      </c>
      <c r="Z403" s="32"/>
    </row>
    <row r="404" spans="2:26" x14ac:dyDescent="0.2">
      <c r="B404" s="34"/>
      <c r="C404" s="30" t="str" cm="1">
        <f t="array" ref="C404">IF(B404=0," ",IF('Imperial Data'!AG393&gt;=1,_xlfn.XLOOKUP('Imperial Data'!AG393,Imperial_Incremental[Height],_xlfn.XLOOKUP('Cumulative Volumes Imperial'!$F$4,Imperial_Incremental[#Headers],Imperial_Incremental[])),0))</f>
        <v xml:space="preserve"> </v>
      </c>
      <c r="D404" s="30" t="str" cm="1">
        <f t="array" ref="D404">IF(B404=0," ",IF('Imperial Data'!AG393&gt;=1,_xlfn.XLOOKUP('Imperial Data'!AG393,Imperial_Incremental[Height],_xlfn.XLOOKUP('Cumulative Volumes Imperial'!$F$4&amp;"EC",Imperial_Incremental[#Headers],Imperial_Incremental[]),0),0))</f>
        <v xml:space="preserve"> </v>
      </c>
      <c r="E404" s="30"/>
      <c r="F404" s="30"/>
      <c r="G404" s="30" t="str">
        <f>IF(B404=0,"",IF('Cumulative Volumes Imperial'!$AP$17=FALSE,I404,H404))</f>
        <v/>
      </c>
      <c r="H404" s="30"/>
      <c r="I404" s="30"/>
      <c r="J404" s="30" t="str">
        <f>IF(B404="","",IF('Cumulative Volumes Imperial'!$AP$17=FALSE,L404,K404))</f>
        <v/>
      </c>
      <c r="K404" s="30"/>
      <c r="L404" s="30"/>
      <c r="M404" s="30" t="str">
        <f>IF($E$8+45+$E$9&gt;989,"FALSE",IF(B404="","",IF('Cumulative Volumes Imperial'!$AP$17=FALSE,O404,N404)))</f>
        <v/>
      </c>
      <c r="N404" s="30"/>
      <c r="O404" s="30"/>
      <c r="P404" s="30" t="str">
        <f>IF(B404=0,"",(((1/12)*'Imperial Data'!$AC$4*'Imperial Data'!$AC$5)-C404)*$H$6)</f>
        <v/>
      </c>
      <c r="Q404" s="30"/>
      <c r="R404" s="30" t="str">
        <f>IF(B404=0,"",(((1/12)*'Imperial Data'!$AC$5*'Imperial Data'!$AC$7)-D404)*$H$6)</f>
        <v/>
      </c>
      <c r="S404" s="30"/>
      <c r="T404" s="30"/>
      <c r="U404" s="30"/>
      <c r="V404" s="30"/>
      <c r="W404" s="30" t="str">
        <f t="shared" si="69"/>
        <v/>
      </c>
      <c r="X404" s="31"/>
      <c r="Y404" s="30" t="str">
        <f t="shared" si="68"/>
        <v xml:space="preserve"> </v>
      </c>
      <c r="Z404" s="32"/>
    </row>
    <row r="405" spans="2:26" x14ac:dyDescent="0.2">
      <c r="B405" s="34"/>
      <c r="C405" s="30" t="str" cm="1">
        <f t="array" ref="C405">IF(B405=0," ",IF('Imperial Data'!AG394&gt;=1,_xlfn.XLOOKUP('Imperial Data'!AG394,Imperial_Incremental[Height],_xlfn.XLOOKUP('Cumulative Volumes Imperial'!$F$4,Imperial_Incremental[#Headers],Imperial_Incremental[])),0))</f>
        <v xml:space="preserve"> </v>
      </c>
      <c r="D405" s="30" t="str" cm="1">
        <f t="array" ref="D405">IF(B405=0," ",IF('Imperial Data'!AG394&gt;=1,_xlfn.XLOOKUP('Imperial Data'!AG394,Imperial_Incremental[Height],_xlfn.XLOOKUP('Cumulative Volumes Imperial'!$F$4&amp;"EC",Imperial_Incremental[#Headers],Imperial_Incremental[]),0),0))</f>
        <v xml:space="preserve"> </v>
      </c>
      <c r="E405" s="30"/>
      <c r="F405" s="30"/>
      <c r="G405" s="30" t="str">
        <f>IF(B405=0,"",IF('Cumulative Volumes Imperial'!$AP$17=FALSE,I405,H405))</f>
        <v/>
      </c>
      <c r="H405" s="30"/>
      <c r="I405" s="30"/>
      <c r="J405" s="30" t="str">
        <f>IF(B405="","",IF('Cumulative Volumes Imperial'!$AP$17=FALSE,L405,K405))</f>
        <v/>
      </c>
      <c r="K405" s="30"/>
      <c r="L405" s="30"/>
      <c r="M405" s="30" t="str">
        <f>IF($E$8+45+$E$9&gt;989,"FALSE",IF(B405="","",IF('Cumulative Volumes Imperial'!$AP$17=FALSE,O405,N405)))</f>
        <v/>
      </c>
      <c r="N405" s="30"/>
      <c r="O405" s="30"/>
      <c r="P405" s="30" t="str">
        <f>IF(B405=0,"",(((1/12)*'Imperial Data'!$AC$4*'Imperial Data'!$AC$5)-C405)*$H$6)</f>
        <v/>
      </c>
      <c r="Q405" s="30"/>
      <c r="R405" s="30" t="str">
        <f>IF(B405=0,"",(((1/12)*'Imperial Data'!$AC$5*'Imperial Data'!$AC$7)-D405)*$H$6)</f>
        <v/>
      </c>
      <c r="S405" s="30"/>
      <c r="T405" s="30"/>
      <c r="U405" s="30"/>
      <c r="V405" s="30"/>
      <c r="W405" s="30" t="str">
        <f t="shared" si="69"/>
        <v/>
      </c>
      <c r="X405" s="31"/>
      <c r="Y405" s="30" t="str">
        <f t="shared" si="68"/>
        <v xml:space="preserve"> </v>
      </c>
      <c r="Z405" s="32"/>
    </row>
    <row r="406" spans="2:26" x14ac:dyDescent="0.2">
      <c r="B406" s="34"/>
      <c r="C406" s="30" t="str" cm="1">
        <f t="array" ref="C406">IF(B406=0," ",IF('Imperial Data'!AG395&gt;=1,_xlfn.XLOOKUP('Imperial Data'!AG395,Imperial_Incremental[Height],_xlfn.XLOOKUP('Cumulative Volumes Imperial'!$F$4,Imperial_Incremental[#Headers],Imperial_Incremental[])),0))</f>
        <v xml:space="preserve"> </v>
      </c>
      <c r="D406" s="30" t="str" cm="1">
        <f t="array" ref="D406">IF(B406=0," ",IF('Imperial Data'!AG395&gt;=1,_xlfn.XLOOKUP('Imperial Data'!AG395,Imperial_Incremental[Height],_xlfn.XLOOKUP('Cumulative Volumes Imperial'!$F$4&amp;"EC",Imperial_Incremental[#Headers],Imperial_Incremental[]),0),0))</f>
        <v xml:space="preserve"> </v>
      </c>
      <c r="E406" s="30"/>
      <c r="F406" s="30"/>
      <c r="G406" s="30" t="str">
        <f>IF(B406=0,"",IF('Cumulative Volumes Imperial'!$AP$17=FALSE,I406,H406))</f>
        <v/>
      </c>
      <c r="H406" s="30"/>
      <c r="I406" s="30"/>
      <c r="J406" s="30" t="str">
        <f>IF(B406="","",IF('Cumulative Volumes Imperial'!$AP$17=FALSE,L406,K406))</f>
        <v/>
      </c>
      <c r="K406" s="30"/>
      <c r="L406" s="30"/>
      <c r="M406" s="30" t="str">
        <f>IF($E$8+45+$E$9&gt;989,"FALSE",IF(B406="","",IF('Cumulative Volumes Imperial'!$AP$17=FALSE,O406,N406)))</f>
        <v/>
      </c>
      <c r="N406" s="30"/>
      <c r="O406" s="30"/>
      <c r="P406" s="30" t="str">
        <f>IF(B406=0,"",(((1/12)*'Imperial Data'!$AC$4*'Imperial Data'!$AC$5)-C406)*$H$6)</f>
        <v/>
      </c>
      <c r="Q406" s="30"/>
      <c r="R406" s="30" t="str">
        <f>IF(B406=0,"",(((1/12)*'Imperial Data'!$AC$5*'Imperial Data'!$AC$7)-D406)*$H$6)</f>
        <v/>
      </c>
      <c r="S406" s="30"/>
      <c r="T406" s="30"/>
      <c r="U406" s="30"/>
      <c r="V406" s="30"/>
      <c r="W406" s="30" t="str">
        <f t="shared" si="69"/>
        <v/>
      </c>
      <c r="X406" s="31"/>
      <c r="Y406" s="30" t="str">
        <f t="shared" si="68"/>
        <v xml:space="preserve"> </v>
      </c>
      <c r="Z406" s="32"/>
    </row>
    <row r="407" spans="2:26" x14ac:dyDescent="0.2">
      <c r="B407" s="34"/>
      <c r="C407" s="30" t="str" cm="1">
        <f t="array" ref="C407">IF(B407=0," ",IF('Imperial Data'!AG396&gt;=1,_xlfn.XLOOKUP('Imperial Data'!AG396,Imperial_Incremental[Height],_xlfn.XLOOKUP('Cumulative Volumes Imperial'!$F$4,Imperial_Incremental[#Headers],Imperial_Incremental[])),0))</f>
        <v xml:space="preserve"> </v>
      </c>
      <c r="D407" s="30" t="str" cm="1">
        <f t="array" ref="D407">IF(B407=0," ",IF('Imperial Data'!AG396&gt;=1,_xlfn.XLOOKUP('Imperial Data'!AG396,Imperial_Incremental[Height],_xlfn.XLOOKUP('Cumulative Volumes Imperial'!$F$4&amp;"EC",Imperial_Incremental[#Headers],Imperial_Incremental[]),0),0))</f>
        <v xml:space="preserve"> </v>
      </c>
      <c r="E407" s="30"/>
      <c r="F407" s="30"/>
      <c r="G407" s="30" t="str">
        <f>IF(B407=0,"",IF('Cumulative Volumes Imperial'!$AP$17=FALSE,I407,H407))</f>
        <v/>
      </c>
      <c r="H407" s="30"/>
      <c r="I407" s="30"/>
      <c r="J407" s="30" t="str">
        <f>IF(B407="","",IF('Cumulative Volumes Imperial'!$AP$17=FALSE,L407,K407))</f>
        <v/>
      </c>
      <c r="K407" s="30"/>
      <c r="L407" s="30"/>
      <c r="M407" s="30" t="str">
        <f>IF($E$8+45+$E$9&gt;989,"FALSE",IF(B407="","",IF('Cumulative Volumes Imperial'!$AP$17=FALSE,O407,N407)))</f>
        <v/>
      </c>
      <c r="N407" s="30"/>
      <c r="O407" s="30"/>
      <c r="P407" s="30" t="str">
        <f>IF(B407=0,"",(((1/12)*'Imperial Data'!$AC$4*'Imperial Data'!$AC$5)-C407)*$H$6)</f>
        <v/>
      </c>
      <c r="Q407" s="30"/>
      <c r="R407" s="30" t="str">
        <f>IF(B407=0,"",(((1/12)*'Imperial Data'!$AC$5*'Imperial Data'!$AC$7)-D407)*$H$6)</f>
        <v/>
      </c>
      <c r="S407" s="30"/>
      <c r="T407" s="30"/>
      <c r="U407" s="30"/>
      <c r="V407" s="30"/>
      <c r="W407" s="30" t="str">
        <f t="shared" si="69"/>
        <v/>
      </c>
      <c r="X407" s="31"/>
      <c r="Y407" s="30" t="str">
        <f t="shared" si="68"/>
        <v xml:space="preserve"> </v>
      </c>
      <c r="Z407" s="32"/>
    </row>
    <row r="408" spans="2:26" x14ac:dyDescent="0.2">
      <c r="B408" s="34"/>
      <c r="C408" s="30" t="str" cm="1">
        <f t="array" ref="C408">IF(B408=0," ",IF('Imperial Data'!AG397&gt;=1,_xlfn.XLOOKUP('Imperial Data'!AG397,Imperial_Incremental[Height],_xlfn.XLOOKUP('Cumulative Volumes Imperial'!$F$4,Imperial_Incremental[#Headers],Imperial_Incremental[])),0))</f>
        <v xml:space="preserve"> </v>
      </c>
      <c r="D408" s="30" t="str" cm="1">
        <f t="array" ref="D408">IF(B408=0," ",IF('Imperial Data'!AG397&gt;=1,_xlfn.XLOOKUP('Imperial Data'!AG397,Imperial_Incremental[Height],_xlfn.XLOOKUP('Cumulative Volumes Imperial'!$F$4&amp;"EC",Imperial_Incremental[#Headers],Imperial_Incremental[]),0),0))</f>
        <v xml:space="preserve"> </v>
      </c>
      <c r="E408" s="30"/>
      <c r="F408" s="30"/>
      <c r="G408" s="30" t="str">
        <f>IF(B408=0,"",IF('Cumulative Volumes Imperial'!$AP$17=FALSE,I408,H408))</f>
        <v/>
      </c>
      <c r="H408" s="30"/>
      <c r="I408" s="30"/>
      <c r="J408" s="30" t="str">
        <f>IF(B408="","",IF('Cumulative Volumes Imperial'!$AP$17=FALSE,L408,K408))</f>
        <v/>
      </c>
      <c r="K408" s="30"/>
      <c r="L408" s="30"/>
      <c r="M408" s="30" t="str">
        <f>IF($E$8+45+$E$9&gt;989,"FALSE",IF(B408="","",IF('Cumulative Volumes Imperial'!$AP$17=FALSE,O408,N408)))</f>
        <v/>
      </c>
      <c r="N408" s="30"/>
      <c r="O408" s="30"/>
      <c r="P408" s="30" t="str">
        <f>IF(B408=0,"",(((1/12)*'Imperial Data'!$AC$4*'Imperial Data'!$AC$5)-C408)*$H$6)</f>
        <v/>
      </c>
      <c r="Q408" s="30"/>
      <c r="R408" s="30" t="str">
        <f>IF(B408=0,"",(((1/12)*'Imperial Data'!$AC$5*'Imperial Data'!$AC$7)-D408)*$H$6)</f>
        <v/>
      </c>
      <c r="S408" s="30"/>
      <c r="T408" s="30"/>
      <c r="U408" s="30"/>
      <c r="V408" s="30"/>
      <c r="W408" s="30" t="str">
        <f t="shared" si="69"/>
        <v/>
      </c>
      <c r="X408" s="31"/>
      <c r="Y408" s="30" t="str">
        <f t="shared" si="68"/>
        <v xml:space="preserve"> </v>
      </c>
      <c r="Z408" s="32"/>
    </row>
    <row r="409" spans="2:26" x14ac:dyDescent="0.2">
      <c r="B409" s="34"/>
      <c r="C409" s="30" t="str" cm="1">
        <f t="array" ref="C409">IF(B409=0," ",IF('Imperial Data'!AG398&gt;=1,_xlfn.XLOOKUP('Imperial Data'!AG398,Imperial_Incremental[Height],_xlfn.XLOOKUP('Cumulative Volumes Imperial'!$F$4,Imperial_Incremental[#Headers],Imperial_Incremental[])),0))</f>
        <v xml:space="preserve"> </v>
      </c>
      <c r="D409" s="30" t="str" cm="1">
        <f t="array" ref="D409">IF(B409=0," ",IF('Imperial Data'!AG398&gt;=1,_xlfn.XLOOKUP('Imperial Data'!AG398,Imperial_Incremental[Height],_xlfn.XLOOKUP('Cumulative Volumes Imperial'!$F$4&amp;"EC",Imperial_Incremental[#Headers],Imperial_Incremental[]),0),0))</f>
        <v xml:space="preserve"> </v>
      </c>
      <c r="E409" s="30"/>
      <c r="F409" s="30"/>
      <c r="G409" s="30" t="str">
        <f>IF(B409=0,"",IF('Cumulative Volumes Imperial'!$AP$17=FALSE,I409,H409))</f>
        <v/>
      </c>
      <c r="H409" s="30"/>
      <c r="I409" s="30"/>
      <c r="J409" s="30" t="str">
        <f>IF(B409="","",IF('Cumulative Volumes Imperial'!$AP$17=FALSE,L409,K409))</f>
        <v/>
      </c>
      <c r="K409" s="30"/>
      <c r="L409" s="30"/>
      <c r="M409" s="30" t="str">
        <f>IF($E$8+45+$E$9&gt;989,"FALSE",IF(B409="","",IF('Cumulative Volumes Imperial'!$AP$17=FALSE,O409,N409)))</f>
        <v/>
      </c>
      <c r="N409" s="30"/>
      <c r="O409" s="30"/>
      <c r="P409" s="30" t="str">
        <f>IF(B409=0,"",(((1/12)*'Imperial Data'!$AC$4*'Imperial Data'!$AC$5)-C409)*$H$6)</f>
        <v/>
      </c>
      <c r="Q409" s="30"/>
      <c r="R409" s="30" t="str">
        <f>IF(B409=0,"",(((1/12)*'Imperial Data'!$AC$5*'Imperial Data'!$AC$7)-D409)*$H$6)</f>
        <v/>
      </c>
      <c r="S409" s="30"/>
      <c r="T409" s="30"/>
      <c r="U409" s="30"/>
      <c r="V409" s="30"/>
      <c r="W409" s="30" t="str">
        <f t="shared" si="69"/>
        <v/>
      </c>
      <c r="X409" s="31"/>
      <c r="Y409" s="30" t="str">
        <f t="shared" si="68"/>
        <v xml:space="preserve"> </v>
      </c>
      <c r="Z409" s="32"/>
    </row>
    <row r="410" spans="2:26" x14ac:dyDescent="0.2">
      <c r="B410" s="34"/>
      <c r="C410" s="30" t="str" cm="1">
        <f t="array" ref="C410">IF(B410=0," ",IF('Imperial Data'!AG399&gt;=1,_xlfn.XLOOKUP('Imperial Data'!AG399,Imperial_Incremental[Height],_xlfn.XLOOKUP('Cumulative Volumes Imperial'!$F$4,Imperial_Incremental[#Headers],Imperial_Incremental[])),0))</f>
        <v xml:space="preserve"> </v>
      </c>
      <c r="D410" s="30" t="str" cm="1">
        <f t="array" ref="D410">IF(B410=0," ",IF('Imperial Data'!AG399&gt;=1,_xlfn.XLOOKUP('Imperial Data'!AG399,Imperial_Incremental[Height],_xlfn.XLOOKUP('Cumulative Volumes Imperial'!$F$4&amp;"EC",Imperial_Incremental[#Headers],Imperial_Incremental[]),0),0))</f>
        <v xml:space="preserve"> </v>
      </c>
      <c r="E410" s="30"/>
      <c r="F410" s="30"/>
      <c r="G410" s="30" t="str">
        <f>IF(B410=0,"",IF('Cumulative Volumes Imperial'!$AP$17=FALSE,I410,H410))</f>
        <v/>
      </c>
      <c r="H410" s="30"/>
      <c r="I410" s="30"/>
      <c r="J410" s="30" t="str">
        <f>IF(B410="","",IF('Cumulative Volumes Imperial'!$AP$17=FALSE,L410,K410))</f>
        <v/>
      </c>
      <c r="K410" s="30"/>
      <c r="L410" s="30"/>
      <c r="M410" s="30" t="str">
        <f>IF($E$8+45+$E$9&gt;989,"FALSE",IF(B410="","",IF('Cumulative Volumes Imperial'!$AP$17=FALSE,O410,N410)))</f>
        <v/>
      </c>
      <c r="N410" s="30"/>
      <c r="O410" s="30"/>
      <c r="P410" s="30" t="str">
        <f>IF(B410=0,"",(((1/12)*'Imperial Data'!$AC$4*'Imperial Data'!$AC$5)-C410)*$H$6)</f>
        <v/>
      </c>
      <c r="Q410" s="30"/>
      <c r="R410" s="30" t="str">
        <f>IF(B410=0,"",(((1/12)*'Imperial Data'!$AC$5*'Imperial Data'!$AC$7)-D410)*$H$6)</f>
        <v/>
      </c>
      <c r="S410" s="30"/>
      <c r="T410" s="30"/>
      <c r="U410" s="30"/>
      <c r="V410" s="30"/>
      <c r="W410" s="30" t="str">
        <f t="shared" si="69"/>
        <v/>
      </c>
      <c r="X410" s="31"/>
      <c r="Y410" s="30" t="str">
        <f t="shared" si="68"/>
        <v xml:space="preserve"> </v>
      </c>
      <c r="Z410" s="32"/>
    </row>
    <row r="411" spans="2:26" x14ac:dyDescent="0.2">
      <c r="B411" s="34"/>
      <c r="C411" s="30" t="str" cm="1">
        <f t="array" ref="C411">IF(B411=0," ",IF('Imperial Data'!AG400&gt;=1,_xlfn.XLOOKUP('Imperial Data'!AG400,Imperial_Incremental[Height],_xlfn.XLOOKUP('Cumulative Volumes Imperial'!$F$4,Imperial_Incremental[#Headers],Imperial_Incremental[])),0))</f>
        <v xml:space="preserve"> </v>
      </c>
      <c r="D411" s="30" t="str" cm="1">
        <f t="array" ref="D411">IF(B411=0," ",IF('Imperial Data'!AG400&gt;=1,_xlfn.XLOOKUP('Imperial Data'!AG400,Imperial_Incremental[Height],_xlfn.XLOOKUP('Cumulative Volumes Imperial'!$F$4&amp;"EC",Imperial_Incremental[#Headers],Imperial_Incremental[]),0),0))</f>
        <v xml:space="preserve"> </v>
      </c>
      <c r="E411" s="30"/>
      <c r="F411" s="30"/>
      <c r="G411" s="30" t="str">
        <f>IF(B411=0,"",IF('Cumulative Volumes Imperial'!$AP$17=FALSE,I411,H411))</f>
        <v/>
      </c>
      <c r="H411" s="30"/>
      <c r="I411" s="30"/>
      <c r="J411" s="30" t="str">
        <f>IF(B411="","",IF('Cumulative Volumes Imperial'!$AP$17=FALSE,L411,K411))</f>
        <v/>
      </c>
      <c r="K411" s="30"/>
      <c r="L411" s="30"/>
      <c r="M411" s="30" t="str">
        <f>IF($E$8+45+$E$9&gt;989,"FALSE",IF(B411="","",IF('Cumulative Volumes Imperial'!$AP$17=FALSE,O411,N411)))</f>
        <v/>
      </c>
      <c r="N411" s="30"/>
      <c r="O411" s="30"/>
      <c r="P411" s="30" t="str">
        <f>IF(B411=0,"",(((1/12)*'Imperial Data'!$AC$4*'Imperial Data'!$AC$5)-C411)*$H$6)</f>
        <v/>
      </c>
      <c r="Q411" s="30"/>
      <c r="R411" s="30" t="str">
        <f>IF(B411=0,"",(((1/12)*'Imperial Data'!$AC$5*'Imperial Data'!$AC$7)-D411)*$H$6)</f>
        <v/>
      </c>
      <c r="S411" s="30"/>
      <c r="T411" s="30"/>
      <c r="U411" s="30"/>
      <c r="V411" s="30"/>
      <c r="W411" s="30" t="str">
        <f t="shared" si="69"/>
        <v/>
      </c>
      <c r="X411" s="31"/>
      <c r="Y411" s="30" t="str">
        <f t="shared" si="68"/>
        <v xml:space="preserve"> </v>
      </c>
      <c r="Z411" s="32"/>
    </row>
    <row r="412" spans="2:26" x14ac:dyDescent="0.2">
      <c r="B412" s="34"/>
      <c r="C412" s="30" t="str" cm="1">
        <f t="array" ref="C412">IF(B412=0," ",IF('Imperial Data'!AG401&gt;=1,_xlfn.XLOOKUP('Imperial Data'!AG401,Imperial_Incremental[Height],_xlfn.XLOOKUP('Cumulative Volumes Imperial'!$F$4,Imperial_Incremental[#Headers],Imperial_Incremental[])),0))</f>
        <v xml:space="preserve"> </v>
      </c>
      <c r="D412" s="30" t="str" cm="1">
        <f t="array" ref="D412">IF(B412=0," ",IF('Imperial Data'!AG401&gt;=1,_xlfn.XLOOKUP('Imperial Data'!AG401,Imperial_Incremental[Height],_xlfn.XLOOKUP('Cumulative Volumes Imperial'!$F$4&amp;"EC",Imperial_Incremental[#Headers],Imperial_Incremental[]),0),0))</f>
        <v xml:space="preserve"> </v>
      </c>
      <c r="E412" s="30"/>
      <c r="F412" s="30"/>
      <c r="G412" s="30" t="str">
        <f>IF(B412=0,"",IF('Cumulative Volumes Imperial'!$AP$17=FALSE,I412,H412))</f>
        <v/>
      </c>
      <c r="H412" s="30"/>
      <c r="I412" s="30"/>
      <c r="J412" s="30" t="str">
        <f>IF(B412="","",IF('Cumulative Volumes Imperial'!$AP$17=FALSE,L412,K412))</f>
        <v/>
      </c>
      <c r="K412" s="30"/>
      <c r="L412" s="30"/>
      <c r="M412" s="30" t="str">
        <f>IF($E$8+45+$E$9&gt;989,"FALSE",IF(B412="","",IF('Cumulative Volumes Imperial'!$AP$17=FALSE,O412,N412)))</f>
        <v/>
      </c>
      <c r="N412" s="30"/>
      <c r="O412" s="30"/>
      <c r="P412" s="30" t="str">
        <f>IF(B412=0,"",(((1/12)*'Imperial Data'!$AC$4*'Imperial Data'!$AC$5)-C412)*$H$6)</f>
        <v/>
      </c>
      <c r="Q412" s="30"/>
      <c r="R412" s="30" t="str">
        <f>IF(B412=0,"",(((1/12)*'Imperial Data'!$AC$5*'Imperial Data'!$AC$7)-D412)*$H$6)</f>
        <v/>
      </c>
      <c r="S412" s="30"/>
      <c r="T412" s="30"/>
      <c r="U412" s="30"/>
      <c r="V412" s="30"/>
      <c r="W412" s="30" t="str">
        <f t="shared" si="69"/>
        <v/>
      </c>
      <c r="X412" s="31"/>
      <c r="Y412" s="30" t="str">
        <f t="shared" si="68"/>
        <v xml:space="preserve"> </v>
      </c>
      <c r="Z412" s="32"/>
    </row>
    <row r="413" spans="2:26" x14ac:dyDescent="0.2">
      <c r="B413" s="34"/>
      <c r="C413" s="30" t="str" cm="1">
        <f t="array" ref="C413">IF(B413=0," ",IF('Imperial Data'!AG402&gt;=1,_xlfn.XLOOKUP('Imperial Data'!AG402,Imperial_Incremental[Height],_xlfn.XLOOKUP('Cumulative Volumes Imperial'!$F$4,Imperial_Incremental[#Headers],Imperial_Incremental[])),0))</f>
        <v xml:space="preserve"> </v>
      </c>
      <c r="D413" s="30" t="str" cm="1">
        <f t="array" ref="D413">IF(B413=0," ",IF('Imperial Data'!AG402&gt;=1,_xlfn.XLOOKUP('Imperial Data'!AG402,Imperial_Incremental[Height],_xlfn.XLOOKUP('Cumulative Volumes Imperial'!$F$4&amp;"EC",Imperial_Incremental[#Headers],Imperial_Incremental[]),0),0))</f>
        <v xml:space="preserve"> </v>
      </c>
      <c r="E413" s="30"/>
      <c r="F413" s="30"/>
      <c r="G413" s="30" t="str">
        <f>IF(B413=0,"",IF('Cumulative Volumes Imperial'!$AP$17=FALSE,I413,H413))</f>
        <v/>
      </c>
      <c r="H413" s="30"/>
      <c r="I413" s="30"/>
      <c r="J413" s="30" t="str">
        <f>IF(B413="","",IF('Cumulative Volumes Imperial'!$AP$17=FALSE,L413,K413))</f>
        <v/>
      </c>
      <c r="K413" s="30"/>
      <c r="L413" s="30"/>
      <c r="M413" s="30" t="str">
        <f>IF($E$8+45+$E$9&gt;989,"FALSE",IF(B413="","",IF('Cumulative Volumes Imperial'!$AP$17=FALSE,O413,N413)))</f>
        <v/>
      </c>
      <c r="N413" s="30"/>
      <c r="O413" s="30"/>
      <c r="P413" s="30" t="str">
        <f>IF(B413=0,"",(((1/12)*'Imperial Data'!$AC$4*'Imperial Data'!$AC$5)-C413)*$H$6)</f>
        <v/>
      </c>
      <c r="Q413" s="30"/>
      <c r="R413" s="30" t="str">
        <f>IF(B413=0,"",(((1/12)*'Imperial Data'!$AC$5*'Imperial Data'!$AC$7)-D413)*$H$6)</f>
        <v/>
      </c>
      <c r="S413" s="30"/>
      <c r="T413" s="30"/>
      <c r="U413" s="30"/>
      <c r="V413" s="30"/>
      <c r="W413" s="30" t="str">
        <f t="shared" si="69"/>
        <v/>
      </c>
      <c r="X413" s="31"/>
      <c r="Y413" s="30" t="str">
        <f t="shared" si="68"/>
        <v xml:space="preserve"> </v>
      </c>
      <c r="Z413" s="32"/>
    </row>
    <row r="414" spans="2:26" x14ac:dyDescent="0.2">
      <c r="B414" s="34"/>
      <c r="C414" s="30" t="str" cm="1">
        <f t="array" ref="C414">IF(B414=0," ",IF('Imperial Data'!AG403&gt;=1,_xlfn.XLOOKUP('Imperial Data'!AG403,Imperial_Incremental[Height],_xlfn.XLOOKUP('Cumulative Volumes Imperial'!$F$4,Imperial_Incremental[#Headers],Imperial_Incremental[])),0))</f>
        <v xml:space="preserve"> </v>
      </c>
      <c r="D414" s="30" t="str" cm="1">
        <f t="array" ref="D414">IF(B414=0," ",IF('Imperial Data'!AG403&gt;=1,_xlfn.XLOOKUP('Imperial Data'!AG403,Imperial_Incremental[Height],_xlfn.XLOOKUP('Cumulative Volumes Imperial'!$F$4&amp;"EC",Imperial_Incremental[#Headers],Imperial_Incremental[]),0),0))</f>
        <v xml:space="preserve"> </v>
      </c>
      <c r="E414" s="30"/>
      <c r="F414" s="30"/>
      <c r="G414" s="30" t="str">
        <f>IF(B414=0,"",IF('Cumulative Volumes Imperial'!$AP$17=FALSE,I414,H414))</f>
        <v/>
      </c>
      <c r="H414" s="30"/>
      <c r="I414" s="30"/>
      <c r="J414" s="30" t="str">
        <f>IF(B414="","",IF('Cumulative Volumes Imperial'!$AP$17=FALSE,L414,K414))</f>
        <v/>
      </c>
      <c r="K414" s="30"/>
      <c r="L414" s="30"/>
      <c r="M414" s="30" t="str">
        <f>IF($E$8+45+$E$9&gt;989,"FALSE",IF(B414="","",IF('Cumulative Volumes Imperial'!$AP$17=FALSE,O414,N414)))</f>
        <v/>
      </c>
      <c r="N414" s="30"/>
      <c r="O414" s="30"/>
      <c r="P414" s="30" t="str">
        <f>IF(B414=0,"",(((1/12)*'Imperial Data'!$AC$4*'Imperial Data'!$AC$5)-C414)*$H$6)</f>
        <v/>
      </c>
      <c r="Q414" s="30"/>
      <c r="R414" s="30" t="str">
        <f>IF(B414=0,"",(((1/12)*'Imperial Data'!$AC$5*'Imperial Data'!$AC$7)-D414)*$H$6)</f>
        <v/>
      </c>
      <c r="S414" s="30"/>
      <c r="T414" s="30"/>
      <c r="U414" s="30"/>
      <c r="V414" s="30"/>
      <c r="W414" s="30" t="str">
        <f t="shared" si="69"/>
        <v/>
      </c>
      <c r="X414" s="31"/>
      <c r="Y414" s="30" t="str">
        <f t="shared" si="68"/>
        <v xml:space="preserve"> </v>
      </c>
      <c r="Z414" s="32"/>
    </row>
    <row r="415" spans="2:26" x14ac:dyDescent="0.2">
      <c r="B415" s="34"/>
      <c r="C415" s="30" t="str" cm="1">
        <f t="array" ref="C415">IF(B415=0," ",IF('Imperial Data'!AG404&gt;=1,_xlfn.XLOOKUP('Imperial Data'!AG404,Imperial_Incremental[Height],_xlfn.XLOOKUP('Cumulative Volumes Imperial'!$F$4,Imperial_Incremental[#Headers],Imperial_Incremental[])),0))</f>
        <v xml:space="preserve"> </v>
      </c>
      <c r="D415" s="30" t="str" cm="1">
        <f t="array" ref="D415">IF(B415=0," ",IF('Imperial Data'!AG404&gt;=1,_xlfn.XLOOKUP('Imperial Data'!AG404,Imperial_Incremental[Height],_xlfn.XLOOKUP('Cumulative Volumes Imperial'!$F$4&amp;"EC",Imperial_Incremental[#Headers],Imperial_Incremental[]),0),0))</f>
        <v xml:space="preserve"> </v>
      </c>
      <c r="E415" s="30"/>
      <c r="F415" s="30"/>
      <c r="G415" s="30" t="str">
        <f>IF(B415=0,"",IF('Cumulative Volumes Imperial'!$AP$17=FALSE,I415,H415))</f>
        <v/>
      </c>
      <c r="H415" s="30"/>
      <c r="I415" s="30"/>
      <c r="J415" s="30" t="str">
        <f>IF(B415="","",IF('Cumulative Volumes Imperial'!$AP$17=FALSE,L415,K415))</f>
        <v/>
      </c>
      <c r="K415" s="30"/>
      <c r="L415" s="30"/>
      <c r="M415" s="30" t="str">
        <f>IF($E$8+45+$E$9&gt;989,"FALSE",IF(B415="","",IF('Cumulative Volumes Imperial'!$AP$17=FALSE,O415,N415)))</f>
        <v/>
      </c>
      <c r="N415" s="30"/>
      <c r="O415" s="30"/>
      <c r="P415" s="30" t="str">
        <f>IF(B415=0,"",(((1/12)*'Imperial Data'!$AC$4*'Imperial Data'!$AC$5)-C415)*$H$6)</f>
        <v/>
      </c>
      <c r="Q415" s="30"/>
      <c r="R415" s="30" t="str">
        <f>IF(B415=0,"",(((1/12)*'Imperial Data'!$AC$5*'Imperial Data'!$AC$7)-D415)*$H$6)</f>
        <v/>
      </c>
      <c r="S415" s="30"/>
      <c r="T415" s="30"/>
      <c r="U415" s="30"/>
      <c r="V415" s="30"/>
      <c r="W415" s="30" t="str">
        <f t="shared" si="69"/>
        <v/>
      </c>
      <c r="X415" s="31"/>
      <c r="Y415" s="30" t="str">
        <f t="shared" si="68"/>
        <v xml:space="preserve"> </v>
      </c>
      <c r="Z415" s="32"/>
    </row>
    <row r="416" spans="2:26" x14ac:dyDescent="0.2">
      <c r="B416" s="34"/>
      <c r="C416" s="30" t="str" cm="1">
        <f t="array" ref="C416">IF(B416=0," ",IF('Imperial Data'!AG405&gt;=1,_xlfn.XLOOKUP('Imperial Data'!AG405,Imperial_Incremental[Height],_xlfn.XLOOKUP('Cumulative Volumes Imperial'!$F$4,Imperial_Incremental[#Headers],Imperial_Incremental[])),0))</f>
        <v xml:space="preserve"> </v>
      </c>
      <c r="D416" s="30" t="str" cm="1">
        <f t="array" ref="D416">IF(B416=0," ",IF('Imperial Data'!AG405&gt;=1,_xlfn.XLOOKUP('Imperial Data'!AG405,Imperial_Incremental[Height],_xlfn.XLOOKUP('Cumulative Volumes Imperial'!$F$4&amp;"EC",Imperial_Incremental[#Headers],Imperial_Incremental[]),0),0))</f>
        <v xml:space="preserve"> </v>
      </c>
      <c r="E416" s="30"/>
      <c r="F416" s="30"/>
      <c r="G416" s="30" t="str">
        <f>IF(B416=0,"",IF('Cumulative Volumes Imperial'!$AP$17=FALSE,I416,H416))</f>
        <v/>
      </c>
      <c r="H416" s="30"/>
      <c r="I416" s="30"/>
      <c r="J416" s="30" t="str">
        <f>IF(B416="","",IF('Cumulative Volumes Imperial'!$AP$17=FALSE,L416,K416))</f>
        <v/>
      </c>
      <c r="K416" s="30"/>
      <c r="L416" s="30"/>
      <c r="M416" s="30" t="str">
        <f>IF($E$8+45+$E$9&gt;989,"FALSE",IF(B416="","",IF('Cumulative Volumes Imperial'!$AP$17=FALSE,O416,N416)))</f>
        <v/>
      </c>
      <c r="N416" s="30"/>
      <c r="O416" s="30"/>
      <c r="P416" s="30" t="str">
        <f>IF(B416=0,"",(((1/12)*'Imperial Data'!$AC$4*'Imperial Data'!$AC$5)-C416)*$H$6)</f>
        <v/>
      </c>
      <c r="Q416" s="30"/>
      <c r="R416" s="30" t="str">
        <f>IF(B416=0,"",(((1/12)*'Imperial Data'!$AC$5*'Imperial Data'!$AC$7)-D416)*$H$6)</f>
        <v/>
      </c>
      <c r="S416" s="30"/>
      <c r="T416" s="30"/>
      <c r="U416" s="30"/>
      <c r="V416" s="30"/>
      <c r="W416" s="30" t="str">
        <f t="shared" si="69"/>
        <v/>
      </c>
      <c r="X416" s="31"/>
      <c r="Y416" s="30" t="str">
        <f t="shared" si="68"/>
        <v xml:space="preserve"> </v>
      </c>
      <c r="Z416" s="32"/>
    </row>
    <row r="417" spans="2:26" x14ac:dyDescent="0.2">
      <c r="B417" s="34"/>
      <c r="C417" s="30" t="str" cm="1">
        <f t="array" ref="C417">IF(B417=0," ",IF('Imperial Data'!AG406&gt;=1,_xlfn.XLOOKUP('Imperial Data'!AG406,Imperial_Incremental[Height],_xlfn.XLOOKUP('Cumulative Volumes Imperial'!$F$4,Imperial_Incremental[#Headers],Imperial_Incremental[])),0))</f>
        <v xml:space="preserve"> </v>
      </c>
      <c r="D417" s="30" t="str" cm="1">
        <f t="array" ref="D417">IF(B417=0," ",IF('Imperial Data'!AG406&gt;=1,_xlfn.XLOOKUP('Imperial Data'!AG406,Imperial_Incremental[Height],_xlfn.XLOOKUP('Cumulative Volumes Imperial'!$F$4&amp;"EC",Imperial_Incremental[#Headers],Imperial_Incremental[]),0),0))</f>
        <v xml:space="preserve"> </v>
      </c>
      <c r="E417" s="30"/>
      <c r="F417" s="30"/>
      <c r="G417" s="30" t="str">
        <f>IF(B417=0,"",IF('Cumulative Volumes Imperial'!$AP$17=FALSE,I417,H417))</f>
        <v/>
      </c>
      <c r="H417" s="30"/>
      <c r="I417" s="30"/>
      <c r="J417" s="30" t="str">
        <f>IF(B417="","",IF('Cumulative Volumes Imperial'!$AP$17=FALSE,L417,K417))</f>
        <v/>
      </c>
      <c r="K417" s="30"/>
      <c r="L417" s="30"/>
      <c r="M417" s="30" t="str">
        <f>IF($E$8+45+$E$9&gt;989,"FALSE",IF(B417="","",IF('Cumulative Volumes Imperial'!$AP$17=FALSE,O417,N417)))</f>
        <v/>
      </c>
      <c r="N417" s="30"/>
      <c r="O417" s="30"/>
      <c r="P417" s="30" t="str">
        <f>IF(B417=0,"",(((1/12)*'Imperial Data'!$AC$4*'Imperial Data'!$AC$5)-C417)*$H$6)</f>
        <v/>
      </c>
      <c r="Q417" s="30"/>
      <c r="R417" s="30" t="str">
        <f>IF(B417=0,"",(((1/12)*'Imperial Data'!$AC$5*'Imperial Data'!$AC$7)-D417)*$H$6)</f>
        <v/>
      </c>
      <c r="S417" s="30"/>
      <c r="T417" s="30"/>
      <c r="U417" s="30"/>
      <c r="V417" s="30"/>
      <c r="W417" s="30" t="str">
        <f t="shared" si="69"/>
        <v/>
      </c>
      <c r="X417" s="31"/>
      <c r="Y417" s="30" t="str">
        <f t="shared" si="68"/>
        <v xml:space="preserve"> </v>
      </c>
      <c r="Z417" s="32"/>
    </row>
    <row r="418" spans="2:26" x14ac:dyDescent="0.2">
      <c r="B418" s="34"/>
      <c r="C418" s="30" t="str" cm="1">
        <f t="array" ref="C418">IF(B418=0," ",IF('Imperial Data'!AG407&gt;=1,_xlfn.XLOOKUP('Imperial Data'!AG407,Imperial_Incremental[Height],_xlfn.XLOOKUP('Cumulative Volumes Imperial'!$F$4,Imperial_Incremental[#Headers],Imperial_Incremental[])),0))</f>
        <v xml:space="preserve"> </v>
      </c>
      <c r="D418" s="30" t="str" cm="1">
        <f t="array" ref="D418">IF(B418=0," ",IF('Imperial Data'!AG407&gt;=1,_xlfn.XLOOKUP('Imperial Data'!AG407,Imperial_Incremental[Height],_xlfn.XLOOKUP('Cumulative Volumes Imperial'!$F$4&amp;"EC",Imperial_Incremental[#Headers],Imperial_Incremental[]),0),0))</f>
        <v xml:space="preserve"> </v>
      </c>
      <c r="E418" s="30"/>
      <c r="F418" s="30"/>
      <c r="G418" s="30" t="str">
        <f>IF(B418=0,"",IF('Cumulative Volumes Imperial'!$AP$17=FALSE,I418,H418))</f>
        <v/>
      </c>
      <c r="H418" s="30"/>
      <c r="I418" s="30"/>
      <c r="J418" s="30" t="str">
        <f>IF(B418="","",IF('Cumulative Volumes Imperial'!$AP$17=FALSE,L418,K418))</f>
        <v/>
      </c>
      <c r="K418" s="30"/>
      <c r="L418" s="30"/>
      <c r="M418" s="30" t="str">
        <f>IF($E$8+45+$E$9&gt;989,"FALSE",IF(B418="","",IF('Cumulative Volumes Imperial'!$AP$17=FALSE,O418,N418)))</f>
        <v/>
      </c>
      <c r="N418" s="30"/>
      <c r="O418" s="30"/>
      <c r="P418" s="30" t="str">
        <f>IF(B418=0,"",(((1/12)*'Imperial Data'!$AC$4*'Imperial Data'!$AC$5)-C418)*$H$6)</f>
        <v/>
      </c>
      <c r="Q418" s="30"/>
      <c r="R418" s="30" t="str">
        <f>IF(B418=0,"",(((1/12)*'Imperial Data'!$AC$5*'Imperial Data'!$AC$7)-D418)*$H$6)</f>
        <v/>
      </c>
      <c r="S418" s="30"/>
      <c r="T418" s="30"/>
      <c r="U418" s="30"/>
      <c r="V418" s="30"/>
      <c r="W418" s="30" t="str">
        <f t="shared" si="69"/>
        <v/>
      </c>
      <c r="X418" s="31"/>
      <c r="Y418" s="30" t="str">
        <f t="shared" si="68"/>
        <v xml:space="preserve"> </v>
      </c>
      <c r="Z418" s="32"/>
    </row>
    <row r="419" spans="2:26" x14ac:dyDescent="0.2">
      <c r="B419" s="34"/>
      <c r="C419" s="30" t="str" cm="1">
        <f t="array" ref="C419">IF(B419=0," ",IF('Imperial Data'!AG408&gt;=1,_xlfn.XLOOKUP('Imperial Data'!AG408,Imperial_Incremental[Height],_xlfn.XLOOKUP('Cumulative Volumes Imperial'!$F$4,Imperial_Incremental[#Headers],Imperial_Incremental[])),0))</f>
        <v xml:space="preserve"> </v>
      </c>
      <c r="D419" s="30" t="str" cm="1">
        <f t="array" ref="D419">IF(B419=0," ",IF('Imperial Data'!AG408&gt;=1,_xlfn.XLOOKUP('Imperial Data'!AG408,Imperial_Incremental[Height],_xlfn.XLOOKUP('Cumulative Volumes Imperial'!$F$4&amp;"EC",Imperial_Incremental[#Headers],Imperial_Incremental[]),0),0))</f>
        <v xml:space="preserve"> </v>
      </c>
      <c r="E419" s="30"/>
      <c r="F419" s="30"/>
      <c r="G419" s="30" t="str">
        <f>IF(B419=0,"",IF('Cumulative Volumes Imperial'!$AP$17=FALSE,I419,H419))</f>
        <v/>
      </c>
      <c r="H419" s="30"/>
      <c r="I419" s="30"/>
      <c r="J419" s="30" t="str">
        <f>IF(B419="","",IF('Cumulative Volumes Imperial'!$AP$17=FALSE,L419,K419))</f>
        <v/>
      </c>
      <c r="K419" s="30"/>
      <c r="L419" s="30"/>
      <c r="M419" s="30" t="str">
        <f>IF($E$8+45+$E$9&gt;989,"FALSE",IF(B419="","",IF('Cumulative Volumes Imperial'!$AP$17=FALSE,O419,N419)))</f>
        <v/>
      </c>
      <c r="N419" s="30"/>
      <c r="O419" s="30"/>
      <c r="P419" s="30" t="str">
        <f>IF(B419=0,"",(((1/12)*'Imperial Data'!$AC$4*'Imperial Data'!$AC$5)-C419)*$H$6)</f>
        <v/>
      </c>
      <c r="Q419" s="30"/>
      <c r="R419" s="30" t="str">
        <f>IF(B419=0,"",(((1/12)*'Imperial Data'!$AC$5*'Imperial Data'!$AC$7)-D419)*$H$6)</f>
        <v/>
      </c>
      <c r="S419" s="30"/>
      <c r="T419" s="30"/>
      <c r="U419" s="30"/>
      <c r="V419" s="30"/>
      <c r="W419" s="30" t="str">
        <f t="shared" si="69"/>
        <v/>
      </c>
      <c r="X419" s="31"/>
      <c r="Y419" s="30" t="str">
        <f t="shared" si="68"/>
        <v xml:space="preserve"> </v>
      </c>
      <c r="Z419" s="32"/>
    </row>
    <row r="420" spans="2:26" x14ac:dyDescent="0.2">
      <c r="B420" s="34"/>
      <c r="C420" s="30" t="str" cm="1">
        <f t="array" ref="C420">IF(B420=0," ",IF('Imperial Data'!AG409&gt;=1,_xlfn.XLOOKUP('Imperial Data'!AG409,Imperial_Incremental[Height],_xlfn.XLOOKUP('Cumulative Volumes Imperial'!$F$4,Imperial_Incremental[#Headers],Imperial_Incremental[])),0))</f>
        <v xml:space="preserve"> </v>
      </c>
      <c r="D420" s="30" t="str" cm="1">
        <f t="array" ref="D420">IF(B420=0," ",IF('Imperial Data'!AG409&gt;=1,_xlfn.XLOOKUP('Imperial Data'!AG409,Imperial_Incremental[Height],_xlfn.XLOOKUP('Cumulative Volumes Imperial'!$F$4&amp;"EC",Imperial_Incremental[#Headers],Imperial_Incremental[]),0),0))</f>
        <v xml:space="preserve"> </v>
      </c>
      <c r="E420" s="30"/>
      <c r="F420" s="30"/>
      <c r="G420" s="30" t="str">
        <f>IF(B420=0,"",IF('Cumulative Volumes Imperial'!$AP$17=FALSE,I420,H420))</f>
        <v/>
      </c>
      <c r="H420" s="30"/>
      <c r="I420" s="30"/>
      <c r="J420" s="30" t="str">
        <f>IF(B420="","",IF('Cumulative Volumes Imperial'!$AP$17=FALSE,L420,K420))</f>
        <v/>
      </c>
      <c r="K420" s="30"/>
      <c r="L420" s="30"/>
      <c r="M420" s="30" t="str">
        <f>IF($E$8+45+$E$9&gt;989,"FALSE",IF(B420="","",IF('Cumulative Volumes Imperial'!$AP$17=FALSE,O420,N420)))</f>
        <v/>
      </c>
      <c r="N420" s="30"/>
      <c r="O420" s="30"/>
      <c r="P420" s="30" t="str">
        <f>IF(B420=0,"",(((1/12)*'Imperial Data'!$AC$4*'Imperial Data'!$AC$5)-C420)*$H$6)</f>
        <v/>
      </c>
      <c r="Q420" s="30"/>
      <c r="R420" s="30" t="str">
        <f>IF(B420=0,"",(((1/12)*'Imperial Data'!$AC$5*'Imperial Data'!$AC$7)-D420)*$H$6)</f>
        <v/>
      </c>
      <c r="S420" s="30"/>
      <c r="T420" s="30"/>
      <c r="U420" s="30"/>
      <c r="V420" s="30"/>
      <c r="W420" s="30" t="str">
        <f t="shared" si="69"/>
        <v/>
      </c>
      <c r="X420" s="31"/>
      <c r="Y420" s="30" t="str">
        <f t="shared" si="68"/>
        <v xml:space="preserve"> </v>
      </c>
      <c r="Z420" s="32"/>
    </row>
    <row r="421" spans="2:26" x14ac:dyDescent="0.2">
      <c r="B421" s="34"/>
      <c r="C421" s="30" t="str" cm="1">
        <f t="array" ref="C421">IF(B421=0," ",IF('Imperial Data'!AG410&gt;=1,_xlfn.XLOOKUP('Imperial Data'!AG410,Imperial_Incremental[Height],_xlfn.XLOOKUP('Cumulative Volumes Imperial'!$F$4,Imperial_Incremental[#Headers],Imperial_Incremental[])),0))</f>
        <v xml:space="preserve"> </v>
      </c>
      <c r="D421" s="30" t="str" cm="1">
        <f t="array" ref="D421">IF(B421=0," ",IF('Imperial Data'!AG410&gt;=1,_xlfn.XLOOKUP('Imperial Data'!AG410,Imperial_Incremental[Height],_xlfn.XLOOKUP('Cumulative Volumes Imperial'!$F$4&amp;"EC",Imperial_Incremental[#Headers],Imperial_Incremental[]),0),0))</f>
        <v xml:space="preserve"> </v>
      </c>
      <c r="E421" s="30"/>
      <c r="F421" s="30"/>
      <c r="G421" s="30" t="str">
        <f>IF(B421=0,"",IF('Cumulative Volumes Imperial'!$AP$17=FALSE,I421,H421))</f>
        <v/>
      </c>
      <c r="H421" s="30"/>
      <c r="I421" s="30"/>
      <c r="J421" s="30" t="str">
        <f>IF(B421="","",IF('Cumulative Volumes Imperial'!$AP$17=FALSE,L421,K421))</f>
        <v/>
      </c>
      <c r="K421" s="30"/>
      <c r="L421" s="30"/>
      <c r="M421" s="30" t="str">
        <f>IF($E$8+45+$E$9&gt;989,"FALSE",IF(B421="","",IF('Cumulative Volumes Imperial'!$AP$17=FALSE,O421,N421)))</f>
        <v/>
      </c>
      <c r="N421" s="30"/>
      <c r="O421" s="30"/>
      <c r="P421" s="30" t="str">
        <f>IF(B421=0,"",(((1/12)*'Imperial Data'!$AC$4*'Imperial Data'!$AC$5)-C421)*$H$6)</f>
        <v/>
      </c>
      <c r="Q421" s="30"/>
      <c r="R421" s="30" t="str">
        <f>IF(B421=0,"",(((1/12)*'Imperial Data'!$AC$5*'Imperial Data'!$AC$7)-D421)*$H$6)</f>
        <v/>
      </c>
      <c r="S421" s="30"/>
      <c r="T421" s="30"/>
      <c r="U421" s="30"/>
      <c r="V421" s="30"/>
      <c r="W421" s="30" t="str">
        <f t="shared" si="69"/>
        <v/>
      </c>
      <c r="X421" s="31"/>
      <c r="Y421" s="30" t="str">
        <f t="shared" si="68"/>
        <v xml:space="preserve"> </v>
      </c>
      <c r="Z421" s="32"/>
    </row>
    <row r="422" spans="2:26" x14ac:dyDescent="0.2">
      <c r="B422" s="34"/>
      <c r="C422" s="30" t="str" cm="1">
        <f t="array" ref="C422">IF(B422=0," ",IF('Imperial Data'!AG411&gt;=1,_xlfn.XLOOKUP('Imperial Data'!AG411,Imperial_Incremental[Height],_xlfn.XLOOKUP('Cumulative Volumes Imperial'!$F$4,Imperial_Incremental[#Headers],Imperial_Incremental[])),0))</f>
        <v xml:space="preserve"> </v>
      </c>
      <c r="D422" s="30" t="str" cm="1">
        <f t="array" ref="D422">IF(B422=0," ",IF('Imperial Data'!AG411&gt;=1,_xlfn.XLOOKUP('Imperial Data'!AG411,Imperial_Incremental[Height],_xlfn.XLOOKUP('Cumulative Volumes Imperial'!$F$4&amp;"EC",Imperial_Incremental[#Headers],Imperial_Incremental[]),0),0))</f>
        <v xml:space="preserve"> </v>
      </c>
      <c r="E422" s="30"/>
      <c r="F422" s="30"/>
      <c r="G422" s="30" t="str">
        <f>IF(B422=0,"",IF('Cumulative Volumes Imperial'!$AP$17=FALSE,I422,H422))</f>
        <v/>
      </c>
      <c r="H422" s="30"/>
      <c r="I422" s="30"/>
      <c r="J422" s="30" t="str">
        <f>IF(B422="","",IF('Cumulative Volumes Imperial'!$AP$17=FALSE,L422,K422))</f>
        <v/>
      </c>
      <c r="K422" s="30"/>
      <c r="L422" s="30"/>
      <c r="M422" s="30" t="str">
        <f>IF($E$8+45+$E$9&gt;989,"FALSE",IF(B422="","",IF('Cumulative Volumes Imperial'!$AP$17=FALSE,O422,N422)))</f>
        <v/>
      </c>
      <c r="N422" s="30"/>
      <c r="O422" s="30"/>
      <c r="P422" s="30" t="str">
        <f>IF(B422=0,"",(((1/12)*'Imperial Data'!$AC$4*'Imperial Data'!$AC$5)-C422)*$H$6)</f>
        <v/>
      </c>
      <c r="Q422" s="30"/>
      <c r="R422" s="30" t="str">
        <f>IF(B422=0,"",(((1/12)*'Imperial Data'!$AC$5*'Imperial Data'!$AC$7)-D422)*$H$6)</f>
        <v/>
      </c>
      <c r="S422" s="30"/>
      <c r="T422" s="30"/>
      <c r="U422" s="30"/>
      <c r="V422" s="30"/>
      <c r="W422" s="30" t="str">
        <f t="shared" si="69"/>
        <v/>
      </c>
      <c r="X422" s="31"/>
      <c r="Y422" s="30" t="str">
        <f t="shared" si="68"/>
        <v xml:space="preserve"> </v>
      </c>
      <c r="Z422" s="32"/>
    </row>
    <row r="423" spans="2:26" x14ac:dyDescent="0.2">
      <c r="B423" s="34"/>
      <c r="C423" s="30" t="str" cm="1">
        <f t="array" ref="C423">IF(B423=0," ",IF('Imperial Data'!AG412&gt;=1,_xlfn.XLOOKUP('Imperial Data'!AG412,Imperial_Incremental[Height],_xlfn.XLOOKUP('Cumulative Volumes Imperial'!$F$4,Imperial_Incremental[#Headers],Imperial_Incremental[])),0))</f>
        <v xml:space="preserve"> </v>
      </c>
      <c r="D423" s="30" t="str" cm="1">
        <f t="array" ref="D423">IF(B423=0," ",IF('Imperial Data'!AG412&gt;=1,_xlfn.XLOOKUP('Imperial Data'!AG412,Imperial_Incremental[Height],_xlfn.XLOOKUP('Cumulative Volumes Imperial'!$F$4&amp;"EC",Imperial_Incremental[#Headers],Imperial_Incremental[]),0),0))</f>
        <v xml:space="preserve"> </v>
      </c>
      <c r="E423" s="30"/>
      <c r="F423" s="30"/>
      <c r="G423" s="30" t="str">
        <f>IF(B423=0,"",IF('Cumulative Volumes Imperial'!$AP$17=FALSE,I423,H423))</f>
        <v/>
      </c>
      <c r="H423" s="30"/>
      <c r="I423" s="30"/>
      <c r="J423" s="30" t="str">
        <f>IF(B423="","",IF('Cumulative Volumes Imperial'!$AP$17=FALSE,L423,K423))</f>
        <v/>
      </c>
      <c r="K423" s="30"/>
      <c r="L423" s="30"/>
      <c r="M423" s="30" t="str">
        <f>IF($E$8+45+$E$9&gt;989,"FALSE",IF(B423="","",IF('Cumulative Volumes Imperial'!$AP$17=FALSE,O423,N423)))</f>
        <v/>
      </c>
      <c r="N423" s="30"/>
      <c r="O423" s="30"/>
      <c r="P423" s="30" t="str">
        <f>IF(B423=0,"",(((1/12)*'Imperial Data'!$AC$4*'Imperial Data'!$AC$5)-C423)*$H$6)</f>
        <v/>
      </c>
      <c r="Q423" s="30"/>
      <c r="R423" s="30" t="str">
        <f>IF(B423=0,"",(((1/12)*'Imperial Data'!$AC$5*'Imperial Data'!$AC$7)-D423)*$H$6)</f>
        <v/>
      </c>
      <c r="S423" s="30"/>
      <c r="T423" s="30"/>
      <c r="U423" s="30"/>
      <c r="V423" s="30"/>
      <c r="W423" s="30" t="str">
        <f t="shared" si="69"/>
        <v/>
      </c>
      <c r="X423" s="31"/>
      <c r="Y423" s="30" t="str">
        <f t="shared" si="68"/>
        <v xml:space="preserve"> </v>
      </c>
      <c r="Z423" s="32"/>
    </row>
    <row r="424" spans="2:26" x14ac:dyDescent="0.2">
      <c r="B424" s="34"/>
      <c r="C424" s="30" t="str" cm="1">
        <f t="array" ref="C424">IF(B424=0," ",IF('Imperial Data'!AG413&gt;=1,_xlfn.XLOOKUP('Imperial Data'!AG413,Imperial_Incremental[Height],_xlfn.XLOOKUP('Cumulative Volumes Imperial'!$F$4,Imperial_Incremental[#Headers],Imperial_Incremental[])),0))</f>
        <v xml:space="preserve"> </v>
      </c>
      <c r="D424" s="30" t="str" cm="1">
        <f t="array" ref="D424">IF(B424=0," ",IF('Imperial Data'!AG413&gt;=1,_xlfn.XLOOKUP('Imperial Data'!AG413,Imperial_Incremental[Height],_xlfn.XLOOKUP('Cumulative Volumes Imperial'!$F$4&amp;"EC",Imperial_Incremental[#Headers],Imperial_Incremental[]),0),0))</f>
        <v xml:space="preserve"> </v>
      </c>
      <c r="E424" s="30"/>
      <c r="F424" s="30"/>
      <c r="G424" s="30" t="str">
        <f>IF(B424=0,"",IF('Cumulative Volumes Imperial'!$AP$17=FALSE,I424,H424))</f>
        <v/>
      </c>
      <c r="H424" s="30"/>
      <c r="I424" s="30"/>
      <c r="J424" s="30" t="str">
        <f>IF(B424="","",IF('Cumulative Volumes Imperial'!$AP$17=FALSE,L424,K424))</f>
        <v/>
      </c>
      <c r="K424" s="30"/>
      <c r="L424" s="30"/>
      <c r="M424" s="30" t="str">
        <f>IF($E$8+45+$E$9&gt;989,"FALSE",IF(B424="","",IF('Cumulative Volumes Imperial'!$AP$17=FALSE,O424,N424)))</f>
        <v/>
      </c>
      <c r="N424" s="30"/>
      <c r="O424" s="30"/>
      <c r="P424" s="30" t="str">
        <f>IF(B424=0,"",(((1/12)*'Imperial Data'!$AC$4*'Imperial Data'!$AC$5)-C424)*$H$6)</f>
        <v/>
      </c>
      <c r="Q424" s="30"/>
      <c r="R424" s="30" t="str">
        <f>IF(B424=0,"",(((1/12)*'Imperial Data'!$AC$5*'Imperial Data'!$AC$7)-D424)*$H$6)</f>
        <v/>
      </c>
      <c r="S424" s="30"/>
      <c r="T424" s="30"/>
      <c r="U424" s="30"/>
      <c r="V424" s="30"/>
      <c r="W424" s="30" t="str">
        <f t="shared" si="69"/>
        <v/>
      </c>
      <c r="X424" s="31"/>
      <c r="Y424" s="30" t="str">
        <f t="shared" si="68"/>
        <v xml:space="preserve"> </v>
      </c>
      <c r="Z424" s="32"/>
    </row>
    <row r="425" spans="2:26" x14ac:dyDescent="0.2">
      <c r="B425" s="34"/>
      <c r="C425" s="30" t="str" cm="1">
        <f t="array" ref="C425">IF(B425=0," ",IF('Imperial Data'!AG414&gt;=1,_xlfn.XLOOKUP('Imperial Data'!AG414,Imperial_Incremental[Height],_xlfn.XLOOKUP('Cumulative Volumes Imperial'!$F$4,Imperial_Incremental[#Headers],Imperial_Incremental[])),0))</f>
        <v xml:space="preserve"> </v>
      </c>
      <c r="D425" s="30" t="str" cm="1">
        <f t="array" ref="D425">IF(B425=0," ",IF('Imperial Data'!AG414&gt;=1,_xlfn.XLOOKUP('Imperial Data'!AG414,Imperial_Incremental[Height],_xlfn.XLOOKUP('Cumulative Volumes Imperial'!$F$4&amp;"EC",Imperial_Incremental[#Headers],Imperial_Incremental[]),0),0))</f>
        <v xml:space="preserve"> </v>
      </c>
      <c r="E425" s="30"/>
      <c r="F425" s="30"/>
      <c r="G425" s="30" t="str">
        <f>IF(B425=0,"",IF('Cumulative Volumes Imperial'!$AP$17=FALSE,I425,H425))</f>
        <v/>
      </c>
      <c r="H425" s="30"/>
      <c r="I425" s="30"/>
      <c r="J425" s="30" t="str">
        <f>IF(B425="","",IF('Cumulative Volumes Imperial'!$AP$17=FALSE,L425,K425))</f>
        <v/>
      </c>
      <c r="K425" s="30"/>
      <c r="L425" s="30"/>
      <c r="M425" s="30" t="str">
        <f>IF($E$8+45+$E$9&gt;989,"FALSE",IF(B425="","",IF('Cumulative Volumes Imperial'!$AP$17=FALSE,O425,N425)))</f>
        <v/>
      </c>
      <c r="N425" s="30"/>
      <c r="O425" s="30"/>
      <c r="P425" s="30" t="str">
        <f>IF(B425=0,"",(((1/12)*'Imperial Data'!$AC$4*'Imperial Data'!$AC$5)-C425)*$H$6)</f>
        <v/>
      </c>
      <c r="Q425" s="30"/>
      <c r="R425" s="30" t="str">
        <f>IF(B425=0,"",(((1/12)*'Imperial Data'!$AC$5*'Imperial Data'!$AC$7)-D425)*$H$6)</f>
        <v/>
      </c>
      <c r="S425" s="30"/>
      <c r="T425" s="30"/>
      <c r="U425" s="30"/>
      <c r="V425" s="30"/>
      <c r="W425" s="30" t="str">
        <f t="shared" si="69"/>
        <v/>
      </c>
      <c r="X425" s="31"/>
      <c r="Y425" s="30" t="str">
        <f t="shared" si="68"/>
        <v xml:space="preserve"> </v>
      </c>
      <c r="Z425" s="32"/>
    </row>
    <row r="426" spans="2:26" x14ac:dyDescent="0.2">
      <c r="B426" s="34"/>
      <c r="C426" s="30" t="str" cm="1">
        <f t="array" ref="C426">IF(B426=0," ",IF('Imperial Data'!AG415&gt;=1,_xlfn.XLOOKUP('Imperial Data'!AG415,Imperial_Incremental[Height],_xlfn.XLOOKUP('Cumulative Volumes Imperial'!$F$4,Imperial_Incremental[#Headers],Imperial_Incremental[])),0))</f>
        <v xml:space="preserve"> </v>
      </c>
      <c r="D426" s="30" t="str" cm="1">
        <f t="array" ref="D426">IF(B426=0," ",IF('Imperial Data'!AG415&gt;=1,_xlfn.XLOOKUP('Imperial Data'!AG415,Imperial_Incremental[Height],_xlfn.XLOOKUP('Cumulative Volumes Imperial'!$F$4&amp;"EC",Imperial_Incremental[#Headers],Imperial_Incremental[]),0),0))</f>
        <v xml:space="preserve"> </v>
      </c>
      <c r="E426" s="30"/>
      <c r="F426" s="30"/>
      <c r="G426" s="30" t="str">
        <f>IF(B426=0,"",IF('Cumulative Volumes Imperial'!$AP$17=FALSE,I426,H426))</f>
        <v/>
      </c>
      <c r="H426" s="30"/>
      <c r="I426" s="30"/>
      <c r="J426" s="30" t="str">
        <f>IF(B426="","",IF('Cumulative Volumes Imperial'!$AP$17=FALSE,L426,K426))</f>
        <v/>
      </c>
      <c r="K426" s="30"/>
      <c r="L426" s="30"/>
      <c r="M426" s="30" t="str">
        <f>IF($E$8+45+$E$9&gt;989,"FALSE",IF(B426="","",IF('Cumulative Volumes Imperial'!$AP$17=FALSE,O426,N426)))</f>
        <v/>
      </c>
      <c r="N426" s="30"/>
      <c r="O426" s="30"/>
      <c r="P426" s="30" t="str">
        <f>IF(B426=0,"",(((1/12)*'Imperial Data'!$AC$4*'Imperial Data'!$AC$5)-C426)*$H$6)</f>
        <v/>
      </c>
      <c r="Q426" s="30"/>
      <c r="R426" s="30" t="str">
        <f>IF(B426=0,"",(((1/12)*'Imperial Data'!$AC$5*'Imperial Data'!$AC$7)-D426)*$H$6)</f>
        <v/>
      </c>
      <c r="S426" s="30"/>
      <c r="T426" s="30"/>
      <c r="U426" s="30"/>
      <c r="V426" s="30"/>
      <c r="W426" s="30" t="str">
        <f t="shared" si="69"/>
        <v/>
      </c>
      <c r="X426" s="31"/>
      <c r="Y426" s="30" t="str">
        <f t="shared" si="68"/>
        <v xml:space="preserve"> </v>
      </c>
      <c r="Z426" s="32"/>
    </row>
    <row r="427" spans="2:26" x14ac:dyDescent="0.2">
      <c r="B427" s="34"/>
      <c r="C427" s="30" t="str" cm="1">
        <f t="array" ref="C427">IF(B427=0," ",IF('Imperial Data'!AG416&gt;=1,_xlfn.XLOOKUP('Imperial Data'!AG416,Imperial_Incremental[Height],_xlfn.XLOOKUP('Cumulative Volumes Imperial'!$F$4,Imperial_Incremental[#Headers],Imperial_Incremental[])),0))</f>
        <v xml:space="preserve"> </v>
      </c>
      <c r="D427" s="30" t="str" cm="1">
        <f t="array" ref="D427">IF(B427=0," ",IF('Imperial Data'!AG416&gt;=1,_xlfn.XLOOKUP('Imperial Data'!AG416,Imperial_Incremental[Height],_xlfn.XLOOKUP('Cumulative Volumes Imperial'!$F$4&amp;"EC",Imperial_Incremental[#Headers],Imperial_Incremental[]),0),0))</f>
        <v xml:space="preserve"> </v>
      </c>
      <c r="E427" s="30"/>
      <c r="F427" s="30"/>
      <c r="G427" s="30" t="str">
        <f>IF(B427=0,"",IF('Cumulative Volumes Imperial'!$AP$17=FALSE,I427,H427))</f>
        <v/>
      </c>
      <c r="H427" s="30"/>
      <c r="I427" s="30"/>
      <c r="J427" s="30" t="str">
        <f>IF(B427="","",IF('Cumulative Volumes Imperial'!$AP$17=FALSE,L427,K427))</f>
        <v/>
      </c>
      <c r="K427" s="30"/>
      <c r="L427" s="30"/>
      <c r="M427" s="30" t="str">
        <f>IF($E$8+45+$E$9&gt;989,"FALSE",IF(B427="","",IF('Cumulative Volumes Imperial'!$AP$17=FALSE,O427,N427)))</f>
        <v/>
      </c>
      <c r="N427" s="30"/>
      <c r="O427" s="30"/>
      <c r="P427" s="30" t="str">
        <f>IF(B427=0,"",(((1/12)*'Imperial Data'!$AC$4*'Imperial Data'!$AC$5)-C427)*$H$6)</f>
        <v/>
      </c>
      <c r="Q427" s="30"/>
      <c r="R427" s="30" t="str">
        <f>IF(B427=0,"",(((1/12)*'Imperial Data'!$AC$5*'Imperial Data'!$AC$7)-D427)*$H$6)</f>
        <v/>
      </c>
      <c r="S427" s="30"/>
      <c r="T427" s="30"/>
      <c r="U427" s="30"/>
      <c r="V427" s="30"/>
      <c r="W427" s="30" t="str">
        <f t="shared" si="69"/>
        <v/>
      </c>
      <c r="X427" s="31"/>
      <c r="Y427" s="30" t="str">
        <f t="shared" si="68"/>
        <v xml:space="preserve"> </v>
      </c>
      <c r="Z427" s="32"/>
    </row>
    <row r="428" spans="2:26" x14ac:dyDescent="0.2">
      <c r="B428" s="34"/>
      <c r="C428" s="30" t="str" cm="1">
        <f t="array" ref="C428">IF(B428=0," ",IF('Imperial Data'!AG417&gt;=1,_xlfn.XLOOKUP('Imperial Data'!AG417,Imperial_Incremental[Height],_xlfn.XLOOKUP('Cumulative Volumes Imperial'!$F$4,Imperial_Incremental[#Headers],Imperial_Incremental[])),0))</f>
        <v xml:space="preserve"> </v>
      </c>
      <c r="D428" s="30" t="str" cm="1">
        <f t="array" ref="D428">IF(B428=0," ",IF('Imperial Data'!AG417&gt;=1,_xlfn.XLOOKUP('Imperial Data'!AG417,Imperial_Incremental[Height],_xlfn.XLOOKUP('Cumulative Volumes Imperial'!$F$4&amp;"EC",Imperial_Incremental[#Headers],Imperial_Incremental[]),0),0))</f>
        <v xml:space="preserve"> </v>
      </c>
      <c r="E428" s="30"/>
      <c r="F428" s="30"/>
      <c r="G428" s="30" t="str">
        <f>IF(B428=0,"",IF('Cumulative Volumes Imperial'!$AP$17=FALSE,I428,H428))</f>
        <v/>
      </c>
      <c r="H428" s="30"/>
      <c r="I428" s="30"/>
      <c r="J428" s="30" t="str">
        <f>IF(B428="","",IF('Cumulative Volumes Imperial'!$AP$17=FALSE,L428,K428))</f>
        <v/>
      </c>
      <c r="K428" s="30"/>
      <c r="L428" s="30"/>
      <c r="M428" s="30" t="str">
        <f>IF($E$8+45+$E$9&gt;989,"FALSE",IF(B428="","",IF('Cumulative Volumes Imperial'!$AP$17=FALSE,O428,N428)))</f>
        <v/>
      </c>
      <c r="N428" s="30"/>
      <c r="O428" s="30"/>
      <c r="P428" s="30" t="str">
        <f>IF(B428=0,"",(((1/12)*'Imperial Data'!$AC$4*'Imperial Data'!$AC$5)-C428)*$H$6)</f>
        <v/>
      </c>
      <c r="Q428" s="30"/>
      <c r="R428" s="30" t="str">
        <f>IF(B428=0,"",(((1/12)*'Imperial Data'!$AC$5*'Imperial Data'!$AC$7)-D428)*$H$6)</f>
        <v/>
      </c>
      <c r="S428" s="30"/>
      <c r="T428" s="30"/>
      <c r="U428" s="30"/>
      <c r="V428" s="30"/>
      <c r="W428" s="30" t="str">
        <f t="shared" si="69"/>
        <v/>
      </c>
      <c r="X428" s="31"/>
      <c r="Y428" s="30" t="str">
        <f t="shared" si="68"/>
        <v xml:space="preserve"> </v>
      </c>
      <c r="Z428" s="32"/>
    </row>
    <row r="429" spans="2:26" x14ac:dyDescent="0.2">
      <c r="B429" s="34"/>
      <c r="C429" s="30" t="str" cm="1">
        <f t="array" ref="C429">IF(B429=0," ",IF('Imperial Data'!AG418&gt;=1,_xlfn.XLOOKUP('Imperial Data'!AG418,Imperial_Incremental[Height],_xlfn.XLOOKUP('Cumulative Volumes Imperial'!$F$4,Imperial_Incremental[#Headers],Imperial_Incremental[])),0))</f>
        <v xml:space="preserve"> </v>
      </c>
      <c r="D429" s="30" t="str" cm="1">
        <f t="array" ref="D429">IF(B429=0," ",IF('Imperial Data'!AG418&gt;=1,_xlfn.XLOOKUP('Imperial Data'!AG418,Imperial_Incremental[Height],_xlfn.XLOOKUP('Cumulative Volumes Imperial'!$F$4&amp;"EC",Imperial_Incremental[#Headers],Imperial_Incremental[]),0),0))</f>
        <v xml:space="preserve"> </v>
      </c>
      <c r="E429" s="30"/>
      <c r="F429" s="30"/>
      <c r="G429" s="30" t="str">
        <f>IF(B429=0,"",IF('Cumulative Volumes Imperial'!$AP$17=FALSE,I429,H429))</f>
        <v/>
      </c>
      <c r="H429" s="30"/>
      <c r="I429" s="30"/>
      <c r="J429" s="30" t="str">
        <f>IF(B429="","",IF('Cumulative Volumes Imperial'!$AP$17=FALSE,L429,K429))</f>
        <v/>
      </c>
      <c r="K429" s="30"/>
      <c r="L429" s="30"/>
      <c r="M429" s="30" t="str">
        <f>IF($E$8+45+$E$9&gt;989,"FALSE",IF(B429="","",IF('Cumulative Volumes Imperial'!$AP$17=FALSE,O429,N429)))</f>
        <v/>
      </c>
      <c r="N429" s="30"/>
      <c r="O429" s="30"/>
      <c r="P429" s="30" t="str">
        <f>IF(B429=0,"",(((1/12)*'Imperial Data'!$AC$4*'Imperial Data'!$AC$5)-C429)*$H$6)</f>
        <v/>
      </c>
      <c r="Q429" s="30"/>
      <c r="R429" s="30" t="str">
        <f>IF(B429=0,"",(((1/12)*'Imperial Data'!$AC$5*'Imperial Data'!$AC$7)-D429)*$H$6)</f>
        <v/>
      </c>
      <c r="S429" s="30"/>
      <c r="T429" s="30"/>
      <c r="U429" s="30"/>
      <c r="V429" s="30"/>
      <c r="W429" s="30" t="str">
        <f t="shared" si="69"/>
        <v/>
      </c>
      <c r="X429" s="31"/>
      <c r="Y429" s="30" t="str">
        <f t="shared" si="68"/>
        <v xml:space="preserve"> </v>
      </c>
      <c r="Z429" s="32"/>
    </row>
    <row r="430" spans="2:26" x14ac:dyDescent="0.2">
      <c r="B430" s="34"/>
      <c r="C430" s="30" t="str" cm="1">
        <f t="array" ref="C430">IF(B430=0," ",IF('Imperial Data'!AG419&gt;=1,_xlfn.XLOOKUP('Imperial Data'!AG419,Imperial_Incremental[Height],_xlfn.XLOOKUP('Cumulative Volumes Imperial'!$F$4,Imperial_Incremental[#Headers],Imperial_Incremental[])),0))</f>
        <v xml:space="preserve"> </v>
      </c>
      <c r="D430" s="30" t="str" cm="1">
        <f t="array" ref="D430">IF(B430=0," ",IF('Imperial Data'!AG419&gt;=1,_xlfn.XLOOKUP('Imperial Data'!AG419,Imperial_Incremental[Height],_xlfn.XLOOKUP('Cumulative Volumes Imperial'!$F$4&amp;"EC",Imperial_Incremental[#Headers],Imperial_Incremental[]),0),0))</f>
        <v xml:space="preserve"> </v>
      </c>
      <c r="E430" s="30"/>
      <c r="F430" s="30"/>
      <c r="G430" s="30" t="str">
        <f>IF(B430=0,"",IF('Cumulative Volumes Imperial'!$AP$17=FALSE,I430,H430))</f>
        <v/>
      </c>
      <c r="H430" s="30"/>
      <c r="I430" s="30"/>
      <c r="J430" s="30" t="str">
        <f>IF(B430="","",IF('Cumulative Volumes Imperial'!$AP$17=FALSE,L430,K430))</f>
        <v/>
      </c>
      <c r="K430" s="30"/>
      <c r="L430" s="30"/>
      <c r="M430" s="30" t="str">
        <f>IF($E$8+45+$E$9&gt;989,"FALSE",IF(B430="","",IF('Cumulative Volumes Imperial'!$AP$17=FALSE,O430,N430)))</f>
        <v/>
      </c>
      <c r="N430" s="30"/>
      <c r="O430" s="30"/>
      <c r="P430" s="30" t="str">
        <f>IF(B430=0,"",(((1/12)*'Imperial Data'!$AC$4*'Imperial Data'!$AC$5)-C430)*$H$6)</f>
        <v/>
      </c>
      <c r="Q430" s="30"/>
      <c r="R430" s="30" t="str">
        <f>IF(B430=0,"",(((1/12)*'Imperial Data'!$AC$5*'Imperial Data'!$AC$7)-D430)*$H$6)</f>
        <v/>
      </c>
      <c r="S430" s="30"/>
      <c r="T430" s="30"/>
      <c r="U430" s="30"/>
      <c r="V430" s="30"/>
      <c r="W430" s="30" t="str">
        <f t="shared" si="69"/>
        <v/>
      </c>
      <c r="X430" s="31"/>
      <c r="Y430" s="30" t="str">
        <f t="shared" si="68"/>
        <v xml:space="preserve"> </v>
      </c>
      <c r="Z430" s="32"/>
    </row>
    <row r="431" spans="2:26" x14ac:dyDescent="0.2">
      <c r="B431" s="34"/>
      <c r="C431" s="30" t="str" cm="1">
        <f t="array" ref="C431">IF(B431=0," ",IF('Imperial Data'!AG420&gt;=1,_xlfn.XLOOKUP('Imperial Data'!AG420,Imperial_Incremental[Height],_xlfn.XLOOKUP('Cumulative Volumes Imperial'!$F$4,Imperial_Incremental[#Headers],Imperial_Incremental[])),0))</f>
        <v xml:space="preserve"> </v>
      </c>
      <c r="D431" s="30" t="str" cm="1">
        <f t="array" ref="D431">IF(B431=0," ",IF('Imperial Data'!AG420&gt;=1,_xlfn.XLOOKUP('Imperial Data'!AG420,Imperial_Incremental[Height],_xlfn.XLOOKUP('Cumulative Volumes Imperial'!$F$4&amp;"EC",Imperial_Incremental[#Headers],Imperial_Incremental[]),0),0))</f>
        <v xml:space="preserve"> </v>
      </c>
      <c r="E431" s="30"/>
      <c r="F431" s="30"/>
      <c r="G431" s="30" t="str">
        <f>IF(B431=0,"",IF('Cumulative Volumes Imperial'!$AP$17=FALSE,I431,H431))</f>
        <v/>
      </c>
      <c r="H431" s="30"/>
      <c r="I431" s="30"/>
      <c r="J431" s="30" t="str">
        <f>IF(B431="","",IF('Cumulative Volumes Imperial'!$AP$17=FALSE,L431,K431))</f>
        <v/>
      </c>
      <c r="K431" s="30"/>
      <c r="L431" s="30"/>
      <c r="M431" s="30" t="str">
        <f>IF($E$8+45+$E$9&gt;989,"FALSE",IF(B431="","",IF('Cumulative Volumes Imperial'!$AP$17=FALSE,O431,N431)))</f>
        <v/>
      </c>
      <c r="N431" s="30"/>
      <c r="O431" s="30"/>
      <c r="P431" s="30" t="str">
        <f>IF(B431=0,"",(((1/12)*'Imperial Data'!$AC$4*'Imperial Data'!$AC$5)-C431)*$H$6)</f>
        <v/>
      </c>
      <c r="Q431" s="30"/>
      <c r="R431" s="30" t="str">
        <f>IF(B431=0,"",(((1/12)*'Imperial Data'!$AC$5*'Imperial Data'!$AC$7)-D431)*$H$6)</f>
        <v/>
      </c>
      <c r="S431" s="30"/>
      <c r="T431" s="30"/>
      <c r="U431" s="30"/>
      <c r="V431" s="30"/>
      <c r="W431" s="30" t="str">
        <f t="shared" si="69"/>
        <v/>
      </c>
      <c r="X431" s="31"/>
      <c r="Y431" s="30" t="str">
        <f t="shared" si="68"/>
        <v xml:space="preserve"> </v>
      </c>
      <c r="Z431" s="32"/>
    </row>
    <row r="432" spans="2:26" x14ac:dyDescent="0.2">
      <c r="B432" s="34"/>
      <c r="C432" s="30" t="str" cm="1">
        <f t="array" ref="C432">IF(B432=0," ",IF('Imperial Data'!AG421&gt;=1,_xlfn.XLOOKUP('Imperial Data'!AG421,Imperial_Incremental[Height],_xlfn.XLOOKUP('Cumulative Volumes Imperial'!$F$4,Imperial_Incremental[#Headers],Imperial_Incremental[])),0))</f>
        <v xml:space="preserve"> </v>
      </c>
      <c r="D432" s="30" t="str" cm="1">
        <f t="array" ref="D432">IF(B432=0," ",IF('Imperial Data'!AG421&gt;=1,_xlfn.XLOOKUP('Imperial Data'!AG421,Imperial_Incremental[Height],_xlfn.XLOOKUP('Cumulative Volumes Imperial'!$F$4&amp;"EC",Imperial_Incremental[#Headers],Imperial_Incremental[]),0),0))</f>
        <v xml:space="preserve"> </v>
      </c>
      <c r="E432" s="30"/>
      <c r="F432" s="30"/>
      <c r="G432" s="30" t="str">
        <f>IF(B432=0,"",IF('Cumulative Volumes Imperial'!$AP$17=FALSE,I432,H432))</f>
        <v/>
      </c>
      <c r="H432" s="30"/>
      <c r="I432" s="30"/>
      <c r="J432" s="30" t="str">
        <f>IF(B432="","",IF('Cumulative Volumes Imperial'!$AP$17=FALSE,L432,K432))</f>
        <v/>
      </c>
      <c r="K432" s="30"/>
      <c r="L432" s="30"/>
      <c r="M432" s="30" t="str">
        <f>IF($E$8+45+$E$9&gt;989,"FALSE",IF(B432="","",IF('Cumulative Volumes Imperial'!$AP$17=FALSE,O432,N432)))</f>
        <v/>
      </c>
      <c r="N432" s="30"/>
      <c r="O432" s="30"/>
      <c r="P432" s="30" t="str">
        <f>IF(B432=0,"",(((1/12)*'Imperial Data'!$AC$4*'Imperial Data'!$AC$5)-C432)*$H$6)</f>
        <v/>
      </c>
      <c r="Q432" s="30"/>
      <c r="R432" s="30" t="str">
        <f>IF(B432=0,"",(((1/12)*'Imperial Data'!$AC$5*'Imperial Data'!$AC$7)-D432)*$H$6)</f>
        <v/>
      </c>
      <c r="S432" s="30"/>
      <c r="T432" s="30"/>
      <c r="U432" s="30"/>
      <c r="V432" s="30"/>
      <c r="W432" s="30" t="str">
        <f t="shared" si="69"/>
        <v/>
      </c>
      <c r="X432" s="31"/>
      <c r="Y432" s="30" t="str">
        <f t="shared" si="68"/>
        <v xml:space="preserve"> </v>
      </c>
      <c r="Z432" s="32"/>
    </row>
    <row r="433" spans="2:26" x14ac:dyDescent="0.2">
      <c r="B433" s="34"/>
      <c r="C433" s="30" t="str" cm="1">
        <f t="array" ref="C433">IF(B433=0," ",IF('Imperial Data'!AG422&gt;=1,_xlfn.XLOOKUP('Imperial Data'!AG422,Imperial_Incremental[Height],_xlfn.XLOOKUP('Cumulative Volumes Imperial'!$F$4,Imperial_Incremental[#Headers],Imperial_Incremental[])),0))</f>
        <v xml:space="preserve"> </v>
      </c>
      <c r="D433" s="30" t="str" cm="1">
        <f t="array" ref="D433">IF(B433=0," ",IF('Imperial Data'!AG422&gt;=1,_xlfn.XLOOKUP('Imperial Data'!AG422,Imperial_Incremental[Height],_xlfn.XLOOKUP('Cumulative Volumes Imperial'!$F$4&amp;"EC",Imperial_Incremental[#Headers],Imperial_Incremental[]),0),0))</f>
        <v xml:space="preserve"> </v>
      </c>
      <c r="E433" s="30"/>
      <c r="F433" s="30"/>
      <c r="G433" s="30" t="str">
        <f>IF(B433=0,"",IF('Cumulative Volumes Imperial'!$AP$17=FALSE,I433,H433))</f>
        <v/>
      </c>
      <c r="H433" s="30"/>
      <c r="I433" s="30"/>
      <c r="J433" s="30" t="str">
        <f>IF(B433="","",IF('Cumulative Volumes Imperial'!$AP$17=FALSE,L433,K433))</f>
        <v/>
      </c>
      <c r="K433" s="30"/>
      <c r="L433" s="30"/>
      <c r="M433" s="30" t="str">
        <f>IF($E$8+45+$E$9&gt;989,"FALSE",IF(B433="","",IF('Cumulative Volumes Imperial'!$AP$17=FALSE,O433,N433)))</f>
        <v/>
      </c>
      <c r="N433" s="30"/>
      <c r="O433" s="30"/>
      <c r="P433" s="30" t="str">
        <f>IF(B433=0,"",(((1/12)*'Imperial Data'!$AC$4*'Imperial Data'!$AC$5)-C433)*$H$6)</f>
        <v/>
      </c>
      <c r="Q433" s="30"/>
      <c r="R433" s="30" t="str">
        <f>IF(B433=0,"",(((1/12)*'Imperial Data'!$AC$5*'Imperial Data'!$AC$7)-D433)*$H$6)</f>
        <v/>
      </c>
      <c r="S433" s="30"/>
      <c r="T433" s="30"/>
      <c r="U433" s="30"/>
      <c r="V433" s="30"/>
      <c r="W433" s="30" t="str">
        <f t="shared" si="69"/>
        <v/>
      </c>
      <c r="X433" s="31"/>
      <c r="Y433" s="30" t="str">
        <f t="shared" si="68"/>
        <v xml:space="preserve"> </v>
      </c>
      <c r="Z433" s="32"/>
    </row>
    <row r="434" spans="2:26" x14ac:dyDescent="0.2">
      <c r="B434" s="34"/>
      <c r="C434" s="30" t="str" cm="1">
        <f t="array" ref="C434">IF(B434=0," ",IF('Imperial Data'!AG423&gt;=1,_xlfn.XLOOKUP('Imperial Data'!AG423,Imperial_Incremental[Height],_xlfn.XLOOKUP('Cumulative Volumes Imperial'!$F$4,Imperial_Incremental[#Headers],Imperial_Incremental[])),0))</f>
        <v xml:space="preserve"> </v>
      </c>
      <c r="D434" s="30" t="str" cm="1">
        <f t="array" ref="D434">IF(B434=0," ",IF('Imperial Data'!AG423&gt;=1,_xlfn.XLOOKUP('Imperial Data'!AG423,Imperial_Incremental[Height],_xlfn.XLOOKUP('Cumulative Volumes Imperial'!$F$4&amp;"EC",Imperial_Incremental[#Headers],Imperial_Incremental[]),0),0))</f>
        <v xml:space="preserve"> </v>
      </c>
      <c r="E434" s="30"/>
      <c r="F434" s="30"/>
      <c r="G434" s="30" t="str">
        <f>IF(B434=0,"",IF('Cumulative Volumes Imperial'!$AP$17=FALSE,I434,H434))</f>
        <v/>
      </c>
      <c r="H434" s="30"/>
      <c r="I434" s="30"/>
      <c r="J434" s="30" t="str">
        <f>IF(B434="","",IF('Cumulative Volumes Imperial'!$AP$17=FALSE,L434,K434))</f>
        <v/>
      </c>
      <c r="K434" s="30"/>
      <c r="L434" s="30"/>
      <c r="M434" s="30" t="str">
        <f>IF($E$8+45+$E$9&gt;989,"FALSE",IF(B434="","",IF('Cumulative Volumes Imperial'!$AP$17=FALSE,O434,N434)))</f>
        <v/>
      </c>
      <c r="N434" s="30"/>
      <c r="O434" s="30"/>
      <c r="P434" s="30" t="str">
        <f>IF(B434=0,"",(((1/12)*'Imperial Data'!$AC$4*'Imperial Data'!$AC$5)-C434)*$H$6)</f>
        <v/>
      </c>
      <c r="Q434" s="30"/>
      <c r="R434" s="30" t="str">
        <f>IF(B434=0,"",(((1/12)*'Imperial Data'!$AC$5*'Imperial Data'!$AC$7)-D434)*$H$6)</f>
        <v/>
      </c>
      <c r="S434" s="30"/>
      <c r="T434" s="30"/>
      <c r="U434" s="30"/>
      <c r="V434" s="30"/>
      <c r="W434" s="30" t="str">
        <f t="shared" si="69"/>
        <v/>
      </c>
      <c r="X434" s="31"/>
      <c r="Y434" s="30" t="str">
        <f t="shared" si="68"/>
        <v xml:space="preserve"> </v>
      </c>
      <c r="Z434" s="32"/>
    </row>
    <row r="435" spans="2:26" x14ac:dyDescent="0.2">
      <c r="B435" s="34"/>
      <c r="C435" s="30" t="str" cm="1">
        <f t="array" ref="C435">IF(B435=0," ",IF('Imperial Data'!AG424&gt;=1,_xlfn.XLOOKUP('Imperial Data'!AG424,Imperial_Incremental[Height],_xlfn.XLOOKUP('Cumulative Volumes Imperial'!$F$4,Imperial_Incremental[#Headers],Imperial_Incremental[])),0))</f>
        <v xml:space="preserve"> </v>
      </c>
      <c r="D435" s="30" t="str" cm="1">
        <f t="array" ref="D435">IF(B435=0," ",IF('Imperial Data'!AG424&gt;=1,_xlfn.XLOOKUP('Imperial Data'!AG424,Imperial_Incremental[Height],_xlfn.XLOOKUP('Cumulative Volumes Imperial'!$F$4&amp;"EC",Imperial_Incremental[#Headers],Imperial_Incremental[]),0),0))</f>
        <v xml:space="preserve"> </v>
      </c>
      <c r="E435" s="30"/>
      <c r="F435" s="30"/>
      <c r="G435" s="30" t="str">
        <f>IF(B435=0,"",IF('Cumulative Volumes Imperial'!$AP$17=FALSE,I435,H435))</f>
        <v/>
      </c>
      <c r="H435" s="30"/>
      <c r="I435" s="30"/>
      <c r="J435" s="30" t="str">
        <f>IF(B435="","",IF('Cumulative Volumes Imperial'!$AP$17=FALSE,L435,K435))</f>
        <v/>
      </c>
      <c r="K435" s="30"/>
      <c r="L435" s="30"/>
      <c r="M435" s="30" t="str">
        <f>IF($E$8+45+$E$9&gt;989,"FALSE",IF(B435="","",IF('Cumulative Volumes Imperial'!$AP$17=FALSE,O435,N435)))</f>
        <v/>
      </c>
      <c r="N435" s="30"/>
      <c r="O435" s="30"/>
      <c r="P435" s="30" t="str">
        <f>IF(B435=0,"",(((1/12)*'Imperial Data'!$AC$4*'Imperial Data'!$AC$5)-C435)*$H$6)</f>
        <v/>
      </c>
      <c r="Q435" s="30"/>
      <c r="R435" s="30" t="str">
        <f>IF(B435=0,"",(((1/12)*'Imperial Data'!$AC$5*'Imperial Data'!$AC$7)-D435)*$H$6)</f>
        <v/>
      </c>
      <c r="S435" s="30"/>
      <c r="T435" s="30"/>
      <c r="U435" s="30"/>
      <c r="V435" s="30"/>
      <c r="W435" s="30" t="str">
        <f t="shared" si="69"/>
        <v/>
      </c>
      <c r="X435" s="31"/>
      <c r="Y435" s="30" t="str">
        <f t="shared" si="68"/>
        <v xml:space="preserve"> </v>
      </c>
      <c r="Z435" s="32"/>
    </row>
    <row r="436" spans="2:26" x14ac:dyDescent="0.2">
      <c r="B436" s="34"/>
      <c r="C436" s="30" t="str" cm="1">
        <f t="array" ref="C436">IF(B436=0," ",IF('Imperial Data'!AG425&gt;=1,_xlfn.XLOOKUP('Imperial Data'!AG425,Imperial_Incremental[Height],_xlfn.XLOOKUP('Cumulative Volumes Imperial'!$F$4,Imperial_Incremental[#Headers],Imperial_Incremental[])),0))</f>
        <v xml:space="preserve"> </v>
      </c>
      <c r="D436" s="30" t="str" cm="1">
        <f t="array" ref="D436">IF(B436=0," ",IF('Imperial Data'!AG425&gt;=1,_xlfn.XLOOKUP('Imperial Data'!AG425,Imperial_Incremental[Height],_xlfn.XLOOKUP('Cumulative Volumes Imperial'!$F$4&amp;"EC",Imperial_Incremental[#Headers],Imperial_Incremental[]),0),0))</f>
        <v xml:space="preserve"> </v>
      </c>
      <c r="E436" s="30"/>
      <c r="F436" s="30"/>
      <c r="G436" s="30" t="str">
        <f>IF(B436=0,"",IF('Cumulative Volumes Imperial'!$AP$17=FALSE,I436,H436))</f>
        <v/>
      </c>
      <c r="H436" s="30"/>
      <c r="I436" s="30"/>
      <c r="J436" s="30" t="str">
        <f>IF(B436="","",IF('Cumulative Volumes Imperial'!$AP$17=FALSE,L436,K436))</f>
        <v/>
      </c>
      <c r="K436" s="30"/>
      <c r="L436" s="30"/>
      <c r="M436" s="30" t="str">
        <f>IF($E$8+45+$E$9&gt;989,"FALSE",IF(B436="","",IF('Cumulative Volumes Imperial'!$AP$17=FALSE,O436,N436)))</f>
        <v/>
      </c>
      <c r="N436" s="30"/>
      <c r="O436" s="30"/>
      <c r="P436" s="30" t="str">
        <f>IF(B436=0,"",(((1/12)*'Imperial Data'!$AC$4*'Imperial Data'!$AC$5)-C436)*$H$6)</f>
        <v/>
      </c>
      <c r="Q436" s="30"/>
      <c r="R436" s="30" t="str">
        <f>IF(B436=0,"",(((1/12)*'Imperial Data'!$AC$5*'Imperial Data'!$AC$7)-D436)*$H$6)</f>
        <v/>
      </c>
      <c r="S436" s="30"/>
      <c r="T436" s="30"/>
      <c r="U436" s="30"/>
      <c r="V436" s="30"/>
      <c r="W436" s="30" t="str">
        <f t="shared" si="69"/>
        <v/>
      </c>
      <c r="X436" s="31"/>
      <c r="Y436" s="30" t="str">
        <f t="shared" si="68"/>
        <v xml:space="preserve"> </v>
      </c>
      <c r="Z436" s="32"/>
    </row>
    <row r="437" spans="2:26" x14ac:dyDescent="0.2">
      <c r="B437" s="34"/>
      <c r="C437" s="30" t="str" cm="1">
        <f t="array" ref="C437">IF(B437=0," ",IF('Imperial Data'!AG426&gt;=1,_xlfn.XLOOKUP('Imperial Data'!AG426,Imperial_Incremental[Height],_xlfn.XLOOKUP('Cumulative Volumes Imperial'!$F$4,Imperial_Incremental[#Headers],Imperial_Incremental[])),0))</f>
        <v xml:space="preserve"> </v>
      </c>
      <c r="D437" s="30" t="str" cm="1">
        <f t="array" ref="D437">IF(B437=0," ",IF('Imperial Data'!AG426&gt;=1,_xlfn.XLOOKUP('Imperial Data'!AG426,Imperial_Incremental[Height],_xlfn.XLOOKUP('Cumulative Volumes Imperial'!$F$4&amp;"EC",Imperial_Incremental[#Headers],Imperial_Incremental[]),0),0))</f>
        <v xml:space="preserve"> </v>
      </c>
      <c r="E437" s="30"/>
      <c r="F437" s="30"/>
      <c r="G437" s="30" t="str">
        <f>IF(B437=0,"",IF('Cumulative Volumes Imperial'!$AP$17=FALSE,I437,H437))</f>
        <v/>
      </c>
      <c r="H437" s="30"/>
      <c r="I437" s="30"/>
      <c r="J437" s="30" t="str">
        <f>IF(B437="","",IF('Cumulative Volumes Imperial'!$AP$17=FALSE,L437,K437))</f>
        <v/>
      </c>
      <c r="K437" s="30"/>
      <c r="L437" s="30"/>
      <c r="M437" s="30" t="str">
        <f>IF($E$8+45+$E$9&gt;989,"FALSE",IF(B437="","",IF('Cumulative Volumes Imperial'!$AP$17=FALSE,O437,N437)))</f>
        <v/>
      </c>
      <c r="N437" s="30"/>
      <c r="O437" s="30"/>
      <c r="P437" s="30" t="str">
        <f>IF(B437=0,"",(((1/12)*'Imperial Data'!$AC$4*'Imperial Data'!$AC$5)-C437)*$H$6)</f>
        <v/>
      </c>
      <c r="Q437" s="30"/>
      <c r="R437" s="30" t="str">
        <f>IF(B437=0,"",(((1/12)*'Imperial Data'!$AC$5*'Imperial Data'!$AC$7)-D437)*$H$6)</f>
        <v/>
      </c>
      <c r="S437" s="30"/>
      <c r="T437" s="30"/>
      <c r="U437" s="30"/>
      <c r="V437" s="30"/>
      <c r="W437" s="30" t="str">
        <f t="shared" si="69"/>
        <v/>
      </c>
      <c r="X437" s="31"/>
      <c r="Y437" s="30" t="str">
        <f t="shared" si="68"/>
        <v xml:space="preserve"> </v>
      </c>
      <c r="Z437" s="32"/>
    </row>
    <row r="438" spans="2:26" x14ac:dyDescent="0.2">
      <c r="B438" s="34"/>
      <c r="C438" s="30" t="str" cm="1">
        <f t="array" ref="C438">IF(B438=0," ",IF('Imperial Data'!AG427&gt;=1,_xlfn.XLOOKUP('Imperial Data'!AG427,Imperial_Incremental[Height],_xlfn.XLOOKUP('Cumulative Volumes Imperial'!$F$4,Imperial_Incremental[#Headers],Imperial_Incremental[])),0))</f>
        <v xml:space="preserve"> </v>
      </c>
      <c r="D438" s="30" t="str" cm="1">
        <f t="array" ref="D438">IF(B438=0," ",IF('Imperial Data'!AG427&gt;=1,_xlfn.XLOOKUP('Imperial Data'!AG427,Imperial_Incremental[Height],_xlfn.XLOOKUP('Cumulative Volumes Imperial'!$F$4&amp;"EC",Imperial_Incremental[#Headers],Imperial_Incremental[]),0),0))</f>
        <v xml:space="preserve"> </v>
      </c>
      <c r="E438" s="30"/>
      <c r="F438" s="30"/>
      <c r="G438" s="30" t="str">
        <f>IF(B438=0,"",IF('Cumulative Volumes Imperial'!$AP$17=FALSE,I438,H438))</f>
        <v/>
      </c>
      <c r="H438" s="30"/>
      <c r="I438" s="30"/>
      <c r="J438" s="30" t="str">
        <f>IF(B438="","",IF('Cumulative Volumes Imperial'!$AP$17=FALSE,L438,K438))</f>
        <v/>
      </c>
      <c r="K438" s="30"/>
      <c r="L438" s="30"/>
      <c r="M438" s="30" t="str">
        <f>IF($E$8+45+$E$9&gt;989,"FALSE",IF(B438="","",IF('Cumulative Volumes Imperial'!$AP$17=FALSE,O438,N438)))</f>
        <v/>
      </c>
      <c r="N438" s="30"/>
      <c r="O438" s="30"/>
      <c r="P438" s="30" t="str">
        <f>IF(B438=0,"",(((1/12)*'Imperial Data'!$AC$4*'Imperial Data'!$AC$5)-C438)*$H$6)</f>
        <v/>
      </c>
      <c r="Q438" s="30"/>
      <c r="R438" s="30" t="str">
        <f>IF(B438=0,"",(((1/12)*'Imperial Data'!$AC$5*'Imperial Data'!$AC$7)-D438)*$H$6)</f>
        <v/>
      </c>
      <c r="S438" s="30"/>
      <c r="T438" s="30"/>
      <c r="U438" s="30"/>
      <c r="V438" s="30"/>
      <c r="W438" s="30" t="str">
        <f t="shared" si="69"/>
        <v/>
      </c>
      <c r="X438" s="31"/>
      <c r="Y438" s="30" t="str">
        <f t="shared" si="68"/>
        <v xml:space="preserve"> </v>
      </c>
      <c r="Z438" s="32"/>
    </row>
    <row r="439" spans="2:26" x14ac:dyDescent="0.2">
      <c r="B439" s="34"/>
      <c r="C439" s="30" t="str" cm="1">
        <f t="array" ref="C439">IF(B439=0," ",IF('Imperial Data'!AG428&gt;=1,_xlfn.XLOOKUP('Imperial Data'!AG428,Imperial_Incremental[Height],_xlfn.XLOOKUP('Cumulative Volumes Imperial'!$F$4,Imperial_Incremental[#Headers],Imperial_Incremental[])),0))</f>
        <v xml:space="preserve"> </v>
      </c>
      <c r="D439" s="30" t="str" cm="1">
        <f t="array" ref="D439">IF(B439=0," ",IF('Imperial Data'!AG428&gt;=1,_xlfn.XLOOKUP('Imperial Data'!AG428,Imperial_Incremental[Height],_xlfn.XLOOKUP('Cumulative Volumes Imperial'!$F$4&amp;"EC",Imperial_Incremental[#Headers],Imperial_Incremental[]),0),0))</f>
        <v xml:space="preserve"> </v>
      </c>
      <c r="E439" s="30"/>
      <c r="F439" s="30"/>
      <c r="G439" s="30" t="str">
        <f>IF(B439=0,"",IF('Cumulative Volumes Imperial'!$AP$17=FALSE,I439,H439))</f>
        <v/>
      </c>
      <c r="H439" s="30"/>
      <c r="I439" s="30"/>
      <c r="J439" s="30" t="str">
        <f>IF(B439="","",IF('Cumulative Volumes Imperial'!$AP$17=FALSE,L439,K439))</f>
        <v/>
      </c>
      <c r="K439" s="30"/>
      <c r="L439" s="30"/>
      <c r="M439" s="30" t="str">
        <f>IF($E$8+45+$E$9&gt;989,"FALSE",IF(B439="","",IF('Cumulative Volumes Imperial'!$AP$17=FALSE,O439,N439)))</f>
        <v/>
      </c>
      <c r="N439" s="30"/>
      <c r="O439" s="30"/>
      <c r="P439" s="30" t="str">
        <f>IF(B439=0,"",(((1/12)*'Imperial Data'!$AC$4*'Imperial Data'!$AC$5)-C439)*$H$6)</f>
        <v/>
      </c>
      <c r="Q439" s="30"/>
      <c r="R439" s="30" t="str">
        <f>IF(B439=0,"",(((1/12)*'Imperial Data'!$AC$5*'Imperial Data'!$AC$7)-D439)*$H$6)</f>
        <v/>
      </c>
      <c r="S439" s="30"/>
      <c r="T439" s="30"/>
      <c r="U439" s="30"/>
      <c r="V439" s="30"/>
      <c r="W439" s="30" t="str">
        <f t="shared" si="69"/>
        <v/>
      </c>
      <c r="X439" s="31"/>
      <c r="Y439" s="30" t="str">
        <f t="shared" si="68"/>
        <v xml:space="preserve"> </v>
      </c>
      <c r="Z439" s="32"/>
    </row>
    <row r="440" spans="2:26" x14ac:dyDescent="0.2">
      <c r="B440" s="34"/>
      <c r="C440" s="30" t="str" cm="1">
        <f t="array" ref="C440">IF(B440=0," ",IF('Imperial Data'!AG429&gt;=1,_xlfn.XLOOKUP('Imperial Data'!AG429,Imperial_Incremental[Height],_xlfn.XLOOKUP('Cumulative Volumes Imperial'!$F$4,Imperial_Incremental[#Headers],Imperial_Incremental[])),0))</f>
        <v xml:space="preserve"> </v>
      </c>
      <c r="D440" s="30" t="str" cm="1">
        <f t="array" ref="D440">IF(B440=0," ",IF('Imperial Data'!AG429&gt;=1,_xlfn.XLOOKUP('Imperial Data'!AG429,Imperial_Incremental[Height],_xlfn.XLOOKUP('Cumulative Volumes Imperial'!$F$4&amp;"EC",Imperial_Incremental[#Headers],Imperial_Incremental[]),0),0))</f>
        <v xml:space="preserve"> </v>
      </c>
      <c r="E440" s="30"/>
      <c r="F440" s="30"/>
      <c r="G440" s="30" t="str">
        <f>IF(B440=0,"",IF('Cumulative Volumes Imperial'!$AP$17=FALSE,I440,H440))</f>
        <v/>
      </c>
      <c r="H440" s="30"/>
      <c r="I440" s="30"/>
      <c r="J440" s="30" t="str">
        <f>IF(B440="","",IF('Cumulative Volumes Imperial'!$AP$17=FALSE,L440,K440))</f>
        <v/>
      </c>
      <c r="K440" s="30"/>
      <c r="L440" s="30"/>
      <c r="M440" s="30" t="str">
        <f>IF($E$8+45+$E$9&gt;989,"FALSE",IF(B440="","",IF('Cumulative Volumes Imperial'!$AP$17=FALSE,O440,N440)))</f>
        <v/>
      </c>
      <c r="N440" s="30"/>
      <c r="O440" s="30"/>
      <c r="P440" s="30" t="str">
        <f>IF(B440=0,"",(((1/12)*'Imperial Data'!$AC$4*'Imperial Data'!$AC$5)-C440)*$H$6)</f>
        <v/>
      </c>
      <c r="Q440" s="30"/>
      <c r="R440" s="30" t="str">
        <f>IF(B440=0,"",(((1/12)*'Imperial Data'!$AC$5*'Imperial Data'!$AC$7)-D440)*$H$6)</f>
        <v/>
      </c>
      <c r="S440" s="30"/>
      <c r="T440" s="30"/>
      <c r="U440" s="30"/>
      <c r="V440" s="30"/>
      <c r="W440" s="30" t="str">
        <f t="shared" si="69"/>
        <v/>
      </c>
      <c r="X440" s="31"/>
      <c r="Y440" s="30" t="str">
        <f t="shared" si="68"/>
        <v xml:space="preserve"> </v>
      </c>
      <c r="Z440" s="32"/>
    </row>
    <row r="441" spans="2:26" x14ac:dyDescent="0.2">
      <c r="B441" s="34"/>
      <c r="C441" s="30" t="str" cm="1">
        <f t="array" ref="C441">IF(B441=0," ",IF('Imperial Data'!AG430&gt;=1,_xlfn.XLOOKUP('Imperial Data'!AG430,Imperial_Incremental[Height],_xlfn.XLOOKUP('Cumulative Volumes Imperial'!$F$4,Imperial_Incremental[#Headers],Imperial_Incremental[])),0))</f>
        <v xml:space="preserve"> </v>
      </c>
      <c r="D441" s="30" t="str" cm="1">
        <f t="array" ref="D441">IF(B441=0," ",IF('Imperial Data'!AG430&gt;=1,_xlfn.XLOOKUP('Imperial Data'!AG430,Imperial_Incremental[Height],_xlfn.XLOOKUP('Cumulative Volumes Imperial'!$F$4&amp;"EC",Imperial_Incremental[#Headers],Imperial_Incremental[]),0),0))</f>
        <v xml:space="preserve"> </v>
      </c>
      <c r="E441" s="30"/>
      <c r="F441" s="30"/>
      <c r="G441" s="30" t="str">
        <f>IF(B441=0,"",IF('Cumulative Volumes Imperial'!$AP$17=FALSE,I441,H441))</f>
        <v/>
      </c>
      <c r="H441" s="30"/>
      <c r="I441" s="30"/>
      <c r="J441" s="30" t="str">
        <f>IF(B441="","",IF('Cumulative Volumes Imperial'!$AP$17=FALSE,L441,K441))</f>
        <v/>
      </c>
      <c r="K441" s="30"/>
      <c r="L441" s="30"/>
      <c r="M441" s="30" t="str">
        <f>IF($E$8+45+$E$9&gt;989,"FALSE",IF(B441="","",IF('Cumulative Volumes Imperial'!$AP$17=FALSE,O441,N441)))</f>
        <v/>
      </c>
      <c r="N441" s="30"/>
      <c r="O441" s="30"/>
      <c r="P441" s="30" t="str">
        <f>IF(B441=0,"",(((1/12)*'Imperial Data'!$AC$4*'Imperial Data'!$AC$5)-C441)*$H$6)</f>
        <v/>
      </c>
      <c r="Q441" s="30"/>
      <c r="R441" s="30" t="str">
        <f>IF(B441=0,"",(((1/12)*'Imperial Data'!$AC$5*'Imperial Data'!$AC$7)-D441)*$H$6)</f>
        <v/>
      </c>
      <c r="S441" s="30"/>
      <c r="T441" s="30"/>
      <c r="U441" s="30"/>
      <c r="V441" s="30"/>
      <c r="W441" s="30" t="str">
        <f t="shared" si="69"/>
        <v/>
      </c>
      <c r="X441" s="31"/>
      <c r="Y441" s="30" t="str">
        <f t="shared" si="68"/>
        <v xml:space="preserve"> </v>
      </c>
      <c r="Z441" s="32"/>
    </row>
    <row r="442" spans="2:26" x14ac:dyDescent="0.2">
      <c r="B442" s="34"/>
      <c r="C442" s="30" t="str" cm="1">
        <f t="array" ref="C442">IF(B442=0," ",IF('Imperial Data'!AG431&gt;=1,_xlfn.XLOOKUP('Imperial Data'!AG431,Imperial_Incremental[Height],_xlfn.XLOOKUP('Cumulative Volumes Imperial'!$F$4,Imperial_Incremental[#Headers],Imperial_Incremental[])),0))</f>
        <v xml:space="preserve"> </v>
      </c>
      <c r="D442" s="30" t="str" cm="1">
        <f t="array" ref="D442">IF(B442=0," ",IF('Imperial Data'!AG431&gt;=1,_xlfn.XLOOKUP('Imperial Data'!AG431,Imperial_Incremental[Height],_xlfn.XLOOKUP('Cumulative Volumes Imperial'!$F$4&amp;"EC",Imperial_Incremental[#Headers],Imperial_Incremental[]),0),0))</f>
        <v xml:space="preserve"> </v>
      </c>
      <c r="E442" s="30"/>
      <c r="F442" s="30"/>
      <c r="G442" s="30" t="str">
        <f>IF(B442=0,"",IF('Cumulative Volumes Imperial'!$AP$17=FALSE,I442,H442))</f>
        <v/>
      </c>
      <c r="H442" s="30"/>
      <c r="I442" s="30"/>
      <c r="J442" s="30" t="str">
        <f>IF(B442="","",IF('Cumulative Volumes Imperial'!$AP$17=FALSE,L442,K442))</f>
        <v/>
      </c>
      <c r="K442" s="30"/>
      <c r="L442" s="30"/>
      <c r="M442" s="30" t="str">
        <f>IF($E$8+45+$E$9&gt;989,"FALSE",IF(B442="","",IF('Cumulative Volumes Imperial'!$AP$17=FALSE,O442,N442)))</f>
        <v/>
      </c>
      <c r="N442" s="30"/>
      <c r="O442" s="30"/>
      <c r="P442" s="30" t="str">
        <f>IF(B442=0,"",(((1/12)*'Imperial Data'!$AC$4*'Imperial Data'!$AC$5)-C442)*$H$6)</f>
        <v/>
      </c>
      <c r="Q442" s="30"/>
      <c r="R442" s="30" t="str">
        <f>IF(B442=0,"",(((1/12)*'Imperial Data'!$AC$5*'Imperial Data'!$AC$7)-D442)*$H$6)</f>
        <v/>
      </c>
      <c r="S442" s="30"/>
      <c r="T442" s="30"/>
      <c r="U442" s="30"/>
      <c r="V442" s="30"/>
      <c r="W442" s="30" t="str">
        <f t="shared" si="69"/>
        <v/>
      </c>
      <c r="X442" s="31"/>
      <c r="Y442" s="30" t="str">
        <f t="shared" si="68"/>
        <v xml:space="preserve"> </v>
      </c>
      <c r="Z442" s="32"/>
    </row>
    <row r="443" spans="2:26" x14ac:dyDescent="0.2">
      <c r="B443" s="34"/>
      <c r="C443" s="30" t="str" cm="1">
        <f t="array" ref="C443">IF(B443=0," ",IF('Imperial Data'!AG432&gt;=1,_xlfn.XLOOKUP('Imperial Data'!AG432,Imperial_Incremental[Height],_xlfn.XLOOKUP('Cumulative Volumes Imperial'!$F$4,Imperial_Incremental[#Headers],Imperial_Incremental[])),0))</f>
        <v xml:space="preserve"> </v>
      </c>
      <c r="D443" s="30" t="str" cm="1">
        <f t="array" ref="D443">IF(B443=0," ",IF('Imperial Data'!AG432&gt;=1,_xlfn.XLOOKUP('Imperial Data'!AG432,Imperial_Incremental[Height],_xlfn.XLOOKUP('Cumulative Volumes Imperial'!$F$4&amp;"EC",Imperial_Incremental[#Headers],Imperial_Incremental[]),0),0))</f>
        <v xml:space="preserve"> </v>
      </c>
      <c r="E443" s="30"/>
      <c r="F443" s="30"/>
      <c r="G443" s="30" t="str">
        <f>IF(B443=0,"",IF('Cumulative Volumes Imperial'!$AP$17=FALSE,I443,H443))</f>
        <v/>
      </c>
      <c r="H443" s="30"/>
      <c r="I443" s="30"/>
      <c r="J443" s="30" t="str">
        <f>IF(B443="","",IF('Cumulative Volumes Imperial'!$AP$17=FALSE,L443,K443))</f>
        <v/>
      </c>
      <c r="K443" s="30"/>
      <c r="L443" s="30"/>
      <c r="M443" s="30" t="str">
        <f>IF($E$8+45+$E$9&gt;989,"FALSE",IF(B443="","",IF('Cumulative Volumes Imperial'!$AP$17=FALSE,O443,N443)))</f>
        <v/>
      </c>
      <c r="N443" s="30"/>
      <c r="O443" s="30"/>
      <c r="P443" s="30" t="str">
        <f>IF(B443=0,"",(((1/12)*'Imperial Data'!$AC$4*'Imperial Data'!$AC$5)-C443)*$H$6)</f>
        <v/>
      </c>
      <c r="Q443" s="30"/>
      <c r="R443" s="30" t="str">
        <f>IF(B443=0,"",(((1/12)*'Imperial Data'!$AC$5*'Imperial Data'!$AC$7)-D443)*$H$6)</f>
        <v/>
      </c>
      <c r="S443" s="30"/>
      <c r="T443" s="30"/>
      <c r="U443" s="30"/>
      <c r="V443" s="30"/>
      <c r="W443" s="30" t="str">
        <f t="shared" si="69"/>
        <v/>
      </c>
      <c r="X443" s="31"/>
      <c r="Y443" s="30" t="str">
        <f t="shared" si="68"/>
        <v xml:space="preserve"> </v>
      </c>
      <c r="Z443" s="32"/>
    </row>
    <row r="444" spans="2:26" x14ac:dyDescent="0.2">
      <c r="B444" s="34"/>
      <c r="C444" s="30" t="str" cm="1">
        <f t="array" ref="C444">IF(B444=0," ",IF('Imperial Data'!AG433&gt;=1,_xlfn.XLOOKUP('Imperial Data'!AG433,Imperial_Incremental[Height],_xlfn.XLOOKUP('Cumulative Volumes Imperial'!$F$4,Imperial_Incremental[#Headers],Imperial_Incremental[])),0))</f>
        <v xml:space="preserve"> </v>
      </c>
      <c r="D444" s="30" t="str" cm="1">
        <f t="array" ref="D444">IF(B444=0," ",IF('Imperial Data'!AG433&gt;=1,_xlfn.XLOOKUP('Imperial Data'!AG433,Imperial_Incremental[Height],_xlfn.XLOOKUP('Cumulative Volumes Imperial'!$F$4&amp;"EC",Imperial_Incremental[#Headers],Imperial_Incremental[]),0),0))</f>
        <v xml:space="preserve"> </v>
      </c>
      <c r="E444" s="30"/>
      <c r="F444" s="30"/>
      <c r="G444" s="30" t="str">
        <f>IF(B444=0,"",IF('Cumulative Volumes Imperial'!$AP$17=FALSE,I444,H444))</f>
        <v/>
      </c>
      <c r="H444" s="30"/>
      <c r="I444" s="30"/>
      <c r="J444" s="30" t="str">
        <f>IF(B444="","",IF('Cumulative Volumes Imperial'!$AP$17=FALSE,L444,K444))</f>
        <v/>
      </c>
      <c r="K444" s="30"/>
      <c r="L444" s="30"/>
      <c r="M444" s="30" t="str">
        <f>IF($E$8+45+$E$9&gt;989,"FALSE",IF(B444="","",IF('Cumulative Volumes Imperial'!$AP$17=FALSE,O444,N444)))</f>
        <v/>
      </c>
      <c r="N444" s="30"/>
      <c r="O444" s="30"/>
      <c r="P444" s="30" t="str">
        <f>IF(B444=0,"",(((1/12)*'Imperial Data'!$AC$4*'Imperial Data'!$AC$5)-C444)*$H$6)</f>
        <v/>
      </c>
      <c r="Q444" s="30"/>
      <c r="R444" s="30" t="str">
        <f>IF(B444=0,"",(((1/12)*'Imperial Data'!$AC$5*'Imperial Data'!$AC$7)-D444)*$H$6)</f>
        <v/>
      </c>
      <c r="S444" s="30"/>
      <c r="T444" s="30"/>
      <c r="U444" s="30"/>
      <c r="V444" s="30"/>
      <c r="W444" s="30" t="str">
        <f t="shared" si="69"/>
        <v/>
      </c>
      <c r="X444" s="31"/>
      <c r="Y444" s="30" t="str">
        <f t="shared" si="68"/>
        <v xml:space="preserve"> </v>
      </c>
      <c r="Z444" s="32"/>
    </row>
    <row r="445" spans="2:26" x14ac:dyDescent="0.2">
      <c r="B445" s="34"/>
      <c r="C445" s="30" t="str" cm="1">
        <f t="array" ref="C445">IF(B445=0," ",IF('Imperial Data'!AG434&gt;=1,_xlfn.XLOOKUP('Imperial Data'!AG434,Imperial_Incremental[Height],_xlfn.XLOOKUP('Cumulative Volumes Imperial'!$F$4,Imperial_Incremental[#Headers],Imperial_Incremental[])),0))</f>
        <v xml:space="preserve"> </v>
      </c>
      <c r="D445" s="30" t="str" cm="1">
        <f t="array" ref="D445">IF(B445=0," ",IF('Imperial Data'!AG434&gt;=1,_xlfn.XLOOKUP('Imperial Data'!AG434,Imperial_Incremental[Height],_xlfn.XLOOKUP('Cumulative Volumes Imperial'!$F$4&amp;"EC",Imperial_Incremental[#Headers],Imperial_Incremental[]),0),0))</f>
        <v xml:space="preserve"> </v>
      </c>
      <c r="E445" s="30"/>
      <c r="F445" s="30"/>
      <c r="G445" s="30" t="str">
        <f>IF(B445=0,"",IF('Cumulative Volumes Imperial'!$AP$17=FALSE,I445,H445))</f>
        <v/>
      </c>
      <c r="H445" s="30"/>
      <c r="I445" s="30"/>
      <c r="J445" s="30" t="str">
        <f>IF(B445="","",IF('Cumulative Volumes Imperial'!$AP$17=FALSE,L445,K445))</f>
        <v/>
      </c>
      <c r="K445" s="30"/>
      <c r="L445" s="30"/>
      <c r="M445" s="30" t="str">
        <f>IF($E$8+45+$E$9&gt;989,"FALSE",IF(B445="","",IF('Cumulative Volumes Imperial'!$AP$17=FALSE,O445,N445)))</f>
        <v/>
      </c>
      <c r="N445" s="30"/>
      <c r="O445" s="30"/>
      <c r="P445" s="30" t="str">
        <f>IF(B445=0,"",(((1/12)*'Imperial Data'!$AC$4*'Imperial Data'!$AC$5)-C445)*$H$6)</f>
        <v/>
      </c>
      <c r="Q445" s="30"/>
      <c r="R445" s="30" t="str">
        <f>IF(B445=0,"",(((1/12)*'Imperial Data'!$AC$5*'Imperial Data'!$AC$7)-D445)*$H$6)</f>
        <v/>
      </c>
      <c r="S445" s="30"/>
      <c r="T445" s="30"/>
      <c r="U445" s="30"/>
      <c r="V445" s="30"/>
      <c r="W445" s="30" t="str">
        <f t="shared" si="69"/>
        <v/>
      </c>
      <c r="X445" s="31"/>
      <c r="Y445" s="30" t="str">
        <f t="shared" si="68"/>
        <v xml:space="preserve"> </v>
      </c>
      <c r="Z445" s="32"/>
    </row>
    <row r="446" spans="2:26" x14ac:dyDescent="0.2">
      <c r="B446" s="34"/>
      <c r="C446" s="30" t="str" cm="1">
        <f t="array" ref="C446">IF(B446=0," ",IF('Imperial Data'!AG435&gt;=1,_xlfn.XLOOKUP('Imperial Data'!AG435,Imperial_Incremental[Height],_xlfn.XLOOKUP('Cumulative Volumes Imperial'!$F$4,Imperial_Incremental[#Headers],Imperial_Incremental[])),0))</f>
        <v xml:space="preserve"> </v>
      </c>
      <c r="D446" s="30" t="str" cm="1">
        <f t="array" ref="D446">IF(B446=0," ",IF('Imperial Data'!AG435&gt;=1,_xlfn.XLOOKUP('Imperial Data'!AG435,Imperial_Incremental[Height],_xlfn.XLOOKUP('Cumulative Volumes Imperial'!$F$4&amp;"EC",Imperial_Incremental[#Headers],Imperial_Incremental[]),0),0))</f>
        <v xml:space="preserve"> </v>
      </c>
      <c r="E446" s="30"/>
      <c r="F446" s="30"/>
      <c r="G446" s="30" t="str">
        <f>IF(B446=0,"",IF('Cumulative Volumes Imperial'!$AP$17=FALSE,I446,H446))</f>
        <v/>
      </c>
      <c r="H446" s="30"/>
      <c r="I446" s="30"/>
      <c r="J446" s="30" t="str">
        <f>IF(B446="","",IF('Cumulative Volumes Imperial'!$AP$17=FALSE,L446,K446))</f>
        <v/>
      </c>
      <c r="K446" s="30"/>
      <c r="L446" s="30"/>
      <c r="M446" s="30" t="str">
        <f>IF($E$8+45+$E$9&gt;989,"FALSE",IF(B446="","",IF('Cumulative Volumes Imperial'!$AP$17=FALSE,O446,N446)))</f>
        <v/>
      </c>
      <c r="N446" s="30"/>
      <c r="O446" s="30"/>
      <c r="P446" s="30" t="str">
        <f>IF(B446=0,"",(((1/12)*'Imperial Data'!$AC$4*'Imperial Data'!$AC$5)-C446)*$H$6)</f>
        <v/>
      </c>
      <c r="Q446" s="30"/>
      <c r="R446" s="30" t="str">
        <f>IF(B446=0,"",(((1/12)*'Imperial Data'!$AC$5*'Imperial Data'!$AC$7)-D446)*$H$6)</f>
        <v/>
      </c>
      <c r="S446" s="30"/>
      <c r="T446" s="30"/>
      <c r="U446" s="30"/>
      <c r="V446" s="30"/>
      <c r="W446" s="30" t="str">
        <f t="shared" si="69"/>
        <v/>
      </c>
      <c r="X446" s="31"/>
      <c r="Y446" s="30" t="str">
        <f t="shared" si="68"/>
        <v xml:space="preserve"> </v>
      </c>
      <c r="Z446" s="32"/>
    </row>
    <row r="447" spans="2:26" x14ac:dyDescent="0.2">
      <c r="B447" s="34"/>
      <c r="C447" s="30" t="str" cm="1">
        <f t="array" ref="C447">IF(B447=0," ",IF('Imperial Data'!AG436&gt;=1,_xlfn.XLOOKUP('Imperial Data'!AG436,Imperial_Incremental[Height],_xlfn.XLOOKUP('Cumulative Volumes Imperial'!$F$4,Imperial_Incremental[#Headers],Imperial_Incremental[])),0))</f>
        <v xml:space="preserve"> </v>
      </c>
      <c r="D447" s="30" t="str" cm="1">
        <f t="array" ref="D447">IF(B447=0," ",IF('Imperial Data'!AG436&gt;=1,_xlfn.XLOOKUP('Imperial Data'!AG436,Imperial_Incremental[Height],_xlfn.XLOOKUP('Cumulative Volumes Imperial'!$F$4&amp;"EC",Imperial_Incremental[#Headers],Imperial_Incremental[]),0),0))</f>
        <v xml:space="preserve"> </v>
      </c>
      <c r="E447" s="30"/>
      <c r="F447" s="30"/>
      <c r="G447" s="30" t="str">
        <f>IF(B447=0,"",IF('Cumulative Volumes Imperial'!$AP$17=FALSE,I447,H447))</f>
        <v/>
      </c>
      <c r="H447" s="30"/>
      <c r="I447" s="30"/>
      <c r="J447" s="30" t="str">
        <f>IF(B447="","",IF('Cumulative Volumes Imperial'!$AP$17=FALSE,L447,K447))</f>
        <v/>
      </c>
      <c r="K447" s="30"/>
      <c r="L447" s="30"/>
      <c r="M447" s="30" t="str">
        <f>IF($E$8+45+$E$9&gt;989,"FALSE",IF(B447="","",IF('Cumulative Volumes Imperial'!$AP$17=FALSE,O447,N447)))</f>
        <v/>
      </c>
      <c r="N447" s="30"/>
      <c r="O447" s="30"/>
      <c r="P447" s="30" t="str">
        <f>IF(B447=0,"",(((1/12)*'Imperial Data'!$AC$4*'Imperial Data'!$AC$5)-C447)*$H$6)</f>
        <v/>
      </c>
      <c r="Q447" s="30"/>
      <c r="R447" s="30" t="str">
        <f>IF(B447=0,"",(((1/12)*'Imperial Data'!$AC$5*'Imperial Data'!$AC$7)-D447)*$H$6)</f>
        <v/>
      </c>
      <c r="S447" s="30"/>
      <c r="T447" s="30"/>
      <c r="U447" s="30"/>
      <c r="V447" s="30"/>
      <c r="W447" s="30" t="str">
        <f t="shared" si="69"/>
        <v/>
      </c>
      <c r="X447" s="31"/>
      <c r="Y447" s="30" t="str">
        <f t="shared" si="68"/>
        <v xml:space="preserve"> </v>
      </c>
      <c r="Z447" s="32"/>
    </row>
    <row r="448" spans="2:26" x14ac:dyDescent="0.2">
      <c r="B448" s="34"/>
      <c r="C448" s="30" t="str" cm="1">
        <f t="array" ref="C448">IF(B448=0," ",IF('Imperial Data'!AG437&gt;=1,_xlfn.XLOOKUP('Imperial Data'!AG437,Imperial_Incremental[Height],_xlfn.XLOOKUP('Cumulative Volumes Imperial'!$F$4,Imperial_Incremental[#Headers],Imperial_Incremental[])),0))</f>
        <v xml:space="preserve"> </v>
      </c>
      <c r="D448" s="30" t="str" cm="1">
        <f t="array" ref="D448">IF(B448=0," ",IF('Imperial Data'!AG437&gt;=1,_xlfn.XLOOKUP('Imperial Data'!AG437,Imperial_Incremental[Height],_xlfn.XLOOKUP('Cumulative Volumes Imperial'!$F$4&amp;"EC",Imperial_Incremental[#Headers],Imperial_Incremental[]),0),0))</f>
        <v xml:space="preserve"> </v>
      </c>
      <c r="E448" s="30"/>
      <c r="F448" s="30"/>
      <c r="G448" s="30" t="str">
        <f>IF(B448=0,"",IF('Cumulative Volumes Imperial'!$AP$17=FALSE,I448,H448))</f>
        <v/>
      </c>
      <c r="H448" s="30"/>
      <c r="I448" s="30"/>
      <c r="J448" s="30" t="str">
        <f>IF(B448="","",IF('Cumulative Volumes Imperial'!$AP$17=FALSE,L448,K448))</f>
        <v/>
      </c>
      <c r="K448" s="30"/>
      <c r="L448" s="30"/>
      <c r="M448" s="30" t="str">
        <f>IF($E$8+45+$E$9&gt;989,"FALSE",IF(B448="","",IF('Cumulative Volumes Imperial'!$AP$17=FALSE,O448,N448)))</f>
        <v/>
      </c>
      <c r="N448" s="30"/>
      <c r="O448" s="30"/>
      <c r="P448" s="30" t="str">
        <f>IF(B448=0,"",(((1/12)*'Imperial Data'!$AC$4*'Imperial Data'!$AC$5)-C448)*$H$6)</f>
        <v/>
      </c>
      <c r="Q448" s="30"/>
      <c r="R448" s="30" t="str">
        <f>IF(B448=0,"",(((1/12)*'Imperial Data'!$AC$5*'Imperial Data'!$AC$7)-D448)*$H$6)</f>
        <v/>
      </c>
      <c r="S448" s="30"/>
      <c r="T448" s="30"/>
      <c r="U448" s="30"/>
      <c r="V448" s="30"/>
      <c r="W448" s="30" t="str">
        <f t="shared" si="69"/>
        <v/>
      </c>
      <c r="X448" s="31"/>
      <c r="Y448" s="30" t="str">
        <f t="shared" si="68"/>
        <v xml:space="preserve"> </v>
      </c>
      <c r="Z448" s="32"/>
    </row>
    <row r="449" spans="2:26" x14ac:dyDescent="0.2">
      <c r="B449" s="34"/>
      <c r="C449" s="30" t="str" cm="1">
        <f t="array" ref="C449">IF(B449=0," ",IF('Imperial Data'!AG438&gt;=1,_xlfn.XLOOKUP('Imperial Data'!AG438,Imperial_Incremental[Height],_xlfn.XLOOKUP('Cumulative Volumes Imperial'!$F$4,Imperial_Incremental[#Headers],Imperial_Incremental[])),0))</f>
        <v xml:space="preserve"> </v>
      </c>
      <c r="D449" s="30" t="str" cm="1">
        <f t="array" ref="D449">IF(B449=0," ",IF('Imperial Data'!AG438&gt;=1,_xlfn.XLOOKUP('Imperial Data'!AG438,Imperial_Incremental[Height],_xlfn.XLOOKUP('Cumulative Volumes Imperial'!$F$4&amp;"EC",Imperial_Incremental[#Headers],Imperial_Incremental[]),0),0))</f>
        <v xml:space="preserve"> </v>
      </c>
      <c r="E449" s="30"/>
      <c r="F449" s="30"/>
      <c r="G449" s="30" t="str">
        <f>IF(B449=0,"",IF('Cumulative Volumes Imperial'!$AP$17=FALSE,I449,H449))</f>
        <v/>
      </c>
      <c r="H449" s="30"/>
      <c r="I449" s="30"/>
      <c r="J449" s="30" t="str">
        <f>IF(B449="","",IF('Cumulative Volumes Imperial'!$AP$17=FALSE,L449,K449))</f>
        <v/>
      </c>
      <c r="K449" s="30"/>
      <c r="L449" s="30"/>
      <c r="M449" s="30" t="str">
        <f>IF($E$8+45+$E$9&gt;989,"FALSE",IF(B449="","",IF('Cumulative Volumes Imperial'!$AP$17=FALSE,O449,N449)))</f>
        <v/>
      </c>
      <c r="N449" s="30"/>
      <c r="O449" s="30"/>
      <c r="P449" s="30" t="str">
        <f>IF(B449=0,"",(((1/12)*'Imperial Data'!$AC$4*'Imperial Data'!$AC$5)-C449)*$H$6)</f>
        <v/>
      </c>
      <c r="Q449" s="30"/>
      <c r="R449" s="30" t="str">
        <f>IF(B449=0,"",(((1/12)*'Imperial Data'!$AC$5*'Imperial Data'!$AC$7)-D449)*$H$6)</f>
        <v/>
      </c>
      <c r="S449" s="30"/>
      <c r="T449" s="30"/>
      <c r="U449" s="30"/>
      <c r="V449" s="30"/>
      <c r="W449" s="30" t="str">
        <f t="shared" si="69"/>
        <v/>
      </c>
      <c r="X449" s="31"/>
      <c r="Y449" s="30" t="str">
        <f t="shared" si="68"/>
        <v xml:space="preserve"> </v>
      </c>
      <c r="Z449" s="32"/>
    </row>
    <row r="450" spans="2:26" x14ac:dyDescent="0.2">
      <c r="B450" s="34"/>
      <c r="C450" s="30" t="str" cm="1">
        <f t="array" ref="C450">IF(B450=0," ",IF('Imperial Data'!AG439&gt;=1,_xlfn.XLOOKUP('Imperial Data'!AG439,Imperial_Incremental[Height],_xlfn.XLOOKUP('Cumulative Volumes Imperial'!$F$4,Imperial_Incremental[#Headers],Imperial_Incremental[])),0))</f>
        <v xml:space="preserve"> </v>
      </c>
      <c r="D450" s="30" t="str" cm="1">
        <f t="array" ref="D450">IF(B450=0," ",IF('Imperial Data'!AG439&gt;=1,_xlfn.XLOOKUP('Imperial Data'!AG439,Imperial_Incremental[Height],_xlfn.XLOOKUP('Cumulative Volumes Imperial'!$F$4&amp;"EC",Imperial_Incremental[#Headers],Imperial_Incremental[]),0),0))</f>
        <v xml:space="preserve"> </v>
      </c>
      <c r="E450" s="30"/>
      <c r="F450" s="30"/>
      <c r="G450" s="30" t="str">
        <f>IF(B450=0,"",IF('Cumulative Volumes Imperial'!$AP$17=FALSE,I450,H450))</f>
        <v/>
      </c>
      <c r="H450" s="30"/>
      <c r="I450" s="30"/>
      <c r="J450" s="30" t="str">
        <f>IF(B450="","",IF('Cumulative Volumes Imperial'!$AP$17=FALSE,L450,K450))</f>
        <v/>
      </c>
      <c r="K450" s="30"/>
      <c r="L450" s="30"/>
      <c r="M450" s="30" t="str">
        <f>IF($E$8+45+$E$9&gt;989,"FALSE",IF(B450="","",IF('Cumulative Volumes Imperial'!$AP$17=FALSE,O450,N450)))</f>
        <v/>
      </c>
      <c r="N450" s="30"/>
      <c r="O450" s="30"/>
      <c r="P450" s="30" t="str">
        <f>IF(B450=0,"",(((1/12)*'Imperial Data'!$AC$4*'Imperial Data'!$AC$5)-C450)*$H$6)</f>
        <v/>
      </c>
      <c r="Q450" s="30"/>
      <c r="R450" s="30" t="str">
        <f>IF(B450=0,"",(((1/12)*'Imperial Data'!$AC$5*'Imperial Data'!$AC$7)-D450)*$H$6)</f>
        <v/>
      </c>
      <c r="S450" s="30"/>
      <c r="T450" s="30"/>
      <c r="U450" s="30"/>
      <c r="V450" s="30"/>
      <c r="W450" s="30" t="str">
        <f t="shared" si="69"/>
        <v/>
      </c>
      <c r="X450" s="31"/>
      <c r="Y450" s="30" t="str">
        <f t="shared" si="68"/>
        <v xml:space="preserve"> </v>
      </c>
      <c r="Z450" s="32"/>
    </row>
    <row r="451" spans="2:26" x14ac:dyDescent="0.2">
      <c r="B451" s="34"/>
      <c r="C451" s="30" t="str" cm="1">
        <f t="array" ref="C451">IF(B451=0," ",IF('Imperial Data'!AG440&gt;=1,_xlfn.XLOOKUP('Imperial Data'!AG440,Imperial_Incremental[Height],_xlfn.XLOOKUP('Cumulative Volumes Imperial'!$F$4,Imperial_Incremental[#Headers],Imperial_Incremental[])),0))</f>
        <v xml:space="preserve"> </v>
      </c>
      <c r="D451" s="30" t="str" cm="1">
        <f t="array" ref="D451">IF(B451=0," ",IF('Imperial Data'!AG440&gt;=1,_xlfn.XLOOKUP('Imperial Data'!AG440,Imperial_Incremental[Height],_xlfn.XLOOKUP('Cumulative Volumes Imperial'!$F$4&amp;"EC",Imperial_Incremental[#Headers],Imperial_Incremental[]),0),0))</f>
        <v xml:space="preserve"> </v>
      </c>
      <c r="E451" s="30"/>
      <c r="F451" s="30"/>
      <c r="G451" s="30" t="str">
        <f>IF(B451=0,"",IF('Cumulative Volumes Imperial'!$AP$17=FALSE,I451,H451))</f>
        <v/>
      </c>
      <c r="H451" s="30"/>
      <c r="I451" s="30"/>
      <c r="J451" s="30" t="str">
        <f>IF(B451="","",IF('Cumulative Volumes Imperial'!$AP$17=FALSE,L451,K451))</f>
        <v/>
      </c>
      <c r="K451" s="30"/>
      <c r="L451" s="30"/>
      <c r="M451" s="30" t="str">
        <f>IF($E$8+45+$E$9&gt;989,"FALSE",IF(B451="","",IF('Cumulative Volumes Imperial'!$AP$17=FALSE,O451,N451)))</f>
        <v/>
      </c>
      <c r="N451" s="30"/>
      <c r="O451" s="30"/>
      <c r="P451" s="30" t="str">
        <f>IF(B451=0,"",(((1/12)*'Imperial Data'!$AC$4*'Imperial Data'!$AC$5)-C451)*$H$6)</f>
        <v/>
      </c>
      <c r="Q451" s="30"/>
      <c r="R451" s="30" t="str">
        <f>IF(B451=0,"",(((1/12)*'Imperial Data'!$AC$5*'Imperial Data'!$AC$7)-D451)*$H$6)</f>
        <v/>
      </c>
      <c r="S451" s="30"/>
      <c r="T451" s="30"/>
      <c r="U451" s="30"/>
      <c r="V451" s="30"/>
      <c r="W451" s="30" t="str">
        <f t="shared" si="69"/>
        <v/>
      </c>
      <c r="X451" s="31"/>
      <c r="Y451" s="30" t="str">
        <f t="shared" si="68"/>
        <v xml:space="preserve"> </v>
      </c>
      <c r="Z451" s="32"/>
    </row>
    <row r="452" spans="2:26" x14ac:dyDescent="0.2">
      <c r="B452" s="34"/>
      <c r="C452" s="30" t="str" cm="1">
        <f t="array" ref="C452">IF(B452=0," ",IF('Imperial Data'!AG441&gt;=1,_xlfn.XLOOKUP('Imperial Data'!AG441,Imperial_Incremental[Height],_xlfn.XLOOKUP('Cumulative Volumes Imperial'!$F$4,Imperial_Incremental[#Headers],Imperial_Incremental[])),0))</f>
        <v xml:space="preserve"> </v>
      </c>
      <c r="D452" s="30" t="str" cm="1">
        <f t="array" ref="D452">IF(B452=0," ",IF('Imperial Data'!AG441&gt;=1,_xlfn.XLOOKUP('Imperial Data'!AG441,Imperial_Incremental[Height],_xlfn.XLOOKUP('Cumulative Volumes Imperial'!$F$4&amp;"EC",Imperial_Incremental[#Headers],Imperial_Incremental[]),0),0))</f>
        <v xml:space="preserve"> </v>
      </c>
      <c r="E452" s="30"/>
      <c r="F452" s="30"/>
      <c r="G452" s="30" t="str">
        <f>IF(B452=0,"",IF('Cumulative Volumes Imperial'!$AP$17=FALSE,I452,H452))</f>
        <v/>
      </c>
      <c r="H452" s="30"/>
      <c r="I452" s="30"/>
      <c r="J452" s="30" t="str">
        <f>IF(B452="","",IF('Cumulative Volumes Imperial'!$AP$17=FALSE,L452,K452))</f>
        <v/>
      </c>
      <c r="K452" s="30"/>
      <c r="L452" s="30"/>
      <c r="M452" s="30" t="str">
        <f>IF($E$8+45+$E$9&gt;989,"FALSE",IF(B452="","",IF('Cumulative Volumes Imperial'!$AP$17=FALSE,O452,N452)))</f>
        <v/>
      </c>
      <c r="N452" s="30"/>
      <c r="O452" s="30"/>
      <c r="P452" s="30" t="str">
        <f>IF(B452=0,"",(((1/12)*'Imperial Data'!$AC$4*'Imperial Data'!$AC$5)-C452)*$H$6)</f>
        <v/>
      </c>
      <c r="Q452" s="30"/>
      <c r="R452" s="30" t="str">
        <f>IF(B452=0,"",(((1/12)*'Imperial Data'!$AC$5*'Imperial Data'!$AC$7)-D452)*$H$6)</f>
        <v/>
      </c>
      <c r="S452" s="30"/>
      <c r="T452" s="30"/>
      <c r="U452" s="30"/>
      <c r="V452" s="30"/>
      <c r="W452" s="30" t="str">
        <f t="shared" si="69"/>
        <v/>
      </c>
      <c r="X452" s="31"/>
      <c r="Y452" s="30" t="str">
        <f t="shared" si="68"/>
        <v xml:space="preserve"> </v>
      </c>
      <c r="Z452" s="32"/>
    </row>
    <row r="453" spans="2:26" x14ac:dyDescent="0.2">
      <c r="B453" s="34"/>
      <c r="C453" s="30" t="str" cm="1">
        <f t="array" ref="C453">IF(B453=0," ",IF('Imperial Data'!AG442&gt;=1,_xlfn.XLOOKUP('Imperial Data'!AG442,Imperial_Incremental[Height],_xlfn.XLOOKUP('Cumulative Volumes Imperial'!$F$4,Imperial_Incremental[#Headers],Imperial_Incremental[])),0))</f>
        <v xml:space="preserve"> </v>
      </c>
      <c r="D453" s="30" t="str" cm="1">
        <f t="array" ref="D453">IF(B453=0," ",IF('Imperial Data'!AG442&gt;=1,_xlfn.XLOOKUP('Imperial Data'!AG442,Imperial_Incremental[Height],_xlfn.XLOOKUP('Cumulative Volumes Imperial'!$F$4&amp;"EC",Imperial_Incremental[#Headers],Imperial_Incremental[]),0),0))</f>
        <v xml:space="preserve"> </v>
      </c>
      <c r="E453" s="30"/>
      <c r="F453" s="30"/>
      <c r="G453" s="30" t="str">
        <f>IF(B453=0,"",IF('Cumulative Volumes Imperial'!$AP$17=FALSE,I453,H453))</f>
        <v/>
      </c>
      <c r="H453" s="30"/>
      <c r="I453" s="30"/>
      <c r="J453" s="30" t="str">
        <f>IF(B453="","",IF('Cumulative Volumes Imperial'!$AP$17=FALSE,L453,K453))</f>
        <v/>
      </c>
      <c r="K453" s="30"/>
      <c r="L453" s="30"/>
      <c r="M453" s="30" t="str">
        <f>IF($E$8+45+$E$9&gt;989,"FALSE",IF(B453="","",IF('Cumulative Volumes Imperial'!$AP$17=FALSE,O453,N453)))</f>
        <v/>
      </c>
      <c r="N453" s="30"/>
      <c r="O453" s="30"/>
      <c r="P453" s="30" t="str">
        <f>IF(B453=0,"",(((1/12)*'Imperial Data'!$AC$4*'Imperial Data'!$AC$5)-C453)*$H$6)</f>
        <v/>
      </c>
      <c r="Q453" s="30"/>
      <c r="R453" s="30" t="str">
        <f>IF(B453=0,"",(((1/12)*'Imperial Data'!$AC$5*'Imperial Data'!$AC$7)-D453)*$H$6)</f>
        <v/>
      </c>
      <c r="S453" s="30"/>
      <c r="T453" s="30"/>
      <c r="U453" s="30"/>
      <c r="V453" s="30"/>
      <c r="W453" s="30" t="str">
        <f t="shared" si="69"/>
        <v/>
      </c>
      <c r="X453" s="31"/>
      <c r="Y453" s="30" t="str">
        <f t="shared" si="68"/>
        <v xml:space="preserve"> </v>
      </c>
      <c r="Z453" s="32"/>
    </row>
    <row r="454" spans="2:26" x14ac:dyDescent="0.2">
      <c r="B454" s="34"/>
      <c r="C454" s="30" t="str" cm="1">
        <f t="array" ref="C454">IF(B454=0," ",IF('Imperial Data'!AG443&gt;=1,_xlfn.XLOOKUP('Imperial Data'!AG443,Imperial_Incremental[Height],_xlfn.XLOOKUP('Cumulative Volumes Imperial'!$F$4,Imperial_Incremental[#Headers],Imperial_Incremental[])),0))</f>
        <v xml:space="preserve"> </v>
      </c>
      <c r="D454" s="30" t="str" cm="1">
        <f t="array" ref="D454">IF(B454=0," ",IF('Imperial Data'!AG443&gt;=1,_xlfn.XLOOKUP('Imperial Data'!AG443,Imperial_Incremental[Height],_xlfn.XLOOKUP('Cumulative Volumes Imperial'!$F$4&amp;"EC",Imperial_Incremental[#Headers],Imperial_Incremental[]),0),0))</f>
        <v xml:space="preserve"> </v>
      </c>
      <c r="E454" s="30"/>
      <c r="F454" s="30"/>
      <c r="G454" s="30" t="str">
        <f>IF(B454=0,"",IF('Cumulative Volumes Imperial'!$AP$17=FALSE,I454,H454))</f>
        <v/>
      </c>
      <c r="H454" s="30"/>
      <c r="I454" s="30"/>
      <c r="J454" s="30" t="str">
        <f>IF(B454="","",IF('Cumulative Volumes Imperial'!$AP$17=FALSE,L454,K454))</f>
        <v/>
      </c>
      <c r="K454" s="30"/>
      <c r="L454" s="30"/>
      <c r="M454" s="30" t="str">
        <f>IF($E$8+45+$E$9&gt;989,"FALSE",IF(B454="","",IF('Cumulative Volumes Imperial'!$AP$17=FALSE,O454,N454)))</f>
        <v/>
      </c>
      <c r="N454" s="30"/>
      <c r="O454" s="30"/>
      <c r="P454" s="30" t="str">
        <f>IF(B454=0,"",(((1/12)*'Imperial Data'!$AC$4*'Imperial Data'!$AC$5)-C454)*$H$6)</f>
        <v/>
      </c>
      <c r="Q454" s="30"/>
      <c r="R454" s="30" t="str">
        <f>IF(B454=0,"",(((1/12)*'Imperial Data'!$AC$5*'Imperial Data'!$AC$7)-D454)*$H$6)</f>
        <v/>
      </c>
      <c r="S454" s="30"/>
      <c r="T454" s="30"/>
      <c r="U454" s="30"/>
      <c r="V454" s="30"/>
      <c r="W454" s="30" t="str">
        <f t="shared" si="69"/>
        <v/>
      </c>
      <c r="X454" s="31"/>
      <c r="Y454" s="30" t="str">
        <f t="shared" si="68"/>
        <v xml:space="preserve"> </v>
      </c>
      <c r="Z454" s="32"/>
    </row>
    <row r="455" spans="2:26" x14ac:dyDescent="0.2">
      <c r="B455" s="34"/>
      <c r="C455" s="30" t="str" cm="1">
        <f t="array" ref="C455">IF(B455=0," ",IF('Imperial Data'!AG444&gt;=1,_xlfn.XLOOKUP('Imperial Data'!AG444,Imperial_Incremental[Height],_xlfn.XLOOKUP('Cumulative Volumes Imperial'!$F$4,Imperial_Incremental[#Headers],Imperial_Incremental[])),0))</f>
        <v xml:space="preserve"> </v>
      </c>
      <c r="D455" s="30" t="str" cm="1">
        <f t="array" ref="D455">IF(B455=0," ",IF('Imperial Data'!AG444&gt;=1,_xlfn.XLOOKUP('Imperial Data'!AG444,Imperial_Incremental[Height],_xlfn.XLOOKUP('Cumulative Volumes Imperial'!$F$4&amp;"EC",Imperial_Incremental[#Headers],Imperial_Incremental[]),0),0))</f>
        <v xml:space="preserve"> </v>
      </c>
      <c r="E455" s="30"/>
      <c r="F455" s="30"/>
      <c r="G455" s="30" t="str">
        <f>IF(B455=0,"",IF('Cumulative Volumes Imperial'!$AP$17=FALSE,I455,H455))</f>
        <v/>
      </c>
      <c r="H455" s="30"/>
      <c r="I455" s="30"/>
      <c r="J455" s="30" t="str">
        <f>IF(B455="","",IF('Cumulative Volumes Imperial'!$AP$17=FALSE,L455,K455))</f>
        <v/>
      </c>
      <c r="K455" s="30"/>
      <c r="L455" s="30"/>
      <c r="M455" s="30" t="str">
        <f>IF($E$8+45+$E$9&gt;989,"FALSE",IF(B455="","",IF('Cumulative Volumes Imperial'!$AP$17=FALSE,O455,N455)))</f>
        <v/>
      </c>
      <c r="N455" s="30"/>
      <c r="O455" s="30"/>
      <c r="P455" s="30" t="str">
        <f>IF(B455=0,"",(((1/12)*'Imperial Data'!$AC$4*'Imperial Data'!$AC$5)-C455)*$H$6)</f>
        <v/>
      </c>
      <c r="Q455" s="30"/>
      <c r="R455" s="30" t="str">
        <f>IF(B455=0,"",(((1/12)*'Imperial Data'!$AC$5*'Imperial Data'!$AC$7)-D455)*$H$6)</f>
        <v/>
      </c>
      <c r="S455" s="30"/>
      <c r="T455" s="30"/>
      <c r="U455" s="30"/>
      <c r="V455" s="30"/>
      <c r="W455" s="30" t="str">
        <f t="shared" si="69"/>
        <v/>
      </c>
      <c r="X455" s="31"/>
      <c r="Y455" s="30" t="str">
        <f t="shared" si="68"/>
        <v xml:space="preserve"> </v>
      </c>
      <c r="Z455" s="32"/>
    </row>
    <row r="456" spans="2:26" x14ac:dyDescent="0.2">
      <c r="B456" s="34"/>
      <c r="C456" s="30" t="str" cm="1">
        <f t="array" ref="C456">IF(B456=0," ",IF('Imperial Data'!AG445&gt;=1,_xlfn.XLOOKUP('Imperial Data'!AG445,Imperial_Incremental[Height],_xlfn.XLOOKUP('Cumulative Volumes Imperial'!$F$4,Imperial_Incremental[#Headers],Imperial_Incremental[])),0))</f>
        <v xml:space="preserve"> </v>
      </c>
      <c r="D456" s="30" t="str" cm="1">
        <f t="array" ref="D456">IF(B456=0," ",IF('Imperial Data'!AG445&gt;=1,_xlfn.XLOOKUP('Imperial Data'!AG445,Imperial_Incremental[Height],_xlfn.XLOOKUP('Cumulative Volumes Imperial'!$F$4&amp;"EC",Imperial_Incremental[#Headers],Imperial_Incremental[]),0),0))</f>
        <v xml:space="preserve"> </v>
      </c>
      <c r="E456" s="30"/>
      <c r="F456" s="30"/>
      <c r="G456" s="30" t="str">
        <f>IF(B456=0,"",IF('Cumulative Volumes Imperial'!$AP$17=FALSE,I456,H456))</f>
        <v/>
      </c>
      <c r="H456" s="30"/>
      <c r="I456" s="30"/>
      <c r="J456" s="30" t="str">
        <f>IF(B456="","",IF('Cumulative Volumes Imperial'!$AP$17=FALSE,L456,K456))</f>
        <v/>
      </c>
      <c r="K456" s="30"/>
      <c r="L456" s="30"/>
      <c r="M456" s="30" t="str">
        <f>IF($E$8+45+$E$9&gt;989,"FALSE",IF(B456="","",IF('Cumulative Volumes Imperial'!$AP$17=FALSE,O456,N456)))</f>
        <v/>
      </c>
      <c r="N456" s="30"/>
      <c r="O456" s="30"/>
      <c r="P456" s="30" t="str">
        <f>IF(B456=0,"",(((1/12)*'Imperial Data'!$AC$4*'Imperial Data'!$AC$5)-C456)*$H$6)</f>
        <v/>
      </c>
      <c r="Q456" s="30"/>
      <c r="R456" s="30" t="str">
        <f>IF(B456=0,"",(((1/12)*'Imperial Data'!$AC$5*'Imperial Data'!$AC$7)-D456)*$H$6)</f>
        <v/>
      </c>
      <c r="S456" s="30"/>
      <c r="T456" s="30"/>
      <c r="U456" s="30"/>
      <c r="V456" s="30"/>
      <c r="W456" s="30" t="str">
        <f t="shared" si="69"/>
        <v/>
      </c>
      <c r="X456" s="31"/>
      <c r="Y456" s="30" t="str">
        <f t="shared" si="68"/>
        <v xml:space="preserve"> </v>
      </c>
      <c r="Z456" s="32"/>
    </row>
    <row r="457" spans="2:26" x14ac:dyDescent="0.2">
      <c r="B457" s="34"/>
      <c r="C457" s="30" t="str" cm="1">
        <f t="array" ref="C457">IF(B457=0," ",IF('Imperial Data'!AG446&gt;=1,_xlfn.XLOOKUP('Imperial Data'!AG446,Imperial_Incremental[Height],_xlfn.XLOOKUP('Cumulative Volumes Imperial'!$F$4,Imperial_Incremental[#Headers],Imperial_Incremental[])),0))</f>
        <v xml:space="preserve"> </v>
      </c>
      <c r="D457" s="30" t="str" cm="1">
        <f t="array" ref="D457">IF(B457=0," ",IF('Imperial Data'!AG446&gt;=1,_xlfn.XLOOKUP('Imperial Data'!AG446,Imperial_Incremental[Height],_xlfn.XLOOKUP('Cumulative Volumes Imperial'!$F$4&amp;"EC",Imperial_Incremental[#Headers],Imperial_Incremental[]),0),0))</f>
        <v xml:space="preserve"> </v>
      </c>
      <c r="E457" s="30"/>
      <c r="F457" s="30"/>
      <c r="G457" s="30" t="str">
        <f>IF(B457=0,"",IF('Cumulative Volumes Imperial'!$AP$17=FALSE,I457,H457))</f>
        <v/>
      </c>
      <c r="H457" s="30"/>
      <c r="I457" s="30"/>
      <c r="J457" s="30" t="str">
        <f>IF(B457="","",IF('Cumulative Volumes Imperial'!$AP$17=FALSE,L457,K457))</f>
        <v/>
      </c>
      <c r="K457" s="30"/>
      <c r="L457" s="30"/>
      <c r="M457" s="30" t="str">
        <f>IF($E$8+45+$E$9&gt;989,"FALSE",IF(B457="","",IF('Cumulative Volumes Imperial'!$AP$17=FALSE,O457,N457)))</f>
        <v/>
      </c>
      <c r="N457" s="30"/>
      <c r="O457" s="30"/>
      <c r="P457" s="30" t="str">
        <f>IF(B457=0,"",(((1/12)*'Imperial Data'!$AC$4*'Imperial Data'!$AC$5)-C457)*$H$6)</f>
        <v/>
      </c>
      <c r="Q457" s="30"/>
      <c r="R457" s="30" t="str">
        <f>IF(B457=0,"",(((1/12)*'Imperial Data'!$AC$5*'Imperial Data'!$AC$7)-D457)*$H$6)</f>
        <v/>
      </c>
      <c r="S457" s="30"/>
      <c r="T457" s="30"/>
      <c r="U457" s="30"/>
      <c r="V457" s="30"/>
      <c r="W457" s="30" t="str">
        <f t="shared" si="69"/>
        <v/>
      </c>
      <c r="X457" s="31"/>
      <c r="Y457" s="30" t="str">
        <f t="shared" si="68"/>
        <v xml:space="preserve"> </v>
      </c>
      <c r="Z457" s="32"/>
    </row>
    <row r="458" spans="2:26" x14ac:dyDescent="0.2">
      <c r="B458" s="34"/>
      <c r="C458" s="30" t="str" cm="1">
        <f t="array" ref="C458">IF(B458=0," ",IF('Imperial Data'!AG447&gt;=1,_xlfn.XLOOKUP('Imperial Data'!AG447,Imperial_Incremental[Height],_xlfn.XLOOKUP('Cumulative Volumes Imperial'!$F$4,Imperial_Incremental[#Headers],Imperial_Incremental[])),0))</f>
        <v xml:space="preserve"> </v>
      </c>
      <c r="D458" s="30" t="str" cm="1">
        <f t="array" ref="D458">IF(B458=0," ",IF('Imperial Data'!AG447&gt;=1,_xlfn.XLOOKUP('Imperial Data'!AG447,Imperial_Incremental[Height],_xlfn.XLOOKUP('Cumulative Volumes Imperial'!$F$4&amp;"EC",Imperial_Incremental[#Headers],Imperial_Incremental[]),0),0))</f>
        <v xml:space="preserve"> </v>
      </c>
      <c r="E458" s="30"/>
      <c r="F458" s="30"/>
      <c r="G458" s="30" t="str">
        <f>IF(B458=0,"",IF('Cumulative Volumes Imperial'!$AP$17=FALSE,I458,H458))</f>
        <v/>
      </c>
      <c r="H458" s="30"/>
      <c r="I458" s="30"/>
      <c r="J458" s="30" t="str">
        <f>IF(B458="","",IF('Cumulative Volumes Imperial'!$AP$17=FALSE,L458,K458))</f>
        <v/>
      </c>
      <c r="K458" s="30"/>
      <c r="L458" s="30"/>
      <c r="M458" s="30" t="str">
        <f>IF($E$8+45+$E$9&gt;989,"FALSE",IF(B458="","",IF('Cumulative Volumes Imperial'!$AP$17=FALSE,O458,N458)))</f>
        <v/>
      </c>
      <c r="N458" s="30"/>
      <c r="O458" s="30"/>
      <c r="P458" s="30" t="str">
        <f>IF(B458=0,"",(((1/12)*'Imperial Data'!$AC$4*'Imperial Data'!$AC$5)-C458)*$H$6)</f>
        <v/>
      </c>
      <c r="Q458" s="30"/>
      <c r="R458" s="30" t="str">
        <f>IF(B458=0,"",(((1/12)*'Imperial Data'!$AC$5*'Imperial Data'!$AC$7)-D458)*$H$6)</f>
        <v/>
      </c>
      <c r="S458" s="30"/>
      <c r="T458" s="30"/>
      <c r="U458" s="30"/>
      <c r="V458" s="30"/>
      <c r="W458" s="30" t="str">
        <f t="shared" si="69"/>
        <v/>
      </c>
      <c r="X458" s="31"/>
      <c r="Y458" s="30" t="str">
        <f t="shared" si="68"/>
        <v xml:space="preserve"> </v>
      </c>
      <c r="Z458" s="32"/>
    </row>
    <row r="459" spans="2:26" x14ac:dyDescent="0.2">
      <c r="B459" s="34"/>
      <c r="C459" s="30" t="str" cm="1">
        <f t="array" ref="C459">IF(B459=0," ",IF('Imperial Data'!AG448&gt;=1,_xlfn.XLOOKUP('Imperial Data'!AG448,Imperial_Incremental[Height],_xlfn.XLOOKUP('Cumulative Volumes Imperial'!$F$4,Imperial_Incremental[#Headers],Imperial_Incremental[])),0))</f>
        <v xml:space="preserve"> </v>
      </c>
      <c r="D459" s="30" t="str" cm="1">
        <f t="array" ref="D459">IF(B459=0," ",IF('Imperial Data'!AG448&gt;=1,_xlfn.XLOOKUP('Imperial Data'!AG448,Imperial_Incremental[Height],_xlfn.XLOOKUP('Cumulative Volumes Imperial'!$F$4&amp;"EC",Imperial_Incremental[#Headers],Imperial_Incremental[]),0),0))</f>
        <v xml:space="preserve"> </v>
      </c>
      <c r="E459" s="30"/>
      <c r="F459" s="30"/>
      <c r="G459" s="30" t="str">
        <f>IF(B459=0,"",IF('Cumulative Volumes Imperial'!$AP$17=FALSE,I459,H459))</f>
        <v/>
      </c>
      <c r="H459" s="30"/>
      <c r="I459" s="30"/>
      <c r="J459" s="30" t="str">
        <f>IF(B459="","",IF('Cumulative Volumes Imperial'!$AP$17=FALSE,L459,K459))</f>
        <v/>
      </c>
      <c r="K459" s="30"/>
      <c r="L459" s="30"/>
      <c r="M459" s="30" t="str">
        <f>IF($E$8+45+$E$9&gt;989,"FALSE",IF(B459="","",IF('Cumulative Volumes Imperial'!$AP$17=FALSE,O459,N459)))</f>
        <v/>
      </c>
      <c r="N459" s="30"/>
      <c r="O459" s="30"/>
      <c r="P459" s="30" t="str">
        <f>IF(B459=0,"",(((1/12)*'Imperial Data'!$AC$4*'Imperial Data'!$AC$5)-C459)*$H$6)</f>
        <v/>
      </c>
      <c r="Q459" s="30"/>
      <c r="R459" s="30" t="str">
        <f>IF(B459=0,"",(((1/12)*'Imperial Data'!$AC$5*'Imperial Data'!$AC$7)-D459)*$H$6)</f>
        <v/>
      </c>
      <c r="S459" s="30"/>
      <c r="T459" s="30"/>
      <c r="U459" s="30"/>
      <c r="V459" s="30"/>
      <c r="W459" s="30" t="str">
        <f t="shared" si="69"/>
        <v/>
      </c>
      <c r="X459" s="31"/>
      <c r="Y459" s="30" t="str">
        <f t="shared" si="68"/>
        <v xml:space="preserve"> </v>
      </c>
      <c r="Z459" s="32"/>
    </row>
    <row r="460" spans="2:26" x14ac:dyDescent="0.2">
      <c r="B460" s="34"/>
      <c r="C460" s="30" t="str" cm="1">
        <f t="array" ref="C460">IF(B460=0," ",IF('Imperial Data'!AG449&gt;=1,_xlfn.XLOOKUP('Imperial Data'!AG449,Imperial_Incremental[Height],_xlfn.XLOOKUP('Cumulative Volumes Imperial'!$F$4,Imperial_Incremental[#Headers],Imperial_Incremental[])),0))</f>
        <v xml:space="preserve"> </v>
      </c>
      <c r="D460" s="30" t="str" cm="1">
        <f t="array" ref="D460">IF(B460=0," ",IF('Imperial Data'!AG449&gt;=1,_xlfn.XLOOKUP('Imperial Data'!AG449,Imperial_Incremental[Height],_xlfn.XLOOKUP('Cumulative Volumes Imperial'!$F$4&amp;"EC",Imperial_Incremental[#Headers],Imperial_Incremental[]),0),0))</f>
        <v xml:space="preserve"> </v>
      </c>
      <c r="E460" s="30"/>
      <c r="F460" s="30"/>
      <c r="G460" s="30" t="str">
        <f>IF(B460=0,"",IF('Cumulative Volumes Imperial'!$AP$17=FALSE,I460,H460))</f>
        <v/>
      </c>
      <c r="H460" s="30"/>
      <c r="I460" s="30"/>
      <c r="J460" s="30" t="str">
        <f>IF(B460="","",IF('Cumulative Volumes Imperial'!$AP$17=FALSE,L460,K460))</f>
        <v/>
      </c>
      <c r="K460" s="30"/>
      <c r="L460" s="30"/>
      <c r="M460" s="30" t="str">
        <f>IF($E$8+45+$E$9&gt;989,"FALSE",IF(B460="","",IF('Cumulative Volumes Imperial'!$AP$17=FALSE,O460,N460)))</f>
        <v/>
      </c>
      <c r="N460" s="30"/>
      <c r="O460" s="30"/>
      <c r="P460" s="30" t="str">
        <f>IF(B460=0,"",(((1/12)*'Imperial Data'!$AC$4*'Imperial Data'!$AC$5)-C460)*$H$6)</f>
        <v/>
      </c>
      <c r="Q460" s="30"/>
      <c r="R460" s="30" t="str">
        <f>IF(B460=0,"",(((1/12)*'Imperial Data'!$AC$5*'Imperial Data'!$AC$7)-D460)*$H$6)</f>
        <v/>
      </c>
      <c r="S460" s="30"/>
      <c r="T460" s="30"/>
      <c r="U460" s="30"/>
      <c r="V460" s="30"/>
      <c r="W460" s="30" t="str">
        <f t="shared" si="69"/>
        <v/>
      </c>
      <c r="X460" s="31"/>
      <c r="Y460" s="30" t="str">
        <f t="shared" si="68"/>
        <v xml:space="preserve"> </v>
      </c>
      <c r="Z460" s="32"/>
    </row>
    <row r="461" spans="2:26" x14ac:dyDescent="0.2">
      <c r="B461" s="34"/>
      <c r="C461" s="30" t="str" cm="1">
        <f t="array" ref="C461">IF(B461=0," ",IF('Imperial Data'!AG450&gt;=1,_xlfn.XLOOKUP('Imperial Data'!AG450,Imperial_Incremental[Height],_xlfn.XLOOKUP('Cumulative Volumes Imperial'!$F$4,Imperial_Incremental[#Headers],Imperial_Incremental[])),0))</f>
        <v xml:space="preserve"> </v>
      </c>
      <c r="D461" s="30" t="str" cm="1">
        <f t="array" ref="D461">IF(B461=0," ",IF('Imperial Data'!AG450&gt;=1,_xlfn.XLOOKUP('Imperial Data'!AG450,Imperial_Incremental[Height],_xlfn.XLOOKUP('Cumulative Volumes Imperial'!$F$4&amp;"EC",Imperial_Incremental[#Headers],Imperial_Incremental[]),0),0))</f>
        <v xml:space="preserve"> </v>
      </c>
      <c r="E461" s="30"/>
      <c r="F461" s="30"/>
      <c r="G461" s="30" t="str">
        <f>IF(B461=0,"",IF('Cumulative Volumes Imperial'!$AP$17=FALSE,I461,H461))</f>
        <v/>
      </c>
      <c r="H461" s="30"/>
      <c r="I461" s="30"/>
      <c r="J461" s="30" t="str">
        <f>IF(B461="","",IF('Cumulative Volumes Imperial'!$AP$17=FALSE,L461,K461))</f>
        <v/>
      </c>
      <c r="K461" s="30"/>
      <c r="L461" s="30"/>
      <c r="M461" s="30" t="str">
        <f>IF($E$8+45+$E$9&gt;989,"FALSE",IF(B461="","",IF('Cumulative Volumes Imperial'!$AP$17=FALSE,O461,N461)))</f>
        <v/>
      </c>
      <c r="N461" s="30"/>
      <c r="O461" s="30"/>
      <c r="P461" s="30" t="str">
        <f>IF(B461=0,"",(((1/12)*'Imperial Data'!$AC$4*'Imperial Data'!$AC$5)-C461)*$H$6)</f>
        <v/>
      </c>
      <c r="Q461" s="30"/>
      <c r="R461" s="30" t="str">
        <f>IF(B461=0,"",(((1/12)*'Imperial Data'!$AC$5*'Imperial Data'!$AC$7)-D461)*$H$6)</f>
        <v/>
      </c>
      <c r="S461" s="30"/>
      <c r="T461" s="30"/>
      <c r="U461" s="30"/>
      <c r="V461" s="30"/>
      <c r="W461" s="30" t="str">
        <f t="shared" si="69"/>
        <v/>
      </c>
      <c r="X461" s="31"/>
      <c r="Y461" s="30" t="str">
        <f t="shared" si="68"/>
        <v xml:space="preserve"> </v>
      </c>
      <c r="Z461" s="32"/>
    </row>
    <row r="462" spans="2:26" x14ac:dyDescent="0.2">
      <c r="B462" s="34"/>
      <c r="C462" s="30" t="str" cm="1">
        <f t="array" ref="C462">IF(B462=0," ",IF('Imperial Data'!AG451&gt;=1,_xlfn.XLOOKUP('Imperial Data'!AG451,Imperial_Incremental[Height],_xlfn.XLOOKUP('Cumulative Volumes Imperial'!$F$4,Imperial_Incremental[#Headers],Imperial_Incremental[])),0))</f>
        <v xml:space="preserve"> </v>
      </c>
      <c r="D462" s="30" t="str" cm="1">
        <f t="array" ref="D462">IF(B462=0," ",IF('Imperial Data'!AG451&gt;=1,_xlfn.XLOOKUP('Imperial Data'!AG451,Imperial_Incremental[Height],_xlfn.XLOOKUP('Cumulative Volumes Imperial'!$F$4&amp;"EC",Imperial_Incremental[#Headers],Imperial_Incremental[]),0),0))</f>
        <v xml:space="preserve"> </v>
      </c>
      <c r="E462" s="30"/>
      <c r="F462" s="30"/>
      <c r="G462" s="30" t="str">
        <f>IF(B462=0,"",IF('Cumulative Volumes Imperial'!$AP$17=FALSE,I462,H462))</f>
        <v/>
      </c>
      <c r="H462" s="30"/>
      <c r="I462" s="30"/>
      <c r="J462" s="30" t="str">
        <f>IF(B462="","",IF('Cumulative Volumes Imperial'!$AP$17=FALSE,L462,K462))</f>
        <v/>
      </c>
      <c r="K462" s="30"/>
      <c r="L462" s="30"/>
      <c r="M462" s="30" t="str">
        <f>IF($E$8+45+$E$9&gt;989,"FALSE",IF(B462="","",IF('Cumulative Volumes Imperial'!$AP$17=FALSE,O462,N462)))</f>
        <v/>
      </c>
      <c r="N462" s="30"/>
      <c r="O462" s="30"/>
      <c r="P462" s="30" t="str">
        <f>IF(B462=0,"",(((1/12)*'Imperial Data'!$AC$4*'Imperial Data'!$AC$5)-C462)*$H$6)</f>
        <v/>
      </c>
      <c r="Q462" s="30"/>
      <c r="R462" s="30" t="str">
        <f>IF(B462=0,"",(((1/12)*'Imperial Data'!$AC$5*'Imperial Data'!$AC$7)-D462)*$H$6)</f>
        <v/>
      </c>
      <c r="S462" s="30"/>
      <c r="T462" s="30"/>
      <c r="U462" s="30"/>
      <c r="V462" s="30"/>
      <c r="W462" s="30" t="str">
        <f t="shared" si="69"/>
        <v/>
      </c>
      <c r="X462" s="31"/>
      <c r="Y462" s="30" t="str">
        <f t="shared" ref="Y462:Y525" si="70">IF(B462=0," ",$E$7+B462/12)</f>
        <v xml:space="preserve"> </v>
      </c>
      <c r="Z462" s="32"/>
    </row>
    <row r="463" spans="2:26" x14ac:dyDescent="0.2">
      <c r="B463" s="34"/>
      <c r="C463" s="30" t="str" cm="1">
        <f t="array" ref="C463">IF(B463=0," ",IF('Imperial Data'!AG452&gt;=1,_xlfn.XLOOKUP('Imperial Data'!AG452,Imperial_Incremental[Height],_xlfn.XLOOKUP('Cumulative Volumes Imperial'!$F$4,Imperial_Incremental[#Headers],Imperial_Incremental[])),0))</f>
        <v xml:space="preserve"> </v>
      </c>
      <c r="D463" s="30" t="str" cm="1">
        <f t="array" ref="D463">IF(B463=0," ",IF('Imperial Data'!AG452&gt;=1,_xlfn.XLOOKUP('Imperial Data'!AG452,Imperial_Incremental[Height],_xlfn.XLOOKUP('Cumulative Volumes Imperial'!$F$4&amp;"EC",Imperial_Incremental[#Headers],Imperial_Incremental[]),0),0))</f>
        <v xml:space="preserve"> </v>
      </c>
      <c r="E463" s="30"/>
      <c r="F463" s="30"/>
      <c r="G463" s="30" t="str">
        <f>IF(B463=0,"",IF('Cumulative Volumes Imperial'!$AP$17=FALSE,I463,H463))</f>
        <v/>
      </c>
      <c r="H463" s="30"/>
      <c r="I463" s="30"/>
      <c r="J463" s="30" t="str">
        <f>IF(B463="","",IF('Cumulative Volumes Imperial'!$AP$17=FALSE,L463,K463))</f>
        <v/>
      </c>
      <c r="K463" s="30"/>
      <c r="L463" s="30"/>
      <c r="M463" s="30" t="str">
        <f>IF($E$8+45+$E$9&gt;989,"FALSE",IF(B463="","",IF('Cumulative Volumes Imperial'!$AP$17=FALSE,O463,N463)))</f>
        <v/>
      </c>
      <c r="N463" s="30"/>
      <c r="O463" s="30"/>
      <c r="P463" s="30" t="str">
        <f>IF(B463=0,"",(((1/12)*'Imperial Data'!$AC$4*'Imperial Data'!$AC$5)-C463)*$H$6)</f>
        <v/>
      </c>
      <c r="Q463" s="30"/>
      <c r="R463" s="30" t="str">
        <f>IF(B463=0,"",(((1/12)*'Imperial Data'!$AC$5*'Imperial Data'!$AC$7)-D463)*$H$6)</f>
        <v/>
      </c>
      <c r="S463" s="30"/>
      <c r="T463" s="30"/>
      <c r="U463" s="30"/>
      <c r="V463" s="30"/>
      <c r="W463" s="30" t="str">
        <f t="shared" ref="W463:W526" si="71">IF(B463=0,"",IF(B463=1,D463+R463,W464+D463+R463))</f>
        <v/>
      </c>
      <c r="X463" s="31"/>
      <c r="Y463" s="30" t="str">
        <f t="shared" si="70"/>
        <v xml:space="preserve"> </v>
      </c>
      <c r="Z463" s="32"/>
    </row>
    <row r="464" spans="2:26" x14ac:dyDescent="0.2">
      <c r="B464" s="34"/>
      <c r="C464" s="30" t="str" cm="1">
        <f t="array" ref="C464">IF(B464=0," ",IF('Imperial Data'!AG453&gt;=1,_xlfn.XLOOKUP('Imperial Data'!AG453,Imperial_Incremental[Height],_xlfn.XLOOKUP('Cumulative Volumes Imperial'!$F$4,Imperial_Incremental[#Headers],Imperial_Incremental[])),0))</f>
        <v xml:space="preserve"> </v>
      </c>
      <c r="D464" s="30" t="str" cm="1">
        <f t="array" ref="D464">IF(B464=0," ",IF('Imperial Data'!AG453&gt;=1,_xlfn.XLOOKUP('Imperial Data'!AG453,Imperial_Incremental[Height],_xlfn.XLOOKUP('Cumulative Volumes Imperial'!$F$4&amp;"EC",Imperial_Incremental[#Headers],Imperial_Incremental[]),0),0))</f>
        <v xml:space="preserve"> </v>
      </c>
      <c r="E464" s="30"/>
      <c r="F464" s="30"/>
      <c r="G464" s="30" t="str">
        <f>IF(B464=0,"",IF('Cumulative Volumes Imperial'!$AP$17=FALSE,I464,H464))</f>
        <v/>
      </c>
      <c r="H464" s="30"/>
      <c r="I464" s="30"/>
      <c r="J464" s="30" t="str">
        <f>IF(B464="","",IF('Cumulative Volumes Imperial'!$AP$17=FALSE,L464,K464))</f>
        <v/>
      </c>
      <c r="K464" s="30"/>
      <c r="L464" s="30"/>
      <c r="M464" s="30" t="str">
        <f>IF($E$8+45+$E$9&gt;989,"FALSE",IF(B464="","",IF('Cumulative Volumes Imperial'!$AP$17=FALSE,O464,N464)))</f>
        <v/>
      </c>
      <c r="N464" s="30"/>
      <c r="O464" s="30"/>
      <c r="P464" s="30" t="str">
        <f>IF(B464=0,"",(((1/12)*'Imperial Data'!$AC$4*'Imperial Data'!$AC$5)-C464)*$H$6)</f>
        <v/>
      </c>
      <c r="Q464" s="30"/>
      <c r="R464" s="30" t="str">
        <f>IF(B464=0,"",(((1/12)*'Imperial Data'!$AC$5*'Imperial Data'!$AC$7)-D464)*$H$6)</f>
        <v/>
      </c>
      <c r="S464" s="30"/>
      <c r="T464" s="30"/>
      <c r="U464" s="30"/>
      <c r="V464" s="30"/>
      <c r="W464" s="30" t="str">
        <f t="shared" si="71"/>
        <v/>
      </c>
      <c r="X464" s="31"/>
      <c r="Y464" s="30" t="str">
        <f t="shared" si="70"/>
        <v xml:space="preserve"> </v>
      </c>
      <c r="Z464" s="32"/>
    </row>
    <row r="465" spans="2:26" x14ac:dyDescent="0.2">
      <c r="B465" s="34"/>
      <c r="C465" s="30" t="str" cm="1">
        <f t="array" ref="C465">IF(B465=0," ",IF('Imperial Data'!AG454&gt;=1,_xlfn.XLOOKUP('Imperial Data'!AG454,Imperial_Incremental[Height],_xlfn.XLOOKUP('Cumulative Volumes Imperial'!$F$4,Imperial_Incremental[#Headers],Imperial_Incremental[])),0))</f>
        <v xml:space="preserve"> </v>
      </c>
      <c r="D465" s="30" t="str" cm="1">
        <f t="array" ref="D465">IF(B465=0," ",IF('Imperial Data'!AG454&gt;=1,_xlfn.XLOOKUP('Imperial Data'!AG454,Imperial_Incremental[Height],_xlfn.XLOOKUP('Cumulative Volumes Imperial'!$F$4&amp;"EC",Imperial_Incremental[#Headers],Imperial_Incremental[]),0),0))</f>
        <v xml:space="preserve"> </v>
      </c>
      <c r="E465" s="30"/>
      <c r="F465" s="30"/>
      <c r="G465" s="30" t="str">
        <f>IF(B465=0,"",IF('Cumulative Volumes Imperial'!$AP$17=FALSE,I465,H465))</f>
        <v/>
      </c>
      <c r="H465" s="30"/>
      <c r="I465" s="30"/>
      <c r="J465" s="30" t="str">
        <f>IF(B465="","",IF('Cumulative Volumes Imperial'!$AP$17=FALSE,L465,K465))</f>
        <v/>
      </c>
      <c r="K465" s="30"/>
      <c r="L465" s="30"/>
      <c r="M465" s="30" t="str">
        <f>IF($E$8+45+$E$9&gt;989,"FALSE",IF(B465="","",IF('Cumulative Volumes Imperial'!$AP$17=FALSE,O465,N465)))</f>
        <v/>
      </c>
      <c r="N465" s="30"/>
      <c r="O465" s="30"/>
      <c r="P465" s="30" t="str">
        <f>IF(B465=0,"",(((1/12)*'Imperial Data'!$AC$4*'Imperial Data'!$AC$5)-C465)*$H$6)</f>
        <v/>
      </c>
      <c r="Q465" s="30"/>
      <c r="R465" s="30" t="str">
        <f>IF(B465=0,"",(((1/12)*'Imperial Data'!$AC$5*'Imperial Data'!$AC$7)-D465)*$H$6)</f>
        <v/>
      </c>
      <c r="S465" s="30"/>
      <c r="T465" s="30"/>
      <c r="U465" s="30"/>
      <c r="V465" s="30"/>
      <c r="W465" s="30" t="str">
        <f t="shared" si="71"/>
        <v/>
      </c>
      <c r="X465" s="31"/>
      <c r="Y465" s="30" t="str">
        <f t="shared" si="70"/>
        <v xml:space="preserve"> </v>
      </c>
      <c r="Z465" s="32"/>
    </row>
    <row r="466" spans="2:26" x14ac:dyDescent="0.2">
      <c r="B466" s="34"/>
      <c r="C466" s="30" t="str" cm="1">
        <f t="array" ref="C466">IF(B466=0," ",IF('Imperial Data'!AG455&gt;=1,_xlfn.XLOOKUP('Imperial Data'!AG455,Imperial_Incremental[Height],_xlfn.XLOOKUP('Cumulative Volumes Imperial'!$F$4,Imperial_Incremental[#Headers],Imperial_Incremental[])),0))</f>
        <v xml:space="preserve"> </v>
      </c>
      <c r="D466" s="30" t="str" cm="1">
        <f t="array" ref="D466">IF(B466=0," ",IF('Imperial Data'!AG455&gt;=1,_xlfn.XLOOKUP('Imperial Data'!AG455,Imperial_Incremental[Height],_xlfn.XLOOKUP('Cumulative Volumes Imperial'!$F$4&amp;"EC",Imperial_Incremental[#Headers],Imperial_Incremental[]),0),0))</f>
        <v xml:space="preserve"> </v>
      </c>
      <c r="E466" s="30"/>
      <c r="F466" s="30"/>
      <c r="G466" s="30" t="str">
        <f>IF(B466=0,"",IF('Cumulative Volumes Imperial'!$AP$17=FALSE,I466,H466))</f>
        <v/>
      </c>
      <c r="H466" s="30"/>
      <c r="I466" s="30"/>
      <c r="J466" s="30" t="str">
        <f>IF(B466="","",IF('Cumulative Volumes Imperial'!$AP$17=FALSE,L466,K466))</f>
        <v/>
      </c>
      <c r="K466" s="30"/>
      <c r="L466" s="30"/>
      <c r="M466" s="30" t="str">
        <f>IF($E$8+45+$E$9&gt;989,"FALSE",IF(B466="","",IF('Cumulative Volumes Imperial'!$AP$17=FALSE,O466,N466)))</f>
        <v/>
      </c>
      <c r="N466" s="30"/>
      <c r="O466" s="30"/>
      <c r="P466" s="30" t="str">
        <f>IF(B466=0,"",(((1/12)*'Imperial Data'!$AC$4*'Imperial Data'!$AC$5)-C466)*$H$6)</f>
        <v/>
      </c>
      <c r="Q466" s="30"/>
      <c r="R466" s="30" t="str">
        <f>IF(B466=0,"",(((1/12)*'Imperial Data'!$AC$5*'Imperial Data'!$AC$7)-D466)*$H$6)</f>
        <v/>
      </c>
      <c r="S466" s="30"/>
      <c r="T466" s="30"/>
      <c r="U466" s="30"/>
      <c r="V466" s="30"/>
      <c r="W466" s="30" t="str">
        <f t="shared" si="71"/>
        <v/>
      </c>
      <c r="X466" s="31"/>
      <c r="Y466" s="30" t="str">
        <f t="shared" si="70"/>
        <v xml:space="preserve"> </v>
      </c>
      <c r="Z466" s="32"/>
    </row>
    <row r="467" spans="2:26" x14ac:dyDescent="0.2">
      <c r="B467" s="34"/>
      <c r="C467" s="30" t="str" cm="1">
        <f t="array" ref="C467">IF(B467=0," ",IF('Imperial Data'!AG456&gt;=1,_xlfn.XLOOKUP('Imperial Data'!AG456,Imperial_Incremental[Height],_xlfn.XLOOKUP('Cumulative Volumes Imperial'!$F$4,Imperial_Incremental[#Headers],Imperial_Incremental[])),0))</f>
        <v xml:space="preserve"> </v>
      </c>
      <c r="D467" s="30" t="str" cm="1">
        <f t="array" ref="D467">IF(B467=0," ",IF('Imperial Data'!AG456&gt;=1,_xlfn.XLOOKUP('Imperial Data'!AG456,Imperial_Incremental[Height],_xlfn.XLOOKUP('Cumulative Volumes Imperial'!$F$4&amp;"EC",Imperial_Incremental[#Headers],Imperial_Incremental[]),0),0))</f>
        <v xml:space="preserve"> </v>
      </c>
      <c r="E467" s="30"/>
      <c r="F467" s="30"/>
      <c r="G467" s="30" t="str">
        <f>IF(B467=0,"",IF('Cumulative Volumes Imperial'!$AP$17=FALSE,I467,H467))</f>
        <v/>
      </c>
      <c r="H467" s="30"/>
      <c r="I467" s="30"/>
      <c r="J467" s="30" t="str">
        <f>IF(B467="","",IF('Cumulative Volumes Imperial'!$AP$17=FALSE,L467,K467))</f>
        <v/>
      </c>
      <c r="K467" s="30"/>
      <c r="L467" s="30"/>
      <c r="M467" s="30" t="str">
        <f>IF($E$8+45+$E$9&gt;989,"FALSE",IF(B467="","",IF('Cumulative Volumes Imperial'!$AP$17=FALSE,O467,N467)))</f>
        <v/>
      </c>
      <c r="N467" s="30"/>
      <c r="O467" s="30"/>
      <c r="P467" s="30" t="str">
        <f>IF(B467=0,"",(((1/12)*'Imperial Data'!$AC$4*'Imperial Data'!$AC$5)-C467)*$H$6)</f>
        <v/>
      </c>
      <c r="Q467" s="30"/>
      <c r="R467" s="30" t="str">
        <f>IF(B467=0,"",(((1/12)*'Imperial Data'!$AC$5*'Imperial Data'!$AC$7)-D467)*$H$6)</f>
        <v/>
      </c>
      <c r="S467" s="30"/>
      <c r="T467" s="30"/>
      <c r="U467" s="30"/>
      <c r="V467" s="30"/>
      <c r="W467" s="30" t="str">
        <f t="shared" si="71"/>
        <v/>
      </c>
      <c r="X467" s="31"/>
      <c r="Y467" s="30" t="str">
        <f t="shared" si="70"/>
        <v xml:space="preserve"> </v>
      </c>
      <c r="Z467" s="32"/>
    </row>
    <row r="468" spans="2:26" x14ac:dyDescent="0.2">
      <c r="B468" s="34"/>
      <c r="C468" s="30" t="str" cm="1">
        <f t="array" ref="C468">IF(B468=0," ",IF('Imperial Data'!AG457&gt;=1,_xlfn.XLOOKUP('Imperial Data'!AG457,Imperial_Incremental[Height],_xlfn.XLOOKUP('Cumulative Volumes Imperial'!$F$4,Imperial_Incremental[#Headers],Imperial_Incremental[])),0))</f>
        <v xml:space="preserve"> </v>
      </c>
      <c r="D468" s="30" t="str" cm="1">
        <f t="array" ref="D468">IF(B468=0," ",IF('Imperial Data'!AG457&gt;=1,_xlfn.XLOOKUP('Imperial Data'!AG457,Imperial_Incremental[Height],_xlfn.XLOOKUP('Cumulative Volumes Imperial'!$F$4&amp;"EC",Imperial_Incremental[#Headers],Imperial_Incremental[]),0),0))</f>
        <v xml:space="preserve"> </v>
      </c>
      <c r="E468" s="30"/>
      <c r="F468" s="30"/>
      <c r="G468" s="30" t="str">
        <f>IF(B468=0,"",IF('Cumulative Volumes Imperial'!$AP$17=FALSE,I468,H468))</f>
        <v/>
      </c>
      <c r="H468" s="30"/>
      <c r="I468" s="30"/>
      <c r="J468" s="30" t="str">
        <f>IF(B468="","",IF('Cumulative Volumes Imperial'!$AP$17=FALSE,L468,K468))</f>
        <v/>
      </c>
      <c r="K468" s="30"/>
      <c r="L468" s="30"/>
      <c r="M468" s="30" t="str">
        <f>IF($E$8+45+$E$9&gt;989,"FALSE",IF(B468="","",IF('Cumulative Volumes Imperial'!$AP$17=FALSE,O468,N468)))</f>
        <v/>
      </c>
      <c r="N468" s="30"/>
      <c r="O468" s="30"/>
      <c r="P468" s="30" t="str">
        <f>IF(B468=0,"",(((1/12)*'Imperial Data'!$AC$4*'Imperial Data'!$AC$5)-C468)*$H$6)</f>
        <v/>
      </c>
      <c r="Q468" s="30"/>
      <c r="R468" s="30" t="str">
        <f>IF(B468=0,"",(((1/12)*'Imperial Data'!$AC$5*'Imperial Data'!$AC$7)-D468)*$H$6)</f>
        <v/>
      </c>
      <c r="S468" s="30"/>
      <c r="T468" s="30"/>
      <c r="U468" s="30"/>
      <c r="V468" s="30"/>
      <c r="W468" s="30" t="str">
        <f t="shared" si="71"/>
        <v/>
      </c>
      <c r="X468" s="31"/>
      <c r="Y468" s="30" t="str">
        <f t="shared" si="70"/>
        <v xml:space="preserve"> </v>
      </c>
      <c r="Z468" s="32"/>
    </row>
    <row r="469" spans="2:26" x14ac:dyDescent="0.2">
      <c r="B469" s="34"/>
      <c r="C469" s="30" t="str" cm="1">
        <f t="array" ref="C469">IF(B469=0," ",IF('Imperial Data'!AG458&gt;=1,_xlfn.XLOOKUP('Imperial Data'!AG458,Imperial_Incremental[Height],_xlfn.XLOOKUP('Cumulative Volumes Imperial'!$F$4,Imperial_Incremental[#Headers],Imperial_Incremental[])),0))</f>
        <v xml:space="preserve"> </v>
      </c>
      <c r="D469" s="30" t="str" cm="1">
        <f t="array" ref="D469">IF(B469=0," ",IF('Imperial Data'!AG458&gt;=1,_xlfn.XLOOKUP('Imperial Data'!AG458,Imperial_Incremental[Height],_xlfn.XLOOKUP('Cumulative Volumes Imperial'!$F$4&amp;"EC",Imperial_Incremental[#Headers],Imperial_Incremental[]),0),0))</f>
        <v xml:space="preserve"> </v>
      </c>
      <c r="E469" s="30"/>
      <c r="F469" s="30"/>
      <c r="G469" s="30" t="str">
        <f>IF(B469=0,"",IF('Cumulative Volumes Imperial'!$AP$17=FALSE,I469,H469))</f>
        <v/>
      </c>
      <c r="H469" s="30"/>
      <c r="I469" s="30"/>
      <c r="J469" s="30" t="str">
        <f>IF(B469="","",IF('Cumulative Volumes Imperial'!$AP$17=FALSE,L469,K469))</f>
        <v/>
      </c>
      <c r="K469" s="30"/>
      <c r="L469" s="30"/>
      <c r="M469" s="30" t="str">
        <f>IF($E$8+45+$E$9&gt;989,"FALSE",IF(B469="","",IF('Cumulative Volumes Imperial'!$AP$17=FALSE,O469,N469)))</f>
        <v/>
      </c>
      <c r="N469" s="30"/>
      <c r="O469" s="30"/>
      <c r="P469" s="30" t="str">
        <f>IF(B469=0,"",(((1/12)*'Imperial Data'!$AC$4*'Imperial Data'!$AC$5)-C469)*$H$6)</f>
        <v/>
      </c>
      <c r="Q469" s="30"/>
      <c r="R469" s="30" t="str">
        <f>IF(B469=0,"",(((1/12)*'Imperial Data'!$AC$5*'Imperial Data'!$AC$7)-D469)*$H$6)</f>
        <v/>
      </c>
      <c r="S469" s="30"/>
      <c r="T469" s="30"/>
      <c r="U469" s="30"/>
      <c r="V469" s="30"/>
      <c r="W469" s="30" t="str">
        <f t="shared" si="71"/>
        <v/>
      </c>
      <c r="X469" s="31"/>
      <c r="Y469" s="30" t="str">
        <f t="shared" si="70"/>
        <v xml:space="preserve"> </v>
      </c>
      <c r="Z469" s="32"/>
    </row>
    <row r="470" spans="2:26" x14ac:dyDescent="0.2">
      <c r="B470" s="34"/>
      <c r="C470" s="30" t="str" cm="1">
        <f t="array" ref="C470">IF(B470=0," ",IF('Imperial Data'!AG459&gt;=1,_xlfn.XLOOKUP('Imperial Data'!AG459,Imperial_Incremental[Height],_xlfn.XLOOKUP('Cumulative Volumes Imperial'!$F$4,Imperial_Incremental[#Headers],Imperial_Incremental[])),0))</f>
        <v xml:space="preserve"> </v>
      </c>
      <c r="D470" s="30" t="str" cm="1">
        <f t="array" ref="D470">IF(B470=0," ",IF('Imperial Data'!AG459&gt;=1,_xlfn.XLOOKUP('Imperial Data'!AG459,Imperial_Incremental[Height],_xlfn.XLOOKUP('Cumulative Volumes Imperial'!$F$4&amp;"EC",Imperial_Incremental[#Headers],Imperial_Incremental[]),0),0))</f>
        <v xml:space="preserve"> </v>
      </c>
      <c r="E470" s="30"/>
      <c r="F470" s="30"/>
      <c r="G470" s="30" t="str">
        <f>IF(B470=0,"",IF('Cumulative Volumes Imperial'!$AP$17=FALSE,I470,H470))</f>
        <v/>
      </c>
      <c r="H470" s="30"/>
      <c r="I470" s="30"/>
      <c r="J470" s="30" t="str">
        <f>IF(B470="","",IF('Cumulative Volumes Imperial'!$AP$17=FALSE,L470,K470))</f>
        <v/>
      </c>
      <c r="K470" s="30"/>
      <c r="L470" s="30"/>
      <c r="M470" s="30" t="str">
        <f>IF($E$8+45+$E$9&gt;989,"FALSE",IF(B470="","",IF('Cumulative Volumes Imperial'!$AP$17=FALSE,O470,N470)))</f>
        <v/>
      </c>
      <c r="N470" s="30"/>
      <c r="O470" s="30"/>
      <c r="P470" s="30" t="str">
        <f>IF(B470=0,"",(((1/12)*'Imperial Data'!$AC$4*'Imperial Data'!$AC$5)-C470)*$H$6)</f>
        <v/>
      </c>
      <c r="Q470" s="30"/>
      <c r="R470" s="30" t="str">
        <f>IF(B470=0,"",(((1/12)*'Imperial Data'!$AC$5*'Imperial Data'!$AC$7)-D470)*$H$6)</f>
        <v/>
      </c>
      <c r="S470" s="30"/>
      <c r="T470" s="30"/>
      <c r="U470" s="30"/>
      <c r="V470" s="30"/>
      <c r="W470" s="30" t="str">
        <f t="shared" si="71"/>
        <v/>
      </c>
      <c r="X470" s="31"/>
      <c r="Y470" s="30" t="str">
        <f t="shared" si="70"/>
        <v xml:space="preserve"> </v>
      </c>
      <c r="Z470" s="32"/>
    </row>
    <row r="471" spans="2:26" x14ac:dyDescent="0.2">
      <c r="B471" s="34"/>
      <c r="C471" s="30" t="str" cm="1">
        <f t="array" ref="C471">IF(B471=0," ",IF('Imperial Data'!AG460&gt;=1,_xlfn.XLOOKUP('Imperial Data'!AG460,Imperial_Incremental[Height],_xlfn.XLOOKUP('Cumulative Volumes Imperial'!$F$4,Imperial_Incremental[#Headers],Imperial_Incremental[])),0))</f>
        <v xml:space="preserve"> </v>
      </c>
      <c r="D471" s="30" t="str" cm="1">
        <f t="array" ref="D471">IF(B471=0," ",IF('Imperial Data'!AG460&gt;=1,_xlfn.XLOOKUP('Imperial Data'!AG460,Imperial_Incremental[Height],_xlfn.XLOOKUP('Cumulative Volumes Imperial'!$F$4&amp;"EC",Imperial_Incremental[#Headers],Imperial_Incremental[]),0),0))</f>
        <v xml:space="preserve"> </v>
      </c>
      <c r="E471" s="30"/>
      <c r="F471" s="30"/>
      <c r="G471" s="30" t="str">
        <f>IF(B471=0,"",IF('Cumulative Volumes Imperial'!$AP$17=FALSE,I471,H471))</f>
        <v/>
      </c>
      <c r="H471" s="30"/>
      <c r="I471" s="30"/>
      <c r="J471" s="30" t="str">
        <f>IF(B471="","",IF('Cumulative Volumes Imperial'!$AP$17=FALSE,L471,K471))</f>
        <v/>
      </c>
      <c r="K471" s="30"/>
      <c r="L471" s="30"/>
      <c r="M471" s="30" t="str">
        <f>IF($E$8+45+$E$9&gt;989,"FALSE",IF(B471="","",IF('Cumulative Volumes Imperial'!$AP$17=FALSE,O471,N471)))</f>
        <v/>
      </c>
      <c r="N471" s="30"/>
      <c r="O471" s="30"/>
      <c r="P471" s="30" t="str">
        <f>IF(B471=0,"",(((1/12)*'Imperial Data'!$AC$4*'Imperial Data'!$AC$5)-C471)*$H$6)</f>
        <v/>
      </c>
      <c r="Q471" s="30"/>
      <c r="R471" s="30" t="str">
        <f>IF(B471=0,"",(((1/12)*'Imperial Data'!$AC$5*'Imperial Data'!$AC$7)-D471)*$H$6)</f>
        <v/>
      </c>
      <c r="S471" s="30"/>
      <c r="T471" s="30"/>
      <c r="U471" s="30"/>
      <c r="V471" s="30"/>
      <c r="W471" s="30" t="str">
        <f t="shared" si="71"/>
        <v/>
      </c>
      <c r="X471" s="31"/>
      <c r="Y471" s="30" t="str">
        <f t="shared" si="70"/>
        <v xml:space="preserve"> </v>
      </c>
      <c r="Z471" s="32"/>
    </row>
    <row r="472" spans="2:26" x14ac:dyDescent="0.2">
      <c r="B472" s="34"/>
      <c r="C472" s="30" t="str" cm="1">
        <f t="array" ref="C472">IF(B472=0," ",IF('Imperial Data'!AG461&gt;=1,_xlfn.XLOOKUP('Imperial Data'!AG461,Imperial_Incremental[Height],_xlfn.XLOOKUP('Cumulative Volumes Imperial'!$F$4,Imperial_Incremental[#Headers],Imperial_Incremental[])),0))</f>
        <v xml:space="preserve"> </v>
      </c>
      <c r="D472" s="30" t="str" cm="1">
        <f t="array" ref="D472">IF(B472=0," ",IF('Imperial Data'!AG461&gt;=1,_xlfn.XLOOKUP('Imperial Data'!AG461,Imperial_Incremental[Height],_xlfn.XLOOKUP('Cumulative Volumes Imperial'!$F$4&amp;"EC",Imperial_Incremental[#Headers],Imperial_Incremental[]),0),0))</f>
        <v xml:space="preserve"> </v>
      </c>
      <c r="E472" s="30"/>
      <c r="F472" s="30"/>
      <c r="G472" s="30" t="str">
        <f>IF(B472=0,"",IF('Cumulative Volumes Imperial'!$AP$17=FALSE,I472,H472))</f>
        <v/>
      </c>
      <c r="H472" s="30"/>
      <c r="I472" s="30"/>
      <c r="J472" s="30" t="str">
        <f>IF(B472="","",IF('Cumulative Volumes Imperial'!$AP$17=FALSE,L472,K472))</f>
        <v/>
      </c>
      <c r="K472" s="30"/>
      <c r="L472" s="30"/>
      <c r="M472" s="30" t="str">
        <f>IF($E$8+45+$E$9&gt;989,"FALSE",IF(B472="","",IF('Cumulative Volumes Imperial'!$AP$17=FALSE,O472,N472)))</f>
        <v/>
      </c>
      <c r="N472" s="30"/>
      <c r="O472" s="30"/>
      <c r="P472" s="30" t="str">
        <f>IF(B472=0,"",(((1/12)*'Imperial Data'!$AC$4*'Imperial Data'!$AC$5)-C472)*$H$6)</f>
        <v/>
      </c>
      <c r="Q472" s="30"/>
      <c r="R472" s="30" t="str">
        <f>IF(B472=0,"",(((1/12)*'Imperial Data'!$AC$5*'Imperial Data'!$AC$7)-D472)*$H$6)</f>
        <v/>
      </c>
      <c r="S472" s="30"/>
      <c r="T472" s="30"/>
      <c r="U472" s="30"/>
      <c r="V472" s="30"/>
      <c r="W472" s="30" t="str">
        <f t="shared" si="71"/>
        <v/>
      </c>
      <c r="X472" s="31"/>
      <c r="Y472" s="30" t="str">
        <f t="shared" si="70"/>
        <v xml:space="preserve"> </v>
      </c>
      <c r="Z472" s="32"/>
    </row>
    <row r="473" spans="2:26" x14ac:dyDescent="0.2">
      <c r="B473" s="34"/>
      <c r="C473" s="30" t="str" cm="1">
        <f t="array" ref="C473">IF(B473=0," ",IF('Imperial Data'!AG462&gt;=1,_xlfn.XLOOKUP('Imperial Data'!AG462,Imperial_Incremental[Height],_xlfn.XLOOKUP('Cumulative Volumes Imperial'!$F$4,Imperial_Incremental[#Headers],Imperial_Incremental[])),0))</f>
        <v xml:space="preserve"> </v>
      </c>
      <c r="D473" s="30" t="str" cm="1">
        <f t="array" ref="D473">IF(B473=0," ",IF('Imperial Data'!AG462&gt;=1,_xlfn.XLOOKUP('Imperial Data'!AG462,Imperial_Incremental[Height],_xlfn.XLOOKUP('Cumulative Volumes Imperial'!$F$4&amp;"EC",Imperial_Incremental[#Headers],Imperial_Incremental[]),0),0))</f>
        <v xml:space="preserve"> </v>
      </c>
      <c r="E473" s="30"/>
      <c r="F473" s="30"/>
      <c r="G473" s="30" t="str">
        <f>IF(B473=0,"",IF('Cumulative Volumes Imperial'!$AP$17=FALSE,I473,H473))</f>
        <v/>
      </c>
      <c r="H473" s="30"/>
      <c r="I473" s="30"/>
      <c r="J473" s="30" t="str">
        <f>IF(B473="","",IF('Cumulative Volumes Imperial'!$AP$17=FALSE,L473,K473))</f>
        <v/>
      </c>
      <c r="K473" s="30"/>
      <c r="L473" s="30"/>
      <c r="M473" s="30" t="str">
        <f>IF($E$8+45+$E$9&gt;989,"FALSE",IF(B473="","",IF('Cumulative Volumes Imperial'!$AP$17=FALSE,O473,N473)))</f>
        <v/>
      </c>
      <c r="N473" s="30"/>
      <c r="O473" s="30"/>
      <c r="P473" s="30" t="str">
        <f>IF(B473=0,"",(((1/12)*'Imperial Data'!$AC$4*'Imperial Data'!$AC$5)-C473)*$H$6)</f>
        <v/>
      </c>
      <c r="Q473" s="30"/>
      <c r="R473" s="30" t="str">
        <f>IF(B473=0,"",(((1/12)*'Imperial Data'!$AC$5*'Imperial Data'!$AC$7)-D473)*$H$6)</f>
        <v/>
      </c>
      <c r="S473" s="30"/>
      <c r="T473" s="30"/>
      <c r="U473" s="30"/>
      <c r="V473" s="30"/>
      <c r="W473" s="30" t="str">
        <f t="shared" si="71"/>
        <v/>
      </c>
      <c r="X473" s="31"/>
      <c r="Y473" s="30" t="str">
        <f t="shared" si="70"/>
        <v xml:space="preserve"> </v>
      </c>
      <c r="Z473" s="32"/>
    </row>
    <row r="474" spans="2:26" x14ac:dyDescent="0.2">
      <c r="B474" s="34"/>
      <c r="C474" s="30" t="str" cm="1">
        <f t="array" ref="C474">IF(B474=0," ",IF('Imperial Data'!AG463&gt;=1,_xlfn.XLOOKUP('Imperial Data'!AG463,Imperial_Incremental[Height],_xlfn.XLOOKUP('Cumulative Volumes Imperial'!$F$4,Imperial_Incremental[#Headers],Imperial_Incremental[])),0))</f>
        <v xml:space="preserve"> </v>
      </c>
      <c r="D474" s="30" t="str" cm="1">
        <f t="array" ref="D474">IF(B474=0," ",IF('Imperial Data'!AG463&gt;=1,_xlfn.XLOOKUP('Imperial Data'!AG463,Imperial_Incremental[Height],_xlfn.XLOOKUP('Cumulative Volumes Imperial'!$F$4&amp;"EC",Imperial_Incremental[#Headers],Imperial_Incremental[]),0),0))</f>
        <v xml:space="preserve"> </v>
      </c>
      <c r="E474" s="30"/>
      <c r="F474" s="30"/>
      <c r="G474" s="30" t="str">
        <f>IF(B474=0,"",IF('Cumulative Volumes Imperial'!$AP$17=FALSE,I474,H474))</f>
        <v/>
      </c>
      <c r="H474" s="30"/>
      <c r="I474" s="30"/>
      <c r="J474" s="30" t="str">
        <f>IF(B474="","",IF('Cumulative Volumes Imperial'!$AP$17=FALSE,L474,K474))</f>
        <v/>
      </c>
      <c r="K474" s="30"/>
      <c r="L474" s="30"/>
      <c r="M474" s="30" t="str">
        <f>IF($E$8+45+$E$9&gt;989,"FALSE",IF(B474="","",IF('Cumulative Volumes Imperial'!$AP$17=FALSE,O474,N474)))</f>
        <v/>
      </c>
      <c r="N474" s="30"/>
      <c r="O474" s="30"/>
      <c r="P474" s="30" t="str">
        <f>IF(B474=0,"",(((1/12)*'Imperial Data'!$AC$4*'Imperial Data'!$AC$5)-C474)*$H$6)</f>
        <v/>
      </c>
      <c r="Q474" s="30"/>
      <c r="R474" s="30" t="str">
        <f>IF(B474=0,"",(((1/12)*'Imperial Data'!$AC$5*'Imperial Data'!$AC$7)-D474)*$H$6)</f>
        <v/>
      </c>
      <c r="S474" s="30"/>
      <c r="T474" s="30"/>
      <c r="U474" s="30"/>
      <c r="V474" s="30"/>
      <c r="W474" s="30" t="str">
        <f t="shared" si="71"/>
        <v/>
      </c>
      <c r="X474" s="31"/>
      <c r="Y474" s="30" t="str">
        <f t="shared" si="70"/>
        <v xml:space="preserve"> </v>
      </c>
      <c r="Z474" s="32"/>
    </row>
    <row r="475" spans="2:26" x14ac:dyDescent="0.2">
      <c r="B475" s="34"/>
      <c r="C475" s="30" t="str" cm="1">
        <f t="array" ref="C475">IF(B475=0," ",IF('Imperial Data'!AG464&gt;=1,_xlfn.XLOOKUP('Imperial Data'!AG464,Imperial_Incremental[Height],_xlfn.XLOOKUP('Cumulative Volumes Imperial'!$F$4,Imperial_Incremental[#Headers],Imperial_Incremental[])),0))</f>
        <v xml:space="preserve"> </v>
      </c>
      <c r="D475" s="30" t="str" cm="1">
        <f t="array" ref="D475">IF(B475=0," ",IF('Imperial Data'!AG464&gt;=1,_xlfn.XLOOKUP('Imperial Data'!AG464,Imperial_Incremental[Height],_xlfn.XLOOKUP('Cumulative Volumes Imperial'!$F$4&amp;"EC",Imperial_Incremental[#Headers],Imperial_Incremental[]),0),0))</f>
        <v xml:space="preserve"> </v>
      </c>
      <c r="E475" s="30"/>
      <c r="F475" s="30"/>
      <c r="G475" s="30" t="str">
        <f>IF(B475=0,"",IF('Cumulative Volumes Imperial'!$AP$17=FALSE,I475,H475))</f>
        <v/>
      </c>
      <c r="H475" s="30"/>
      <c r="I475" s="30"/>
      <c r="J475" s="30" t="str">
        <f>IF(B475="","",IF('Cumulative Volumes Imperial'!$AP$17=FALSE,L475,K475))</f>
        <v/>
      </c>
      <c r="K475" s="30"/>
      <c r="L475" s="30"/>
      <c r="M475" s="30" t="str">
        <f>IF($E$8+45+$E$9&gt;989,"FALSE",IF(B475="","",IF('Cumulative Volumes Imperial'!$AP$17=FALSE,O475,N475)))</f>
        <v/>
      </c>
      <c r="N475" s="30"/>
      <c r="O475" s="30"/>
      <c r="P475" s="30" t="str">
        <f>IF(B475=0,"",(((1/12)*'Imperial Data'!$AC$4*'Imperial Data'!$AC$5)-C475)*$H$6)</f>
        <v/>
      </c>
      <c r="Q475" s="30"/>
      <c r="R475" s="30" t="str">
        <f>IF(B475=0,"",(((1/12)*'Imperial Data'!$AC$5*'Imperial Data'!$AC$7)-D475)*$H$6)</f>
        <v/>
      </c>
      <c r="S475" s="30"/>
      <c r="T475" s="30"/>
      <c r="U475" s="30"/>
      <c r="V475" s="30"/>
      <c r="W475" s="30" t="str">
        <f t="shared" si="71"/>
        <v/>
      </c>
      <c r="X475" s="31"/>
      <c r="Y475" s="30" t="str">
        <f t="shared" si="70"/>
        <v xml:space="preserve"> </v>
      </c>
      <c r="Z475" s="32"/>
    </row>
    <row r="476" spans="2:26" x14ac:dyDescent="0.2">
      <c r="B476" s="34"/>
      <c r="C476" s="30" t="str" cm="1">
        <f t="array" ref="C476">IF(B476=0," ",IF('Imperial Data'!AG465&gt;=1,_xlfn.XLOOKUP('Imperial Data'!AG465,Imperial_Incremental[Height],_xlfn.XLOOKUP('Cumulative Volumes Imperial'!$F$4,Imperial_Incremental[#Headers],Imperial_Incremental[])),0))</f>
        <v xml:space="preserve"> </v>
      </c>
      <c r="D476" s="30" t="str" cm="1">
        <f t="array" ref="D476">IF(B476=0," ",IF('Imperial Data'!AG465&gt;=1,_xlfn.XLOOKUP('Imperial Data'!AG465,Imperial_Incremental[Height],_xlfn.XLOOKUP('Cumulative Volumes Imperial'!$F$4&amp;"EC",Imperial_Incremental[#Headers],Imperial_Incremental[]),0),0))</f>
        <v xml:space="preserve"> </v>
      </c>
      <c r="E476" s="30"/>
      <c r="F476" s="30"/>
      <c r="G476" s="30" t="str">
        <f>IF(B476=0,"",IF('Cumulative Volumes Imperial'!$AP$17=FALSE,I476,H476))</f>
        <v/>
      </c>
      <c r="H476" s="30"/>
      <c r="I476" s="30"/>
      <c r="J476" s="30" t="str">
        <f>IF(B476="","",IF('Cumulative Volumes Imperial'!$AP$17=FALSE,L476,K476))</f>
        <v/>
      </c>
      <c r="K476" s="30"/>
      <c r="L476" s="30"/>
      <c r="M476" s="30" t="str">
        <f>IF($E$8+45+$E$9&gt;989,"FALSE",IF(B476="","",IF('Cumulative Volumes Imperial'!$AP$17=FALSE,O476,N476)))</f>
        <v/>
      </c>
      <c r="N476" s="30"/>
      <c r="O476" s="30"/>
      <c r="P476" s="30" t="str">
        <f>IF(B476=0,"",(((1/12)*'Imperial Data'!$AC$4*'Imperial Data'!$AC$5)-C476)*$H$6)</f>
        <v/>
      </c>
      <c r="Q476" s="30"/>
      <c r="R476" s="30" t="str">
        <f>IF(B476=0,"",(((1/12)*'Imperial Data'!$AC$5*'Imperial Data'!$AC$7)-D476)*$H$6)</f>
        <v/>
      </c>
      <c r="S476" s="30"/>
      <c r="T476" s="30"/>
      <c r="U476" s="30"/>
      <c r="V476" s="30"/>
      <c r="W476" s="30" t="str">
        <f t="shared" si="71"/>
        <v/>
      </c>
      <c r="X476" s="31"/>
      <c r="Y476" s="30" t="str">
        <f t="shared" si="70"/>
        <v xml:space="preserve"> </v>
      </c>
      <c r="Z476" s="32"/>
    </row>
    <row r="477" spans="2:26" x14ac:dyDescent="0.2">
      <c r="B477" s="34"/>
      <c r="C477" s="30" t="str" cm="1">
        <f t="array" ref="C477">IF(B477=0," ",IF('Imperial Data'!AG466&gt;=1,_xlfn.XLOOKUP('Imperial Data'!AG466,Imperial_Incremental[Height],_xlfn.XLOOKUP('Cumulative Volumes Imperial'!$F$4,Imperial_Incremental[#Headers],Imperial_Incremental[])),0))</f>
        <v xml:space="preserve"> </v>
      </c>
      <c r="D477" s="30" t="str" cm="1">
        <f t="array" ref="D477">IF(B477=0," ",IF('Imperial Data'!AG466&gt;=1,_xlfn.XLOOKUP('Imperial Data'!AG466,Imperial_Incremental[Height],_xlfn.XLOOKUP('Cumulative Volumes Imperial'!$F$4&amp;"EC",Imperial_Incremental[#Headers],Imperial_Incremental[]),0),0))</f>
        <v xml:space="preserve"> </v>
      </c>
      <c r="E477" s="30"/>
      <c r="F477" s="30"/>
      <c r="G477" s="30" t="str">
        <f>IF(B477=0,"",IF('Cumulative Volumes Imperial'!$AP$17=FALSE,I477,H477))</f>
        <v/>
      </c>
      <c r="H477" s="30"/>
      <c r="I477" s="30"/>
      <c r="J477" s="30" t="str">
        <f>IF(B477="","",IF('Cumulative Volumes Imperial'!$AP$17=FALSE,L477,K477))</f>
        <v/>
      </c>
      <c r="K477" s="30"/>
      <c r="L477" s="30"/>
      <c r="M477" s="30" t="str">
        <f>IF($E$8+45+$E$9&gt;989,"FALSE",IF(B477="","",IF('Cumulative Volumes Imperial'!$AP$17=FALSE,O477,N477)))</f>
        <v/>
      </c>
      <c r="N477" s="30"/>
      <c r="O477" s="30"/>
      <c r="P477" s="30" t="str">
        <f>IF(B477=0,"",(((1/12)*'Imperial Data'!$AC$4*'Imperial Data'!$AC$5)-C477)*$H$6)</f>
        <v/>
      </c>
      <c r="Q477" s="30"/>
      <c r="R477" s="30" t="str">
        <f>IF(B477=0,"",(((1/12)*'Imperial Data'!$AC$5*'Imperial Data'!$AC$7)-D477)*$H$6)</f>
        <v/>
      </c>
      <c r="S477" s="30"/>
      <c r="T477" s="30"/>
      <c r="U477" s="30"/>
      <c r="V477" s="30"/>
      <c r="W477" s="30" t="str">
        <f t="shared" si="71"/>
        <v/>
      </c>
      <c r="X477" s="31"/>
      <c r="Y477" s="30" t="str">
        <f t="shared" si="70"/>
        <v xml:space="preserve"> </v>
      </c>
      <c r="Z477" s="32"/>
    </row>
    <row r="478" spans="2:26" x14ac:dyDescent="0.2">
      <c r="B478" s="34"/>
      <c r="C478" s="30" t="str" cm="1">
        <f t="array" ref="C478">IF(B478=0," ",IF('Imperial Data'!AG467&gt;=1,_xlfn.XLOOKUP('Imperial Data'!AG467,Imperial_Incremental[Height],_xlfn.XLOOKUP('Cumulative Volumes Imperial'!$F$4,Imperial_Incremental[#Headers],Imperial_Incremental[])),0))</f>
        <v xml:space="preserve"> </v>
      </c>
      <c r="D478" s="30" t="str" cm="1">
        <f t="array" ref="D478">IF(B478=0," ",IF('Imperial Data'!AG467&gt;=1,_xlfn.XLOOKUP('Imperial Data'!AG467,Imperial_Incremental[Height],_xlfn.XLOOKUP('Cumulative Volumes Imperial'!$F$4&amp;"EC",Imperial_Incremental[#Headers],Imperial_Incremental[]),0),0))</f>
        <v xml:space="preserve"> </v>
      </c>
      <c r="E478" s="30"/>
      <c r="F478" s="30"/>
      <c r="G478" s="30" t="str">
        <f>IF(B478=0,"",IF('Cumulative Volumes Imperial'!$AP$17=FALSE,I478,H478))</f>
        <v/>
      </c>
      <c r="H478" s="30"/>
      <c r="I478" s="30"/>
      <c r="J478" s="30" t="str">
        <f>IF(B478="","",IF('Cumulative Volumes Imperial'!$AP$17=FALSE,L478,K478))</f>
        <v/>
      </c>
      <c r="K478" s="30"/>
      <c r="L478" s="30"/>
      <c r="M478" s="30" t="str">
        <f>IF($E$8+45+$E$9&gt;989,"FALSE",IF(B478="","",IF('Cumulative Volumes Imperial'!$AP$17=FALSE,O478,N478)))</f>
        <v/>
      </c>
      <c r="N478" s="30"/>
      <c r="O478" s="30"/>
      <c r="P478" s="30" t="str">
        <f>IF(B478=0,"",(((1/12)*'Imperial Data'!$AC$4*'Imperial Data'!$AC$5)-C478)*$H$6)</f>
        <v/>
      </c>
      <c r="Q478" s="30"/>
      <c r="R478" s="30" t="str">
        <f>IF(B478=0,"",(((1/12)*'Imperial Data'!$AC$5*'Imperial Data'!$AC$7)-D478)*$H$6)</f>
        <v/>
      </c>
      <c r="S478" s="30"/>
      <c r="T478" s="30"/>
      <c r="U478" s="30"/>
      <c r="V478" s="30"/>
      <c r="W478" s="30" t="str">
        <f t="shared" si="71"/>
        <v/>
      </c>
      <c r="X478" s="31"/>
      <c r="Y478" s="30" t="str">
        <f t="shared" si="70"/>
        <v xml:space="preserve"> </v>
      </c>
      <c r="Z478" s="32"/>
    </row>
    <row r="479" spans="2:26" x14ac:dyDescent="0.2">
      <c r="B479" s="34"/>
      <c r="C479" s="30" t="str" cm="1">
        <f t="array" ref="C479">IF(B479=0," ",IF('Imperial Data'!AG468&gt;=1,_xlfn.XLOOKUP('Imperial Data'!AG468,Imperial_Incremental[Height],_xlfn.XLOOKUP('Cumulative Volumes Imperial'!$F$4,Imperial_Incremental[#Headers],Imperial_Incremental[])),0))</f>
        <v xml:space="preserve"> </v>
      </c>
      <c r="D479" s="30" t="str" cm="1">
        <f t="array" ref="D479">IF(B479=0," ",IF('Imperial Data'!AG468&gt;=1,_xlfn.XLOOKUP('Imperial Data'!AG468,Imperial_Incremental[Height],_xlfn.XLOOKUP('Cumulative Volumes Imperial'!$F$4&amp;"EC",Imperial_Incremental[#Headers],Imperial_Incremental[]),0),0))</f>
        <v xml:space="preserve"> </v>
      </c>
      <c r="E479" s="30"/>
      <c r="F479" s="30"/>
      <c r="G479" s="30" t="str">
        <f>IF(B479=0,"",IF('Cumulative Volumes Imperial'!$AP$17=FALSE,I479,H479))</f>
        <v/>
      </c>
      <c r="H479" s="30"/>
      <c r="I479" s="30"/>
      <c r="J479" s="30" t="str">
        <f>IF(B479="","",IF('Cumulative Volumes Imperial'!$AP$17=FALSE,L479,K479))</f>
        <v/>
      </c>
      <c r="K479" s="30"/>
      <c r="L479" s="30"/>
      <c r="M479" s="30" t="str">
        <f>IF($E$8+45+$E$9&gt;989,"FALSE",IF(B479="","",IF('Cumulative Volumes Imperial'!$AP$17=FALSE,O479,N479)))</f>
        <v/>
      </c>
      <c r="N479" s="30"/>
      <c r="O479" s="30"/>
      <c r="P479" s="30" t="str">
        <f>IF(B479=0,"",(((1/12)*'Imperial Data'!$AC$4*'Imperial Data'!$AC$5)-C479)*$H$6)</f>
        <v/>
      </c>
      <c r="Q479" s="30"/>
      <c r="R479" s="30" t="str">
        <f>IF(B479=0,"",(((1/12)*'Imperial Data'!$AC$5*'Imperial Data'!$AC$7)-D479)*$H$6)</f>
        <v/>
      </c>
      <c r="S479" s="30"/>
      <c r="T479" s="30"/>
      <c r="U479" s="30"/>
      <c r="V479" s="30"/>
      <c r="W479" s="30" t="str">
        <f t="shared" si="71"/>
        <v/>
      </c>
      <c r="X479" s="31"/>
      <c r="Y479" s="30" t="str">
        <f t="shared" si="70"/>
        <v xml:space="preserve"> </v>
      </c>
      <c r="Z479" s="32"/>
    </row>
    <row r="480" spans="2:26" x14ac:dyDescent="0.2">
      <c r="B480" s="34"/>
      <c r="C480" s="30" t="str" cm="1">
        <f t="array" ref="C480">IF(B480=0," ",IF('Imperial Data'!AG469&gt;=1,_xlfn.XLOOKUP('Imperial Data'!AG469,Imperial_Incremental[Height],_xlfn.XLOOKUP('Cumulative Volumes Imperial'!$F$4,Imperial_Incremental[#Headers],Imperial_Incremental[])),0))</f>
        <v xml:space="preserve"> </v>
      </c>
      <c r="D480" s="30" t="str" cm="1">
        <f t="array" ref="D480">IF(B480=0," ",IF('Imperial Data'!AG469&gt;=1,_xlfn.XLOOKUP('Imperial Data'!AG469,Imperial_Incremental[Height],_xlfn.XLOOKUP('Cumulative Volumes Imperial'!$F$4&amp;"EC",Imperial_Incremental[#Headers],Imperial_Incremental[]),0),0))</f>
        <v xml:space="preserve"> </v>
      </c>
      <c r="E480" s="30"/>
      <c r="F480" s="30"/>
      <c r="G480" s="30" t="str">
        <f>IF(B480=0,"",IF('Cumulative Volumes Imperial'!$AP$17=FALSE,I480,H480))</f>
        <v/>
      </c>
      <c r="H480" s="30"/>
      <c r="I480" s="30"/>
      <c r="J480" s="30" t="str">
        <f>IF(B480="","",IF('Cumulative Volumes Imperial'!$AP$17=FALSE,L480,K480))</f>
        <v/>
      </c>
      <c r="K480" s="30"/>
      <c r="L480" s="30"/>
      <c r="M480" s="30" t="str">
        <f>IF($E$8+45+$E$9&gt;989,"FALSE",IF(B480="","",IF('Cumulative Volumes Imperial'!$AP$17=FALSE,O480,N480)))</f>
        <v/>
      </c>
      <c r="N480" s="30"/>
      <c r="O480" s="30"/>
      <c r="P480" s="30" t="str">
        <f>IF(B480=0,"",(((1/12)*'Imperial Data'!$AC$4*'Imperial Data'!$AC$5)-C480)*$H$6)</f>
        <v/>
      </c>
      <c r="Q480" s="30"/>
      <c r="R480" s="30" t="str">
        <f>IF(B480=0,"",(((1/12)*'Imperial Data'!$AC$5*'Imperial Data'!$AC$7)-D480)*$H$6)</f>
        <v/>
      </c>
      <c r="S480" s="30"/>
      <c r="T480" s="30"/>
      <c r="U480" s="30"/>
      <c r="V480" s="30"/>
      <c r="W480" s="30" t="str">
        <f t="shared" si="71"/>
        <v/>
      </c>
      <c r="X480" s="31"/>
      <c r="Y480" s="30" t="str">
        <f t="shared" si="70"/>
        <v xml:space="preserve"> </v>
      </c>
      <c r="Z480" s="32"/>
    </row>
    <row r="481" spans="2:26" x14ac:dyDescent="0.2">
      <c r="B481" s="34"/>
      <c r="C481" s="30" t="str" cm="1">
        <f t="array" ref="C481">IF(B481=0," ",IF('Imperial Data'!AG470&gt;=1,_xlfn.XLOOKUP('Imperial Data'!AG470,Imperial_Incremental[Height],_xlfn.XLOOKUP('Cumulative Volumes Imperial'!$F$4,Imperial_Incremental[#Headers],Imperial_Incremental[])),0))</f>
        <v xml:space="preserve"> </v>
      </c>
      <c r="D481" s="30" t="str" cm="1">
        <f t="array" ref="D481">IF(B481=0," ",IF('Imperial Data'!AG470&gt;=1,_xlfn.XLOOKUP('Imperial Data'!AG470,Imperial_Incremental[Height],_xlfn.XLOOKUP('Cumulative Volumes Imperial'!$F$4&amp;"EC",Imperial_Incremental[#Headers],Imperial_Incremental[]),0),0))</f>
        <v xml:space="preserve"> </v>
      </c>
      <c r="E481" s="30"/>
      <c r="F481" s="30"/>
      <c r="G481" s="30" t="str">
        <f>IF(B481=0,"",IF('Cumulative Volumes Imperial'!$AP$17=FALSE,I481,H481))</f>
        <v/>
      </c>
      <c r="H481" s="30"/>
      <c r="I481" s="30"/>
      <c r="J481" s="30" t="str">
        <f>IF(B481="","",IF('Cumulative Volumes Imperial'!$AP$17=FALSE,L481,K481))</f>
        <v/>
      </c>
      <c r="K481" s="30"/>
      <c r="L481" s="30"/>
      <c r="M481" s="30" t="str">
        <f>IF($E$8+45+$E$9&gt;989,"FALSE",IF(B481="","",IF('Cumulative Volumes Imperial'!$AP$17=FALSE,O481,N481)))</f>
        <v/>
      </c>
      <c r="N481" s="30"/>
      <c r="O481" s="30"/>
      <c r="P481" s="30" t="str">
        <f>IF(B481=0,"",(((1/12)*'Imperial Data'!$AC$4*'Imperial Data'!$AC$5)-C481)*$H$6)</f>
        <v/>
      </c>
      <c r="Q481" s="30"/>
      <c r="R481" s="30" t="str">
        <f>IF(B481=0,"",(((1/12)*'Imperial Data'!$AC$5*'Imperial Data'!$AC$7)-D481)*$H$6)</f>
        <v/>
      </c>
      <c r="S481" s="30"/>
      <c r="T481" s="30"/>
      <c r="U481" s="30"/>
      <c r="V481" s="30"/>
      <c r="W481" s="30" t="str">
        <f t="shared" si="71"/>
        <v/>
      </c>
      <c r="X481" s="31"/>
      <c r="Y481" s="30" t="str">
        <f t="shared" si="70"/>
        <v xml:space="preserve"> </v>
      </c>
      <c r="Z481" s="32"/>
    </row>
    <row r="482" spans="2:26" x14ac:dyDescent="0.2">
      <c r="B482" s="34"/>
      <c r="C482" s="30" t="str" cm="1">
        <f t="array" ref="C482">IF(B482=0," ",IF('Imperial Data'!AG471&gt;=1,_xlfn.XLOOKUP('Imperial Data'!AG471,Imperial_Incremental[Height],_xlfn.XLOOKUP('Cumulative Volumes Imperial'!$F$4,Imperial_Incremental[#Headers],Imperial_Incremental[])),0))</f>
        <v xml:space="preserve"> </v>
      </c>
      <c r="D482" s="30" t="str" cm="1">
        <f t="array" ref="D482">IF(B482=0," ",IF('Imperial Data'!AG471&gt;=1,_xlfn.XLOOKUP('Imperial Data'!AG471,Imperial_Incremental[Height],_xlfn.XLOOKUP('Cumulative Volumes Imperial'!$F$4&amp;"EC",Imperial_Incremental[#Headers],Imperial_Incremental[]),0),0))</f>
        <v xml:space="preserve"> </v>
      </c>
      <c r="E482" s="30"/>
      <c r="F482" s="30"/>
      <c r="G482" s="30" t="str">
        <f>IF(B482=0,"",IF('Cumulative Volumes Imperial'!$AP$17=FALSE,I482,H482))</f>
        <v/>
      </c>
      <c r="H482" s="30"/>
      <c r="I482" s="30"/>
      <c r="J482" s="30" t="str">
        <f>IF(B482="","",IF('Cumulative Volumes Imperial'!$AP$17=FALSE,L482,K482))</f>
        <v/>
      </c>
      <c r="K482" s="30"/>
      <c r="L482" s="30"/>
      <c r="M482" s="30" t="str">
        <f>IF($E$8+45+$E$9&gt;989,"FALSE",IF(B482="","",IF('Cumulative Volumes Imperial'!$AP$17=FALSE,O482,N482)))</f>
        <v/>
      </c>
      <c r="N482" s="30"/>
      <c r="O482" s="30"/>
      <c r="P482" s="30" t="str">
        <f>IF(B482=0,"",(((1/12)*'Imperial Data'!$AC$4*'Imperial Data'!$AC$5)-C482)*$H$6)</f>
        <v/>
      </c>
      <c r="Q482" s="30"/>
      <c r="R482" s="30" t="str">
        <f>IF(B482=0,"",(((1/12)*'Imperial Data'!$AC$5*'Imperial Data'!$AC$7)-D482)*$H$6)</f>
        <v/>
      </c>
      <c r="S482" s="30"/>
      <c r="T482" s="30"/>
      <c r="U482" s="30"/>
      <c r="V482" s="30"/>
      <c r="W482" s="30" t="str">
        <f t="shared" si="71"/>
        <v/>
      </c>
      <c r="X482" s="31"/>
      <c r="Y482" s="30" t="str">
        <f t="shared" si="70"/>
        <v xml:space="preserve"> </v>
      </c>
      <c r="Z482" s="32"/>
    </row>
    <row r="483" spans="2:26" x14ac:dyDescent="0.2">
      <c r="B483" s="34"/>
      <c r="C483" s="30" t="str" cm="1">
        <f t="array" ref="C483">IF(B483=0," ",IF('Imperial Data'!AG472&gt;=1,_xlfn.XLOOKUP('Imperial Data'!AG472,Imperial_Incremental[Height],_xlfn.XLOOKUP('Cumulative Volumes Imperial'!$F$4,Imperial_Incremental[#Headers],Imperial_Incremental[])),0))</f>
        <v xml:space="preserve"> </v>
      </c>
      <c r="D483" s="30" t="str" cm="1">
        <f t="array" ref="D483">IF(B483=0," ",IF('Imperial Data'!AG472&gt;=1,_xlfn.XLOOKUP('Imperial Data'!AG472,Imperial_Incremental[Height],_xlfn.XLOOKUP('Cumulative Volumes Imperial'!$F$4&amp;"EC",Imperial_Incremental[#Headers],Imperial_Incremental[]),0),0))</f>
        <v xml:space="preserve"> </v>
      </c>
      <c r="E483" s="30"/>
      <c r="F483" s="30"/>
      <c r="G483" s="30" t="str">
        <f>IF(B483=0,"",IF('Cumulative Volumes Imperial'!$AP$17=FALSE,I483,H483))</f>
        <v/>
      </c>
      <c r="H483" s="30"/>
      <c r="I483" s="30"/>
      <c r="J483" s="30" t="str">
        <f>IF(B483="","",IF('Cumulative Volumes Imperial'!$AP$17=FALSE,L483,K483))</f>
        <v/>
      </c>
      <c r="K483" s="30"/>
      <c r="L483" s="30"/>
      <c r="M483" s="30" t="str">
        <f>IF($E$8+45+$E$9&gt;989,"FALSE",IF(B483="","",IF('Cumulative Volumes Imperial'!$AP$17=FALSE,O483,N483)))</f>
        <v/>
      </c>
      <c r="N483" s="30"/>
      <c r="O483" s="30"/>
      <c r="P483" s="30" t="str">
        <f>IF(B483=0,"",(((1/12)*'Imperial Data'!$AC$4*'Imperial Data'!$AC$5)-C483)*$H$6)</f>
        <v/>
      </c>
      <c r="Q483" s="30"/>
      <c r="R483" s="30" t="str">
        <f>IF(B483=0,"",(((1/12)*'Imperial Data'!$AC$5*'Imperial Data'!$AC$7)-D483)*$H$6)</f>
        <v/>
      </c>
      <c r="S483" s="30"/>
      <c r="T483" s="30"/>
      <c r="U483" s="30"/>
      <c r="V483" s="30"/>
      <c r="W483" s="30" t="str">
        <f t="shared" si="71"/>
        <v/>
      </c>
      <c r="X483" s="31"/>
      <c r="Y483" s="30" t="str">
        <f t="shared" si="70"/>
        <v xml:space="preserve"> </v>
      </c>
      <c r="Z483" s="32"/>
    </row>
    <row r="484" spans="2:26" x14ac:dyDescent="0.2">
      <c r="B484" s="34"/>
      <c r="C484" s="30" t="str" cm="1">
        <f t="array" ref="C484">IF(B484=0," ",IF('Imperial Data'!AG473&gt;=1,_xlfn.XLOOKUP('Imperial Data'!AG473,Imperial_Incremental[Height],_xlfn.XLOOKUP('Cumulative Volumes Imperial'!$F$4,Imperial_Incremental[#Headers],Imperial_Incremental[])),0))</f>
        <v xml:space="preserve"> </v>
      </c>
      <c r="D484" s="30" t="str" cm="1">
        <f t="array" ref="D484">IF(B484=0," ",IF('Imperial Data'!AG473&gt;=1,_xlfn.XLOOKUP('Imperial Data'!AG473,Imperial_Incremental[Height],_xlfn.XLOOKUP('Cumulative Volumes Imperial'!$F$4&amp;"EC",Imperial_Incremental[#Headers],Imperial_Incremental[]),0),0))</f>
        <v xml:space="preserve"> </v>
      </c>
      <c r="E484" s="30"/>
      <c r="F484" s="30"/>
      <c r="G484" s="30" t="str">
        <f>IF(B484=0,"",IF('Cumulative Volumes Imperial'!$AP$17=FALSE,I484,H484))</f>
        <v/>
      </c>
      <c r="H484" s="30"/>
      <c r="I484" s="30"/>
      <c r="J484" s="30" t="str">
        <f>IF(B484="","",IF('Cumulative Volumes Imperial'!$AP$17=FALSE,L484,K484))</f>
        <v/>
      </c>
      <c r="K484" s="30"/>
      <c r="L484" s="30"/>
      <c r="M484" s="30" t="str">
        <f>IF($E$8+45+$E$9&gt;989,"FALSE",IF(B484="","",IF('Cumulative Volumes Imperial'!$AP$17=FALSE,O484,N484)))</f>
        <v/>
      </c>
      <c r="N484" s="30"/>
      <c r="O484" s="30"/>
      <c r="P484" s="30" t="str">
        <f>IF(B484=0,"",(((1/12)*'Imperial Data'!$AC$4*'Imperial Data'!$AC$5)-C484)*$H$6)</f>
        <v/>
      </c>
      <c r="Q484" s="30"/>
      <c r="R484" s="30" t="str">
        <f>IF(B484=0,"",(((1/12)*'Imperial Data'!$AC$5*'Imperial Data'!$AC$7)-D484)*$H$6)</f>
        <v/>
      </c>
      <c r="S484" s="30"/>
      <c r="T484" s="30"/>
      <c r="U484" s="30"/>
      <c r="V484" s="30"/>
      <c r="W484" s="30" t="str">
        <f t="shared" si="71"/>
        <v/>
      </c>
      <c r="X484" s="31"/>
      <c r="Y484" s="30" t="str">
        <f t="shared" si="70"/>
        <v xml:space="preserve"> </v>
      </c>
      <c r="Z484" s="32"/>
    </row>
    <row r="485" spans="2:26" x14ac:dyDescent="0.2">
      <c r="B485" s="34"/>
      <c r="C485" s="30" t="str" cm="1">
        <f t="array" ref="C485">IF(B485=0," ",IF('Imperial Data'!AG474&gt;=1,_xlfn.XLOOKUP('Imperial Data'!AG474,Imperial_Incremental[Height],_xlfn.XLOOKUP('Cumulative Volumes Imperial'!$F$4,Imperial_Incremental[#Headers],Imperial_Incremental[])),0))</f>
        <v xml:space="preserve"> </v>
      </c>
      <c r="D485" s="30" t="str" cm="1">
        <f t="array" ref="D485">IF(B485=0," ",IF('Imperial Data'!AG474&gt;=1,_xlfn.XLOOKUP('Imperial Data'!AG474,Imperial_Incremental[Height],_xlfn.XLOOKUP('Cumulative Volumes Imperial'!$F$4&amp;"EC",Imperial_Incremental[#Headers],Imperial_Incremental[]),0),0))</f>
        <v xml:space="preserve"> </v>
      </c>
      <c r="E485" s="30"/>
      <c r="F485" s="30"/>
      <c r="G485" s="30" t="str">
        <f>IF(B485=0,"",IF('Cumulative Volumes Imperial'!$AP$17=FALSE,I485,H485))</f>
        <v/>
      </c>
      <c r="H485" s="30"/>
      <c r="I485" s="30"/>
      <c r="J485" s="30" t="str">
        <f>IF(B485="","",IF('Cumulative Volumes Imperial'!$AP$17=FALSE,L485,K485))</f>
        <v/>
      </c>
      <c r="K485" s="30"/>
      <c r="L485" s="30"/>
      <c r="M485" s="30" t="str">
        <f>IF($E$8+45+$E$9&gt;989,"FALSE",IF(B485="","",IF('Cumulative Volumes Imperial'!$AP$17=FALSE,O485,N485)))</f>
        <v/>
      </c>
      <c r="N485" s="30"/>
      <c r="O485" s="30"/>
      <c r="P485" s="30" t="str">
        <f>IF(B485=0,"",(((1/12)*'Imperial Data'!$AC$4*'Imperial Data'!$AC$5)-C485)*$H$6)</f>
        <v/>
      </c>
      <c r="Q485" s="30"/>
      <c r="R485" s="30" t="str">
        <f>IF(B485=0,"",(((1/12)*'Imperial Data'!$AC$5*'Imperial Data'!$AC$7)-D485)*$H$6)</f>
        <v/>
      </c>
      <c r="S485" s="30"/>
      <c r="T485" s="30"/>
      <c r="U485" s="30"/>
      <c r="V485" s="30"/>
      <c r="W485" s="30" t="str">
        <f t="shared" si="71"/>
        <v/>
      </c>
      <c r="X485" s="31"/>
      <c r="Y485" s="30" t="str">
        <f t="shared" si="70"/>
        <v xml:space="preserve"> </v>
      </c>
      <c r="Z485" s="32"/>
    </row>
    <row r="486" spans="2:26" x14ac:dyDescent="0.2">
      <c r="B486" s="34"/>
      <c r="C486" s="30" t="str" cm="1">
        <f t="array" ref="C486">IF(B486=0," ",IF('Imperial Data'!AG475&gt;=1,_xlfn.XLOOKUP('Imperial Data'!AG475,Imperial_Incremental[Height],_xlfn.XLOOKUP('Cumulative Volumes Imperial'!$F$4,Imperial_Incremental[#Headers],Imperial_Incremental[])),0))</f>
        <v xml:space="preserve"> </v>
      </c>
      <c r="D486" s="30" t="str" cm="1">
        <f t="array" ref="D486">IF(B486=0," ",IF('Imperial Data'!AG475&gt;=1,_xlfn.XLOOKUP('Imperial Data'!AG475,Imperial_Incremental[Height],_xlfn.XLOOKUP('Cumulative Volumes Imperial'!$F$4&amp;"EC",Imperial_Incremental[#Headers],Imperial_Incremental[]),0),0))</f>
        <v xml:space="preserve"> </v>
      </c>
      <c r="E486" s="30"/>
      <c r="F486" s="30"/>
      <c r="G486" s="30" t="str">
        <f>IF(B486=0,"",IF('Cumulative Volumes Imperial'!$AP$17=FALSE,I486,H486))</f>
        <v/>
      </c>
      <c r="H486" s="30"/>
      <c r="I486" s="30"/>
      <c r="J486" s="30" t="str">
        <f>IF(B486="","",IF('Cumulative Volumes Imperial'!$AP$17=FALSE,L486,K486))</f>
        <v/>
      </c>
      <c r="K486" s="30"/>
      <c r="L486" s="30"/>
      <c r="M486" s="30" t="str">
        <f>IF($E$8+45+$E$9&gt;989,"FALSE",IF(B486="","",IF('Cumulative Volumes Imperial'!$AP$17=FALSE,O486,N486)))</f>
        <v/>
      </c>
      <c r="N486" s="30"/>
      <c r="O486" s="30"/>
      <c r="P486" s="30" t="str">
        <f>IF(B486=0,"",(((1/12)*'Imperial Data'!$AC$4*'Imperial Data'!$AC$5)-C486)*$H$6)</f>
        <v/>
      </c>
      <c r="Q486" s="30"/>
      <c r="R486" s="30" t="str">
        <f>IF(B486=0,"",(((1/12)*'Imperial Data'!$AC$5*'Imperial Data'!$AC$7)-D486)*$H$6)</f>
        <v/>
      </c>
      <c r="S486" s="30"/>
      <c r="T486" s="30"/>
      <c r="U486" s="30"/>
      <c r="V486" s="30"/>
      <c r="W486" s="30" t="str">
        <f t="shared" si="71"/>
        <v/>
      </c>
      <c r="X486" s="31"/>
      <c r="Y486" s="30" t="str">
        <f t="shared" si="70"/>
        <v xml:space="preserve"> </v>
      </c>
      <c r="Z486" s="32"/>
    </row>
    <row r="487" spans="2:26" x14ac:dyDescent="0.2">
      <c r="B487" s="34"/>
      <c r="C487" s="30" t="str" cm="1">
        <f t="array" ref="C487">IF(B487=0," ",IF('Imperial Data'!AG476&gt;=1,_xlfn.XLOOKUP('Imperial Data'!AG476,Imperial_Incremental[Height],_xlfn.XLOOKUP('Cumulative Volumes Imperial'!$F$4,Imperial_Incremental[#Headers],Imperial_Incremental[])),0))</f>
        <v xml:space="preserve"> </v>
      </c>
      <c r="D487" s="30" t="str" cm="1">
        <f t="array" ref="D487">IF(B487=0," ",IF('Imperial Data'!AG476&gt;=1,_xlfn.XLOOKUP('Imperial Data'!AG476,Imperial_Incremental[Height],_xlfn.XLOOKUP('Cumulative Volumes Imperial'!$F$4&amp;"EC",Imperial_Incremental[#Headers],Imperial_Incremental[]),0),0))</f>
        <v xml:space="preserve"> </v>
      </c>
      <c r="E487" s="30"/>
      <c r="F487" s="30"/>
      <c r="G487" s="30" t="str">
        <f>IF(B487=0,"",IF('Cumulative Volumes Imperial'!$AP$17=FALSE,I487,H487))</f>
        <v/>
      </c>
      <c r="H487" s="30"/>
      <c r="I487" s="30"/>
      <c r="J487" s="30" t="str">
        <f>IF(B487="","",IF('Cumulative Volumes Imperial'!$AP$17=FALSE,L487,K487))</f>
        <v/>
      </c>
      <c r="K487" s="30"/>
      <c r="L487" s="30"/>
      <c r="M487" s="30" t="str">
        <f>IF($E$8+45+$E$9&gt;989,"FALSE",IF(B487="","",IF('Cumulative Volumes Imperial'!$AP$17=FALSE,O487,N487)))</f>
        <v/>
      </c>
      <c r="N487" s="30"/>
      <c r="O487" s="30"/>
      <c r="P487" s="30" t="str">
        <f>IF(B487=0,"",(((1/12)*'Imperial Data'!$AC$4*'Imperial Data'!$AC$5)-C487)*$H$6)</f>
        <v/>
      </c>
      <c r="Q487" s="30"/>
      <c r="R487" s="30" t="str">
        <f>IF(B487=0,"",(((1/12)*'Imperial Data'!$AC$5*'Imperial Data'!$AC$7)-D487)*$H$6)</f>
        <v/>
      </c>
      <c r="S487" s="30"/>
      <c r="T487" s="30"/>
      <c r="U487" s="30"/>
      <c r="V487" s="30"/>
      <c r="W487" s="30" t="str">
        <f t="shared" si="71"/>
        <v/>
      </c>
      <c r="X487" s="31"/>
      <c r="Y487" s="30" t="str">
        <f t="shared" si="70"/>
        <v xml:space="preserve"> </v>
      </c>
      <c r="Z487" s="32"/>
    </row>
    <row r="488" spans="2:26" x14ac:dyDescent="0.2">
      <c r="B488" s="34"/>
      <c r="C488" s="30" t="str" cm="1">
        <f t="array" ref="C488">IF(B488=0," ",IF('Imperial Data'!AG477&gt;=1,_xlfn.XLOOKUP('Imperial Data'!AG477,Imperial_Incremental[Height],_xlfn.XLOOKUP('Cumulative Volumes Imperial'!$F$4,Imperial_Incremental[#Headers],Imperial_Incremental[])),0))</f>
        <v xml:space="preserve"> </v>
      </c>
      <c r="D488" s="30" t="str" cm="1">
        <f t="array" ref="D488">IF(B488=0," ",IF('Imperial Data'!AG477&gt;=1,_xlfn.XLOOKUP('Imperial Data'!AG477,Imperial_Incremental[Height],_xlfn.XLOOKUP('Cumulative Volumes Imperial'!$F$4&amp;"EC",Imperial_Incremental[#Headers],Imperial_Incremental[]),0),0))</f>
        <v xml:space="preserve"> </v>
      </c>
      <c r="E488" s="30"/>
      <c r="F488" s="30"/>
      <c r="G488" s="30" t="str">
        <f>IF(B488=0,"",IF('Cumulative Volumes Imperial'!$AP$17=FALSE,I488,H488))</f>
        <v/>
      </c>
      <c r="H488" s="30"/>
      <c r="I488" s="30"/>
      <c r="J488" s="30" t="str">
        <f>IF(B488="","",IF('Cumulative Volumes Imperial'!$AP$17=FALSE,L488,K488))</f>
        <v/>
      </c>
      <c r="K488" s="30"/>
      <c r="L488" s="30"/>
      <c r="M488" s="30" t="str">
        <f>IF($E$8+45+$E$9&gt;989,"FALSE",IF(B488="","",IF('Cumulative Volumes Imperial'!$AP$17=FALSE,O488,N488)))</f>
        <v/>
      </c>
      <c r="N488" s="30"/>
      <c r="O488" s="30"/>
      <c r="P488" s="30" t="str">
        <f>IF(B488=0,"",(((1/12)*'Imperial Data'!$AC$4*'Imperial Data'!$AC$5)-C488)*$H$6)</f>
        <v/>
      </c>
      <c r="Q488" s="30"/>
      <c r="R488" s="30" t="str">
        <f>IF(B488=0,"",(((1/12)*'Imperial Data'!$AC$5*'Imperial Data'!$AC$7)-D488)*$H$6)</f>
        <v/>
      </c>
      <c r="S488" s="30"/>
      <c r="T488" s="30"/>
      <c r="U488" s="30"/>
      <c r="V488" s="30"/>
      <c r="W488" s="30" t="str">
        <f t="shared" si="71"/>
        <v/>
      </c>
      <c r="X488" s="31"/>
      <c r="Y488" s="30" t="str">
        <f t="shared" si="70"/>
        <v xml:space="preserve"> </v>
      </c>
      <c r="Z488" s="32"/>
    </row>
    <row r="489" spans="2:26" x14ac:dyDescent="0.2">
      <c r="B489" s="34"/>
      <c r="C489" s="30" t="str" cm="1">
        <f t="array" ref="C489">IF(B489=0," ",IF('Imperial Data'!AG478&gt;=1,_xlfn.XLOOKUP('Imperial Data'!AG478,Imperial_Incremental[Height],_xlfn.XLOOKUP('Cumulative Volumes Imperial'!$F$4,Imperial_Incremental[#Headers],Imperial_Incremental[])),0))</f>
        <v xml:space="preserve"> </v>
      </c>
      <c r="D489" s="30" t="str" cm="1">
        <f t="array" ref="D489">IF(B489=0," ",IF('Imperial Data'!AG478&gt;=1,_xlfn.XLOOKUP('Imperial Data'!AG478,Imperial_Incremental[Height],_xlfn.XLOOKUP('Cumulative Volumes Imperial'!$F$4&amp;"EC",Imperial_Incremental[#Headers],Imperial_Incremental[]),0),0))</f>
        <v xml:space="preserve"> </v>
      </c>
      <c r="E489" s="30"/>
      <c r="F489" s="30"/>
      <c r="G489" s="30" t="str">
        <f>IF(B489=0,"",IF('Cumulative Volumes Imperial'!$AP$17=FALSE,I489,H489))</f>
        <v/>
      </c>
      <c r="H489" s="30"/>
      <c r="I489" s="30"/>
      <c r="J489" s="30" t="str">
        <f>IF(B489="","",IF('Cumulative Volumes Imperial'!$AP$17=FALSE,L489,K489))</f>
        <v/>
      </c>
      <c r="K489" s="30"/>
      <c r="L489" s="30"/>
      <c r="M489" s="30" t="str">
        <f>IF($E$8+45+$E$9&gt;989,"FALSE",IF(B489="","",IF('Cumulative Volumes Imperial'!$AP$17=FALSE,O489,N489)))</f>
        <v/>
      </c>
      <c r="N489" s="30"/>
      <c r="O489" s="30"/>
      <c r="P489" s="30" t="str">
        <f>IF(B489=0,"",(((1/12)*'Imperial Data'!$AC$4*'Imperial Data'!$AC$5)-C489)*$H$6)</f>
        <v/>
      </c>
      <c r="Q489" s="30"/>
      <c r="R489" s="30" t="str">
        <f>IF(B489=0,"",(((1/12)*'Imperial Data'!$AC$5*'Imperial Data'!$AC$7)-D489)*$H$6)</f>
        <v/>
      </c>
      <c r="S489" s="30"/>
      <c r="T489" s="30"/>
      <c r="U489" s="30"/>
      <c r="V489" s="30"/>
      <c r="W489" s="30" t="str">
        <f t="shared" si="71"/>
        <v/>
      </c>
      <c r="X489" s="31"/>
      <c r="Y489" s="30" t="str">
        <f t="shared" si="70"/>
        <v xml:space="preserve"> </v>
      </c>
      <c r="Z489" s="32"/>
    </row>
    <row r="490" spans="2:26" x14ac:dyDescent="0.2">
      <c r="B490" s="34"/>
      <c r="C490" s="30" t="str" cm="1">
        <f t="array" ref="C490">IF(B490=0," ",IF('Imperial Data'!AG479&gt;=1,_xlfn.XLOOKUP('Imperial Data'!AG479,Imperial_Incremental[Height],_xlfn.XLOOKUP('Cumulative Volumes Imperial'!$F$4,Imperial_Incremental[#Headers],Imperial_Incremental[])),0))</f>
        <v xml:space="preserve"> </v>
      </c>
      <c r="D490" s="30" t="str" cm="1">
        <f t="array" ref="D490">IF(B490=0," ",IF('Imperial Data'!AG479&gt;=1,_xlfn.XLOOKUP('Imperial Data'!AG479,Imperial_Incremental[Height],_xlfn.XLOOKUP('Cumulative Volumes Imperial'!$F$4&amp;"EC",Imperial_Incremental[#Headers],Imperial_Incremental[]),0),0))</f>
        <v xml:space="preserve"> </v>
      </c>
      <c r="E490" s="30"/>
      <c r="F490" s="30"/>
      <c r="G490" s="30" t="str">
        <f>IF(B490=0,"",IF('Cumulative Volumes Imperial'!$AP$17=FALSE,I490,H490))</f>
        <v/>
      </c>
      <c r="H490" s="30"/>
      <c r="I490" s="30"/>
      <c r="J490" s="30" t="str">
        <f>IF(B490="","",IF('Cumulative Volumes Imperial'!$AP$17=FALSE,L490,K490))</f>
        <v/>
      </c>
      <c r="K490" s="30"/>
      <c r="L490" s="30"/>
      <c r="M490" s="30" t="str">
        <f>IF($E$8+45+$E$9&gt;989,"FALSE",IF(B490="","",IF('Cumulative Volumes Imperial'!$AP$17=FALSE,O490,N490)))</f>
        <v/>
      </c>
      <c r="N490" s="30"/>
      <c r="O490" s="30"/>
      <c r="P490" s="30" t="str">
        <f>IF(B490=0,"",(((1/12)*'Imperial Data'!$AC$4*'Imperial Data'!$AC$5)-C490)*$H$6)</f>
        <v/>
      </c>
      <c r="Q490" s="30"/>
      <c r="R490" s="30" t="str">
        <f>IF(B490=0,"",(((1/12)*'Imperial Data'!$AC$5*'Imperial Data'!$AC$7)-D490)*$H$6)</f>
        <v/>
      </c>
      <c r="S490" s="30"/>
      <c r="T490" s="30"/>
      <c r="U490" s="30"/>
      <c r="V490" s="30"/>
      <c r="W490" s="30" t="str">
        <f t="shared" si="71"/>
        <v/>
      </c>
      <c r="X490" s="31"/>
      <c r="Y490" s="30" t="str">
        <f t="shared" si="70"/>
        <v xml:space="preserve"> </v>
      </c>
      <c r="Z490" s="32"/>
    </row>
    <row r="491" spans="2:26" x14ac:dyDescent="0.2">
      <c r="B491" s="34"/>
      <c r="C491" s="30" t="str" cm="1">
        <f t="array" ref="C491">IF(B491=0," ",IF('Imperial Data'!AG480&gt;=1,_xlfn.XLOOKUP('Imperial Data'!AG480,Imperial_Incremental[Height],_xlfn.XLOOKUP('Cumulative Volumes Imperial'!$F$4,Imperial_Incremental[#Headers],Imperial_Incremental[])),0))</f>
        <v xml:space="preserve"> </v>
      </c>
      <c r="D491" s="30" t="str" cm="1">
        <f t="array" ref="D491">IF(B491=0," ",IF('Imperial Data'!AG480&gt;=1,_xlfn.XLOOKUP('Imperial Data'!AG480,Imperial_Incremental[Height],_xlfn.XLOOKUP('Cumulative Volumes Imperial'!$F$4&amp;"EC",Imperial_Incremental[#Headers],Imperial_Incremental[]),0),0))</f>
        <v xml:space="preserve"> </v>
      </c>
      <c r="E491" s="30"/>
      <c r="F491" s="30"/>
      <c r="G491" s="30" t="str">
        <f>IF(B491=0,"",IF('Cumulative Volumes Imperial'!$AP$17=FALSE,I491,H491))</f>
        <v/>
      </c>
      <c r="H491" s="30"/>
      <c r="I491" s="30"/>
      <c r="J491" s="30" t="str">
        <f>IF(B491="","",IF('Cumulative Volumes Imperial'!$AP$17=FALSE,L491,K491))</f>
        <v/>
      </c>
      <c r="K491" s="30"/>
      <c r="L491" s="30"/>
      <c r="M491" s="30" t="str">
        <f>IF($E$8+45+$E$9&gt;989,"FALSE",IF(B491="","",IF('Cumulative Volumes Imperial'!$AP$17=FALSE,O491,N491)))</f>
        <v/>
      </c>
      <c r="N491" s="30"/>
      <c r="O491" s="30"/>
      <c r="P491" s="30" t="str">
        <f>IF(B491=0,"",(((1/12)*'Imperial Data'!$AC$4*'Imperial Data'!$AC$5)-C491)*$H$6)</f>
        <v/>
      </c>
      <c r="Q491" s="30"/>
      <c r="R491" s="30" t="str">
        <f>IF(B491=0,"",(((1/12)*'Imperial Data'!$AC$5*'Imperial Data'!$AC$7)-D491)*$H$6)</f>
        <v/>
      </c>
      <c r="S491" s="30"/>
      <c r="T491" s="30"/>
      <c r="U491" s="30"/>
      <c r="V491" s="30"/>
      <c r="W491" s="30" t="str">
        <f t="shared" si="71"/>
        <v/>
      </c>
      <c r="X491" s="31"/>
      <c r="Y491" s="30" t="str">
        <f t="shared" si="70"/>
        <v xml:space="preserve"> </v>
      </c>
      <c r="Z491" s="32"/>
    </row>
    <row r="492" spans="2:26" x14ac:dyDescent="0.2">
      <c r="B492" s="34"/>
      <c r="C492" s="30" t="str" cm="1">
        <f t="array" ref="C492">IF(B492=0," ",IF('Imperial Data'!AG481&gt;=1,_xlfn.XLOOKUP('Imperial Data'!AG481,Imperial_Incremental[Height],_xlfn.XLOOKUP('Cumulative Volumes Imperial'!$F$4,Imperial_Incremental[#Headers],Imperial_Incremental[])),0))</f>
        <v xml:space="preserve"> </v>
      </c>
      <c r="D492" s="30" t="str" cm="1">
        <f t="array" ref="D492">IF(B492=0," ",IF('Imperial Data'!AG481&gt;=1,_xlfn.XLOOKUP('Imperial Data'!AG481,Imperial_Incremental[Height],_xlfn.XLOOKUP('Cumulative Volumes Imperial'!$F$4&amp;"EC",Imperial_Incremental[#Headers],Imperial_Incremental[]),0),0))</f>
        <v xml:space="preserve"> </v>
      </c>
      <c r="E492" s="30"/>
      <c r="F492" s="30"/>
      <c r="G492" s="30" t="str">
        <f>IF(B492=0,"",IF('Cumulative Volumes Imperial'!$AP$17=FALSE,I492,H492))</f>
        <v/>
      </c>
      <c r="H492" s="30"/>
      <c r="I492" s="30"/>
      <c r="J492" s="30" t="str">
        <f>IF(B492="","",IF('Cumulative Volumes Imperial'!$AP$17=FALSE,L492,K492))</f>
        <v/>
      </c>
      <c r="K492" s="30"/>
      <c r="L492" s="30"/>
      <c r="M492" s="30" t="str">
        <f>IF($E$8+45+$E$9&gt;989,"FALSE",IF(B492="","",IF('Cumulative Volumes Imperial'!$AP$17=FALSE,O492,N492)))</f>
        <v/>
      </c>
      <c r="N492" s="30"/>
      <c r="O492" s="30"/>
      <c r="P492" s="30" t="str">
        <f>IF(B492=0,"",(((1/12)*'Imperial Data'!$AC$4*'Imperial Data'!$AC$5)-C492)*$H$6)</f>
        <v/>
      </c>
      <c r="Q492" s="30"/>
      <c r="R492" s="30" t="str">
        <f>IF(B492=0,"",(((1/12)*'Imperial Data'!$AC$5*'Imperial Data'!$AC$7)-D492)*$H$6)</f>
        <v/>
      </c>
      <c r="S492" s="30"/>
      <c r="T492" s="30"/>
      <c r="U492" s="30"/>
      <c r="V492" s="30"/>
      <c r="W492" s="30" t="str">
        <f t="shared" si="71"/>
        <v/>
      </c>
      <c r="X492" s="31"/>
      <c r="Y492" s="30" t="str">
        <f t="shared" si="70"/>
        <v xml:space="preserve"> </v>
      </c>
      <c r="Z492" s="32"/>
    </row>
    <row r="493" spans="2:26" x14ac:dyDescent="0.2">
      <c r="B493" s="34"/>
      <c r="C493" s="30" t="str" cm="1">
        <f t="array" ref="C493">IF(B493=0," ",IF('Imperial Data'!AG482&gt;=1,_xlfn.XLOOKUP('Imperial Data'!AG482,Imperial_Incremental[Height],_xlfn.XLOOKUP('Cumulative Volumes Imperial'!$F$4,Imperial_Incremental[#Headers],Imperial_Incremental[])),0))</f>
        <v xml:space="preserve"> </v>
      </c>
      <c r="D493" s="30" t="str" cm="1">
        <f t="array" ref="D493">IF(B493=0," ",IF('Imperial Data'!AG482&gt;=1,_xlfn.XLOOKUP('Imperial Data'!AG482,Imperial_Incremental[Height],_xlfn.XLOOKUP('Cumulative Volumes Imperial'!$F$4&amp;"EC",Imperial_Incremental[#Headers],Imperial_Incremental[]),0),0))</f>
        <v xml:space="preserve"> </v>
      </c>
      <c r="E493" s="30"/>
      <c r="F493" s="30"/>
      <c r="G493" s="30" t="str">
        <f>IF(B493=0,"",IF('Cumulative Volumes Imperial'!$AP$17=FALSE,I493,H493))</f>
        <v/>
      </c>
      <c r="H493" s="30"/>
      <c r="I493" s="30"/>
      <c r="J493" s="30" t="str">
        <f>IF(B493="","",IF('Cumulative Volumes Imperial'!$AP$17=FALSE,L493,K493))</f>
        <v/>
      </c>
      <c r="K493" s="30"/>
      <c r="L493" s="30"/>
      <c r="M493" s="30" t="str">
        <f>IF($E$8+45+$E$9&gt;989,"FALSE",IF(B493="","",IF('Cumulative Volumes Imperial'!$AP$17=FALSE,O493,N493)))</f>
        <v/>
      </c>
      <c r="N493" s="30"/>
      <c r="O493" s="30"/>
      <c r="P493" s="30" t="str">
        <f>IF(B493=0,"",(((1/12)*'Imperial Data'!$AC$4*'Imperial Data'!$AC$5)-C493)*$H$6)</f>
        <v/>
      </c>
      <c r="Q493" s="30"/>
      <c r="R493" s="30" t="str">
        <f>IF(B493=0,"",(((1/12)*'Imperial Data'!$AC$5*'Imperial Data'!$AC$7)-D493)*$H$6)</f>
        <v/>
      </c>
      <c r="S493" s="30"/>
      <c r="T493" s="30"/>
      <c r="U493" s="30"/>
      <c r="V493" s="30"/>
      <c r="W493" s="30" t="str">
        <f t="shared" si="71"/>
        <v/>
      </c>
      <c r="X493" s="31"/>
      <c r="Y493" s="30" t="str">
        <f t="shared" si="70"/>
        <v xml:space="preserve"> </v>
      </c>
      <c r="Z493" s="32"/>
    </row>
    <row r="494" spans="2:26" x14ac:dyDescent="0.2">
      <c r="B494" s="34"/>
      <c r="C494" s="30" t="str" cm="1">
        <f t="array" ref="C494">IF(B494=0," ",IF('Imperial Data'!AG483&gt;=1,_xlfn.XLOOKUP('Imperial Data'!AG483,Imperial_Incremental[Height],_xlfn.XLOOKUP('Cumulative Volumes Imperial'!$F$4,Imperial_Incremental[#Headers],Imperial_Incremental[])),0))</f>
        <v xml:space="preserve"> </v>
      </c>
      <c r="D494" s="30" t="str" cm="1">
        <f t="array" ref="D494">IF(B494=0," ",IF('Imperial Data'!AG483&gt;=1,_xlfn.XLOOKUP('Imperial Data'!AG483,Imperial_Incremental[Height],_xlfn.XLOOKUP('Cumulative Volumes Imperial'!$F$4&amp;"EC",Imperial_Incremental[#Headers],Imperial_Incremental[]),0),0))</f>
        <v xml:space="preserve"> </v>
      </c>
      <c r="E494" s="30"/>
      <c r="F494" s="30"/>
      <c r="G494" s="30" t="str">
        <f>IF(B494=0,"",IF('Cumulative Volumes Imperial'!$AP$17=FALSE,I494,H494))</f>
        <v/>
      </c>
      <c r="H494" s="30"/>
      <c r="I494" s="30"/>
      <c r="J494" s="30" t="str">
        <f>IF(B494="","",IF('Cumulative Volumes Imperial'!$AP$17=FALSE,L494,K494))</f>
        <v/>
      </c>
      <c r="K494" s="30"/>
      <c r="L494" s="30"/>
      <c r="M494" s="30" t="str">
        <f>IF($E$8+45+$E$9&gt;989,"FALSE",IF(B494="","",IF('Cumulative Volumes Imperial'!$AP$17=FALSE,O494,N494)))</f>
        <v/>
      </c>
      <c r="N494" s="30"/>
      <c r="O494" s="30"/>
      <c r="P494" s="30" t="str">
        <f>IF(B494=0,"",(((1/12)*'Imperial Data'!$AC$4*'Imperial Data'!$AC$5)-C494)*$H$6)</f>
        <v/>
      </c>
      <c r="Q494" s="30"/>
      <c r="R494" s="30" t="str">
        <f>IF(B494=0,"",(((1/12)*'Imperial Data'!$AC$5*'Imperial Data'!$AC$7)-D494)*$H$6)</f>
        <v/>
      </c>
      <c r="S494" s="30"/>
      <c r="T494" s="30"/>
      <c r="U494" s="30"/>
      <c r="V494" s="30"/>
      <c r="W494" s="30" t="str">
        <f t="shared" si="71"/>
        <v/>
      </c>
      <c r="X494" s="31"/>
      <c r="Y494" s="30" t="str">
        <f t="shared" si="70"/>
        <v xml:space="preserve"> </v>
      </c>
      <c r="Z494" s="32"/>
    </row>
    <row r="495" spans="2:26" x14ac:dyDescent="0.2">
      <c r="B495" s="34"/>
      <c r="C495" s="30" t="str" cm="1">
        <f t="array" ref="C495">IF(B495=0," ",IF('Imperial Data'!AG484&gt;=1,_xlfn.XLOOKUP('Imperial Data'!AG484,Imperial_Incremental[Height],_xlfn.XLOOKUP('Cumulative Volumes Imperial'!$F$4,Imperial_Incremental[#Headers],Imperial_Incremental[])),0))</f>
        <v xml:space="preserve"> </v>
      </c>
      <c r="D495" s="30" t="str" cm="1">
        <f t="array" ref="D495">IF(B495=0," ",IF('Imperial Data'!AG484&gt;=1,_xlfn.XLOOKUP('Imperial Data'!AG484,Imperial_Incremental[Height],_xlfn.XLOOKUP('Cumulative Volumes Imperial'!$F$4&amp;"EC",Imperial_Incremental[#Headers],Imperial_Incremental[]),0),0))</f>
        <v xml:space="preserve"> </v>
      </c>
      <c r="E495" s="30"/>
      <c r="F495" s="30"/>
      <c r="G495" s="30" t="str">
        <f>IF(B495=0,"",IF('Cumulative Volumes Imperial'!$AP$17=FALSE,I495,H495))</f>
        <v/>
      </c>
      <c r="H495" s="30"/>
      <c r="I495" s="30"/>
      <c r="J495" s="30" t="str">
        <f>IF(B495="","",IF('Cumulative Volumes Imperial'!$AP$17=FALSE,L495,K495))</f>
        <v/>
      </c>
      <c r="K495" s="30"/>
      <c r="L495" s="30"/>
      <c r="M495" s="30" t="str">
        <f>IF($E$8+45+$E$9&gt;989,"FALSE",IF(B495="","",IF('Cumulative Volumes Imperial'!$AP$17=FALSE,O495,N495)))</f>
        <v/>
      </c>
      <c r="N495" s="30"/>
      <c r="O495" s="30"/>
      <c r="P495" s="30" t="str">
        <f>IF(B495=0,"",(((1/12)*'Imperial Data'!$AC$4*'Imperial Data'!$AC$5)-C495)*$H$6)</f>
        <v/>
      </c>
      <c r="Q495" s="30"/>
      <c r="R495" s="30" t="str">
        <f>IF(B495=0,"",(((1/12)*'Imperial Data'!$AC$5*'Imperial Data'!$AC$7)-D495)*$H$6)</f>
        <v/>
      </c>
      <c r="S495" s="30"/>
      <c r="T495" s="30"/>
      <c r="U495" s="30"/>
      <c r="V495" s="30"/>
      <c r="W495" s="30" t="str">
        <f t="shared" si="71"/>
        <v/>
      </c>
      <c r="X495" s="31"/>
      <c r="Y495" s="30" t="str">
        <f t="shared" si="70"/>
        <v xml:space="preserve"> </v>
      </c>
      <c r="Z495" s="32"/>
    </row>
    <row r="496" spans="2:26" x14ac:dyDescent="0.2">
      <c r="B496" s="34"/>
      <c r="C496" s="30" t="str" cm="1">
        <f t="array" ref="C496">IF(B496=0," ",IF('Imperial Data'!AG485&gt;=1,_xlfn.XLOOKUP('Imperial Data'!AG485,Imperial_Incremental[Height],_xlfn.XLOOKUP('Cumulative Volumes Imperial'!$F$4,Imperial_Incremental[#Headers],Imperial_Incremental[])),0))</f>
        <v xml:space="preserve"> </v>
      </c>
      <c r="D496" s="30" t="str" cm="1">
        <f t="array" ref="D496">IF(B496=0," ",IF('Imperial Data'!AG485&gt;=1,_xlfn.XLOOKUP('Imperial Data'!AG485,Imperial_Incremental[Height],_xlfn.XLOOKUP('Cumulative Volumes Imperial'!$F$4&amp;"EC",Imperial_Incremental[#Headers],Imperial_Incremental[]),0),0))</f>
        <v xml:space="preserve"> </v>
      </c>
      <c r="E496" s="30"/>
      <c r="F496" s="30"/>
      <c r="G496" s="30" t="str">
        <f>IF(B496=0,"",IF('Cumulative Volumes Imperial'!$AP$17=FALSE,I496,H496))</f>
        <v/>
      </c>
      <c r="H496" s="30"/>
      <c r="I496" s="30"/>
      <c r="J496" s="30" t="str">
        <f>IF(B496="","",IF('Cumulative Volumes Imperial'!$AP$17=FALSE,L496,K496))</f>
        <v/>
      </c>
      <c r="K496" s="30"/>
      <c r="L496" s="30"/>
      <c r="M496" s="30" t="str">
        <f>IF($E$8+45+$E$9&gt;989,"FALSE",IF(B496="","",IF('Cumulative Volumes Imperial'!$AP$17=FALSE,O496,N496)))</f>
        <v/>
      </c>
      <c r="N496" s="30"/>
      <c r="O496" s="30"/>
      <c r="P496" s="30" t="str">
        <f>IF(B496=0,"",(((1/12)*'Imperial Data'!$AC$4*'Imperial Data'!$AC$5)-C496)*$H$6)</f>
        <v/>
      </c>
      <c r="Q496" s="30"/>
      <c r="R496" s="30" t="str">
        <f>IF(B496=0,"",(((1/12)*'Imperial Data'!$AC$5*'Imperial Data'!$AC$7)-D496)*$H$6)</f>
        <v/>
      </c>
      <c r="S496" s="30"/>
      <c r="T496" s="30"/>
      <c r="U496" s="30"/>
      <c r="V496" s="30"/>
      <c r="W496" s="30" t="str">
        <f t="shared" si="71"/>
        <v/>
      </c>
      <c r="X496" s="31"/>
      <c r="Y496" s="30" t="str">
        <f t="shared" si="70"/>
        <v xml:space="preserve"> </v>
      </c>
      <c r="Z496" s="32"/>
    </row>
    <row r="497" spans="2:26" x14ac:dyDescent="0.2">
      <c r="B497" s="34"/>
      <c r="C497" s="30" t="str" cm="1">
        <f t="array" ref="C497">IF(B497=0," ",IF('Imperial Data'!AG486&gt;=1,_xlfn.XLOOKUP('Imperial Data'!AG486,Imperial_Incremental[Height],_xlfn.XLOOKUP('Cumulative Volumes Imperial'!$F$4,Imperial_Incremental[#Headers],Imperial_Incremental[])),0))</f>
        <v xml:space="preserve"> </v>
      </c>
      <c r="D497" s="30" t="str" cm="1">
        <f t="array" ref="D497">IF(B497=0," ",IF('Imperial Data'!AG486&gt;=1,_xlfn.XLOOKUP('Imperial Data'!AG486,Imperial_Incremental[Height],_xlfn.XLOOKUP('Cumulative Volumes Imperial'!$F$4&amp;"EC",Imperial_Incremental[#Headers],Imperial_Incremental[]),0),0))</f>
        <v xml:space="preserve"> </v>
      </c>
      <c r="E497" s="30"/>
      <c r="F497" s="30"/>
      <c r="G497" s="30" t="str">
        <f>IF(B497=0,"",IF('Cumulative Volumes Imperial'!$AP$17=FALSE,I497,H497))</f>
        <v/>
      </c>
      <c r="H497" s="30"/>
      <c r="I497" s="30"/>
      <c r="J497" s="30" t="str">
        <f>IF(B497="","",IF('Cumulative Volumes Imperial'!$AP$17=FALSE,L497,K497))</f>
        <v/>
      </c>
      <c r="K497" s="30"/>
      <c r="L497" s="30"/>
      <c r="M497" s="30" t="str">
        <f>IF($E$8+45+$E$9&gt;989,"FALSE",IF(B497="","",IF('Cumulative Volumes Imperial'!$AP$17=FALSE,O497,N497)))</f>
        <v/>
      </c>
      <c r="N497" s="30"/>
      <c r="O497" s="30"/>
      <c r="P497" s="30" t="str">
        <f>IF(B497=0,"",(((1/12)*'Imperial Data'!$AC$4*'Imperial Data'!$AC$5)-C497)*$H$6)</f>
        <v/>
      </c>
      <c r="Q497" s="30"/>
      <c r="R497" s="30" t="str">
        <f>IF(B497=0,"",(((1/12)*'Imperial Data'!$AC$5*'Imperial Data'!$AC$7)-D497)*$H$6)</f>
        <v/>
      </c>
      <c r="S497" s="30"/>
      <c r="T497" s="30"/>
      <c r="U497" s="30"/>
      <c r="V497" s="30"/>
      <c r="W497" s="30" t="str">
        <f t="shared" si="71"/>
        <v/>
      </c>
      <c r="X497" s="31"/>
      <c r="Y497" s="30" t="str">
        <f t="shared" si="70"/>
        <v xml:space="preserve"> </v>
      </c>
      <c r="Z497" s="32"/>
    </row>
    <row r="498" spans="2:26" x14ac:dyDescent="0.2">
      <c r="B498" s="34"/>
      <c r="C498" s="30" t="str" cm="1">
        <f t="array" ref="C498">IF(B498=0," ",IF('Imperial Data'!AG487&gt;=1,_xlfn.XLOOKUP('Imperial Data'!AG487,Imperial_Incremental[Height],_xlfn.XLOOKUP('Cumulative Volumes Imperial'!$F$4,Imperial_Incremental[#Headers],Imperial_Incremental[])),0))</f>
        <v xml:space="preserve"> </v>
      </c>
      <c r="D498" s="30" t="str" cm="1">
        <f t="array" ref="D498">IF(B498=0," ",IF('Imperial Data'!AG487&gt;=1,_xlfn.XLOOKUP('Imperial Data'!AG487,Imperial_Incremental[Height],_xlfn.XLOOKUP('Cumulative Volumes Imperial'!$F$4&amp;"EC",Imperial_Incremental[#Headers],Imperial_Incremental[]),0),0))</f>
        <v xml:space="preserve"> </v>
      </c>
      <c r="E498" s="30"/>
      <c r="F498" s="30"/>
      <c r="G498" s="30" t="str">
        <f>IF(B498=0,"",IF('Cumulative Volumes Imperial'!$AP$17=FALSE,I498,H498))</f>
        <v/>
      </c>
      <c r="H498" s="30"/>
      <c r="I498" s="30"/>
      <c r="J498" s="30" t="str">
        <f>IF(B498="","",IF('Cumulative Volumes Imperial'!$AP$17=FALSE,L498,K498))</f>
        <v/>
      </c>
      <c r="K498" s="30"/>
      <c r="L498" s="30"/>
      <c r="M498" s="30" t="str">
        <f>IF($E$8+45+$E$9&gt;989,"FALSE",IF(B498="","",IF('Cumulative Volumes Imperial'!$AP$17=FALSE,O498,N498)))</f>
        <v/>
      </c>
      <c r="N498" s="30"/>
      <c r="O498" s="30"/>
      <c r="P498" s="30" t="str">
        <f>IF(B498=0,"",(((1/12)*'Imperial Data'!$AC$4*'Imperial Data'!$AC$5)-C498)*$H$6)</f>
        <v/>
      </c>
      <c r="Q498" s="30"/>
      <c r="R498" s="30" t="str">
        <f>IF(B498=0,"",(((1/12)*'Imperial Data'!$AC$5*'Imperial Data'!$AC$7)-D498)*$H$6)</f>
        <v/>
      </c>
      <c r="S498" s="30"/>
      <c r="T498" s="30"/>
      <c r="U498" s="30"/>
      <c r="V498" s="30"/>
      <c r="W498" s="30" t="str">
        <f t="shared" si="71"/>
        <v/>
      </c>
      <c r="X498" s="31"/>
      <c r="Y498" s="30" t="str">
        <f t="shared" si="70"/>
        <v xml:space="preserve"> </v>
      </c>
      <c r="Z498" s="32"/>
    </row>
    <row r="499" spans="2:26" x14ac:dyDescent="0.2">
      <c r="B499" s="34"/>
      <c r="C499" s="30" t="str" cm="1">
        <f t="array" ref="C499">IF(B499=0," ",IF('Imperial Data'!AG488&gt;=1,_xlfn.XLOOKUP('Imperial Data'!AG488,Imperial_Incremental[Height],_xlfn.XLOOKUP('Cumulative Volumes Imperial'!$F$4,Imperial_Incremental[#Headers],Imperial_Incremental[])),0))</f>
        <v xml:space="preserve"> </v>
      </c>
      <c r="D499" s="30" t="str" cm="1">
        <f t="array" ref="D499">IF(B499=0," ",IF('Imperial Data'!AG488&gt;=1,_xlfn.XLOOKUP('Imperial Data'!AG488,Imperial_Incremental[Height],_xlfn.XLOOKUP('Cumulative Volumes Imperial'!$F$4&amp;"EC",Imperial_Incremental[#Headers],Imperial_Incremental[]),0),0))</f>
        <v xml:space="preserve"> </v>
      </c>
      <c r="E499" s="30"/>
      <c r="F499" s="30"/>
      <c r="G499" s="30" t="str">
        <f>IF(B499=0,"",IF('Cumulative Volumes Imperial'!$AP$17=FALSE,I499,H499))</f>
        <v/>
      </c>
      <c r="H499" s="30"/>
      <c r="I499" s="30"/>
      <c r="J499" s="30" t="str">
        <f>IF(B499="","",IF('Cumulative Volumes Imperial'!$AP$17=FALSE,L499,K499))</f>
        <v/>
      </c>
      <c r="K499" s="30"/>
      <c r="L499" s="30"/>
      <c r="M499" s="30" t="str">
        <f>IF($E$8+45+$E$9&gt;989,"FALSE",IF(B499="","",IF('Cumulative Volumes Imperial'!$AP$17=FALSE,O499,N499)))</f>
        <v/>
      </c>
      <c r="N499" s="30"/>
      <c r="O499" s="30"/>
      <c r="P499" s="30" t="str">
        <f>IF(B499=0,"",(((1/12)*'Imperial Data'!$AC$4*'Imperial Data'!$AC$5)-C499)*$H$6)</f>
        <v/>
      </c>
      <c r="Q499" s="30"/>
      <c r="R499" s="30" t="str">
        <f>IF(B499=0,"",(((1/12)*'Imperial Data'!$AC$5*'Imperial Data'!$AC$7)-D499)*$H$6)</f>
        <v/>
      </c>
      <c r="S499" s="30"/>
      <c r="T499" s="30"/>
      <c r="U499" s="30"/>
      <c r="V499" s="30"/>
      <c r="W499" s="30" t="str">
        <f t="shared" si="71"/>
        <v/>
      </c>
      <c r="X499" s="31"/>
      <c r="Y499" s="30" t="str">
        <f t="shared" si="70"/>
        <v xml:space="preserve"> </v>
      </c>
      <c r="Z499" s="32"/>
    </row>
    <row r="500" spans="2:26" x14ac:dyDescent="0.2">
      <c r="B500" s="34"/>
      <c r="C500" s="30" t="str" cm="1">
        <f t="array" ref="C500">IF(B500=0," ",IF('Imperial Data'!AG489&gt;=1,_xlfn.XLOOKUP('Imperial Data'!AG489,Imperial_Incremental[Height],_xlfn.XLOOKUP('Cumulative Volumes Imperial'!$F$4,Imperial_Incremental[#Headers],Imperial_Incremental[])),0))</f>
        <v xml:space="preserve"> </v>
      </c>
      <c r="D500" s="30" t="str" cm="1">
        <f t="array" ref="D500">IF(B500=0," ",IF('Imperial Data'!AG489&gt;=1,_xlfn.XLOOKUP('Imperial Data'!AG489,Imperial_Incremental[Height],_xlfn.XLOOKUP('Cumulative Volumes Imperial'!$F$4&amp;"EC",Imperial_Incremental[#Headers],Imperial_Incremental[]),0),0))</f>
        <v xml:space="preserve"> </v>
      </c>
      <c r="E500" s="30"/>
      <c r="F500" s="30"/>
      <c r="G500" s="30"/>
      <c r="H500" s="30"/>
      <c r="I500" s="30"/>
      <c r="J500" s="30" t="str">
        <f>IF(B500="","",IF('Cumulative Volumes Imperial'!$AP$17=FALSE,L500,K500))</f>
        <v/>
      </c>
      <c r="K500" s="30"/>
      <c r="L500" s="30"/>
      <c r="M500" s="30" t="str">
        <f>IF($E$8+45+$E$9&gt;989,"FALSE",IF(B500="","",IF('Cumulative Volumes Imperial'!$AP$17=FALSE,O500,N500)))</f>
        <v/>
      </c>
      <c r="N500" s="30"/>
      <c r="O500" s="30"/>
      <c r="P500" s="30" t="str">
        <f>IF(B500=0,"",(((1/12)*'Imperial Data'!$AC$4*'Imperial Data'!$AC$5)-C500)*$H$6)</f>
        <v/>
      </c>
      <c r="Q500" s="30"/>
      <c r="R500" s="30" t="str">
        <f>IF(B500=0,"",(((1/12)*'Imperial Data'!$AC$5*'Imperial Data'!$AC$7)-D500)*$H$6)</f>
        <v/>
      </c>
      <c r="S500" s="30"/>
      <c r="T500" s="30"/>
      <c r="U500" s="30"/>
      <c r="V500" s="30"/>
      <c r="W500" s="30" t="str">
        <f t="shared" si="71"/>
        <v/>
      </c>
      <c r="X500" s="31"/>
      <c r="Y500" s="30" t="str">
        <f t="shared" si="70"/>
        <v xml:space="preserve"> </v>
      </c>
      <c r="Z500" s="32"/>
    </row>
    <row r="501" spans="2:26" x14ac:dyDescent="0.2">
      <c r="B501" s="34"/>
      <c r="C501" s="30" t="str" cm="1">
        <f t="array" ref="C501">IF(B501=0," ",IF('Imperial Data'!AG490&gt;=1,_xlfn.XLOOKUP('Imperial Data'!AG490,Imperial_Incremental[Height],_xlfn.XLOOKUP('Cumulative Volumes Imperial'!$F$4,Imperial_Incremental[#Headers],Imperial_Incremental[])),0))</f>
        <v xml:space="preserve"> </v>
      </c>
      <c r="D501" s="30" t="str" cm="1">
        <f t="array" ref="D501">IF(B501=0," ",IF('Imperial Data'!AG490&gt;=1,_xlfn.XLOOKUP('Imperial Data'!AG490,Imperial_Incremental[Height],_xlfn.XLOOKUP('Cumulative Volumes Imperial'!$F$4&amp;"EC",Imperial_Incremental[#Headers],Imperial_Incremental[]),0),0))</f>
        <v xml:space="preserve"> </v>
      </c>
      <c r="E501" s="30"/>
      <c r="F501" s="30"/>
      <c r="G501" s="30"/>
      <c r="H501" s="30"/>
      <c r="I501" s="30"/>
      <c r="J501" s="30" t="str">
        <f>IF(B501="","",IF('Cumulative Volumes Imperial'!$AP$17=FALSE,L501,K501))</f>
        <v/>
      </c>
      <c r="K501" s="30"/>
      <c r="L501" s="30"/>
      <c r="M501" s="30" t="str">
        <f>IF($E$8+45+$E$9&gt;989,"FALSE",IF(B501="","",IF('Cumulative Volumes Imperial'!$AP$17=FALSE,O501,N501)))</f>
        <v/>
      </c>
      <c r="N501" s="30"/>
      <c r="O501" s="30"/>
      <c r="P501" s="30" t="str">
        <f>IF(B501=0,"",(((1/12)*'Imperial Data'!$AC$4*'Imperial Data'!$AC$5)-C501)*$H$6)</f>
        <v/>
      </c>
      <c r="Q501" s="30"/>
      <c r="R501" s="30" t="str">
        <f>IF(B501=0,"",(((1/12)*'Imperial Data'!$AC$5*'Imperial Data'!$AC$7)-D501)*$H$6)</f>
        <v/>
      </c>
      <c r="S501" s="30"/>
      <c r="T501" s="30"/>
      <c r="U501" s="30"/>
      <c r="V501" s="30"/>
      <c r="W501" s="30" t="str">
        <f t="shared" si="71"/>
        <v/>
      </c>
      <c r="X501" s="31"/>
      <c r="Y501" s="30" t="str">
        <f t="shared" si="70"/>
        <v xml:space="preserve"> </v>
      </c>
      <c r="Z501" s="32"/>
    </row>
    <row r="502" spans="2:26" x14ac:dyDescent="0.2">
      <c r="B502" s="34"/>
      <c r="C502" s="30" t="str" cm="1">
        <f t="array" ref="C502">IF(B502=0," ",IF('Imperial Data'!AG491&gt;=1,_xlfn.XLOOKUP('Imperial Data'!AG491,Imperial_Incremental[Height],_xlfn.XLOOKUP('Cumulative Volumes Imperial'!$F$4,Imperial_Incremental[#Headers],Imperial_Incremental[])),0))</f>
        <v xml:space="preserve"> </v>
      </c>
      <c r="D502" s="30" t="str" cm="1">
        <f t="array" ref="D502">IF(B502=0," ",IF('Imperial Data'!AG491&gt;=1,_xlfn.XLOOKUP('Imperial Data'!AG491,Imperial_Incremental[Height],_xlfn.XLOOKUP('Cumulative Volumes Imperial'!$F$4&amp;"EC",Imperial_Incremental[#Headers],Imperial_Incremental[]),0),0))</f>
        <v xml:space="preserve"> </v>
      </c>
      <c r="E502" s="30"/>
      <c r="F502" s="30"/>
      <c r="G502" s="30"/>
      <c r="H502" s="30"/>
      <c r="I502" s="30"/>
      <c r="J502" s="30" t="str">
        <f>IF(B502="","",IF('Cumulative Volumes Imperial'!$AP$17=FALSE,L502,K502))</f>
        <v/>
      </c>
      <c r="K502" s="30"/>
      <c r="L502" s="30"/>
      <c r="M502" s="30" t="str">
        <f>IF($E$8+45+$E$9&gt;989,"FALSE",IF(B502="","",IF('Cumulative Volumes Imperial'!$AP$17=FALSE,O502,N502)))</f>
        <v/>
      </c>
      <c r="N502" s="30"/>
      <c r="O502" s="30"/>
      <c r="P502" s="30" t="str">
        <f>IF(B502=0,"",(((1/12)*'Imperial Data'!$AC$4*'Imperial Data'!$AC$5)-C502)*$H$6)</f>
        <v/>
      </c>
      <c r="Q502" s="30"/>
      <c r="R502" s="30" t="str">
        <f>IF(B502=0,"",(((1/12)*'Imperial Data'!$AC$5*'Imperial Data'!$AC$7)-D502)*$H$6)</f>
        <v/>
      </c>
      <c r="S502" s="30"/>
      <c r="T502" s="30"/>
      <c r="U502" s="30"/>
      <c r="V502" s="30"/>
      <c r="W502" s="30" t="str">
        <f t="shared" si="71"/>
        <v/>
      </c>
      <c r="X502" s="31"/>
      <c r="Y502" s="30" t="str">
        <f t="shared" si="70"/>
        <v xml:space="preserve"> </v>
      </c>
      <c r="Z502" s="32"/>
    </row>
    <row r="503" spans="2:26" x14ac:dyDescent="0.2">
      <c r="B503" s="34"/>
      <c r="C503" s="30" t="str" cm="1">
        <f t="array" ref="C503">IF(B503=0," ",IF('Imperial Data'!AG492&gt;=1,_xlfn.XLOOKUP('Imperial Data'!AG492,Imperial_Incremental[Height],_xlfn.XLOOKUP('Cumulative Volumes Imperial'!$F$4,Imperial_Incremental[#Headers],Imperial_Incremental[])),0))</f>
        <v xml:space="preserve"> </v>
      </c>
      <c r="D503" s="30" t="str" cm="1">
        <f t="array" ref="D503">IF(B503=0," ",IF('Imperial Data'!AG492&gt;=1,_xlfn.XLOOKUP('Imperial Data'!AG492,Imperial_Incremental[Height],_xlfn.XLOOKUP('Cumulative Volumes Imperial'!$F$4&amp;"EC",Imperial_Incremental[#Headers],Imperial_Incremental[]),0),0))</f>
        <v xml:space="preserve"> </v>
      </c>
      <c r="E503" s="30"/>
      <c r="F503" s="30"/>
      <c r="G503" s="30"/>
      <c r="H503" s="30"/>
      <c r="I503" s="30"/>
      <c r="J503" s="30" t="str">
        <f>IF(B503="","",IF('Cumulative Volumes Imperial'!$AP$17=FALSE,L503,K503))</f>
        <v/>
      </c>
      <c r="K503" s="30"/>
      <c r="L503" s="30"/>
      <c r="M503" s="30" t="str">
        <f>IF($E$8+45+$E$9&gt;989,"FALSE",IF(B503="","",IF('Cumulative Volumes Imperial'!$AP$17=FALSE,O503,N503)))</f>
        <v/>
      </c>
      <c r="N503" s="30"/>
      <c r="O503" s="30"/>
      <c r="P503" s="30" t="str">
        <f>IF(B503=0,"",(((1/12)*'Imperial Data'!$AC$4*'Imperial Data'!$AC$5)-C503)*$H$6)</f>
        <v/>
      </c>
      <c r="Q503" s="30"/>
      <c r="R503" s="30" t="str">
        <f>IF(B503=0,"",(((1/12)*'Imperial Data'!$AC$5*'Imperial Data'!$AC$7)-D503)*$H$6)</f>
        <v/>
      </c>
      <c r="S503" s="30"/>
      <c r="T503" s="30"/>
      <c r="U503" s="30"/>
      <c r="V503" s="30"/>
      <c r="W503" s="30" t="str">
        <f t="shared" si="71"/>
        <v/>
      </c>
      <c r="X503" s="31"/>
      <c r="Y503" s="30" t="str">
        <f t="shared" si="70"/>
        <v xml:space="preserve"> </v>
      </c>
      <c r="Z503" s="32"/>
    </row>
    <row r="504" spans="2:26" x14ac:dyDescent="0.2">
      <c r="B504" s="34"/>
      <c r="C504" s="30" t="str" cm="1">
        <f t="array" ref="C504">IF(B504=0," ",IF('Imperial Data'!AG493&gt;=1,_xlfn.XLOOKUP('Imperial Data'!AG493,Imperial_Incremental[Height],_xlfn.XLOOKUP('Cumulative Volumes Imperial'!$F$4,Imperial_Incremental[#Headers],Imperial_Incremental[])),0))</f>
        <v xml:space="preserve"> </v>
      </c>
      <c r="D504" s="30" t="str" cm="1">
        <f t="array" ref="D504">IF(B504=0," ",IF('Imperial Data'!AG493&gt;=1,_xlfn.XLOOKUP('Imperial Data'!AG493,Imperial_Incremental[Height],_xlfn.XLOOKUP('Cumulative Volumes Imperial'!$F$4&amp;"EC",Imperial_Incremental[#Headers],Imperial_Incremental[]),0),0))</f>
        <v xml:space="preserve"> </v>
      </c>
      <c r="E504" s="30"/>
      <c r="F504" s="30"/>
      <c r="G504" s="30"/>
      <c r="H504" s="30"/>
      <c r="I504" s="30"/>
      <c r="J504" s="30" t="str">
        <f>IF(B504="","",IF('Cumulative Volumes Imperial'!$AP$17=FALSE,L504,K504))</f>
        <v/>
      </c>
      <c r="K504" s="30"/>
      <c r="L504" s="30"/>
      <c r="M504" s="30" t="str">
        <f>IF($E$8+45+$E$9&gt;989,"FALSE",IF(B504="","",IF('Cumulative Volumes Imperial'!$AP$17=FALSE,O504,N504)))</f>
        <v/>
      </c>
      <c r="N504" s="30"/>
      <c r="O504" s="30"/>
      <c r="P504" s="30" t="str">
        <f>IF(B504=0,"",(((1/12)*'Imperial Data'!$AC$4*'Imperial Data'!$AC$5)-C504)*$H$6)</f>
        <v/>
      </c>
      <c r="Q504" s="30"/>
      <c r="R504" s="30" t="str">
        <f>IF(B504=0,"",(((1/12)*'Imperial Data'!$AC$5*'Imperial Data'!$AC$7)-D504)*$H$6)</f>
        <v/>
      </c>
      <c r="S504" s="30"/>
      <c r="T504" s="30"/>
      <c r="U504" s="30"/>
      <c r="V504" s="30"/>
      <c r="W504" s="30" t="str">
        <f t="shared" si="71"/>
        <v/>
      </c>
      <c r="X504" s="31"/>
      <c r="Y504" s="30" t="str">
        <f t="shared" si="70"/>
        <v xml:space="preserve"> </v>
      </c>
      <c r="Z504" s="32"/>
    </row>
    <row r="505" spans="2:26" x14ac:dyDescent="0.2">
      <c r="B505" s="34"/>
      <c r="C505" s="30" t="str" cm="1">
        <f t="array" ref="C505">IF(B505=0," ",IF('Imperial Data'!AG494&gt;=1,_xlfn.XLOOKUP('Imperial Data'!AG494,Imperial_Incremental[Height],_xlfn.XLOOKUP('Cumulative Volumes Imperial'!$F$4,Imperial_Incremental[#Headers],Imperial_Incremental[])),0))</f>
        <v xml:space="preserve"> </v>
      </c>
      <c r="D505" s="30" t="str" cm="1">
        <f t="array" ref="D505">IF(B505=0," ",IF('Imperial Data'!AG494&gt;=1,_xlfn.XLOOKUP('Imperial Data'!AG494,Imperial_Incremental[Height],_xlfn.XLOOKUP('Cumulative Volumes Imperial'!$F$4&amp;"EC",Imperial_Incremental[#Headers],Imperial_Incremental[]),0),0))</f>
        <v xml:space="preserve"> </v>
      </c>
      <c r="E505" s="30"/>
      <c r="F505" s="30"/>
      <c r="G505" s="30"/>
      <c r="H505" s="30"/>
      <c r="I505" s="30"/>
      <c r="J505" s="30" t="str">
        <f>IF(B505="","",IF('Cumulative Volumes Imperial'!$AP$17=FALSE,L505,K505))</f>
        <v/>
      </c>
      <c r="K505" s="30"/>
      <c r="L505" s="30"/>
      <c r="M505" s="30" t="str">
        <f>IF($E$8+45+$E$9&gt;989,"FALSE",IF(B505="","",IF('Cumulative Volumes Imperial'!$AP$17=FALSE,O505,N505)))</f>
        <v/>
      </c>
      <c r="N505" s="30"/>
      <c r="O505" s="30"/>
      <c r="P505" s="30" t="str">
        <f>IF(B505=0,"",(((1/12)*'Imperial Data'!$AC$4*'Imperial Data'!$AC$5)-C505)*$H$6)</f>
        <v/>
      </c>
      <c r="Q505" s="30"/>
      <c r="R505" s="30" t="str">
        <f>IF(B505=0,"",(((1/12)*'Imperial Data'!$AC$5*'Imperial Data'!$AC$7)-D505)*$H$6)</f>
        <v/>
      </c>
      <c r="S505" s="30"/>
      <c r="T505" s="30"/>
      <c r="U505" s="30"/>
      <c r="V505" s="30"/>
      <c r="W505" s="30" t="str">
        <f t="shared" si="71"/>
        <v/>
      </c>
      <c r="X505" s="31"/>
      <c r="Y505" s="30" t="str">
        <f t="shared" si="70"/>
        <v xml:space="preserve"> </v>
      </c>
      <c r="Z505" s="32"/>
    </row>
    <row r="506" spans="2:26" x14ac:dyDescent="0.2">
      <c r="B506" s="34"/>
      <c r="C506" s="30" t="str" cm="1">
        <f t="array" ref="C506">IF(B506=0," ",IF('Imperial Data'!AG495&gt;=1,_xlfn.XLOOKUP('Imperial Data'!AG495,Imperial_Incremental[Height],_xlfn.XLOOKUP('Cumulative Volumes Imperial'!$F$4,Imperial_Incremental[#Headers],Imperial_Incremental[])),0))</f>
        <v xml:space="preserve"> </v>
      </c>
      <c r="D506" s="30" t="str" cm="1">
        <f t="array" ref="D506">IF(B506=0," ",IF('Imperial Data'!AG495&gt;=1,_xlfn.XLOOKUP('Imperial Data'!AG495,Imperial_Incremental[Height],_xlfn.XLOOKUP('Cumulative Volumes Imperial'!$F$4&amp;"EC",Imperial_Incremental[#Headers],Imperial_Incremental[]),0),0))</f>
        <v xml:space="preserve"> </v>
      </c>
      <c r="E506" s="30"/>
      <c r="F506" s="30"/>
      <c r="G506" s="30"/>
      <c r="H506" s="30"/>
      <c r="I506" s="30"/>
      <c r="J506" s="30" t="str">
        <f>IF(B506="","",IF('Cumulative Volumes Imperial'!$AP$17=FALSE,L506,K506))</f>
        <v/>
      </c>
      <c r="K506" s="30"/>
      <c r="L506" s="30"/>
      <c r="M506" s="30" t="str">
        <f>IF($E$8+45+$E$9&gt;989,"FALSE",IF(B506="","",IF('Cumulative Volumes Imperial'!$AP$17=FALSE,O506,N506)))</f>
        <v/>
      </c>
      <c r="N506" s="30"/>
      <c r="O506" s="30"/>
      <c r="P506" s="30" t="str">
        <f>IF(B506=0,"",(((1/12)*'Imperial Data'!$AC$4*'Imperial Data'!$AC$5)-C506)*$H$6)</f>
        <v/>
      </c>
      <c r="Q506" s="30"/>
      <c r="R506" s="30" t="str">
        <f>IF(B506=0,"",(((1/12)*'Imperial Data'!$AC$5*'Imperial Data'!$AC$7)-D506)*$H$6)</f>
        <v/>
      </c>
      <c r="S506" s="30"/>
      <c r="T506" s="30"/>
      <c r="U506" s="30"/>
      <c r="V506" s="30"/>
      <c r="W506" s="30" t="str">
        <f t="shared" si="71"/>
        <v/>
      </c>
      <c r="X506" s="31"/>
      <c r="Y506" s="30" t="str">
        <f t="shared" si="70"/>
        <v xml:space="preserve"> </v>
      </c>
      <c r="Z506" s="32"/>
    </row>
    <row r="507" spans="2:26" x14ac:dyDescent="0.2">
      <c r="B507" s="34"/>
      <c r="C507" s="30" t="str" cm="1">
        <f t="array" ref="C507">IF(B507=0," ",IF('Imperial Data'!AG496&gt;=1,_xlfn.XLOOKUP('Imperial Data'!AG496,Imperial_Incremental[Height],_xlfn.XLOOKUP('Cumulative Volumes Imperial'!$F$4,Imperial_Incremental[#Headers],Imperial_Incremental[])),0))</f>
        <v xml:space="preserve"> </v>
      </c>
      <c r="D507" s="30" t="str" cm="1">
        <f t="array" ref="D507">IF(B507=0," ",IF('Imperial Data'!AG496&gt;=1,_xlfn.XLOOKUP('Imperial Data'!AG496,Imperial_Incremental[Height],_xlfn.XLOOKUP('Cumulative Volumes Imperial'!$F$4&amp;"EC",Imperial_Incremental[#Headers],Imperial_Incremental[]),0),0))</f>
        <v xml:space="preserve"> </v>
      </c>
      <c r="E507" s="30"/>
      <c r="F507" s="30"/>
      <c r="G507" s="30"/>
      <c r="H507" s="30"/>
      <c r="I507" s="30"/>
      <c r="J507" s="30" t="str">
        <f>IF(B507="","",IF('Cumulative Volumes Imperial'!$AP$17=FALSE,L507,K507))</f>
        <v/>
      </c>
      <c r="K507" s="30"/>
      <c r="L507" s="30"/>
      <c r="M507" s="30" t="str">
        <f>IF($E$8+45+$E$9&gt;989,"FALSE",IF(B507="","",IF('Cumulative Volumes Imperial'!$AP$17=FALSE,O507,N507)))</f>
        <v/>
      </c>
      <c r="N507" s="30"/>
      <c r="O507" s="30"/>
      <c r="P507" s="30" t="str">
        <f>IF(B507=0,"",(((1/12)*'Imperial Data'!$AC$4*'Imperial Data'!$AC$5)-C507)*$H$6)</f>
        <v/>
      </c>
      <c r="Q507" s="30"/>
      <c r="R507" s="30" t="str">
        <f>IF(B507=0,"",(((1/12)*'Imperial Data'!$AC$5*'Imperial Data'!$AC$7)-D507)*$H$6)</f>
        <v/>
      </c>
      <c r="S507" s="30"/>
      <c r="T507" s="30"/>
      <c r="U507" s="30"/>
      <c r="V507" s="30"/>
      <c r="W507" s="30" t="str">
        <f t="shared" si="71"/>
        <v/>
      </c>
      <c r="X507" s="31"/>
      <c r="Y507" s="30" t="str">
        <f t="shared" si="70"/>
        <v xml:space="preserve"> </v>
      </c>
      <c r="Z507" s="32"/>
    </row>
    <row r="508" spans="2:26" x14ac:dyDescent="0.2">
      <c r="B508" s="34"/>
      <c r="C508" s="30" t="str" cm="1">
        <f t="array" ref="C508">IF(B508=0," ",IF('Imperial Data'!AG497&gt;=1,_xlfn.XLOOKUP('Imperial Data'!AG497,Imperial_Incremental[Height],_xlfn.XLOOKUP('Cumulative Volumes Imperial'!$F$4,Imperial_Incremental[#Headers],Imperial_Incremental[])),0))</f>
        <v xml:space="preserve"> </v>
      </c>
      <c r="D508" s="30" t="str" cm="1">
        <f t="array" ref="D508">IF(B508=0," ",IF('Imperial Data'!AG497&gt;=1,_xlfn.XLOOKUP('Imperial Data'!AG497,Imperial_Incremental[Height],_xlfn.XLOOKUP('Cumulative Volumes Imperial'!$F$4&amp;"EC",Imperial_Incremental[#Headers],Imperial_Incremental[]),0),0))</f>
        <v xml:space="preserve"> </v>
      </c>
      <c r="E508" s="30"/>
      <c r="F508" s="30"/>
      <c r="G508" s="30"/>
      <c r="H508" s="30"/>
      <c r="I508" s="30"/>
      <c r="J508" s="30" t="str">
        <f>IF(B508="","",IF('Cumulative Volumes Imperial'!$AP$17=FALSE,L508,K508))</f>
        <v/>
      </c>
      <c r="K508" s="30"/>
      <c r="L508" s="30"/>
      <c r="M508" s="30" t="str">
        <f>IF($E$8+45+$E$9&gt;989,"FALSE",IF(B508="","",IF('Cumulative Volumes Imperial'!$AP$17=FALSE,O508,N508)))</f>
        <v/>
      </c>
      <c r="N508" s="30"/>
      <c r="O508" s="30"/>
      <c r="P508" s="30" t="str">
        <f>IF(B508=0,"",(((1/12)*'Imperial Data'!$AC$4*'Imperial Data'!$AC$5)-C508)*$H$6)</f>
        <v/>
      </c>
      <c r="Q508" s="30"/>
      <c r="R508" s="30" t="str">
        <f>IF(B508=0,"",(((1/12)*'Imperial Data'!$AC$5*'Imperial Data'!$AC$7)-D508)*$H$6)</f>
        <v/>
      </c>
      <c r="S508" s="30"/>
      <c r="T508" s="30"/>
      <c r="U508" s="30"/>
      <c r="V508" s="30"/>
      <c r="W508" s="30" t="str">
        <f t="shared" si="71"/>
        <v/>
      </c>
      <c r="X508" s="31"/>
      <c r="Y508" s="30" t="str">
        <f t="shared" si="70"/>
        <v xml:space="preserve"> </v>
      </c>
      <c r="Z508" s="32"/>
    </row>
    <row r="509" spans="2:26" x14ac:dyDescent="0.2">
      <c r="B509" s="34"/>
      <c r="C509" s="30" t="str" cm="1">
        <f t="array" ref="C509">IF(B509=0," ",IF('Imperial Data'!AG498&gt;=1,_xlfn.XLOOKUP('Imperial Data'!AG498,Imperial_Incremental[Height],_xlfn.XLOOKUP('Cumulative Volumes Imperial'!$F$4,Imperial_Incremental[#Headers],Imperial_Incremental[])),0))</f>
        <v xml:space="preserve"> </v>
      </c>
      <c r="D509" s="30" t="str" cm="1">
        <f t="array" ref="D509">IF(B509=0," ",IF('Imperial Data'!AG498&gt;=1,_xlfn.XLOOKUP('Imperial Data'!AG498,Imperial_Incremental[Height],_xlfn.XLOOKUP('Cumulative Volumes Imperial'!$F$4&amp;"EC",Imperial_Incremental[#Headers],Imperial_Incremental[]),0),0))</f>
        <v xml:space="preserve"> </v>
      </c>
      <c r="E509" s="30"/>
      <c r="F509" s="30"/>
      <c r="G509" s="30"/>
      <c r="H509" s="30"/>
      <c r="I509" s="30"/>
      <c r="J509" s="30" t="str">
        <f>IF(B509="","",IF('Cumulative Volumes Imperial'!$AP$17=FALSE,L509,K509))</f>
        <v/>
      </c>
      <c r="K509" s="30"/>
      <c r="L509" s="30"/>
      <c r="M509" s="30" t="str">
        <f>IF($E$8+45+$E$9&gt;989,"FALSE",IF(B509="","",IF('Cumulative Volumes Imperial'!$AP$17=FALSE,O509,N509)))</f>
        <v/>
      </c>
      <c r="N509" s="30"/>
      <c r="O509" s="30"/>
      <c r="P509" s="30" t="str">
        <f>IF(B509=0,"",(((1/12)*'Imperial Data'!$AC$4*'Imperial Data'!$AC$5)-C509)*$H$6)</f>
        <v/>
      </c>
      <c r="Q509" s="30"/>
      <c r="R509" s="30" t="str">
        <f>IF(B509=0,"",(((1/12)*'Imperial Data'!$AC$5*'Imperial Data'!$AC$7)-D509)*$H$6)</f>
        <v/>
      </c>
      <c r="S509" s="30"/>
      <c r="T509" s="30"/>
      <c r="U509" s="30"/>
      <c r="V509" s="30"/>
      <c r="W509" s="30" t="str">
        <f t="shared" si="71"/>
        <v/>
      </c>
      <c r="X509" s="31"/>
      <c r="Y509" s="30" t="str">
        <f t="shared" si="70"/>
        <v xml:space="preserve"> </v>
      </c>
      <c r="Z509" s="32"/>
    </row>
    <row r="510" spans="2:26" x14ac:dyDescent="0.2">
      <c r="B510" s="34"/>
      <c r="C510" s="30" t="str" cm="1">
        <f t="array" ref="C510">IF(B510=0," ",IF('Imperial Data'!AG499&gt;=1,_xlfn.XLOOKUP('Imperial Data'!AG499,Imperial_Incremental[Height],_xlfn.XLOOKUP('Cumulative Volumes Imperial'!$F$4,Imperial_Incremental[#Headers],Imperial_Incremental[])),0))</f>
        <v xml:space="preserve"> </v>
      </c>
      <c r="D510" s="30" t="str" cm="1">
        <f t="array" ref="D510">IF(B510=0," ",IF('Imperial Data'!AG499&gt;=1,_xlfn.XLOOKUP('Imperial Data'!AG499,Imperial_Incremental[Height],_xlfn.XLOOKUP('Cumulative Volumes Imperial'!$F$4&amp;"EC",Imperial_Incremental[#Headers],Imperial_Incremental[]),0),0))</f>
        <v xml:space="preserve"> </v>
      </c>
      <c r="E510" s="30"/>
      <c r="F510" s="30"/>
      <c r="G510" s="30"/>
      <c r="H510" s="30"/>
      <c r="I510" s="30"/>
      <c r="J510" s="30" t="str">
        <f>IF(B510="","",IF('Cumulative Volumes Imperial'!$AP$17=FALSE,L510,K510))</f>
        <v/>
      </c>
      <c r="K510" s="30"/>
      <c r="L510" s="30"/>
      <c r="M510" s="30" t="str">
        <f>IF($E$8+45+$E$9&gt;989,"FALSE",IF(B510="","",IF('Cumulative Volumes Imperial'!$AP$17=FALSE,O510,N510)))</f>
        <v/>
      </c>
      <c r="N510" s="30"/>
      <c r="O510" s="30"/>
      <c r="P510" s="30" t="str">
        <f>IF(B510=0,"",(((1/12)*'Imperial Data'!$AC$4*'Imperial Data'!$AC$5)-C510)*$H$6)</f>
        <v/>
      </c>
      <c r="Q510" s="30"/>
      <c r="R510" s="30" t="str">
        <f>IF(B510=0,"",(((1/12)*'Imperial Data'!$AC$5*'Imperial Data'!$AC$7)-D510)*$H$6)</f>
        <v/>
      </c>
      <c r="S510" s="30"/>
      <c r="T510" s="30"/>
      <c r="U510" s="30"/>
      <c r="V510" s="30"/>
      <c r="W510" s="30" t="str">
        <f t="shared" si="71"/>
        <v/>
      </c>
      <c r="X510" s="31"/>
      <c r="Y510" s="30" t="str">
        <f t="shared" si="70"/>
        <v xml:space="preserve"> </v>
      </c>
      <c r="Z510" s="32"/>
    </row>
    <row r="511" spans="2:26" x14ac:dyDescent="0.2">
      <c r="B511" s="34"/>
      <c r="C511" s="30" t="str" cm="1">
        <f t="array" ref="C511">IF(B511=0," ",IF('Imperial Data'!AG500&gt;=1,_xlfn.XLOOKUP('Imperial Data'!AG500,Imperial_Incremental[Height],_xlfn.XLOOKUP('Cumulative Volumes Imperial'!$F$4,Imperial_Incremental[#Headers],Imperial_Incremental[])),0))</f>
        <v xml:space="preserve"> </v>
      </c>
      <c r="D511" s="30" t="str" cm="1">
        <f t="array" ref="D511">IF(B511=0," ",IF('Imperial Data'!AG500&gt;=1,_xlfn.XLOOKUP('Imperial Data'!AG500,Imperial_Incremental[Height],_xlfn.XLOOKUP('Cumulative Volumes Imperial'!$F$4&amp;"EC",Imperial_Incremental[#Headers],Imperial_Incremental[]),0),0))</f>
        <v xml:space="preserve"> </v>
      </c>
      <c r="E511" s="30"/>
      <c r="F511" s="30"/>
      <c r="G511" s="30"/>
      <c r="H511" s="30"/>
      <c r="I511" s="30"/>
      <c r="J511" s="30" t="str">
        <f>IF(B511="","",IF('Cumulative Volumes Imperial'!$AP$17=FALSE,L511,K511))</f>
        <v/>
      </c>
      <c r="K511" s="30"/>
      <c r="L511" s="30"/>
      <c r="M511" s="30" t="str">
        <f>IF($E$8+45+$E$9&gt;989,"FALSE",IF(B511="","",IF('Cumulative Volumes Imperial'!$AP$17=FALSE,O511,N511)))</f>
        <v/>
      </c>
      <c r="N511" s="30"/>
      <c r="O511" s="30"/>
      <c r="P511" s="30" t="str">
        <f>IF(B511=0,"",(((1/12)*'Imperial Data'!$AC$4*'Imperial Data'!$AC$5)-C511)*$H$6)</f>
        <v/>
      </c>
      <c r="Q511" s="30"/>
      <c r="R511" s="30" t="str">
        <f>IF(B511=0,"",(((1/12)*'Imperial Data'!$AC$5*'Imperial Data'!$AC$7)-D511)*$H$6)</f>
        <v/>
      </c>
      <c r="S511" s="30"/>
      <c r="T511" s="30"/>
      <c r="U511" s="30"/>
      <c r="V511" s="30"/>
      <c r="W511" s="30" t="str">
        <f t="shared" si="71"/>
        <v/>
      </c>
      <c r="X511" s="31"/>
      <c r="Y511" s="30" t="str">
        <f t="shared" si="70"/>
        <v xml:space="preserve"> </v>
      </c>
      <c r="Z511" s="32"/>
    </row>
    <row r="512" spans="2:26" x14ac:dyDescent="0.2">
      <c r="B512" s="34"/>
      <c r="C512" s="30" t="str" cm="1">
        <f t="array" ref="C512">IF(B512=0," ",IF('Imperial Data'!AG501&gt;=1,_xlfn.XLOOKUP('Imperial Data'!AG501,Imperial_Incremental[Height],_xlfn.XLOOKUP('Cumulative Volumes Imperial'!$F$4,Imperial_Incremental[#Headers],Imperial_Incremental[])),0))</f>
        <v xml:space="preserve"> </v>
      </c>
      <c r="D512" s="30" t="str" cm="1">
        <f t="array" ref="D512">IF(B512=0," ",IF('Imperial Data'!AG501&gt;=1,_xlfn.XLOOKUP('Imperial Data'!AG501,Imperial_Incremental[Height],_xlfn.XLOOKUP('Cumulative Volumes Imperial'!$F$4&amp;"EC",Imperial_Incremental[#Headers],Imperial_Incremental[]),0),0))</f>
        <v xml:space="preserve"> </v>
      </c>
      <c r="E512" s="30"/>
      <c r="F512" s="30"/>
      <c r="G512" s="30"/>
      <c r="H512" s="30"/>
      <c r="I512" s="30"/>
      <c r="J512" s="30" t="str">
        <f>IF(B512="","",IF('Cumulative Volumes Imperial'!$AP$17=FALSE,L512,K512))</f>
        <v/>
      </c>
      <c r="K512" s="30"/>
      <c r="L512" s="30"/>
      <c r="M512" s="30" t="str">
        <f>IF($E$8+45+$E$9&gt;989,"FALSE",IF(B512="","",IF('Cumulative Volumes Imperial'!$AP$17=FALSE,O512,N512)))</f>
        <v/>
      </c>
      <c r="N512" s="30"/>
      <c r="O512" s="30"/>
      <c r="P512" s="30" t="str">
        <f>IF(B512=0,"",(((1/12)*'Imperial Data'!$AC$4*'Imperial Data'!$AC$5)-C512)*$H$6)</f>
        <v/>
      </c>
      <c r="Q512" s="30"/>
      <c r="R512" s="30" t="str">
        <f>IF(B512=0,"",(((1/12)*'Imperial Data'!$AC$5*'Imperial Data'!$AC$7)-D512)*$H$6)</f>
        <v/>
      </c>
      <c r="S512" s="30"/>
      <c r="T512" s="30"/>
      <c r="U512" s="30"/>
      <c r="V512" s="30"/>
      <c r="W512" s="30" t="str">
        <f t="shared" si="71"/>
        <v/>
      </c>
      <c r="X512" s="31"/>
      <c r="Y512" s="30" t="str">
        <f t="shared" si="70"/>
        <v xml:space="preserve"> </v>
      </c>
      <c r="Z512" s="32"/>
    </row>
    <row r="513" spans="2:26" x14ac:dyDescent="0.2">
      <c r="B513" s="34"/>
      <c r="C513" s="30" t="str" cm="1">
        <f t="array" ref="C513">IF(B513=0," ",IF('Imperial Data'!AG502&gt;=1,_xlfn.XLOOKUP('Imperial Data'!AG502,Imperial_Incremental[Height],_xlfn.XLOOKUP('Cumulative Volumes Imperial'!$F$4,Imperial_Incremental[#Headers],Imperial_Incremental[])),0))</f>
        <v xml:space="preserve"> </v>
      </c>
      <c r="D513" s="30" t="str" cm="1">
        <f t="array" ref="D513">IF(B513=0," ",IF('Imperial Data'!AG502&gt;=1,_xlfn.XLOOKUP('Imperial Data'!AG502,Imperial_Incremental[Height],_xlfn.XLOOKUP('Cumulative Volumes Imperial'!$F$4&amp;"EC",Imperial_Incremental[#Headers],Imperial_Incremental[]),0),0))</f>
        <v xml:space="preserve"> </v>
      </c>
      <c r="E513" s="30"/>
      <c r="F513" s="30"/>
      <c r="G513" s="30"/>
      <c r="H513" s="30"/>
      <c r="I513" s="30"/>
      <c r="J513" s="30" t="str">
        <f>IF(B513="","",IF('Cumulative Volumes Imperial'!$AP$17=FALSE,L513,K513))</f>
        <v/>
      </c>
      <c r="K513" s="30"/>
      <c r="L513" s="30"/>
      <c r="M513" s="30" t="str">
        <f>IF($E$8+45+$E$9&gt;989,"FALSE",IF(B513="","",IF('Cumulative Volumes Imperial'!$AP$17=FALSE,O513,N513)))</f>
        <v/>
      </c>
      <c r="N513" s="30"/>
      <c r="O513" s="30"/>
      <c r="P513" s="30" t="str">
        <f>IF(B513=0,"",(((1/12)*'Imperial Data'!$AC$4*'Imperial Data'!$AC$5)-C513)*$H$6)</f>
        <v/>
      </c>
      <c r="Q513" s="30"/>
      <c r="R513" s="30" t="str">
        <f>IF(B513=0,"",(((1/12)*'Imperial Data'!$AC$5*'Imperial Data'!$AC$7)-D513)*$H$6)</f>
        <v/>
      </c>
      <c r="S513" s="30"/>
      <c r="T513" s="30"/>
      <c r="U513" s="30"/>
      <c r="V513" s="30"/>
      <c r="W513" s="30" t="str">
        <f t="shared" si="71"/>
        <v/>
      </c>
      <c r="X513" s="31"/>
      <c r="Y513" s="30" t="str">
        <f t="shared" si="70"/>
        <v xml:space="preserve"> </v>
      </c>
      <c r="Z513" s="32"/>
    </row>
    <row r="514" spans="2:26" x14ac:dyDescent="0.2">
      <c r="B514" s="34"/>
      <c r="C514" s="30" t="str" cm="1">
        <f t="array" ref="C514">IF(B514=0," ",IF('Imperial Data'!AG503&gt;=1,_xlfn.XLOOKUP('Imperial Data'!AG503,Imperial_Incremental[Height],_xlfn.XLOOKUP('Cumulative Volumes Imperial'!$F$4,Imperial_Incremental[#Headers],Imperial_Incremental[])),0))</f>
        <v xml:space="preserve"> </v>
      </c>
      <c r="D514" s="30" t="str" cm="1">
        <f t="array" ref="D514">IF(B514=0," ",IF('Imperial Data'!AG503&gt;=1,_xlfn.XLOOKUP('Imperial Data'!AG503,Imperial_Incremental[Height],_xlfn.XLOOKUP('Cumulative Volumes Imperial'!$F$4&amp;"EC",Imperial_Incremental[#Headers],Imperial_Incremental[]),0),0))</f>
        <v xml:space="preserve"> </v>
      </c>
      <c r="E514" s="30"/>
      <c r="F514" s="30"/>
      <c r="G514" s="30"/>
      <c r="H514" s="30"/>
      <c r="I514" s="30"/>
      <c r="J514" s="30" t="str">
        <f>IF(B514="","",IF('Cumulative Volumes Imperial'!$AP$17=FALSE,L514,K514))</f>
        <v/>
      </c>
      <c r="K514" s="30"/>
      <c r="L514" s="30"/>
      <c r="M514" s="30" t="str">
        <f>IF($E$8+45+$E$9&gt;989,"FALSE",IF(B514="","",IF('Cumulative Volumes Imperial'!$AP$17=FALSE,O514,N514)))</f>
        <v/>
      </c>
      <c r="N514" s="30"/>
      <c r="O514" s="30"/>
      <c r="P514" s="30" t="str">
        <f>IF(B514=0,"",(((1/12)*'Imperial Data'!$AC$4*'Imperial Data'!$AC$5)-C514)*$H$6)</f>
        <v/>
      </c>
      <c r="Q514" s="30"/>
      <c r="R514" s="30" t="str">
        <f>IF(B514=0,"",(((1/12)*'Imperial Data'!$AC$5*'Imperial Data'!$AC$7)-D514)*$H$6)</f>
        <v/>
      </c>
      <c r="S514" s="30"/>
      <c r="T514" s="30"/>
      <c r="U514" s="30"/>
      <c r="V514" s="30"/>
      <c r="W514" s="30" t="str">
        <f t="shared" si="71"/>
        <v/>
      </c>
      <c r="X514" s="31"/>
      <c r="Y514" s="30" t="str">
        <f t="shared" si="70"/>
        <v xml:space="preserve"> </v>
      </c>
      <c r="Z514" s="32"/>
    </row>
    <row r="515" spans="2:26" x14ac:dyDescent="0.2">
      <c r="B515" s="34"/>
      <c r="C515" s="30" t="str" cm="1">
        <f t="array" ref="C515">IF(B515=0," ",IF('Imperial Data'!AG504&gt;=1,_xlfn.XLOOKUP('Imperial Data'!AG504,Imperial_Incremental[Height],_xlfn.XLOOKUP('Cumulative Volumes Imperial'!$F$4,Imperial_Incremental[#Headers],Imperial_Incremental[])),0))</f>
        <v xml:space="preserve"> </v>
      </c>
      <c r="D515" s="30" t="str" cm="1">
        <f t="array" ref="D515">IF(B515=0," ",IF('Imperial Data'!AG504&gt;=1,_xlfn.XLOOKUP('Imperial Data'!AG504,Imperial_Incremental[Height],_xlfn.XLOOKUP('Cumulative Volumes Imperial'!$F$4&amp;"EC",Imperial_Incremental[#Headers],Imperial_Incremental[]),0),0))</f>
        <v xml:space="preserve"> </v>
      </c>
      <c r="E515" s="30"/>
      <c r="F515" s="30"/>
      <c r="G515" s="30"/>
      <c r="H515" s="30"/>
      <c r="I515" s="30"/>
      <c r="J515" s="30" t="str">
        <f>IF(B515="","",IF('Cumulative Volumes Imperial'!$AP$17=FALSE,L515,K515))</f>
        <v/>
      </c>
      <c r="K515" s="30"/>
      <c r="L515" s="30"/>
      <c r="M515" s="30" t="str">
        <f>IF($E$8+45+$E$9&gt;989,"FALSE",IF(B515="","",IF('Cumulative Volumes Imperial'!$AP$17=FALSE,O515,N515)))</f>
        <v/>
      </c>
      <c r="N515" s="30"/>
      <c r="O515" s="30"/>
      <c r="P515" s="30" t="str">
        <f>IF(B515=0,"",(((1/12)*'Imperial Data'!$AC$4*'Imperial Data'!$AC$5)-C515)*$H$6)</f>
        <v/>
      </c>
      <c r="Q515" s="30"/>
      <c r="R515" s="30" t="str">
        <f>IF(B515=0,"",(((1/12)*'Imperial Data'!$AC$5*'Imperial Data'!$AC$7)-D515)*$H$6)</f>
        <v/>
      </c>
      <c r="S515" s="30"/>
      <c r="T515" s="30"/>
      <c r="U515" s="30"/>
      <c r="V515" s="30"/>
      <c r="W515" s="30" t="str">
        <f t="shared" si="71"/>
        <v/>
      </c>
      <c r="X515" s="31"/>
      <c r="Y515" s="30" t="str">
        <f t="shared" si="70"/>
        <v xml:space="preserve"> </v>
      </c>
      <c r="Z515" s="32"/>
    </row>
    <row r="516" spans="2:26" x14ac:dyDescent="0.2">
      <c r="B516" s="34"/>
      <c r="C516" s="30" t="str" cm="1">
        <f t="array" ref="C516">IF(B516=0," ",IF('Imperial Data'!AG505&gt;=1,_xlfn.XLOOKUP('Imperial Data'!AG505,Imperial_Incremental[Height],_xlfn.XLOOKUP('Cumulative Volumes Imperial'!$F$4,Imperial_Incremental[#Headers],Imperial_Incremental[])),0))</f>
        <v xml:space="preserve"> </v>
      </c>
      <c r="D516" s="30" t="str" cm="1">
        <f t="array" ref="D516">IF(B516=0," ",IF('Imperial Data'!AG505&gt;=1,_xlfn.XLOOKUP('Imperial Data'!AG505,Imperial_Incremental[Height],_xlfn.XLOOKUP('Cumulative Volumes Imperial'!$F$4&amp;"EC",Imperial_Incremental[#Headers],Imperial_Incremental[]),0),0))</f>
        <v xml:space="preserve"> </v>
      </c>
      <c r="E516" s="30"/>
      <c r="F516" s="30"/>
      <c r="G516" s="30"/>
      <c r="H516" s="30"/>
      <c r="I516" s="30"/>
      <c r="J516" s="30" t="str">
        <f>IF(B516="","",IF('Cumulative Volumes Imperial'!$AP$17=FALSE,L516,K516))</f>
        <v/>
      </c>
      <c r="K516" s="30"/>
      <c r="L516" s="30"/>
      <c r="M516" s="30" t="str">
        <f>IF($E$8+45+$E$9&gt;989,"FALSE",IF(B516="","",IF('Cumulative Volumes Imperial'!$AP$17=FALSE,O516,N516)))</f>
        <v/>
      </c>
      <c r="N516" s="30"/>
      <c r="O516" s="30"/>
      <c r="P516" s="30" t="str">
        <f>IF(B516=0,"",(((1/12)*'Imperial Data'!$AC$4*'Imperial Data'!$AC$5)-C516)*$H$6)</f>
        <v/>
      </c>
      <c r="Q516" s="30"/>
      <c r="R516" s="30" t="str">
        <f>IF(B516=0,"",(((1/12)*'Imperial Data'!$AC$5*'Imperial Data'!$AC$7)-D516)*$H$6)</f>
        <v/>
      </c>
      <c r="S516" s="30"/>
      <c r="T516" s="30"/>
      <c r="U516" s="30"/>
      <c r="V516" s="30"/>
      <c r="W516" s="30" t="str">
        <f t="shared" si="71"/>
        <v/>
      </c>
      <c r="X516" s="31"/>
      <c r="Y516" s="30" t="str">
        <f t="shared" si="70"/>
        <v xml:space="preserve"> </v>
      </c>
      <c r="Z516" s="32"/>
    </row>
    <row r="517" spans="2:26" x14ac:dyDescent="0.2">
      <c r="B517" s="34"/>
      <c r="C517" s="30" t="str" cm="1">
        <f t="array" ref="C517">IF(B517=0," ",IF('Imperial Data'!AG506&gt;=1,_xlfn.XLOOKUP('Imperial Data'!AG506,Imperial_Incremental[Height],_xlfn.XLOOKUP('Cumulative Volumes Imperial'!$F$4,Imperial_Incremental[#Headers],Imperial_Incremental[])),0))</f>
        <v xml:space="preserve"> </v>
      </c>
      <c r="D517" s="30" t="str" cm="1">
        <f t="array" ref="D517">IF(B517=0," ",IF('Imperial Data'!AG506&gt;=1,_xlfn.XLOOKUP('Imperial Data'!AG506,Imperial_Incremental[Height],_xlfn.XLOOKUP('Cumulative Volumes Imperial'!$F$4&amp;"EC",Imperial_Incremental[#Headers],Imperial_Incremental[]),0),0))</f>
        <v xml:space="preserve"> </v>
      </c>
      <c r="E517" s="30"/>
      <c r="F517" s="30"/>
      <c r="G517" s="30"/>
      <c r="H517" s="30"/>
      <c r="I517" s="30"/>
      <c r="J517" s="30" t="str">
        <f>IF(B517="","",IF('Cumulative Volumes Imperial'!$AP$17=FALSE,L517,K517))</f>
        <v/>
      </c>
      <c r="K517" s="30"/>
      <c r="L517" s="30"/>
      <c r="M517" s="30" t="str">
        <f>IF($E$8+45+$E$9&gt;989,"FALSE",IF(B517="","",IF('Cumulative Volumes Imperial'!$AP$17=FALSE,O517,N517)))</f>
        <v/>
      </c>
      <c r="N517" s="30"/>
      <c r="O517" s="30"/>
      <c r="P517" s="30" t="str">
        <f>IF(B517=0,"",(((1/12)*'Imperial Data'!$AC$4*'Imperial Data'!$AC$5)-C517)*$H$6)</f>
        <v/>
      </c>
      <c r="Q517" s="30"/>
      <c r="R517" s="30" t="str">
        <f>IF(B517=0,"",(((1/12)*'Imperial Data'!$AC$5*'Imperial Data'!$AC$7)-D517)*$H$6)</f>
        <v/>
      </c>
      <c r="S517" s="30"/>
      <c r="T517" s="30"/>
      <c r="U517" s="30"/>
      <c r="V517" s="30"/>
      <c r="W517" s="30" t="str">
        <f t="shared" si="71"/>
        <v/>
      </c>
      <c r="X517" s="31"/>
      <c r="Y517" s="30" t="str">
        <f t="shared" si="70"/>
        <v xml:space="preserve"> </v>
      </c>
      <c r="Z517" s="32"/>
    </row>
    <row r="518" spans="2:26" x14ac:dyDescent="0.2">
      <c r="B518" s="34"/>
      <c r="C518" s="30" t="str" cm="1">
        <f t="array" ref="C518">IF(B518=0," ",IF('Imperial Data'!AG507&gt;=1,_xlfn.XLOOKUP('Imperial Data'!AG507,Imperial_Incremental[Height],_xlfn.XLOOKUP('Cumulative Volumes Imperial'!$F$4,Imperial_Incremental[#Headers],Imperial_Incremental[])),0))</f>
        <v xml:space="preserve"> </v>
      </c>
      <c r="D518" s="30" t="str" cm="1">
        <f t="array" ref="D518">IF(B518=0," ",IF('Imperial Data'!AG507&gt;=1,_xlfn.XLOOKUP('Imperial Data'!AG507,Imperial_Incremental[Height],_xlfn.XLOOKUP('Cumulative Volumes Imperial'!$F$4&amp;"EC",Imperial_Incremental[#Headers],Imperial_Incremental[]),0),0))</f>
        <v xml:space="preserve"> </v>
      </c>
      <c r="E518" s="30"/>
      <c r="F518" s="30"/>
      <c r="G518" s="30"/>
      <c r="H518" s="30"/>
      <c r="I518" s="30"/>
      <c r="J518" s="30" t="str">
        <f>IF(B518="","",IF('Cumulative Volumes Imperial'!$AP$17=FALSE,L518,K518))</f>
        <v/>
      </c>
      <c r="K518" s="30"/>
      <c r="L518" s="30"/>
      <c r="M518" s="30" t="str">
        <f>IF($E$8+45+$E$9&gt;989,"FALSE",IF(B518="","",IF('Cumulative Volumes Imperial'!$AP$17=FALSE,O518,N518)))</f>
        <v/>
      </c>
      <c r="N518" s="30"/>
      <c r="O518" s="30"/>
      <c r="P518" s="30" t="str">
        <f>IF(B518=0,"",(((1/12)*'Imperial Data'!$AC$4*'Imperial Data'!$AC$5)-C518)*$H$6)</f>
        <v/>
      </c>
      <c r="Q518" s="30"/>
      <c r="R518" s="30" t="str">
        <f>IF(B518=0,"",(((1/12)*'Imperial Data'!$AC$5*'Imperial Data'!$AC$7)-D518)*$H$6)</f>
        <v/>
      </c>
      <c r="S518" s="30"/>
      <c r="T518" s="30"/>
      <c r="U518" s="30"/>
      <c r="V518" s="30"/>
      <c r="W518" s="30" t="str">
        <f t="shared" si="71"/>
        <v/>
      </c>
      <c r="X518" s="31"/>
      <c r="Y518" s="30" t="str">
        <f t="shared" si="70"/>
        <v xml:space="preserve"> </v>
      </c>
      <c r="Z518" s="32"/>
    </row>
    <row r="519" spans="2:26" x14ac:dyDescent="0.2">
      <c r="B519" s="34"/>
      <c r="C519" s="30" t="str" cm="1">
        <f t="array" ref="C519">IF(B519=0," ",IF('Imperial Data'!AG508&gt;=1,_xlfn.XLOOKUP('Imperial Data'!AG508,Imperial_Incremental[Height],_xlfn.XLOOKUP('Cumulative Volumes Imperial'!$F$4,Imperial_Incremental[#Headers],Imperial_Incremental[])),0))</f>
        <v xml:space="preserve"> </v>
      </c>
      <c r="D519" s="30" t="str" cm="1">
        <f t="array" ref="D519">IF(B519=0," ",IF('Imperial Data'!AG508&gt;=1,_xlfn.XLOOKUP('Imperial Data'!AG508,Imperial_Incremental[Height],_xlfn.XLOOKUP('Cumulative Volumes Imperial'!$F$4&amp;"EC",Imperial_Incremental[#Headers],Imperial_Incremental[]),0),0))</f>
        <v xml:space="preserve"> </v>
      </c>
      <c r="E519" s="30"/>
      <c r="F519" s="30"/>
      <c r="G519" s="30"/>
      <c r="H519" s="30"/>
      <c r="I519" s="30"/>
      <c r="J519" s="30" t="str">
        <f>IF(B519="","",IF('Cumulative Volumes Imperial'!$AP$17=FALSE,L519,K519))</f>
        <v/>
      </c>
      <c r="K519" s="30"/>
      <c r="L519" s="30"/>
      <c r="M519" s="30" t="str">
        <f>IF($E$8+45+$E$9&gt;989,"FALSE",IF(B519="","",IF('Cumulative Volumes Imperial'!$AP$17=FALSE,O519,N519)))</f>
        <v/>
      </c>
      <c r="N519" s="30"/>
      <c r="O519" s="30"/>
      <c r="P519" s="30" t="str">
        <f>IF(B519=0,"",(((1/12)*'Imperial Data'!$AC$4*'Imperial Data'!$AC$5)-C519)*$H$6)</f>
        <v/>
      </c>
      <c r="Q519" s="30"/>
      <c r="R519" s="30" t="str">
        <f>IF(B519=0,"",(((1/12)*'Imperial Data'!$AC$5*'Imperial Data'!$AC$7)-D519)*$H$6)</f>
        <v/>
      </c>
      <c r="S519" s="30"/>
      <c r="T519" s="30"/>
      <c r="U519" s="30"/>
      <c r="V519" s="30"/>
      <c r="W519" s="30" t="str">
        <f t="shared" si="71"/>
        <v/>
      </c>
      <c r="X519" s="31"/>
      <c r="Y519" s="30" t="str">
        <f t="shared" si="70"/>
        <v xml:space="preserve"> </v>
      </c>
      <c r="Z519" s="32"/>
    </row>
    <row r="520" spans="2:26" x14ac:dyDescent="0.2">
      <c r="B520" s="34"/>
      <c r="C520" s="30" t="str" cm="1">
        <f t="array" ref="C520">IF(B520=0," ",IF('Imperial Data'!AG509&gt;=1,_xlfn.XLOOKUP('Imperial Data'!AG509,Imperial_Incremental[Height],_xlfn.XLOOKUP('Cumulative Volumes Imperial'!$F$4,Imperial_Incremental[#Headers],Imperial_Incremental[])),0))</f>
        <v xml:space="preserve"> </v>
      </c>
      <c r="D520" s="30" t="str" cm="1">
        <f t="array" ref="D520">IF(B520=0," ",IF('Imperial Data'!AG509&gt;=1,_xlfn.XLOOKUP('Imperial Data'!AG509,Imperial_Incremental[Height],_xlfn.XLOOKUP('Cumulative Volumes Imperial'!$F$4&amp;"EC",Imperial_Incremental[#Headers],Imperial_Incremental[]),0),0))</f>
        <v xml:space="preserve"> </v>
      </c>
      <c r="E520" s="30"/>
      <c r="F520" s="30"/>
      <c r="G520" s="30"/>
      <c r="H520" s="30"/>
      <c r="I520" s="30"/>
      <c r="J520" s="30" t="str">
        <f>IF(B520="","",IF('Cumulative Volumes Imperial'!$AP$17=FALSE,L520,K520))</f>
        <v/>
      </c>
      <c r="K520" s="30"/>
      <c r="L520" s="30"/>
      <c r="M520" s="30" t="str">
        <f>IF($E$8+45+$E$9&gt;989,"FALSE",IF(B520="","",IF('Cumulative Volumes Imperial'!$AP$17=FALSE,O520,N520)))</f>
        <v/>
      </c>
      <c r="N520" s="30"/>
      <c r="O520" s="30"/>
      <c r="P520" s="30" t="str">
        <f>IF(B520=0,"",(((1/12)*'Imperial Data'!$AC$4*'Imperial Data'!$AC$5)-C520)*$H$6)</f>
        <v/>
      </c>
      <c r="Q520" s="30"/>
      <c r="R520" s="30" t="str">
        <f>IF(B520=0,"",(((1/12)*'Imperial Data'!$AC$5*'Imperial Data'!$AC$7)-D520)*$H$6)</f>
        <v/>
      </c>
      <c r="S520" s="30"/>
      <c r="T520" s="30"/>
      <c r="U520" s="30"/>
      <c r="V520" s="30"/>
      <c r="W520" s="30" t="str">
        <f t="shared" si="71"/>
        <v/>
      </c>
      <c r="X520" s="31"/>
      <c r="Y520" s="30" t="str">
        <f t="shared" si="70"/>
        <v xml:space="preserve"> </v>
      </c>
      <c r="Z520" s="32"/>
    </row>
    <row r="521" spans="2:26" x14ac:dyDescent="0.2">
      <c r="B521" s="34"/>
      <c r="C521" s="30" t="str" cm="1">
        <f t="array" ref="C521">IF(B521=0," ",IF('Imperial Data'!AG510&gt;=1,_xlfn.XLOOKUP('Imperial Data'!AG510,Imperial_Incremental[Height],_xlfn.XLOOKUP('Cumulative Volumes Imperial'!$F$4,Imperial_Incremental[#Headers],Imperial_Incremental[])),0))</f>
        <v xml:space="preserve"> </v>
      </c>
      <c r="D521" s="30" t="str" cm="1">
        <f t="array" ref="D521">IF(B521=0," ",IF('Imperial Data'!AG510&gt;=1,_xlfn.XLOOKUP('Imperial Data'!AG510,Imperial_Incremental[Height],_xlfn.XLOOKUP('Cumulative Volumes Imperial'!$F$4&amp;"EC",Imperial_Incremental[#Headers],Imperial_Incremental[]),0),0))</f>
        <v xml:space="preserve"> </v>
      </c>
      <c r="E521" s="30"/>
      <c r="F521" s="30"/>
      <c r="G521" s="30"/>
      <c r="H521" s="30"/>
      <c r="I521" s="30"/>
      <c r="J521" s="30" t="str">
        <f>IF(B521="","",IF('Cumulative Volumes Imperial'!$AP$17=FALSE,L521,K521))</f>
        <v/>
      </c>
      <c r="K521" s="30"/>
      <c r="L521" s="30"/>
      <c r="M521" s="30" t="str">
        <f>IF($E$8+45+$E$9&gt;989,"FALSE",IF(B521="","",IF('Cumulative Volumes Imperial'!$AP$17=FALSE,O521,N521)))</f>
        <v/>
      </c>
      <c r="N521" s="30"/>
      <c r="O521" s="30"/>
      <c r="P521" s="30" t="str">
        <f>IF(B521=0,"",(((1/12)*'Imperial Data'!$AC$4*'Imperial Data'!$AC$5)-C521)*$H$6)</f>
        <v/>
      </c>
      <c r="Q521" s="30"/>
      <c r="R521" s="30" t="str">
        <f>IF(B521=0,"",(((1/12)*'Imperial Data'!$AC$5*'Imperial Data'!$AC$7)-D521)*$H$6)</f>
        <v/>
      </c>
      <c r="S521" s="30"/>
      <c r="T521" s="30"/>
      <c r="U521" s="30"/>
      <c r="V521" s="30"/>
      <c r="W521" s="30" t="str">
        <f t="shared" si="71"/>
        <v/>
      </c>
      <c r="X521" s="31"/>
      <c r="Y521" s="30" t="str">
        <f t="shared" si="70"/>
        <v xml:space="preserve"> </v>
      </c>
      <c r="Z521" s="32"/>
    </row>
    <row r="522" spans="2:26" x14ac:dyDescent="0.2">
      <c r="B522" s="34"/>
      <c r="C522" s="30" t="str" cm="1">
        <f t="array" ref="C522">IF(B522=0," ",IF('Imperial Data'!AG511&gt;=1,_xlfn.XLOOKUP('Imperial Data'!AG511,Imperial_Incremental[Height],_xlfn.XLOOKUP('Cumulative Volumes Imperial'!$F$4,Imperial_Incremental[#Headers],Imperial_Incremental[])),0))</f>
        <v xml:space="preserve"> </v>
      </c>
      <c r="D522" s="30" t="str" cm="1">
        <f t="array" ref="D522">IF(B522=0," ",IF('Imperial Data'!AG511&gt;=1,_xlfn.XLOOKUP('Imperial Data'!AG511,Imperial_Incremental[Height],_xlfn.XLOOKUP('Cumulative Volumes Imperial'!$F$4&amp;"EC",Imperial_Incremental[#Headers],Imperial_Incremental[]),0),0))</f>
        <v xml:space="preserve"> </v>
      </c>
      <c r="E522" s="30"/>
      <c r="F522" s="30"/>
      <c r="G522" s="30"/>
      <c r="H522" s="30"/>
      <c r="I522" s="30"/>
      <c r="J522" s="30" t="str">
        <f>IF(B522="","",IF('Cumulative Volumes Imperial'!$AP$17=FALSE,L522,K522))</f>
        <v/>
      </c>
      <c r="K522" s="30"/>
      <c r="L522" s="30"/>
      <c r="M522" s="30" t="str">
        <f>IF($E$8+45+$E$9&gt;989,"FALSE",IF(B522="","",IF('Cumulative Volumes Imperial'!$AP$17=FALSE,O522,N522)))</f>
        <v/>
      </c>
      <c r="N522" s="30"/>
      <c r="O522" s="30"/>
      <c r="P522" s="30" t="str">
        <f>IF(B522=0,"",(((1/12)*'Imperial Data'!$AC$4*'Imperial Data'!$AC$5)-C522)*$H$6)</f>
        <v/>
      </c>
      <c r="Q522" s="30"/>
      <c r="R522" s="30" t="str">
        <f>IF(B522=0,"",(((1/12)*'Imperial Data'!$AC$5*'Imperial Data'!$AC$7)-D522)*$H$6)</f>
        <v/>
      </c>
      <c r="S522" s="30"/>
      <c r="T522" s="30"/>
      <c r="U522" s="30"/>
      <c r="V522" s="30"/>
      <c r="W522" s="30" t="str">
        <f t="shared" si="71"/>
        <v/>
      </c>
      <c r="X522" s="31"/>
      <c r="Y522" s="30" t="str">
        <f t="shared" si="70"/>
        <v xml:space="preserve"> </v>
      </c>
      <c r="Z522" s="32"/>
    </row>
    <row r="523" spans="2:26" x14ac:dyDescent="0.2">
      <c r="B523" s="34"/>
      <c r="C523" s="30" t="str" cm="1">
        <f t="array" ref="C523">IF(B523=0," ",IF('Imperial Data'!AG512&gt;=1,_xlfn.XLOOKUP('Imperial Data'!AG512,Imperial_Incremental[Height],_xlfn.XLOOKUP('Cumulative Volumes Imperial'!$F$4,Imperial_Incremental[#Headers],Imperial_Incremental[])),0))</f>
        <v xml:space="preserve"> </v>
      </c>
      <c r="D523" s="30" t="str" cm="1">
        <f t="array" ref="D523">IF(B523=0," ",IF('Imperial Data'!AG512&gt;=1,_xlfn.XLOOKUP('Imperial Data'!AG512,Imperial_Incremental[Height],_xlfn.XLOOKUP('Cumulative Volumes Imperial'!$F$4&amp;"EC",Imperial_Incremental[#Headers],Imperial_Incremental[]),0),0))</f>
        <v xml:space="preserve"> </v>
      </c>
      <c r="E523" s="30"/>
      <c r="F523" s="30"/>
      <c r="G523" s="30"/>
      <c r="H523" s="30"/>
      <c r="I523" s="30"/>
      <c r="J523" s="30" t="str">
        <f>IF(B523="","",IF('Cumulative Volumes Imperial'!$AP$17=FALSE,L523,K523))</f>
        <v/>
      </c>
      <c r="K523" s="30"/>
      <c r="L523" s="30"/>
      <c r="M523" s="30" t="str">
        <f>IF($E$8+45+$E$9&gt;989,"FALSE",IF(B523="","",IF('Cumulative Volumes Imperial'!$AP$17=FALSE,O523,N523)))</f>
        <v/>
      </c>
      <c r="N523" s="30"/>
      <c r="O523" s="30"/>
      <c r="P523" s="30" t="str">
        <f>IF(B523=0,"",(((1/12)*'Imperial Data'!$AC$4*'Imperial Data'!$AC$5)-C523)*$H$6)</f>
        <v/>
      </c>
      <c r="Q523" s="30"/>
      <c r="R523" s="30" t="str">
        <f>IF(B523=0,"",(((1/12)*'Imperial Data'!$AC$5*'Imperial Data'!$AC$7)-D523)*$H$6)</f>
        <v/>
      </c>
      <c r="S523" s="30"/>
      <c r="T523" s="30"/>
      <c r="U523" s="30"/>
      <c r="V523" s="30"/>
      <c r="W523" s="30" t="str">
        <f t="shared" si="71"/>
        <v/>
      </c>
      <c r="X523" s="31"/>
      <c r="Y523" s="30" t="str">
        <f t="shared" si="70"/>
        <v xml:space="preserve"> </v>
      </c>
      <c r="Z523" s="32"/>
    </row>
    <row r="524" spans="2:26" x14ac:dyDescent="0.2">
      <c r="B524" s="34"/>
      <c r="C524" s="30" t="str" cm="1">
        <f t="array" ref="C524">IF(B524=0," ",IF('Imperial Data'!AG513&gt;=1,_xlfn.XLOOKUP('Imperial Data'!AG513,Imperial_Incremental[Height],_xlfn.XLOOKUP('Cumulative Volumes Imperial'!$F$4,Imperial_Incremental[#Headers],Imperial_Incremental[])),0))</f>
        <v xml:space="preserve"> </v>
      </c>
      <c r="D524" s="30" t="str" cm="1">
        <f t="array" ref="D524">IF(B524=0," ",IF('Imperial Data'!AG513&gt;=1,_xlfn.XLOOKUP('Imperial Data'!AG513,Imperial_Incremental[Height],_xlfn.XLOOKUP('Cumulative Volumes Imperial'!$F$4&amp;"EC",Imperial_Incremental[#Headers],Imperial_Incremental[]),0),0))</f>
        <v xml:space="preserve"> </v>
      </c>
      <c r="E524" s="30"/>
      <c r="F524" s="30"/>
      <c r="G524" s="30"/>
      <c r="H524" s="30"/>
      <c r="I524" s="30"/>
      <c r="J524" s="30" t="str">
        <f>IF(B524="","",IF('Cumulative Volumes Imperial'!$AP$17=FALSE,L524,K524))</f>
        <v/>
      </c>
      <c r="K524" s="30"/>
      <c r="L524" s="30"/>
      <c r="M524" s="30" t="str">
        <f>IF($E$8+45+$E$9&gt;989,"FALSE",IF(B524="","",IF('Cumulative Volumes Imperial'!$AP$17=FALSE,O524,N524)))</f>
        <v/>
      </c>
      <c r="N524" s="30"/>
      <c r="O524" s="30"/>
      <c r="P524" s="30" t="str">
        <f>IF(B524=0,"",(((1/12)*'Imperial Data'!$AC$4*'Imperial Data'!$AC$5)-C524)*$H$6)</f>
        <v/>
      </c>
      <c r="Q524" s="30"/>
      <c r="R524" s="30" t="str">
        <f>IF(B524=0,"",(((1/12)*'Imperial Data'!$AC$5*'Imperial Data'!$AC$7)-D524)*$H$6)</f>
        <v/>
      </c>
      <c r="S524" s="30"/>
      <c r="T524" s="30"/>
      <c r="U524" s="30"/>
      <c r="V524" s="30"/>
      <c r="W524" s="30" t="str">
        <f t="shared" si="71"/>
        <v/>
      </c>
      <c r="X524" s="31"/>
      <c r="Y524" s="30" t="str">
        <f t="shared" si="70"/>
        <v xml:space="preserve"> </v>
      </c>
      <c r="Z524" s="32"/>
    </row>
    <row r="525" spans="2:26" x14ac:dyDescent="0.2">
      <c r="B525" s="34"/>
      <c r="C525" s="30" t="str" cm="1">
        <f t="array" ref="C525">IF(B525=0," ",IF('Imperial Data'!AG514&gt;=1,_xlfn.XLOOKUP('Imperial Data'!AG514,Imperial_Incremental[Height],_xlfn.XLOOKUP('Cumulative Volumes Imperial'!$F$4,Imperial_Incremental[#Headers],Imperial_Incremental[])),0))</f>
        <v xml:space="preserve"> </v>
      </c>
      <c r="D525" s="30" t="str" cm="1">
        <f t="array" ref="D525">IF(B525=0," ",IF('Imperial Data'!AG514&gt;=1,_xlfn.XLOOKUP('Imperial Data'!AG514,Imperial_Incremental[Height],_xlfn.XLOOKUP('Cumulative Volumes Imperial'!$F$4&amp;"EC",Imperial_Incremental[#Headers],Imperial_Incremental[]),0),0))</f>
        <v xml:space="preserve"> </v>
      </c>
      <c r="E525" s="30"/>
      <c r="F525" s="30"/>
      <c r="G525" s="30"/>
      <c r="H525" s="30"/>
      <c r="I525" s="30"/>
      <c r="J525" s="30" t="str">
        <f>IF(B525="","",IF('Cumulative Volumes Imperial'!$AP$17=FALSE,L525,K525))</f>
        <v/>
      </c>
      <c r="K525" s="30"/>
      <c r="L525" s="30"/>
      <c r="M525" s="30" t="str">
        <f>IF($E$8+45+$E$9&gt;989,"FALSE",IF(B525="","",IF('Cumulative Volumes Imperial'!$AP$17=FALSE,O525,N525)))</f>
        <v/>
      </c>
      <c r="N525" s="30"/>
      <c r="O525" s="30"/>
      <c r="P525" s="30" t="str">
        <f>IF(B525=0,"",(((1/12)*'Imperial Data'!$AC$4*'Imperial Data'!$AC$5)-C525)*$H$6)</f>
        <v/>
      </c>
      <c r="Q525" s="30"/>
      <c r="R525" s="30" t="str">
        <f>IF(B525=0,"",(((1/12)*'Imperial Data'!$AC$5*'Imperial Data'!$AC$7)-D525)*$H$6)</f>
        <v/>
      </c>
      <c r="S525" s="30"/>
      <c r="T525" s="30"/>
      <c r="U525" s="30"/>
      <c r="V525" s="30"/>
      <c r="W525" s="30" t="str">
        <f t="shared" si="71"/>
        <v/>
      </c>
      <c r="X525" s="31"/>
      <c r="Y525" s="30" t="str">
        <f t="shared" si="70"/>
        <v xml:space="preserve"> </v>
      </c>
      <c r="Z525" s="32"/>
    </row>
    <row r="526" spans="2:26" x14ac:dyDescent="0.2">
      <c r="B526" s="34"/>
      <c r="C526" s="30" t="str" cm="1">
        <f t="array" ref="C526">IF(B526=0," ",IF('Imperial Data'!AG515&gt;=1,_xlfn.XLOOKUP('Imperial Data'!AG515,Imperial_Incremental[Height],_xlfn.XLOOKUP('Cumulative Volumes Imperial'!$F$4,Imperial_Incremental[#Headers],Imperial_Incremental[])),0))</f>
        <v xml:space="preserve"> </v>
      </c>
      <c r="D526" s="30" t="str" cm="1">
        <f t="array" ref="D526">IF(B526=0," ",IF('Imperial Data'!AG515&gt;=1,_xlfn.XLOOKUP('Imperial Data'!AG515,Imperial_Incremental[Height],_xlfn.XLOOKUP('Cumulative Volumes Imperial'!$F$4&amp;"EC",Imperial_Incremental[#Headers],Imperial_Incremental[]),0),0))</f>
        <v xml:space="preserve"> </v>
      </c>
      <c r="E526" s="30"/>
      <c r="F526" s="30"/>
      <c r="G526" s="30"/>
      <c r="H526" s="30"/>
      <c r="I526" s="30"/>
      <c r="J526" s="30" t="str">
        <f>IF(B526="","",IF('Cumulative Volumes Imperial'!$AP$17=FALSE,L526,K526))</f>
        <v/>
      </c>
      <c r="K526" s="30"/>
      <c r="L526" s="30"/>
      <c r="M526" s="30" t="str">
        <f>IF($E$8+45+$E$9&gt;989,"FALSE",IF(B526="","",IF('Cumulative Volumes Imperial'!$AP$17=FALSE,O526,N526)))</f>
        <v/>
      </c>
      <c r="N526" s="30"/>
      <c r="O526" s="30"/>
      <c r="P526" s="30" t="str">
        <f>IF(B526=0,"",(((1/12)*'Imperial Data'!$AC$4*'Imperial Data'!$AC$5)-C526)*$H$6)</f>
        <v/>
      </c>
      <c r="Q526" s="30"/>
      <c r="R526" s="30" t="str">
        <f>IF(B526=0,"",(((1/12)*'Imperial Data'!$AC$5*'Imperial Data'!$AC$7)-D526)*$H$6)</f>
        <v/>
      </c>
      <c r="S526" s="30"/>
      <c r="T526" s="30"/>
      <c r="U526" s="30"/>
      <c r="V526" s="30"/>
      <c r="W526" s="30" t="str">
        <f t="shared" si="71"/>
        <v/>
      </c>
      <c r="X526" s="31"/>
      <c r="Y526" s="30" t="str">
        <f t="shared" ref="Y526:Y589" si="72">IF(B526=0," ",$E$7+B526/12)</f>
        <v xml:space="preserve"> </v>
      </c>
      <c r="Z526" s="32"/>
    </row>
    <row r="527" spans="2:26" x14ac:dyDescent="0.2">
      <c r="B527" s="34"/>
      <c r="C527" s="30" t="str" cm="1">
        <f t="array" ref="C527">IF(B527=0," ",IF('Imperial Data'!AG516&gt;=1,_xlfn.XLOOKUP('Imperial Data'!AG516,Imperial_Incremental[Height],_xlfn.XLOOKUP('Cumulative Volumes Imperial'!$F$4,Imperial_Incremental[#Headers],Imperial_Incremental[])),0))</f>
        <v xml:space="preserve"> </v>
      </c>
      <c r="D527" s="30" t="str" cm="1">
        <f t="array" ref="D527">IF(B527=0," ",IF('Imperial Data'!AG516&gt;=1,_xlfn.XLOOKUP('Imperial Data'!AG516,Imperial_Incremental[Height],_xlfn.XLOOKUP('Cumulative Volumes Imperial'!$F$4&amp;"EC",Imperial_Incremental[#Headers],Imperial_Incremental[]),0),0))</f>
        <v xml:space="preserve"> </v>
      </c>
      <c r="E527" s="30"/>
      <c r="F527" s="30"/>
      <c r="G527" s="30"/>
      <c r="H527" s="30"/>
      <c r="I527" s="30"/>
      <c r="J527" s="30" t="str">
        <f>IF(B527="","",IF('Cumulative Volumes Imperial'!$AP$17=FALSE,L527,K527))</f>
        <v/>
      </c>
      <c r="K527" s="30"/>
      <c r="L527" s="30"/>
      <c r="M527" s="30" t="str">
        <f>IF($E$8+45+$E$9&gt;989,"FALSE",IF(B527="","",IF(#REF!="YES",N527,O527)))</f>
        <v/>
      </c>
      <c r="N527" s="30"/>
      <c r="O527" s="30"/>
      <c r="P527" s="30" t="str">
        <f>IF(B527=0,"",(((1/12)*'Imperial Data'!$AC$4*'Imperial Data'!$AC$5)-C527)*$H$6)</f>
        <v/>
      </c>
      <c r="Q527" s="30"/>
      <c r="R527" s="30" t="str">
        <f>IF(B527=0,"",(((1/12)*'Imperial Data'!$AC$5*'Imperial Data'!$AC$7)-D527)*$H$6)</f>
        <v/>
      </c>
      <c r="S527" s="30"/>
      <c r="T527" s="30"/>
      <c r="U527" s="30"/>
      <c r="V527" s="30"/>
      <c r="W527" s="30" t="str">
        <f t="shared" ref="W527:W590" si="73">IF(B527=0,"",IF(B527=1,D527+R527,W528+D527+R527))</f>
        <v/>
      </c>
      <c r="X527" s="31"/>
      <c r="Y527" s="30" t="str">
        <f t="shared" si="72"/>
        <v xml:space="preserve"> </v>
      </c>
      <c r="Z527" s="32"/>
    </row>
    <row r="528" spans="2:26" x14ac:dyDescent="0.2">
      <c r="B528" s="34"/>
      <c r="C528" s="30" t="str" cm="1">
        <f t="array" ref="C528">IF(B528=0," ",IF('Imperial Data'!AG517&gt;=1,_xlfn.XLOOKUP('Imperial Data'!AG517,Imperial_Incremental[Height],_xlfn.XLOOKUP('Cumulative Volumes Imperial'!$F$4,Imperial_Incremental[#Headers],Imperial_Incremental[])),0))</f>
        <v xml:space="preserve"> </v>
      </c>
      <c r="D528" s="30" t="str" cm="1">
        <f t="array" ref="D528">IF(B528=0," ",IF('Imperial Data'!AG517&gt;=1,_xlfn.XLOOKUP('Imperial Data'!AG517,Imperial_Incremental[Height],_xlfn.XLOOKUP('Cumulative Volumes Imperial'!$F$4&amp;"EC",Imperial_Incremental[#Headers],Imperial_Incremental[]),0),0))</f>
        <v xml:space="preserve"> </v>
      </c>
      <c r="E528" s="30"/>
      <c r="F528" s="30"/>
      <c r="G528" s="30"/>
      <c r="H528" s="30"/>
      <c r="I528" s="30"/>
      <c r="J528" s="30" t="str">
        <f>IF(B528="","",IF('Cumulative Volumes Imperial'!$AP$17=FALSE,L528,K528))</f>
        <v/>
      </c>
      <c r="K528" s="30"/>
      <c r="L528" s="30"/>
      <c r="M528" s="30" t="str">
        <f>IF($E$8+45+$E$9&gt;989,"FALSE",IF(B528="","",IF(#REF!="YES",N528,O528)))</f>
        <v/>
      </c>
      <c r="N528" s="30"/>
      <c r="O528" s="30"/>
      <c r="P528" s="30" t="str">
        <f>IF(B528=0,"",(((1/12)*'Imperial Data'!$AC$4*'Imperial Data'!$AC$5)-C528)*$H$6)</f>
        <v/>
      </c>
      <c r="Q528" s="30"/>
      <c r="R528" s="30" t="str">
        <f>IF(B528=0,"",(((1/12)*'Imperial Data'!$AC$5*'Imperial Data'!$AC$7)-D528)*$H$6)</f>
        <v/>
      </c>
      <c r="S528" s="30"/>
      <c r="T528" s="30"/>
      <c r="U528" s="30"/>
      <c r="V528" s="30"/>
      <c r="W528" s="30" t="str">
        <f t="shared" si="73"/>
        <v/>
      </c>
      <c r="X528" s="31"/>
      <c r="Y528" s="30" t="str">
        <f t="shared" si="72"/>
        <v xml:space="preserve"> </v>
      </c>
      <c r="Z528" s="32"/>
    </row>
    <row r="529" spans="2:26" x14ac:dyDescent="0.2">
      <c r="B529" s="34"/>
      <c r="C529" s="30" t="str" cm="1">
        <f t="array" ref="C529">IF(B529=0," ",IF('Imperial Data'!AG518&gt;=1,_xlfn.XLOOKUP('Imperial Data'!AG518,Imperial_Incremental[Height],_xlfn.XLOOKUP('Cumulative Volumes Imperial'!$F$4,Imperial_Incremental[#Headers],Imperial_Incremental[])),0))</f>
        <v xml:space="preserve"> </v>
      </c>
      <c r="D529" s="30" t="str" cm="1">
        <f t="array" ref="D529">IF(B529=0," ",IF('Imperial Data'!AG518&gt;=1,_xlfn.XLOOKUP('Imperial Data'!AG518,Imperial_Incremental[Height],_xlfn.XLOOKUP('Cumulative Volumes Imperial'!$F$4&amp;"EC",Imperial_Incremental[#Headers],Imperial_Incremental[]),0),0))</f>
        <v xml:space="preserve"> </v>
      </c>
      <c r="E529" s="30"/>
      <c r="F529" s="30"/>
      <c r="G529" s="30"/>
      <c r="H529" s="30"/>
      <c r="I529" s="30"/>
      <c r="J529" s="30" t="str">
        <f>IF(B529="","",IF('Cumulative Volumes Imperial'!$AP$17=FALSE,L529,K529))</f>
        <v/>
      </c>
      <c r="K529" s="30"/>
      <c r="L529" s="30"/>
      <c r="M529" s="30" t="str">
        <f>IF($E$8+45+$E$9&gt;989,"FALSE",IF(B529="","",IF(#REF!="YES",N529,O529)))</f>
        <v/>
      </c>
      <c r="N529" s="30"/>
      <c r="O529" s="30"/>
      <c r="P529" s="30" t="str">
        <f>IF(B529=0,"",(((1/12)*'Imperial Data'!$AC$4*'Imperial Data'!$AC$5)-C529)*$H$6)</f>
        <v/>
      </c>
      <c r="Q529" s="30"/>
      <c r="R529" s="30" t="str">
        <f>IF(B529=0,"",(((1/12)*'Imperial Data'!$AC$5*'Imperial Data'!$AC$7)-D529)*$H$6)</f>
        <v/>
      </c>
      <c r="S529" s="30"/>
      <c r="T529" s="30"/>
      <c r="U529" s="30"/>
      <c r="V529" s="30"/>
      <c r="W529" s="30" t="str">
        <f t="shared" si="73"/>
        <v/>
      </c>
      <c r="X529" s="31"/>
      <c r="Y529" s="30" t="str">
        <f t="shared" si="72"/>
        <v xml:space="preserve"> </v>
      </c>
      <c r="Z529" s="32"/>
    </row>
    <row r="530" spans="2:26" x14ac:dyDescent="0.2">
      <c r="B530" s="34"/>
      <c r="C530" s="30" t="str" cm="1">
        <f t="array" ref="C530">IF(B530=0," ",IF('Imperial Data'!AG519&gt;=1,_xlfn.XLOOKUP('Imperial Data'!AG519,Imperial_Incremental[Height],_xlfn.XLOOKUP('Cumulative Volumes Imperial'!$F$4,Imperial_Incremental[#Headers],Imperial_Incremental[])),0))</f>
        <v xml:space="preserve"> </v>
      </c>
      <c r="D530" s="30" t="str" cm="1">
        <f t="array" ref="D530">IF(B530=0," ",IF('Imperial Data'!AG519&gt;=1,_xlfn.XLOOKUP('Imperial Data'!AG519,Imperial_Incremental[Height],_xlfn.XLOOKUP('Cumulative Volumes Imperial'!$F$4&amp;"EC",Imperial_Incremental[#Headers],Imperial_Incremental[]),0),0))</f>
        <v xml:space="preserve"> </v>
      </c>
      <c r="E530" s="30"/>
      <c r="F530" s="30"/>
      <c r="G530" s="30"/>
      <c r="H530" s="30"/>
      <c r="I530" s="30"/>
      <c r="J530" s="30" t="str">
        <f>IF(B530="","",IF('Cumulative Volumes Imperial'!$AP$17=FALSE,L530,K530))</f>
        <v/>
      </c>
      <c r="K530" s="30"/>
      <c r="L530" s="30"/>
      <c r="M530" s="30" t="str">
        <f>IF($E$8+45+$E$9&gt;989,"FALSE",IF(B530="","",IF(#REF!="YES",N530,O530)))</f>
        <v/>
      </c>
      <c r="N530" s="30"/>
      <c r="O530" s="30"/>
      <c r="P530" s="30" t="str">
        <f>IF(B530=0,"",(((1/12)*'Imperial Data'!$AC$4*'Imperial Data'!$AC$5)-C530)*$H$6)</f>
        <v/>
      </c>
      <c r="Q530" s="30"/>
      <c r="R530" s="30" t="str">
        <f>IF(B530=0,"",(((1/12)*'Imperial Data'!$AC$5*'Imperial Data'!$AC$7)-D530)*$H$6)</f>
        <v/>
      </c>
      <c r="S530" s="30"/>
      <c r="T530" s="30"/>
      <c r="U530" s="30"/>
      <c r="V530" s="30"/>
      <c r="W530" s="30" t="str">
        <f t="shared" si="73"/>
        <v/>
      </c>
      <c r="X530" s="31"/>
      <c r="Y530" s="30" t="str">
        <f t="shared" si="72"/>
        <v xml:space="preserve"> </v>
      </c>
      <c r="Z530" s="32"/>
    </row>
    <row r="531" spans="2:26" x14ac:dyDescent="0.2">
      <c r="B531" s="34"/>
      <c r="C531" s="30" t="str" cm="1">
        <f t="array" ref="C531">IF(B531=0," ",IF('Imperial Data'!AG520&gt;=1,_xlfn.XLOOKUP('Imperial Data'!AG520,Imperial_Incremental[Height],_xlfn.XLOOKUP('Cumulative Volumes Imperial'!$F$4,Imperial_Incremental[#Headers],Imperial_Incremental[])),0))</f>
        <v xml:space="preserve"> </v>
      </c>
      <c r="D531" s="30" t="str" cm="1">
        <f t="array" ref="D531">IF(B531=0," ",IF('Imperial Data'!AG520&gt;=1,_xlfn.XLOOKUP('Imperial Data'!AG520,Imperial_Incremental[Height],_xlfn.XLOOKUP('Cumulative Volumes Imperial'!$F$4&amp;"EC",Imperial_Incremental[#Headers],Imperial_Incremental[]),0),0))</f>
        <v xml:space="preserve"> </v>
      </c>
      <c r="E531" s="30"/>
      <c r="F531" s="30"/>
      <c r="G531" s="30"/>
      <c r="H531" s="30"/>
      <c r="I531" s="30"/>
      <c r="J531" s="30" t="str">
        <f>IF(B531="","",IF('Cumulative Volumes Imperial'!$AP$17=FALSE,L531,K531))</f>
        <v/>
      </c>
      <c r="K531" s="30"/>
      <c r="L531" s="30"/>
      <c r="M531" s="30" t="str">
        <f>IF($E$8+45+$E$9&gt;989,"FALSE",IF(B531="","",IF(#REF!="YES",N531,O531)))</f>
        <v/>
      </c>
      <c r="N531" s="30"/>
      <c r="O531" s="30"/>
      <c r="P531" s="30" t="str">
        <f>IF(B531=0,"",(((1/12)*'Imperial Data'!$AC$4*'Imperial Data'!$AC$5)-C531)*$H$6)</f>
        <v/>
      </c>
      <c r="Q531" s="30"/>
      <c r="R531" s="30" t="str">
        <f>IF(B531=0,"",(((1/12)*'Imperial Data'!$AC$5*'Imperial Data'!$AC$7)-D531)*$H$6)</f>
        <v/>
      </c>
      <c r="S531" s="30"/>
      <c r="T531" s="30"/>
      <c r="U531" s="30"/>
      <c r="V531" s="30"/>
      <c r="W531" s="30" t="str">
        <f t="shared" si="73"/>
        <v/>
      </c>
      <c r="X531" s="31"/>
      <c r="Y531" s="30" t="str">
        <f t="shared" si="72"/>
        <v xml:space="preserve"> </v>
      </c>
      <c r="Z531" s="32"/>
    </row>
    <row r="532" spans="2:26" x14ac:dyDescent="0.2">
      <c r="B532" s="34"/>
      <c r="C532" s="30" t="str" cm="1">
        <f t="array" ref="C532">IF(B532=0," ",IF('Imperial Data'!AG521&gt;=1,_xlfn.XLOOKUP('Imperial Data'!AG521,Imperial_Incremental[Height],_xlfn.XLOOKUP('Cumulative Volumes Imperial'!$F$4,Imperial_Incremental[#Headers],Imperial_Incremental[])),0))</f>
        <v xml:space="preserve"> </v>
      </c>
      <c r="D532" s="30" t="str" cm="1">
        <f t="array" ref="D532">IF(B532=0," ",IF('Imperial Data'!AG521&gt;=1,_xlfn.XLOOKUP('Imperial Data'!AG521,Imperial_Incremental[Height],_xlfn.XLOOKUP('Cumulative Volumes Imperial'!$F$4&amp;"EC",Imperial_Incremental[#Headers],Imperial_Incremental[]),0),0))</f>
        <v xml:space="preserve"> </v>
      </c>
      <c r="E532" s="30"/>
      <c r="F532" s="30"/>
      <c r="G532" s="30"/>
      <c r="H532" s="30"/>
      <c r="I532" s="30"/>
      <c r="J532" s="30" t="str">
        <f>IF(B532="","",IF('Cumulative Volumes Imperial'!$AP$17=FALSE,L532,K532))</f>
        <v/>
      </c>
      <c r="K532" s="30"/>
      <c r="L532" s="30"/>
      <c r="M532" s="30" t="str">
        <f>IF($E$8+45+$E$9&gt;989,"FALSE",IF(B532="","",IF(#REF!="YES",N532,O532)))</f>
        <v/>
      </c>
      <c r="N532" s="30"/>
      <c r="O532" s="30"/>
      <c r="P532" s="30" t="str">
        <f>IF(B532=0,"",(((1/12)*'Imperial Data'!$AC$4*'Imperial Data'!$AC$5)-C532)*$H$6)</f>
        <v/>
      </c>
      <c r="Q532" s="30"/>
      <c r="R532" s="30" t="str">
        <f>IF(B532=0,"",(((1/12)*'Imperial Data'!$AC$5*'Imperial Data'!$AC$7)-D532)*$H$6)</f>
        <v/>
      </c>
      <c r="S532" s="30"/>
      <c r="T532" s="30"/>
      <c r="U532" s="30"/>
      <c r="V532" s="30"/>
      <c r="W532" s="30" t="str">
        <f t="shared" si="73"/>
        <v/>
      </c>
      <c r="X532" s="31"/>
      <c r="Y532" s="30" t="str">
        <f t="shared" si="72"/>
        <v xml:space="preserve"> </v>
      </c>
      <c r="Z532" s="32"/>
    </row>
    <row r="533" spans="2:26" x14ac:dyDescent="0.2">
      <c r="B533" s="34"/>
      <c r="C533" s="30" t="str" cm="1">
        <f t="array" ref="C533">IF(B533=0," ",IF('Imperial Data'!AG522&gt;=1,_xlfn.XLOOKUP('Imperial Data'!AG522,Imperial_Incremental[Height],_xlfn.XLOOKUP('Cumulative Volumes Imperial'!$F$4,Imperial_Incremental[#Headers],Imperial_Incremental[])),0))</f>
        <v xml:space="preserve"> </v>
      </c>
      <c r="D533" s="30" t="str" cm="1">
        <f t="array" ref="D533">IF(B533=0," ",IF('Imperial Data'!AG522&gt;=1,_xlfn.XLOOKUP('Imperial Data'!AG522,Imperial_Incremental[Height],_xlfn.XLOOKUP('Cumulative Volumes Imperial'!$F$4&amp;"EC",Imperial_Incremental[#Headers],Imperial_Incremental[]),0),0))</f>
        <v xml:space="preserve"> </v>
      </c>
      <c r="E533" s="30"/>
      <c r="F533" s="30"/>
      <c r="G533" s="30"/>
      <c r="H533" s="30"/>
      <c r="I533" s="30"/>
      <c r="J533" s="30" t="str">
        <f>IF(B533="","",IF('Cumulative Volumes Imperial'!$AP$17=FALSE,L533,K533))</f>
        <v/>
      </c>
      <c r="K533" s="30"/>
      <c r="L533" s="30"/>
      <c r="M533" s="30" t="str">
        <f>IF($E$8+45+$E$9&gt;989,"FALSE",IF(B533="","",IF(#REF!="YES",N533,O533)))</f>
        <v/>
      </c>
      <c r="N533" s="30"/>
      <c r="O533" s="30"/>
      <c r="P533" s="30" t="str">
        <f>IF(B533=0,"",(((1/12)*'Imperial Data'!$AC$4*'Imperial Data'!$AC$5)-C533)*$H$6)</f>
        <v/>
      </c>
      <c r="Q533" s="30"/>
      <c r="R533" s="30" t="str">
        <f>IF(B533=0,"",(((1/12)*'Imperial Data'!$AC$5*'Imperial Data'!$AC$7)-D533)*$H$6)</f>
        <v/>
      </c>
      <c r="S533" s="30"/>
      <c r="T533" s="30"/>
      <c r="U533" s="30"/>
      <c r="V533" s="30"/>
      <c r="W533" s="30" t="str">
        <f t="shared" si="73"/>
        <v/>
      </c>
      <c r="X533" s="31"/>
      <c r="Y533" s="30" t="str">
        <f t="shared" si="72"/>
        <v xml:space="preserve"> </v>
      </c>
      <c r="Z533" s="32"/>
    </row>
    <row r="534" spans="2:26" x14ac:dyDescent="0.2">
      <c r="B534" s="34"/>
      <c r="C534" s="30" t="str" cm="1">
        <f t="array" ref="C534">IF(B534=0," ",IF('Imperial Data'!AG523&gt;=1,_xlfn.XLOOKUP('Imperial Data'!AG523,Imperial_Incremental[Height],_xlfn.XLOOKUP('Cumulative Volumes Imperial'!$F$4,Imperial_Incremental[#Headers],Imperial_Incremental[])),0))</f>
        <v xml:space="preserve"> </v>
      </c>
      <c r="D534" s="30" t="str" cm="1">
        <f t="array" ref="D534">IF(B534=0," ",IF('Imperial Data'!AG523&gt;=1,_xlfn.XLOOKUP('Imperial Data'!AG523,Imperial_Incremental[Height],_xlfn.XLOOKUP('Cumulative Volumes Imperial'!$F$4&amp;"EC",Imperial_Incremental[#Headers],Imperial_Incremental[]),0),0))</f>
        <v xml:space="preserve"> </v>
      </c>
      <c r="E534" s="30"/>
      <c r="F534" s="30"/>
      <c r="G534" s="30"/>
      <c r="H534" s="30"/>
      <c r="I534" s="30"/>
      <c r="J534" s="30" t="str">
        <f>IF(B534="","",IF('Cumulative Volumes Imperial'!$AP$17=FALSE,L534,K534))</f>
        <v/>
      </c>
      <c r="K534" s="30"/>
      <c r="L534" s="30"/>
      <c r="M534" s="30" t="str">
        <f>IF($E$8+45+$E$9&gt;989,"FALSE",IF(B534="","",IF(#REF!="YES",N534,O534)))</f>
        <v/>
      </c>
      <c r="N534" s="30"/>
      <c r="O534" s="30"/>
      <c r="P534" s="30" t="str">
        <f>IF(B534=0,"",(((1/12)*'Imperial Data'!$AC$4*'Imperial Data'!$AC$5)-C534)*$H$6)</f>
        <v/>
      </c>
      <c r="Q534" s="30"/>
      <c r="R534" s="30" t="str">
        <f>IF(B534=0,"",(((1/12)*'Imperial Data'!$AC$5*'Imperial Data'!$AC$7)-D534)*$H$6)</f>
        <v/>
      </c>
      <c r="S534" s="30"/>
      <c r="T534" s="30"/>
      <c r="U534" s="30"/>
      <c r="V534" s="30"/>
      <c r="W534" s="30" t="str">
        <f t="shared" si="73"/>
        <v/>
      </c>
      <c r="X534" s="31"/>
      <c r="Y534" s="30" t="str">
        <f t="shared" si="72"/>
        <v xml:space="preserve"> </v>
      </c>
      <c r="Z534" s="32"/>
    </row>
    <row r="535" spans="2:26" x14ac:dyDescent="0.2">
      <c r="B535" s="34"/>
      <c r="C535" s="30" t="str" cm="1">
        <f t="array" ref="C535">IF(B535=0," ",IF('Imperial Data'!AG524&gt;=1,_xlfn.XLOOKUP('Imperial Data'!AG524,Imperial_Incremental[Height],_xlfn.XLOOKUP('Cumulative Volumes Imperial'!$F$4,Imperial_Incremental[#Headers],Imperial_Incremental[])),0))</f>
        <v xml:space="preserve"> </v>
      </c>
      <c r="D535" s="30" t="str" cm="1">
        <f t="array" ref="D535">IF(B535=0," ",IF('Imperial Data'!AG524&gt;=1,_xlfn.XLOOKUP('Imperial Data'!AG524,Imperial_Incremental[Height],_xlfn.XLOOKUP('Cumulative Volumes Imperial'!$F$4&amp;"EC",Imperial_Incremental[#Headers],Imperial_Incremental[]),0),0))</f>
        <v xml:space="preserve"> </v>
      </c>
      <c r="E535" s="30"/>
      <c r="F535" s="30"/>
      <c r="G535" s="30"/>
      <c r="H535" s="30"/>
      <c r="I535" s="30"/>
      <c r="J535" s="30" t="str">
        <f>IF(B535="","",IF('Cumulative Volumes Imperial'!$AP$17=FALSE,L535,K535))</f>
        <v/>
      </c>
      <c r="K535" s="30"/>
      <c r="L535" s="30"/>
      <c r="M535" s="30" t="str">
        <f>IF($E$8+45+$E$9&gt;989,"FALSE",IF(B535="","",IF(#REF!="YES",N535,O535)))</f>
        <v/>
      </c>
      <c r="N535" s="30"/>
      <c r="O535" s="30"/>
      <c r="P535" s="30" t="str">
        <f>IF(B535=0,"",(((1/12)*'Imperial Data'!$AC$4*'Imperial Data'!$AC$5)-C535)*$H$6)</f>
        <v/>
      </c>
      <c r="Q535" s="30"/>
      <c r="R535" s="30" t="str">
        <f>IF(B535=0,"",(((1/12)*'Imperial Data'!$AC$5*'Imperial Data'!$AC$7)-D535)*$H$6)</f>
        <v/>
      </c>
      <c r="S535" s="30"/>
      <c r="T535" s="30"/>
      <c r="U535" s="30"/>
      <c r="V535" s="30"/>
      <c r="W535" s="30" t="str">
        <f t="shared" si="73"/>
        <v/>
      </c>
      <c r="X535" s="31"/>
      <c r="Y535" s="30" t="str">
        <f t="shared" si="72"/>
        <v xml:space="preserve"> </v>
      </c>
      <c r="Z535" s="32"/>
    </row>
    <row r="536" spans="2:26" x14ac:dyDescent="0.2">
      <c r="B536" s="34"/>
      <c r="C536" s="30" t="str" cm="1">
        <f t="array" ref="C536">IF(B536=0," ",IF('Imperial Data'!AG525&gt;=1,_xlfn.XLOOKUP('Imperial Data'!AG525,Imperial_Incremental[Height],_xlfn.XLOOKUP('Cumulative Volumes Imperial'!$F$4,Imperial_Incremental[#Headers],Imperial_Incremental[])),0))</f>
        <v xml:space="preserve"> </v>
      </c>
      <c r="D536" s="30" t="str" cm="1">
        <f t="array" ref="D536">IF(B536=0," ",IF('Imperial Data'!AG525&gt;=1,_xlfn.XLOOKUP('Imperial Data'!AG525,Imperial_Incremental[Height],_xlfn.XLOOKUP('Cumulative Volumes Imperial'!$F$4&amp;"EC",Imperial_Incremental[#Headers],Imperial_Incremental[]),0),0))</f>
        <v xml:space="preserve"> </v>
      </c>
      <c r="E536" s="30"/>
      <c r="F536" s="30"/>
      <c r="G536" s="30"/>
      <c r="H536" s="30"/>
      <c r="I536" s="30"/>
      <c r="J536" s="30" t="str">
        <f>IF(B536="","",IF('Cumulative Volumes Imperial'!$AP$17=FALSE,L536,K536))</f>
        <v/>
      </c>
      <c r="K536" s="30"/>
      <c r="L536" s="30"/>
      <c r="M536" s="30" t="str">
        <f>IF($E$8+45+$E$9&gt;989,"FALSE",IF(B536="","",IF(#REF!="YES",N536,O536)))</f>
        <v/>
      </c>
      <c r="N536" s="30"/>
      <c r="O536" s="30"/>
      <c r="P536" s="30" t="str">
        <f>IF(B536=0,"",(((1/12)*'Imperial Data'!$AC$4*'Imperial Data'!$AC$5)-C536)*$H$6)</f>
        <v/>
      </c>
      <c r="Q536" s="30"/>
      <c r="R536" s="30" t="str">
        <f>IF(B536=0,"",(((1/12)*'Imperial Data'!$AC$5*'Imperial Data'!$AC$7)-D536)*$H$6)</f>
        <v/>
      </c>
      <c r="S536" s="30"/>
      <c r="T536" s="30"/>
      <c r="U536" s="30"/>
      <c r="V536" s="30"/>
      <c r="W536" s="30" t="str">
        <f t="shared" si="73"/>
        <v/>
      </c>
      <c r="X536" s="31"/>
      <c r="Y536" s="30" t="str">
        <f t="shared" si="72"/>
        <v xml:space="preserve"> </v>
      </c>
      <c r="Z536" s="32"/>
    </row>
    <row r="537" spans="2:26" x14ac:dyDescent="0.2">
      <c r="B537" s="34"/>
      <c r="C537" s="30" t="str" cm="1">
        <f t="array" ref="C537">IF(B537=0," ",IF('Imperial Data'!AG526&gt;=1,_xlfn.XLOOKUP('Imperial Data'!AG526,Imperial_Incremental[Height],_xlfn.XLOOKUP('Cumulative Volumes Imperial'!$F$4,Imperial_Incremental[#Headers],Imperial_Incremental[])),0))</f>
        <v xml:space="preserve"> </v>
      </c>
      <c r="D537" s="30" t="str" cm="1">
        <f t="array" ref="D537">IF(B537=0," ",IF('Imperial Data'!AG526&gt;=1,_xlfn.XLOOKUP('Imperial Data'!AG526,Imperial_Incremental[Height],_xlfn.XLOOKUP('Cumulative Volumes Imperial'!$F$4&amp;"EC",Imperial_Incremental[#Headers],Imperial_Incremental[]),0),0))</f>
        <v xml:space="preserve"> </v>
      </c>
      <c r="E537" s="30"/>
      <c r="F537" s="30"/>
      <c r="G537" s="30"/>
      <c r="H537" s="30"/>
      <c r="I537" s="30"/>
      <c r="J537" s="30" t="str">
        <f>IF(B537="","",IF('Cumulative Volumes Imperial'!$AP$17=FALSE,L537,K537))</f>
        <v/>
      </c>
      <c r="K537" s="30"/>
      <c r="L537" s="30"/>
      <c r="M537" s="30" t="str">
        <f>IF($E$8+45+$E$9&gt;989,"FALSE",IF(B537="","",IF(#REF!="YES",N537,O537)))</f>
        <v/>
      </c>
      <c r="N537" s="30"/>
      <c r="O537" s="30"/>
      <c r="P537" s="30" t="str">
        <f>IF(B537=0,"",(((1/12)*'Imperial Data'!$AC$4*'Imperial Data'!$AC$5)-C537)*$H$6)</f>
        <v/>
      </c>
      <c r="Q537" s="30"/>
      <c r="R537" s="30" t="str">
        <f>IF(B537=0,"",(((1/12)*'Imperial Data'!$AC$5*'Imperial Data'!$AC$7)-D537)*$H$6)</f>
        <v/>
      </c>
      <c r="S537" s="30"/>
      <c r="T537" s="30"/>
      <c r="U537" s="30"/>
      <c r="V537" s="30"/>
      <c r="W537" s="30" t="str">
        <f t="shared" si="73"/>
        <v/>
      </c>
      <c r="X537" s="31"/>
      <c r="Y537" s="30" t="str">
        <f t="shared" si="72"/>
        <v xml:space="preserve"> </v>
      </c>
      <c r="Z537" s="32"/>
    </row>
    <row r="538" spans="2:26" x14ac:dyDescent="0.2">
      <c r="B538" s="34"/>
      <c r="C538" s="30" t="str" cm="1">
        <f t="array" ref="C538">IF(B538=0," ",IF('Imperial Data'!AG527&gt;=1,_xlfn.XLOOKUP('Imperial Data'!AG527,Imperial_Incremental[Height],_xlfn.XLOOKUP('Cumulative Volumes Imperial'!$F$4,Imperial_Incremental[#Headers],Imperial_Incremental[])),0))</f>
        <v xml:space="preserve"> </v>
      </c>
      <c r="D538" s="30" t="str" cm="1">
        <f t="array" ref="D538">IF(B538=0," ",IF('Imperial Data'!AG527&gt;=1,_xlfn.XLOOKUP('Imperial Data'!AG527,Imperial_Incremental[Height],_xlfn.XLOOKUP('Cumulative Volumes Imperial'!$F$4&amp;"EC",Imperial_Incremental[#Headers],Imperial_Incremental[]),0),0))</f>
        <v xml:space="preserve"> </v>
      </c>
      <c r="E538" s="30"/>
      <c r="F538" s="30"/>
      <c r="G538" s="30"/>
      <c r="H538" s="30"/>
      <c r="I538" s="30"/>
      <c r="J538" s="30" t="str">
        <f>IF(B538="","",IF('Cumulative Volumes Imperial'!$AP$17=FALSE,L538,K538))</f>
        <v/>
      </c>
      <c r="K538" s="30"/>
      <c r="L538" s="30"/>
      <c r="M538" s="30" t="str">
        <f>IF($E$8+45+$E$9&gt;989,"FALSE",IF(B538="","",IF(#REF!="YES",N538,O538)))</f>
        <v/>
      </c>
      <c r="N538" s="30"/>
      <c r="O538" s="30"/>
      <c r="P538" s="30" t="str">
        <f>IF(B538=0,"",(((1/12)*'Imperial Data'!$AC$4*'Imperial Data'!$AC$5)-C538)*$H$6)</f>
        <v/>
      </c>
      <c r="Q538" s="30"/>
      <c r="R538" s="30" t="str">
        <f>IF(B538=0,"",(((1/12)*'Imperial Data'!$AC$5*'Imperial Data'!$AC$7)-D538)*$H$6)</f>
        <v/>
      </c>
      <c r="S538" s="30"/>
      <c r="T538" s="30"/>
      <c r="U538" s="30"/>
      <c r="V538" s="30"/>
      <c r="W538" s="30" t="str">
        <f t="shared" si="73"/>
        <v/>
      </c>
      <c r="X538" s="31"/>
      <c r="Y538" s="30" t="str">
        <f t="shared" si="72"/>
        <v xml:space="preserve"> </v>
      </c>
      <c r="Z538" s="32"/>
    </row>
    <row r="539" spans="2:26" x14ac:dyDescent="0.2">
      <c r="B539" s="34"/>
      <c r="C539" s="30" t="str" cm="1">
        <f t="array" ref="C539">IF(B539=0," ",IF('Imperial Data'!AG528&gt;=1,_xlfn.XLOOKUP('Imperial Data'!AG528,Imperial_Incremental[Height],_xlfn.XLOOKUP('Cumulative Volumes Imperial'!$F$4,Imperial_Incremental[#Headers],Imperial_Incremental[])),0))</f>
        <v xml:space="preserve"> </v>
      </c>
      <c r="D539" s="30" t="str" cm="1">
        <f t="array" ref="D539">IF(B539=0," ",IF('Imperial Data'!AG528&gt;=1,_xlfn.XLOOKUP('Imperial Data'!AG528,Imperial_Incremental[Height],_xlfn.XLOOKUP('Cumulative Volumes Imperial'!$F$4&amp;"EC",Imperial_Incremental[#Headers],Imperial_Incremental[]),0),0))</f>
        <v xml:space="preserve"> </v>
      </c>
      <c r="E539" s="30"/>
      <c r="F539" s="30"/>
      <c r="G539" s="30"/>
      <c r="H539" s="30"/>
      <c r="I539" s="30"/>
      <c r="J539" s="30" t="str">
        <f>IF(B539="","",IF('Cumulative Volumes Imperial'!$AP$17=FALSE,L539,K539))</f>
        <v/>
      </c>
      <c r="K539" s="30"/>
      <c r="L539" s="30"/>
      <c r="M539" s="30" t="str">
        <f>IF($E$8+45+$E$9&gt;989,"FALSE",IF(B539="","",IF(#REF!="YES",N539,O539)))</f>
        <v/>
      </c>
      <c r="N539" s="30"/>
      <c r="O539" s="30"/>
      <c r="P539" s="30" t="str">
        <f>IF(B539=0,"",(((1/12)*'Imperial Data'!$AC$4*'Imperial Data'!$AC$5)-C539)*$H$6)</f>
        <v/>
      </c>
      <c r="Q539" s="30"/>
      <c r="R539" s="30" t="str">
        <f>IF(B539=0,"",(((1/12)*'Imperial Data'!$AC$5*'Imperial Data'!$AC$7)-D539)*$H$6)</f>
        <v/>
      </c>
      <c r="S539" s="30"/>
      <c r="T539" s="30"/>
      <c r="U539" s="30"/>
      <c r="V539" s="30"/>
      <c r="W539" s="30" t="str">
        <f t="shared" si="73"/>
        <v/>
      </c>
      <c r="X539" s="31"/>
      <c r="Y539" s="30" t="str">
        <f t="shared" si="72"/>
        <v xml:space="preserve"> </v>
      </c>
      <c r="Z539" s="32"/>
    </row>
    <row r="540" spans="2:26" x14ac:dyDescent="0.2">
      <c r="B540" s="34"/>
      <c r="C540" s="30" t="str" cm="1">
        <f t="array" ref="C540">IF(B540=0," ",IF('Imperial Data'!AG529&gt;=1,_xlfn.XLOOKUP('Imperial Data'!AG529,Imperial_Incremental[Height],_xlfn.XLOOKUP('Cumulative Volumes Imperial'!$F$4,Imperial_Incremental[#Headers],Imperial_Incremental[])),0))</f>
        <v xml:space="preserve"> </v>
      </c>
      <c r="D540" s="30" t="str" cm="1">
        <f t="array" ref="D540">IF(B540=0," ",IF('Imperial Data'!AG529&gt;=1,_xlfn.XLOOKUP('Imperial Data'!AG529,Imperial_Incremental[Height],_xlfn.XLOOKUP('Cumulative Volumes Imperial'!$F$4&amp;"EC",Imperial_Incremental[#Headers],Imperial_Incremental[]),0),0))</f>
        <v xml:space="preserve"> </v>
      </c>
      <c r="E540" s="30"/>
      <c r="F540" s="30"/>
      <c r="G540" s="30"/>
      <c r="H540" s="30"/>
      <c r="I540" s="30"/>
      <c r="J540" s="30" t="str">
        <f>IF(B540="","",IF('Cumulative Volumes Imperial'!$AP$17=FALSE,L540,K540))</f>
        <v/>
      </c>
      <c r="K540" s="30"/>
      <c r="L540" s="30"/>
      <c r="M540" s="30" t="str">
        <f>IF($E$8+45+$E$9&gt;989,"FALSE",IF(B540="","",IF(#REF!="YES",N540,O540)))</f>
        <v/>
      </c>
      <c r="N540" s="30"/>
      <c r="O540" s="30"/>
      <c r="P540" s="30" t="str">
        <f>IF(B540=0,"",(((1/12)*'Imperial Data'!$AC$4*'Imperial Data'!$AC$5)-C540)*$H$6)</f>
        <v/>
      </c>
      <c r="Q540" s="30"/>
      <c r="R540" s="30" t="str">
        <f>IF(B540=0,"",(((1/12)*'Imperial Data'!$AC$5*'Imperial Data'!$AC$7)-D540)*$H$6)</f>
        <v/>
      </c>
      <c r="S540" s="30"/>
      <c r="T540" s="30"/>
      <c r="U540" s="30"/>
      <c r="V540" s="30"/>
      <c r="W540" s="30" t="str">
        <f t="shared" si="73"/>
        <v/>
      </c>
      <c r="X540" s="31"/>
      <c r="Y540" s="30" t="str">
        <f t="shared" si="72"/>
        <v xml:space="preserve"> </v>
      </c>
      <c r="Z540" s="32"/>
    </row>
    <row r="541" spans="2:26" x14ac:dyDescent="0.2">
      <c r="B541" s="34"/>
      <c r="C541" s="30" t="str" cm="1">
        <f t="array" ref="C541">IF(B541=0," ",IF('Imperial Data'!AG530&gt;=1,_xlfn.XLOOKUP('Imperial Data'!AG530,Imperial_Incremental[Height],_xlfn.XLOOKUP('Cumulative Volumes Imperial'!$F$4,Imperial_Incremental[#Headers],Imperial_Incremental[])),0))</f>
        <v xml:space="preserve"> </v>
      </c>
      <c r="D541" s="30" t="str" cm="1">
        <f t="array" ref="D541">IF(B541=0," ",IF('Imperial Data'!AG530&gt;=1,_xlfn.XLOOKUP('Imperial Data'!AG530,Imperial_Incremental[Height],_xlfn.XLOOKUP('Cumulative Volumes Imperial'!$F$4&amp;"EC",Imperial_Incremental[#Headers],Imperial_Incremental[]),0),0))</f>
        <v xml:space="preserve"> </v>
      </c>
      <c r="E541" s="30"/>
      <c r="F541" s="30"/>
      <c r="G541" s="30"/>
      <c r="H541" s="30"/>
      <c r="I541" s="30"/>
      <c r="J541" s="30" t="str">
        <f>IF(B541="","",IF('Cumulative Volumes Imperial'!$AP$17=FALSE,L541,K541))</f>
        <v/>
      </c>
      <c r="K541" s="30"/>
      <c r="L541" s="30"/>
      <c r="M541" s="30" t="str">
        <f>IF($E$8+45+$E$9&gt;989,"FALSE",IF(B541="","",IF(#REF!="YES",N541,O541)))</f>
        <v/>
      </c>
      <c r="N541" s="30"/>
      <c r="O541" s="30"/>
      <c r="P541" s="30" t="str">
        <f>IF(B541=0,"",(((1/12)*'Imperial Data'!$AC$4*'Imperial Data'!$AC$5)-C541)*$H$6)</f>
        <v/>
      </c>
      <c r="Q541" s="30"/>
      <c r="R541" s="30" t="str">
        <f>IF(B541=0,"",(((1/12)*'Imperial Data'!$AC$5*'Imperial Data'!$AC$7)-D541)*$H$6)</f>
        <v/>
      </c>
      <c r="S541" s="30"/>
      <c r="T541" s="30"/>
      <c r="U541" s="30"/>
      <c r="V541" s="30"/>
      <c r="W541" s="30" t="str">
        <f t="shared" si="73"/>
        <v/>
      </c>
      <c r="X541" s="31"/>
      <c r="Y541" s="30" t="str">
        <f t="shared" si="72"/>
        <v xml:space="preserve"> </v>
      </c>
      <c r="Z541" s="32"/>
    </row>
    <row r="542" spans="2:26" x14ac:dyDescent="0.2">
      <c r="B542" s="34"/>
      <c r="C542" s="30" t="str" cm="1">
        <f t="array" ref="C542">IF(B542=0," ",IF('Imperial Data'!AG531&gt;=1,_xlfn.XLOOKUP('Imperial Data'!AG531,Imperial_Incremental[Height],_xlfn.XLOOKUP('Cumulative Volumes Imperial'!$F$4,Imperial_Incremental[#Headers],Imperial_Incremental[])),0))</f>
        <v xml:space="preserve"> </v>
      </c>
      <c r="D542" s="30" t="str" cm="1">
        <f t="array" ref="D542">IF(B542=0," ",IF('Imperial Data'!AG531&gt;=1,_xlfn.XLOOKUP('Imperial Data'!AG531,Imperial_Incremental[Height],_xlfn.XLOOKUP('Cumulative Volumes Imperial'!$F$4&amp;"EC",Imperial_Incremental[#Headers],Imperial_Incremental[]),0),0))</f>
        <v xml:space="preserve"> </v>
      </c>
      <c r="E542" s="30"/>
      <c r="F542" s="30"/>
      <c r="G542" s="30"/>
      <c r="H542" s="30"/>
      <c r="I542" s="30"/>
      <c r="J542" s="30" t="str">
        <f>IF(B542="","",IF('Cumulative Volumes Imperial'!$AP$17=FALSE,L542,K542))</f>
        <v/>
      </c>
      <c r="K542" s="30"/>
      <c r="L542" s="30"/>
      <c r="M542" s="30" t="str">
        <f>IF($E$8+45+$E$9&gt;989,"FALSE",IF(B542="","",IF(#REF!="YES",N542,O542)))</f>
        <v/>
      </c>
      <c r="N542" s="30"/>
      <c r="O542" s="30"/>
      <c r="P542" s="30" t="str">
        <f>IF(B542=0,"",(((1/12)*'Imperial Data'!$AC$4*'Imperial Data'!$AC$5)-C542)*$H$6)</f>
        <v/>
      </c>
      <c r="Q542" s="30"/>
      <c r="R542" s="30" t="str">
        <f>IF(B542=0,"",(((1/12)*'Imperial Data'!$AC$5*'Imperial Data'!$AC$7)-D542)*$H$6)</f>
        <v/>
      </c>
      <c r="S542" s="30"/>
      <c r="T542" s="30"/>
      <c r="U542" s="30"/>
      <c r="V542" s="30"/>
      <c r="W542" s="30" t="str">
        <f t="shared" si="73"/>
        <v/>
      </c>
      <c r="X542" s="31"/>
      <c r="Y542" s="30" t="str">
        <f t="shared" si="72"/>
        <v xml:space="preserve"> </v>
      </c>
      <c r="Z542" s="32"/>
    </row>
    <row r="543" spans="2:26" x14ac:dyDescent="0.2">
      <c r="B543" s="34"/>
      <c r="C543" s="30" t="str" cm="1">
        <f t="array" ref="C543">IF(B543=0," ",IF('Imperial Data'!AG532&gt;=1,_xlfn.XLOOKUP('Imperial Data'!AG532,Imperial_Incremental[Height],_xlfn.XLOOKUP('Cumulative Volumes Imperial'!$F$4,Imperial_Incremental[#Headers],Imperial_Incremental[])),0))</f>
        <v xml:space="preserve"> </v>
      </c>
      <c r="D543" s="30" t="str" cm="1">
        <f t="array" ref="D543">IF(B543=0," ",IF('Imperial Data'!AG532&gt;=1,_xlfn.XLOOKUP('Imperial Data'!AG532,Imperial_Incremental[Height],_xlfn.XLOOKUP('Cumulative Volumes Imperial'!$F$4&amp;"EC",Imperial_Incremental[#Headers],Imperial_Incremental[]),0),0))</f>
        <v xml:space="preserve"> </v>
      </c>
      <c r="E543" s="30"/>
      <c r="F543" s="30"/>
      <c r="G543" s="30"/>
      <c r="H543" s="30"/>
      <c r="I543" s="30"/>
      <c r="J543" s="30" t="str">
        <f>IF(B543="","",IF('Cumulative Volumes Imperial'!$AP$17=FALSE,L543,K543))</f>
        <v/>
      </c>
      <c r="K543" s="30"/>
      <c r="L543" s="30"/>
      <c r="M543" s="30" t="str">
        <f>IF($E$8+45+$E$9&gt;989,"FALSE",IF(B543="","",IF(#REF!="YES",N543,O543)))</f>
        <v/>
      </c>
      <c r="N543" s="30"/>
      <c r="O543" s="30"/>
      <c r="P543" s="30" t="str">
        <f>IF(B543=0,"",(((1/12)*'Imperial Data'!$AC$4*'Imperial Data'!$AC$5)-C543)*$H$6)</f>
        <v/>
      </c>
      <c r="Q543" s="30"/>
      <c r="R543" s="30" t="str">
        <f>IF(B543=0,"",(((1/12)*'Imperial Data'!$AC$5*'Imperial Data'!$AC$7)-D543)*$H$6)</f>
        <v/>
      </c>
      <c r="S543" s="30"/>
      <c r="T543" s="30"/>
      <c r="U543" s="30"/>
      <c r="V543" s="30"/>
      <c r="W543" s="30" t="str">
        <f t="shared" si="73"/>
        <v/>
      </c>
      <c r="X543" s="31"/>
      <c r="Y543" s="30" t="str">
        <f t="shared" si="72"/>
        <v xml:space="preserve"> </v>
      </c>
      <c r="Z543" s="32"/>
    </row>
    <row r="544" spans="2:26" x14ac:dyDescent="0.2">
      <c r="B544" s="34"/>
      <c r="C544" s="30" t="str" cm="1">
        <f t="array" ref="C544">IF(B544=0," ",IF('Imperial Data'!AG533&gt;=1,_xlfn.XLOOKUP('Imperial Data'!AG533,Imperial_Incremental[Height],_xlfn.XLOOKUP('Cumulative Volumes Imperial'!$F$4,Imperial_Incremental[#Headers],Imperial_Incremental[])),0))</f>
        <v xml:space="preserve"> </v>
      </c>
      <c r="D544" s="30" t="str" cm="1">
        <f t="array" ref="D544">IF(B544=0," ",IF('Imperial Data'!AG533&gt;=1,_xlfn.XLOOKUP('Imperial Data'!AG533,Imperial_Incremental[Height],_xlfn.XLOOKUP('Cumulative Volumes Imperial'!$F$4&amp;"EC",Imperial_Incremental[#Headers],Imperial_Incremental[]),0),0))</f>
        <v xml:space="preserve"> </v>
      </c>
      <c r="E544" s="30"/>
      <c r="F544" s="30"/>
      <c r="G544" s="30"/>
      <c r="H544" s="30"/>
      <c r="I544" s="30"/>
      <c r="J544" s="30" t="str">
        <f>IF(B544="","",IF('Cumulative Volumes Imperial'!$AP$17=FALSE,L544,K544))</f>
        <v/>
      </c>
      <c r="K544" s="30"/>
      <c r="L544" s="30"/>
      <c r="M544" s="30" t="str">
        <f>IF($E$8+45+$E$9&gt;989,"FALSE",IF(B544="","",IF(#REF!="YES",N544,O544)))</f>
        <v/>
      </c>
      <c r="N544" s="30"/>
      <c r="O544" s="30"/>
      <c r="P544" s="30" t="str">
        <f>IF(B544=0,"",(((1/12)*'Imperial Data'!$AC$4*'Imperial Data'!$AC$5)-C544)*$H$6)</f>
        <v/>
      </c>
      <c r="Q544" s="30"/>
      <c r="R544" s="30" t="str">
        <f>IF(B544=0,"",(((1/12)*'Imperial Data'!$AC$5*'Imperial Data'!$AC$7)-D544)*$H$6)</f>
        <v/>
      </c>
      <c r="S544" s="30"/>
      <c r="T544" s="30"/>
      <c r="U544" s="30"/>
      <c r="V544" s="30"/>
      <c r="W544" s="30" t="str">
        <f t="shared" si="73"/>
        <v/>
      </c>
      <c r="X544" s="31"/>
      <c r="Y544" s="30" t="str">
        <f t="shared" si="72"/>
        <v xml:space="preserve"> </v>
      </c>
      <c r="Z544" s="32"/>
    </row>
    <row r="545" spans="2:26" x14ac:dyDescent="0.2">
      <c r="B545" s="34"/>
      <c r="C545" s="30" t="str" cm="1">
        <f t="array" ref="C545">IF(B545=0," ",IF('Imperial Data'!AG534&gt;=1,_xlfn.XLOOKUP('Imperial Data'!AG534,Imperial_Incremental[Height],_xlfn.XLOOKUP('Cumulative Volumes Imperial'!$F$4,Imperial_Incremental[#Headers],Imperial_Incremental[])),0))</f>
        <v xml:space="preserve"> </v>
      </c>
      <c r="D545" s="30" t="str" cm="1">
        <f t="array" ref="D545">IF(B545=0," ",IF('Imperial Data'!AG534&gt;=1,_xlfn.XLOOKUP('Imperial Data'!AG534,Imperial_Incremental[Height],_xlfn.XLOOKUP('Cumulative Volumes Imperial'!$F$4&amp;"EC",Imperial_Incremental[#Headers],Imperial_Incremental[]),0),0))</f>
        <v xml:space="preserve"> </v>
      </c>
      <c r="E545" s="30"/>
      <c r="F545" s="30"/>
      <c r="G545" s="30"/>
      <c r="H545" s="30"/>
      <c r="I545" s="30"/>
      <c r="J545" s="30" t="str">
        <f>IF(B545="","",IF('Cumulative Volumes Imperial'!$AP$17=FALSE,L545,K545))</f>
        <v/>
      </c>
      <c r="K545" s="30"/>
      <c r="L545" s="30"/>
      <c r="M545" s="30" t="str">
        <f>IF($E$8+45+$E$9&gt;989,"FALSE",IF(B545="","",IF(#REF!="YES",N545,O545)))</f>
        <v/>
      </c>
      <c r="N545" s="30"/>
      <c r="O545" s="30"/>
      <c r="P545" s="30" t="str">
        <f>IF(B545=0,"",(((1/12)*'Imperial Data'!$AC$4*'Imperial Data'!$AC$5)-C545)*$H$6)</f>
        <v/>
      </c>
      <c r="Q545" s="30"/>
      <c r="R545" s="30" t="str">
        <f>IF(B545=0,"",(((1/12)*'Imperial Data'!$AC$5*'Imperial Data'!$AC$7)-D545)*$H$6)</f>
        <v/>
      </c>
      <c r="S545" s="30"/>
      <c r="T545" s="30"/>
      <c r="U545" s="30"/>
      <c r="V545" s="30"/>
      <c r="W545" s="30" t="str">
        <f t="shared" si="73"/>
        <v/>
      </c>
      <c r="X545" s="31"/>
      <c r="Y545" s="30" t="str">
        <f t="shared" si="72"/>
        <v xml:space="preserve"> </v>
      </c>
      <c r="Z545" s="32"/>
    </row>
    <row r="546" spans="2:26" x14ac:dyDescent="0.2">
      <c r="B546" s="34"/>
      <c r="C546" s="30" t="str" cm="1">
        <f t="array" ref="C546">IF(B546=0," ",IF('Imperial Data'!AG535&gt;=1,_xlfn.XLOOKUP('Imperial Data'!AG535,Imperial_Incremental[Height],_xlfn.XLOOKUP('Cumulative Volumes Imperial'!$F$4,Imperial_Incremental[#Headers],Imperial_Incremental[])),0))</f>
        <v xml:space="preserve"> </v>
      </c>
      <c r="D546" s="30" t="str" cm="1">
        <f t="array" ref="D546">IF(B546=0," ",IF('Imperial Data'!AG535&gt;=1,_xlfn.XLOOKUP('Imperial Data'!AG535,Imperial_Incremental[Height],_xlfn.XLOOKUP('Cumulative Volumes Imperial'!$F$4&amp;"EC",Imperial_Incremental[#Headers],Imperial_Incremental[]),0),0))</f>
        <v xml:space="preserve"> </v>
      </c>
      <c r="E546" s="30"/>
      <c r="F546" s="30"/>
      <c r="G546" s="30"/>
      <c r="H546" s="30"/>
      <c r="I546" s="30"/>
      <c r="J546" s="30" t="str">
        <f>IF(B546="","",IF('Cumulative Volumes Imperial'!$AP$17=FALSE,L546,K546))</f>
        <v/>
      </c>
      <c r="K546" s="30"/>
      <c r="L546" s="30"/>
      <c r="M546" s="30" t="str">
        <f>IF($E$8+45+$E$9&gt;989,"FALSE",IF(B546="","",IF(#REF!="YES",N546,O546)))</f>
        <v/>
      </c>
      <c r="N546" s="30"/>
      <c r="O546" s="30"/>
      <c r="P546" s="30" t="str">
        <f>IF(B546=0,"",(((1/12)*'Imperial Data'!$AC$4*'Imperial Data'!$AC$5)-C546)*$H$6)</f>
        <v/>
      </c>
      <c r="Q546" s="30"/>
      <c r="R546" s="30" t="str">
        <f>IF(B546=0,"",(((1/12)*'Imperial Data'!$AC$5*'Imperial Data'!$AC$7)-D546)*$H$6)</f>
        <v/>
      </c>
      <c r="S546" s="30"/>
      <c r="T546" s="30"/>
      <c r="U546" s="30"/>
      <c r="V546" s="30"/>
      <c r="W546" s="30" t="str">
        <f t="shared" si="73"/>
        <v/>
      </c>
      <c r="X546" s="31"/>
      <c r="Y546" s="30" t="str">
        <f t="shared" si="72"/>
        <v xml:space="preserve"> </v>
      </c>
      <c r="Z546" s="32"/>
    </row>
    <row r="547" spans="2:26" x14ac:dyDescent="0.2">
      <c r="B547" s="34"/>
      <c r="C547" s="30" t="str" cm="1">
        <f t="array" ref="C547">IF(B547=0," ",IF('Imperial Data'!AG536&gt;=1,_xlfn.XLOOKUP('Imperial Data'!AG536,Imperial_Incremental[Height],_xlfn.XLOOKUP('Cumulative Volumes Imperial'!$F$4,Imperial_Incremental[#Headers],Imperial_Incremental[])),0))</f>
        <v xml:space="preserve"> </v>
      </c>
      <c r="D547" s="30" t="str" cm="1">
        <f t="array" ref="D547">IF(B547=0," ",IF('Imperial Data'!AG536&gt;=1,_xlfn.XLOOKUP('Imperial Data'!AG536,Imperial_Incremental[Height],_xlfn.XLOOKUP('Cumulative Volumes Imperial'!$F$4&amp;"EC",Imperial_Incremental[#Headers],Imperial_Incremental[]),0),0))</f>
        <v xml:space="preserve"> </v>
      </c>
      <c r="E547" s="30"/>
      <c r="F547" s="30"/>
      <c r="G547" s="30"/>
      <c r="H547" s="30"/>
      <c r="I547" s="30"/>
      <c r="J547" s="30" t="str">
        <f>IF(B547="","",IF('Cumulative Volumes Imperial'!$AP$17=FALSE,L547,K547))</f>
        <v/>
      </c>
      <c r="K547" s="30"/>
      <c r="L547" s="30"/>
      <c r="M547" s="30" t="str">
        <f>IF($E$8+45+$E$9&gt;989,"FALSE",IF(B547="","",IF(#REF!="YES",N547,O547)))</f>
        <v/>
      </c>
      <c r="N547" s="30"/>
      <c r="O547" s="30"/>
      <c r="P547" s="30" t="str">
        <f>IF(B547=0,"",(((1/12)*'Imperial Data'!$AC$4*'Imperial Data'!$AC$5)-C547)*$H$6)</f>
        <v/>
      </c>
      <c r="Q547" s="30"/>
      <c r="R547" s="30" t="str">
        <f>IF(B547=0,"",(((1/12)*'Imperial Data'!$AC$5*'Imperial Data'!$AC$7)-D547)*$H$6)</f>
        <v/>
      </c>
      <c r="S547" s="30"/>
      <c r="T547" s="30"/>
      <c r="U547" s="30"/>
      <c r="V547" s="30"/>
      <c r="W547" s="30" t="str">
        <f t="shared" si="73"/>
        <v/>
      </c>
      <c r="X547" s="31"/>
      <c r="Y547" s="30" t="str">
        <f t="shared" si="72"/>
        <v xml:space="preserve"> </v>
      </c>
      <c r="Z547" s="32"/>
    </row>
    <row r="548" spans="2:26" x14ac:dyDescent="0.2">
      <c r="B548" s="34"/>
      <c r="C548" s="30" t="str" cm="1">
        <f t="array" ref="C548">IF(B548=0," ",IF('Imperial Data'!AG537&gt;=1,_xlfn.XLOOKUP('Imperial Data'!AG537,Imperial_Incremental[Height],_xlfn.XLOOKUP('Cumulative Volumes Imperial'!$F$4,Imperial_Incremental[#Headers],Imperial_Incremental[])),0))</f>
        <v xml:space="preserve"> </v>
      </c>
      <c r="D548" s="30" t="str" cm="1">
        <f t="array" ref="D548">IF(B548=0," ",IF('Imperial Data'!AG537&gt;=1,_xlfn.XLOOKUP('Imperial Data'!AG537,Imperial_Incremental[Height],_xlfn.XLOOKUP('Cumulative Volumes Imperial'!$F$4&amp;"EC",Imperial_Incremental[#Headers],Imperial_Incremental[]),0),0))</f>
        <v xml:space="preserve"> </v>
      </c>
      <c r="E548" s="30"/>
      <c r="F548" s="30"/>
      <c r="G548" s="30"/>
      <c r="H548" s="30"/>
      <c r="I548" s="30"/>
      <c r="J548" s="30" t="str">
        <f>IF(B548="","",IF('Cumulative Volumes Imperial'!$AP$17=FALSE,L548,K548))</f>
        <v/>
      </c>
      <c r="K548" s="30"/>
      <c r="L548" s="30"/>
      <c r="M548" s="30" t="str">
        <f>IF($E$8+45+$E$9&gt;989,"FALSE",IF(B548="","",IF(#REF!="YES",N548,O548)))</f>
        <v/>
      </c>
      <c r="N548" s="30"/>
      <c r="O548" s="30"/>
      <c r="P548" s="30" t="str">
        <f>IF(B548=0,"",(((1/12)*'Imperial Data'!$AC$4*'Imperial Data'!$AC$5)-C548)*$H$6)</f>
        <v/>
      </c>
      <c r="Q548" s="30"/>
      <c r="R548" s="30" t="str">
        <f>IF(B548=0,"",(((1/12)*'Imperial Data'!$AC$5*'Imperial Data'!$AC$7)-D548)*$H$6)</f>
        <v/>
      </c>
      <c r="S548" s="30"/>
      <c r="T548" s="30"/>
      <c r="U548" s="30"/>
      <c r="V548" s="30"/>
      <c r="W548" s="30" t="str">
        <f t="shared" si="73"/>
        <v/>
      </c>
      <c r="X548" s="31"/>
      <c r="Y548" s="30" t="str">
        <f t="shared" si="72"/>
        <v xml:space="preserve"> </v>
      </c>
      <c r="Z548" s="32"/>
    </row>
    <row r="549" spans="2:26" x14ac:dyDescent="0.2">
      <c r="B549" s="34"/>
      <c r="C549" s="30" t="str" cm="1">
        <f t="array" ref="C549">IF(B549=0," ",IF('Imperial Data'!AG538&gt;=1,_xlfn.XLOOKUP('Imperial Data'!AG538,Imperial_Incremental[Height],_xlfn.XLOOKUP('Cumulative Volumes Imperial'!$F$4,Imperial_Incremental[#Headers],Imperial_Incremental[])),0))</f>
        <v xml:space="preserve"> </v>
      </c>
      <c r="D549" s="30" t="str" cm="1">
        <f t="array" ref="D549">IF(B549=0," ",IF('Imperial Data'!AG538&gt;=1,_xlfn.XLOOKUP('Imperial Data'!AG538,Imperial_Incremental[Height],_xlfn.XLOOKUP('Cumulative Volumes Imperial'!$F$4&amp;"EC",Imperial_Incremental[#Headers],Imperial_Incremental[]),0),0))</f>
        <v xml:space="preserve"> </v>
      </c>
      <c r="E549" s="30"/>
      <c r="F549" s="30"/>
      <c r="G549" s="30"/>
      <c r="H549" s="30"/>
      <c r="I549" s="30"/>
      <c r="J549" s="30" t="str">
        <f>IF(B549="","",IF('Cumulative Volumes Imperial'!$AP$17=FALSE,L549,K549))</f>
        <v/>
      </c>
      <c r="K549" s="30"/>
      <c r="L549" s="30"/>
      <c r="M549" s="30" t="str">
        <f>IF($E$8+45+$E$9&gt;989,"FALSE",IF(B549="","",IF(#REF!="YES",N549,O549)))</f>
        <v/>
      </c>
      <c r="N549" s="30"/>
      <c r="O549" s="30"/>
      <c r="P549" s="30" t="str">
        <f>IF(B549=0,"",(((1/12)*'Imperial Data'!$AC$4*'Imperial Data'!$AC$5)-C549)*$H$6)</f>
        <v/>
      </c>
      <c r="Q549" s="30"/>
      <c r="R549" s="30" t="str">
        <f>IF(B549=0,"",(((1/12)*'Imperial Data'!$AC$5*'Imperial Data'!$AC$7)-D549)*$H$6)</f>
        <v/>
      </c>
      <c r="S549" s="30"/>
      <c r="T549" s="30"/>
      <c r="U549" s="30"/>
      <c r="V549" s="30"/>
      <c r="W549" s="30" t="str">
        <f t="shared" si="73"/>
        <v/>
      </c>
      <c r="X549" s="31"/>
      <c r="Y549" s="30" t="str">
        <f t="shared" si="72"/>
        <v xml:space="preserve"> </v>
      </c>
      <c r="Z549" s="32"/>
    </row>
    <row r="550" spans="2:26" x14ac:dyDescent="0.2">
      <c r="B550" s="34"/>
      <c r="C550" s="30" t="str" cm="1">
        <f t="array" ref="C550">IF(B550=0," ",IF('Imperial Data'!AG539&gt;=1,_xlfn.XLOOKUP('Imperial Data'!AG539,Imperial_Incremental[Height],_xlfn.XLOOKUP('Cumulative Volumes Imperial'!$F$4,Imperial_Incremental[#Headers],Imperial_Incremental[])),0))</f>
        <v xml:space="preserve"> </v>
      </c>
      <c r="D550" s="30" t="str" cm="1">
        <f t="array" ref="D550">IF(B550=0," ",IF('Imperial Data'!AG539&gt;=1,_xlfn.XLOOKUP('Imperial Data'!AG539,Imperial_Incremental[Height],_xlfn.XLOOKUP('Cumulative Volumes Imperial'!$F$4&amp;"EC",Imperial_Incremental[#Headers],Imperial_Incremental[]),0),0))</f>
        <v xml:space="preserve"> </v>
      </c>
      <c r="E550" s="30"/>
      <c r="F550" s="30"/>
      <c r="G550" s="30"/>
      <c r="H550" s="30"/>
      <c r="I550" s="30"/>
      <c r="J550" s="30" t="str">
        <f>IF(B550="","",IF('Cumulative Volumes Imperial'!$AP$17=FALSE,L550,K550))</f>
        <v/>
      </c>
      <c r="K550" s="30"/>
      <c r="L550" s="30"/>
      <c r="M550" s="30" t="str">
        <f>IF($E$8+45+$E$9&gt;989,"FALSE",IF(B550="","",IF(#REF!="YES",N550,O550)))</f>
        <v/>
      </c>
      <c r="N550" s="30"/>
      <c r="O550" s="30"/>
      <c r="P550" s="30" t="str">
        <f>IF(B550=0,"",(((1/12)*'Imperial Data'!$AC$4*'Imperial Data'!$AC$5)-C550)*$H$6)</f>
        <v/>
      </c>
      <c r="Q550" s="30"/>
      <c r="R550" s="30" t="str">
        <f>IF(B550=0,"",(((1/12)*'Imperial Data'!$AC$5*'Imperial Data'!$AC$7)-D550)*$H$6)</f>
        <v/>
      </c>
      <c r="S550" s="30"/>
      <c r="T550" s="30"/>
      <c r="U550" s="30"/>
      <c r="V550" s="30"/>
      <c r="W550" s="30" t="str">
        <f t="shared" si="73"/>
        <v/>
      </c>
      <c r="X550" s="31"/>
      <c r="Y550" s="30" t="str">
        <f t="shared" si="72"/>
        <v xml:space="preserve"> </v>
      </c>
      <c r="Z550" s="32"/>
    </row>
    <row r="551" spans="2:26" x14ac:dyDescent="0.2">
      <c r="B551" s="34"/>
      <c r="C551" s="30" t="str" cm="1">
        <f t="array" ref="C551">IF(B551=0," ",IF('Imperial Data'!AG540&gt;=1,_xlfn.XLOOKUP('Imperial Data'!AG540,Imperial_Incremental[Height],_xlfn.XLOOKUP('Cumulative Volumes Imperial'!$F$4,Imperial_Incremental[#Headers],Imperial_Incremental[])),0))</f>
        <v xml:space="preserve"> </v>
      </c>
      <c r="D551" s="30" t="str" cm="1">
        <f t="array" ref="D551">IF(B551=0," ",IF('Imperial Data'!AG540&gt;=1,_xlfn.XLOOKUP('Imperial Data'!AG540,Imperial_Incremental[Height],_xlfn.XLOOKUP('Cumulative Volumes Imperial'!$F$4&amp;"EC",Imperial_Incremental[#Headers],Imperial_Incremental[]),0),0))</f>
        <v xml:space="preserve"> </v>
      </c>
      <c r="E551" s="30"/>
      <c r="F551" s="30"/>
      <c r="G551" s="30"/>
      <c r="H551" s="30"/>
      <c r="I551" s="30"/>
      <c r="J551" s="30" t="str">
        <f>IF(B551="","",IF('Cumulative Volumes Imperial'!$AP$17=FALSE,L551,K551))</f>
        <v/>
      </c>
      <c r="K551" s="30"/>
      <c r="L551" s="30"/>
      <c r="M551" s="30" t="str">
        <f>IF($E$8+45+$E$9&gt;989,"FALSE",IF(B551="","",IF(#REF!="YES",N551,O551)))</f>
        <v/>
      </c>
      <c r="N551" s="30"/>
      <c r="O551" s="30"/>
      <c r="P551" s="30" t="str">
        <f>IF(B551=0,"",(((1/12)*'Imperial Data'!$AC$4*'Imperial Data'!$AC$5)-C551)*$H$6)</f>
        <v/>
      </c>
      <c r="Q551" s="30"/>
      <c r="R551" s="30" t="str">
        <f>IF(B551=0,"",(((1/12)*'Imperial Data'!$AC$5*'Imperial Data'!$AC$7)-D551)*$H$6)</f>
        <v/>
      </c>
      <c r="S551" s="30"/>
      <c r="T551" s="30"/>
      <c r="U551" s="30"/>
      <c r="V551" s="30"/>
      <c r="W551" s="30" t="str">
        <f t="shared" si="73"/>
        <v/>
      </c>
      <c r="X551" s="31"/>
      <c r="Y551" s="30" t="str">
        <f t="shared" si="72"/>
        <v xml:space="preserve"> </v>
      </c>
      <c r="Z551" s="32"/>
    </row>
    <row r="552" spans="2:26" x14ac:dyDescent="0.2">
      <c r="B552" s="34"/>
      <c r="C552" s="30" t="str" cm="1">
        <f t="array" ref="C552">IF(B552=0," ",IF('Imperial Data'!AG541&gt;=1,_xlfn.XLOOKUP('Imperial Data'!AG541,Imperial_Incremental[Height],_xlfn.XLOOKUP('Cumulative Volumes Imperial'!$F$4,Imperial_Incremental[#Headers],Imperial_Incremental[])),0))</f>
        <v xml:space="preserve"> </v>
      </c>
      <c r="D552" s="30" t="str" cm="1">
        <f t="array" ref="D552">IF(B552=0," ",IF('Imperial Data'!AG541&gt;=1,_xlfn.XLOOKUP('Imperial Data'!AG541,Imperial_Incremental[Height],_xlfn.XLOOKUP('Cumulative Volumes Imperial'!$F$4&amp;"EC",Imperial_Incremental[#Headers],Imperial_Incremental[]),0),0))</f>
        <v xml:space="preserve"> </v>
      </c>
      <c r="E552" s="30"/>
      <c r="F552" s="30"/>
      <c r="G552" s="30"/>
      <c r="H552" s="30"/>
      <c r="I552" s="30"/>
      <c r="J552" s="30" t="str">
        <f>IF(B552="","",IF('Cumulative Volumes Imperial'!$AP$17=FALSE,L552,K552))</f>
        <v/>
      </c>
      <c r="K552" s="30"/>
      <c r="L552" s="30"/>
      <c r="M552" s="30" t="str">
        <f>IF($E$8+45+$E$9&gt;989,"FALSE",IF(B552="","",IF(#REF!="YES",N552,O552)))</f>
        <v/>
      </c>
      <c r="N552" s="30"/>
      <c r="O552" s="30"/>
      <c r="P552" s="30" t="str">
        <f>IF(B552=0,"",(((1/12)*'Imperial Data'!$AC$4*'Imperial Data'!$AC$5)-C552)*$H$6)</f>
        <v/>
      </c>
      <c r="Q552" s="30"/>
      <c r="R552" s="30" t="str">
        <f>IF(B552=0,"",(((1/12)*'Imperial Data'!$AC$5*'Imperial Data'!$AC$7)-D552)*$H$6)</f>
        <v/>
      </c>
      <c r="S552" s="30"/>
      <c r="T552" s="30"/>
      <c r="U552" s="30"/>
      <c r="V552" s="30"/>
      <c r="W552" s="30" t="str">
        <f t="shared" si="73"/>
        <v/>
      </c>
      <c r="X552" s="31"/>
      <c r="Y552" s="30" t="str">
        <f t="shared" si="72"/>
        <v xml:space="preserve"> </v>
      </c>
      <c r="Z552" s="32"/>
    </row>
    <row r="553" spans="2:26" x14ac:dyDescent="0.2">
      <c r="B553" s="34"/>
      <c r="C553" s="30" t="str" cm="1">
        <f t="array" ref="C553">IF(B553=0," ",IF('Imperial Data'!AG542&gt;=1,_xlfn.XLOOKUP('Imperial Data'!AG542,Imperial_Incremental[Height],_xlfn.XLOOKUP('Cumulative Volumes Imperial'!$F$4,Imperial_Incremental[#Headers],Imperial_Incremental[])),0))</f>
        <v xml:space="preserve"> </v>
      </c>
      <c r="D553" s="30" t="str" cm="1">
        <f t="array" ref="D553">IF(B553=0," ",IF('Imperial Data'!AG542&gt;=1,_xlfn.XLOOKUP('Imperial Data'!AG542,Imperial_Incremental[Height],_xlfn.XLOOKUP('Cumulative Volumes Imperial'!$F$4&amp;"EC",Imperial_Incremental[#Headers],Imperial_Incremental[]),0),0))</f>
        <v xml:space="preserve"> </v>
      </c>
      <c r="E553" s="30"/>
      <c r="F553" s="30"/>
      <c r="G553" s="30"/>
      <c r="H553" s="30"/>
      <c r="I553" s="30"/>
      <c r="J553" s="30" t="str">
        <f>IF(B553="","",IF('Cumulative Volumes Imperial'!$AP$17=FALSE,L553,K553))</f>
        <v/>
      </c>
      <c r="K553" s="30"/>
      <c r="L553" s="30"/>
      <c r="M553" s="30" t="str">
        <f>IF($E$8+45+$E$9&gt;989,"FALSE",IF(B553="","",IF(#REF!="YES",N553,O553)))</f>
        <v/>
      </c>
      <c r="N553" s="30"/>
      <c r="O553" s="30"/>
      <c r="P553" s="30" t="str">
        <f>IF(B553=0,"",(((1/12)*'Imperial Data'!$AC$4*'Imperial Data'!$AC$5)-C553)*$H$6)</f>
        <v/>
      </c>
      <c r="Q553" s="30"/>
      <c r="R553" s="30" t="str">
        <f>IF(B553=0,"",(((1/12)*'Imperial Data'!$AC$5*'Imperial Data'!$AC$7)-D553)*$H$6)</f>
        <v/>
      </c>
      <c r="S553" s="30"/>
      <c r="T553" s="30"/>
      <c r="U553" s="30"/>
      <c r="V553" s="30"/>
      <c r="W553" s="30" t="str">
        <f t="shared" si="73"/>
        <v/>
      </c>
      <c r="X553" s="31"/>
      <c r="Y553" s="30" t="str">
        <f t="shared" si="72"/>
        <v xml:space="preserve"> </v>
      </c>
      <c r="Z553" s="32"/>
    </row>
    <row r="554" spans="2:26" x14ac:dyDescent="0.2">
      <c r="B554" s="34"/>
      <c r="C554" s="30" t="str" cm="1">
        <f t="array" ref="C554">IF(B554=0," ",IF('Imperial Data'!AG543&gt;=1,_xlfn.XLOOKUP('Imperial Data'!AG543,Imperial_Incremental[Height],_xlfn.XLOOKUP('Cumulative Volumes Imperial'!$F$4,Imperial_Incremental[#Headers],Imperial_Incremental[])),0))</f>
        <v xml:space="preserve"> </v>
      </c>
      <c r="D554" s="30" t="str" cm="1">
        <f t="array" ref="D554">IF(B554=0," ",IF('Imperial Data'!AG543&gt;=1,_xlfn.XLOOKUP('Imperial Data'!AG543,Imperial_Incremental[Height],_xlfn.XLOOKUP('Cumulative Volumes Imperial'!$F$4&amp;"EC",Imperial_Incremental[#Headers],Imperial_Incremental[]),0),0))</f>
        <v xml:space="preserve"> </v>
      </c>
      <c r="E554" s="30"/>
      <c r="F554" s="30"/>
      <c r="G554" s="30"/>
      <c r="H554" s="30"/>
      <c r="I554" s="30"/>
      <c r="J554" s="30" t="str">
        <f>IF(B554="","",IF('Cumulative Volumes Imperial'!$AP$17=FALSE,L554,K554))</f>
        <v/>
      </c>
      <c r="K554" s="30"/>
      <c r="L554" s="30"/>
      <c r="M554" s="30" t="str">
        <f>IF($E$8+45+$E$9&gt;989,"FALSE",IF(B554="","",IF(#REF!="YES",N554,O554)))</f>
        <v/>
      </c>
      <c r="N554" s="30"/>
      <c r="O554" s="30"/>
      <c r="P554" s="30" t="str">
        <f>IF(B554=0,"",(((1/12)*'Imperial Data'!$AC$4*'Imperial Data'!$AC$5)-C554)*$H$6)</f>
        <v/>
      </c>
      <c r="Q554" s="30"/>
      <c r="R554" s="30" t="str">
        <f>IF(B554=0,"",(((1/12)*'Imperial Data'!$AC$5*'Imperial Data'!$AC$7)-D554)*$H$6)</f>
        <v/>
      </c>
      <c r="S554" s="30"/>
      <c r="T554" s="30"/>
      <c r="U554" s="30"/>
      <c r="V554" s="30"/>
      <c r="W554" s="30" t="str">
        <f t="shared" si="73"/>
        <v/>
      </c>
      <c r="X554" s="31"/>
      <c r="Y554" s="30" t="str">
        <f t="shared" si="72"/>
        <v xml:space="preserve"> </v>
      </c>
      <c r="Z554" s="32"/>
    </row>
    <row r="555" spans="2:26" x14ac:dyDescent="0.2">
      <c r="B555" s="34"/>
      <c r="C555" s="30" t="str" cm="1">
        <f t="array" ref="C555">IF(B555=0," ",IF('Imperial Data'!AG544&gt;=1,_xlfn.XLOOKUP('Imperial Data'!AG544,Imperial_Incremental[Height],_xlfn.XLOOKUP('Cumulative Volumes Imperial'!$F$4,Imperial_Incremental[#Headers],Imperial_Incremental[])),0))</f>
        <v xml:space="preserve"> </v>
      </c>
      <c r="D555" s="30" t="str" cm="1">
        <f t="array" ref="D555">IF(B555=0," ",IF('Imperial Data'!AG544&gt;=1,_xlfn.XLOOKUP('Imperial Data'!AG544,Imperial_Incremental[Height],_xlfn.XLOOKUP('Cumulative Volumes Imperial'!$F$4&amp;"EC",Imperial_Incremental[#Headers],Imperial_Incremental[]),0),0))</f>
        <v xml:space="preserve"> </v>
      </c>
      <c r="E555" s="30"/>
      <c r="F555" s="30"/>
      <c r="G555" s="30"/>
      <c r="H555" s="30"/>
      <c r="I555" s="30"/>
      <c r="J555" s="30" t="str">
        <f>IF(B555="","",IF('Cumulative Volumes Imperial'!$AP$17=FALSE,L555,K555))</f>
        <v/>
      </c>
      <c r="K555" s="30"/>
      <c r="L555" s="30"/>
      <c r="M555" s="30" t="str">
        <f>IF($E$8+45+$E$9&gt;989,"FALSE",IF(B555="","",IF(#REF!="YES",N555,O555)))</f>
        <v/>
      </c>
      <c r="N555" s="30"/>
      <c r="O555" s="30"/>
      <c r="P555" s="30" t="str">
        <f>IF(B555=0,"",(((1/12)*'Imperial Data'!$AC$4*'Imperial Data'!$AC$5)-C555)*$H$6)</f>
        <v/>
      </c>
      <c r="Q555" s="30"/>
      <c r="R555" s="30" t="str">
        <f>IF(B555=0,"",(((1/12)*'Imperial Data'!$AC$5*'Imperial Data'!$AC$7)-D555)*$H$6)</f>
        <v/>
      </c>
      <c r="S555" s="30"/>
      <c r="T555" s="30"/>
      <c r="U555" s="30"/>
      <c r="V555" s="30"/>
      <c r="W555" s="30" t="str">
        <f t="shared" si="73"/>
        <v/>
      </c>
      <c r="X555" s="31"/>
      <c r="Y555" s="30" t="str">
        <f t="shared" si="72"/>
        <v xml:space="preserve"> </v>
      </c>
      <c r="Z555" s="32"/>
    </row>
    <row r="556" spans="2:26" x14ac:dyDescent="0.2">
      <c r="B556" s="34"/>
      <c r="C556" s="30" t="str" cm="1">
        <f t="array" ref="C556">IF(B556=0," ",IF('Imperial Data'!AG545&gt;=1,_xlfn.XLOOKUP('Imperial Data'!AG545,Imperial_Incremental[Height],_xlfn.XLOOKUP('Cumulative Volumes Imperial'!$F$4,Imperial_Incremental[#Headers],Imperial_Incremental[])),0))</f>
        <v xml:space="preserve"> </v>
      </c>
      <c r="D556" s="30" t="str" cm="1">
        <f t="array" ref="D556">IF(B556=0," ",IF('Imperial Data'!AG545&gt;=1,_xlfn.XLOOKUP('Imperial Data'!AG545,Imperial_Incremental[Height],_xlfn.XLOOKUP('Cumulative Volumes Imperial'!$F$4&amp;"EC",Imperial_Incremental[#Headers],Imperial_Incremental[]),0),0))</f>
        <v xml:space="preserve"> </v>
      </c>
      <c r="E556" s="30"/>
      <c r="F556" s="30"/>
      <c r="G556" s="30"/>
      <c r="H556" s="30"/>
      <c r="I556" s="30"/>
      <c r="J556" s="30" t="str">
        <f>IF(B556="","",IF('Cumulative Volumes Imperial'!$AP$17=FALSE,L556,K556))</f>
        <v/>
      </c>
      <c r="K556" s="30"/>
      <c r="L556" s="30"/>
      <c r="M556" s="30" t="str">
        <f>IF($E$8+45+$E$9&gt;989,"FALSE",IF(B556="","",IF(#REF!="YES",N556,O556)))</f>
        <v/>
      </c>
      <c r="N556" s="30"/>
      <c r="O556" s="30"/>
      <c r="P556" s="30" t="str">
        <f>IF(B556=0,"",(((1/12)*'Imperial Data'!$AC$4*'Imperial Data'!$AC$5)-C556)*$H$6)</f>
        <v/>
      </c>
      <c r="Q556" s="30"/>
      <c r="R556" s="30" t="str">
        <f>IF(B556=0,"",(((1/12)*'Imperial Data'!$AC$5*'Imperial Data'!$AC$7)-D556)*$H$6)</f>
        <v/>
      </c>
      <c r="S556" s="30"/>
      <c r="T556" s="30"/>
      <c r="U556" s="30"/>
      <c r="V556" s="30"/>
      <c r="W556" s="30" t="str">
        <f t="shared" si="73"/>
        <v/>
      </c>
      <c r="X556" s="31"/>
      <c r="Y556" s="30" t="str">
        <f t="shared" si="72"/>
        <v xml:space="preserve"> </v>
      </c>
      <c r="Z556" s="32"/>
    </row>
    <row r="557" spans="2:26" x14ac:dyDescent="0.2">
      <c r="B557" s="34"/>
      <c r="C557" s="30" t="str" cm="1">
        <f t="array" ref="C557">IF(B557=0," ",IF('Imperial Data'!AG546&gt;=1,_xlfn.XLOOKUP('Imperial Data'!AG546,Imperial_Incremental[Height],_xlfn.XLOOKUP('Cumulative Volumes Imperial'!$F$4,Imperial_Incremental[#Headers],Imperial_Incremental[])),0))</f>
        <v xml:space="preserve"> </v>
      </c>
      <c r="D557" s="30" t="str" cm="1">
        <f t="array" ref="D557">IF(B557=0," ",IF('Imperial Data'!AG546&gt;=1,_xlfn.XLOOKUP('Imperial Data'!AG546,Imperial_Incremental[Height],_xlfn.XLOOKUP('Cumulative Volumes Imperial'!$F$4&amp;"EC",Imperial_Incremental[#Headers],Imperial_Incremental[]),0),0))</f>
        <v xml:space="preserve"> </v>
      </c>
      <c r="E557" s="30"/>
      <c r="F557" s="30"/>
      <c r="G557" s="30"/>
      <c r="H557" s="30"/>
      <c r="I557" s="30"/>
      <c r="J557" s="30" t="str">
        <f>IF(B557="","",IF('Cumulative Volumes Imperial'!$AP$17=FALSE,L557,K557))</f>
        <v/>
      </c>
      <c r="K557" s="30"/>
      <c r="L557" s="30"/>
      <c r="M557" s="30" t="str">
        <f>IF($E$8+45+$E$9&gt;989,"FALSE",IF(B557="","",IF(#REF!="YES",N557,O557)))</f>
        <v/>
      </c>
      <c r="N557" s="30"/>
      <c r="O557" s="30"/>
      <c r="P557" s="30" t="str">
        <f>IF(B557=0,"",(((1/12)*'Imperial Data'!$AC$4*'Imperial Data'!$AC$5)-C557)*$H$6)</f>
        <v/>
      </c>
      <c r="Q557" s="30"/>
      <c r="R557" s="30" t="str">
        <f>IF(B557=0,"",(((1/12)*'Imperial Data'!$AC$5*'Imperial Data'!$AC$7)-D557)*$H$6)</f>
        <v/>
      </c>
      <c r="S557" s="30"/>
      <c r="T557" s="30"/>
      <c r="U557" s="30"/>
      <c r="V557" s="30"/>
      <c r="W557" s="30" t="str">
        <f t="shared" si="73"/>
        <v/>
      </c>
      <c r="X557" s="31"/>
      <c r="Y557" s="30" t="str">
        <f t="shared" si="72"/>
        <v xml:space="preserve"> </v>
      </c>
      <c r="Z557" s="32"/>
    </row>
    <row r="558" spans="2:26" x14ac:dyDescent="0.2">
      <c r="B558" s="34"/>
      <c r="C558" s="30" t="str" cm="1">
        <f t="array" ref="C558">IF(B558=0," ",IF('Imperial Data'!AG547&gt;=1,_xlfn.XLOOKUP('Imperial Data'!AG547,Imperial_Incremental[Height],_xlfn.XLOOKUP('Cumulative Volumes Imperial'!$F$4,Imperial_Incremental[#Headers],Imperial_Incremental[])),0))</f>
        <v xml:space="preserve"> </v>
      </c>
      <c r="D558" s="30" t="str" cm="1">
        <f t="array" ref="D558">IF(B558=0," ",IF('Imperial Data'!AG547&gt;=1,_xlfn.XLOOKUP('Imperial Data'!AG547,Imperial_Incremental[Height],_xlfn.XLOOKUP('Cumulative Volumes Imperial'!$F$4&amp;"EC",Imperial_Incremental[#Headers],Imperial_Incremental[]),0),0))</f>
        <v xml:space="preserve"> </v>
      </c>
      <c r="E558" s="30"/>
      <c r="F558" s="30"/>
      <c r="G558" s="30"/>
      <c r="H558" s="30"/>
      <c r="I558" s="30"/>
      <c r="J558" s="30" t="str">
        <f>IF(B558="","",IF('Cumulative Volumes Imperial'!$AP$17=FALSE,L558,K558))</f>
        <v/>
      </c>
      <c r="K558" s="30"/>
      <c r="L558" s="30"/>
      <c r="M558" s="30" t="str">
        <f>IF($E$8+45+$E$9&gt;989,"FALSE",IF(B558="","",IF(#REF!="YES",N558,O558)))</f>
        <v/>
      </c>
      <c r="N558" s="30"/>
      <c r="O558" s="30"/>
      <c r="P558" s="30" t="str">
        <f>IF(B558=0,"",(((1/12)*'Imperial Data'!$AC$4*'Imperial Data'!$AC$5)-C558)*$H$6)</f>
        <v/>
      </c>
      <c r="Q558" s="30"/>
      <c r="R558" s="30" t="str">
        <f>IF(B558=0,"",(((1/12)*'Imperial Data'!$AC$5*'Imperial Data'!$AC$7)-D558)*$H$6)</f>
        <v/>
      </c>
      <c r="S558" s="30"/>
      <c r="T558" s="30"/>
      <c r="U558" s="30"/>
      <c r="V558" s="30"/>
      <c r="W558" s="30" t="str">
        <f t="shared" si="73"/>
        <v/>
      </c>
      <c r="X558" s="31"/>
      <c r="Y558" s="30" t="str">
        <f t="shared" si="72"/>
        <v xml:space="preserve"> </v>
      </c>
      <c r="Z558" s="32"/>
    </row>
    <row r="559" spans="2:26" x14ac:dyDescent="0.2">
      <c r="B559" s="34"/>
      <c r="C559" s="30" t="str" cm="1">
        <f t="array" ref="C559">IF(B559=0," ",IF('Imperial Data'!AG548&gt;=1,_xlfn.XLOOKUP('Imperial Data'!AG548,Imperial_Incremental[Height],_xlfn.XLOOKUP('Cumulative Volumes Imperial'!$F$4,Imperial_Incremental[#Headers],Imperial_Incremental[])),0))</f>
        <v xml:space="preserve"> </v>
      </c>
      <c r="D559" s="30" t="str" cm="1">
        <f t="array" ref="D559">IF(B559=0," ",IF('Imperial Data'!AG548&gt;=1,_xlfn.XLOOKUP('Imperial Data'!AG548,Imperial_Incremental[Height],_xlfn.XLOOKUP('Cumulative Volumes Imperial'!$F$4&amp;"EC",Imperial_Incremental[#Headers],Imperial_Incremental[]),0),0))</f>
        <v xml:space="preserve"> </v>
      </c>
      <c r="E559" s="30"/>
      <c r="F559" s="30"/>
      <c r="G559" s="30"/>
      <c r="H559" s="30"/>
      <c r="I559" s="30"/>
      <c r="J559" s="30" t="str">
        <f>IF(B559="","",IF('Cumulative Volumes Imperial'!$AP$17=FALSE,L559,K559))</f>
        <v/>
      </c>
      <c r="K559" s="30"/>
      <c r="L559" s="30"/>
      <c r="M559" s="30" t="str">
        <f>IF($E$8+45+$E$9&gt;989,"FALSE",IF(B559="","",IF(#REF!="YES",N559,O559)))</f>
        <v/>
      </c>
      <c r="N559" s="30"/>
      <c r="O559" s="30"/>
      <c r="P559" s="30" t="str">
        <f>IF(B559=0,"",(((1/12)*'Imperial Data'!$AC$4*'Imperial Data'!$AC$5)-C559)*$H$6)</f>
        <v/>
      </c>
      <c r="Q559" s="30"/>
      <c r="R559" s="30" t="str">
        <f>IF(B559=0,"",(((1/12)*'Imperial Data'!$AC$5*'Imperial Data'!$AC$7)-D559)*$H$6)</f>
        <v/>
      </c>
      <c r="S559" s="30"/>
      <c r="T559" s="30"/>
      <c r="U559" s="30"/>
      <c r="V559" s="30"/>
      <c r="W559" s="30" t="str">
        <f t="shared" si="73"/>
        <v/>
      </c>
      <c r="X559" s="31"/>
      <c r="Y559" s="30" t="str">
        <f t="shared" si="72"/>
        <v xml:space="preserve"> </v>
      </c>
      <c r="Z559" s="32"/>
    </row>
    <row r="560" spans="2:26" x14ac:dyDescent="0.2">
      <c r="B560" s="34"/>
      <c r="C560" s="30" t="str" cm="1">
        <f t="array" ref="C560">IF(B560=0," ",IF('Imperial Data'!AG549&gt;=1,_xlfn.XLOOKUP('Imperial Data'!AG549,Imperial_Incremental[Height],_xlfn.XLOOKUP('Cumulative Volumes Imperial'!$F$4,Imperial_Incremental[#Headers],Imperial_Incremental[])),0))</f>
        <v xml:space="preserve"> </v>
      </c>
      <c r="D560" s="30" t="str" cm="1">
        <f t="array" ref="D560">IF(B560=0," ",IF('Imperial Data'!AG549&gt;=1,_xlfn.XLOOKUP('Imperial Data'!AG549,Imperial_Incremental[Height],_xlfn.XLOOKUP('Cumulative Volumes Imperial'!$F$4&amp;"EC",Imperial_Incremental[#Headers],Imperial_Incremental[]),0),0))</f>
        <v xml:space="preserve"> </v>
      </c>
      <c r="E560" s="30"/>
      <c r="F560" s="30"/>
      <c r="G560" s="30"/>
      <c r="H560" s="30"/>
      <c r="I560" s="30"/>
      <c r="J560" s="30" t="str">
        <f>IF(B560="","",IF('Cumulative Volumes Imperial'!$AP$17=FALSE,L560,K560))</f>
        <v/>
      </c>
      <c r="K560" s="30"/>
      <c r="L560" s="30"/>
      <c r="M560" s="30" t="str">
        <f>IF($E$8+45+$E$9&gt;989,"FALSE",IF(B560="","",IF(#REF!="YES",N560,O560)))</f>
        <v/>
      </c>
      <c r="N560" s="30"/>
      <c r="O560" s="30"/>
      <c r="P560" s="30" t="str">
        <f>IF(B560=0,"",(((1/12)*'Imperial Data'!$AC$4*'Imperial Data'!$AC$5)-C560)*$H$6)</f>
        <v/>
      </c>
      <c r="Q560" s="30"/>
      <c r="R560" s="30" t="str">
        <f>IF(B560=0,"",(((1/12)*'Imperial Data'!$AC$5*'Imperial Data'!$AC$7)-D560)*$H$6)</f>
        <v/>
      </c>
      <c r="S560" s="30"/>
      <c r="T560" s="30"/>
      <c r="U560" s="30"/>
      <c r="V560" s="30"/>
      <c r="W560" s="30" t="str">
        <f t="shared" si="73"/>
        <v/>
      </c>
      <c r="X560" s="31"/>
      <c r="Y560" s="30" t="str">
        <f t="shared" si="72"/>
        <v xml:space="preserve"> </v>
      </c>
      <c r="Z560" s="32"/>
    </row>
    <row r="561" spans="2:26" x14ac:dyDescent="0.2">
      <c r="B561" s="34"/>
      <c r="C561" s="30" t="str" cm="1">
        <f t="array" ref="C561">IF(B561=0," ",IF('Imperial Data'!AG550&gt;=1,_xlfn.XLOOKUP('Imperial Data'!AG550,Imperial_Incremental[Height],_xlfn.XLOOKUP('Cumulative Volumes Imperial'!$F$4,Imperial_Incremental[#Headers],Imperial_Incremental[])),0))</f>
        <v xml:space="preserve"> </v>
      </c>
      <c r="D561" s="30" t="str" cm="1">
        <f t="array" ref="D561">IF(B561=0," ",IF('Imperial Data'!AG550&gt;=1,_xlfn.XLOOKUP('Imperial Data'!AG550,Imperial_Incremental[Height],_xlfn.XLOOKUP('Cumulative Volumes Imperial'!$F$4&amp;"EC",Imperial_Incremental[#Headers],Imperial_Incremental[]),0),0))</f>
        <v xml:space="preserve"> </v>
      </c>
      <c r="E561" s="30"/>
      <c r="F561" s="30"/>
      <c r="G561" s="30"/>
      <c r="H561" s="30"/>
      <c r="I561" s="30"/>
      <c r="J561" s="30" t="str">
        <f>IF(B561="","",IF('Cumulative Volumes Imperial'!$AP$17=FALSE,L561,K561))</f>
        <v/>
      </c>
      <c r="K561" s="30"/>
      <c r="L561" s="30"/>
      <c r="M561" s="30" t="str">
        <f>IF($E$8+45+$E$9&gt;989,"FALSE",IF(B561="","",IF(#REF!="YES",N561,O561)))</f>
        <v/>
      </c>
      <c r="N561" s="30"/>
      <c r="O561" s="30"/>
      <c r="P561" s="30" t="str">
        <f>IF(B561=0,"",(((1/12)*'Imperial Data'!$AC$4*'Imperial Data'!$AC$5)-C561)*$H$6)</f>
        <v/>
      </c>
      <c r="Q561" s="30"/>
      <c r="R561" s="30" t="str">
        <f>IF(B561=0,"",(((1/12)*'Imperial Data'!$AC$5*'Imperial Data'!$AC$7)-D561)*$H$6)</f>
        <v/>
      </c>
      <c r="S561" s="30"/>
      <c r="T561" s="30"/>
      <c r="U561" s="30"/>
      <c r="V561" s="30"/>
      <c r="W561" s="30" t="str">
        <f t="shared" si="73"/>
        <v/>
      </c>
      <c r="X561" s="31"/>
      <c r="Y561" s="30" t="str">
        <f t="shared" si="72"/>
        <v xml:space="preserve"> </v>
      </c>
      <c r="Z561" s="32"/>
    </row>
    <row r="562" spans="2:26" x14ac:dyDescent="0.2">
      <c r="B562" s="34"/>
      <c r="C562" s="30" t="str" cm="1">
        <f t="array" ref="C562">IF(B562=0," ",IF('Imperial Data'!AG551&gt;=1,_xlfn.XLOOKUP('Imperial Data'!AG551,Imperial_Incremental[Height],_xlfn.XLOOKUP('Cumulative Volumes Imperial'!$F$4,Imperial_Incremental[#Headers],Imperial_Incremental[])),0))</f>
        <v xml:space="preserve"> </v>
      </c>
      <c r="D562" s="30" t="str" cm="1">
        <f t="array" ref="D562">IF(B562=0," ",IF('Imperial Data'!AG551&gt;=1,_xlfn.XLOOKUP('Imperial Data'!AG551,Imperial_Incremental[Height],_xlfn.XLOOKUP('Cumulative Volumes Imperial'!$F$4&amp;"EC",Imperial_Incremental[#Headers],Imperial_Incremental[]),0),0))</f>
        <v xml:space="preserve"> </v>
      </c>
      <c r="E562" s="30"/>
      <c r="F562" s="30"/>
      <c r="G562" s="30"/>
      <c r="H562" s="30"/>
      <c r="I562" s="30"/>
      <c r="J562" s="30" t="str">
        <f>IF(B562="","",IF('Cumulative Volumes Imperial'!$AP$17=FALSE,L562,K562))</f>
        <v/>
      </c>
      <c r="K562" s="30"/>
      <c r="L562" s="30"/>
      <c r="M562" s="30" t="str">
        <f>IF($E$8+45+$E$9&gt;989,"FALSE",IF(B562="","",IF(#REF!="YES",N562,O562)))</f>
        <v/>
      </c>
      <c r="N562" s="30"/>
      <c r="O562" s="30"/>
      <c r="P562" s="30" t="str">
        <f>IF(B562=0,"",(((1/12)*'Imperial Data'!$AC$4*'Imperial Data'!$AC$5)-C562)*$H$6)</f>
        <v/>
      </c>
      <c r="Q562" s="30"/>
      <c r="R562" s="30" t="str">
        <f>IF(B562=0,"",(((1/12)*'Imperial Data'!$AC$5*'Imperial Data'!$AC$7)-D562)*$H$6)</f>
        <v/>
      </c>
      <c r="S562" s="30"/>
      <c r="T562" s="30"/>
      <c r="U562" s="30"/>
      <c r="V562" s="30"/>
      <c r="W562" s="30" t="str">
        <f t="shared" si="73"/>
        <v/>
      </c>
      <c r="X562" s="31"/>
      <c r="Y562" s="30" t="str">
        <f t="shared" si="72"/>
        <v xml:space="preserve"> </v>
      </c>
      <c r="Z562" s="32"/>
    </row>
    <row r="563" spans="2:26" x14ac:dyDescent="0.2">
      <c r="B563" s="34"/>
      <c r="C563" s="30" t="str" cm="1">
        <f t="array" ref="C563">IF(B563=0," ",IF('Imperial Data'!AG552&gt;=1,_xlfn.XLOOKUP('Imperial Data'!AG552,Imperial_Incremental[Height],_xlfn.XLOOKUP('Cumulative Volumes Imperial'!$F$4,Imperial_Incremental[#Headers],Imperial_Incremental[])),0))</f>
        <v xml:space="preserve"> </v>
      </c>
      <c r="D563" s="30" t="str" cm="1">
        <f t="array" ref="D563">IF(B563=0," ",IF('Imperial Data'!AG552&gt;=1,_xlfn.XLOOKUP('Imperial Data'!AG552,Imperial_Incremental[Height],_xlfn.XLOOKUP('Cumulative Volumes Imperial'!$F$4&amp;"EC",Imperial_Incremental[#Headers],Imperial_Incremental[]),0),0))</f>
        <v xml:space="preserve"> </v>
      </c>
      <c r="E563" s="30"/>
      <c r="F563" s="30"/>
      <c r="G563" s="30"/>
      <c r="H563" s="30"/>
      <c r="I563" s="30"/>
      <c r="J563" s="30" t="str">
        <f>IF(B563="","",IF('Cumulative Volumes Imperial'!$AP$17=FALSE,L563,K563))</f>
        <v/>
      </c>
      <c r="K563" s="30"/>
      <c r="L563" s="30"/>
      <c r="M563" s="30" t="str">
        <f>IF($E$8+45+$E$9&gt;989,"FALSE",IF(B563="","",IF(#REF!="YES",N563,O563)))</f>
        <v/>
      </c>
      <c r="N563" s="30"/>
      <c r="O563" s="30"/>
      <c r="P563" s="30" t="str">
        <f>IF(B563=0,"",(((1/12)*'Imperial Data'!$AC$4*'Imperial Data'!$AC$5)-C563)*$H$6)</f>
        <v/>
      </c>
      <c r="Q563" s="30"/>
      <c r="R563" s="30" t="str">
        <f>IF(B563=0,"",(((1/12)*'Imperial Data'!$AC$5*'Imperial Data'!$AC$7)-D563)*$H$6)</f>
        <v/>
      </c>
      <c r="S563" s="30"/>
      <c r="T563" s="30"/>
      <c r="U563" s="30"/>
      <c r="V563" s="30"/>
      <c r="W563" s="30" t="str">
        <f t="shared" si="73"/>
        <v/>
      </c>
      <c r="X563" s="31"/>
      <c r="Y563" s="30" t="str">
        <f t="shared" si="72"/>
        <v xml:space="preserve"> </v>
      </c>
      <c r="Z563" s="32"/>
    </row>
    <row r="564" spans="2:26" x14ac:dyDescent="0.2">
      <c r="B564" s="34"/>
      <c r="C564" s="30" t="str" cm="1">
        <f t="array" ref="C564">IF(B564=0," ",IF('Imperial Data'!AG553&gt;=1,_xlfn.XLOOKUP('Imperial Data'!AG553,Imperial_Incremental[Height],_xlfn.XLOOKUP('Cumulative Volumes Imperial'!$F$4,Imperial_Incremental[#Headers],Imperial_Incremental[])),0))</f>
        <v xml:space="preserve"> </v>
      </c>
      <c r="D564" s="30" t="str" cm="1">
        <f t="array" ref="D564">IF(B564=0," ",IF('Imperial Data'!AG553&gt;=1,_xlfn.XLOOKUP('Imperial Data'!AG553,Imperial_Incremental[Height],_xlfn.XLOOKUP('Cumulative Volumes Imperial'!$F$4&amp;"EC",Imperial_Incremental[#Headers],Imperial_Incremental[]),0),0))</f>
        <v xml:space="preserve"> </v>
      </c>
      <c r="E564" s="30"/>
      <c r="F564" s="30"/>
      <c r="G564" s="30"/>
      <c r="H564" s="30"/>
      <c r="I564" s="30"/>
      <c r="J564" s="30" t="str">
        <f>IF(B564="","",IF('Cumulative Volumes Imperial'!$AP$17=FALSE,L564,K564))</f>
        <v/>
      </c>
      <c r="K564" s="30"/>
      <c r="L564" s="30"/>
      <c r="M564" s="30" t="str">
        <f>IF($E$8+45+$E$9&gt;989,"FALSE",IF(B564="","",IF(#REF!="YES",N564,O564)))</f>
        <v/>
      </c>
      <c r="N564" s="30"/>
      <c r="O564" s="30"/>
      <c r="P564" s="30" t="str">
        <f>IF(B564=0,"",(((1/12)*'Imperial Data'!$AC$4*'Imperial Data'!$AC$5)-C564)*$H$6)</f>
        <v/>
      </c>
      <c r="Q564" s="30"/>
      <c r="R564" s="30" t="str">
        <f>IF(B564=0,"",(((1/12)*'Imperial Data'!$AC$5*'Imperial Data'!$AC$7)-D564)*$H$6)</f>
        <v/>
      </c>
      <c r="S564" s="30"/>
      <c r="T564" s="30"/>
      <c r="U564" s="30"/>
      <c r="V564" s="30"/>
      <c r="W564" s="30" t="str">
        <f t="shared" si="73"/>
        <v/>
      </c>
      <c r="X564" s="31"/>
      <c r="Y564" s="30" t="str">
        <f t="shared" si="72"/>
        <v xml:space="preserve"> </v>
      </c>
      <c r="Z564" s="32"/>
    </row>
    <row r="565" spans="2:26" x14ac:dyDescent="0.2">
      <c r="B565" s="34"/>
      <c r="C565" s="30" t="str" cm="1">
        <f t="array" ref="C565">IF(B565=0," ",IF('Imperial Data'!AG554&gt;=1,_xlfn.XLOOKUP('Imperial Data'!AG554,Imperial_Incremental[Height],_xlfn.XLOOKUP('Cumulative Volumes Imperial'!$F$4,Imperial_Incremental[#Headers],Imperial_Incremental[])),0))</f>
        <v xml:space="preserve"> </v>
      </c>
      <c r="D565" s="30" t="str" cm="1">
        <f t="array" ref="D565">IF(B565=0," ",IF('Imperial Data'!AG554&gt;=1,_xlfn.XLOOKUP('Imperial Data'!AG554,Imperial_Incremental[Height],_xlfn.XLOOKUP('Cumulative Volumes Imperial'!$F$4&amp;"EC",Imperial_Incremental[#Headers],Imperial_Incremental[]),0),0))</f>
        <v xml:space="preserve"> </v>
      </c>
      <c r="E565" s="30"/>
      <c r="F565" s="30"/>
      <c r="G565" s="30"/>
      <c r="H565" s="30"/>
      <c r="I565" s="30"/>
      <c r="J565" s="30" t="str">
        <f>IF(B565="","",IF('Cumulative Volumes Imperial'!$AP$17=FALSE,L565,K565))</f>
        <v/>
      </c>
      <c r="K565" s="30"/>
      <c r="L565" s="30"/>
      <c r="M565" s="30" t="str">
        <f>IF($E$8+45+$E$9&gt;989,"FALSE",IF(B565="","",IF(#REF!="YES",N565,O565)))</f>
        <v/>
      </c>
      <c r="N565" s="30"/>
      <c r="O565" s="30"/>
      <c r="P565" s="30" t="str">
        <f>IF(B565=0,"",(((1/12)*'Imperial Data'!$AC$4*'Imperial Data'!$AC$5)-C565)*$H$6)</f>
        <v/>
      </c>
      <c r="Q565" s="30"/>
      <c r="R565" s="30" t="str">
        <f>IF(B565=0,"",(((1/12)*'Imperial Data'!$AC$5*'Imperial Data'!$AC$7)-D565)*$H$6)</f>
        <v/>
      </c>
      <c r="S565" s="30"/>
      <c r="T565" s="30"/>
      <c r="U565" s="30"/>
      <c r="V565" s="30"/>
      <c r="W565" s="30" t="str">
        <f t="shared" si="73"/>
        <v/>
      </c>
      <c r="X565" s="31"/>
      <c r="Y565" s="30" t="str">
        <f t="shared" si="72"/>
        <v xml:space="preserve"> </v>
      </c>
      <c r="Z565" s="32"/>
    </row>
    <row r="566" spans="2:26" x14ac:dyDescent="0.2">
      <c r="B566" s="34"/>
      <c r="C566" s="30" t="str" cm="1">
        <f t="array" ref="C566">IF(B566=0," ",IF('Imperial Data'!AG555&gt;=1,_xlfn.XLOOKUP('Imperial Data'!AG555,Imperial_Incremental[Height],_xlfn.XLOOKUP('Cumulative Volumes Imperial'!$F$4,Imperial_Incremental[#Headers],Imperial_Incremental[])),0))</f>
        <v xml:space="preserve"> </v>
      </c>
      <c r="D566" s="30" t="str" cm="1">
        <f t="array" ref="D566">IF(B566=0," ",IF('Imperial Data'!AG555&gt;=1,_xlfn.XLOOKUP('Imperial Data'!AG555,Imperial_Incremental[Height],_xlfn.XLOOKUP('Cumulative Volumes Imperial'!$F$4&amp;"EC",Imperial_Incremental[#Headers],Imperial_Incremental[]),0),0))</f>
        <v xml:space="preserve"> </v>
      </c>
      <c r="E566" s="30"/>
      <c r="F566" s="30"/>
      <c r="G566" s="30"/>
      <c r="H566" s="30"/>
      <c r="I566" s="30"/>
      <c r="J566" s="30" t="str">
        <f>IF(B566="","",IF('Cumulative Volumes Imperial'!$AP$17=FALSE,L566,K566))</f>
        <v/>
      </c>
      <c r="K566" s="30"/>
      <c r="L566" s="30"/>
      <c r="M566" s="30" t="str">
        <f>IF($E$8+45+$E$9&gt;989,"FALSE",IF(B566="","",IF(#REF!="YES",N566,O566)))</f>
        <v/>
      </c>
      <c r="N566" s="30"/>
      <c r="O566" s="30"/>
      <c r="P566" s="30" t="str">
        <f>IF(B566=0,"",(((1/12)*'Imperial Data'!$AC$4*'Imperial Data'!$AC$5)-C566)*$H$6)</f>
        <v/>
      </c>
      <c r="Q566" s="30"/>
      <c r="R566" s="30" t="str">
        <f>IF(B566=0,"",(((1/12)*'Imperial Data'!$AC$5*'Imperial Data'!$AC$7)-D566)*$H$6)</f>
        <v/>
      </c>
      <c r="S566" s="30"/>
      <c r="T566" s="30"/>
      <c r="U566" s="30"/>
      <c r="V566" s="30"/>
      <c r="W566" s="30" t="str">
        <f t="shared" si="73"/>
        <v/>
      </c>
      <c r="X566" s="31"/>
      <c r="Y566" s="30" t="str">
        <f t="shared" si="72"/>
        <v xml:space="preserve"> </v>
      </c>
      <c r="Z566" s="32"/>
    </row>
    <row r="567" spans="2:26" x14ac:dyDescent="0.2">
      <c r="B567" s="34"/>
      <c r="C567" s="30" t="str" cm="1">
        <f t="array" ref="C567">IF(B567=0," ",IF('Imperial Data'!AG556&gt;=1,_xlfn.XLOOKUP('Imperial Data'!AG556,Imperial_Incremental[Height],_xlfn.XLOOKUP('Cumulative Volumes Imperial'!$F$4,Imperial_Incremental[#Headers],Imperial_Incremental[])),0))</f>
        <v xml:space="preserve"> </v>
      </c>
      <c r="D567" s="30" t="str" cm="1">
        <f t="array" ref="D567">IF(B567=0," ",IF('Imperial Data'!AG556&gt;=1,_xlfn.XLOOKUP('Imperial Data'!AG556,Imperial_Incremental[Height],_xlfn.XLOOKUP('Cumulative Volumes Imperial'!$F$4&amp;"EC",Imperial_Incremental[#Headers],Imperial_Incremental[]),0),0))</f>
        <v xml:space="preserve"> </v>
      </c>
      <c r="E567" s="30"/>
      <c r="F567" s="30"/>
      <c r="G567" s="30"/>
      <c r="H567" s="30"/>
      <c r="I567" s="30"/>
      <c r="J567" s="30" t="str">
        <f>IF(B567="","",IF('Cumulative Volumes Imperial'!$AP$17=FALSE,L567,K567))</f>
        <v/>
      </c>
      <c r="K567" s="30"/>
      <c r="L567" s="30"/>
      <c r="M567" s="30" t="str">
        <f>IF($E$8+45+$E$9&gt;989,"FALSE",IF(B567="","",IF(#REF!="YES",N567,O567)))</f>
        <v/>
      </c>
      <c r="N567" s="30"/>
      <c r="O567" s="30"/>
      <c r="P567" s="30" t="str">
        <f>IF(B567=0,"",(((1/12)*'Imperial Data'!$AC$4*'Imperial Data'!$AC$5)-C567)*$H$6)</f>
        <v/>
      </c>
      <c r="Q567" s="30"/>
      <c r="R567" s="30" t="str">
        <f>IF(B567=0,"",(((1/12)*'Imperial Data'!$AC$5*'Imperial Data'!$AC$7)-D567)*$H$6)</f>
        <v/>
      </c>
      <c r="S567" s="30"/>
      <c r="T567" s="30"/>
      <c r="U567" s="30"/>
      <c r="V567" s="30"/>
      <c r="W567" s="30" t="str">
        <f t="shared" si="73"/>
        <v/>
      </c>
      <c r="X567" s="31"/>
      <c r="Y567" s="30" t="str">
        <f t="shared" si="72"/>
        <v xml:space="preserve"> </v>
      </c>
      <c r="Z567" s="32"/>
    </row>
    <row r="568" spans="2:26" x14ac:dyDescent="0.2">
      <c r="B568" s="34"/>
      <c r="C568" s="30" t="str" cm="1">
        <f t="array" ref="C568">IF(B568=0," ",IF('Imperial Data'!AG557&gt;=1,_xlfn.XLOOKUP('Imperial Data'!AG557,Imperial_Incremental[Height],_xlfn.XLOOKUP('Cumulative Volumes Imperial'!$F$4,Imperial_Incremental[#Headers],Imperial_Incremental[])),0))</f>
        <v xml:space="preserve"> </v>
      </c>
      <c r="D568" s="30" t="str" cm="1">
        <f t="array" ref="D568">IF(B568=0," ",IF('Imperial Data'!AG557&gt;=1,_xlfn.XLOOKUP('Imperial Data'!AG557,Imperial_Incremental[Height],_xlfn.XLOOKUP('Cumulative Volumes Imperial'!$F$4&amp;"EC",Imperial_Incremental[#Headers],Imperial_Incremental[]),0),0))</f>
        <v xml:space="preserve"> </v>
      </c>
      <c r="E568" s="30"/>
      <c r="F568" s="30"/>
      <c r="G568" s="30"/>
      <c r="H568" s="30"/>
      <c r="I568" s="30"/>
      <c r="J568" s="30" t="str">
        <f>IF(B568="","",IF('Cumulative Volumes Imperial'!$AP$17=FALSE,L568,K568))</f>
        <v/>
      </c>
      <c r="K568" s="30"/>
      <c r="L568" s="30"/>
      <c r="M568" s="30" t="str">
        <f>IF($E$8+45+$E$9&gt;989,"FALSE",IF(B568="","",IF(#REF!="YES",N568,O568)))</f>
        <v/>
      </c>
      <c r="N568" s="30"/>
      <c r="O568" s="30"/>
      <c r="P568" s="30" t="str">
        <f>IF(B568=0,"",(((1/12)*'Imperial Data'!$AC$4*'Imperial Data'!$AC$5)-C568)*$H$6)</f>
        <v/>
      </c>
      <c r="Q568" s="30"/>
      <c r="R568" s="30" t="str">
        <f>IF(B568=0,"",(((1/12)*'Imperial Data'!$AC$5*'Imperial Data'!$AC$7)-D568)*$H$6)</f>
        <v/>
      </c>
      <c r="S568" s="30"/>
      <c r="T568" s="30"/>
      <c r="U568" s="30"/>
      <c r="V568" s="30"/>
      <c r="W568" s="30" t="str">
        <f t="shared" si="73"/>
        <v/>
      </c>
      <c r="X568" s="31"/>
      <c r="Y568" s="30" t="str">
        <f t="shared" si="72"/>
        <v xml:space="preserve"> </v>
      </c>
      <c r="Z568" s="32"/>
    </row>
    <row r="569" spans="2:26" x14ac:dyDescent="0.2">
      <c r="B569" s="34"/>
      <c r="C569" s="30" t="str" cm="1">
        <f t="array" ref="C569">IF(B569=0," ",IF('Imperial Data'!AG558&gt;=1,_xlfn.XLOOKUP('Imperial Data'!AG558,Imperial_Incremental[Height],_xlfn.XLOOKUP('Cumulative Volumes Imperial'!$F$4,Imperial_Incremental[#Headers],Imperial_Incremental[])),0))</f>
        <v xml:space="preserve"> </v>
      </c>
      <c r="D569" s="30" t="str" cm="1">
        <f t="array" ref="D569">IF(B569=0," ",IF('Imperial Data'!AG558&gt;=1,_xlfn.XLOOKUP('Imperial Data'!AG558,Imperial_Incremental[Height],_xlfn.XLOOKUP('Cumulative Volumes Imperial'!$F$4&amp;"EC",Imperial_Incremental[#Headers],Imperial_Incremental[]),0),0))</f>
        <v xml:space="preserve"> </v>
      </c>
      <c r="E569" s="30"/>
      <c r="F569" s="30"/>
      <c r="G569" s="30"/>
      <c r="H569" s="30"/>
      <c r="I569" s="30"/>
      <c r="J569" s="30" t="str">
        <f>IF(B569="","",IF('Cumulative Volumes Imperial'!$AP$17=FALSE,L569,K569))</f>
        <v/>
      </c>
      <c r="K569" s="30"/>
      <c r="L569" s="30"/>
      <c r="M569" s="30" t="str">
        <f>IF($E$8+45+$E$9&gt;989,"FALSE",IF(B569="","",IF(#REF!="YES",N569,O569)))</f>
        <v/>
      </c>
      <c r="N569" s="30"/>
      <c r="O569" s="30"/>
      <c r="P569" s="30" t="str">
        <f>IF(B569=0,"",(((1/12)*'Imperial Data'!$AC$4*'Imperial Data'!$AC$5)-C569)*$H$6)</f>
        <v/>
      </c>
      <c r="Q569" s="30"/>
      <c r="R569" s="30" t="str">
        <f>IF(B569=0,"",(((1/12)*'Imperial Data'!$AC$5*'Imperial Data'!$AC$7)-D569)*$H$6)</f>
        <v/>
      </c>
      <c r="S569" s="30"/>
      <c r="T569" s="30"/>
      <c r="U569" s="30"/>
      <c r="V569" s="30"/>
      <c r="W569" s="30" t="str">
        <f t="shared" si="73"/>
        <v/>
      </c>
      <c r="X569" s="31"/>
      <c r="Y569" s="30" t="str">
        <f t="shared" si="72"/>
        <v xml:space="preserve"> </v>
      </c>
      <c r="Z569" s="32"/>
    </row>
    <row r="570" spans="2:26" x14ac:dyDescent="0.2">
      <c r="B570" s="34"/>
      <c r="C570" s="30" t="str" cm="1">
        <f t="array" ref="C570">IF(B570=0," ",IF('Imperial Data'!AG559&gt;=1,_xlfn.XLOOKUP('Imperial Data'!AG559,Imperial_Incremental[Height],_xlfn.XLOOKUP('Cumulative Volumes Imperial'!$F$4,Imperial_Incremental[#Headers],Imperial_Incremental[])),0))</f>
        <v xml:space="preserve"> </v>
      </c>
      <c r="D570" s="30" t="str" cm="1">
        <f t="array" ref="D570">IF(B570=0," ",IF('Imperial Data'!AG559&gt;=1,_xlfn.XLOOKUP('Imperial Data'!AG559,Imperial_Incremental[Height],_xlfn.XLOOKUP('Cumulative Volumes Imperial'!$F$4&amp;"EC",Imperial_Incremental[#Headers],Imperial_Incremental[]),0),0))</f>
        <v xml:space="preserve"> </v>
      </c>
      <c r="E570" s="30"/>
      <c r="F570" s="30"/>
      <c r="G570" s="30"/>
      <c r="H570" s="30"/>
      <c r="I570" s="30"/>
      <c r="J570" s="30" t="str">
        <f>IF(B570="","",IF('Cumulative Volumes Imperial'!$AP$17=FALSE,L570,K570))</f>
        <v/>
      </c>
      <c r="K570" s="30"/>
      <c r="L570" s="30"/>
      <c r="M570" s="30" t="str">
        <f>IF($E$8+45+$E$9&gt;989,"FALSE",IF(B570="","",IF(#REF!="YES",N570,O570)))</f>
        <v/>
      </c>
      <c r="N570" s="30"/>
      <c r="O570" s="30"/>
      <c r="P570" s="30" t="str">
        <f>IF(B570=0,"",(((1/12)*'Imperial Data'!$AC$4*'Imperial Data'!$AC$5)-C570)*$H$6)</f>
        <v/>
      </c>
      <c r="Q570" s="30"/>
      <c r="R570" s="30" t="str">
        <f>IF(B570=0,"",(((1/12)*'Imperial Data'!$AC$5*'Imperial Data'!$AC$7)-D570)*$H$6)</f>
        <v/>
      </c>
      <c r="S570" s="30"/>
      <c r="T570" s="30"/>
      <c r="U570" s="30"/>
      <c r="V570" s="30"/>
      <c r="W570" s="30" t="str">
        <f t="shared" si="73"/>
        <v/>
      </c>
      <c r="X570" s="31"/>
      <c r="Y570" s="30" t="str">
        <f t="shared" si="72"/>
        <v xml:space="preserve"> </v>
      </c>
      <c r="Z570" s="32"/>
    </row>
    <row r="571" spans="2:26" x14ac:dyDescent="0.2">
      <c r="B571" s="34"/>
      <c r="C571" s="30" t="str" cm="1">
        <f t="array" ref="C571">IF(B571=0," ",IF('Imperial Data'!AG560&gt;=1,_xlfn.XLOOKUP('Imperial Data'!AG560,Imperial_Incremental[Height],_xlfn.XLOOKUP('Cumulative Volumes Imperial'!$F$4,Imperial_Incremental[#Headers],Imperial_Incremental[])),0))</f>
        <v xml:space="preserve"> </v>
      </c>
      <c r="D571" s="30" t="str" cm="1">
        <f t="array" ref="D571">IF(B571=0," ",IF('Imperial Data'!AG560&gt;=1,_xlfn.XLOOKUP('Imperial Data'!AG560,Imperial_Incremental[Height],_xlfn.XLOOKUP('Cumulative Volumes Imperial'!$F$4&amp;"EC",Imperial_Incremental[#Headers],Imperial_Incremental[]),0),0))</f>
        <v xml:space="preserve"> </v>
      </c>
      <c r="E571" s="30"/>
      <c r="F571" s="30"/>
      <c r="G571" s="30"/>
      <c r="H571" s="30"/>
      <c r="I571" s="30"/>
      <c r="J571" s="30" t="str">
        <f>IF(B571="","",IF('Cumulative Volumes Imperial'!$AP$17=FALSE,L571,K571))</f>
        <v/>
      </c>
      <c r="K571" s="30"/>
      <c r="L571" s="30"/>
      <c r="M571" s="30" t="str">
        <f>IF($E$8+45+$E$9&gt;989,"FALSE",IF(B571="","",IF(#REF!="YES",N571,O571)))</f>
        <v/>
      </c>
      <c r="N571" s="30"/>
      <c r="O571" s="30"/>
      <c r="P571" s="30" t="str">
        <f>IF(B571=0,"",(((1/12)*'Imperial Data'!$AC$4*'Imperial Data'!$AC$5)-C571)*$H$6)</f>
        <v/>
      </c>
      <c r="Q571" s="30"/>
      <c r="R571" s="30" t="str">
        <f>IF(B571=0,"",(((1/12)*'Imperial Data'!$AC$5*'Imperial Data'!$AC$7)-D571)*$H$6)</f>
        <v/>
      </c>
      <c r="S571" s="30"/>
      <c r="T571" s="30"/>
      <c r="U571" s="30"/>
      <c r="V571" s="30"/>
      <c r="W571" s="30" t="str">
        <f t="shared" si="73"/>
        <v/>
      </c>
      <c r="X571" s="31"/>
      <c r="Y571" s="30" t="str">
        <f t="shared" si="72"/>
        <v xml:space="preserve"> </v>
      </c>
      <c r="Z571" s="32"/>
    </row>
    <row r="572" spans="2:26" x14ac:dyDescent="0.2">
      <c r="B572" s="34"/>
      <c r="C572" s="30" t="str" cm="1">
        <f t="array" ref="C572">IF(B572=0," ",IF('Imperial Data'!AG561&gt;=1,_xlfn.XLOOKUP('Imperial Data'!AG561,Imperial_Incremental[Height],_xlfn.XLOOKUP('Cumulative Volumes Imperial'!$F$4,Imperial_Incremental[#Headers],Imperial_Incremental[])),0))</f>
        <v xml:space="preserve"> </v>
      </c>
      <c r="D572" s="30" t="str" cm="1">
        <f t="array" ref="D572">IF(B572=0," ",IF('Imperial Data'!AG561&gt;=1,_xlfn.XLOOKUP('Imperial Data'!AG561,Imperial_Incremental[Height],_xlfn.XLOOKUP('Cumulative Volumes Imperial'!$F$4&amp;"EC",Imperial_Incremental[#Headers],Imperial_Incremental[]),0),0))</f>
        <v xml:space="preserve"> </v>
      </c>
      <c r="E572" s="30"/>
      <c r="F572" s="30"/>
      <c r="G572" s="30"/>
      <c r="H572" s="30"/>
      <c r="I572" s="30"/>
      <c r="J572" s="30" t="str">
        <f>IF(B572="","",IF('Cumulative Volumes Imperial'!$AP$17=FALSE,L572,K572))</f>
        <v/>
      </c>
      <c r="K572" s="30"/>
      <c r="L572" s="30"/>
      <c r="M572" s="30" t="str">
        <f>IF($E$8+45+$E$9&gt;989,"FALSE",IF(B572="","",IF(#REF!="YES",N572,O572)))</f>
        <v/>
      </c>
      <c r="N572" s="30"/>
      <c r="O572" s="30"/>
      <c r="P572" s="30" t="str">
        <f>IF(B572=0,"",(((1/12)*'Imperial Data'!$AC$4*'Imperial Data'!$AC$5)-C572)*$H$6)</f>
        <v/>
      </c>
      <c r="Q572" s="30"/>
      <c r="R572" s="30" t="str">
        <f>IF(B572=0,"",(((1/12)*'Imperial Data'!$AC$5*'Imperial Data'!$AC$7)-D572)*$H$6)</f>
        <v/>
      </c>
      <c r="S572" s="30"/>
      <c r="T572" s="30"/>
      <c r="U572" s="30"/>
      <c r="V572" s="30"/>
      <c r="W572" s="30" t="str">
        <f t="shared" si="73"/>
        <v/>
      </c>
      <c r="X572" s="31"/>
      <c r="Y572" s="30" t="str">
        <f t="shared" si="72"/>
        <v xml:space="preserve"> </v>
      </c>
      <c r="Z572" s="32"/>
    </row>
    <row r="573" spans="2:26" x14ac:dyDescent="0.2">
      <c r="B573" s="34"/>
      <c r="C573" s="30" t="str" cm="1">
        <f t="array" ref="C573">IF(B573=0," ",IF('Imperial Data'!AG562&gt;=1,_xlfn.XLOOKUP('Imperial Data'!AG562,Imperial_Incremental[Height],_xlfn.XLOOKUP('Cumulative Volumes Imperial'!$F$4,Imperial_Incremental[#Headers],Imperial_Incremental[])),0))</f>
        <v xml:space="preserve"> </v>
      </c>
      <c r="D573" s="30" t="str" cm="1">
        <f t="array" ref="D573">IF(B573=0," ",IF('Imperial Data'!AG562&gt;=1,_xlfn.XLOOKUP('Imperial Data'!AG562,Imperial_Incremental[Height],_xlfn.XLOOKUP('Cumulative Volumes Imperial'!$F$4&amp;"EC",Imperial_Incremental[#Headers],Imperial_Incremental[]),0),0))</f>
        <v xml:space="preserve"> </v>
      </c>
      <c r="E573" s="30"/>
      <c r="F573" s="30"/>
      <c r="G573" s="30"/>
      <c r="H573" s="30"/>
      <c r="I573" s="30"/>
      <c r="J573" s="30" t="str">
        <f>IF(B573="","",IF('Cumulative Volumes Imperial'!$AP$17=FALSE,L573,K573))</f>
        <v/>
      </c>
      <c r="K573" s="30"/>
      <c r="L573" s="30"/>
      <c r="M573" s="30" t="str">
        <f>IF($E$8+45+$E$9&gt;989,"FALSE",IF(B573="","",IF(#REF!="YES",N573,O573)))</f>
        <v/>
      </c>
      <c r="N573" s="30"/>
      <c r="O573" s="30"/>
      <c r="P573" s="30" t="str">
        <f>IF(B573=0,"",(((1/12)*'Imperial Data'!$AC$4*'Imperial Data'!$AC$5)-C573)*$H$6)</f>
        <v/>
      </c>
      <c r="Q573" s="30"/>
      <c r="R573" s="30" t="str">
        <f>IF(B573=0,"",(((1/12)*'Imperial Data'!$AC$5*'Imperial Data'!$AC$7)-D573)*$H$6)</f>
        <v/>
      </c>
      <c r="S573" s="30"/>
      <c r="T573" s="30"/>
      <c r="U573" s="30"/>
      <c r="V573" s="30"/>
      <c r="W573" s="30" t="str">
        <f t="shared" si="73"/>
        <v/>
      </c>
      <c r="X573" s="31"/>
      <c r="Y573" s="30" t="str">
        <f t="shared" si="72"/>
        <v xml:space="preserve"> </v>
      </c>
      <c r="Z573" s="32"/>
    </row>
    <row r="574" spans="2:26" x14ac:dyDescent="0.2">
      <c r="B574" s="34"/>
      <c r="C574" s="30" t="str" cm="1">
        <f t="array" ref="C574">IF(B574=0," ",IF('Imperial Data'!AG563&gt;=1,_xlfn.XLOOKUP('Imperial Data'!AG563,Imperial_Incremental[Height],_xlfn.XLOOKUP('Cumulative Volumes Imperial'!$F$4,Imperial_Incremental[#Headers],Imperial_Incremental[])),0))</f>
        <v xml:space="preserve"> </v>
      </c>
      <c r="D574" s="30" t="str" cm="1">
        <f t="array" ref="D574">IF(B574=0," ",IF('Imperial Data'!AG563&gt;=1,_xlfn.XLOOKUP('Imperial Data'!AG563,Imperial_Incremental[Height],_xlfn.XLOOKUP('Cumulative Volumes Imperial'!$F$4&amp;"EC",Imperial_Incremental[#Headers],Imperial_Incremental[]),0),0))</f>
        <v xml:space="preserve"> </v>
      </c>
      <c r="E574" s="30"/>
      <c r="F574" s="30"/>
      <c r="G574" s="30"/>
      <c r="H574" s="30"/>
      <c r="I574" s="30"/>
      <c r="J574" s="30" t="str">
        <f>IF(B574="","",IF('Cumulative Volumes Imperial'!$AP$17=FALSE,L574,K574))</f>
        <v/>
      </c>
      <c r="K574" s="30"/>
      <c r="L574" s="30"/>
      <c r="M574" s="30" t="str">
        <f>IF($E$8+45+$E$9&gt;989,"FALSE",IF(B574="","",IF(#REF!="YES",N574,O574)))</f>
        <v/>
      </c>
      <c r="N574" s="30"/>
      <c r="O574" s="30"/>
      <c r="P574" s="30" t="str">
        <f>IF(B574=0,"",(((1/12)*'Imperial Data'!$AC$4*'Imperial Data'!$AC$5)-C574)*$H$6)</f>
        <v/>
      </c>
      <c r="Q574" s="30"/>
      <c r="R574" s="30" t="str">
        <f>IF(B574=0,"",(((1/12)*'Imperial Data'!$AC$5*'Imperial Data'!$AC$7)-D574)*$H$6)</f>
        <v/>
      </c>
      <c r="S574" s="30"/>
      <c r="T574" s="30"/>
      <c r="U574" s="30"/>
      <c r="V574" s="30"/>
      <c r="W574" s="30" t="str">
        <f t="shared" si="73"/>
        <v/>
      </c>
      <c r="X574" s="31"/>
      <c r="Y574" s="30" t="str">
        <f t="shared" si="72"/>
        <v xml:space="preserve"> </v>
      </c>
      <c r="Z574" s="32"/>
    </row>
    <row r="575" spans="2:26" x14ac:dyDescent="0.2">
      <c r="B575" s="34"/>
      <c r="C575" s="30" t="str" cm="1">
        <f t="array" ref="C575">IF(B575=0," ",IF('Imperial Data'!AG564&gt;=1,_xlfn.XLOOKUP('Imperial Data'!AG564,Imperial_Incremental[Height],_xlfn.XLOOKUP('Cumulative Volumes Imperial'!$F$4,Imperial_Incremental[#Headers],Imperial_Incremental[])),0))</f>
        <v xml:space="preserve"> </v>
      </c>
      <c r="D575" s="30" t="str" cm="1">
        <f t="array" ref="D575">IF(B575=0," ",IF('Imperial Data'!AG564&gt;=1,_xlfn.XLOOKUP('Imperial Data'!AG564,Imperial_Incremental[Height],_xlfn.XLOOKUP('Cumulative Volumes Imperial'!$F$4&amp;"EC",Imperial_Incremental[#Headers],Imperial_Incremental[]),0),0))</f>
        <v xml:space="preserve"> </v>
      </c>
      <c r="E575" s="30"/>
      <c r="F575" s="30"/>
      <c r="G575" s="30"/>
      <c r="H575" s="30"/>
      <c r="I575" s="30"/>
      <c r="J575" s="30" t="str">
        <f>IF(B575="","",IF('Cumulative Volumes Imperial'!$AP$17=FALSE,L575,K575))</f>
        <v/>
      </c>
      <c r="K575" s="30"/>
      <c r="L575" s="30"/>
      <c r="M575" s="30" t="str">
        <f>IF($E$8+45+$E$9&gt;989,"FALSE",IF(B575="","",IF(#REF!="YES",N575,O575)))</f>
        <v/>
      </c>
      <c r="N575" s="30"/>
      <c r="O575" s="30"/>
      <c r="P575" s="30" t="str">
        <f>IF(B575=0,"",(((1/12)*'Imperial Data'!$AC$4*'Imperial Data'!$AC$5)-C575)*$H$6)</f>
        <v/>
      </c>
      <c r="Q575" s="30"/>
      <c r="R575" s="30" t="str">
        <f>IF(B575=0,"",(((1/12)*'Imperial Data'!$AC$5*'Imperial Data'!$AC$7)-D575)*$H$6)</f>
        <v/>
      </c>
      <c r="S575" s="30"/>
      <c r="T575" s="30"/>
      <c r="U575" s="30"/>
      <c r="V575" s="30"/>
      <c r="W575" s="30" t="str">
        <f t="shared" si="73"/>
        <v/>
      </c>
      <c r="X575" s="31"/>
      <c r="Y575" s="30" t="str">
        <f t="shared" si="72"/>
        <v xml:space="preserve"> </v>
      </c>
      <c r="Z575" s="32"/>
    </row>
    <row r="576" spans="2:26" x14ac:dyDescent="0.2">
      <c r="B576" s="34"/>
      <c r="C576" s="30" t="str" cm="1">
        <f t="array" ref="C576">IF(B576=0," ",IF('Imperial Data'!AG565&gt;=1,_xlfn.XLOOKUP('Imperial Data'!AG565,Imperial_Incremental[Height],_xlfn.XLOOKUP('Cumulative Volumes Imperial'!$F$4,Imperial_Incremental[#Headers],Imperial_Incremental[])),0))</f>
        <v xml:space="preserve"> </v>
      </c>
      <c r="D576" s="30" t="str" cm="1">
        <f t="array" ref="D576">IF(B576=0," ",IF('Imperial Data'!AG565&gt;=1,_xlfn.XLOOKUP('Imperial Data'!AG565,Imperial_Incremental[Height],_xlfn.XLOOKUP('Cumulative Volumes Imperial'!$F$4&amp;"EC",Imperial_Incremental[#Headers],Imperial_Incremental[]),0),0))</f>
        <v xml:space="preserve"> </v>
      </c>
      <c r="E576" s="30"/>
      <c r="F576" s="30"/>
      <c r="G576" s="30"/>
      <c r="H576" s="30"/>
      <c r="I576" s="30"/>
      <c r="J576" s="30" t="str">
        <f>IF(B576="","",IF('Cumulative Volumes Imperial'!$AP$17=FALSE,L576,K576))</f>
        <v/>
      </c>
      <c r="K576" s="30"/>
      <c r="L576" s="30"/>
      <c r="M576" s="30" t="str">
        <f>IF($E$8+45+$E$9&gt;989,"FALSE",IF(B576="","",IF(#REF!="YES",N576,O576)))</f>
        <v/>
      </c>
      <c r="N576" s="30"/>
      <c r="O576" s="30"/>
      <c r="P576" s="30" t="str">
        <f>IF(B576=0,"",(((1/12)*'Imperial Data'!$AC$4*'Imperial Data'!$AC$5)-C576)*$H$6)</f>
        <v/>
      </c>
      <c r="Q576" s="30"/>
      <c r="R576" s="30" t="str">
        <f>IF(B576=0,"",(((1/12)*'Imperial Data'!$AC$5*'Imperial Data'!$AC$7)-D576)*$H$6)</f>
        <v/>
      </c>
      <c r="S576" s="30"/>
      <c r="T576" s="30"/>
      <c r="U576" s="30"/>
      <c r="V576" s="30"/>
      <c r="W576" s="30" t="str">
        <f t="shared" si="73"/>
        <v/>
      </c>
      <c r="X576" s="31"/>
      <c r="Y576" s="30" t="str">
        <f t="shared" si="72"/>
        <v xml:space="preserve"> </v>
      </c>
      <c r="Z576" s="32"/>
    </row>
    <row r="577" spans="2:26" x14ac:dyDescent="0.2">
      <c r="B577" s="34"/>
      <c r="C577" s="30" t="str" cm="1">
        <f t="array" ref="C577">IF(B577=0," ",IF('Imperial Data'!AG566&gt;=1,_xlfn.XLOOKUP('Imperial Data'!AG566,Imperial_Incremental[Height],_xlfn.XLOOKUP('Cumulative Volumes Imperial'!$F$4,Imperial_Incremental[#Headers],Imperial_Incremental[])),0))</f>
        <v xml:space="preserve"> </v>
      </c>
      <c r="D577" s="30" t="str" cm="1">
        <f t="array" ref="D577">IF(B577=0," ",IF('Imperial Data'!AG566&gt;=1,_xlfn.XLOOKUP('Imperial Data'!AG566,Imperial_Incremental[Height],_xlfn.XLOOKUP('Cumulative Volumes Imperial'!$F$4&amp;"EC",Imperial_Incremental[#Headers],Imperial_Incremental[]),0),0))</f>
        <v xml:space="preserve"> </v>
      </c>
      <c r="E577" s="30"/>
      <c r="F577" s="30"/>
      <c r="G577" s="30"/>
      <c r="H577" s="30"/>
      <c r="I577" s="30"/>
      <c r="J577" s="30" t="str">
        <f>IF(B577="","",IF('Cumulative Volumes Imperial'!$AP$17=FALSE,L577,K577))</f>
        <v/>
      </c>
      <c r="K577" s="30"/>
      <c r="L577" s="30"/>
      <c r="M577" s="30" t="str">
        <f>IF($E$8+45+$E$9&gt;989,"FALSE",IF(B577="","",IF(#REF!="YES",N577,O577)))</f>
        <v/>
      </c>
      <c r="N577" s="30"/>
      <c r="O577" s="30"/>
      <c r="P577" s="30" t="str">
        <f>IF(B577=0,"",(((1/12)*'Imperial Data'!$AC$4*'Imperial Data'!$AC$5)-C577)*$H$6)</f>
        <v/>
      </c>
      <c r="Q577" s="30"/>
      <c r="R577" s="30" t="str">
        <f>IF(B577=0,"",(((1/12)*'Imperial Data'!$AC$5*'Imperial Data'!$AC$7)-D577)*$H$6)</f>
        <v/>
      </c>
      <c r="S577" s="30"/>
      <c r="T577" s="30"/>
      <c r="U577" s="30"/>
      <c r="V577" s="30"/>
      <c r="W577" s="30" t="str">
        <f t="shared" si="73"/>
        <v/>
      </c>
      <c r="X577" s="31"/>
      <c r="Y577" s="30" t="str">
        <f t="shared" si="72"/>
        <v xml:space="preserve"> </v>
      </c>
      <c r="Z577" s="32"/>
    </row>
    <row r="578" spans="2:26" x14ac:dyDescent="0.2">
      <c r="B578" s="34"/>
      <c r="C578" s="30" t="str" cm="1">
        <f t="array" ref="C578">IF(B578=0," ",IF('Imperial Data'!AG567&gt;=1,_xlfn.XLOOKUP('Imperial Data'!AG567,Imperial_Incremental[Height],_xlfn.XLOOKUP('Cumulative Volumes Imperial'!$F$4,Imperial_Incremental[#Headers],Imperial_Incremental[])),0))</f>
        <v xml:space="preserve"> </v>
      </c>
      <c r="D578" s="30" t="str" cm="1">
        <f t="array" ref="D578">IF(B578=0," ",IF('Imperial Data'!AG567&gt;=1,_xlfn.XLOOKUP('Imperial Data'!AG567,Imperial_Incremental[Height],_xlfn.XLOOKUP('Cumulative Volumes Imperial'!$F$4&amp;"EC",Imperial_Incremental[#Headers],Imperial_Incremental[]),0),0))</f>
        <v xml:space="preserve"> </v>
      </c>
      <c r="E578" s="30"/>
      <c r="F578" s="30"/>
      <c r="G578" s="30"/>
      <c r="H578" s="30"/>
      <c r="I578" s="30"/>
      <c r="J578" s="30" t="str">
        <f>IF(B578="","",IF('Cumulative Volumes Imperial'!$AP$17=FALSE,L578,K578))</f>
        <v/>
      </c>
      <c r="K578" s="30"/>
      <c r="L578" s="30"/>
      <c r="M578" s="30" t="str">
        <f>IF($E$8+45+$E$9&gt;989,"FALSE",IF(B578="","",IF(#REF!="YES",N578,O578)))</f>
        <v/>
      </c>
      <c r="N578" s="30"/>
      <c r="O578" s="30"/>
      <c r="P578" s="30" t="str">
        <f>IF(B578=0,"",(((1/12)*'Imperial Data'!$AC$4*'Imperial Data'!$AC$5)-C578)*$H$6)</f>
        <v/>
      </c>
      <c r="Q578" s="30"/>
      <c r="R578" s="30" t="str">
        <f>IF(B578=0,"",(((1/12)*'Imperial Data'!$AC$5*'Imperial Data'!$AC$7)-D578)*$H$6)</f>
        <v/>
      </c>
      <c r="S578" s="30"/>
      <c r="T578" s="30"/>
      <c r="U578" s="30"/>
      <c r="V578" s="30"/>
      <c r="W578" s="30" t="str">
        <f t="shared" si="73"/>
        <v/>
      </c>
      <c r="X578" s="31"/>
      <c r="Y578" s="30" t="str">
        <f t="shared" si="72"/>
        <v xml:space="preserve"> </v>
      </c>
      <c r="Z578" s="32"/>
    </row>
    <row r="579" spans="2:26" x14ac:dyDescent="0.2">
      <c r="B579" s="34"/>
      <c r="C579" s="30" t="str" cm="1">
        <f t="array" ref="C579">IF(B579=0," ",IF('Imperial Data'!AG568&gt;=1,_xlfn.XLOOKUP('Imperial Data'!AG568,Imperial_Incremental[Height],_xlfn.XLOOKUP('Cumulative Volumes Imperial'!$F$4,Imperial_Incremental[#Headers],Imperial_Incremental[])),0))</f>
        <v xml:space="preserve"> </v>
      </c>
      <c r="D579" s="30" t="str" cm="1">
        <f t="array" ref="D579">IF(B579=0," ",IF('Imperial Data'!AG568&gt;=1,_xlfn.XLOOKUP('Imperial Data'!AG568,Imperial_Incremental[Height],_xlfn.XLOOKUP('Cumulative Volumes Imperial'!$F$4&amp;"EC",Imperial_Incremental[#Headers],Imperial_Incremental[]),0),0))</f>
        <v xml:space="preserve"> </v>
      </c>
      <c r="E579" s="30"/>
      <c r="F579" s="30"/>
      <c r="G579" s="30"/>
      <c r="H579" s="30"/>
      <c r="I579" s="30"/>
      <c r="J579" s="30" t="str">
        <f>IF(B579="","",IF('Cumulative Volumes Imperial'!$AP$17=FALSE,L579,K579))</f>
        <v/>
      </c>
      <c r="K579" s="30"/>
      <c r="L579" s="30"/>
      <c r="M579" s="30" t="str">
        <f>IF($E$8+45+$E$9&gt;989,"FALSE",IF(B579="","",IF(#REF!="YES",N579,O579)))</f>
        <v/>
      </c>
      <c r="N579" s="30"/>
      <c r="O579" s="30"/>
      <c r="P579" s="30" t="str">
        <f>IF(B579=0,"",(((1/12)*'Imperial Data'!$AC$4*'Imperial Data'!$AC$5)-C579)*$H$6)</f>
        <v/>
      </c>
      <c r="Q579" s="30"/>
      <c r="R579" s="30" t="str">
        <f>IF(B579=0,"",(((1/12)*'Imperial Data'!$AC$5*'Imperial Data'!$AC$7)-D579)*$H$6)</f>
        <v/>
      </c>
      <c r="S579" s="30"/>
      <c r="T579" s="30"/>
      <c r="U579" s="30"/>
      <c r="V579" s="30"/>
      <c r="W579" s="30" t="str">
        <f t="shared" si="73"/>
        <v/>
      </c>
      <c r="X579" s="31"/>
      <c r="Y579" s="30" t="str">
        <f t="shared" si="72"/>
        <v xml:space="preserve"> </v>
      </c>
      <c r="Z579" s="32"/>
    </row>
    <row r="580" spans="2:26" x14ac:dyDescent="0.2">
      <c r="B580" s="34"/>
      <c r="C580" s="30" t="str" cm="1">
        <f t="array" ref="C580">IF(B580=0," ",IF('Imperial Data'!AG569&gt;=1,_xlfn.XLOOKUP('Imperial Data'!AG569,Imperial_Incremental[Height],_xlfn.XLOOKUP('Cumulative Volumes Imperial'!$F$4,Imperial_Incremental[#Headers],Imperial_Incremental[])),0))</f>
        <v xml:space="preserve"> </v>
      </c>
      <c r="D580" s="30" t="str" cm="1">
        <f t="array" ref="D580">IF(B580=0," ",IF('Imperial Data'!AG569&gt;=1,_xlfn.XLOOKUP('Imperial Data'!AG569,Imperial_Incremental[Height],_xlfn.XLOOKUP('Cumulative Volumes Imperial'!$F$4&amp;"EC",Imperial_Incremental[#Headers],Imperial_Incremental[]),0),0))</f>
        <v xml:space="preserve"> </v>
      </c>
      <c r="E580" s="30"/>
      <c r="F580" s="30"/>
      <c r="G580" s="30"/>
      <c r="H580" s="30"/>
      <c r="I580" s="30"/>
      <c r="J580" s="30" t="str">
        <f>IF(B580="","",IF('Cumulative Volumes Imperial'!$AP$17=FALSE,L580,K580))</f>
        <v/>
      </c>
      <c r="K580" s="30"/>
      <c r="L580" s="30"/>
      <c r="M580" s="30" t="str">
        <f>IF($E$8+45+$E$9&gt;989,"FALSE",IF(B580="","",IF(#REF!="YES",N580,O580)))</f>
        <v/>
      </c>
      <c r="N580" s="30"/>
      <c r="O580" s="30"/>
      <c r="P580" s="30" t="str">
        <f>IF(B580=0,"",(((1/12)*'Imperial Data'!$AC$4*'Imperial Data'!$AC$5)-C580)*$H$6)</f>
        <v/>
      </c>
      <c r="Q580" s="30"/>
      <c r="R580" s="30" t="str">
        <f>IF(B580=0,"",(((1/12)*'Imperial Data'!$AC$5*'Imperial Data'!$AC$7)-D580)*$H$6)</f>
        <v/>
      </c>
      <c r="S580" s="30"/>
      <c r="T580" s="30"/>
      <c r="U580" s="30"/>
      <c r="V580" s="30"/>
      <c r="W580" s="30" t="str">
        <f t="shared" si="73"/>
        <v/>
      </c>
      <c r="X580" s="31"/>
      <c r="Y580" s="30" t="str">
        <f t="shared" si="72"/>
        <v xml:space="preserve"> </v>
      </c>
      <c r="Z580" s="32"/>
    </row>
    <row r="581" spans="2:26" x14ac:dyDescent="0.2">
      <c r="B581" s="34"/>
      <c r="C581" s="30" t="str" cm="1">
        <f t="array" ref="C581">IF(B581=0," ",IF('Imperial Data'!AG570&gt;=1,_xlfn.XLOOKUP('Imperial Data'!AG570,Imperial_Incremental[Height],_xlfn.XLOOKUP('Cumulative Volumes Imperial'!$F$4,Imperial_Incremental[#Headers],Imperial_Incremental[])),0))</f>
        <v xml:space="preserve"> </v>
      </c>
      <c r="D581" s="30" t="str" cm="1">
        <f t="array" ref="D581">IF(B581=0," ",IF('Imperial Data'!AG570&gt;=1,_xlfn.XLOOKUP('Imperial Data'!AG570,Imperial_Incremental[Height],_xlfn.XLOOKUP('Cumulative Volumes Imperial'!$F$4&amp;"EC",Imperial_Incremental[#Headers],Imperial_Incremental[]),0),0))</f>
        <v xml:space="preserve"> </v>
      </c>
      <c r="E581" s="30"/>
      <c r="F581" s="30"/>
      <c r="G581" s="30"/>
      <c r="H581" s="30"/>
      <c r="I581" s="30"/>
      <c r="J581" s="30" t="str">
        <f>IF(B581="","",IF('Cumulative Volumes Imperial'!$AP$17=FALSE,L581,K581))</f>
        <v/>
      </c>
      <c r="K581" s="30"/>
      <c r="L581" s="30"/>
      <c r="M581" s="30" t="str">
        <f>IF($E$8+45+$E$9&gt;989,"FALSE",IF(B581="","",IF(#REF!="YES",N581,O581)))</f>
        <v/>
      </c>
      <c r="N581" s="30"/>
      <c r="O581" s="30"/>
      <c r="P581" s="30" t="str">
        <f>IF(B581=0,"",(((1/12)*'Imperial Data'!$AC$4*'Imperial Data'!$AC$5)-C581)*$H$6)</f>
        <v/>
      </c>
      <c r="Q581" s="30"/>
      <c r="R581" s="30" t="str">
        <f>IF(B581=0,"",(((1/12)*'Imperial Data'!$AC$5*'Imperial Data'!$AC$7)-D581)*$H$6)</f>
        <v/>
      </c>
      <c r="S581" s="30"/>
      <c r="T581" s="30"/>
      <c r="U581" s="30"/>
      <c r="V581" s="30"/>
      <c r="W581" s="30" t="str">
        <f t="shared" si="73"/>
        <v/>
      </c>
      <c r="X581" s="31"/>
      <c r="Y581" s="30" t="str">
        <f t="shared" si="72"/>
        <v xml:space="preserve"> </v>
      </c>
      <c r="Z581" s="32"/>
    </row>
    <row r="582" spans="2:26" x14ac:dyDescent="0.2">
      <c r="B582" s="34"/>
      <c r="C582" s="30" t="str" cm="1">
        <f t="array" ref="C582">IF(B582=0," ",IF('Imperial Data'!AG571&gt;=1,_xlfn.XLOOKUP('Imperial Data'!AG571,Imperial_Incremental[Height],_xlfn.XLOOKUP('Cumulative Volumes Imperial'!$F$4,Imperial_Incremental[#Headers],Imperial_Incremental[])),0))</f>
        <v xml:space="preserve"> </v>
      </c>
      <c r="D582" s="30" t="str" cm="1">
        <f t="array" ref="D582">IF(B582=0," ",IF('Imperial Data'!AG571&gt;=1,_xlfn.XLOOKUP('Imperial Data'!AG571,Imperial_Incremental[Height],_xlfn.XLOOKUP('Cumulative Volumes Imperial'!$F$4&amp;"EC",Imperial_Incremental[#Headers],Imperial_Incremental[]),0),0))</f>
        <v xml:space="preserve"> </v>
      </c>
      <c r="E582" s="30"/>
      <c r="F582" s="30"/>
      <c r="G582" s="30"/>
      <c r="H582" s="30"/>
      <c r="I582" s="30"/>
      <c r="J582" s="30" t="str">
        <f>IF(B582="","",IF('Cumulative Volumes Imperial'!$AP$17=FALSE,L582,K582))</f>
        <v/>
      </c>
      <c r="K582" s="30"/>
      <c r="L582" s="30"/>
      <c r="M582" s="30" t="str">
        <f>IF($E$8+45+$E$9&gt;989,"FALSE",IF(B582="","",IF(#REF!="YES",N582,O582)))</f>
        <v/>
      </c>
      <c r="N582" s="30"/>
      <c r="O582" s="30"/>
      <c r="P582" s="30" t="str">
        <f>IF(B582=0,"",(((1/12)*'Imperial Data'!$AC$4*'Imperial Data'!$AC$5)-C582)*$H$6)</f>
        <v/>
      </c>
      <c r="Q582" s="30"/>
      <c r="R582" s="30" t="str">
        <f>IF(B582=0,"",(((1/12)*'Imperial Data'!$AC$5*'Imperial Data'!$AC$7)-D582)*$H$6)</f>
        <v/>
      </c>
      <c r="S582" s="30"/>
      <c r="T582" s="30"/>
      <c r="U582" s="30"/>
      <c r="V582" s="30"/>
      <c r="W582" s="30" t="str">
        <f t="shared" si="73"/>
        <v/>
      </c>
      <c r="X582" s="31"/>
      <c r="Y582" s="30" t="str">
        <f t="shared" si="72"/>
        <v xml:space="preserve"> </v>
      </c>
      <c r="Z582" s="32"/>
    </row>
    <row r="583" spans="2:26" x14ac:dyDescent="0.2">
      <c r="B583" s="34"/>
      <c r="C583" s="30" t="str" cm="1">
        <f t="array" ref="C583">IF(B583=0," ",IF('Imperial Data'!AG572&gt;=1,_xlfn.XLOOKUP('Imperial Data'!AG572,Imperial_Incremental[Height],_xlfn.XLOOKUP('Cumulative Volumes Imperial'!$F$4,Imperial_Incremental[#Headers],Imperial_Incremental[])),0))</f>
        <v xml:space="preserve"> </v>
      </c>
      <c r="D583" s="30" t="str" cm="1">
        <f t="array" ref="D583">IF(B583=0," ",IF('Imperial Data'!AG572&gt;=1,_xlfn.XLOOKUP('Imperial Data'!AG572,Imperial_Incremental[Height],_xlfn.XLOOKUP('Cumulative Volumes Imperial'!$F$4&amp;"EC",Imperial_Incremental[#Headers],Imperial_Incremental[]),0),0))</f>
        <v xml:space="preserve"> </v>
      </c>
      <c r="E583" s="30"/>
      <c r="F583" s="30"/>
      <c r="G583" s="30"/>
      <c r="H583" s="30"/>
      <c r="I583" s="30"/>
      <c r="J583" s="30" t="str">
        <f>IF(B583="","",IF('Cumulative Volumes Imperial'!$AP$17=FALSE,L583,K583))</f>
        <v/>
      </c>
      <c r="K583" s="30"/>
      <c r="L583" s="30"/>
      <c r="M583" s="30" t="str">
        <f>IF($E$8+45+$E$9&gt;989,"FALSE",IF(B583="","",IF(#REF!="YES",N583,O583)))</f>
        <v/>
      </c>
      <c r="N583" s="30"/>
      <c r="O583" s="30"/>
      <c r="P583" s="30" t="str">
        <f>IF(B583=0,"",(((1/12)*'Imperial Data'!$AC$4*'Imperial Data'!$AC$5)-C583)*$H$6)</f>
        <v/>
      </c>
      <c r="Q583" s="30"/>
      <c r="R583" s="30" t="str">
        <f>IF(B583=0,"",(((1/12)*'Imperial Data'!$AC$5*'Imperial Data'!$AC$7)-D583)*$H$6)</f>
        <v/>
      </c>
      <c r="S583" s="30"/>
      <c r="T583" s="30"/>
      <c r="U583" s="30"/>
      <c r="V583" s="30"/>
      <c r="W583" s="30" t="str">
        <f t="shared" si="73"/>
        <v/>
      </c>
      <c r="X583" s="31"/>
      <c r="Y583" s="30" t="str">
        <f t="shared" si="72"/>
        <v xml:space="preserve"> </v>
      </c>
      <c r="Z583" s="32"/>
    </row>
    <row r="584" spans="2:26" x14ac:dyDescent="0.2">
      <c r="B584" s="34"/>
      <c r="C584" s="30" t="str" cm="1">
        <f t="array" ref="C584">IF(B584=0," ",IF('Imperial Data'!AG573&gt;=1,_xlfn.XLOOKUP('Imperial Data'!AG573,Imperial_Incremental[Height],_xlfn.XLOOKUP('Cumulative Volumes Imperial'!$F$4,Imperial_Incremental[#Headers],Imperial_Incremental[])),0))</f>
        <v xml:space="preserve"> </v>
      </c>
      <c r="D584" s="30" t="str" cm="1">
        <f t="array" ref="D584">IF(B584=0," ",IF('Imperial Data'!AG573&gt;=1,_xlfn.XLOOKUP('Imperial Data'!AG573,Imperial_Incremental[Height],_xlfn.XLOOKUP('Cumulative Volumes Imperial'!$F$4&amp;"EC",Imperial_Incremental[#Headers],Imperial_Incremental[]),0),0))</f>
        <v xml:space="preserve"> </v>
      </c>
      <c r="E584" s="30"/>
      <c r="F584" s="30"/>
      <c r="G584" s="30"/>
      <c r="H584" s="30"/>
      <c r="I584" s="30"/>
      <c r="J584" s="30" t="str">
        <f>IF(B584="","",IF('Cumulative Volumes Imperial'!$AP$17=FALSE,L584,K584))</f>
        <v/>
      </c>
      <c r="K584" s="30"/>
      <c r="L584" s="30"/>
      <c r="M584" s="30" t="str">
        <f>IF($E$8+45+$E$9&gt;989,"FALSE",IF(B584="","",IF(#REF!="YES",N584,O584)))</f>
        <v/>
      </c>
      <c r="N584" s="30"/>
      <c r="O584" s="30"/>
      <c r="P584" s="30" t="str">
        <f>IF(B584=0,"",(((1/12)*'Imperial Data'!$AC$4*'Imperial Data'!$AC$5)-C584)*$H$6)</f>
        <v/>
      </c>
      <c r="Q584" s="30"/>
      <c r="R584" s="30" t="str">
        <f>IF(B584=0,"",(((1/12)*'Imperial Data'!$AC$5*'Imperial Data'!$AC$7)-D584)*$H$6)</f>
        <v/>
      </c>
      <c r="S584" s="30"/>
      <c r="T584" s="30"/>
      <c r="U584" s="30"/>
      <c r="V584" s="30"/>
      <c r="W584" s="30" t="str">
        <f t="shared" si="73"/>
        <v/>
      </c>
      <c r="X584" s="31"/>
      <c r="Y584" s="30" t="str">
        <f t="shared" si="72"/>
        <v xml:space="preserve"> </v>
      </c>
      <c r="Z584" s="32"/>
    </row>
    <row r="585" spans="2:26" x14ac:dyDescent="0.2">
      <c r="B585" s="34"/>
      <c r="C585" s="30" t="str" cm="1">
        <f t="array" ref="C585">IF(B585=0," ",IF('Imperial Data'!AG574&gt;=1,_xlfn.XLOOKUP('Imperial Data'!AG574,Imperial_Incremental[Height],_xlfn.XLOOKUP('Cumulative Volumes Imperial'!$F$4,Imperial_Incremental[#Headers],Imperial_Incremental[])),0))</f>
        <v xml:space="preserve"> </v>
      </c>
      <c r="D585" s="30" t="str" cm="1">
        <f t="array" ref="D585">IF(B585=0," ",IF('Imperial Data'!AG574&gt;=1,_xlfn.XLOOKUP('Imperial Data'!AG574,Imperial_Incremental[Height],_xlfn.XLOOKUP('Cumulative Volumes Imperial'!$F$4&amp;"EC",Imperial_Incremental[#Headers],Imperial_Incremental[]),0),0))</f>
        <v xml:space="preserve"> </v>
      </c>
      <c r="E585" s="30"/>
      <c r="F585" s="30"/>
      <c r="G585" s="30"/>
      <c r="H585" s="30"/>
      <c r="I585" s="30"/>
      <c r="J585" s="30" t="str">
        <f>IF(B585="","",IF('Cumulative Volumes Imperial'!$AP$17=FALSE,L585,K585))</f>
        <v/>
      </c>
      <c r="K585" s="30"/>
      <c r="L585" s="30"/>
      <c r="M585" s="30" t="str">
        <f>IF($E$8+45+$E$9&gt;989,"FALSE",IF(B585="","",IF(#REF!="YES",N585,O585)))</f>
        <v/>
      </c>
      <c r="N585" s="30"/>
      <c r="O585" s="30"/>
      <c r="P585" s="30" t="str">
        <f>IF(B585=0,"",(((1/12)*'Imperial Data'!$AC$4*'Imperial Data'!$AC$5)-C585)*$H$6)</f>
        <v/>
      </c>
      <c r="Q585" s="30"/>
      <c r="R585" s="30" t="str">
        <f>IF(B585=0,"",(((1/12)*'Imperial Data'!$AC$5*'Imperial Data'!$AC$7)-D585)*$H$6)</f>
        <v/>
      </c>
      <c r="S585" s="30"/>
      <c r="T585" s="30"/>
      <c r="U585" s="30"/>
      <c r="V585" s="30"/>
      <c r="W585" s="30" t="str">
        <f t="shared" si="73"/>
        <v/>
      </c>
      <c r="X585" s="31"/>
      <c r="Y585" s="30" t="str">
        <f t="shared" si="72"/>
        <v xml:space="preserve"> </v>
      </c>
      <c r="Z585" s="32"/>
    </row>
    <row r="586" spans="2:26" x14ac:dyDescent="0.2">
      <c r="B586" s="34"/>
      <c r="C586" s="30" t="str" cm="1">
        <f t="array" ref="C586">IF(B586=0," ",IF('Imperial Data'!AG575&gt;=1,_xlfn.XLOOKUP('Imperial Data'!AG575,Imperial_Incremental[Height],_xlfn.XLOOKUP('Cumulative Volumes Imperial'!$F$4,Imperial_Incremental[#Headers],Imperial_Incremental[])),0))</f>
        <v xml:space="preserve"> </v>
      </c>
      <c r="D586" s="30" t="str" cm="1">
        <f t="array" ref="D586">IF(B586=0," ",IF('Imperial Data'!AG575&gt;=1,_xlfn.XLOOKUP('Imperial Data'!AG575,Imperial_Incremental[Height],_xlfn.XLOOKUP('Cumulative Volumes Imperial'!$F$4&amp;"EC",Imperial_Incremental[#Headers],Imperial_Incremental[]),0),0))</f>
        <v xml:space="preserve"> </v>
      </c>
      <c r="E586" s="30"/>
      <c r="F586" s="30"/>
      <c r="G586" s="30"/>
      <c r="H586" s="30"/>
      <c r="I586" s="30"/>
      <c r="J586" s="30" t="str">
        <f>IF(B586="","",IF('Cumulative Volumes Imperial'!$AP$17=FALSE,L586,K586))</f>
        <v/>
      </c>
      <c r="K586" s="30"/>
      <c r="L586" s="30"/>
      <c r="M586" s="30" t="str">
        <f>IF($E$8+45+$E$9&gt;989,"FALSE",IF(B586="","",IF(#REF!="YES",N586,O586)))</f>
        <v/>
      </c>
      <c r="N586" s="30"/>
      <c r="O586" s="30"/>
      <c r="P586" s="30" t="str">
        <f>IF(B586=0,"",(((1/12)*'Imperial Data'!$AC$4*'Imperial Data'!$AC$5)-C586)*$H$6)</f>
        <v/>
      </c>
      <c r="Q586" s="30"/>
      <c r="R586" s="30" t="str">
        <f>IF(B586=0,"",(((1/12)*'Imperial Data'!$AC$5*'Imperial Data'!$AC$7)-D586)*$H$6)</f>
        <v/>
      </c>
      <c r="S586" s="30"/>
      <c r="T586" s="30"/>
      <c r="U586" s="30"/>
      <c r="V586" s="30"/>
      <c r="W586" s="30" t="str">
        <f t="shared" si="73"/>
        <v/>
      </c>
      <c r="X586" s="31"/>
      <c r="Y586" s="30" t="str">
        <f t="shared" si="72"/>
        <v xml:space="preserve"> </v>
      </c>
      <c r="Z586" s="32"/>
    </row>
    <row r="587" spans="2:26" x14ac:dyDescent="0.2">
      <c r="B587" s="34"/>
      <c r="C587" s="30" t="str" cm="1">
        <f t="array" ref="C587">IF(B587=0," ",IF('Imperial Data'!AG576&gt;=1,_xlfn.XLOOKUP('Imperial Data'!AG576,Imperial_Incremental[Height],_xlfn.XLOOKUP('Cumulative Volumes Imperial'!$F$4,Imperial_Incremental[#Headers],Imperial_Incremental[])),0))</f>
        <v xml:space="preserve"> </v>
      </c>
      <c r="D587" s="30" t="str" cm="1">
        <f t="array" ref="D587">IF(B587=0," ",IF('Imperial Data'!AG576&gt;=1,_xlfn.XLOOKUP('Imperial Data'!AG576,Imperial_Incremental[Height],_xlfn.XLOOKUP('Cumulative Volumes Imperial'!$F$4&amp;"EC",Imperial_Incremental[#Headers],Imperial_Incremental[]),0),0))</f>
        <v xml:space="preserve"> </v>
      </c>
      <c r="E587" s="30"/>
      <c r="F587" s="30"/>
      <c r="G587" s="30"/>
      <c r="H587" s="30"/>
      <c r="I587" s="30"/>
      <c r="J587" s="30" t="str">
        <f>IF(B587="","",IF('Cumulative Volumes Imperial'!$AP$17=FALSE,L587,K587))</f>
        <v/>
      </c>
      <c r="K587" s="30"/>
      <c r="L587" s="30"/>
      <c r="M587" s="30" t="str">
        <f>IF($E$8+45+$E$9&gt;989,"FALSE",IF(B587="","",IF(#REF!="YES",N587,O587)))</f>
        <v/>
      </c>
      <c r="N587" s="30"/>
      <c r="O587" s="30"/>
      <c r="P587" s="30" t="str">
        <f>IF(B587=0,"",(((1/12)*'Imperial Data'!$AC$4*'Imperial Data'!$AC$5)-C587)*$H$6)</f>
        <v/>
      </c>
      <c r="Q587" s="30"/>
      <c r="R587" s="30" t="str">
        <f>IF(B587=0,"",(((1/12)*'Imperial Data'!$AC$5*'Imperial Data'!$AC$7)-D587)*$H$6)</f>
        <v/>
      </c>
      <c r="S587" s="30"/>
      <c r="T587" s="30"/>
      <c r="U587" s="30"/>
      <c r="V587" s="30"/>
      <c r="W587" s="30" t="str">
        <f t="shared" si="73"/>
        <v/>
      </c>
      <c r="X587" s="31"/>
      <c r="Y587" s="30" t="str">
        <f t="shared" si="72"/>
        <v xml:space="preserve"> </v>
      </c>
      <c r="Z587" s="32"/>
    </row>
    <row r="588" spans="2:26" x14ac:dyDescent="0.2">
      <c r="B588" s="34"/>
      <c r="C588" s="30" t="str" cm="1">
        <f t="array" ref="C588">IF(B588=0," ",IF('Imperial Data'!AG577&gt;=1,_xlfn.XLOOKUP('Imperial Data'!AG577,Imperial_Incremental[Height],_xlfn.XLOOKUP('Cumulative Volumes Imperial'!$F$4,Imperial_Incremental[#Headers],Imperial_Incremental[])),0))</f>
        <v xml:space="preserve"> </v>
      </c>
      <c r="D588" s="30" t="str" cm="1">
        <f t="array" ref="D588">IF(B588=0," ",IF('Imperial Data'!AG577&gt;=1,_xlfn.XLOOKUP('Imperial Data'!AG577,Imperial_Incremental[Height],_xlfn.XLOOKUP('Cumulative Volumes Imperial'!$F$4&amp;"EC",Imperial_Incremental[#Headers],Imperial_Incremental[]),0),0))</f>
        <v xml:space="preserve"> </v>
      </c>
      <c r="E588" s="30"/>
      <c r="F588" s="30"/>
      <c r="G588" s="30"/>
      <c r="H588" s="30"/>
      <c r="I588" s="30"/>
      <c r="J588" s="30" t="str">
        <f>IF(B588="","",IF('Cumulative Volumes Imperial'!$AP$17=FALSE,L588,K588))</f>
        <v/>
      </c>
      <c r="K588" s="30"/>
      <c r="L588" s="30"/>
      <c r="M588" s="30" t="str">
        <f>IF($E$8+45+$E$9&gt;989,"FALSE",IF(B588="","",IF(#REF!="YES",N588,O588)))</f>
        <v/>
      </c>
      <c r="N588" s="30"/>
      <c r="O588" s="30"/>
      <c r="P588" s="30" t="str">
        <f>IF(B588=0,"",(((1/12)*'Imperial Data'!$AC$4*'Imperial Data'!$AC$5)-C588)*$H$6)</f>
        <v/>
      </c>
      <c r="Q588" s="30"/>
      <c r="R588" s="30" t="str">
        <f>IF(B588=0,"",(((1/12)*'Imperial Data'!$AC$5*'Imperial Data'!$AC$7)-D588)*$H$6)</f>
        <v/>
      </c>
      <c r="S588" s="30"/>
      <c r="T588" s="30"/>
      <c r="U588" s="30"/>
      <c r="V588" s="30"/>
      <c r="W588" s="30" t="str">
        <f t="shared" si="73"/>
        <v/>
      </c>
      <c r="X588" s="31"/>
      <c r="Y588" s="30" t="str">
        <f t="shared" si="72"/>
        <v xml:space="preserve"> </v>
      </c>
      <c r="Z588" s="32"/>
    </row>
    <row r="589" spans="2:26" x14ac:dyDescent="0.2">
      <c r="B589" s="34"/>
      <c r="C589" s="30" t="str" cm="1">
        <f t="array" ref="C589">IF(B589=0," ",IF('Imperial Data'!AG578&gt;=1,_xlfn.XLOOKUP('Imperial Data'!AG578,Imperial_Incremental[Height],_xlfn.XLOOKUP('Cumulative Volumes Imperial'!$F$4,Imperial_Incremental[#Headers],Imperial_Incremental[])),0))</f>
        <v xml:space="preserve"> </v>
      </c>
      <c r="D589" s="30" t="str" cm="1">
        <f t="array" ref="D589">IF(B589=0," ",IF('Imperial Data'!AG578&gt;=1,_xlfn.XLOOKUP('Imperial Data'!AG578,Imperial_Incremental[Height],_xlfn.XLOOKUP('Cumulative Volumes Imperial'!$F$4&amp;"EC",Imperial_Incremental[#Headers],Imperial_Incremental[]),0),0))</f>
        <v xml:space="preserve"> </v>
      </c>
      <c r="E589" s="30"/>
      <c r="F589" s="30"/>
      <c r="G589" s="30"/>
      <c r="H589" s="30"/>
      <c r="I589" s="30"/>
      <c r="J589" s="30" t="str">
        <f>IF(B589="","",IF('Cumulative Volumes Imperial'!$AP$17=FALSE,L589,K589))</f>
        <v/>
      </c>
      <c r="K589" s="30"/>
      <c r="L589" s="30"/>
      <c r="M589" s="30" t="str">
        <f>IF($E$8+45+$E$9&gt;989,"FALSE",IF(B589="","",IF(#REF!="YES",N589,O589)))</f>
        <v/>
      </c>
      <c r="N589" s="30"/>
      <c r="O589" s="30"/>
      <c r="P589" s="30" t="str">
        <f>IF(B589=0,"",(((1/12)*'Imperial Data'!$AC$4*'Imperial Data'!$AC$5)-C589)*$H$6)</f>
        <v/>
      </c>
      <c r="Q589" s="30"/>
      <c r="R589" s="30" t="str">
        <f>IF(B589=0,"",(((1/12)*'Imperial Data'!$AC$5*'Imperial Data'!$AC$7)-D589)*$H$6)</f>
        <v/>
      </c>
      <c r="S589" s="30"/>
      <c r="T589" s="30"/>
      <c r="U589" s="30"/>
      <c r="V589" s="30"/>
      <c r="W589" s="30" t="str">
        <f t="shared" si="73"/>
        <v/>
      </c>
      <c r="X589" s="31"/>
      <c r="Y589" s="30" t="str">
        <f t="shared" si="72"/>
        <v xml:space="preserve"> </v>
      </c>
      <c r="Z589" s="32"/>
    </row>
    <row r="590" spans="2:26" x14ac:dyDescent="0.2">
      <c r="B590" s="34"/>
      <c r="C590" s="30" t="str" cm="1">
        <f t="array" ref="C590">IF(B590=0," ",IF('Imperial Data'!AG579&gt;=1,_xlfn.XLOOKUP('Imperial Data'!AG579,Imperial_Incremental[Height],_xlfn.XLOOKUP('Cumulative Volumes Imperial'!$F$4,Imperial_Incremental[#Headers],Imperial_Incremental[])),0))</f>
        <v xml:space="preserve"> </v>
      </c>
      <c r="D590" s="30" t="str" cm="1">
        <f t="array" ref="D590">IF(B590=0," ",IF('Imperial Data'!AG579&gt;=1,_xlfn.XLOOKUP('Imperial Data'!AG579,Imperial_Incremental[Height],_xlfn.XLOOKUP('Cumulative Volumes Imperial'!$F$4&amp;"EC",Imperial_Incremental[#Headers],Imperial_Incremental[]),0),0))</f>
        <v xml:space="preserve"> </v>
      </c>
      <c r="E590" s="30"/>
      <c r="F590" s="30"/>
      <c r="G590" s="30"/>
      <c r="H590" s="30"/>
      <c r="I590" s="30"/>
      <c r="J590" s="30" t="str">
        <f>IF(B590="","",IF('Cumulative Volumes Imperial'!$AP$17=FALSE,L590,K590))</f>
        <v/>
      </c>
      <c r="K590" s="30"/>
      <c r="L590" s="30"/>
      <c r="M590" s="30" t="str">
        <f>IF($E$8+45+$E$9&gt;989,"FALSE",IF(B590="","",IF(#REF!="YES",N590,O590)))</f>
        <v/>
      </c>
      <c r="N590" s="30"/>
      <c r="O590" s="30"/>
      <c r="P590" s="30" t="str">
        <f>IF(B590=0,"",(((1/12)*'Imperial Data'!$AC$4*'Imperial Data'!$AC$5)-C590)*$H$6)</f>
        <v/>
      </c>
      <c r="Q590" s="30"/>
      <c r="R590" s="30" t="str">
        <f>IF(B590=0,"",(((1/12)*'Imperial Data'!$AC$5*'Imperial Data'!$AC$7)-D590)*$H$6)</f>
        <v/>
      </c>
      <c r="S590" s="30"/>
      <c r="T590" s="30"/>
      <c r="U590" s="30"/>
      <c r="V590" s="30"/>
      <c r="W590" s="30" t="str">
        <f t="shared" si="73"/>
        <v/>
      </c>
      <c r="X590" s="31"/>
      <c r="Y590" s="30" t="str">
        <f t="shared" ref="Y590:Y653" si="74">IF(B590=0," ",$E$7+B590/12)</f>
        <v xml:space="preserve"> </v>
      </c>
      <c r="Z590" s="32"/>
    </row>
    <row r="591" spans="2:26" x14ac:dyDescent="0.2">
      <c r="B591" s="34"/>
      <c r="C591" s="30" t="str" cm="1">
        <f t="array" ref="C591">IF(B591=0," ",IF('Imperial Data'!AG580&gt;=1,_xlfn.XLOOKUP('Imperial Data'!AG580,Imperial_Incremental[Height],_xlfn.XLOOKUP('Cumulative Volumes Imperial'!$F$4,Imperial_Incremental[#Headers],Imperial_Incremental[])),0))</f>
        <v xml:space="preserve"> </v>
      </c>
      <c r="D591" s="30" t="str" cm="1">
        <f t="array" ref="D591">IF(B591=0," ",IF('Imperial Data'!AG580&gt;=1,_xlfn.XLOOKUP('Imperial Data'!AG580,Imperial_Incremental[Height],_xlfn.XLOOKUP('Cumulative Volumes Imperial'!$F$4&amp;"EC",Imperial_Incremental[#Headers],Imperial_Incremental[]),0),0))</f>
        <v xml:space="preserve"> </v>
      </c>
      <c r="E591" s="30"/>
      <c r="F591" s="30"/>
      <c r="G591" s="30"/>
      <c r="H591" s="30"/>
      <c r="I591" s="30"/>
      <c r="J591" s="30" t="str">
        <f>IF(B591="","",IF('Cumulative Volumes Imperial'!$AP$17=FALSE,L591,K591))</f>
        <v/>
      </c>
      <c r="K591" s="30"/>
      <c r="L591" s="30"/>
      <c r="M591" s="30" t="str">
        <f>IF($E$8+45+$E$9&gt;989,"FALSE",IF(B591="","",IF(#REF!="YES",N591,O591)))</f>
        <v/>
      </c>
      <c r="N591" s="30"/>
      <c r="O591" s="30"/>
      <c r="P591" s="30" t="str">
        <f>IF(B591=0,"",(((1/12)*'Imperial Data'!$AC$4*'Imperial Data'!$AC$5)-C591)*$H$6)</f>
        <v/>
      </c>
      <c r="Q591" s="30"/>
      <c r="R591" s="30" t="str">
        <f>IF(B591=0,"",(((1/12)*'Imperial Data'!$AC$5*'Imperial Data'!$AC$7)-D591)*$H$6)</f>
        <v/>
      </c>
      <c r="S591" s="30"/>
      <c r="T591" s="30"/>
      <c r="U591" s="30"/>
      <c r="V591" s="30"/>
      <c r="W591" s="30" t="str">
        <f t="shared" ref="W591:W654" si="75">IF(B591=0,"",IF(B591=1,D591+R591,W592+D591+R591))</f>
        <v/>
      </c>
      <c r="X591" s="31"/>
      <c r="Y591" s="30" t="str">
        <f t="shared" si="74"/>
        <v xml:space="preserve"> </v>
      </c>
      <c r="Z591" s="32"/>
    </row>
    <row r="592" spans="2:26" x14ac:dyDescent="0.2">
      <c r="B592" s="34"/>
      <c r="C592" s="30" t="str" cm="1">
        <f t="array" ref="C592">IF(B592=0," ",IF('Imperial Data'!AG581&gt;=1,_xlfn.XLOOKUP('Imperial Data'!AG581,Imperial_Incremental[Height],_xlfn.XLOOKUP('Cumulative Volumes Imperial'!$F$4,Imperial_Incremental[#Headers],Imperial_Incremental[])),0))</f>
        <v xml:space="preserve"> </v>
      </c>
      <c r="D592" s="30" t="str" cm="1">
        <f t="array" ref="D592">IF(B592=0," ",IF('Imperial Data'!AG581&gt;=1,_xlfn.XLOOKUP('Imperial Data'!AG581,Imperial_Incremental[Height],_xlfn.XLOOKUP('Cumulative Volumes Imperial'!$F$4&amp;"EC",Imperial_Incremental[#Headers],Imperial_Incremental[]),0),0))</f>
        <v xml:space="preserve"> </v>
      </c>
      <c r="E592" s="30"/>
      <c r="F592" s="30"/>
      <c r="G592" s="30"/>
      <c r="H592" s="30"/>
      <c r="I592" s="30"/>
      <c r="J592" s="30" t="str">
        <f>IF(B592="","",IF('Cumulative Volumes Imperial'!$AP$17=FALSE,L592,K592))</f>
        <v/>
      </c>
      <c r="K592" s="30"/>
      <c r="L592" s="30"/>
      <c r="M592" s="30" t="str">
        <f>IF($E$8+45+$E$9&gt;989,"FALSE",IF(B592="","",IF(#REF!="YES",N592,O592)))</f>
        <v/>
      </c>
      <c r="N592" s="30"/>
      <c r="O592" s="30"/>
      <c r="P592" s="30" t="str">
        <f>IF(B592=0,"",(((1/12)*'Imperial Data'!$AC$4*'Imperial Data'!$AC$5)-C592)*$H$6)</f>
        <v/>
      </c>
      <c r="Q592" s="30"/>
      <c r="R592" s="30"/>
      <c r="S592" s="30"/>
      <c r="T592" s="30"/>
      <c r="U592" s="30"/>
      <c r="V592" s="30"/>
      <c r="W592" s="30" t="str">
        <f t="shared" si="75"/>
        <v/>
      </c>
      <c r="X592" s="31"/>
      <c r="Y592" s="30" t="str">
        <f t="shared" si="74"/>
        <v xml:space="preserve"> </v>
      </c>
      <c r="Z592" s="32"/>
    </row>
    <row r="593" spans="2:26" x14ac:dyDescent="0.2">
      <c r="B593" s="34"/>
      <c r="C593" s="30" t="str" cm="1">
        <f t="array" ref="C593">IF(B593=0," ",IF('Imperial Data'!AG582&gt;=1,_xlfn.XLOOKUP('Imperial Data'!AG582,Imperial_Incremental[Height],_xlfn.XLOOKUP('Cumulative Volumes Imperial'!$F$4,Imperial_Incremental[#Headers],Imperial_Incremental[])),0))</f>
        <v xml:space="preserve"> </v>
      </c>
      <c r="D593" s="30" t="str" cm="1">
        <f t="array" ref="D593">IF(B593=0," ",IF('Imperial Data'!AG582&gt;=1,_xlfn.XLOOKUP('Imperial Data'!AG582,Imperial_Incremental[Height],_xlfn.XLOOKUP('Cumulative Volumes Imperial'!$F$4&amp;"EC",Imperial_Incremental[#Headers],Imperial_Incremental[]),0),0))</f>
        <v xml:space="preserve"> </v>
      </c>
      <c r="E593" s="30"/>
      <c r="F593" s="30"/>
      <c r="G593" s="30"/>
      <c r="H593" s="30"/>
      <c r="I593" s="30"/>
      <c r="J593" s="30" t="str">
        <f>IF(B593="","",IF('Cumulative Volumes Imperial'!$AP$17=FALSE,L593,K593))</f>
        <v/>
      </c>
      <c r="K593" s="30"/>
      <c r="L593" s="30"/>
      <c r="M593" s="30" t="str">
        <f>IF($E$8+45+$E$9&gt;989,"FALSE",IF(B593="","",IF(#REF!="YES",N593,O593)))</f>
        <v/>
      </c>
      <c r="N593" s="30"/>
      <c r="O593" s="30"/>
      <c r="P593" s="30" t="str">
        <f>IF(B593=0,"",(((1/12)*'Imperial Data'!$AC$4*'Imperial Data'!$AC$5)-C593)*$H$6)</f>
        <v/>
      </c>
      <c r="Q593" s="30"/>
      <c r="R593" s="30"/>
      <c r="S593" s="30"/>
      <c r="T593" s="30"/>
      <c r="U593" s="30"/>
      <c r="V593" s="30"/>
      <c r="W593" s="30" t="str">
        <f t="shared" si="75"/>
        <v/>
      </c>
      <c r="X593" s="31"/>
      <c r="Y593" s="30" t="str">
        <f t="shared" si="74"/>
        <v xml:space="preserve"> </v>
      </c>
      <c r="Z593" s="32"/>
    </row>
    <row r="594" spans="2:26" x14ac:dyDescent="0.2">
      <c r="B594" s="34"/>
      <c r="C594" s="30" t="str" cm="1">
        <f t="array" ref="C594">IF(B594=0," ",IF('Imperial Data'!AG583&gt;=1,_xlfn.XLOOKUP('Imperial Data'!AG583,Imperial_Incremental[Height],_xlfn.XLOOKUP('Cumulative Volumes Imperial'!$F$4,Imperial_Incremental[#Headers],Imperial_Incremental[])),0))</f>
        <v xml:space="preserve"> </v>
      </c>
      <c r="D594" s="30" t="str" cm="1">
        <f t="array" ref="D594">IF(B594=0," ",IF('Imperial Data'!AG583&gt;=1,_xlfn.XLOOKUP('Imperial Data'!AG583,Imperial_Incremental[Height],_xlfn.XLOOKUP('Cumulative Volumes Imperial'!$F$4&amp;"EC",Imperial_Incremental[#Headers],Imperial_Incremental[]),0),0))</f>
        <v xml:space="preserve"> </v>
      </c>
      <c r="E594" s="30"/>
      <c r="F594" s="30"/>
      <c r="G594" s="30"/>
      <c r="H594" s="30"/>
      <c r="I594" s="30"/>
      <c r="J594" s="30" t="str">
        <f>IF(B594="","",IF('Cumulative Volumes Imperial'!$AP$17=FALSE,L594,K594))</f>
        <v/>
      </c>
      <c r="K594" s="30"/>
      <c r="L594" s="30"/>
      <c r="M594" s="30" t="str">
        <f>IF($E$8+45+$E$9&gt;989,"FALSE",IF(B594="","",IF(#REF!="YES",N594,O594)))</f>
        <v/>
      </c>
      <c r="N594" s="30"/>
      <c r="O594" s="30"/>
      <c r="P594" s="30" t="str">
        <f>IF(B594=0,"",(((1/12)*'Imperial Data'!$AC$4*'Imperial Data'!$AC$5)-C594)*$H$6)</f>
        <v/>
      </c>
      <c r="Q594" s="30"/>
      <c r="R594" s="30"/>
      <c r="S594" s="30"/>
      <c r="T594" s="30"/>
      <c r="U594" s="30"/>
      <c r="V594" s="30"/>
      <c r="W594" s="30" t="str">
        <f t="shared" si="75"/>
        <v/>
      </c>
      <c r="X594" s="31"/>
      <c r="Y594" s="30" t="str">
        <f t="shared" si="74"/>
        <v xml:space="preserve"> </v>
      </c>
      <c r="Z594" s="32"/>
    </row>
    <row r="595" spans="2:26" x14ac:dyDescent="0.2">
      <c r="B595" s="34"/>
      <c r="C595" s="30" t="str" cm="1">
        <f t="array" ref="C595">IF(B595=0," ",IF('Imperial Data'!AG584&gt;=1,_xlfn.XLOOKUP('Imperial Data'!AG584,Imperial_Incremental[Height],_xlfn.XLOOKUP('Cumulative Volumes Imperial'!$F$4,Imperial_Incremental[#Headers],Imperial_Incremental[])),0))</f>
        <v xml:space="preserve"> </v>
      </c>
      <c r="D595" s="30" t="str" cm="1">
        <f t="array" ref="D595">IF(B595=0," ",IF('Imperial Data'!AG584&gt;=1,_xlfn.XLOOKUP('Imperial Data'!AG584,Imperial_Incremental[Height],_xlfn.XLOOKUP('Cumulative Volumes Imperial'!$F$4&amp;"EC",Imperial_Incremental[#Headers],Imperial_Incremental[]),0),0))</f>
        <v xml:space="preserve"> </v>
      </c>
      <c r="E595" s="30"/>
      <c r="F595" s="30"/>
      <c r="G595" s="30"/>
      <c r="H595" s="30"/>
      <c r="I595" s="30"/>
      <c r="J595" s="30" t="str">
        <f>IF(B595="","",IF('Cumulative Volumes Imperial'!$AP$17=FALSE,L595,K595))</f>
        <v/>
      </c>
      <c r="K595" s="30"/>
      <c r="L595" s="30"/>
      <c r="M595" s="30" t="str">
        <f>IF($E$8+45+$E$9&gt;989,"FALSE",IF(B595="","",IF(#REF!="YES",N595,O595)))</f>
        <v/>
      </c>
      <c r="N595" s="30"/>
      <c r="O595" s="30"/>
      <c r="P595" s="30" t="str">
        <f>IF(B595=0,"",(((1/12)*'Imperial Data'!$AC$4*'Imperial Data'!$AC$5)-C595)*$H$6)</f>
        <v/>
      </c>
      <c r="Q595" s="30"/>
      <c r="R595" s="30"/>
      <c r="S595" s="30"/>
      <c r="T595" s="30"/>
      <c r="U595" s="30"/>
      <c r="V595" s="30"/>
      <c r="W595" s="30" t="str">
        <f t="shared" si="75"/>
        <v/>
      </c>
      <c r="X595" s="31"/>
      <c r="Y595" s="30" t="str">
        <f t="shared" si="74"/>
        <v xml:space="preserve"> </v>
      </c>
      <c r="Z595" s="32"/>
    </row>
    <row r="596" spans="2:26" x14ac:dyDescent="0.2">
      <c r="B596" s="34"/>
      <c r="C596" s="30" t="str" cm="1">
        <f t="array" ref="C596">IF(B596=0," ",IF('Imperial Data'!AG585&gt;=1,_xlfn.XLOOKUP('Imperial Data'!AG585,Imperial_Incremental[Height],_xlfn.XLOOKUP('Cumulative Volumes Imperial'!$F$4,Imperial_Incremental[#Headers],Imperial_Incremental[])),0))</f>
        <v xml:space="preserve"> </v>
      </c>
      <c r="D596" s="30" t="str" cm="1">
        <f t="array" ref="D596">IF(B596=0," ",IF('Imperial Data'!AG585&gt;=1,_xlfn.XLOOKUP('Imperial Data'!AG585,Imperial_Incremental[Height],_xlfn.XLOOKUP('Cumulative Volumes Imperial'!$F$4&amp;"EC",Imperial_Incremental[#Headers],Imperial_Incremental[]),0),0))</f>
        <v xml:space="preserve"> </v>
      </c>
      <c r="E596" s="30"/>
      <c r="F596" s="30"/>
      <c r="G596" s="30"/>
      <c r="H596" s="30"/>
      <c r="I596" s="30"/>
      <c r="J596" s="30" t="str">
        <f>IF(B596="","",IF('Cumulative Volumes Imperial'!$AP$17=FALSE,L596,K596))</f>
        <v/>
      </c>
      <c r="K596" s="30"/>
      <c r="L596" s="30"/>
      <c r="M596" s="30" t="str">
        <f>IF($E$8+45+$E$9&gt;989,"FALSE",IF(B596="","",IF(#REF!="YES",N596,O596)))</f>
        <v/>
      </c>
      <c r="N596" s="30"/>
      <c r="O596" s="30"/>
      <c r="P596" s="30" t="str">
        <f>IF(B596=0,"",(((1/12)*'Imperial Data'!$AC$4*'Imperial Data'!$AC$5)-C596)*$H$6)</f>
        <v/>
      </c>
      <c r="Q596" s="30"/>
      <c r="R596" s="30"/>
      <c r="S596" s="30"/>
      <c r="T596" s="30"/>
      <c r="U596" s="30"/>
      <c r="V596" s="30"/>
      <c r="W596" s="30" t="str">
        <f t="shared" si="75"/>
        <v/>
      </c>
      <c r="X596" s="31"/>
      <c r="Y596" s="30" t="str">
        <f t="shared" si="74"/>
        <v xml:space="preserve"> </v>
      </c>
      <c r="Z596" s="32"/>
    </row>
    <row r="597" spans="2:26" x14ac:dyDescent="0.2">
      <c r="B597" s="34"/>
      <c r="C597" s="30" t="str" cm="1">
        <f t="array" ref="C597">IF(B597=0," ",IF('Imperial Data'!AG586&gt;=1,_xlfn.XLOOKUP('Imperial Data'!AG586,Imperial_Incremental[Height],_xlfn.XLOOKUP('Cumulative Volumes Imperial'!$F$4,Imperial_Incremental[#Headers],Imperial_Incremental[])),0))</f>
        <v xml:space="preserve"> </v>
      </c>
      <c r="D597" s="30" t="str" cm="1">
        <f t="array" ref="D597">IF(B597=0," ",IF('Imperial Data'!AG586&gt;=1,_xlfn.XLOOKUP('Imperial Data'!AG586,Imperial_Incremental[Height],_xlfn.XLOOKUP('Cumulative Volumes Imperial'!$F$4&amp;"EC",Imperial_Incremental[#Headers],Imperial_Incremental[]),0),0))</f>
        <v xml:space="preserve"> </v>
      </c>
      <c r="E597" s="30"/>
      <c r="F597" s="30"/>
      <c r="G597" s="30"/>
      <c r="H597" s="30"/>
      <c r="I597" s="30"/>
      <c r="J597" s="30" t="str">
        <f>IF(B597="","",IF('Cumulative Volumes Imperial'!$AP$17=FALSE,L597,K597))</f>
        <v/>
      </c>
      <c r="K597" s="30"/>
      <c r="L597" s="30"/>
      <c r="M597" s="30" t="str">
        <f>IF($E$8+45+$E$9&gt;989,"FALSE",IF(B597="","",IF(#REF!="YES",N597,O597)))</f>
        <v/>
      </c>
      <c r="N597" s="30"/>
      <c r="O597" s="30"/>
      <c r="P597" s="30" t="str">
        <f>IF(B597=0,"",(((1/12)*'Imperial Data'!$AC$4*'Imperial Data'!$AC$5)-C597)*$H$6)</f>
        <v/>
      </c>
      <c r="Q597" s="30"/>
      <c r="R597" s="30"/>
      <c r="S597" s="30"/>
      <c r="T597" s="30"/>
      <c r="U597" s="30"/>
      <c r="V597" s="30"/>
      <c r="W597" s="30" t="str">
        <f t="shared" si="75"/>
        <v/>
      </c>
      <c r="X597" s="31"/>
      <c r="Y597" s="30" t="str">
        <f t="shared" si="74"/>
        <v xml:space="preserve"> </v>
      </c>
      <c r="Z597" s="32"/>
    </row>
    <row r="598" spans="2:26" x14ac:dyDescent="0.2">
      <c r="B598" s="34"/>
      <c r="C598" s="30" t="str" cm="1">
        <f t="array" ref="C598">IF(B598=0," ",IF('Imperial Data'!AG587&gt;=1,_xlfn.XLOOKUP('Imperial Data'!AG587,Imperial_Incremental[Height],_xlfn.XLOOKUP('Cumulative Volumes Imperial'!$F$4,Imperial_Incremental[#Headers],Imperial_Incremental[])),0))</f>
        <v xml:space="preserve"> </v>
      </c>
      <c r="D598" s="30" t="str" cm="1">
        <f t="array" ref="D598">IF(B598=0," ",IF('Imperial Data'!AG587&gt;=1,_xlfn.XLOOKUP('Imperial Data'!AG587,Imperial_Incremental[Height],_xlfn.XLOOKUP('Cumulative Volumes Imperial'!$F$4&amp;"EC",Imperial_Incremental[#Headers],Imperial_Incremental[]),0),0))</f>
        <v xml:space="preserve"> </v>
      </c>
      <c r="E598" s="30"/>
      <c r="F598" s="30"/>
      <c r="G598" s="30"/>
      <c r="H598" s="30"/>
      <c r="I598" s="30"/>
      <c r="J598" s="30" t="str">
        <f>IF(B598="","",IF('Cumulative Volumes Imperial'!$AP$17=FALSE,L598,K598))</f>
        <v/>
      </c>
      <c r="K598" s="30"/>
      <c r="L598" s="30"/>
      <c r="M598" s="30" t="str">
        <f>IF($E$8+45+$E$9&gt;989,"FALSE",IF(B598="","",IF(#REF!="YES",N598,O598)))</f>
        <v/>
      </c>
      <c r="N598" s="30"/>
      <c r="O598" s="30"/>
      <c r="P598" s="30" t="str">
        <f>IF(B598=0,"",(((1/12)*'Imperial Data'!$AC$4*'Imperial Data'!$AC$5)-C598)*$H$6)</f>
        <v/>
      </c>
      <c r="Q598" s="30"/>
      <c r="R598" s="30"/>
      <c r="S598" s="30"/>
      <c r="T598" s="30"/>
      <c r="U598" s="30"/>
      <c r="V598" s="30"/>
      <c r="W598" s="30" t="str">
        <f t="shared" si="75"/>
        <v/>
      </c>
      <c r="X598" s="31"/>
      <c r="Y598" s="30" t="str">
        <f t="shared" si="74"/>
        <v xml:space="preserve"> </v>
      </c>
      <c r="Z598" s="32"/>
    </row>
    <row r="599" spans="2:26" x14ac:dyDescent="0.2">
      <c r="B599" s="34"/>
      <c r="C599" s="30" t="str" cm="1">
        <f t="array" ref="C599">IF(B599=0," ",IF('Imperial Data'!AG588&gt;=1,_xlfn.XLOOKUP('Imperial Data'!AG588,Imperial_Incremental[Height],_xlfn.XLOOKUP('Cumulative Volumes Imperial'!$F$4,Imperial_Incremental[#Headers],Imperial_Incremental[])),0))</f>
        <v xml:space="preserve"> </v>
      </c>
      <c r="D599" s="30" t="str" cm="1">
        <f t="array" ref="D599">IF(B599=0," ",IF('Imperial Data'!AG588&gt;=1,_xlfn.XLOOKUP('Imperial Data'!AG588,Imperial_Incremental[Height],_xlfn.XLOOKUP('Cumulative Volumes Imperial'!$F$4&amp;"EC",Imperial_Incremental[#Headers],Imperial_Incremental[]),0),0))</f>
        <v xml:space="preserve"> </v>
      </c>
      <c r="E599" s="30"/>
      <c r="F599" s="30"/>
      <c r="G599" s="30"/>
      <c r="H599" s="30"/>
      <c r="I599" s="30"/>
      <c r="J599" s="30" t="str">
        <f>IF(B599="","",IF('Cumulative Volumes Imperial'!$AP$17=FALSE,L599,K599))</f>
        <v/>
      </c>
      <c r="K599" s="30"/>
      <c r="L599" s="30"/>
      <c r="M599" s="30" t="str">
        <f>IF($E$8+45+$E$9&gt;989,"FALSE",IF(B599="","",IF(#REF!="YES",N599,O599)))</f>
        <v/>
      </c>
      <c r="N599" s="30"/>
      <c r="O599" s="30"/>
      <c r="P599" s="30" t="str">
        <f>IF(B599=0,"",(((1/12)*'Imperial Data'!$AC$4*'Imperial Data'!$AC$5)-C599)*$H$6)</f>
        <v/>
      </c>
      <c r="Q599" s="30"/>
      <c r="R599" s="30"/>
      <c r="S599" s="30"/>
      <c r="T599" s="30"/>
      <c r="U599" s="30"/>
      <c r="V599" s="30"/>
      <c r="W599" s="30" t="str">
        <f t="shared" si="75"/>
        <v/>
      </c>
      <c r="X599" s="31"/>
      <c r="Y599" s="30" t="str">
        <f t="shared" si="74"/>
        <v xml:space="preserve"> </v>
      </c>
      <c r="Z599" s="32"/>
    </row>
    <row r="600" spans="2:26" x14ac:dyDescent="0.2">
      <c r="B600" s="34"/>
      <c r="C600" s="30" t="str" cm="1">
        <f t="array" ref="C600">IF(B600=0," ",IF('Imperial Data'!AG589&gt;=1,_xlfn.XLOOKUP('Imperial Data'!AG589,Imperial_Incremental[Height],_xlfn.XLOOKUP('Cumulative Volumes Imperial'!$F$4,Imperial_Incremental[#Headers],Imperial_Incremental[])),0))</f>
        <v xml:space="preserve"> </v>
      </c>
      <c r="D600" s="30" t="str" cm="1">
        <f t="array" ref="D600">IF(B600=0," ",IF('Imperial Data'!AG589&gt;=1,_xlfn.XLOOKUP('Imperial Data'!AG589,Imperial_Incremental[Height],_xlfn.XLOOKUP('Cumulative Volumes Imperial'!$F$4&amp;"EC",Imperial_Incremental[#Headers],Imperial_Incremental[]),0),0))</f>
        <v xml:space="preserve"> </v>
      </c>
      <c r="E600" s="30"/>
      <c r="F600" s="30"/>
      <c r="G600" s="30"/>
      <c r="H600" s="30"/>
      <c r="I600" s="30"/>
      <c r="J600" s="30" t="str">
        <f>IF(B600="","",IF('Cumulative Volumes Imperial'!$AP$17=FALSE,L600,K600))</f>
        <v/>
      </c>
      <c r="K600" s="30"/>
      <c r="L600" s="30"/>
      <c r="M600" s="30" t="str">
        <f>IF($E$8+45+$E$9&gt;989,"FALSE",IF(B600="","",IF(#REF!="YES",N600,O600)))</f>
        <v/>
      </c>
      <c r="N600" s="30"/>
      <c r="O600" s="30"/>
      <c r="P600" s="30" t="str">
        <f>IF(B600=0,"",(((1/12)*'Imperial Data'!$AC$4*'Imperial Data'!$AC$5)-C600)*$H$6)</f>
        <v/>
      </c>
      <c r="Q600" s="30"/>
      <c r="R600" s="30"/>
      <c r="S600" s="30"/>
      <c r="T600" s="30"/>
      <c r="U600" s="30"/>
      <c r="V600" s="30"/>
      <c r="W600" s="30" t="str">
        <f t="shared" si="75"/>
        <v/>
      </c>
      <c r="X600" s="31"/>
      <c r="Y600" s="30" t="str">
        <f t="shared" si="74"/>
        <v xml:space="preserve"> </v>
      </c>
      <c r="Z600" s="32"/>
    </row>
    <row r="601" spans="2:26" x14ac:dyDescent="0.2">
      <c r="B601" s="34"/>
      <c r="C601" s="30" t="str" cm="1">
        <f t="array" ref="C601">IF(B601=0," ",IF('Imperial Data'!AG590&gt;=1,_xlfn.XLOOKUP('Imperial Data'!AG590,Imperial_Incremental[Height],_xlfn.XLOOKUP('Cumulative Volumes Imperial'!$F$4,Imperial_Incremental[#Headers],Imperial_Incremental[])),0))</f>
        <v xml:space="preserve"> </v>
      </c>
      <c r="D601" s="30" t="str" cm="1">
        <f t="array" ref="D601">IF(B601=0," ",IF('Imperial Data'!AG590&gt;=1,_xlfn.XLOOKUP('Imperial Data'!AG590,Imperial_Incremental[Height],_xlfn.XLOOKUP('Cumulative Volumes Imperial'!$F$4&amp;"EC",Imperial_Incremental[#Headers],Imperial_Incremental[]),0),0))</f>
        <v xml:space="preserve"> </v>
      </c>
      <c r="E601" s="30"/>
      <c r="F601" s="30"/>
      <c r="G601" s="30"/>
      <c r="H601" s="30"/>
      <c r="I601" s="30"/>
      <c r="J601" s="30" t="str">
        <f>IF(B601="","",IF('Cumulative Volumes Imperial'!$AP$17=FALSE,L601,K601))</f>
        <v/>
      </c>
      <c r="K601" s="30"/>
      <c r="L601" s="30"/>
      <c r="M601" s="30" t="str">
        <f>IF($E$8+45+$E$9&gt;989,"FALSE",IF(B601="","",IF(#REF!="YES",N601,O601)))</f>
        <v/>
      </c>
      <c r="N601" s="30"/>
      <c r="O601" s="30"/>
      <c r="P601" s="30" t="str">
        <f>IF(B601=0,"",(((1/12)*'Imperial Data'!$AC$4*'Imperial Data'!$AC$5)-C601)*$H$6)</f>
        <v/>
      </c>
      <c r="Q601" s="30"/>
      <c r="R601" s="30"/>
      <c r="S601" s="30"/>
      <c r="T601" s="30"/>
      <c r="U601" s="30"/>
      <c r="V601" s="30"/>
      <c r="W601" s="30" t="str">
        <f t="shared" si="75"/>
        <v/>
      </c>
      <c r="X601" s="31"/>
      <c r="Y601" s="30" t="str">
        <f t="shared" si="74"/>
        <v xml:space="preserve"> </v>
      </c>
      <c r="Z601" s="32"/>
    </row>
    <row r="602" spans="2:26" x14ac:dyDescent="0.2">
      <c r="B602" s="34"/>
      <c r="C602" s="30" t="str" cm="1">
        <f t="array" ref="C602">IF(B602=0," ",IF('Imperial Data'!AG591&gt;=1,_xlfn.XLOOKUP('Imperial Data'!AG591,Imperial_Incremental[Height],_xlfn.XLOOKUP('Cumulative Volumes Imperial'!$F$4,Imperial_Incremental[#Headers],Imperial_Incremental[])),0))</f>
        <v xml:space="preserve"> </v>
      </c>
      <c r="D602" s="30" t="str" cm="1">
        <f t="array" ref="D602">IF(B602=0," ",IF('Imperial Data'!AG591&gt;=1,_xlfn.XLOOKUP('Imperial Data'!AG591,Imperial_Incremental[Height],_xlfn.XLOOKUP('Cumulative Volumes Imperial'!$F$4&amp;"EC",Imperial_Incremental[#Headers],Imperial_Incremental[]),0),0))</f>
        <v xml:space="preserve"> </v>
      </c>
      <c r="E602" s="30"/>
      <c r="F602" s="30"/>
      <c r="G602" s="30"/>
      <c r="H602" s="30"/>
      <c r="I602" s="30"/>
      <c r="J602" s="30" t="str">
        <f>IF(B602="","",IF('Cumulative Volumes Imperial'!$AP$17=FALSE,L602,K602))</f>
        <v/>
      </c>
      <c r="K602" s="30"/>
      <c r="L602" s="30"/>
      <c r="M602" s="30" t="str">
        <f>IF($E$8+45+$E$9&gt;989,"FALSE",IF(B602="","",IF(#REF!="YES",N602,O602)))</f>
        <v/>
      </c>
      <c r="N602" s="30"/>
      <c r="O602" s="30"/>
      <c r="P602" s="30" t="str">
        <f>IF(B602=0,"",(((1/12)*'Imperial Data'!$AC$4*'Imperial Data'!$AC$5)-C602)*$H$6)</f>
        <v/>
      </c>
      <c r="Q602" s="30"/>
      <c r="R602" s="30"/>
      <c r="S602" s="30"/>
      <c r="T602" s="30"/>
      <c r="U602" s="30"/>
      <c r="V602" s="30"/>
      <c r="W602" s="30" t="str">
        <f t="shared" si="75"/>
        <v/>
      </c>
      <c r="X602" s="31"/>
      <c r="Y602" s="30" t="str">
        <f t="shared" si="74"/>
        <v xml:space="preserve"> </v>
      </c>
      <c r="Z602" s="32"/>
    </row>
    <row r="603" spans="2:26" x14ac:dyDescent="0.2">
      <c r="B603" s="34"/>
      <c r="C603" s="30" t="str" cm="1">
        <f t="array" ref="C603">IF(B603=0," ",IF('Imperial Data'!AG592&gt;=1,_xlfn.XLOOKUP('Imperial Data'!AG592,Imperial_Incremental[Height],_xlfn.XLOOKUP('Cumulative Volumes Imperial'!$F$4,Imperial_Incremental[#Headers],Imperial_Incremental[])),0))</f>
        <v xml:space="preserve"> </v>
      </c>
      <c r="D603" s="30" t="str" cm="1">
        <f t="array" ref="D603">IF(B603=0," ",IF('Imperial Data'!AG592&gt;=1,_xlfn.XLOOKUP('Imperial Data'!AG592,Imperial_Incremental[Height],_xlfn.XLOOKUP('Cumulative Volumes Imperial'!$F$4&amp;"EC",Imperial_Incremental[#Headers],Imperial_Incremental[]),0),0))</f>
        <v xml:space="preserve"> </v>
      </c>
      <c r="E603" s="30"/>
      <c r="F603" s="30"/>
      <c r="G603" s="30"/>
      <c r="H603" s="30"/>
      <c r="I603" s="30"/>
      <c r="J603" s="30" t="str">
        <f>IF(B603="","",IF('Cumulative Volumes Imperial'!$AP$17=FALSE,L603,K603))</f>
        <v/>
      </c>
      <c r="K603" s="30"/>
      <c r="L603" s="30"/>
      <c r="M603" s="30" t="str">
        <f>IF($E$8+45+$E$9&gt;989,"FALSE",IF(B603="","",IF(#REF!="YES",N603,O603)))</f>
        <v/>
      </c>
      <c r="N603" s="30"/>
      <c r="O603" s="30"/>
      <c r="P603" s="30" t="str">
        <f>IF(B603=0,"",(((1/12)*'Imperial Data'!$AC$4*'Imperial Data'!$AC$5)-C603)*$H$6)</f>
        <v/>
      </c>
      <c r="Q603" s="30"/>
      <c r="R603" s="30"/>
      <c r="S603" s="30"/>
      <c r="T603" s="30"/>
      <c r="U603" s="30"/>
      <c r="V603" s="30"/>
      <c r="W603" s="30" t="str">
        <f t="shared" si="75"/>
        <v/>
      </c>
      <c r="X603" s="31"/>
      <c r="Y603" s="30" t="str">
        <f t="shared" si="74"/>
        <v xml:space="preserve"> </v>
      </c>
      <c r="Z603" s="32"/>
    </row>
    <row r="604" spans="2:26" x14ac:dyDescent="0.2">
      <c r="B604" s="34"/>
      <c r="C604" s="30" t="str" cm="1">
        <f t="array" ref="C604">IF(B604=0," ",IF('Imperial Data'!AG593&gt;=1,_xlfn.XLOOKUP('Imperial Data'!AG593,Imperial_Incremental[Height],_xlfn.XLOOKUP('Cumulative Volumes Imperial'!$F$4,Imperial_Incremental[#Headers],Imperial_Incremental[])),0))</f>
        <v xml:space="preserve"> </v>
      </c>
      <c r="D604" s="30" t="str" cm="1">
        <f t="array" ref="D604">IF(B604=0," ",IF('Imperial Data'!AG593&gt;=1,_xlfn.XLOOKUP('Imperial Data'!AG593,Imperial_Incremental[Height],_xlfn.XLOOKUP('Cumulative Volumes Imperial'!$F$4&amp;"EC",Imperial_Incremental[#Headers],Imperial_Incremental[]),0),0))</f>
        <v xml:space="preserve"> </v>
      </c>
      <c r="E604" s="30"/>
      <c r="F604" s="30"/>
      <c r="G604" s="30"/>
      <c r="H604" s="30"/>
      <c r="I604" s="30"/>
      <c r="J604" s="30" t="str">
        <f>IF(B604="","",IF('Cumulative Volumes Imperial'!$AP$17=FALSE,L604,K604))</f>
        <v/>
      </c>
      <c r="K604" s="30"/>
      <c r="L604" s="30"/>
      <c r="M604" s="30" t="str">
        <f>IF($E$8+45+$E$9&gt;989,"FALSE",IF(B604="","",IF(#REF!="YES",N604,O604)))</f>
        <v/>
      </c>
      <c r="N604" s="30"/>
      <c r="O604" s="30"/>
      <c r="P604" s="30" t="str">
        <f>IF(B604=0,"",(((1/12)*'Imperial Data'!$AC$4*'Imperial Data'!$AC$5)-C604)*$H$6)</f>
        <v/>
      </c>
      <c r="Q604" s="30"/>
      <c r="R604" s="30"/>
      <c r="S604" s="30"/>
      <c r="T604" s="30"/>
      <c r="U604" s="30"/>
      <c r="V604" s="30"/>
      <c r="W604" s="30" t="str">
        <f t="shared" si="75"/>
        <v/>
      </c>
      <c r="X604" s="31"/>
      <c r="Y604" s="30" t="str">
        <f t="shared" si="74"/>
        <v xml:space="preserve"> </v>
      </c>
      <c r="Z604" s="32"/>
    </row>
    <row r="605" spans="2:26" x14ac:dyDescent="0.2">
      <c r="B605" s="34"/>
      <c r="C605" s="30" t="str" cm="1">
        <f t="array" ref="C605">IF(B605=0," ",IF('Imperial Data'!AG594&gt;=1,_xlfn.XLOOKUP('Imperial Data'!AG594,Imperial_Incremental[Height],_xlfn.XLOOKUP('Cumulative Volumes Imperial'!$F$4,Imperial_Incremental[#Headers],Imperial_Incremental[])),0))</f>
        <v xml:space="preserve"> </v>
      </c>
      <c r="D605" s="30" t="str" cm="1">
        <f t="array" ref="D605">IF(B605=0," ",IF('Imperial Data'!AG594&gt;=1,_xlfn.XLOOKUP('Imperial Data'!AG594,Imperial_Incremental[Height],_xlfn.XLOOKUP('Cumulative Volumes Imperial'!$F$4&amp;"EC",Imperial_Incremental[#Headers],Imperial_Incremental[]),0),0))</f>
        <v xml:space="preserve"> </v>
      </c>
      <c r="E605" s="30"/>
      <c r="F605" s="30"/>
      <c r="G605" s="30"/>
      <c r="H605" s="30"/>
      <c r="I605" s="30"/>
      <c r="J605" s="30" t="str">
        <f>IF(B605="","",IF('Cumulative Volumes Imperial'!$AP$17=FALSE,L605,K605))</f>
        <v/>
      </c>
      <c r="K605" s="30"/>
      <c r="L605" s="30"/>
      <c r="M605" s="30" t="str">
        <f>IF($E$8+45+$E$9&gt;989,"FALSE",IF(B605="","",IF(#REF!="YES",N605,O605)))</f>
        <v/>
      </c>
      <c r="N605" s="30"/>
      <c r="O605" s="30"/>
      <c r="P605" s="30" t="str">
        <f>IF(B605=0,"",(((1/12)*'Imperial Data'!$AC$4*'Imperial Data'!$AC$5)-C605)*$H$6)</f>
        <v/>
      </c>
      <c r="Q605" s="30"/>
      <c r="R605" s="30"/>
      <c r="S605" s="30"/>
      <c r="T605" s="30"/>
      <c r="U605" s="30"/>
      <c r="V605" s="30"/>
      <c r="W605" s="30" t="str">
        <f t="shared" si="75"/>
        <v/>
      </c>
      <c r="X605" s="31"/>
      <c r="Y605" s="30" t="str">
        <f t="shared" si="74"/>
        <v xml:space="preserve"> </v>
      </c>
      <c r="Z605" s="32"/>
    </row>
    <row r="606" spans="2:26" x14ac:dyDescent="0.2">
      <c r="B606" s="34"/>
      <c r="C606" s="30" t="str" cm="1">
        <f t="array" ref="C606">IF(B606=0," ",IF('Imperial Data'!AG595&gt;=1,_xlfn.XLOOKUP('Imperial Data'!AG595,Imperial_Incremental[Height],_xlfn.XLOOKUP('Cumulative Volumes Imperial'!$F$4,Imperial_Incremental[#Headers],Imperial_Incremental[])),0))</f>
        <v xml:space="preserve"> </v>
      </c>
      <c r="D606" s="30" t="str" cm="1">
        <f t="array" ref="D606">IF(B606=0," ",IF('Imperial Data'!AG595&gt;=1,_xlfn.XLOOKUP('Imperial Data'!AG595,Imperial_Incremental[Height],_xlfn.XLOOKUP('Cumulative Volumes Imperial'!$F$4&amp;"EC",Imperial_Incremental[#Headers],Imperial_Incremental[]),0),0))</f>
        <v xml:space="preserve"> </v>
      </c>
      <c r="E606" s="30"/>
      <c r="F606" s="30"/>
      <c r="G606" s="30"/>
      <c r="H606" s="30"/>
      <c r="I606" s="30"/>
      <c r="J606" s="30" t="str">
        <f>IF(B606="","",IF('Cumulative Volumes Imperial'!$AP$17=FALSE,L606,K606))</f>
        <v/>
      </c>
      <c r="K606" s="30"/>
      <c r="L606" s="30"/>
      <c r="M606" s="30" t="str">
        <f>IF($E$8+45+$E$9&gt;989,"FALSE",IF(B606="","",IF(#REF!="YES",N606,O606)))</f>
        <v/>
      </c>
      <c r="N606" s="30"/>
      <c r="O606" s="30"/>
      <c r="P606" s="30" t="str">
        <f>IF(B606=0,"",(((1/12)*'Imperial Data'!$AC$4*'Imperial Data'!$AC$5)-C606)*$H$6)</f>
        <v/>
      </c>
      <c r="Q606" s="30"/>
      <c r="R606" s="30"/>
      <c r="S606" s="30"/>
      <c r="T606" s="30"/>
      <c r="U606" s="30"/>
      <c r="V606" s="30"/>
      <c r="W606" s="30" t="str">
        <f t="shared" si="75"/>
        <v/>
      </c>
      <c r="X606" s="31"/>
      <c r="Y606" s="30" t="str">
        <f t="shared" si="74"/>
        <v xml:space="preserve"> </v>
      </c>
      <c r="Z606" s="32"/>
    </row>
    <row r="607" spans="2:26" x14ac:dyDescent="0.2">
      <c r="B607" s="34"/>
      <c r="C607" s="30" t="str" cm="1">
        <f t="array" ref="C607">IF(B607=0," ",IF('Imperial Data'!AG596&gt;=1,_xlfn.XLOOKUP('Imperial Data'!AG596,Imperial_Incremental[Height],_xlfn.XLOOKUP('Cumulative Volumes Imperial'!$F$4,Imperial_Incremental[#Headers],Imperial_Incremental[])),0))</f>
        <v xml:space="preserve"> </v>
      </c>
      <c r="D607" s="30" t="str" cm="1">
        <f t="array" ref="D607">IF(B607=0," ",IF('Imperial Data'!AG596&gt;=1,_xlfn.XLOOKUP('Imperial Data'!AG596,Imperial_Incremental[Height],_xlfn.XLOOKUP('Cumulative Volumes Imperial'!$F$4&amp;"EC",Imperial_Incremental[#Headers],Imperial_Incremental[]),0),0))</f>
        <v xml:space="preserve"> </v>
      </c>
      <c r="E607" s="30"/>
      <c r="F607" s="30"/>
      <c r="G607" s="30"/>
      <c r="H607" s="30"/>
      <c r="I607" s="30"/>
      <c r="J607" s="30" t="str">
        <f>IF(B607="","",IF('Cumulative Volumes Imperial'!$AP$17=FALSE,L607,K607))</f>
        <v/>
      </c>
      <c r="K607" s="30"/>
      <c r="L607" s="30"/>
      <c r="M607" s="30" t="str">
        <f>IF($E$8+45+$E$9&gt;989,"FALSE",IF(B607="","",IF(#REF!="YES",N607,O607)))</f>
        <v/>
      </c>
      <c r="N607" s="30"/>
      <c r="O607" s="30"/>
      <c r="P607" s="30" t="str">
        <f>IF(B607=0,"",(((1/12)*'Imperial Data'!$AC$4*'Imperial Data'!$AC$5)-C607)*$H$6)</f>
        <v/>
      </c>
      <c r="Q607" s="30"/>
      <c r="R607" s="30"/>
      <c r="S607" s="30"/>
      <c r="T607" s="30"/>
      <c r="U607" s="30"/>
      <c r="V607" s="30"/>
      <c r="W607" s="30" t="str">
        <f t="shared" si="75"/>
        <v/>
      </c>
      <c r="X607" s="31"/>
      <c r="Y607" s="30" t="str">
        <f t="shared" si="74"/>
        <v xml:space="preserve"> </v>
      </c>
      <c r="Z607" s="32"/>
    </row>
    <row r="608" spans="2:26" x14ac:dyDescent="0.2">
      <c r="B608" s="34"/>
      <c r="C608" s="30" t="str" cm="1">
        <f t="array" ref="C608">IF(B608=0," ",IF('Imperial Data'!AG597&gt;=1,_xlfn.XLOOKUP('Imperial Data'!AG597,Imperial_Incremental[Height],_xlfn.XLOOKUP('Cumulative Volumes Imperial'!$F$4,Imperial_Incremental[#Headers],Imperial_Incremental[])),0))</f>
        <v xml:space="preserve"> </v>
      </c>
      <c r="D608" s="30" t="str" cm="1">
        <f t="array" ref="D608">IF(B608=0," ",IF('Imperial Data'!AG597&gt;=1,_xlfn.XLOOKUP('Imperial Data'!AG597,Imperial_Incremental[Height],_xlfn.XLOOKUP('Cumulative Volumes Imperial'!$F$4&amp;"EC",Imperial_Incremental[#Headers],Imperial_Incremental[]),0),0))</f>
        <v xml:space="preserve"> </v>
      </c>
      <c r="E608" s="30"/>
      <c r="F608" s="30"/>
      <c r="G608" s="30"/>
      <c r="H608" s="30"/>
      <c r="I608" s="30"/>
      <c r="J608" s="30" t="str">
        <f>IF(B608="","",IF('Cumulative Volumes Imperial'!$AP$17=FALSE,L608,K608))</f>
        <v/>
      </c>
      <c r="K608" s="30"/>
      <c r="L608" s="30"/>
      <c r="M608" s="30" t="str">
        <f>IF($E$8+45+$E$9&gt;989,"FALSE",IF(B608="","",IF(#REF!="YES",N608,O608)))</f>
        <v/>
      </c>
      <c r="N608" s="30"/>
      <c r="O608" s="30"/>
      <c r="P608" s="30" t="str">
        <f>IF(B608=0,"",(((1/12)*'Imperial Data'!$AC$4*'Imperial Data'!$AC$5)-C608)*$H$6)</f>
        <v/>
      </c>
      <c r="Q608" s="30"/>
      <c r="R608" s="30"/>
      <c r="S608" s="30"/>
      <c r="T608" s="30"/>
      <c r="U608" s="30"/>
      <c r="V608" s="30"/>
      <c r="W608" s="30" t="str">
        <f t="shared" si="75"/>
        <v/>
      </c>
      <c r="X608" s="31"/>
      <c r="Y608" s="30" t="str">
        <f t="shared" si="74"/>
        <v xml:space="preserve"> </v>
      </c>
      <c r="Z608" s="32"/>
    </row>
    <row r="609" spans="2:26" x14ac:dyDescent="0.2">
      <c r="B609" s="34"/>
      <c r="C609" s="30" t="str" cm="1">
        <f t="array" ref="C609">IF(B609=0," ",IF('Imperial Data'!AG598&gt;=1,_xlfn.XLOOKUP('Imperial Data'!AG598,Imperial_Incremental[Height],_xlfn.XLOOKUP('Cumulative Volumes Imperial'!$F$4,Imperial_Incremental[#Headers],Imperial_Incremental[])),0))</f>
        <v xml:space="preserve"> </v>
      </c>
      <c r="D609" s="30" t="str" cm="1">
        <f t="array" ref="D609">IF(B609=0," ",IF('Imperial Data'!AG598&gt;=1,_xlfn.XLOOKUP('Imperial Data'!AG598,Imperial_Incremental[Height],_xlfn.XLOOKUP('Cumulative Volumes Imperial'!$F$4&amp;"EC",Imperial_Incremental[#Headers],Imperial_Incremental[]),0),0))</f>
        <v xml:space="preserve"> </v>
      </c>
      <c r="E609" s="30"/>
      <c r="F609" s="30"/>
      <c r="G609" s="30"/>
      <c r="H609" s="30"/>
      <c r="I609" s="30"/>
      <c r="J609" s="30" t="str">
        <f>IF(B609="","",IF('Cumulative Volumes Imperial'!$AP$17=FALSE,L609,K609))</f>
        <v/>
      </c>
      <c r="K609" s="30"/>
      <c r="L609" s="30"/>
      <c r="M609" s="30" t="str">
        <f>IF($E$8+45+$E$9&gt;989,"FALSE",IF(B609="","",IF(#REF!="YES",N609,O609)))</f>
        <v/>
      </c>
      <c r="N609" s="30"/>
      <c r="O609" s="30"/>
      <c r="P609" s="30" t="str">
        <f>IF(B609=0,"",(((1/12)*'Imperial Data'!$AC$4*'Imperial Data'!$AC$5)-C609)*$H$6)</f>
        <v/>
      </c>
      <c r="Q609" s="30"/>
      <c r="R609" s="30"/>
      <c r="S609" s="30"/>
      <c r="T609" s="30"/>
      <c r="U609" s="30"/>
      <c r="V609" s="30"/>
      <c r="W609" s="30" t="str">
        <f t="shared" si="75"/>
        <v/>
      </c>
      <c r="X609" s="31"/>
      <c r="Y609" s="30" t="str">
        <f t="shared" si="74"/>
        <v xml:space="preserve"> </v>
      </c>
      <c r="Z609" s="32"/>
    </row>
    <row r="610" spans="2:26" x14ac:dyDescent="0.2">
      <c r="B610" s="34"/>
      <c r="C610" s="30" t="str" cm="1">
        <f t="array" ref="C610">IF(B610=0," ",IF('Imperial Data'!AG599&gt;=1,_xlfn.XLOOKUP('Imperial Data'!AG599,Imperial_Incremental[Height],_xlfn.XLOOKUP('Cumulative Volumes Imperial'!$F$4,Imperial_Incremental[#Headers],Imperial_Incremental[])),0))</f>
        <v xml:space="preserve"> </v>
      </c>
      <c r="D610" s="30" t="str" cm="1">
        <f t="array" ref="D610">IF(B610=0," ",IF('Imperial Data'!AG599&gt;=1,_xlfn.XLOOKUP('Imperial Data'!AG599,Imperial_Incremental[Height],_xlfn.XLOOKUP('Cumulative Volumes Imperial'!$F$4&amp;"EC",Imperial_Incremental[#Headers],Imperial_Incremental[]),0),0))</f>
        <v xml:space="preserve"> </v>
      </c>
      <c r="E610" s="30"/>
      <c r="F610" s="30"/>
      <c r="G610" s="30"/>
      <c r="H610" s="30"/>
      <c r="I610" s="30"/>
      <c r="J610" s="30" t="str">
        <f>IF(B610="","",IF('Cumulative Volumes Imperial'!$AP$17=FALSE,L610,K610))</f>
        <v/>
      </c>
      <c r="K610" s="30"/>
      <c r="L610" s="30"/>
      <c r="M610" s="30" t="str">
        <f>IF($E$8+45+$E$9&gt;989,"FALSE",IF(B610="","",IF(#REF!="YES",N610,O610)))</f>
        <v/>
      </c>
      <c r="N610" s="30"/>
      <c r="O610" s="30"/>
      <c r="P610" s="30" t="str">
        <f>IF(B610=0,"",(((1/12)*'Imperial Data'!$AC$4*'Imperial Data'!$AC$5)-C610)*$H$6)</f>
        <v/>
      </c>
      <c r="Q610" s="30"/>
      <c r="R610" s="30"/>
      <c r="S610" s="30"/>
      <c r="T610" s="30"/>
      <c r="U610" s="30"/>
      <c r="V610" s="30"/>
      <c r="W610" s="30" t="str">
        <f t="shared" si="75"/>
        <v/>
      </c>
      <c r="X610" s="31"/>
      <c r="Y610" s="30" t="str">
        <f t="shared" si="74"/>
        <v xml:space="preserve"> </v>
      </c>
      <c r="Z610" s="32"/>
    </row>
    <row r="611" spans="2:26" x14ac:dyDescent="0.2">
      <c r="B611" s="34"/>
      <c r="C611" s="30" t="str" cm="1">
        <f t="array" ref="C611">IF(B611=0," ",IF('Imperial Data'!AG600&gt;=1,_xlfn.XLOOKUP('Imperial Data'!AG600,Imperial_Incremental[Height],_xlfn.XLOOKUP('Cumulative Volumes Imperial'!$F$4,Imperial_Incremental[#Headers],Imperial_Incremental[])),0))</f>
        <v xml:space="preserve"> </v>
      </c>
      <c r="D611" s="30" t="str" cm="1">
        <f t="array" ref="D611">IF(B611=0," ",IF('Imperial Data'!AG600&gt;=1,_xlfn.XLOOKUP('Imperial Data'!AG600,Imperial_Incremental[Height],_xlfn.XLOOKUP('Cumulative Volumes Imperial'!$F$4&amp;"EC",Imperial_Incremental[#Headers],Imperial_Incremental[]),0),0))</f>
        <v xml:space="preserve"> </v>
      </c>
      <c r="E611" s="30"/>
      <c r="F611" s="30"/>
      <c r="G611" s="30"/>
      <c r="H611" s="30"/>
      <c r="I611" s="30"/>
      <c r="J611" s="30" t="str">
        <f>IF(B611="","",IF('Cumulative Volumes Imperial'!$AP$17=FALSE,L611,K611))</f>
        <v/>
      </c>
      <c r="K611" s="30"/>
      <c r="L611" s="30"/>
      <c r="M611" s="30" t="str">
        <f>IF($E$8+45+$E$9&gt;989,"FALSE",IF(B611="","",IF(#REF!="YES",N611,O611)))</f>
        <v/>
      </c>
      <c r="N611" s="30"/>
      <c r="O611" s="30"/>
      <c r="P611" s="30" t="str">
        <f>IF(B611=0,"",(((1/12)*'Imperial Data'!$AC$4*'Imperial Data'!$AC$5)-C611)*$H$6)</f>
        <v/>
      </c>
      <c r="Q611" s="30"/>
      <c r="R611" s="30"/>
      <c r="S611" s="30"/>
      <c r="T611" s="30"/>
      <c r="U611" s="30"/>
      <c r="V611" s="30"/>
      <c r="W611" s="30" t="str">
        <f t="shared" si="75"/>
        <v/>
      </c>
      <c r="X611" s="31"/>
      <c r="Y611" s="30" t="str">
        <f t="shared" si="74"/>
        <v xml:space="preserve"> </v>
      </c>
      <c r="Z611" s="32"/>
    </row>
    <row r="612" spans="2:26" x14ac:dyDescent="0.2">
      <c r="B612" s="34"/>
      <c r="C612" s="30" t="str" cm="1">
        <f t="array" ref="C612">IF(B612=0," ",IF('Imperial Data'!AG601&gt;=1,_xlfn.XLOOKUP('Imperial Data'!AG601,Imperial_Incremental[Height],_xlfn.XLOOKUP('Cumulative Volumes Imperial'!$F$4,Imperial_Incremental[#Headers],Imperial_Incremental[])),0))</f>
        <v xml:space="preserve"> </v>
      </c>
      <c r="D612" s="30" t="str" cm="1">
        <f t="array" ref="D612">IF(B612=0," ",IF('Imperial Data'!AG601&gt;=1,_xlfn.XLOOKUP('Imperial Data'!AG601,Imperial_Incremental[Height],_xlfn.XLOOKUP('Cumulative Volumes Imperial'!$F$4&amp;"EC",Imperial_Incremental[#Headers],Imperial_Incremental[]),0),0))</f>
        <v xml:space="preserve"> </v>
      </c>
      <c r="E612" s="30"/>
      <c r="F612" s="30"/>
      <c r="G612" s="30"/>
      <c r="H612" s="30"/>
      <c r="I612" s="30"/>
      <c r="J612" s="30" t="str">
        <f>IF(B612="","",IF('Cumulative Volumes Imperial'!$AP$17=FALSE,L612,K612))</f>
        <v/>
      </c>
      <c r="K612" s="30"/>
      <c r="L612" s="30"/>
      <c r="M612" s="30" t="str">
        <f>IF($E$8+45+$E$9&gt;989,"FALSE",IF(B612="","",IF(#REF!="YES",N612,O612)))</f>
        <v/>
      </c>
      <c r="N612" s="30"/>
      <c r="O612" s="30"/>
      <c r="P612" s="30" t="str">
        <f>IF(B612=0,"",(((1/12)*'Imperial Data'!$AC$4*'Imperial Data'!$AC$5)-C612)*$H$6)</f>
        <v/>
      </c>
      <c r="Q612" s="30"/>
      <c r="R612" s="30"/>
      <c r="S612" s="30"/>
      <c r="T612" s="30"/>
      <c r="U612" s="30"/>
      <c r="V612" s="30"/>
      <c r="W612" s="30" t="str">
        <f t="shared" si="75"/>
        <v/>
      </c>
      <c r="X612" s="31"/>
      <c r="Y612" s="30" t="str">
        <f t="shared" si="74"/>
        <v xml:space="preserve"> </v>
      </c>
      <c r="Z612" s="32"/>
    </row>
    <row r="613" spans="2:26" x14ac:dyDescent="0.2">
      <c r="B613" s="34"/>
      <c r="C613" s="30" t="str" cm="1">
        <f t="array" ref="C613">IF(B613=0," ",IF('Imperial Data'!AG602&gt;=1,_xlfn.XLOOKUP('Imperial Data'!AG602,Imperial_Incremental[Height],_xlfn.XLOOKUP('Cumulative Volumes Imperial'!$F$4,Imperial_Incremental[#Headers],Imperial_Incremental[])),0))</f>
        <v xml:space="preserve"> </v>
      </c>
      <c r="D613" s="30" t="str" cm="1">
        <f t="array" ref="D613">IF(B613=0," ",IF('Imperial Data'!AG602&gt;=1,_xlfn.XLOOKUP('Imperial Data'!AG602,Imperial_Incremental[Height],_xlfn.XLOOKUP('Cumulative Volumes Imperial'!$F$4&amp;"EC",Imperial_Incremental[#Headers],Imperial_Incremental[]),0),0))</f>
        <v xml:space="preserve"> </v>
      </c>
      <c r="E613" s="30"/>
      <c r="F613" s="30"/>
      <c r="G613" s="30"/>
      <c r="H613" s="30"/>
      <c r="I613" s="30"/>
      <c r="J613" s="30" t="str">
        <f>IF(B613="","",IF('Cumulative Volumes Imperial'!$AP$17=FALSE,L613,K613))</f>
        <v/>
      </c>
      <c r="K613" s="30"/>
      <c r="L613" s="30"/>
      <c r="M613" s="30" t="str">
        <f>IF($E$8+45+$E$9&gt;989,"FALSE",IF(B613="","",IF(#REF!="YES",N613,O613)))</f>
        <v/>
      </c>
      <c r="N613" s="30"/>
      <c r="O613" s="30"/>
      <c r="P613" s="30" t="str">
        <f>IF(B613=0,"",(((1/12)*'Imperial Data'!$AC$4*'Imperial Data'!$AC$5)-C613)*$H$6)</f>
        <v/>
      </c>
      <c r="Q613" s="30"/>
      <c r="R613" s="30"/>
      <c r="S613" s="30"/>
      <c r="T613" s="30"/>
      <c r="U613" s="30"/>
      <c r="V613" s="30"/>
      <c r="W613" s="30" t="str">
        <f t="shared" si="75"/>
        <v/>
      </c>
      <c r="X613" s="31"/>
      <c r="Y613" s="30" t="str">
        <f t="shared" si="74"/>
        <v xml:space="preserve"> </v>
      </c>
      <c r="Z613" s="32"/>
    </row>
    <row r="614" spans="2:26" x14ac:dyDescent="0.2">
      <c r="B614" s="34"/>
      <c r="C614" s="30" t="str" cm="1">
        <f t="array" ref="C614">IF(B614=0," ",IF('Imperial Data'!AG603&gt;=1,_xlfn.XLOOKUP('Imperial Data'!AG603,Imperial_Incremental[Height],_xlfn.XLOOKUP('Cumulative Volumes Imperial'!$F$4,Imperial_Incremental[#Headers],Imperial_Incremental[])),0))</f>
        <v xml:space="preserve"> </v>
      </c>
      <c r="D614" s="30" t="str" cm="1">
        <f t="array" ref="D614">IF(B614=0," ",IF('Imperial Data'!AG603&gt;=1,_xlfn.XLOOKUP('Imperial Data'!AG603,Imperial_Incremental[Height],_xlfn.XLOOKUP('Cumulative Volumes Imperial'!$F$4&amp;"EC",Imperial_Incremental[#Headers],Imperial_Incremental[]),0),0))</f>
        <v xml:space="preserve"> </v>
      </c>
      <c r="E614" s="30"/>
      <c r="F614" s="30"/>
      <c r="G614" s="30"/>
      <c r="H614" s="30"/>
      <c r="I614" s="30"/>
      <c r="J614" s="30" t="str">
        <f>IF(B614="","",IF('Cumulative Volumes Imperial'!$AP$17=FALSE,L614,K614))</f>
        <v/>
      </c>
      <c r="K614" s="30"/>
      <c r="L614" s="30"/>
      <c r="M614" s="30" t="str">
        <f>IF($E$8+45+$E$9&gt;989,"FALSE",IF(B614="","",IF(#REF!="YES",N614,O614)))</f>
        <v/>
      </c>
      <c r="N614" s="30"/>
      <c r="O614" s="30"/>
      <c r="P614" s="30" t="str">
        <f>IF(B614=0,"",(((1/12)*'Imperial Data'!$AC$4*'Imperial Data'!$AC$5)-C614)*$H$6)</f>
        <v/>
      </c>
      <c r="Q614" s="30"/>
      <c r="R614" s="30"/>
      <c r="S614" s="30"/>
      <c r="T614" s="30"/>
      <c r="U614" s="30"/>
      <c r="V614" s="30"/>
      <c r="W614" s="30" t="str">
        <f t="shared" si="75"/>
        <v/>
      </c>
      <c r="X614" s="31"/>
      <c r="Y614" s="30" t="str">
        <f t="shared" si="74"/>
        <v xml:space="preserve"> </v>
      </c>
      <c r="Z614" s="32"/>
    </row>
    <row r="615" spans="2:26" x14ac:dyDescent="0.2">
      <c r="B615" s="34"/>
      <c r="C615" s="30" t="str" cm="1">
        <f t="array" ref="C615">IF(B615=0," ",IF('Imperial Data'!AG604&gt;=1,_xlfn.XLOOKUP('Imperial Data'!AG604,Imperial_Incremental[Height],_xlfn.XLOOKUP('Cumulative Volumes Imperial'!$F$4,Imperial_Incremental[#Headers],Imperial_Incremental[])),0))</f>
        <v xml:space="preserve"> </v>
      </c>
      <c r="D615" s="30" t="str" cm="1">
        <f t="array" ref="D615">IF(B615=0," ",IF('Imperial Data'!AG604&gt;=1,_xlfn.XLOOKUP('Imperial Data'!AG604,Imperial_Incremental[Height],_xlfn.XLOOKUP('Cumulative Volumes Imperial'!$F$4&amp;"EC",Imperial_Incremental[#Headers],Imperial_Incremental[]),0),0))</f>
        <v xml:space="preserve"> </v>
      </c>
      <c r="E615" s="30"/>
      <c r="F615" s="30"/>
      <c r="G615" s="30"/>
      <c r="H615" s="30"/>
      <c r="I615" s="30"/>
      <c r="J615" s="30" t="str">
        <f>IF(B615="","",IF('Cumulative Volumes Imperial'!$AP$17=FALSE,L615,K615))</f>
        <v/>
      </c>
      <c r="K615" s="30"/>
      <c r="L615" s="30"/>
      <c r="M615" s="30" t="str">
        <f>IF($E$8+45+$E$9&gt;989,"FALSE",IF(B615="","",IF(#REF!="YES",N615,O615)))</f>
        <v/>
      </c>
      <c r="N615" s="30"/>
      <c r="O615" s="30"/>
      <c r="P615" s="30" t="str">
        <f>IF(B615=0,"",(((1/12)*'Imperial Data'!$AC$4*'Imperial Data'!$AC$5)-C615)*$H$6)</f>
        <v/>
      </c>
      <c r="Q615" s="30"/>
      <c r="R615" s="30"/>
      <c r="S615" s="30"/>
      <c r="T615" s="30"/>
      <c r="U615" s="30"/>
      <c r="V615" s="30"/>
      <c r="W615" s="30" t="str">
        <f t="shared" si="75"/>
        <v/>
      </c>
      <c r="X615" s="31"/>
      <c r="Y615" s="30" t="str">
        <f t="shared" si="74"/>
        <v xml:space="preserve"> </v>
      </c>
      <c r="Z615" s="32"/>
    </row>
    <row r="616" spans="2:26" x14ac:dyDescent="0.2">
      <c r="B616" s="34"/>
      <c r="C616" s="30" t="str" cm="1">
        <f t="array" ref="C616">IF(B616=0," ",IF('Imperial Data'!AG605&gt;=1,_xlfn.XLOOKUP('Imperial Data'!AG605,Imperial_Incremental[Height],_xlfn.XLOOKUP('Cumulative Volumes Imperial'!$F$4,Imperial_Incremental[#Headers],Imperial_Incremental[])),0))</f>
        <v xml:space="preserve"> </v>
      </c>
      <c r="D616" s="30" t="str" cm="1">
        <f t="array" ref="D616">IF(B616=0," ",IF('Imperial Data'!AG605&gt;=1,_xlfn.XLOOKUP('Imperial Data'!AG605,Imperial_Incremental[Height],_xlfn.XLOOKUP('Cumulative Volumes Imperial'!$F$4&amp;"EC",Imperial_Incremental[#Headers],Imperial_Incremental[]),0),0))</f>
        <v xml:space="preserve"> </v>
      </c>
      <c r="E616" s="30"/>
      <c r="F616" s="30"/>
      <c r="G616" s="30"/>
      <c r="H616" s="30"/>
      <c r="I616" s="30"/>
      <c r="J616" s="30" t="str">
        <f>IF(B616="","",IF('Cumulative Volumes Imperial'!$AP$17=FALSE,L616,K616))</f>
        <v/>
      </c>
      <c r="K616" s="30"/>
      <c r="L616" s="30"/>
      <c r="M616" s="30" t="str">
        <f>IF($E$8+45+$E$9&gt;989,"FALSE",IF(B616="","",IF(#REF!="YES",N616,O616)))</f>
        <v/>
      </c>
      <c r="N616" s="30"/>
      <c r="O616" s="30"/>
      <c r="P616" s="30" t="str">
        <f>IF(B616=0,"",(((1/12)*'Imperial Data'!$AC$4*'Imperial Data'!$AC$5)-C616)*$H$6)</f>
        <v/>
      </c>
      <c r="Q616" s="30"/>
      <c r="R616" s="30"/>
      <c r="S616" s="30"/>
      <c r="T616" s="30"/>
      <c r="U616" s="30"/>
      <c r="V616" s="30"/>
      <c r="W616" s="30" t="str">
        <f t="shared" si="75"/>
        <v/>
      </c>
      <c r="X616" s="31"/>
      <c r="Y616" s="30" t="str">
        <f t="shared" si="74"/>
        <v xml:space="preserve"> </v>
      </c>
      <c r="Z616" s="32"/>
    </row>
    <row r="617" spans="2:26" x14ac:dyDescent="0.2">
      <c r="B617" s="34"/>
      <c r="C617" s="30" t="str" cm="1">
        <f t="array" ref="C617">IF(B617=0," ",IF('Imperial Data'!AG606&gt;=1,_xlfn.XLOOKUP('Imperial Data'!AG606,Imperial_Incremental[Height],_xlfn.XLOOKUP('Cumulative Volumes Imperial'!$F$4,Imperial_Incremental[#Headers],Imperial_Incremental[])),0))</f>
        <v xml:space="preserve"> </v>
      </c>
      <c r="D617" s="30" t="str" cm="1">
        <f t="array" ref="D617">IF(B617=0," ",IF('Imperial Data'!AG606&gt;=1,_xlfn.XLOOKUP('Imperial Data'!AG606,Imperial_Incremental[Height],_xlfn.XLOOKUP('Cumulative Volumes Imperial'!$F$4&amp;"EC",Imperial_Incremental[#Headers],Imperial_Incremental[]),0),0))</f>
        <v xml:space="preserve"> </v>
      </c>
      <c r="E617" s="30"/>
      <c r="F617" s="30"/>
      <c r="G617" s="30"/>
      <c r="H617" s="30"/>
      <c r="I617" s="30"/>
      <c r="J617" s="30" t="str">
        <f>IF(B617="","",IF('Cumulative Volumes Imperial'!$AP$17=FALSE,L617,K617))</f>
        <v/>
      </c>
      <c r="K617" s="30"/>
      <c r="L617" s="30"/>
      <c r="M617" s="30" t="str">
        <f>IF($E$8+45+$E$9&gt;989,"FALSE",IF(B617="","",IF(#REF!="YES",N617,O617)))</f>
        <v/>
      </c>
      <c r="N617" s="30"/>
      <c r="O617" s="30"/>
      <c r="P617" s="30" t="str">
        <f>IF(B617=0,"",(((1/12)*'Imperial Data'!$AC$4*'Imperial Data'!$AC$5)-C617)*$H$6)</f>
        <v/>
      </c>
      <c r="Q617" s="30"/>
      <c r="R617" s="30"/>
      <c r="S617" s="30"/>
      <c r="T617" s="30"/>
      <c r="U617" s="30"/>
      <c r="V617" s="30"/>
      <c r="W617" s="30" t="str">
        <f t="shared" si="75"/>
        <v/>
      </c>
      <c r="X617" s="31"/>
      <c r="Y617" s="30" t="str">
        <f t="shared" si="74"/>
        <v xml:space="preserve"> </v>
      </c>
      <c r="Z617" s="32"/>
    </row>
    <row r="618" spans="2:26" x14ac:dyDescent="0.2">
      <c r="B618" s="34"/>
      <c r="C618" s="30" t="str" cm="1">
        <f t="array" ref="C618">IF(B618=0," ",IF('Imperial Data'!AG607&gt;=1,_xlfn.XLOOKUP('Imperial Data'!AG607,Imperial_Incremental[Height],_xlfn.XLOOKUP('Cumulative Volumes Imperial'!$F$4,Imperial_Incremental[#Headers],Imperial_Incremental[])),0))</f>
        <v xml:space="preserve"> </v>
      </c>
      <c r="D618" s="30" t="str" cm="1">
        <f t="array" ref="D618">IF(B618=0," ",IF('Imperial Data'!AG607&gt;=1,_xlfn.XLOOKUP('Imperial Data'!AG607,Imperial_Incremental[Height],_xlfn.XLOOKUP('Cumulative Volumes Imperial'!$F$4&amp;"EC",Imperial_Incremental[#Headers],Imperial_Incremental[]),0),0))</f>
        <v xml:space="preserve"> </v>
      </c>
      <c r="E618" s="30"/>
      <c r="F618" s="30"/>
      <c r="G618" s="30"/>
      <c r="H618" s="30"/>
      <c r="I618" s="30"/>
      <c r="J618" s="30" t="str">
        <f>IF(B618="","",IF('Cumulative Volumes Imperial'!$AP$17=FALSE,L618,K618))</f>
        <v/>
      </c>
      <c r="K618" s="30"/>
      <c r="L618" s="30"/>
      <c r="M618" s="30" t="str">
        <f>IF($E$8+45+$E$9&gt;989,"FALSE",IF(B618="","",IF(#REF!="YES",N618,O618)))</f>
        <v/>
      </c>
      <c r="N618" s="30"/>
      <c r="O618" s="30"/>
      <c r="P618" s="30" t="str">
        <f>IF(B618=0,"",(((1/12)*'Imperial Data'!$AC$4*'Imperial Data'!$AC$5)-C618)*$H$6)</f>
        <v/>
      </c>
      <c r="Q618" s="30"/>
      <c r="R618" s="30"/>
      <c r="S618" s="30"/>
      <c r="T618" s="30"/>
      <c r="U618" s="30"/>
      <c r="V618" s="30"/>
      <c r="W618" s="30" t="str">
        <f t="shared" si="75"/>
        <v/>
      </c>
      <c r="X618" s="31"/>
      <c r="Y618" s="30" t="str">
        <f t="shared" si="74"/>
        <v xml:space="preserve"> </v>
      </c>
      <c r="Z618" s="32"/>
    </row>
    <row r="619" spans="2:26" x14ac:dyDescent="0.2">
      <c r="B619" s="34"/>
      <c r="C619" s="30" t="str" cm="1">
        <f t="array" ref="C619">IF(B619=0," ",IF('Imperial Data'!AG608&gt;=1,_xlfn.XLOOKUP('Imperial Data'!AG608,Imperial_Incremental[Height],_xlfn.XLOOKUP('Cumulative Volumes Imperial'!$F$4,Imperial_Incremental[#Headers],Imperial_Incremental[])),0))</f>
        <v xml:space="preserve"> </v>
      </c>
      <c r="D619" s="30" t="str" cm="1">
        <f t="array" ref="D619">IF(B619=0," ",IF('Imperial Data'!AG608&gt;=1,_xlfn.XLOOKUP('Imperial Data'!AG608,Imperial_Incremental[Height],_xlfn.XLOOKUP('Cumulative Volumes Imperial'!$F$4&amp;"EC",Imperial_Incremental[#Headers],Imperial_Incremental[]),0),0))</f>
        <v xml:space="preserve"> </v>
      </c>
      <c r="E619" s="30"/>
      <c r="F619" s="30"/>
      <c r="G619" s="30"/>
      <c r="H619" s="30"/>
      <c r="I619" s="30"/>
      <c r="J619" s="30" t="str">
        <f>IF(B619="","",IF('Cumulative Volumes Imperial'!$AP$17=FALSE,L619,K619))</f>
        <v/>
      </c>
      <c r="K619" s="30"/>
      <c r="L619" s="30"/>
      <c r="M619" s="30" t="str">
        <f>IF($E$8+45+$E$9&gt;989,"FALSE",IF(B619="","",IF(#REF!="YES",N619,O619)))</f>
        <v/>
      </c>
      <c r="N619" s="30"/>
      <c r="O619" s="30"/>
      <c r="P619" s="30" t="str">
        <f>IF(B619=0,"",(((1/12)*'Imperial Data'!$AC$4*'Imperial Data'!$AC$5)-C619)*$H$6)</f>
        <v/>
      </c>
      <c r="Q619" s="30"/>
      <c r="R619" s="30"/>
      <c r="S619" s="30"/>
      <c r="T619" s="30"/>
      <c r="U619" s="30"/>
      <c r="V619" s="30"/>
      <c r="W619" s="30" t="str">
        <f t="shared" si="75"/>
        <v/>
      </c>
      <c r="X619" s="31"/>
      <c r="Y619" s="30" t="str">
        <f t="shared" si="74"/>
        <v xml:space="preserve"> </v>
      </c>
      <c r="Z619" s="32"/>
    </row>
    <row r="620" spans="2:26" x14ac:dyDescent="0.2">
      <c r="B620" s="34"/>
      <c r="C620" s="30" t="str" cm="1">
        <f t="array" ref="C620">IF(B620=0," ",IF('Imperial Data'!AG609&gt;=1,_xlfn.XLOOKUP('Imperial Data'!AG609,Imperial_Incremental[Height],_xlfn.XLOOKUP('Cumulative Volumes Imperial'!$F$4,Imperial_Incremental[#Headers],Imperial_Incremental[])),0))</f>
        <v xml:space="preserve"> </v>
      </c>
      <c r="D620" s="30" t="str" cm="1">
        <f t="array" ref="D620">IF(B620=0," ",IF('Imperial Data'!AG609&gt;=1,_xlfn.XLOOKUP('Imperial Data'!AG609,Imperial_Incremental[Height],_xlfn.XLOOKUP('Cumulative Volumes Imperial'!$F$4&amp;"EC",Imperial_Incremental[#Headers],Imperial_Incremental[]),0),0))</f>
        <v xml:space="preserve"> </v>
      </c>
      <c r="E620" s="30"/>
      <c r="F620" s="30"/>
      <c r="G620" s="30"/>
      <c r="H620" s="30"/>
      <c r="I620" s="30"/>
      <c r="J620" s="30" t="str">
        <f>IF(B620="","",IF('Cumulative Volumes Imperial'!$AP$17=FALSE,L620,K620))</f>
        <v/>
      </c>
      <c r="K620" s="30"/>
      <c r="L620" s="30"/>
      <c r="M620" s="30" t="str">
        <f>IF($E$8+45+$E$9&gt;989,"FALSE",IF(B620="","",IF(#REF!="YES",N620,O620)))</f>
        <v/>
      </c>
      <c r="N620" s="30"/>
      <c r="O620" s="30"/>
      <c r="P620" s="30" t="str">
        <f>IF(B620=0,"",(((1/12)*'Imperial Data'!$AC$4*'Imperial Data'!$AC$5)-C620)*$H$6)</f>
        <v/>
      </c>
      <c r="Q620" s="30"/>
      <c r="R620" s="30"/>
      <c r="S620" s="30"/>
      <c r="T620" s="30"/>
      <c r="U620" s="30"/>
      <c r="V620" s="30"/>
      <c r="W620" s="30" t="str">
        <f t="shared" si="75"/>
        <v/>
      </c>
      <c r="X620" s="31"/>
      <c r="Y620" s="30" t="str">
        <f t="shared" si="74"/>
        <v xml:space="preserve"> </v>
      </c>
      <c r="Z620" s="32"/>
    </row>
    <row r="621" spans="2:26" x14ac:dyDescent="0.2">
      <c r="B621" s="34"/>
      <c r="C621" s="30" t="str" cm="1">
        <f t="array" ref="C621">IF(B621=0," ",IF('Imperial Data'!AG610&gt;=1,_xlfn.XLOOKUP('Imperial Data'!AG610,Imperial_Incremental[Height],_xlfn.XLOOKUP('Cumulative Volumes Imperial'!$F$4,Imperial_Incremental[#Headers],Imperial_Incremental[])),0))</f>
        <v xml:space="preserve"> </v>
      </c>
      <c r="D621" s="30" t="str" cm="1">
        <f t="array" ref="D621">IF(B621=0," ",IF('Imperial Data'!AG610&gt;=1,_xlfn.XLOOKUP('Imperial Data'!AG610,Imperial_Incremental[Height],_xlfn.XLOOKUP('Cumulative Volumes Imperial'!$F$4&amp;"EC",Imperial_Incremental[#Headers],Imperial_Incremental[]),0),0))</f>
        <v xml:space="preserve"> </v>
      </c>
      <c r="E621" s="30"/>
      <c r="F621" s="30"/>
      <c r="G621" s="30"/>
      <c r="H621" s="30"/>
      <c r="I621" s="30"/>
      <c r="J621" s="30" t="str">
        <f>IF(B621="","",IF('Cumulative Volumes Imperial'!$AP$17=FALSE,L621,K621))</f>
        <v/>
      </c>
      <c r="K621" s="30"/>
      <c r="L621" s="30"/>
      <c r="M621" s="30" t="str">
        <f>IF($E$8+45+$E$9&gt;989,"FALSE",IF(B621="","",IF(#REF!="YES",N621,O621)))</f>
        <v/>
      </c>
      <c r="N621" s="30"/>
      <c r="O621" s="30"/>
      <c r="P621" s="30" t="str">
        <f>IF(B621=0,"",(((1/12)*'Imperial Data'!$AC$4*'Imperial Data'!$AC$5)-C621)*$H$6)</f>
        <v/>
      </c>
      <c r="Q621" s="30"/>
      <c r="R621" s="30"/>
      <c r="S621" s="30"/>
      <c r="T621" s="30"/>
      <c r="U621" s="30"/>
      <c r="V621" s="30"/>
      <c r="W621" s="30" t="str">
        <f t="shared" si="75"/>
        <v/>
      </c>
      <c r="X621" s="31"/>
      <c r="Y621" s="30" t="str">
        <f t="shared" si="74"/>
        <v xml:space="preserve"> </v>
      </c>
      <c r="Z621" s="32"/>
    </row>
    <row r="622" spans="2:26" x14ac:dyDescent="0.2">
      <c r="B622" s="34"/>
      <c r="C622" s="30" t="str" cm="1">
        <f t="array" ref="C622">IF(B622=0," ",IF('Imperial Data'!AG611&gt;=1,_xlfn.XLOOKUP('Imperial Data'!AG611,Imperial_Incremental[Height],_xlfn.XLOOKUP('Cumulative Volumes Imperial'!$F$4,Imperial_Incremental[#Headers],Imperial_Incremental[])),0))</f>
        <v xml:space="preserve"> </v>
      </c>
      <c r="D622" s="30" t="str" cm="1">
        <f t="array" ref="D622">IF(B622=0," ",IF('Imperial Data'!AG611&gt;=1,_xlfn.XLOOKUP('Imperial Data'!AG611,Imperial_Incremental[Height],_xlfn.XLOOKUP('Cumulative Volumes Imperial'!$F$4&amp;"EC",Imperial_Incremental[#Headers],Imperial_Incremental[]),0),0))</f>
        <v xml:space="preserve"> </v>
      </c>
      <c r="E622" s="30"/>
      <c r="F622" s="30"/>
      <c r="G622" s="30"/>
      <c r="H622" s="30"/>
      <c r="I622" s="30"/>
      <c r="J622" s="30" t="str">
        <f>IF(B622="","",IF('Cumulative Volumes Imperial'!$AP$17=FALSE,L622,K622))</f>
        <v/>
      </c>
      <c r="K622" s="30"/>
      <c r="L622" s="30"/>
      <c r="M622" s="30" t="str">
        <f>IF($E$8+45+$E$9&gt;989,"FALSE",IF(B622="","",IF(#REF!="YES",N622,O622)))</f>
        <v/>
      </c>
      <c r="N622" s="30"/>
      <c r="O622" s="30"/>
      <c r="P622" s="30" t="str">
        <f>IF(B622=0,"",(((1/12)*'Imperial Data'!$AC$4*'Imperial Data'!$AC$5)-C622)*$H$6)</f>
        <v/>
      </c>
      <c r="Q622" s="30"/>
      <c r="R622" s="30"/>
      <c r="S622" s="30"/>
      <c r="T622" s="30"/>
      <c r="U622" s="30"/>
      <c r="V622" s="30"/>
      <c r="W622" s="30" t="str">
        <f t="shared" si="75"/>
        <v/>
      </c>
      <c r="X622" s="31"/>
      <c r="Y622" s="30" t="str">
        <f t="shared" si="74"/>
        <v xml:space="preserve"> </v>
      </c>
      <c r="Z622" s="32"/>
    </row>
    <row r="623" spans="2:26" x14ac:dyDescent="0.2">
      <c r="B623" s="34"/>
      <c r="C623" s="30" t="str" cm="1">
        <f t="array" ref="C623">IF(B623=0," ",IF('Imperial Data'!AG612&gt;=1,_xlfn.XLOOKUP('Imperial Data'!AG612,Imperial_Incremental[Height],_xlfn.XLOOKUP('Cumulative Volumes Imperial'!$F$4,Imperial_Incremental[#Headers],Imperial_Incremental[])),0))</f>
        <v xml:space="preserve"> </v>
      </c>
      <c r="D623" s="30" t="str" cm="1">
        <f t="array" ref="D623">IF(B623=0," ",IF('Imperial Data'!AG612&gt;=1,_xlfn.XLOOKUP('Imperial Data'!AG612,Imperial_Incremental[Height],_xlfn.XLOOKUP('Cumulative Volumes Imperial'!$F$4&amp;"EC",Imperial_Incremental[#Headers],Imperial_Incremental[]),0),0))</f>
        <v xml:space="preserve"> </v>
      </c>
      <c r="E623" s="30"/>
      <c r="F623" s="30"/>
      <c r="G623" s="30"/>
      <c r="H623" s="30"/>
      <c r="I623" s="30"/>
      <c r="J623" s="30" t="str">
        <f>IF(B623="","",IF('Cumulative Volumes Imperial'!$AP$17=FALSE,L623,K623))</f>
        <v/>
      </c>
      <c r="K623" s="30"/>
      <c r="L623" s="30"/>
      <c r="M623" s="30" t="str">
        <f>IF($E$8+45+$E$9&gt;989,"FALSE",IF(B623="","",IF(#REF!="YES",N623,O623)))</f>
        <v/>
      </c>
      <c r="N623" s="30"/>
      <c r="O623" s="30"/>
      <c r="P623" s="30" t="str">
        <f>IF(B623=0,"",(((1/12)*'Imperial Data'!$AC$4*'Imperial Data'!$AC$5)-C623)*$H$6)</f>
        <v/>
      </c>
      <c r="Q623" s="30"/>
      <c r="R623" s="30"/>
      <c r="S623" s="30"/>
      <c r="T623" s="30"/>
      <c r="U623" s="30"/>
      <c r="V623" s="30"/>
      <c r="W623" s="30" t="str">
        <f t="shared" si="75"/>
        <v/>
      </c>
      <c r="X623" s="31"/>
      <c r="Y623" s="30" t="str">
        <f t="shared" si="74"/>
        <v xml:space="preserve"> </v>
      </c>
      <c r="Z623" s="32"/>
    </row>
    <row r="624" spans="2:26" x14ac:dyDescent="0.2">
      <c r="B624" s="34"/>
      <c r="C624" s="30" t="str" cm="1">
        <f t="array" ref="C624">IF(B624=0," ",IF('Imperial Data'!AG613&gt;=1,_xlfn.XLOOKUP('Imperial Data'!AG613,Imperial_Incremental[Height],_xlfn.XLOOKUP('Cumulative Volumes Imperial'!$F$4,Imperial_Incremental[#Headers],Imperial_Incremental[])),0))</f>
        <v xml:space="preserve"> </v>
      </c>
      <c r="D624" s="30" t="str" cm="1">
        <f t="array" ref="D624">IF(B624=0," ",IF('Imperial Data'!AG613&gt;=1,_xlfn.XLOOKUP('Imperial Data'!AG613,Imperial_Incremental[Height],_xlfn.XLOOKUP('Cumulative Volumes Imperial'!$F$4&amp;"EC",Imperial_Incremental[#Headers],Imperial_Incremental[]),0),0))</f>
        <v xml:space="preserve"> </v>
      </c>
      <c r="E624" s="30"/>
      <c r="F624" s="30"/>
      <c r="G624" s="30"/>
      <c r="H624" s="30"/>
      <c r="I624" s="30"/>
      <c r="J624" s="30" t="str">
        <f>IF(B624="","",IF('Cumulative Volumes Imperial'!$AP$17=FALSE,L624,K624))</f>
        <v/>
      </c>
      <c r="K624" s="30"/>
      <c r="L624" s="30"/>
      <c r="M624" s="30" t="str">
        <f>IF($E$8+45+$E$9&gt;989,"FALSE",IF(B624="","",IF(#REF!="YES",N624,O624)))</f>
        <v/>
      </c>
      <c r="N624" s="30"/>
      <c r="O624" s="30"/>
      <c r="P624" s="30" t="str">
        <f>IF(B624=0,"",(((1/12)*'Imperial Data'!$AC$4*'Imperial Data'!$AC$5)-C624)*$H$6)</f>
        <v/>
      </c>
      <c r="Q624" s="30"/>
      <c r="R624" s="30"/>
      <c r="S624" s="30"/>
      <c r="T624" s="30"/>
      <c r="U624" s="30"/>
      <c r="V624" s="30"/>
      <c r="W624" s="30" t="str">
        <f t="shared" si="75"/>
        <v/>
      </c>
      <c r="X624" s="31"/>
      <c r="Y624" s="30" t="str">
        <f t="shared" si="74"/>
        <v xml:space="preserve"> </v>
      </c>
      <c r="Z624" s="32"/>
    </row>
    <row r="625" spans="2:26" x14ac:dyDescent="0.2">
      <c r="B625" s="34"/>
      <c r="C625" s="30" t="str" cm="1">
        <f t="array" ref="C625">IF(B625=0," ",IF('Imperial Data'!AG614&gt;=1,_xlfn.XLOOKUP('Imperial Data'!AG614,Imperial_Incremental[Height],_xlfn.XLOOKUP('Cumulative Volumes Imperial'!$F$4,Imperial_Incremental[#Headers],Imperial_Incremental[])),0))</f>
        <v xml:space="preserve"> </v>
      </c>
      <c r="D625" s="30" t="str" cm="1">
        <f t="array" ref="D625">IF(B625=0," ",IF('Imperial Data'!AG614&gt;=1,_xlfn.XLOOKUP('Imperial Data'!AG614,Imperial_Incremental[Height],_xlfn.XLOOKUP('Cumulative Volumes Imperial'!$F$4&amp;"EC",Imperial_Incremental[#Headers],Imperial_Incremental[]),0),0))</f>
        <v xml:space="preserve"> </v>
      </c>
      <c r="E625" s="30"/>
      <c r="F625" s="30"/>
      <c r="G625" s="30"/>
      <c r="H625" s="30"/>
      <c r="I625" s="30"/>
      <c r="J625" s="30" t="str">
        <f>IF(B625="","",IF('Cumulative Volumes Imperial'!$AP$17=FALSE,L625,K625))</f>
        <v/>
      </c>
      <c r="K625" s="30"/>
      <c r="L625" s="30"/>
      <c r="M625" s="30" t="str">
        <f>IF($E$8+45+$E$9&gt;989,"FALSE",IF(B625="","",IF(#REF!="YES",N625,O625)))</f>
        <v/>
      </c>
      <c r="N625" s="30"/>
      <c r="O625" s="30"/>
      <c r="P625" s="30" t="str">
        <f>IF(B625=0,"",(((1/12)*'Imperial Data'!$AC$4*'Imperial Data'!$AC$5)-C625)*$H$6)</f>
        <v/>
      </c>
      <c r="Q625" s="30"/>
      <c r="R625" s="30"/>
      <c r="S625" s="30"/>
      <c r="T625" s="30"/>
      <c r="U625" s="30"/>
      <c r="V625" s="30"/>
      <c r="W625" s="30" t="str">
        <f t="shared" si="75"/>
        <v/>
      </c>
      <c r="X625" s="31"/>
      <c r="Y625" s="30" t="str">
        <f t="shared" si="74"/>
        <v xml:space="preserve"> </v>
      </c>
      <c r="Z625" s="32"/>
    </row>
    <row r="626" spans="2:26" x14ac:dyDescent="0.2">
      <c r="B626" s="34"/>
      <c r="C626" s="30" t="str" cm="1">
        <f t="array" ref="C626">IF(B626=0," ",IF('Imperial Data'!AG615&gt;=1,_xlfn.XLOOKUP('Imperial Data'!AG615,Imperial_Incremental[Height],_xlfn.XLOOKUP('Cumulative Volumes Imperial'!$F$4,Imperial_Incremental[#Headers],Imperial_Incremental[])),0))</f>
        <v xml:space="preserve"> </v>
      </c>
      <c r="D626" s="30" t="str" cm="1">
        <f t="array" ref="D626">IF(B626=0," ",IF('Imperial Data'!AG615&gt;=1,_xlfn.XLOOKUP('Imperial Data'!AG615,Imperial_Incremental[Height],_xlfn.XLOOKUP('Cumulative Volumes Imperial'!$F$4&amp;"EC",Imperial_Incremental[#Headers],Imperial_Incremental[]),0),0))</f>
        <v xml:space="preserve"> </v>
      </c>
      <c r="E626" s="30"/>
      <c r="F626" s="30"/>
      <c r="G626" s="30"/>
      <c r="H626" s="30"/>
      <c r="I626" s="30"/>
      <c r="J626" s="30" t="str">
        <f>IF(B626="","",IF('Cumulative Volumes Imperial'!$AP$17=FALSE,L626,K626))</f>
        <v/>
      </c>
      <c r="K626" s="30"/>
      <c r="L626" s="30"/>
      <c r="M626" s="30" t="str">
        <f>IF($E$8+45+$E$9&gt;989,"FALSE",IF(B626="","",IF(#REF!="YES",N626,O626)))</f>
        <v/>
      </c>
      <c r="N626" s="30"/>
      <c r="O626" s="30"/>
      <c r="P626" s="30" t="str">
        <f>IF(B626=0,"",(((1/12)*'Imperial Data'!$AC$4*'Imperial Data'!$AC$5)-C626)*$H$6)</f>
        <v/>
      </c>
      <c r="Q626" s="30"/>
      <c r="R626" s="30"/>
      <c r="S626" s="30"/>
      <c r="T626" s="30"/>
      <c r="U626" s="30"/>
      <c r="V626" s="30"/>
      <c r="W626" s="30" t="str">
        <f t="shared" si="75"/>
        <v/>
      </c>
      <c r="X626" s="31"/>
      <c r="Y626" s="30" t="str">
        <f t="shared" si="74"/>
        <v xml:space="preserve"> </v>
      </c>
      <c r="Z626" s="32"/>
    </row>
    <row r="627" spans="2:26" x14ac:dyDescent="0.2">
      <c r="B627" s="34"/>
      <c r="C627" s="30" t="str" cm="1">
        <f t="array" ref="C627">IF(B627=0," ",IF('Imperial Data'!AG616&gt;=1,_xlfn.XLOOKUP('Imperial Data'!AG616,Imperial_Incremental[Height],_xlfn.XLOOKUP('Cumulative Volumes Imperial'!$F$4,Imperial_Incremental[#Headers],Imperial_Incremental[])),0))</f>
        <v xml:space="preserve"> </v>
      </c>
      <c r="D627" s="30" t="str" cm="1">
        <f t="array" ref="D627">IF(B627=0," ",IF('Imperial Data'!AG616&gt;=1,_xlfn.XLOOKUP('Imperial Data'!AG616,Imperial_Incremental[Height],_xlfn.XLOOKUP('Cumulative Volumes Imperial'!$F$4&amp;"EC",Imperial_Incremental[#Headers],Imperial_Incremental[]),0),0))</f>
        <v xml:space="preserve"> </v>
      </c>
      <c r="E627" s="30"/>
      <c r="F627" s="30"/>
      <c r="G627" s="30"/>
      <c r="H627" s="30"/>
      <c r="I627" s="30"/>
      <c r="J627" s="30" t="str">
        <f>IF(B627="","",IF('Cumulative Volumes Imperial'!$AP$17=FALSE,L627,K627))</f>
        <v/>
      </c>
      <c r="K627" s="30"/>
      <c r="L627" s="30"/>
      <c r="M627" s="30" t="str">
        <f>IF($E$8+45+$E$9&gt;989,"FALSE",IF(B627="","",IF(#REF!="YES",N627,O627)))</f>
        <v/>
      </c>
      <c r="N627" s="30"/>
      <c r="O627" s="30"/>
      <c r="P627" s="30" t="str">
        <f>IF(B627=0,"",(((1/12)*'Imperial Data'!$AC$4*'Imperial Data'!$AC$5)-C627)*$H$6)</f>
        <v/>
      </c>
      <c r="Q627" s="30"/>
      <c r="R627" s="30"/>
      <c r="S627" s="30"/>
      <c r="T627" s="30"/>
      <c r="U627" s="30"/>
      <c r="V627" s="30"/>
      <c r="W627" s="30" t="str">
        <f t="shared" si="75"/>
        <v/>
      </c>
      <c r="X627" s="31"/>
      <c r="Y627" s="30" t="str">
        <f t="shared" si="74"/>
        <v xml:space="preserve"> </v>
      </c>
      <c r="Z627" s="32"/>
    </row>
    <row r="628" spans="2:26" x14ac:dyDescent="0.2">
      <c r="B628" s="34"/>
      <c r="C628" s="30" t="str" cm="1">
        <f t="array" ref="C628">IF(B628=0," ",IF('Imperial Data'!AG617&gt;=1,_xlfn.XLOOKUP('Imperial Data'!AG617,Imperial_Incremental[Height],_xlfn.XLOOKUP('Cumulative Volumes Imperial'!$F$4,Imperial_Incremental[#Headers],Imperial_Incremental[])),0))</f>
        <v xml:space="preserve"> </v>
      </c>
      <c r="D628" s="30" t="str" cm="1">
        <f t="array" ref="D628">IF(B628=0," ",IF('Imperial Data'!AG617&gt;=1,_xlfn.XLOOKUP('Imperial Data'!AG617,Imperial_Incremental[Height],_xlfn.XLOOKUP('Cumulative Volumes Imperial'!$F$4&amp;"EC",Imperial_Incremental[#Headers],Imperial_Incremental[]),0),0))</f>
        <v xml:space="preserve"> </v>
      </c>
      <c r="E628" s="30"/>
      <c r="F628" s="30"/>
      <c r="G628" s="30"/>
      <c r="H628" s="30"/>
      <c r="I628" s="30"/>
      <c r="J628" s="30" t="str">
        <f>IF(B628="","",IF('Cumulative Volumes Imperial'!$AP$17=FALSE,L628,K628))</f>
        <v/>
      </c>
      <c r="K628" s="30"/>
      <c r="L628" s="30"/>
      <c r="M628" s="30" t="str">
        <f>IF($E$8+45+$E$9&gt;989,"FALSE",IF(B628="","",IF(#REF!="YES",N628,O628)))</f>
        <v/>
      </c>
      <c r="N628" s="30"/>
      <c r="O628" s="30"/>
      <c r="P628" s="30" t="str">
        <f>IF(B628=0,"",(((1/12)*'Imperial Data'!$AC$4*'Imperial Data'!$AC$5)-C628)*$H$6)</f>
        <v/>
      </c>
      <c r="Q628" s="30"/>
      <c r="R628" s="30"/>
      <c r="S628" s="30"/>
      <c r="T628" s="30"/>
      <c r="U628" s="30"/>
      <c r="V628" s="30"/>
      <c r="W628" s="30" t="str">
        <f t="shared" si="75"/>
        <v/>
      </c>
      <c r="X628" s="31"/>
      <c r="Y628" s="30" t="str">
        <f t="shared" si="74"/>
        <v xml:space="preserve"> </v>
      </c>
      <c r="Z628" s="32"/>
    </row>
    <row r="629" spans="2:26" x14ac:dyDescent="0.2">
      <c r="B629" s="34"/>
      <c r="C629" s="30" t="str" cm="1">
        <f t="array" ref="C629">IF(B629=0," ",IF('Imperial Data'!AG618&gt;=1,_xlfn.XLOOKUP('Imperial Data'!AG618,Imperial_Incremental[Height],_xlfn.XLOOKUP('Cumulative Volumes Imperial'!$F$4,Imperial_Incremental[#Headers],Imperial_Incremental[])),0))</f>
        <v xml:space="preserve"> </v>
      </c>
      <c r="D629" s="30" t="str" cm="1">
        <f t="array" ref="D629">IF(B629=0," ",IF('Imperial Data'!AG618&gt;=1,_xlfn.XLOOKUP('Imperial Data'!AG618,Imperial_Incremental[Height],_xlfn.XLOOKUP('Cumulative Volumes Imperial'!$F$4&amp;"EC",Imperial_Incremental[#Headers],Imperial_Incremental[]),0),0))</f>
        <v xml:space="preserve"> </v>
      </c>
      <c r="E629" s="30"/>
      <c r="F629" s="30"/>
      <c r="G629" s="30"/>
      <c r="H629" s="30"/>
      <c r="I629" s="30"/>
      <c r="J629" s="30" t="str">
        <f>IF(B629="","",IF('Cumulative Volumes Imperial'!$AP$17=FALSE,L629,K629))</f>
        <v/>
      </c>
      <c r="K629" s="30"/>
      <c r="L629" s="30"/>
      <c r="M629" s="30" t="str">
        <f>IF($E$8+45+$E$9&gt;989,"FALSE",IF(B629="","",IF(#REF!="YES",N629,O629)))</f>
        <v/>
      </c>
      <c r="N629" s="30"/>
      <c r="O629" s="30"/>
      <c r="P629" s="30" t="str">
        <f>IF(B629=0,"",(((1/12)*'Imperial Data'!$AC$4*'Imperial Data'!$AC$5)-C629)*$H$6)</f>
        <v/>
      </c>
      <c r="Q629" s="30"/>
      <c r="R629" s="30"/>
      <c r="S629" s="30"/>
      <c r="T629" s="30"/>
      <c r="U629" s="30"/>
      <c r="V629" s="30"/>
      <c r="W629" s="30" t="str">
        <f t="shared" si="75"/>
        <v/>
      </c>
      <c r="X629" s="31"/>
      <c r="Y629" s="30" t="str">
        <f t="shared" si="74"/>
        <v xml:space="preserve"> </v>
      </c>
      <c r="Z629" s="32"/>
    </row>
    <row r="630" spans="2:26" x14ac:dyDescent="0.2">
      <c r="B630" s="34"/>
      <c r="C630" s="30" t="str" cm="1">
        <f t="array" ref="C630">IF(B630=0," ",IF('Imperial Data'!AG619&gt;=1,_xlfn.XLOOKUP('Imperial Data'!AG619,Imperial_Incremental[Height],_xlfn.XLOOKUP('Cumulative Volumes Imperial'!$F$4,Imperial_Incremental[#Headers],Imperial_Incremental[])),0))</f>
        <v xml:space="preserve"> </v>
      </c>
      <c r="D630" s="30" t="str" cm="1">
        <f t="array" ref="D630">IF(B630=0," ",IF('Imperial Data'!AG619&gt;=1,_xlfn.XLOOKUP('Imperial Data'!AG619,Imperial_Incremental[Height],_xlfn.XLOOKUP('Cumulative Volumes Imperial'!$F$4&amp;"EC",Imperial_Incremental[#Headers],Imperial_Incremental[]),0),0))</f>
        <v xml:space="preserve"> </v>
      </c>
      <c r="E630" s="30"/>
      <c r="F630" s="30"/>
      <c r="G630" s="30"/>
      <c r="H630" s="30"/>
      <c r="I630" s="30"/>
      <c r="J630" s="30" t="str">
        <f>IF(B630="","",IF('Cumulative Volumes Imperial'!$AP$17=FALSE,L630,K630))</f>
        <v/>
      </c>
      <c r="K630" s="30"/>
      <c r="L630" s="30"/>
      <c r="M630" s="30" t="str">
        <f>IF($E$8+45+$E$9&gt;989,"FALSE",IF(B630="","",IF(#REF!="YES",N630,O630)))</f>
        <v/>
      </c>
      <c r="N630" s="30"/>
      <c r="O630" s="30"/>
      <c r="P630" s="30" t="str">
        <f>IF(B630=0,"",(((1/12)*'Imperial Data'!$AC$4*'Imperial Data'!$AC$5)-C630)*$H$6)</f>
        <v/>
      </c>
      <c r="Q630" s="30"/>
      <c r="R630" s="30"/>
      <c r="S630" s="30"/>
      <c r="T630" s="30"/>
      <c r="U630" s="30"/>
      <c r="V630" s="30"/>
      <c r="W630" s="30" t="str">
        <f t="shared" si="75"/>
        <v/>
      </c>
      <c r="X630" s="31"/>
      <c r="Y630" s="30" t="str">
        <f t="shared" si="74"/>
        <v xml:space="preserve"> </v>
      </c>
      <c r="Z630" s="32"/>
    </row>
    <row r="631" spans="2:26" x14ac:dyDescent="0.2">
      <c r="B631" s="34"/>
      <c r="C631" s="30" t="str" cm="1">
        <f t="array" ref="C631">IF(B631=0," ",IF('Imperial Data'!AG620&gt;=1,_xlfn.XLOOKUP('Imperial Data'!AG620,Imperial_Incremental[Height],_xlfn.XLOOKUP('Cumulative Volumes Imperial'!$F$4,Imperial_Incremental[#Headers],Imperial_Incremental[])),0))</f>
        <v xml:space="preserve"> </v>
      </c>
      <c r="D631" s="30" t="str" cm="1">
        <f t="array" ref="D631">IF(B631=0," ",IF('Imperial Data'!AG620&gt;=1,_xlfn.XLOOKUP('Imperial Data'!AG620,Imperial_Incremental[Height],_xlfn.XLOOKUP('Cumulative Volumes Imperial'!$F$4&amp;"EC",Imperial_Incremental[#Headers],Imperial_Incremental[]),0),0))</f>
        <v xml:space="preserve"> </v>
      </c>
      <c r="E631" s="30"/>
      <c r="F631" s="30"/>
      <c r="G631" s="30"/>
      <c r="H631" s="30"/>
      <c r="I631" s="30"/>
      <c r="J631" s="30" t="str">
        <f>IF(B631="","",IF('Cumulative Volumes Imperial'!$AP$17=FALSE,L631,K631))</f>
        <v/>
      </c>
      <c r="K631" s="30"/>
      <c r="L631" s="30"/>
      <c r="M631" s="30" t="str">
        <f>IF($E$8+45+$E$9&gt;989,"FALSE",IF(B631="","",IF(#REF!="YES",N631,O631)))</f>
        <v/>
      </c>
      <c r="N631" s="30"/>
      <c r="O631" s="30"/>
      <c r="P631" s="30" t="str">
        <f>IF(B631=0,"",(((1/12)*'Imperial Data'!$AC$4*'Imperial Data'!$AC$5)-C631)*$H$6)</f>
        <v/>
      </c>
      <c r="Q631" s="30"/>
      <c r="R631" s="30"/>
      <c r="S631" s="30"/>
      <c r="T631" s="30"/>
      <c r="U631" s="30"/>
      <c r="V631" s="30"/>
      <c r="W631" s="30" t="str">
        <f t="shared" si="75"/>
        <v/>
      </c>
      <c r="X631" s="31"/>
      <c r="Y631" s="30" t="str">
        <f t="shared" si="74"/>
        <v xml:space="preserve"> </v>
      </c>
      <c r="Z631" s="32"/>
    </row>
    <row r="632" spans="2:26" x14ac:dyDescent="0.2">
      <c r="B632" s="34"/>
      <c r="C632" s="30" t="str" cm="1">
        <f t="array" ref="C632">IF(B632=0," ",IF('Imperial Data'!AG621&gt;=1,_xlfn.XLOOKUP('Imperial Data'!AG621,Imperial_Incremental[Height],_xlfn.XLOOKUP('Cumulative Volumes Imperial'!$F$4,Imperial_Incremental[#Headers],Imperial_Incremental[])),0))</f>
        <v xml:space="preserve"> </v>
      </c>
      <c r="D632" s="30" t="str" cm="1">
        <f t="array" ref="D632">IF(B632=0," ",IF('Imperial Data'!AG621&gt;=1,_xlfn.XLOOKUP('Imperial Data'!AG621,Imperial_Incremental[Height],_xlfn.XLOOKUP('Cumulative Volumes Imperial'!$F$4&amp;"EC",Imperial_Incremental[#Headers],Imperial_Incremental[]),0),0))</f>
        <v xml:space="preserve"> </v>
      </c>
      <c r="E632" s="30"/>
      <c r="F632" s="30"/>
      <c r="G632" s="30"/>
      <c r="H632" s="30"/>
      <c r="I632" s="30"/>
      <c r="J632" s="30" t="str">
        <f>IF(B632="","",IF('Cumulative Volumes Imperial'!$AP$17=FALSE,L632,K632))</f>
        <v/>
      </c>
      <c r="K632" s="30"/>
      <c r="L632" s="30"/>
      <c r="M632" s="30" t="str">
        <f>IF($E$8+45+$E$9&gt;989,"FALSE",IF(B632="","",IF(#REF!="YES",N632,O632)))</f>
        <v/>
      </c>
      <c r="N632" s="30"/>
      <c r="O632" s="30"/>
      <c r="P632" s="30" t="str">
        <f>IF(B632=0,"",(((1/12)*'Imperial Data'!$AC$4*'Imperial Data'!$AC$5)-C632)*$H$6)</f>
        <v/>
      </c>
      <c r="Q632" s="30"/>
      <c r="R632" s="30"/>
      <c r="S632" s="30"/>
      <c r="T632" s="30"/>
      <c r="U632" s="30"/>
      <c r="V632" s="30"/>
      <c r="W632" s="30" t="str">
        <f t="shared" si="75"/>
        <v/>
      </c>
      <c r="X632" s="31"/>
      <c r="Y632" s="30" t="str">
        <f t="shared" si="74"/>
        <v xml:space="preserve"> </v>
      </c>
      <c r="Z632" s="32"/>
    </row>
    <row r="633" spans="2:26" x14ac:dyDescent="0.2">
      <c r="B633" s="34"/>
      <c r="C633" s="30" t="str" cm="1">
        <f t="array" ref="C633">IF(B633=0," ",IF('Imperial Data'!AG622&gt;=1,_xlfn.XLOOKUP('Imperial Data'!AG622,Imperial_Incremental[Height],_xlfn.XLOOKUP('Cumulative Volumes Imperial'!$F$4,Imperial_Incremental[#Headers],Imperial_Incremental[])),0))</f>
        <v xml:space="preserve"> </v>
      </c>
      <c r="D633" s="30" t="str" cm="1">
        <f t="array" ref="D633">IF(B633=0," ",IF('Imperial Data'!AG622&gt;=1,_xlfn.XLOOKUP('Imperial Data'!AG622,Imperial_Incremental[Height],_xlfn.XLOOKUP('Cumulative Volumes Imperial'!$F$4&amp;"EC",Imperial_Incremental[#Headers],Imperial_Incremental[]),0),0))</f>
        <v xml:space="preserve"> </v>
      </c>
      <c r="E633" s="30"/>
      <c r="F633" s="30"/>
      <c r="G633" s="30"/>
      <c r="H633" s="30"/>
      <c r="I633" s="30"/>
      <c r="J633" s="30" t="str">
        <f>IF(B633="","",IF('Cumulative Volumes Imperial'!$AP$17=FALSE,L633,K633))</f>
        <v/>
      </c>
      <c r="K633" s="30"/>
      <c r="L633" s="30"/>
      <c r="M633" s="30" t="str">
        <f>IF($E$8+45+$E$9&gt;989,"FALSE",IF(B633="","",IF(#REF!="YES",N633,O633)))</f>
        <v/>
      </c>
      <c r="N633" s="30"/>
      <c r="O633" s="30"/>
      <c r="P633" s="30" t="str">
        <f>IF(B633=0,"",(((1/12)*'Imperial Data'!$AC$4*'Imperial Data'!$AC$5)-C633)*$H$6)</f>
        <v/>
      </c>
      <c r="Q633" s="30"/>
      <c r="R633" s="30"/>
      <c r="S633" s="30"/>
      <c r="T633" s="30"/>
      <c r="U633" s="30"/>
      <c r="V633" s="30"/>
      <c r="W633" s="30" t="str">
        <f t="shared" si="75"/>
        <v/>
      </c>
      <c r="X633" s="31"/>
      <c r="Y633" s="30" t="str">
        <f t="shared" si="74"/>
        <v xml:space="preserve"> </v>
      </c>
      <c r="Z633" s="32"/>
    </row>
    <row r="634" spans="2:26" x14ac:dyDescent="0.2">
      <c r="B634" s="34"/>
      <c r="C634" s="30" t="str" cm="1">
        <f t="array" ref="C634">IF(B634=0," ",IF('Imperial Data'!AG623&gt;=1,_xlfn.XLOOKUP('Imperial Data'!AG623,Imperial_Incremental[Height],_xlfn.XLOOKUP('Cumulative Volumes Imperial'!$F$4,Imperial_Incremental[#Headers],Imperial_Incremental[])),0))</f>
        <v xml:space="preserve"> </v>
      </c>
      <c r="D634" s="30" t="str" cm="1">
        <f t="array" ref="D634">IF(B634=0," ",IF('Imperial Data'!AG623&gt;=1,_xlfn.XLOOKUP('Imperial Data'!AG623,Imperial_Incremental[Height],_xlfn.XLOOKUP('Cumulative Volumes Imperial'!$F$4&amp;"EC",Imperial_Incremental[#Headers],Imperial_Incremental[]),0),0))</f>
        <v xml:space="preserve"> </v>
      </c>
      <c r="E634" s="30"/>
      <c r="F634" s="30"/>
      <c r="G634" s="30"/>
      <c r="H634" s="30"/>
      <c r="I634" s="30"/>
      <c r="J634" s="30" t="str">
        <f>IF(B634="","",IF('Cumulative Volumes Imperial'!$AP$17=FALSE,L634,K634))</f>
        <v/>
      </c>
      <c r="K634" s="30"/>
      <c r="L634" s="30"/>
      <c r="M634" s="30" t="str">
        <f>IF($E$8+45+$E$9&gt;989,"FALSE",IF(B634="","",IF(#REF!="YES",N634,O634)))</f>
        <v/>
      </c>
      <c r="N634" s="30"/>
      <c r="O634" s="30"/>
      <c r="P634" s="30" t="str">
        <f>IF(B634=0,"",(((1/12)*'Imperial Data'!$AC$4*'Imperial Data'!$AC$5)-C634)*$H$6)</f>
        <v/>
      </c>
      <c r="Q634" s="30"/>
      <c r="R634" s="30"/>
      <c r="S634" s="30"/>
      <c r="T634" s="30"/>
      <c r="U634" s="30"/>
      <c r="V634" s="30"/>
      <c r="W634" s="30" t="str">
        <f t="shared" si="75"/>
        <v/>
      </c>
      <c r="X634" s="31"/>
      <c r="Y634" s="30" t="str">
        <f t="shared" si="74"/>
        <v xml:space="preserve"> </v>
      </c>
      <c r="Z634" s="32"/>
    </row>
    <row r="635" spans="2:26" x14ac:dyDescent="0.2">
      <c r="B635" s="34"/>
      <c r="C635" s="30" t="str" cm="1">
        <f t="array" ref="C635">IF(B635=0," ",IF('Imperial Data'!AG624&gt;=1,_xlfn.XLOOKUP('Imperial Data'!AG624,Imperial_Incremental[Height],_xlfn.XLOOKUP('Cumulative Volumes Imperial'!$F$4,Imperial_Incremental[#Headers],Imperial_Incremental[])),0))</f>
        <v xml:space="preserve"> </v>
      </c>
      <c r="D635" s="30" t="str" cm="1">
        <f t="array" ref="D635">IF(B635=0," ",IF('Imperial Data'!AG624&gt;=1,_xlfn.XLOOKUP('Imperial Data'!AG624,Imperial_Incremental[Height],_xlfn.XLOOKUP('Cumulative Volumes Imperial'!$F$4&amp;"EC",Imperial_Incremental[#Headers],Imperial_Incremental[]),0),0))</f>
        <v xml:space="preserve"> </v>
      </c>
      <c r="E635" s="30"/>
      <c r="F635" s="30"/>
      <c r="G635" s="30"/>
      <c r="H635" s="30"/>
      <c r="I635" s="30"/>
      <c r="J635" s="30" t="str">
        <f>IF(B635="","",IF('Cumulative Volumes Imperial'!$AP$17=FALSE,L635,K635))</f>
        <v/>
      </c>
      <c r="K635" s="30"/>
      <c r="L635" s="30"/>
      <c r="M635" s="30" t="str">
        <f>IF($E$8+45+$E$9&gt;989,"FALSE",IF(B635="","",IF(#REF!="YES",N635,O635)))</f>
        <v/>
      </c>
      <c r="N635" s="30"/>
      <c r="O635" s="30"/>
      <c r="P635" s="30" t="str">
        <f>IF(B635=0,"",(((1/12)*'Imperial Data'!$AC$4*'Imperial Data'!$AC$5)-C635)*$H$6)</f>
        <v/>
      </c>
      <c r="Q635" s="30"/>
      <c r="R635" s="30"/>
      <c r="S635" s="30"/>
      <c r="T635" s="30"/>
      <c r="U635" s="30"/>
      <c r="V635" s="30"/>
      <c r="W635" s="30" t="str">
        <f t="shared" si="75"/>
        <v/>
      </c>
      <c r="X635" s="31"/>
      <c r="Y635" s="30" t="str">
        <f t="shared" si="74"/>
        <v xml:space="preserve"> </v>
      </c>
      <c r="Z635" s="32"/>
    </row>
    <row r="636" spans="2:26" x14ac:dyDescent="0.2">
      <c r="B636" s="34"/>
      <c r="C636" s="30" t="str" cm="1">
        <f t="array" ref="C636">IF(B636=0," ",IF('Imperial Data'!AG625&gt;=1,_xlfn.XLOOKUP('Imperial Data'!AG625,Imperial_Incremental[Height],_xlfn.XLOOKUP('Cumulative Volumes Imperial'!$F$4,Imperial_Incremental[#Headers],Imperial_Incremental[])),0))</f>
        <v xml:space="preserve"> </v>
      </c>
      <c r="D636" s="30" t="str" cm="1">
        <f t="array" ref="D636">IF(B636=0," ",IF('Imperial Data'!AG625&gt;=1,_xlfn.XLOOKUP('Imperial Data'!AG625,Imperial_Incremental[Height],_xlfn.XLOOKUP('Cumulative Volumes Imperial'!$F$4&amp;"EC",Imperial_Incremental[#Headers],Imperial_Incremental[]),0),0))</f>
        <v xml:space="preserve"> </v>
      </c>
      <c r="E636" s="30"/>
      <c r="F636" s="30"/>
      <c r="G636" s="30"/>
      <c r="H636" s="30"/>
      <c r="I636" s="30"/>
      <c r="J636" s="30" t="str">
        <f>IF(B636="","",IF('Cumulative Volumes Imperial'!$AP$17=FALSE,L636,K636))</f>
        <v/>
      </c>
      <c r="K636" s="30"/>
      <c r="L636" s="30"/>
      <c r="M636" s="30" t="str">
        <f>IF($E$8+45+$E$9&gt;989,"FALSE",IF(B636="","",IF(#REF!="YES",N636,O636)))</f>
        <v/>
      </c>
      <c r="N636" s="30"/>
      <c r="O636" s="30"/>
      <c r="P636" s="30" t="str">
        <f>IF(B636=0,"",(((1/12)*'Imperial Data'!$AC$4*'Imperial Data'!$AC$5)-C636)*$H$6)</f>
        <v/>
      </c>
      <c r="Q636" s="30"/>
      <c r="R636" s="30"/>
      <c r="S636" s="30"/>
      <c r="T636" s="30"/>
      <c r="U636" s="30"/>
      <c r="V636" s="30"/>
      <c r="W636" s="30" t="str">
        <f t="shared" si="75"/>
        <v/>
      </c>
      <c r="X636" s="31"/>
      <c r="Y636" s="30" t="str">
        <f t="shared" si="74"/>
        <v xml:space="preserve"> </v>
      </c>
      <c r="Z636" s="32"/>
    </row>
    <row r="637" spans="2:26" x14ac:dyDescent="0.2">
      <c r="B637" s="34"/>
      <c r="C637" s="30" t="str" cm="1">
        <f t="array" ref="C637">IF(B637=0," ",IF('Imperial Data'!AG626&gt;=1,_xlfn.XLOOKUP('Imperial Data'!AG626,Imperial_Incremental[Height],_xlfn.XLOOKUP('Cumulative Volumes Imperial'!$F$4,Imperial_Incremental[#Headers],Imperial_Incremental[])),0))</f>
        <v xml:space="preserve"> </v>
      </c>
      <c r="D637" s="30" t="str" cm="1">
        <f t="array" ref="D637">IF(B637=0," ",IF('Imperial Data'!AG626&gt;=1,_xlfn.XLOOKUP('Imperial Data'!AG626,Imperial_Incremental[Height],_xlfn.XLOOKUP('Cumulative Volumes Imperial'!$F$4&amp;"EC",Imperial_Incremental[#Headers],Imperial_Incremental[]),0),0))</f>
        <v xml:space="preserve"> </v>
      </c>
      <c r="E637" s="30"/>
      <c r="F637" s="30"/>
      <c r="G637" s="30"/>
      <c r="H637" s="30"/>
      <c r="I637" s="30"/>
      <c r="J637" s="30" t="str">
        <f>IF(B637="","",IF('Cumulative Volumes Imperial'!$AP$17=FALSE,L637,K637))</f>
        <v/>
      </c>
      <c r="K637" s="30"/>
      <c r="L637" s="30"/>
      <c r="M637" s="30" t="str">
        <f>IF($E$8+45+$E$9&gt;989,"FALSE",IF(B637="","",IF(#REF!="YES",N637,O637)))</f>
        <v/>
      </c>
      <c r="N637" s="30"/>
      <c r="O637" s="30"/>
      <c r="P637" s="30" t="str">
        <f>IF(B637=0,"",(((1/12)*'Imperial Data'!$AC$4*'Imperial Data'!$AC$5)-C637)*$H$6)</f>
        <v/>
      </c>
      <c r="Q637" s="30"/>
      <c r="R637" s="30"/>
      <c r="S637" s="30"/>
      <c r="T637" s="30"/>
      <c r="U637" s="30"/>
      <c r="V637" s="30"/>
      <c r="W637" s="30" t="str">
        <f t="shared" si="75"/>
        <v/>
      </c>
      <c r="X637" s="31"/>
      <c r="Y637" s="30" t="str">
        <f t="shared" si="74"/>
        <v xml:space="preserve"> </v>
      </c>
      <c r="Z637" s="32"/>
    </row>
    <row r="638" spans="2:26" x14ac:dyDescent="0.2">
      <c r="B638" s="34"/>
      <c r="C638" s="30" t="str" cm="1">
        <f t="array" ref="C638">IF(B638=0," ",IF('Imperial Data'!AG627&gt;=1,_xlfn.XLOOKUP('Imperial Data'!AG627,Imperial_Incremental[Height],_xlfn.XLOOKUP('Cumulative Volumes Imperial'!$F$4,Imperial_Incremental[#Headers],Imperial_Incremental[])),0))</f>
        <v xml:space="preserve"> </v>
      </c>
      <c r="D638" s="30" t="str" cm="1">
        <f t="array" ref="D638">IF(B638=0," ",IF('Imperial Data'!AG627&gt;=1,_xlfn.XLOOKUP('Imperial Data'!AG627,Imperial_Incremental[Height],_xlfn.XLOOKUP('Cumulative Volumes Imperial'!$F$4&amp;"EC",Imperial_Incremental[#Headers],Imperial_Incremental[]),0),0))</f>
        <v xml:space="preserve"> </v>
      </c>
      <c r="E638" s="30"/>
      <c r="F638" s="30"/>
      <c r="G638" s="30"/>
      <c r="H638" s="30"/>
      <c r="I638" s="30"/>
      <c r="J638" s="30" t="str">
        <f>IF(B638="","",IF('Cumulative Volumes Imperial'!$AP$17=FALSE,L638,K638))</f>
        <v/>
      </c>
      <c r="K638" s="30"/>
      <c r="L638" s="30"/>
      <c r="M638" s="30" t="str">
        <f>IF($E$8+45+$E$9&gt;989,"FALSE",IF(B638="","",IF(#REF!="YES",N638,O638)))</f>
        <v/>
      </c>
      <c r="N638" s="30"/>
      <c r="O638" s="30"/>
      <c r="P638" s="30" t="str">
        <f>IF(B638=0,"",(((1/12)*'Imperial Data'!$AC$4*'Imperial Data'!$AC$5)-C638)*$H$6)</f>
        <v/>
      </c>
      <c r="Q638" s="30"/>
      <c r="R638" s="30"/>
      <c r="S638" s="30"/>
      <c r="T638" s="30"/>
      <c r="U638" s="30"/>
      <c r="V638" s="30"/>
      <c r="W638" s="30" t="str">
        <f t="shared" si="75"/>
        <v/>
      </c>
      <c r="X638" s="31"/>
      <c r="Y638" s="30" t="str">
        <f t="shared" si="74"/>
        <v xml:space="preserve"> </v>
      </c>
      <c r="Z638" s="32"/>
    </row>
    <row r="639" spans="2:26" x14ac:dyDescent="0.2">
      <c r="B639" s="34"/>
      <c r="C639" s="30" t="str" cm="1">
        <f t="array" ref="C639">IF(B639=0," ",IF('Imperial Data'!AG628&gt;=1,_xlfn.XLOOKUP('Imperial Data'!AG628,Imperial_Incremental[Height],_xlfn.XLOOKUP('Cumulative Volumes Imperial'!$F$4,Imperial_Incremental[#Headers],Imperial_Incremental[])),0))</f>
        <v xml:space="preserve"> </v>
      </c>
      <c r="D639" s="30" t="str" cm="1">
        <f t="array" ref="D639">IF(B639=0," ",IF('Imperial Data'!AG628&gt;=1,_xlfn.XLOOKUP('Imperial Data'!AG628,Imperial_Incremental[Height],_xlfn.XLOOKUP('Cumulative Volumes Imperial'!$F$4&amp;"EC",Imperial_Incremental[#Headers],Imperial_Incremental[]),0),0))</f>
        <v xml:space="preserve"> </v>
      </c>
      <c r="E639" s="30"/>
      <c r="F639" s="30"/>
      <c r="G639" s="30"/>
      <c r="H639" s="30"/>
      <c r="I639" s="30"/>
      <c r="J639" s="30" t="str">
        <f>IF(B639="","",IF('Cumulative Volumes Imperial'!$AP$17=FALSE,L639,K639))</f>
        <v/>
      </c>
      <c r="K639" s="30"/>
      <c r="L639" s="30"/>
      <c r="M639" s="30" t="str">
        <f>IF($E$8+45+$E$9&gt;989,"FALSE",IF(B639="","",IF(#REF!="YES",N639,O639)))</f>
        <v/>
      </c>
      <c r="N639" s="30"/>
      <c r="O639" s="30"/>
      <c r="P639" s="30" t="str">
        <f>IF(B639=0,"",(((1/12)*'Imperial Data'!$AC$4*'Imperial Data'!$AC$5)-C639)*$H$6)</f>
        <v/>
      </c>
      <c r="Q639" s="30"/>
      <c r="R639" s="30"/>
      <c r="S639" s="30"/>
      <c r="T639" s="30"/>
      <c r="U639" s="30"/>
      <c r="V639" s="30"/>
      <c r="W639" s="30" t="str">
        <f t="shared" si="75"/>
        <v/>
      </c>
      <c r="X639" s="31"/>
      <c r="Y639" s="30" t="str">
        <f t="shared" si="74"/>
        <v xml:space="preserve"> </v>
      </c>
      <c r="Z639" s="32"/>
    </row>
    <row r="640" spans="2:26" x14ac:dyDescent="0.2">
      <c r="B640" s="34"/>
      <c r="C640" s="30" t="str" cm="1">
        <f t="array" ref="C640">IF(B640=0," ",IF('Imperial Data'!AG629&gt;=1,_xlfn.XLOOKUP('Imperial Data'!AG629,Imperial_Incremental[Height],_xlfn.XLOOKUP('Cumulative Volumes Imperial'!$F$4,Imperial_Incremental[#Headers],Imperial_Incremental[])),0))</f>
        <v xml:space="preserve"> </v>
      </c>
      <c r="D640" s="30" t="str" cm="1">
        <f t="array" ref="D640">IF(B640=0," ",IF('Imperial Data'!AG629&gt;=1,_xlfn.XLOOKUP('Imperial Data'!AG629,Imperial_Incremental[Height],_xlfn.XLOOKUP('Cumulative Volumes Imperial'!$F$4&amp;"EC",Imperial_Incremental[#Headers],Imperial_Incremental[]),0),0))</f>
        <v xml:space="preserve"> </v>
      </c>
      <c r="E640" s="30"/>
      <c r="F640" s="30"/>
      <c r="G640" s="30"/>
      <c r="H640" s="30"/>
      <c r="I640" s="30"/>
      <c r="J640" s="30" t="str">
        <f>IF(B640="","",IF('Cumulative Volumes Imperial'!$AP$17=FALSE,L640,K640))</f>
        <v/>
      </c>
      <c r="K640" s="30"/>
      <c r="L640" s="30"/>
      <c r="M640" s="30" t="str">
        <f>IF($E$8+45+$E$9&gt;989,"FALSE",IF(B640="","",IF(#REF!="YES",N640,O640)))</f>
        <v/>
      </c>
      <c r="N640" s="30"/>
      <c r="O640" s="30"/>
      <c r="P640" s="30" t="str">
        <f>IF(B640=0,"",(((1/12)*'Imperial Data'!$AC$4*'Imperial Data'!$AC$5)-C640)*$H$6)</f>
        <v/>
      </c>
      <c r="Q640" s="30"/>
      <c r="R640" s="30"/>
      <c r="S640" s="30"/>
      <c r="T640" s="30"/>
      <c r="U640" s="30"/>
      <c r="V640" s="30"/>
      <c r="W640" s="30" t="str">
        <f t="shared" si="75"/>
        <v/>
      </c>
      <c r="X640" s="31"/>
      <c r="Y640" s="30" t="str">
        <f t="shared" si="74"/>
        <v xml:space="preserve"> </v>
      </c>
      <c r="Z640" s="32"/>
    </row>
    <row r="641" spans="2:26" x14ac:dyDescent="0.2">
      <c r="B641" s="34"/>
      <c r="C641" s="30" t="str" cm="1">
        <f t="array" ref="C641">IF(B641=0," ",IF('Imperial Data'!AG630&gt;=1,_xlfn.XLOOKUP('Imperial Data'!AG630,Imperial_Incremental[Height],_xlfn.XLOOKUP('Cumulative Volumes Imperial'!$F$4,Imperial_Incremental[#Headers],Imperial_Incremental[])),0))</f>
        <v xml:space="preserve"> </v>
      </c>
      <c r="D641" s="30" t="str" cm="1">
        <f t="array" ref="D641">IF(B641=0," ",IF('Imperial Data'!AG630&gt;=1,_xlfn.XLOOKUP('Imperial Data'!AG630,Imperial_Incremental[Height],_xlfn.XLOOKUP('Cumulative Volumes Imperial'!$F$4&amp;"EC",Imperial_Incremental[#Headers],Imperial_Incremental[]),0),0))</f>
        <v xml:space="preserve"> </v>
      </c>
      <c r="E641" s="30"/>
      <c r="F641" s="30"/>
      <c r="G641" s="30"/>
      <c r="H641" s="30"/>
      <c r="I641" s="30"/>
      <c r="J641" s="30" t="str">
        <f>IF(B641="","",IF('Cumulative Volumes Imperial'!$AP$17=FALSE,L641,K641))</f>
        <v/>
      </c>
      <c r="K641" s="30"/>
      <c r="L641" s="30"/>
      <c r="M641" s="30" t="str">
        <f>IF($E$8+45+$E$9&gt;989,"FALSE",IF(B641="","",IF(#REF!="YES",N641,O641)))</f>
        <v/>
      </c>
      <c r="N641" s="30"/>
      <c r="O641" s="30"/>
      <c r="P641" s="30" t="str">
        <f>IF(B641=0,"",(((1/12)*'Imperial Data'!$AC$4*'Imperial Data'!$AC$5)-C641)*$H$6)</f>
        <v/>
      </c>
      <c r="Q641" s="30"/>
      <c r="R641" s="30"/>
      <c r="S641" s="30"/>
      <c r="T641" s="30"/>
      <c r="U641" s="30"/>
      <c r="V641" s="30"/>
      <c r="W641" s="30" t="str">
        <f t="shared" si="75"/>
        <v/>
      </c>
      <c r="X641" s="31"/>
      <c r="Y641" s="30" t="str">
        <f t="shared" si="74"/>
        <v xml:space="preserve"> </v>
      </c>
      <c r="Z641" s="32"/>
    </row>
    <row r="642" spans="2:26" x14ac:dyDescent="0.2">
      <c r="B642" s="34"/>
      <c r="C642" s="30" t="str" cm="1">
        <f t="array" ref="C642">IF(B642=0," ",IF('Imperial Data'!AG631&gt;=1,_xlfn.XLOOKUP('Imperial Data'!AG631,Imperial_Incremental[Height],_xlfn.XLOOKUP('Cumulative Volumes Imperial'!$F$4,Imperial_Incremental[#Headers],Imperial_Incremental[])),0))</f>
        <v xml:space="preserve"> </v>
      </c>
      <c r="D642" s="30" t="str" cm="1">
        <f t="array" ref="D642">IF(B642=0," ",IF('Imperial Data'!AG631&gt;=1,_xlfn.XLOOKUP('Imperial Data'!AG631,Imperial_Incremental[Height],_xlfn.XLOOKUP('Cumulative Volumes Imperial'!$F$4&amp;"EC",Imperial_Incremental[#Headers],Imperial_Incremental[]),0),0))</f>
        <v xml:space="preserve"> </v>
      </c>
      <c r="E642" s="30"/>
      <c r="F642" s="30"/>
      <c r="G642" s="30"/>
      <c r="H642" s="30"/>
      <c r="I642" s="30"/>
      <c r="J642" s="30" t="str">
        <f>IF(B642="","",IF('Cumulative Volumes Imperial'!$AP$17=FALSE,L642,K642))</f>
        <v/>
      </c>
      <c r="K642" s="30"/>
      <c r="L642" s="30"/>
      <c r="M642" s="30" t="str">
        <f>IF($E$8+45+$E$9&gt;989,"FALSE",IF(B642="","",IF(#REF!="YES",N642,O642)))</f>
        <v/>
      </c>
      <c r="N642" s="30"/>
      <c r="O642" s="30"/>
      <c r="P642" s="30" t="str">
        <f>IF(B642=0,"",(((1/12)*'Imperial Data'!$AC$4*'Imperial Data'!$AC$5)-C642)*$H$6)</f>
        <v/>
      </c>
      <c r="Q642" s="30"/>
      <c r="R642" s="30"/>
      <c r="S642" s="30"/>
      <c r="T642" s="30"/>
      <c r="U642" s="30"/>
      <c r="V642" s="30"/>
      <c r="W642" s="30" t="str">
        <f t="shared" si="75"/>
        <v/>
      </c>
      <c r="X642" s="31"/>
      <c r="Y642" s="30" t="str">
        <f t="shared" si="74"/>
        <v xml:space="preserve"> </v>
      </c>
      <c r="Z642" s="32"/>
    </row>
    <row r="643" spans="2:26" x14ac:dyDescent="0.2">
      <c r="B643" s="34"/>
      <c r="C643" s="30" t="str" cm="1">
        <f t="array" ref="C643">IF(B643=0," ",IF('Imperial Data'!AG632&gt;=1,_xlfn.XLOOKUP('Imperial Data'!AG632,Imperial_Incremental[Height],_xlfn.XLOOKUP('Cumulative Volumes Imperial'!$F$4,Imperial_Incremental[#Headers],Imperial_Incremental[])),0))</f>
        <v xml:space="preserve"> </v>
      </c>
      <c r="D643" s="30" t="str" cm="1">
        <f t="array" ref="D643">IF(B643=0," ",IF('Imperial Data'!AG632&gt;=1,_xlfn.XLOOKUP('Imperial Data'!AG632,Imperial_Incremental[Height],_xlfn.XLOOKUP('Cumulative Volumes Imperial'!$F$4&amp;"EC",Imperial_Incremental[#Headers],Imperial_Incremental[]),0),0))</f>
        <v xml:space="preserve"> </v>
      </c>
      <c r="E643" s="30"/>
      <c r="F643" s="30"/>
      <c r="G643" s="30"/>
      <c r="H643" s="30"/>
      <c r="I643" s="30"/>
      <c r="J643" s="30" t="str">
        <f>IF(B643="","",IF('Cumulative Volumes Imperial'!$AP$17=FALSE,L643,K643))</f>
        <v/>
      </c>
      <c r="K643" s="30"/>
      <c r="L643" s="30"/>
      <c r="M643" s="30" t="str">
        <f>IF($E$8+45+$E$9&gt;989,"FALSE",IF(B643="","",IF(#REF!="YES",N643,O643)))</f>
        <v/>
      </c>
      <c r="N643" s="30"/>
      <c r="O643" s="30"/>
      <c r="P643" s="30" t="str">
        <f>IF(B643=0,"",(((1/12)*'Imperial Data'!$AC$4*'Imperial Data'!$AC$5)-C643)*$H$6)</f>
        <v/>
      </c>
      <c r="Q643" s="30"/>
      <c r="R643" s="30"/>
      <c r="S643" s="30"/>
      <c r="T643" s="30"/>
      <c r="U643" s="30"/>
      <c r="V643" s="30"/>
      <c r="W643" s="30" t="str">
        <f t="shared" si="75"/>
        <v/>
      </c>
      <c r="X643" s="31"/>
      <c r="Y643" s="30" t="str">
        <f t="shared" si="74"/>
        <v xml:space="preserve"> </v>
      </c>
      <c r="Z643" s="32"/>
    </row>
    <row r="644" spans="2:26" x14ac:dyDescent="0.2">
      <c r="B644" s="34"/>
      <c r="C644" s="30" t="str" cm="1">
        <f t="array" ref="C644">IF(B644=0," ",IF('Imperial Data'!AG633&gt;=1,_xlfn.XLOOKUP('Imperial Data'!AG633,Imperial_Incremental[Height],_xlfn.XLOOKUP('Cumulative Volumes Imperial'!$F$4,Imperial_Incremental[#Headers],Imperial_Incremental[])),0))</f>
        <v xml:space="preserve"> </v>
      </c>
      <c r="D644" s="30" t="str" cm="1">
        <f t="array" ref="D644">IF(B644=0," ",IF('Imperial Data'!AG633&gt;=1,_xlfn.XLOOKUP('Imperial Data'!AG633,Imperial_Incremental[Height],_xlfn.XLOOKUP('Cumulative Volumes Imperial'!$F$4&amp;"EC",Imperial_Incremental[#Headers],Imperial_Incremental[]),0),0))</f>
        <v xml:space="preserve"> </v>
      </c>
      <c r="E644" s="30"/>
      <c r="F644" s="30"/>
      <c r="G644" s="30"/>
      <c r="H644" s="30"/>
      <c r="I644" s="30"/>
      <c r="J644" s="30" t="str">
        <f>IF(B644="","",IF('Cumulative Volumes Imperial'!$AP$17=FALSE,L644,K644))</f>
        <v/>
      </c>
      <c r="K644" s="30"/>
      <c r="L644" s="30"/>
      <c r="M644" s="30" t="str">
        <f>IF($E$8+45+$E$9&gt;989,"FALSE",IF(B644="","",IF(#REF!="YES",N644,O644)))</f>
        <v/>
      </c>
      <c r="N644" s="30"/>
      <c r="O644" s="30"/>
      <c r="P644" s="30" t="str">
        <f>IF(B644=0,"",(((1/12)*'Imperial Data'!$AC$4*'Imperial Data'!$AC$5)-C644)*$H$6)</f>
        <v/>
      </c>
      <c r="Q644" s="30"/>
      <c r="R644" s="30"/>
      <c r="S644" s="30"/>
      <c r="T644" s="30"/>
      <c r="U644" s="30"/>
      <c r="V644" s="30"/>
      <c r="W644" s="30" t="str">
        <f t="shared" si="75"/>
        <v/>
      </c>
      <c r="X644" s="31"/>
      <c r="Y644" s="30" t="str">
        <f t="shared" si="74"/>
        <v xml:space="preserve"> </v>
      </c>
      <c r="Z644" s="32"/>
    </row>
    <row r="645" spans="2:26" x14ac:dyDescent="0.2">
      <c r="B645" s="34"/>
      <c r="C645" s="30" t="str" cm="1">
        <f t="array" ref="C645">IF(B645=0," ",IF('Imperial Data'!AG634&gt;=1,_xlfn.XLOOKUP('Imperial Data'!AG634,Imperial_Incremental[Height],_xlfn.XLOOKUP('Cumulative Volumes Imperial'!$F$4,Imperial_Incremental[#Headers],Imperial_Incremental[])),0))</f>
        <v xml:space="preserve"> </v>
      </c>
      <c r="D645" s="30" t="str" cm="1">
        <f t="array" ref="D645">IF(B645=0," ",IF('Imperial Data'!AG634&gt;=1,_xlfn.XLOOKUP('Imperial Data'!AG634,Imperial_Incremental[Height],_xlfn.XLOOKUP('Cumulative Volumes Imperial'!$F$4&amp;"EC",Imperial_Incremental[#Headers],Imperial_Incremental[]),0),0))</f>
        <v xml:space="preserve"> </v>
      </c>
      <c r="E645" s="30"/>
      <c r="F645" s="30"/>
      <c r="G645" s="30"/>
      <c r="H645" s="30"/>
      <c r="I645" s="30"/>
      <c r="J645" s="30" t="str">
        <f>IF(B645="","",IF('Cumulative Volumes Imperial'!$AP$17=FALSE,L645,K645))</f>
        <v/>
      </c>
      <c r="K645" s="30"/>
      <c r="L645" s="30"/>
      <c r="M645" s="30" t="str">
        <f>IF($E$8+45+$E$9&gt;989,"FALSE",IF(B645="","",IF(#REF!="YES",N645,O645)))</f>
        <v/>
      </c>
      <c r="N645" s="30"/>
      <c r="O645" s="30"/>
      <c r="P645" s="30" t="str">
        <f>IF(B645=0,"",(((1/12)*'Imperial Data'!$AC$4*'Imperial Data'!$AC$5)-C645)*$H$6)</f>
        <v/>
      </c>
      <c r="Q645" s="30"/>
      <c r="R645" s="30"/>
      <c r="S645" s="30"/>
      <c r="T645" s="30"/>
      <c r="U645" s="30"/>
      <c r="V645" s="30"/>
      <c r="W645" s="30" t="str">
        <f t="shared" si="75"/>
        <v/>
      </c>
      <c r="X645" s="31"/>
      <c r="Y645" s="30" t="str">
        <f t="shared" si="74"/>
        <v xml:space="preserve"> </v>
      </c>
      <c r="Z645" s="32"/>
    </row>
    <row r="646" spans="2:26" x14ac:dyDescent="0.2">
      <c r="B646" s="34"/>
      <c r="C646" s="30" t="str" cm="1">
        <f t="array" ref="C646">IF(B646=0," ",IF('Imperial Data'!AG635&gt;=1,_xlfn.XLOOKUP('Imperial Data'!AG635,Imperial_Incremental[Height],_xlfn.XLOOKUP('Cumulative Volumes Imperial'!$F$4,Imperial_Incremental[#Headers],Imperial_Incremental[])),0))</f>
        <v xml:space="preserve"> </v>
      </c>
      <c r="D646" s="30" t="str" cm="1">
        <f t="array" ref="D646">IF(B646=0," ",IF('Imperial Data'!AG635&gt;=1,_xlfn.XLOOKUP('Imperial Data'!AG635,Imperial_Incremental[Height],_xlfn.XLOOKUP('Cumulative Volumes Imperial'!$F$4&amp;"EC",Imperial_Incremental[#Headers],Imperial_Incremental[]),0),0))</f>
        <v xml:space="preserve"> </v>
      </c>
      <c r="E646" s="30"/>
      <c r="F646" s="30"/>
      <c r="G646" s="30"/>
      <c r="H646" s="30"/>
      <c r="I646" s="30"/>
      <c r="J646" s="30" t="str">
        <f>IF(B646="","",IF('Cumulative Volumes Imperial'!$AP$17=FALSE,L646,K646))</f>
        <v/>
      </c>
      <c r="K646" s="30"/>
      <c r="L646" s="30"/>
      <c r="M646" s="30" t="str">
        <f>IF($E$8+45+$E$9&gt;989,"FALSE",IF(B646="","",IF(#REF!="YES",N646,O646)))</f>
        <v/>
      </c>
      <c r="N646" s="30"/>
      <c r="O646" s="30"/>
      <c r="P646" s="30" t="str">
        <f>IF(B646=0,"",(((1/12)*'Imperial Data'!$AC$4*'Imperial Data'!$AC$5)-C646)*$H$6)</f>
        <v/>
      </c>
      <c r="Q646" s="30"/>
      <c r="R646" s="30"/>
      <c r="S646" s="30"/>
      <c r="T646" s="30"/>
      <c r="U646" s="30"/>
      <c r="V646" s="30"/>
      <c r="W646" s="30" t="str">
        <f t="shared" si="75"/>
        <v/>
      </c>
      <c r="X646" s="31"/>
      <c r="Y646" s="30" t="str">
        <f t="shared" si="74"/>
        <v xml:space="preserve"> </v>
      </c>
      <c r="Z646" s="32"/>
    </row>
    <row r="647" spans="2:26" x14ac:dyDescent="0.2">
      <c r="B647" s="34"/>
      <c r="C647" s="30" t="str" cm="1">
        <f t="array" ref="C647">IF(B647=0," ",IF('Imperial Data'!AG636&gt;=1,_xlfn.XLOOKUP('Imperial Data'!AG636,Imperial_Incremental[Height],_xlfn.XLOOKUP('Cumulative Volumes Imperial'!$F$4,Imperial_Incremental[#Headers],Imperial_Incremental[])),0))</f>
        <v xml:space="preserve"> </v>
      </c>
      <c r="D647" s="30" t="str" cm="1">
        <f t="array" ref="D647">IF(B647=0," ",IF('Imperial Data'!AG636&gt;=1,_xlfn.XLOOKUP('Imperial Data'!AG636,Imperial_Incremental[Height],_xlfn.XLOOKUP('Cumulative Volumes Imperial'!$F$4&amp;"EC",Imperial_Incremental[#Headers],Imperial_Incremental[]),0),0))</f>
        <v xml:space="preserve"> </v>
      </c>
      <c r="E647" s="30"/>
      <c r="F647" s="30"/>
      <c r="G647" s="30"/>
      <c r="H647" s="30"/>
      <c r="I647" s="30"/>
      <c r="J647" s="30" t="str">
        <f>IF(B647="","",IF('Cumulative Volumes Imperial'!$AP$17=FALSE,L647,K647))</f>
        <v/>
      </c>
      <c r="K647" s="30"/>
      <c r="L647" s="30"/>
      <c r="M647" s="30" t="str">
        <f>IF($E$8+45+$E$9&gt;989,"FALSE",IF(B647="","",IF(#REF!="YES",N647,O647)))</f>
        <v/>
      </c>
      <c r="N647" s="30"/>
      <c r="O647" s="30"/>
      <c r="P647" s="30" t="str">
        <f>IF(B647=0,"",(((1/12)*'Imperial Data'!$AC$4*'Imperial Data'!$AC$5)-C647)*$H$6)</f>
        <v/>
      </c>
      <c r="Q647" s="30"/>
      <c r="R647" s="30"/>
      <c r="S647" s="30"/>
      <c r="T647" s="30"/>
      <c r="U647" s="30"/>
      <c r="V647" s="30"/>
      <c r="W647" s="30" t="str">
        <f t="shared" si="75"/>
        <v/>
      </c>
      <c r="X647" s="31"/>
      <c r="Y647" s="30" t="str">
        <f t="shared" si="74"/>
        <v xml:space="preserve"> </v>
      </c>
      <c r="Z647" s="32"/>
    </row>
    <row r="648" spans="2:26" x14ac:dyDescent="0.2">
      <c r="B648" s="34"/>
      <c r="C648" s="30" t="str" cm="1">
        <f t="array" ref="C648">IF(B648=0," ",IF('Imperial Data'!AG637&gt;=1,_xlfn.XLOOKUP('Imperial Data'!AG637,Imperial_Incremental[Height],_xlfn.XLOOKUP('Cumulative Volumes Imperial'!$F$4,Imperial_Incremental[#Headers],Imperial_Incremental[])),0))</f>
        <v xml:space="preserve"> </v>
      </c>
      <c r="D648" s="30" t="str" cm="1">
        <f t="array" ref="D648">IF(B648=0," ",IF('Imperial Data'!AG637&gt;=1,_xlfn.XLOOKUP('Imperial Data'!AG637,Imperial_Incremental[Height],_xlfn.XLOOKUP('Cumulative Volumes Imperial'!$F$4&amp;"EC",Imperial_Incremental[#Headers],Imperial_Incremental[]),0),0))</f>
        <v xml:space="preserve"> </v>
      </c>
      <c r="E648" s="30"/>
      <c r="F648" s="30"/>
      <c r="G648" s="30"/>
      <c r="H648" s="30"/>
      <c r="I648" s="30"/>
      <c r="J648" s="30" t="str">
        <f>IF(B648="","",IF('Cumulative Volumes Imperial'!$AP$17=FALSE,L648,K648))</f>
        <v/>
      </c>
      <c r="K648" s="30"/>
      <c r="L648" s="30"/>
      <c r="M648" s="30" t="str">
        <f>IF($E$8+45+$E$9&gt;989,"FALSE",IF(B648="","",IF(#REF!="YES",N648,O648)))</f>
        <v/>
      </c>
      <c r="N648" s="30"/>
      <c r="O648" s="30"/>
      <c r="P648" s="30" t="str">
        <f>IF(B648=0,"",(((1/12)*'Imperial Data'!$AC$4*'Imperial Data'!$AC$5)-C648)*$H$6)</f>
        <v/>
      </c>
      <c r="Q648" s="30"/>
      <c r="R648" s="30"/>
      <c r="S648" s="30"/>
      <c r="T648" s="30"/>
      <c r="U648" s="30"/>
      <c r="V648" s="30"/>
      <c r="W648" s="30" t="str">
        <f t="shared" si="75"/>
        <v/>
      </c>
      <c r="X648" s="31"/>
      <c r="Y648" s="30" t="str">
        <f t="shared" si="74"/>
        <v xml:space="preserve"> </v>
      </c>
      <c r="Z648" s="32"/>
    </row>
    <row r="649" spans="2:26" x14ac:dyDescent="0.2">
      <c r="B649" s="34"/>
      <c r="C649" s="30" t="str" cm="1">
        <f t="array" ref="C649">IF(B649=0," ",IF('Imperial Data'!AG638&gt;=1,_xlfn.XLOOKUP('Imperial Data'!AG638,Imperial_Incremental[Height],_xlfn.XLOOKUP('Cumulative Volumes Imperial'!$F$4,Imperial_Incremental[#Headers],Imperial_Incremental[])),0))</f>
        <v xml:space="preserve"> </v>
      </c>
      <c r="D649" s="30" t="str" cm="1">
        <f t="array" ref="D649">IF(B649=0," ",IF('Imperial Data'!AG638&gt;=1,_xlfn.XLOOKUP('Imperial Data'!AG638,Imperial_Incremental[Height],_xlfn.XLOOKUP('Cumulative Volumes Imperial'!$F$4&amp;"EC",Imperial_Incremental[#Headers],Imperial_Incremental[]),0),0))</f>
        <v xml:space="preserve"> </v>
      </c>
      <c r="E649" s="30"/>
      <c r="F649" s="30"/>
      <c r="G649" s="30"/>
      <c r="H649" s="30"/>
      <c r="I649" s="30"/>
      <c r="J649" s="30" t="str">
        <f>IF(B649="","",IF('Cumulative Volumes Imperial'!$AP$17=FALSE,L649,K649))</f>
        <v/>
      </c>
      <c r="K649" s="30"/>
      <c r="L649" s="30"/>
      <c r="M649" s="30" t="str">
        <f>IF($E$8+45+$E$9&gt;989,"FALSE",IF(B649="","",IF(#REF!="YES",N649,O649)))</f>
        <v/>
      </c>
      <c r="N649" s="30"/>
      <c r="O649" s="30"/>
      <c r="P649" s="30" t="str">
        <f>IF(B649=0,"",(((1/12)*'Imperial Data'!$AC$4*'Imperial Data'!$AC$5)-C649)*$H$6)</f>
        <v/>
      </c>
      <c r="Q649" s="30"/>
      <c r="R649" s="30"/>
      <c r="S649" s="30"/>
      <c r="T649" s="30"/>
      <c r="U649" s="30"/>
      <c r="V649" s="30"/>
      <c r="W649" s="30" t="str">
        <f t="shared" si="75"/>
        <v/>
      </c>
      <c r="X649" s="31"/>
      <c r="Y649" s="30" t="str">
        <f t="shared" si="74"/>
        <v xml:space="preserve"> </v>
      </c>
      <c r="Z649" s="32"/>
    </row>
    <row r="650" spans="2:26" x14ac:dyDescent="0.2">
      <c r="B650" s="34"/>
      <c r="C650" s="30" t="str" cm="1">
        <f t="array" ref="C650">IF(B650=0," ",IF('Imperial Data'!AG639&gt;=1,_xlfn.XLOOKUP('Imperial Data'!AG639,Imperial_Incremental[Height],_xlfn.XLOOKUP('Cumulative Volumes Imperial'!$F$4,Imperial_Incremental[#Headers],Imperial_Incremental[])),0))</f>
        <v xml:space="preserve"> </v>
      </c>
      <c r="D650" s="30" t="str" cm="1">
        <f t="array" ref="D650">IF(B650=0," ",IF('Imperial Data'!AG639&gt;=1,_xlfn.XLOOKUP('Imperial Data'!AG639,Imperial_Incremental[Height],_xlfn.XLOOKUP('Cumulative Volumes Imperial'!$F$4&amp;"EC",Imperial_Incremental[#Headers],Imperial_Incremental[]),0),0))</f>
        <v xml:space="preserve"> </v>
      </c>
      <c r="E650" s="30"/>
      <c r="F650" s="30"/>
      <c r="G650" s="30"/>
      <c r="H650" s="30"/>
      <c r="I650" s="30"/>
      <c r="J650" s="30" t="str">
        <f>IF(B650="","",IF('Cumulative Volumes Imperial'!$AP$17=FALSE,L650,K650))</f>
        <v/>
      </c>
      <c r="K650" s="30"/>
      <c r="L650" s="30"/>
      <c r="M650" s="30" t="str">
        <f>IF($E$8+45+$E$9&gt;989,"FALSE",IF(B650="","",IF(#REF!="YES",N650,O650)))</f>
        <v/>
      </c>
      <c r="N650" s="30"/>
      <c r="O650" s="30"/>
      <c r="P650" s="30" t="str">
        <f>IF(B650=0,"",(((1/12)*'Imperial Data'!$AC$4*'Imperial Data'!$AC$5)-C650)*$H$6)</f>
        <v/>
      </c>
      <c r="Q650" s="30"/>
      <c r="R650" s="30"/>
      <c r="S650" s="30"/>
      <c r="T650" s="30"/>
      <c r="U650" s="30"/>
      <c r="V650" s="30"/>
      <c r="W650" s="30" t="str">
        <f t="shared" si="75"/>
        <v/>
      </c>
      <c r="X650" s="31"/>
      <c r="Y650" s="30" t="str">
        <f t="shared" si="74"/>
        <v xml:space="preserve"> </v>
      </c>
      <c r="Z650" s="32"/>
    </row>
    <row r="651" spans="2:26" x14ac:dyDescent="0.2">
      <c r="B651" s="34"/>
      <c r="C651" s="30" t="str" cm="1">
        <f t="array" ref="C651">IF(B651=0," ",IF('Imperial Data'!AG640&gt;=1,_xlfn.XLOOKUP('Imperial Data'!AG640,Imperial_Incremental[Height],_xlfn.XLOOKUP('Cumulative Volumes Imperial'!$F$4,Imperial_Incremental[#Headers],Imperial_Incremental[])),0))</f>
        <v xml:space="preserve"> </v>
      </c>
      <c r="D651" s="30" t="str" cm="1">
        <f t="array" ref="D651">IF(B651=0," ",IF('Imperial Data'!AG640&gt;=1,_xlfn.XLOOKUP('Imperial Data'!AG640,Imperial_Incremental[Height],_xlfn.XLOOKUP('Cumulative Volumes Imperial'!$F$4&amp;"EC",Imperial_Incremental[#Headers],Imperial_Incremental[]),0),0))</f>
        <v xml:space="preserve"> </v>
      </c>
      <c r="E651" s="30"/>
      <c r="F651" s="30"/>
      <c r="G651" s="30"/>
      <c r="H651" s="30"/>
      <c r="I651" s="30"/>
      <c r="J651" s="30" t="str">
        <f>IF(B651="","",IF('Cumulative Volumes Imperial'!$AP$17=FALSE,L651,K651))</f>
        <v/>
      </c>
      <c r="K651" s="30"/>
      <c r="L651" s="30"/>
      <c r="M651" s="30" t="str">
        <f>IF($E$8+45+$E$9&gt;989,"FALSE",IF(B651="","",IF(#REF!="YES",N651,O651)))</f>
        <v/>
      </c>
      <c r="N651" s="30"/>
      <c r="O651" s="30"/>
      <c r="P651" s="30" t="str">
        <f>IF(B651=0,"",(((1/12)*'Imperial Data'!$AC$4*'Imperial Data'!$AC$5)-C651)*$H$6)</f>
        <v/>
      </c>
      <c r="Q651" s="30"/>
      <c r="R651" s="30"/>
      <c r="S651" s="30"/>
      <c r="T651" s="30"/>
      <c r="U651" s="30"/>
      <c r="V651" s="30"/>
      <c r="W651" s="30" t="str">
        <f t="shared" si="75"/>
        <v/>
      </c>
      <c r="X651" s="31"/>
      <c r="Y651" s="30" t="str">
        <f t="shared" si="74"/>
        <v xml:space="preserve"> </v>
      </c>
      <c r="Z651" s="32"/>
    </row>
    <row r="652" spans="2:26" x14ac:dyDescent="0.2">
      <c r="B652" s="34"/>
      <c r="C652" s="30" t="str" cm="1">
        <f t="array" ref="C652">IF(B652=0," ",IF('Imperial Data'!AG641&gt;=1,_xlfn.XLOOKUP('Imperial Data'!AG641,Imperial_Incremental[Height],_xlfn.XLOOKUP('Cumulative Volumes Imperial'!$F$4,Imperial_Incremental[#Headers],Imperial_Incremental[])),0))</f>
        <v xml:space="preserve"> </v>
      </c>
      <c r="D652" s="30" t="str" cm="1">
        <f t="array" ref="D652">IF(B652=0," ",IF('Imperial Data'!AG641&gt;=1,_xlfn.XLOOKUP('Imperial Data'!AG641,Imperial_Incremental[Height],_xlfn.XLOOKUP('Cumulative Volumes Imperial'!$F$4&amp;"EC",Imperial_Incremental[#Headers],Imperial_Incremental[]),0),0))</f>
        <v xml:space="preserve"> </v>
      </c>
      <c r="E652" s="30"/>
      <c r="F652" s="30"/>
      <c r="G652" s="30"/>
      <c r="H652" s="30"/>
      <c r="I652" s="30"/>
      <c r="J652" s="30" t="str">
        <f>IF(B652="","",IF('Cumulative Volumes Imperial'!$AP$17=FALSE,L652,K652))</f>
        <v/>
      </c>
      <c r="K652" s="30"/>
      <c r="L652" s="30"/>
      <c r="M652" s="30" t="str">
        <f>IF($E$8+45+$E$9&gt;989,"FALSE",IF(B652="","",IF(#REF!="YES",N652,O652)))</f>
        <v/>
      </c>
      <c r="N652" s="30"/>
      <c r="O652" s="30"/>
      <c r="P652" s="30" t="str">
        <f>IF(B652=0,"",(((1/12)*'Imperial Data'!$AC$4*'Imperial Data'!$AC$5)-C652)*$H$6)</f>
        <v/>
      </c>
      <c r="Q652" s="30"/>
      <c r="R652" s="30"/>
      <c r="S652" s="30"/>
      <c r="T652" s="30"/>
      <c r="U652" s="30"/>
      <c r="V652" s="30"/>
      <c r="W652" s="30" t="str">
        <f t="shared" si="75"/>
        <v/>
      </c>
      <c r="X652" s="31"/>
      <c r="Y652" s="30" t="str">
        <f t="shared" si="74"/>
        <v xml:space="preserve"> </v>
      </c>
      <c r="Z652" s="32"/>
    </row>
    <row r="653" spans="2:26" x14ac:dyDescent="0.2">
      <c r="B653" s="34"/>
      <c r="C653" s="30" t="str" cm="1">
        <f t="array" ref="C653">IF(B653=0," ",IF('Imperial Data'!AG642&gt;=1,_xlfn.XLOOKUP('Imperial Data'!AG642,Imperial_Incremental[Height],_xlfn.XLOOKUP('Cumulative Volumes Imperial'!$F$4,Imperial_Incremental[#Headers],Imperial_Incremental[])),0))</f>
        <v xml:space="preserve"> </v>
      </c>
      <c r="D653" s="30" t="str" cm="1">
        <f t="array" ref="D653">IF(B653=0," ",IF('Imperial Data'!AG642&gt;=1,_xlfn.XLOOKUP('Imperial Data'!AG642,Imperial_Incremental[Height],_xlfn.XLOOKUP('Cumulative Volumes Imperial'!$F$4&amp;"EC",Imperial_Incremental[#Headers],Imperial_Incremental[]),0),0))</f>
        <v xml:space="preserve"> </v>
      </c>
      <c r="E653" s="30"/>
      <c r="F653" s="30"/>
      <c r="G653" s="30"/>
      <c r="H653" s="30"/>
      <c r="I653" s="30"/>
      <c r="J653" s="30" t="str">
        <f>IF(B653="","",IF('Cumulative Volumes Imperial'!$AP$17=FALSE,L653,K653))</f>
        <v/>
      </c>
      <c r="K653" s="30"/>
      <c r="L653" s="30"/>
      <c r="M653" s="30" t="str">
        <f>IF($E$8+45+$E$9&gt;989,"FALSE",IF(B653="","",IF(#REF!="YES",N653,O653)))</f>
        <v/>
      </c>
      <c r="N653" s="30"/>
      <c r="O653" s="30"/>
      <c r="P653" s="30" t="str">
        <f>IF(B653=0,"",(((1/12)*'Imperial Data'!$AC$4*'Imperial Data'!$AC$5)-C653)*$H$6)</f>
        <v/>
      </c>
      <c r="Q653" s="30"/>
      <c r="R653" s="30"/>
      <c r="S653" s="30"/>
      <c r="T653" s="30"/>
      <c r="U653" s="30"/>
      <c r="V653" s="30"/>
      <c r="W653" s="30" t="str">
        <f t="shared" si="75"/>
        <v/>
      </c>
      <c r="X653" s="31"/>
      <c r="Y653" s="30" t="str">
        <f t="shared" si="74"/>
        <v xml:space="preserve"> </v>
      </c>
      <c r="Z653" s="32"/>
    </row>
    <row r="654" spans="2:26" x14ac:dyDescent="0.2">
      <c r="B654" s="34"/>
      <c r="C654" s="30" t="str" cm="1">
        <f t="array" ref="C654">IF(B654=0," ",IF('Imperial Data'!AG643&gt;=1,_xlfn.XLOOKUP('Imperial Data'!AG643,Imperial_Incremental[Height],_xlfn.XLOOKUP('Cumulative Volumes Imperial'!$F$4,Imperial_Incremental[#Headers],Imperial_Incremental[])),0))</f>
        <v xml:space="preserve"> </v>
      </c>
      <c r="D654" s="30" t="str" cm="1">
        <f t="array" ref="D654">IF(B654=0," ",IF('Imperial Data'!AG643&gt;=1,_xlfn.XLOOKUP('Imperial Data'!AG643,Imperial_Incremental[Height],_xlfn.XLOOKUP('Cumulative Volumes Imperial'!$F$4&amp;"EC",Imperial_Incremental[#Headers],Imperial_Incremental[]),0),0))</f>
        <v xml:space="preserve"> </v>
      </c>
      <c r="E654" s="30"/>
      <c r="F654" s="30"/>
      <c r="G654" s="30"/>
      <c r="H654" s="30"/>
      <c r="I654" s="30"/>
      <c r="J654" s="30" t="str">
        <f>IF(B654="","",IF('Cumulative Volumes Imperial'!$AP$17=FALSE,L654,K654))</f>
        <v/>
      </c>
      <c r="K654" s="30"/>
      <c r="L654" s="30"/>
      <c r="M654" s="30" t="str">
        <f>IF($E$8+45+$E$9&gt;989,"FALSE",IF(B654="","",IF(#REF!="YES",N654,O654)))</f>
        <v/>
      </c>
      <c r="N654" s="30"/>
      <c r="O654" s="30"/>
      <c r="P654" s="30" t="str">
        <f>IF(B654=0,"",(((1/12)*'Imperial Data'!$AC$4*'Imperial Data'!$AC$5)-C654)*$H$6)</f>
        <v/>
      </c>
      <c r="Q654" s="30"/>
      <c r="R654" s="30"/>
      <c r="S654" s="30"/>
      <c r="T654" s="30"/>
      <c r="U654" s="30"/>
      <c r="V654" s="30"/>
      <c r="W654" s="30" t="str">
        <f t="shared" si="75"/>
        <v/>
      </c>
      <c r="X654" s="31"/>
      <c r="Y654" s="30" t="str">
        <f t="shared" ref="Y654:Y717" si="76">IF(B654=0," ",$E$7+B654/12)</f>
        <v xml:space="preserve"> </v>
      </c>
      <c r="Z654" s="32"/>
    </row>
    <row r="655" spans="2:26" x14ac:dyDescent="0.2">
      <c r="B655" s="34"/>
      <c r="C655" s="30" t="str" cm="1">
        <f t="array" ref="C655">IF(B655=0," ",IF('Imperial Data'!AG644&gt;=1,_xlfn.XLOOKUP('Imperial Data'!AG644,Imperial_Incremental[Height],_xlfn.XLOOKUP('Cumulative Volumes Imperial'!$F$4,Imperial_Incremental[#Headers],Imperial_Incremental[])),0))</f>
        <v xml:space="preserve"> </v>
      </c>
      <c r="D655" s="30" t="str" cm="1">
        <f t="array" ref="D655">IF(B655=0," ",IF('Imperial Data'!AG644&gt;=1,_xlfn.XLOOKUP('Imperial Data'!AG644,Imperial_Incremental[Height],_xlfn.XLOOKUP('Cumulative Volumes Imperial'!$F$4&amp;"EC",Imperial_Incremental[#Headers],Imperial_Incremental[]),0),0))</f>
        <v xml:space="preserve"> </v>
      </c>
      <c r="E655" s="30"/>
      <c r="F655" s="30"/>
      <c r="G655" s="30"/>
      <c r="H655" s="30"/>
      <c r="I655" s="30"/>
      <c r="J655" s="30" t="str">
        <f>IF(B655="","",IF('Cumulative Volumes Imperial'!$AP$17=FALSE,L655,K655))</f>
        <v/>
      </c>
      <c r="K655" s="30"/>
      <c r="L655" s="30"/>
      <c r="M655" s="30" t="str">
        <f>IF($E$8+45+$E$9&gt;989,"FALSE",IF(B655="","",IF(#REF!="YES",N655,O655)))</f>
        <v/>
      </c>
      <c r="N655" s="30"/>
      <c r="O655" s="30"/>
      <c r="P655" s="30" t="str">
        <f>IF(B655=0,"",(((1/12)*'Imperial Data'!$AC$4*'Imperial Data'!$AC$5)-C655)*$H$6)</f>
        <v/>
      </c>
      <c r="Q655" s="30"/>
      <c r="R655" s="30"/>
      <c r="S655" s="30"/>
      <c r="T655" s="30"/>
      <c r="U655" s="30"/>
      <c r="V655" s="30"/>
      <c r="W655" s="30" t="str">
        <f t="shared" ref="W655:W718" si="77">IF(B655=0,"",IF(B655=1,D655+R655,W656+D655+R655))</f>
        <v/>
      </c>
      <c r="X655" s="31"/>
      <c r="Y655" s="30" t="str">
        <f t="shared" si="76"/>
        <v xml:space="preserve"> </v>
      </c>
      <c r="Z655" s="32"/>
    </row>
    <row r="656" spans="2:26" x14ac:dyDescent="0.2">
      <c r="B656" s="34"/>
      <c r="C656" s="30" t="str" cm="1">
        <f t="array" ref="C656">IF(B656=0," ",IF('Imperial Data'!AG645&gt;=1,_xlfn.XLOOKUP('Imperial Data'!AG645,Imperial_Incremental[Height],_xlfn.XLOOKUP('Cumulative Volumes Imperial'!$F$4,Imperial_Incremental[#Headers],Imperial_Incremental[])),0))</f>
        <v xml:space="preserve"> </v>
      </c>
      <c r="D656" s="30" t="str" cm="1">
        <f t="array" ref="D656">IF(B656=0," ",IF('Imperial Data'!AG645&gt;=1,_xlfn.XLOOKUP('Imperial Data'!AG645,Imperial_Incremental[Height],_xlfn.XLOOKUP('Cumulative Volumes Imperial'!$F$4&amp;"EC",Imperial_Incremental[#Headers],Imperial_Incremental[]),0),0))</f>
        <v xml:space="preserve"> </v>
      </c>
      <c r="E656" s="30"/>
      <c r="F656" s="30"/>
      <c r="G656" s="30"/>
      <c r="H656" s="30"/>
      <c r="I656" s="30"/>
      <c r="J656" s="30" t="str">
        <f>IF(B656="","",IF('Cumulative Volumes Imperial'!$AP$17=FALSE,L656,K656))</f>
        <v/>
      </c>
      <c r="K656" s="30"/>
      <c r="L656" s="30"/>
      <c r="M656" s="30" t="str">
        <f>IF($E$8+45+$E$9&gt;989,"FALSE",IF(B656="","",IF(#REF!="YES",N656,O656)))</f>
        <v/>
      </c>
      <c r="N656" s="30"/>
      <c r="O656" s="30"/>
      <c r="P656" s="30" t="str">
        <f>IF(B656=0,"",(((1/12)*'Imperial Data'!$AC$4*'Imperial Data'!$AC$5)-C656)*$H$6)</f>
        <v/>
      </c>
      <c r="Q656" s="30"/>
      <c r="R656" s="30"/>
      <c r="S656" s="30"/>
      <c r="T656" s="30"/>
      <c r="U656" s="30"/>
      <c r="V656" s="30"/>
      <c r="W656" s="30" t="str">
        <f t="shared" si="77"/>
        <v/>
      </c>
      <c r="X656" s="31"/>
      <c r="Y656" s="30" t="str">
        <f t="shared" si="76"/>
        <v xml:space="preserve"> </v>
      </c>
      <c r="Z656" s="32"/>
    </row>
    <row r="657" spans="2:26" x14ac:dyDescent="0.2">
      <c r="B657" s="34"/>
      <c r="C657" s="30" t="str" cm="1">
        <f t="array" ref="C657">IF(B657=0," ",IF('Imperial Data'!AG646&gt;=1,_xlfn.XLOOKUP('Imperial Data'!AG646,Imperial_Incremental[Height],_xlfn.XLOOKUP('Cumulative Volumes Imperial'!$F$4,Imperial_Incremental[#Headers],Imperial_Incremental[])),0))</f>
        <v xml:space="preserve"> </v>
      </c>
      <c r="D657" s="30" t="str" cm="1">
        <f t="array" ref="D657">IF(B657=0," ",IF('Imperial Data'!AG646&gt;=1,_xlfn.XLOOKUP('Imperial Data'!AG646,Imperial_Incremental[Height],_xlfn.XLOOKUP('Cumulative Volumes Imperial'!$F$4&amp;"EC",Imperial_Incremental[#Headers],Imperial_Incremental[]),0),0))</f>
        <v xml:space="preserve"> </v>
      </c>
      <c r="E657" s="30"/>
      <c r="F657" s="30"/>
      <c r="G657" s="30"/>
      <c r="H657" s="30"/>
      <c r="I657" s="30"/>
      <c r="J657" s="30" t="str">
        <f>IF(B657="","",IF('Cumulative Volumes Imperial'!$AP$17=FALSE,L657,K657))</f>
        <v/>
      </c>
      <c r="K657" s="30"/>
      <c r="L657" s="30"/>
      <c r="M657" s="30" t="str">
        <f>IF($E$8+45+$E$9&gt;989,"FALSE",IF(B657="","",IF(#REF!="YES",N657,O657)))</f>
        <v/>
      </c>
      <c r="N657" s="30"/>
      <c r="O657" s="30"/>
      <c r="P657" s="30" t="str">
        <f>IF(B657=0,"",(((1/12)*'Imperial Data'!$AC$4*'Imperial Data'!$AC$5)-C657)*$H$6)</f>
        <v/>
      </c>
      <c r="Q657" s="30"/>
      <c r="R657" s="30"/>
      <c r="S657" s="30"/>
      <c r="T657" s="30"/>
      <c r="U657" s="30"/>
      <c r="V657" s="30"/>
      <c r="W657" s="30" t="str">
        <f t="shared" si="77"/>
        <v/>
      </c>
      <c r="X657" s="31"/>
      <c r="Y657" s="30" t="str">
        <f t="shared" si="76"/>
        <v xml:space="preserve"> </v>
      </c>
      <c r="Z657" s="32"/>
    </row>
    <row r="658" spans="2:26" x14ac:dyDescent="0.2">
      <c r="B658" s="34"/>
      <c r="C658" s="30" t="str" cm="1">
        <f t="array" ref="C658">IF(B658=0," ",IF('Imperial Data'!AG647&gt;=1,_xlfn.XLOOKUP('Imperial Data'!AG647,Imperial_Incremental[Height],_xlfn.XLOOKUP('Cumulative Volumes Imperial'!$F$4,Imperial_Incremental[#Headers],Imperial_Incremental[])),0))</f>
        <v xml:space="preserve"> </v>
      </c>
      <c r="D658" s="30" t="str" cm="1">
        <f t="array" ref="D658">IF(B658=0," ",IF('Imperial Data'!AG647&gt;=1,_xlfn.XLOOKUP('Imperial Data'!AG647,Imperial_Incremental[Height],_xlfn.XLOOKUP('Cumulative Volumes Imperial'!$F$4&amp;"EC",Imperial_Incremental[#Headers],Imperial_Incremental[]),0),0))</f>
        <v xml:space="preserve"> </v>
      </c>
      <c r="E658" s="30"/>
      <c r="F658" s="30"/>
      <c r="G658" s="30"/>
      <c r="H658" s="30"/>
      <c r="I658" s="30"/>
      <c r="J658" s="30" t="str">
        <f>IF(B658="","",IF('Cumulative Volumes Imperial'!$AP$17=FALSE,L658,K658))</f>
        <v/>
      </c>
      <c r="K658" s="30"/>
      <c r="L658" s="30"/>
      <c r="M658" s="30" t="str">
        <f>IF($E$8+45+$E$9&gt;989,"FALSE",IF(B658="","",IF(#REF!="YES",N658,O658)))</f>
        <v/>
      </c>
      <c r="N658" s="30"/>
      <c r="O658" s="30"/>
      <c r="P658" s="30" t="str">
        <f>IF(B658=0,"",(((1/12)*'Imperial Data'!$AC$4*'Imperial Data'!$AC$5)-C658)*$H$6)</f>
        <v/>
      </c>
      <c r="Q658" s="30"/>
      <c r="R658" s="30"/>
      <c r="S658" s="30"/>
      <c r="T658" s="30"/>
      <c r="U658" s="30"/>
      <c r="V658" s="30"/>
      <c r="W658" s="30" t="str">
        <f t="shared" si="77"/>
        <v/>
      </c>
      <c r="X658" s="31"/>
      <c r="Y658" s="30" t="str">
        <f t="shared" si="76"/>
        <v xml:space="preserve"> </v>
      </c>
      <c r="Z658" s="32"/>
    </row>
    <row r="659" spans="2:26" x14ac:dyDescent="0.2">
      <c r="B659" s="34"/>
      <c r="C659" s="30" t="str" cm="1">
        <f t="array" ref="C659">IF(B659=0," ",IF('Imperial Data'!AG648&gt;=1,_xlfn.XLOOKUP('Imperial Data'!AG648,Imperial_Incremental[Height],_xlfn.XLOOKUP('Cumulative Volumes Imperial'!$F$4,Imperial_Incremental[#Headers],Imperial_Incremental[])),0))</f>
        <v xml:space="preserve"> </v>
      </c>
      <c r="D659" s="30" t="str" cm="1">
        <f t="array" ref="D659">IF(B659=0," ",IF('Imperial Data'!AG648&gt;=1,_xlfn.XLOOKUP('Imperial Data'!AG648,Imperial_Incremental[Height],_xlfn.XLOOKUP('Cumulative Volumes Imperial'!$F$4&amp;"EC",Imperial_Incremental[#Headers],Imperial_Incremental[]),0),0))</f>
        <v xml:space="preserve"> </v>
      </c>
      <c r="E659" s="30"/>
      <c r="F659" s="30"/>
      <c r="G659" s="30"/>
      <c r="H659" s="30"/>
      <c r="I659" s="30"/>
      <c r="J659" s="30" t="str">
        <f>IF(B659="","",IF('Cumulative Volumes Imperial'!$AP$17=FALSE,L659,K659))</f>
        <v/>
      </c>
      <c r="K659" s="30"/>
      <c r="L659" s="30"/>
      <c r="M659" s="30" t="str">
        <f>IF($E$8+45+$E$9&gt;989,"FALSE",IF(B659="","",IF(#REF!="YES",N659,O659)))</f>
        <v/>
      </c>
      <c r="N659" s="30"/>
      <c r="O659" s="30"/>
      <c r="P659" s="30" t="str">
        <f>IF(B659=0,"",(((1/12)*'Imperial Data'!$AC$4*'Imperial Data'!$AC$5)-C659)*$H$6)</f>
        <v/>
      </c>
      <c r="Q659" s="30"/>
      <c r="R659" s="30"/>
      <c r="S659" s="30"/>
      <c r="T659" s="30"/>
      <c r="U659" s="30"/>
      <c r="V659" s="30"/>
      <c r="W659" s="30" t="str">
        <f t="shared" si="77"/>
        <v/>
      </c>
      <c r="X659" s="31"/>
      <c r="Y659" s="30" t="str">
        <f t="shared" si="76"/>
        <v xml:space="preserve"> </v>
      </c>
      <c r="Z659" s="32"/>
    </row>
    <row r="660" spans="2:26" x14ac:dyDescent="0.2">
      <c r="B660" s="34"/>
      <c r="C660" s="30" t="str" cm="1">
        <f t="array" ref="C660">IF(B660=0," ",IF('Imperial Data'!AG649&gt;=1,_xlfn.XLOOKUP('Imperial Data'!AG649,Imperial_Incremental[Height],_xlfn.XLOOKUP('Cumulative Volumes Imperial'!$F$4,Imperial_Incremental[#Headers],Imperial_Incremental[])),0))</f>
        <v xml:space="preserve"> </v>
      </c>
      <c r="D660" s="30" t="str" cm="1">
        <f t="array" ref="D660">IF(B660=0," ",IF('Imperial Data'!AG649&gt;=1,_xlfn.XLOOKUP('Imperial Data'!AG649,Imperial_Incremental[Height],_xlfn.XLOOKUP('Cumulative Volumes Imperial'!$F$4&amp;"EC",Imperial_Incremental[#Headers],Imperial_Incremental[]),0),0))</f>
        <v xml:space="preserve"> </v>
      </c>
      <c r="E660" s="30"/>
      <c r="F660" s="30"/>
      <c r="G660" s="30"/>
      <c r="H660" s="30"/>
      <c r="I660" s="30"/>
      <c r="J660" s="30" t="str">
        <f>IF(B660="","",IF('Cumulative Volumes Imperial'!$AP$17=FALSE,L660,K660))</f>
        <v/>
      </c>
      <c r="K660" s="30"/>
      <c r="L660" s="30"/>
      <c r="M660" s="30" t="str">
        <f>IF($E$8+45+$E$9&gt;989,"FALSE",IF(B660="","",IF(#REF!="YES",N660,O660)))</f>
        <v/>
      </c>
      <c r="N660" s="30"/>
      <c r="O660" s="30"/>
      <c r="P660" s="30" t="str">
        <f>IF(B660=0,"",(((1/12)*'Imperial Data'!$AC$4*'Imperial Data'!$AC$5)-C660)*$H$6)</f>
        <v/>
      </c>
      <c r="Q660" s="30"/>
      <c r="R660" s="30"/>
      <c r="S660" s="30"/>
      <c r="T660" s="30"/>
      <c r="U660" s="30"/>
      <c r="V660" s="30"/>
      <c r="W660" s="30" t="str">
        <f t="shared" si="77"/>
        <v/>
      </c>
      <c r="X660" s="31"/>
      <c r="Y660" s="30" t="str">
        <f t="shared" si="76"/>
        <v xml:space="preserve"> </v>
      </c>
      <c r="Z660" s="32"/>
    </row>
    <row r="661" spans="2:26" x14ac:dyDescent="0.2">
      <c r="B661" s="34"/>
      <c r="C661" s="30" t="str" cm="1">
        <f t="array" ref="C661">IF(B661=0," ",IF('Imperial Data'!AG650&gt;=1,_xlfn.XLOOKUP('Imperial Data'!AG650,Imperial_Incremental[Height],_xlfn.XLOOKUP('Cumulative Volumes Imperial'!$F$4,Imperial_Incremental[#Headers],Imperial_Incremental[])),0))</f>
        <v xml:space="preserve"> </v>
      </c>
      <c r="D661" s="30" t="str" cm="1">
        <f t="array" ref="D661">IF(B661=0," ",IF('Imperial Data'!AG650&gt;=1,_xlfn.XLOOKUP('Imperial Data'!AG650,Imperial_Incremental[Height],_xlfn.XLOOKUP('Cumulative Volumes Imperial'!$F$4&amp;"EC",Imperial_Incremental[#Headers],Imperial_Incremental[]),0),0))</f>
        <v xml:space="preserve"> </v>
      </c>
      <c r="E661" s="30"/>
      <c r="F661" s="30"/>
      <c r="G661" s="30"/>
      <c r="H661" s="30"/>
      <c r="I661" s="30"/>
      <c r="J661" s="30" t="str">
        <f>IF(B661="","",IF('Cumulative Volumes Imperial'!$AP$17=FALSE,L661,K661))</f>
        <v/>
      </c>
      <c r="K661" s="30"/>
      <c r="L661" s="30"/>
      <c r="M661" s="30" t="str">
        <f>IF($E$8+45+$E$9&gt;989,"FALSE",IF(B661="","",IF(#REF!="YES",N661,O661)))</f>
        <v/>
      </c>
      <c r="N661" s="30"/>
      <c r="O661" s="30"/>
      <c r="P661" s="30" t="str">
        <f>IF(B661=0,"",(((1/12)*'Imperial Data'!$AC$4*'Imperial Data'!$AC$5)-C661)*$H$6)</f>
        <v/>
      </c>
      <c r="Q661" s="30"/>
      <c r="R661" s="30"/>
      <c r="S661" s="30"/>
      <c r="T661" s="30"/>
      <c r="U661" s="30"/>
      <c r="V661" s="30"/>
      <c r="W661" s="30" t="str">
        <f t="shared" si="77"/>
        <v/>
      </c>
      <c r="X661" s="31"/>
      <c r="Y661" s="30" t="str">
        <f t="shared" si="76"/>
        <v xml:space="preserve"> </v>
      </c>
      <c r="Z661" s="32"/>
    </row>
    <row r="662" spans="2:26" x14ac:dyDescent="0.2">
      <c r="B662" s="34"/>
      <c r="C662" s="30" t="str" cm="1">
        <f t="array" ref="C662">IF(B662=0," ",IF('Imperial Data'!AG651&gt;=1,_xlfn.XLOOKUP('Imperial Data'!AG651,Imperial_Incremental[Height],_xlfn.XLOOKUP('Cumulative Volumes Imperial'!$F$4,Imperial_Incremental[#Headers],Imperial_Incremental[])),0))</f>
        <v xml:space="preserve"> </v>
      </c>
      <c r="D662" s="30" t="str" cm="1">
        <f t="array" ref="D662">IF(B662=0," ",IF('Imperial Data'!AG651&gt;=1,_xlfn.XLOOKUP('Imperial Data'!AG651,Imperial_Incremental[Height],_xlfn.XLOOKUP('Cumulative Volumes Imperial'!$F$4&amp;"EC",Imperial_Incremental[#Headers],Imperial_Incremental[]),0),0))</f>
        <v xml:space="preserve"> </v>
      </c>
      <c r="E662" s="30"/>
      <c r="F662" s="30"/>
      <c r="G662" s="30"/>
      <c r="H662" s="30"/>
      <c r="I662" s="30"/>
      <c r="J662" s="30" t="str">
        <f>IF(B662="","",IF('Cumulative Volumes Imperial'!$AP$17=FALSE,L662,K662))</f>
        <v/>
      </c>
      <c r="K662" s="30"/>
      <c r="L662" s="30"/>
      <c r="M662" s="30" t="str">
        <f>IF($E$8+45+$E$9&gt;989,"FALSE",IF(B662="","",IF(#REF!="YES",N662,O662)))</f>
        <v/>
      </c>
      <c r="N662" s="30"/>
      <c r="O662" s="30"/>
      <c r="P662" s="30" t="str">
        <f>IF(B662=0,"",(((1/12)*'Imperial Data'!$AC$4*'Imperial Data'!$AC$5)-C662)*$H$6)</f>
        <v/>
      </c>
      <c r="Q662" s="30"/>
      <c r="R662" s="30"/>
      <c r="S662" s="30"/>
      <c r="T662" s="30"/>
      <c r="U662" s="30"/>
      <c r="V662" s="30"/>
      <c r="W662" s="30" t="str">
        <f t="shared" si="77"/>
        <v/>
      </c>
      <c r="X662" s="31"/>
      <c r="Y662" s="30" t="str">
        <f t="shared" si="76"/>
        <v xml:space="preserve"> </v>
      </c>
      <c r="Z662" s="32"/>
    </row>
    <row r="663" spans="2:26" x14ac:dyDescent="0.2">
      <c r="B663" s="34"/>
      <c r="C663" s="30" t="str" cm="1">
        <f t="array" ref="C663">IF(B663=0," ",IF('Imperial Data'!AG652&gt;=1,_xlfn.XLOOKUP('Imperial Data'!AG652,Imperial_Incremental[Height],_xlfn.XLOOKUP('Cumulative Volumes Imperial'!$F$4,Imperial_Incremental[#Headers],Imperial_Incremental[])),0))</f>
        <v xml:space="preserve"> </v>
      </c>
      <c r="D663" s="30" t="str" cm="1">
        <f t="array" ref="D663">IF(B663=0," ",IF('Imperial Data'!AG652&gt;=1,_xlfn.XLOOKUP('Imperial Data'!AG652,Imperial_Incremental[Height],_xlfn.XLOOKUP('Cumulative Volumes Imperial'!$F$4&amp;"EC",Imperial_Incremental[#Headers],Imperial_Incremental[]),0),0))</f>
        <v xml:space="preserve"> </v>
      </c>
      <c r="E663" s="30"/>
      <c r="F663" s="30"/>
      <c r="G663" s="30"/>
      <c r="H663" s="30"/>
      <c r="I663" s="30"/>
      <c r="J663" s="30" t="str">
        <f>IF(B663="","",IF('Cumulative Volumes Imperial'!$AP$17=FALSE,L663,K663))</f>
        <v/>
      </c>
      <c r="K663" s="30"/>
      <c r="L663" s="30"/>
      <c r="M663" s="30" t="str">
        <f>IF($E$8+45+$E$9&gt;989,"FALSE",IF(B663="","",IF(#REF!="YES",N663,O663)))</f>
        <v/>
      </c>
      <c r="N663" s="30"/>
      <c r="O663" s="30"/>
      <c r="P663" s="30" t="str">
        <f>IF(B663=0,"",(((1/12)*'Imperial Data'!$AC$4*'Imperial Data'!$AC$5)-C663)*$H$6)</f>
        <v/>
      </c>
      <c r="Q663" s="30"/>
      <c r="R663" s="30"/>
      <c r="S663" s="30"/>
      <c r="T663" s="30"/>
      <c r="U663" s="30"/>
      <c r="V663" s="30"/>
      <c r="W663" s="30" t="str">
        <f t="shared" si="77"/>
        <v/>
      </c>
      <c r="X663" s="31"/>
      <c r="Y663" s="30" t="str">
        <f t="shared" si="76"/>
        <v xml:space="preserve"> </v>
      </c>
      <c r="Z663" s="32"/>
    </row>
    <row r="664" spans="2:26" x14ac:dyDescent="0.2">
      <c r="B664" s="34"/>
      <c r="C664" s="30" t="str" cm="1">
        <f t="array" ref="C664">IF(B664=0," ",IF('Imperial Data'!AG653&gt;=1,_xlfn.XLOOKUP('Imperial Data'!AG653,Imperial_Incremental[Height],_xlfn.XLOOKUP('Cumulative Volumes Imperial'!$F$4,Imperial_Incremental[#Headers],Imperial_Incremental[])),0))</f>
        <v xml:space="preserve"> </v>
      </c>
      <c r="D664" s="30" t="str" cm="1">
        <f t="array" ref="D664">IF(B664=0," ",IF('Imperial Data'!AG653&gt;=1,_xlfn.XLOOKUP('Imperial Data'!AG653,Imperial_Incremental[Height],_xlfn.XLOOKUP('Cumulative Volumes Imperial'!$F$4&amp;"EC",Imperial_Incremental[#Headers],Imperial_Incremental[]),0),0))</f>
        <v xml:space="preserve"> </v>
      </c>
      <c r="E664" s="30"/>
      <c r="F664" s="30"/>
      <c r="G664" s="30"/>
      <c r="H664" s="30"/>
      <c r="I664" s="30"/>
      <c r="J664" s="30" t="str">
        <f>IF(B664="","",IF('Cumulative Volumes Imperial'!$AP$17=FALSE,L664,K664))</f>
        <v/>
      </c>
      <c r="K664" s="30"/>
      <c r="L664" s="30"/>
      <c r="M664" s="30" t="str">
        <f>IF($E$8+45+$E$9&gt;989,"FALSE",IF(B664="","",IF(#REF!="YES",N664,O664)))</f>
        <v/>
      </c>
      <c r="N664" s="30"/>
      <c r="O664" s="30"/>
      <c r="P664" s="30" t="str">
        <f>IF(B664=0,"",(((1/12)*'Imperial Data'!$AC$4*'Imperial Data'!$AC$5)-C664)*$H$6)</f>
        <v/>
      </c>
      <c r="Q664" s="30"/>
      <c r="R664" s="30"/>
      <c r="S664" s="30"/>
      <c r="T664" s="30"/>
      <c r="U664" s="30"/>
      <c r="V664" s="30"/>
      <c r="W664" s="30" t="str">
        <f t="shared" si="77"/>
        <v/>
      </c>
      <c r="X664" s="31"/>
      <c r="Y664" s="30" t="str">
        <f t="shared" si="76"/>
        <v xml:space="preserve"> </v>
      </c>
      <c r="Z664" s="32"/>
    </row>
    <row r="665" spans="2:26" x14ac:dyDescent="0.2">
      <c r="B665" s="34"/>
      <c r="C665" s="30" t="str" cm="1">
        <f t="array" ref="C665">IF(B665=0," ",IF('Imperial Data'!AG654&gt;=1,_xlfn.XLOOKUP('Imperial Data'!AG654,Imperial_Incremental[Height],_xlfn.XLOOKUP('Cumulative Volumes Imperial'!$F$4,Imperial_Incremental[#Headers],Imperial_Incremental[])),0))</f>
        <v xml:space="preserve"> </v>
      </c>
      <c r="D665" s="30" t="str" cm="1">
        <f t="array" ref="D665">IF(B665=0," ",IF('Imperial Data'!AG654&gt;=1,_xlfn.XLOOKUP('Imperial Data'!AG654,Imperial_Incremental[Height],_xlfn.XLOOKUP('Cumulative Volumes Imperial'!$F$4&amp;"EC",Imperial_Incremental[#Headers],Imperial_Incremental[]),0),0))</f>
        <v xml:space="preserve"> </v>
      </c>
      <c r="E665" s="30"/>
      <c r="F665" s="30"/>
      <c r="G665" s="30"/>
      <c r="H665" s="30"/>
      <c r="I665" s="30"/>
      <c r="J665" s="30" t="str">
        <f>IF(B665="","",IF('Cumulative Volumes Imperial'!$AP$17=FALSE,L665,K665))</f>
        <v/>
      </c>
      <c r="K665" s="30"/>
      <c r="L665" s="30"/>
      <c r="M665" s="30" t="str">
        <f>IF($E$8+45+$E$9&gt;989,"FALSE",IF(B665="","",IF(#REF!="YES",N665,O665)))</f>
        <v/>
      </c>
      <c r="N665" s="30"/>
      <c r="O665" s="30"/>
      <c r="P665" s="30" t="str">
        <f>IF(B665=0,"",(((1/12)*'Imperial Data'!$AC$4*'Imperial Data'!$AC$5)-C665)*$H$6)</f>
        <v/>
      </c>
      <c r="Q665" s="30"/>
      <c r="R665" s="30"/>
      <c r="S665" s="30"/>
      <c r="T665" s="30"/>
      <c r="U665" s="30"/>
      <c r="V665" s="30"/>
      <c r="W665" s="30" t="str">
        <f t="shared" si="77"/>
        <v/>
      </c>
      <c r="X665" s="31"/>
      <c r="Y665" s="30" t="str">
        <f t="shared" si="76"/>
        <v xml:space="preserve"> </v>
      </c>
      <c r="Z665" s="32"/>
    </row>
    <row r="666" spans="2:26" x14ac:dyDescent="0.2">
      <c r="B666" s="34"/>
      <c r="C666" s="30" t="str" cm="1">
        <f t="array" ref="C666">IF(B666=0," ",IF('Imperial Data'!AG655&gt;=1,_xlfn.XLOOKUP('Imperial Data'!AG655,Imperial_Incremental[Height],_xlfn.XLOOKUP('Cumulative Volumes Imperial'!$F$4,Imperial_Incremental[#Headers],Imperial_Incremental[])),0))</f>
        <v xml:space="preserve"> </v>
      </c>
      <c r="D666" s="30" t="str" cm="1">
        <f t="array" ref="D666">IF(B666=0," ",IF('Imperial Data'!AG655&gt;=1,_xlfn.XLOOKUP('Imperial Data'!AG655,Imperial_Incremental[Height],_xlfn.XLOOKUP('Cumulative Volumes Imperial'!$F$4&amp;"EC",Imperial_Incremental[#Headers],Imperial_Incremental[]),0),0))</f>
        <v xml:space="preserve"> </v>
      </c>
      <c r="E666" s="30"/>
      <c r="F666" s="30"/>
      <c r="G666" s="30"/>
      <c r="H666" s="30"/>
      <c r="I666" s="30"/>
      <c r="J666" s="30" t="str">
        <f>IF(B666="","",IF('Cumulative Volumes Imperial'!$AP$17=FALSE,L666,K666))</f>
        <v/>
      </c>
      <c r="K666" s="30"/>
      <c r="L666" s="30"/>
      <c r="M666" s="30" t="str">
        <f>IF($E$8+45+$E$9&gt;989,"FALSE",IF(B666="","",IF(#REF!="YES",N666,O666)))</f>
        <v/>
      </c>
      <c r="N666" s="30"/>
      <c r="O666" s="30"/>
      <c r="P666" s="30" t="str">
        <f>IF(B666=0,"",(((1/12)*'Imperial Data'!$AC$4*'Imperial Data'!$AC$5)-C666)*$H$6)</f>
        <v/>
      </c>
      <c r="Q666" s="30"/>
      <c r="R666" s="30"/>
      <c r="S666" s="30"/>
      <c r="T666" s="30"/>
      <c r="U666" s="30"/>
      <c r="V666" s="30"/>
      <c r="W666" s="30" t="str">
        <f t="shared" si="77"/>
        <v/>
      </c>
      <c r="X666" s="31"/>
      <c r="Y666" s="30" t="str">
        <f t="shared" si="76"/>
        <v xml:space="preserve"> </v>
      </c>
      <c r="Z666" s="32"/>
    </row>
    <row r="667" spans="2:26" x14ac:dyDescent="0.2">
      <c r="B667" s="34"/>
      <c r="C667" s="30" t="str" cm="1">
        <f t="array" ref="C667">IF(B667=0," ",IF('Imperial Data'!AG656&gt;=1,_xlfn.XLOOKUP('Imperial Data'!AG656,Imperial_Incremental[Height],_xlfn.XLOOKUP('Cumulative Volumes Imperial'!$F$4,Imperial_Incremental[#Headers],Imperial_Incremental[])),0))</f>
        <v xml:space="preserve"> </v>
      </c>
      <c r="D667" s="30" t="str" cm="1">
        <f t="array" ref="D667">IF(B667=0," ",IF('Imperial Data'!AG656&gt;=1,_xlfn.XLOOKUP('Imperial Data'!AG656,Imperial_Incremental[Height],_xlfn.XLOOKUP('Cumulative Volumes Imperial'!$F$4&amp;"EC",Imperial_Incremental[#Headers],Imperial_Incremental[]),0),0))</f>
        <v xml:space="preserve"> </v>
      </c>
      <c r="E667" s="30"/>
      <c r="F667" s="30"/>
      <c r="G667" s="30"/>
      <c r="H667" s="30"/>
      <c r="I667" s="30"/>
      <c r="J667" s="30" t="str">
        <f>IF(B667="","",IF('Cumulative Volumes Imperial'!$AP$17=FALSE,L667,K667))</f>
        <v/>
      </c>
      <c r="K667" s="30"/>
      <c r="L667" s="30"/>
      <c r="M667" s="30" t="str">
        <f>IF($E$8+45+$E$9&gt;989,"FALSE",IF(B667="","",IF(#REF!="YES",N667,O667)))</f>
        <v/>
      </c>
      <c r="N667" s="30"/>
      <c r="O667" s="30"/>
      <c r="P667" s="30" t="str">
        <f>IF(B667=0,"",(((1/12)*'Imperial Data'!$AC$4*'Imperial Data'!$AC$5)-C667)*$H$6)</f>
        <v/>
      </c>
      <c r="Q667" s="30"/>
      <c r="R667" s="30"/>
      <c r="S667" s="30"/>
      <c r="T667" s="30"/>
      <c r="U667" s="30"/>
      <c r="V667" s="30"/>
      <c r="W667" s="30" t="str">
        <f t="shared" si="77"/>
        <v/>
      </c>
      <c r="X667" s="31"/>
      <c r="Y667" s="30" t="str">
        <f t="shared" si="76"/>
        <v xml:space="preserve"> </v>
      </c>
      <c r="Z667" s="32"/>
    </row>
    <row r="668" spans="2:26" x14ac:dyDescent="0.2">
      <c r="B668" s="34"/>
      <c r="C668" s="30" t="str" cm="1">
        <f t="array" ref="C668">IF(B668=0," ",IF('Imperial Data'!AG657&gt;=1,_xlfn.XLOOKUP('Imperial Data'!AG657,Imperial_Incremental[Height],_xlfn.XLOOKUP('Cumulative Volumes Imperial'!$F$4,Imperial_Incremental[#Headers],Imperial_Incremental[])),0))</f>
        <v xml:space="preserve"> </v>
      </c>
      <c r="D668" s="30" t="str" cm="1">
        <f t="array" ref="D668">IF(B668=0," ",IF('Imperial Data'!AG657&gt;=1,_xlfn.XLOOKUP('Imperial Data'!AG657,Imperial_Incremental[Height],_xlfn.XLOOKUP('Cumulative Volumes Imperial'!$F$4&amp;"EC",Imperial_Incremental[#Headers],Imperial_Incremental[]),0),0))</f>
        <v xml:space="preserve"> </v>
      </c>
      <c r="E668" s="30"/>
      <c r="F668" s="30"/>
      <c r="G668" s="30"/>
      <c r="H668" s="30"/>
      <c r="I668" s="30"/>
      <c r="J668" s="30" t="str">
        <f>IF(B668="","",IF('Cumulative Volumes Imperial'!$AP$17=FALSE,L668,K668))</f>
        <v/>
      </c>
      <c r="K668" s="30"/>
      <c r="L668" s="30"/>
      <c r="M668" s="30" t="str">
        <f>IF($E$8+45+$E$9&gt;989,"FALSE",IF(B668="","",IF(#REF!="YES",N668,O668)))</f>
        <v/>
      </c>
      <c r="N668" s="30"/>
      <c r="O668" s="30"/>
      <c r="P668" s="30" t="str">
        <f>IF(B668=0,"",(((1/12)*'Imperial Data'!$AC$4*'Imperial Data'!$AC$5)-C668)*$H$6)</f>
        <v/>
      </c>
      <c r="Q668" s="30"/>
      <c r="R668" s="30"/>
      <c r="S668" s="30"/>
      <c r="T668" s="30"/>
      <c r="U668" s="30"/>
      <c r="V668" s="30"/>
      <c r="W668" s="30" t="str">
        <f t="shared" si="77"/>
        <v/>
      </c>
      <c r="X668" s="31"/>
      <c r="Y668" s="30" t="str">
        <f t="shared" si="76"/>
        <v xml:space="preserve"> </v>
      </c>
      <c r="Z668" s="32"/>
    </row>
    <row r="669" spans="2:26" x14ac:dyDescent="0.2">
      <c r="B669" s="34"/>
      <c r="C669" s="30" t="str" cm="1">
        <f t="array" ref="C669">IF(B669=0," ",IF('Imperial Data'!AG658&gt;=1,_xlfn.XLOOKUP('Imperial Data'!AG658,Imperial_Incremental[Height],_xlfn.XLOOKUP('Cumulative Volumes Imperial'!$F$4,Imperial_Incremental[#Headers],Imperial_Incremental[])),0))</f>
        <v xml:space="preserve"> </v>
      </c>
      <c r="D669" s="30" t="str" cm="1">
        <f t="array" ref="D669">IF(B669=0," ",IF('Imperial Data'!AG658&gt;=1,_xlfn.XLOOKUP('Imperial Data'!AG658,Imperial_Incremental[Height],_xlfn.XLOOKUP('Cumulative Volumes Imperial'!$F$4&amp;"EC",Imperial_Incremental[#Headers],Imperial_Incremental[]),0),0))</f>
        <v xml:space="preserve"> </v>
      </c>
      <c r="E669" s="30"/>
      <c r="F669" s="30"/>
      <c r="G669" s="30"/>
      <c r="H669" s="30"/>
      <c r="I669" s="30"/>
      <c r="J669" s="30" t="str">
        <f>IF(B669="","",IF('Cumulative Volumes Imperial'!$AP$17=FALSE,L669,K669))</f>
        <v/>
      </c>
      <c r="K669" s="30"/>
      <c r="L669" s="30"/>
      <c r="M669" s="30" t="str">
        <f>IF($E$8+45+$E$9&gt;989,"FALSE",IF(B669="","",IF(#REF!="YES",N669,O669)))</f>
        <v/>
      </c>
      <c r="N669" s="30"/>
      <c r="O669" s="30"/>
      <c r="P669" s="30" t="str">
        <f>IF(B669=0,"",(((1/12)*'Imperial Data'!$AC$4*'Imperial Data'!$AC$5)-C669)*$H$6)</f>
        <v/>
      </c>
      <c r="Q669" s="30"/>
      <c r="R669" s="30"/>
      <c r="S669" s="30"/>
      <c r="T669" s="30"/>
      <c r="U669" s="30"/>
      <c r="V669" s="30"/>
      <c r="W669" s="30" t="str">
        <f t="shared" si="77"/>
        <v/>
      </c>
      <c r="X669" s="31"/>
      <c r="Y669" s="30" t="str">
        <f t="shared" si="76"/>
        <v xml:space="preserve"> </v>
      </c>
      <c r="Z669" s="32"/>
    </row>
    <row r="670" spans="2:26" x14ac:dyDescent="0.2">
      <c r="B670" s="34"/>
      <c r="C670" s="30" t="str" cm="1">
        <f t="array" ref="C670">IF(B670=0," ",IF('Imperial Data'!AG659&gt;=1,_xlfn.XLOOKUP('Imperial Data'!AG659,Imperial_Incremental[Height],_xlfn.XLOOKUP('Cumulative Volumes Imperial'!$F$4,Imperial_Incremental[#Headers],Imperial_Incremental[])),0))</f>
        <v xml:space="preserve"> </v>
      </c>
      <c r="D670" s="30" t="str" cm="1">
        <f t="array" ref="D670">IF(B670=0," ",IF('Imperial Data'!AG659&gt;=1,_xlfn.XLOOKUP('Imperial Data'!AG659,Imperial_Incremental[Height],_xlfn.XLOOKUP('Cumulative Volumes Imperial'!$F$4&amp;"EC",Imperial_Incremental[#Headers],Imperial_Incremental[]),0),0))</f>
        <v xml:space="preserve"> </v>
      </c>
      <c r="E670" s="30"/>
      <c r="F670" s="30"/>
      <c r="G670" s="30"/>
      <c r="H670" s="30"/>
      <c r="I670" s="30"/>
      <c r="J670" s="30" t="str">
        <f>IF(B670="","",IF('Cumulative Volumes Imperial'!$AP$17=FALSE,L670,K670))</f>
        <v/>
      </c>
      <c r="K670" s="30"/>
      <c r="L670" s="30"/>
      <c r="M670" s="30" t="str">
        <f>IF($E$8+45+$E$9&gt;989,"FALSE",IF(B670="","",IF(#REF!="YES",N670,O670)))</f>
        <v/>
      </c>
      <c r="N670" s="30"/>
      <c r="O670" s="30"/>
      <c r="P670" s="30" t="str">
        <f>IF(B670=0,"",(((1/12)*'Imperial Data'!$AC$4*'Imperial Data'!$AC$5)-C670)*$H$6)</f>
        <v/>
      </c>
      <c r="Q670" s="30"/>
      <c r="R670" s="30"/>
      <c r="S670" s="30"/>
      <c r="T670" s="30"/>
      <c r="U670" s="30"/>
      <c r="V670" s="30"/>
      <c r="W670" s="30" t="str">
        <f t="shared" si="77"/>
        <v/>
      </c>
      <c r="X670" s="31"/>
      <c r="Y670" s="30" t="str">
        <f t="shared" si="76"/>
        <v xml:space="preserve"> </v>
      </c>
      <c r="Z670" s="32"/>
    </row>
    <row r="671" spans="2:26" x14ac:dyDescent="0.2">
      <c r="B671" s="34"/>
      <c r="C671" s="30" t="str" cm="1">
        <f t="array" ref="C671">IF(B671=0," ",IF('Imperial Data'!AG660&gt;=1,_xlfn.XLOOKUP('Imperial Data'!AG660,Imperial_Incremental[Height],_xlfn.XLOOKUP('Cumulative Volumes Imperial'!$F$4,Imperial_Incremental[#Headers],Imperial_Incremental[])),0))</f>
        <v xml:space="preserve"> </v>
      </c>
      <c r="D671" s="30" t="str" cm="1">
        <f t="array" ref="D671">IF(B671=0," ",IF('Imperial Data'!AG660&gt;=1,_xlfn.XLOOKUP('Imperial Data'!AG660,Imperial_Incremental[Height],_xlfn.XLOOKUP('Cumulative Volumes Imperial'!$F$4&amp;"EC",Imperial_Incremental[#Headers],Imperial_Incremental[]),0),0))</f>
        <v xml:space="preserve"> </v>
      </c>
      <c r="E671" s="30"/>
      <c r="F671" s="30"/>
      <c r="G671" s="30"/>
      <c r="H671" s="30"/>
      <c r="I671" s="30"/>
      <c r="J671" s="30" t="str">
        <f>IF(B671="","",IF('Cumulative Volumes Imperial'!$AP$17=FALSE,L671,K671))</f>
        <v/>
      </c>
      <c r="K671" s="30"/>
      <c r="L671" s="30"/>
      <c r="M671" s="30" t="str">
        <f>IF($E$8+45+$E$9&gt;989,"FALSE",IF(B671="","",IF(#REF!="YES",N671,O671)))</f>
        <v/>
      </c>
      <c r="N671" s="30"/>
      <c r="O671" s="30"/>
      <c r="P671" s="30" t="str">
        <f>IF(B671=0,"",(((1/12)*'Imperial Data'!$AC$4*'Imperial Data'!$AC$5)-C671)*$H$6)</f>
        <v/>
      </c>
      <c r="Q671" s="30"/>
      <c r="R671" s="30"/>
      <c r="S671" s="30"/>
      <c r="T671" s="30"/>
      <c r="U671" s="30"/>
      <c r="V671" s="30"/>
      <c r="W671" s="30" t="str">
        <f t="shared" si="77"/>
        <v/>
      </c>
      <c r="X671" s="31"/>
      <c r="Y671" s="30" t="str">
        <f t="shared" si="76"/>
        <v xml:space="preserve"> </v>
      </c>
      <c r="Z671" s="32"/>
    </row>
    <row r="672" spans="2:26" x14ac:dyDescent="0.2">
      <c r="B672" s="34"/>
      <c r="C672" s="30" t="str" cm="1">
        <f t="array" ref="C672">IF(B672=0," ",IF('Imperial Data'!AG661&gt;=1,_xlfn.XLOOKUP('Imperial Data'!AG661,Imperial_Incremental[Height],_xlfn.XLOOKUP('Cumulative Volumes Imperial'!$F$4,Imperial_Incremental[#Headers],Imperial_Incremental[])),0))</f>
        <v xml:space="preserve"> </v>
      </c>
      <c r="D672" s="30" t="str" cm="1">
        <f t="array" ref="D672">IF(B672=0," ",IF('Imperial Data'!AG661&gt;=1,_xlfn.XLOOKUP('Imperial Data'!AG661,Imperial_Incremental[Height],_xlfn.XLOOKUP('Cumulative Volumes Imperial'!$F$4&amp;"EC",Imperial_Incremental[#Headers],Imperial_Incremental[]),0),0))</f>
        <v xml:space="preserve"> </v>
      </c>
      <c r="E672" s="30"/>
      <c r="F672" s="30"/>
      <c r="G672" s="30"/>
      <c r="H672" s="30"/>
      <c r="I672" s="30"/>
      <c r="J672" s="30" t="str">
        <f>IF(B672="","",IF('Cumulative Volumes Imperial'!$AP$17=FALSE,L672,K672))</f>
        <v/>
      </c>
      <c r="K672" s="30"/>
      <c r="L672" s="30"/>
      <c r="M672" s="30" t="str">
        <f>IF($E$8+45+$E$9&gt;989,"FALSE",IF(B672="","",IF(#REF!="YES",N672,O672)))</f>
        <v/>
      </c>
      <c r="N672" s="30"/>
      <c r="O672" s="30"/>
      <c r="P672" s="30" t="str">
        <f>IF(B672=0,"",(((1/12)*'Imperial Data'!$AC$4*'Imperial Data'!$AC$5)-C672)*$H$6)</f>
        <v/>
      </c>
      <c r="Q672" s="30"/>
      <c r="R672" s="30"/>
      <c r="S672" s="30"/>
      <c r="T672" s="30"/>
      <c r="U672" s="30"/>
      <c r="V672" s="30"/>
      <c r="W672" s="30" t="str">
        <f t="shared" si="77"/>
        <v/>
      </c>
      <c r="X672" s="31"/>
      <c r="Y672" s="30" t="str">
        <f t="shared" si="76"/>
        <v xml:space="preserve"> </v>
      </c>
      <c r="Z672" s="32"/>
    </row>
    <row r="673" spans="2:26" x14ac:dyDescent="0.2">
      <c r="B673" s="34"/>
      <c r="C673" s="30" t="str" cm="1">
        <f t="array" ref="C673">IF(B673=0," ",IF('Imperial Data'!AG662&gt;=1,_xlfn.XLOOKUP('Imperial Data'!AG662,Imperial_Incremental[Height],_xlfn.XLOOKUP('Cumulative Volumes Imperial'!$F$4,Imperial_Incremental[#Headers],Imperial_Incremental[])),0))</f>
        <v xml:space="preserve"> </v>
      </c>
      <c r="D673" s="30" t="str" cm="1">
        <f t="array" ref="D673">IF(B673=0," ",IF('Imperial Data'!AG662&gt;=1,_xlfn.XLOOKUP('Imperial Data'!AG662,Imperial_Incremental[Height],_xlfn.XLOOKUP('Cumulative Volumes Imperial'!$F$4&amp;"EC",Imperial_Incremental[#Headers],Imperial_Incremental[]),0),0))</f>
        <v xml:space="preserve"> </v>
      </c>
      <c r="E673" s="30"/>
      <c r="F673" s="30"/>
      <c r="G673" s="30"/>
      <c r="H673" s="30"/>
      <c r="I673" s="30"/>
      <c r="J673" s="30" t="str">
        <f>IF(B673="","",IF('Cumulative Volumes Imperial'!$AP$17=FALSE,L673,K673))</f>
        <v/>
      </c>
      <c r="K673" s="30"/>
      <c r="L673" s="30"/>
      <c r="M673" s="30" t="str">
        <f>IF($E$8+45+$E$9&gt;989,"FALSE",IF(B673="","",IF(#REF!="YES",N673,O673)))</f>
        <v/>
      </c>
      <c r="N673" s="30"/>
      <c r="O673" s="30"/>
      <c r="P673" s="30" t="str">
        <f>IF(B673=0,"",(((1/12)*'Imperial Data'!$AC$4*'Imperial Data'!$AC$5)-C673)*$H$6)</f>
        <v/>
      </c>
      <c r="Q673" s="30"/>
      <c r="R673" s="30"/>
      <c r="S673" s="30"/>
      <c r="T673" s="30"/>
      <c r="U673" s="30"/>
      <c r="V673" s="30"/>
      <c r="W673" s="30" t="str">
        <f t="shared" si="77"/>
        <v/>
      </c>
      <c r="X673" s="31"/>
      <c r="Y673" s="30" t="str">
        <f t="shared" si="76"/>
        <v xml:space="preserve"> </v>
      </c>
      <c r="Z673" s="32"/>
    </row>
    <row r="674" spans="2:26" x14ac:dyDescent="0.2">
      <c r="B674" s="34"/>
      <c r="C674" s="30" t="str" cm="1">
        <f t="array" ref="C674">IF(B674=0," ",IF('Imperial Data'!AG663&gt;=1,_xlfn.XLOOKUP('Imperial Data'!AG663,Imperial_Incremental[Height],_xlfn.XLOOKUP('Cumulative Volumes Imperial'!$F$4,Imperial_Incremental[#Headers],Imperial_Incremental[])),0))</f>
        <v xml:space="preserve"> </v>
      </c>
      <c r="D674" s="30" t="str" cm="1">
        <f t="array" ref="D674">IF(B674=0," ",IF('Imperial Data'!AG663&gt;=1,_xlfn.XLOOKUP('Imperial Data'!AG663,Imperial_Incremental[Height],_xlfn.XLOOKUP('Cumulative Volumes Imperial'!$F$4&amp;"EC",Imperial_Incremental[#Headers],Imperial_Incremental[]),0),0))</f>
        <v xml:space="preserve"> </v>
      </c>
      <c r="E674" s="30"/>
      <c r="F674" s="30"/>
      <c r="G674" s="30"/>
      <c r="H674" s="30"/>
      <c r="I674" s="30"/>
      <c r="J674" s="30" t="str">
        <f>IF(B674="","",IF('Cumulative Volumes Imperial'!$AP$17=FALSE,L674,K674))</f>
        <v/>
      </c>
      <c r="K674" s="30"/>
      <c r="L674" s="30"/>
      <c r="M674" s="30" t="str">
        <f>IF($E$8+45+$E$9&gt;989,"FALSE",IF(B674="","",IF(#REF!="YES",N674,O674)))</f>
        <v/>
      </c>
      <c r="N674" s="30"/>
      <c r="O674" s="30"/>
      <c r="P674" s="30" t="str">
        <f>IF(B674=0,"",(((1/12)*'Imperial Data'!$AC$4*'Imperial Data'!$AC$5)-C674)*$H$6)</f>
        <v/>
      </c>
      <c r="Q674" s="30"/>
      <c r="R674" s="30"/>
      <c r="S674" s="30"/>
      <c r="T674" s="30"/>
      <c r="U674" s="30"/>
      <c r="V674" s="30"/>
      <c r="W674" s="30" t="str">
        <f t="shared" si="77"/>
        <v/>
      </c>
      <c r="X674" s="31"/>
      <c r="Y674" s="30" t="str">
        <f t="shared" si="76"/>
        <v xml:space="preserve"> </v>
      </c>
      <c r="Z674" s="32"/>
    </row>
    <row r="675" spans="2:26" x14ac:dyDescent="0.2">
      <c r="B675" s="34"/>
      <c r="C675" s="30" t="str" cm="1">
        <f t="array" ref="C675">IF(B675=0," ",IF('Imperial Data'!AG664&gt;=1,_xlfn.XLOOKUP('Imperial Data'!AG664,Imperial_Incremental[Height],_xlfn.XLOOKUP('Cumulative Volumes Imperial'!$F$4,Imperial_Incremental[#Headers],Imperial_Incremental[])),0))</f>
        <v xml:space="preserve"> </v>
      </c>
      <c r="D675" s="30" t="str" cm="1">
        <f t="array" ref="D675">IF(B675=0," ",IF('Imperial Data'!AG664&gt;=1,_xlfn.XLOOKUP('Imperial Data'!AG664,Imperial_Incremental[Height],_xlfn.XLOOKUP('Cumulative Volumes Imperial'!$F$4&amp;"EC",Imperial_Incremental[#Headers],Imperial_Incremental[]),0),0))</f>
        <v xml:space="preserve"> </v>
      </c>
      <c r="E675" s="30"/>
      <c r="F675" s="30"/>
      <c r="G675" s="30"/>
      <c r="H675" s="30"/>
      <c r="I675" s="30"/>
      <c r="J675" s="30" t="str">
        <f>IF(B675="","",IF('Cumulative Volumes Imperial'!$AP$17=FALSE,L675,K675))</f>
        <v/>
      </c>
      <c r="K675" s="30"/>
      <c r="L675" s="30"/>
      <c r="M675" s="30" t="str">
        <f>IF($E$8+45+$E$9&gt;989,"FALSE",IF(B675="","",IF(#REF!="YES",N675,O675)))</f>
        <v/>
      </c>
      <c r="N675" s="30"/>
      <c r="O675" s="30"/>
      <c r="P675" s="30" t="str">
        <f>IF(B675=0,"",(((1/12)*'Imperial Data'!$AC$4*'Imperial Data'!$AC$5)-C675)*$H$6)</f>
        <v/>
      </c>
      <c r="Q675" s="30"/>
      <c r="R675" s="30"/>
      <c r="S675" s="30"/>
      <c r="T675" s="30"/>
      <c r="U675" s="30"/>
      <c r="V675" s="30"/>
      <c r="W675" s="30" t="str">
        <f t="shared" si="77"/>
        <v/>
      </c>
      <c r="X675" s="31"/>
      <c r="Y675" s="30" t="str">
        <f t="shared" si="76"/>
        <v xml:space="preserve"> </v>
      </c>
      <c r="Z675" s="32"/>
    </row>
    <row r="676" spans="2:26" x14ac:dyDescent="0.2">
      <c r="B676" s="34"/>
      <c r="C676" s="30" t="str" cm="1">
        <f t="array" ref="C676">IF(B676=0," ",IF('Imperial Data'!AG665&gt;=1,_xlfn.XLOOKUP('Imperial Data'!AG665,Imperial_Incremental[Height],_xlfn.XLOOKUP('Cumulative Volumes Imperial'!$F$4,Imperial_Incremental[#Headers],Imperial_Incremental[])),0))</f>
        <v xml:space="preserve"> </v>
      </c>
      <c r="D676" s="30" t="str" cm="1">
        <f t="array" ref="D676">IF(B676=0," ",IF('Imperial Data'!AG665&gt;=1,_xlfn.XLOOKUP('Imperial Data'!AG665,Imperial_Incremental[Height],_xlfn.XLOOKUP('Cumulative Volumes Imperial'!$F$4&amp;"EC",Imperial_Incremental[#Headers],Imperial_Incremental[]),0),0))</f>
        <v xml:space="preserve"> </v>
      </c>
      <c r="E676" s="30"/>
      <c r="F676" s="30"/>
      <c r="G676" s="30"/>
      <c r="H676" s="30"/>
      <c r="I676" s="30"/>
      <c r="J676" s="30" t="str">
        <f>IF(B676="","",IF('Cumulative Volumes Imperial'!$AP$17=FALSE,L676,K676))</f>
        <v/>
      </c>
      <c r="K676" s="30"/>
      <c r="L676" s="30"/>
      <c r="M676" s="30" t="str">
        <f>IF($E$8+45+$E$9&gt;989,"FALSE",IF(B676="","",IF(#REF!="YES",N676,O676)))</f>
        <v/>
      </c>
      <c r="N676" s="30"/>
      <c r="O676" s="30"/>
      <c r="P676" s="30" t="str">
        <f>IF(B676=0,"",(((1/12)*'Imperial Data'!$AC$4*'Imperial Data'!$AC$5)-C676)*$H$6)</f>
        <v/>
      </c>
      <c r="Q676" s="30"/>
      <c r="R676" s="30"/>
      <c r="S676" s="30"/>
      <c r="T676" s="30"/>
      <c r="U676" s="30"/>
      <c r="V676" s="30"/>
      <c r="W676" s="30" t="str">
        <f t="shared" si="77"/>
        <v/>
      </c>
      <c r="X676" s="31"/>
      <c r="Y676" s="30" t="str">
        <f t="shared" si="76"/>
        <v xml:space="preserve"> </v>
      </c>
      <c r="Z676" s="32"/>
    </row>
    <row r="677" spans="2:26" x14ac:dyDescent="0.2">
      <c r="B677" s="34"/>
      <c r="C677" s="30" t="str" cm="1">
        <f t="array" ref="C677">IF(B677=0," ",IF('Imperial Data'!AG666&gt;=1,_xlfn.XLOOKUP('Imperial Data'!AG666,Imperial_Incremental[Height],_xlfn.XLOOKUP('Cumulative Volumes Imperial'!$F$4,Imperial_Incremental[#Headers],Imperial_Incremental[])),0))</f>
        <v xml:space="preserve"> </v>
      </c>
      <c r="D677" s="30" t="str" cm="1">
        <f t="array" ref="D677">IF(B677=0," ",IF('Imperial Data'!AG666&gt;=1,_xlfn.XLOOKUP('Imperial Data'!AG666,Imperial_Incremental[Height],_xlfn.XLOOKUP('Cumulative Volumes Imperial'!$F$4&amp;"EC",Imperial_Incremental[#Headers],Imperial_Incremental[]),0),0))</f>
        <v xml:space="preserve"> </v>
      </c>
      <c r="E677" s="30"/>
      <c r="F677" s="30"/>
      <c r="G677" s="30"/>
      <c r="H677" s="30"/>
      <c r="I677" s="30"/>
      <c r="J677" s="30" t="str">
        <f>IF(B677="","",IF('Cumulative Volumes Imperial'!$AP$17=FALSE,L677,K677))</f>
        <v/>
      </c>
      <c r="K677" s="30"/>
      <c r="L677" s="30"/>
      <c r="M677" s="30" t="str">
        <f>IF($E$8+45+$E$9&gt;989,"FALSE",IF(B677="","",IF(#REF!="YES",N677,O677)))</f>
        <v/>
      </c>
      <c r="N677" s="30"/>
      <c r="O677" s="30"/>
      <c r="P677" s="30" t="str">
        <f>IF(B677=0,"",(((1/12)*'Imperial Data'!$AC$4*'Imperial Data'!$AC$5)-C677)*$H$6)</f>
        <v/>
      </c>
      <c r="Q677" s="30"/>
      <c r="R677" s="30"/>
      <c r="S677" s="30"/>
      <c r="T677" s="30"/>
      <c r="U677" s="30"/>
      <c r="V677" s="30"/>
      <c r="W677" s="30" t="str">
        <f t="shared" si="77"/>
        <v/>
      </c>
      <c r="X677" s="31"/>
      <c r="Y677" s="30" t="str">
        <f t="shared" si="76"/>
        <v xml:space="preserve"> </v>
      </c>
      <c r="Z677" s="32"/>
    </row>
    <row r="678" spans="2:26" x14ac:dyDescent="0.2">
      <c r="B678" s="34"/>
      <c r="C678" s="30" t="str" cm="1">
        <f t="array" ref="C678">IF(B678=0," ",IF('Imperial Data'!AG667&gt;=1,_xlfn.XLOOKUP('Imperial Data'!AG667,Imperial_Incremental[Height],_xlfn.XLOOKUP('Cumulative Volumes Imperial'!$F$4,Imperial_Incremental[#Headers],Imperial_Incremental[])),0))</f>
        <v xml:space="preserve"> </v>
      </c>
      <c r="D678" s="30" t="str" cm="1">
        <f t="array" ref="D678">IF(B678=0," ",IF('Imperial Data'!AG667&gt;=1,_xlfn.XLOOKUP('Imperial Data'!AG667,Imperial_Incremental[Height],_xlfn.XLOOKUP('Cumulative Volumes Imperial'!$F$4&amp;"EC",Imperial_Incremental[#Headers],Imperial_Incremental[]),0),0))</f>
        <v xml:space="preserve"> </v>
      </c>
      <c r="E678" s="30"/>
      <c r="F678" s="30"/>
      <c r="G678" s="30"/>
      <c r="H678" s="30"/>
      <c r="I678" s="30"/>
      <c r="J678" s="30" t="str">
        <f>IF(B678="","",IF('Cumulative Volumes Imperial'!$AP$17=FALSE,L678,K678))</f>
        <v/>
      </c>
      <c r="K678" s="30"/>
      <c r="L678" s="30"/>
      <c r="M678" s="30" t="str">
        <f>IF($E$8+45+$E$9&gt;989,"FALSE",IF(B678="","",IF(#REF!="YES",N678,O678)))</f>
        <v/>
      </c>
      <c r="N678" s="30"/>
      <c r="O678" s="30"/>
      <c r="P678" s="30" t="str">
        <f>IF(B678=0,"",(((1/12)*'Imperial Data'!$AC$4*'Imperial Data'!$AC$5)-C678)*$H$6)</f>
        <v/>
      </c>
      <c r="Q678" s="30"/>
      <c r="R678" s="30"/>
      <c r="S678" s="30"/>
      <c r="T678" s="30"/>
      <c r="U678" s="30"/>
      <c r="V678" s="30"/>
      <c r="W678" s="30" t="str">
        <f t="shared" si="77"/>
        <v/>
      </c>
      <c r="X678" s="31"/>
      <c r="Y678" s="30" t="str">
        <f t="shared" si="76"/>
        <v xml:space="preserve"> </v>
      </c>
      <c r="Z678" s="32"/>
    </row>
    <row r="679" spans="2:26" x14ac:dyDescent="0.2">
      <c r="B679" s="34"/>
      <c r="C679" s="30" t="str" cm="1">
        <f t="array" ref="C679">IF(B679=0," ",IF('Imperial Data'!AG668&gt;=1,_xlfn.XLOOKUP('Imperial Data'!AG668,Imperial_Incremental[Height],_xlfn.XLOOKUP('Cumulative Volumes Imperial'!$F$4,Imperial_Incremental[#Headers],Imperial_Incremental[])),0))</f>
        <v xml:space="preserve"> </v>
      </c>
      <c r="D679" s="30" t="str" cm="1">
        <f t="array" ref="D679">IF(B679=0," ",IF('Imperial Data'!AG668&gt;=1,_xlfn.XLOOKUP('Imperial Data'!AG668,Imperial_Incremental[Height],_xlfn.XLOOKUP('Cumulative Volumes Imperial'!$F$4&amp;"EC",Imperial_Incremental[#Headers],Imperial_Incremental[]),0),0))</f>
        <v xml:space="preserve"> </v>
      </c>
      <c r="E679" s="30"/>
      <c r="F679" s="30"/>
      <c r="G679" s="30"/>
      <c r="H679" s="30"/>
      <c r="I679" s="30"/>
      <c r="J679" s="30" t="str">
        <f>IF(B679="","",IF('Cumulative Volumes Imperial'!$AP$17=FALSE,L679,K679))</f>
        <v/>
      </c>
      <c r="K679" s="30"/>
      <c r="L679" s="30"/>
      <c r="M679" s="30" t="str">
        <f>IF($E$8+45+$E$9&gt;989,"FALSE",IF(B679="","",IF(#REF!="YES",N679,O679)))</f>
        <v/>
      </c>
      <c r="N679" s="30"/>
      <c r="O679" s="30"/>
      <c r="P679" s="30" t="str">
        <f>IF(B679=0,"",(((1/12)*'Imperial Data'!$AC$4*'Imperial Data'!$AC$5)-C679)*$H$6)</f>
        <v/>
      </c>
      <c r="Q679" s="30"/>
      <c r="R679" s="30"/>
      <c r="S679" s="30"/>
      <c r="T679" s="30"/>
      <c r="U679" s="30"/>
      <c r="V679" s="30"/>
      <c r="W679" s="30" t="str">
        <f t="shared" si="77"/>
        <v/>
      </c>
      <c r="X679" s="31"/>
      <c r="Y679" s="30" t="str">
        <f t="shared" si="76"/>
        <v xml:space="preserve"> </v>
      </c>
      <c r="Z679" s="32"/>
    </row>
    <row r="680" spans="2:26" x14ac:dyDescent="0.2">
      <c r="B680" s="34"/>
      <c r="C680" s="30" t="str" cm="1">
        <f t="array" ref="C680">IF(B680=0," ",IF('Imperial Data'!AG669&gt;=1,_xlfn.XLOOKUP('Imperial Data'!AG669,Imperial_Incremental[Height],_xlfn.XLOOKUP('Cumulative Volumes Imperial'!$F$4,Imperial_Incremental[#Headers],Imperial_Incremental[])),0))</f>
        <v xml:space="preserve"> </v>
      </c>
      <c r="D680" s="30" t="str" cm="1">
        <f t="array" ref="D680">IF(B680=0," ",IF('Imperial Data'!AG669&gt;=1,_xlfn.XLOOKUP('Imperial Data'!AG669,Imperial_Incremental[Height],_xlfn.XLOOKUP('Cumulative Volumes Imperial'!$F$4&amp;"EC",Imperial_Incremental[#Headers],Imperial_Incremental[]),0),0))</f>
        <v xml:space="preserve"> </v>
      </c>
      <c r="E680" s="30"/>
      <c r="F680" s="30"/>
      <c r="G680" s="30"/>
      <c r="H680" s="30"/>
      <c r="I680" s="30"/>
      <c r="J680" s="30" t="str">
        <f>IF(B680="","",IF('Cumulative Volumes Imperial'!$AP$17=FALSE,L680,K680))</f>
        <v/>
      </c>
      <c r="K680" s="30"/>
      <c r="L680" s="30"/>
      <c r="M680" s="30" t="str">
        <f>IF($E$8+45+$E$9&gt;989,"FALSE",IF(B680="","",IF(#REF!="YES",N680,O680)))</f>
        <v/>
      </c>
      <c r="N680" s="30"/>
      <c r="O680" s="30"/>
      <c r="P680" s="30" t="str">
        <f>IF(B680=0,"",(((1/12)*'Imperial Data'!$AC$4*'Imperial Data'!$AC$5)-C680)*$H$6)</f>
        <v/>
      </c>
      <c r="Q680" s="30"/>
      <c r="R680" s="30"/>
      <c r="S680" s="30"/>
      <c r="T680" s="30"/>
      <c r="U680" s="30"/>
      <c r="V680" s="30"/>
      <c r="W680" s="30" t="str">
        <f t="shared" si="77"/>
        <v/>
      </c>
      <c r="X680" s="31"/>
      <c r="Y680" s="30" t="str">
        <f t="shared" si="76"/>
        <v xml:space="preserve"> </v>
      </c>
      <c r="Z680" s="32"/>
    </row>
    <row r="681" spans="2:26" x14ac:dyDescent="0.2">
      <c r="B681" s="34"/>
      <c r="C681" s="30" t="str" cm="1">
        <f t="array" ref="C681">IF(B681=0," ",IF('Imperial Data'!AG670&gt;=1,_xlfn.XLOOKUP('Imperial Data'!AG670,Imperial_Incremental[Height],_xlfn.XLOOKUP('Cumulative Volumes Imperial'!$F$4,Imperial_Incremental[#Headers],Imperial_Incremental[])),0))</f>
        <v xml:space="preserve"> </v>
      </c>
      <c r="D681" s="30" t="str" cm="1">
        <f t="array" ref="D681">IF(B681=0," ",IF('Imperial Data'!AG670&gt;=1,_xlfn.XLOOKUP('Imperial Data'!AG670,Imperial_Incremental[Height],_xlfn.XLOOKUP('Cumulative Volumes Imperial'!$F$4&amp;"EC",Imperial_Incremental[#Headers],Imperial_Incremental[]),0),0))</f>
        <v xml:space="preserve"> </v>
      </c>
      <c r="E681" s="30"/>
      <c r="F681" s="30"/>
      <c r="G681" s="30"/>
      <c r="H681" s="30"/>
      <c r="I681" s="30"/>
      <c r="J681" s="30" t="str">
        <f>IF(B681="","",IF('Cumulative Volumes Imperial'!$AP$17=FALSE,L681,K681))</f>
        <v/>
      </c>
      <c r="K681" s="30"/>
      <c r="L681" s="30"/>
      <c r="M681" s="30" t="str">
        <f>IF($E$8+45+$E$9&gt;989,"FALSE",IF(B681="","",IF(#REF!="YES",N681,O681)))</f>
        <v/>
      </c>
      <c r="N681" s="30"/>
      <c r="O681" s="30"/>
      <c r="P681" s="30" t="str">
        <f>IF(B681=0,"",(((1/12)*'Imperial Data'!$AC$4*'Imperial Data'!$AC$5)-C681)*$H$6)</f>
        <v/>
      </c>
      <c r="Q681" s="30"/>
      <c r="R681" s="30"/>
      <c r="S681" s="30"/>
      <c r="T681" s="30"/>
      <c r="U681" s="30"/>
      <c r="V681" s="30"/>
      <c r="W681" s="30" t="str">
        <f t="shared" si="77"/>
        <v/>
      </c>
      <c r="X681" s="31"/>
      <c r="Y681" s="30" t="str">
        <f t="shared" si="76"/>
        <v xml:space="preserve"> </v>
      </c>
      <c r="Z681" s="32"/>
    </row>
    <row r="682" spans="2:26" x14ac:dyDescent="0.2">
      <c r="B682" s="34"/>
      <c r="C682" s="30" t="str" cm="1">
        <f t="array" ref="C682">IF(B682=0," ",IF('Imperial Data'!AG671&gt;=1,_xlfn.XLOOKUP('Imperial Data'!AG671,Imperial_Incremental[Height],_xlfn.XLOOKUP('Cumulative Volumes Imperial'!$F$4,Imperial_Incremental[#Headers],Imperial_Incremental[])),0))</f>
        <v xml:space="preserve"> </v>
      </c>
      <c r="D682" s="30" t="str" cm="1">
        <f t="array" ref="D682">IF(B682=0," ",IF('Imperial Data'!AG671&gt;=1,_xlfn.XLOOKUP('Imperial Data'!AG671,Imperial_Incremental[Height],_xlfn.XLOOKUP('Cumulative Volumes Imperial'!$F$4&amp;"EC",Imperial_Incremental[#Headers],Imperial_Incremental[]),0),0))</f>
        <v xml:space="preserve"> </v>
      </c>
      <c r="E682" s="30"/>
      <c r="F682" s="30"/>
      <c r="G682" s="30"/>
      <c r="H682" s="30"/>
      <c r="I682" s="30"/>
      <c r="J682" s="30" t="str">
        <f>IF(B682="","",IF('Cumulative Volumes Imperial'!$AP$17=FALSE,L682,K682))</f>
        <v/>
      </c>
      <c r="K682" s="30"/>
      <c r="L682" s="30"/>
      <c r="M682" s="30" t="str">
        <f>IF($E$8+45+$E$9&gt;989,"FALSE",IF(B682="","",IF(#REF!="YES",N682,O682)))</f>
        <v/>
      </c>
      <c r="N682" s="30"/>
      <c r="O682" s="30"/>
      <c r="P682" s="30" t="str">
        <f>IF(B682=0,"",(((1/12)*'Imperial Data'!$AC$4*'Imperial Data'!$AC$5)-C682)*$H$6)</f>
        <v/>
      </c>
      <c r="Q682" s="30"/>
      <c r="R682" s="30"/>
      <c r="S682" s="30"/>
      <c r="T682" s="30"/>
      <c r="U682" s="30"/>
      <c r="V682" s="30"/>
      <c r="W682" s="30" t="str">
        <f t="shared" si="77"/>
        <v/>
      </c>
      <c r="X682" s="31"/>
      <c r="Y682" s="30" t="str">
        <f t="shared" si="76"/>
        <v xml:space="preserve"> </v>
      </c>
      <c r="Z682" s="32"/>
    </row>
    <row r="683" spans="2:26" x14ac:dyDescent="0.2">
      <c r="B683" s="34"/>
      <c r="C683" s="30" t="str" cm="1">
        <f t="array" ref="C683">IF(B683=0," ",IF('Imperial Data'!AG672&gt;=1,_xlfn.XLOOKUP('Imperial Data'!AG672,Imperial_Incremental[Height],_xlfn.XLOOKUP('Cumulative Volumes Imperial'!$F$4,Imperial_Incremental[#Headers],Imperial_Incremental[])),0))</f>
        <v xml:space="preserve"> </v>
      </c>
      <c r="D683" s="30" t="str" cm="1">
        <f t="array" ref="D683">IF(B683=0," ",IF('Imperial Data'!AG672&gt;=1,_xlfn.XLOOKUP('Imperial Data'!AG672,Imperial_Incremental[Height],_xlfn.XLOOKUP('Cumulative Volumes Imperial'!$F$4&amp;"EC",Imperial_Incremental[#Headers],Imperial_Incremental[]),0),0))</f>
        <v xml:space="preserve"> </v>
      </c>
      <c r="E683" s="30"/>
      <c r="F683" s="30"/>
      <c r="G683" s="30"/>
      <c r="H683" s="30"/>
      <c r="I683" s="30"/>
      <c r="J683" s="30" t="str">
        <f>IF(B683="","",IF('Cumulative Volumes Imperial'!$AP$17=FALSE,L683,K683))</f>
        <v/>
      </c>
      <c r="K683" s="30"/>
      <c r="L683" s="30"/>
      <c r="M683" s="30" t="str">
        <f>IF($E$8+45+$E$9&gt;989,"FALSE",IF(B683="","",IF(#REF!="YES",N683,O683)))</f>
        <v/>
      </c>
      <c r="N683" s="30"/>
      <c r="O683" s="30"/>
      <c r="P683" s="30" t="str">
        <f>IF(B683=0,"",(((1/12)*'Imperial Data'!$AC$4*'Imperial Data'!$AC$5)-C683)*$H$6)</f>
        <v/>
      </c>
      <c r="Q683" s="30"/>
      <c r="R683" s="30"/>
      <c r="S683" s="30"/>
      <c r="T683" s="30"/>
      <c r="U683" s="30"/>
      <c r="V683" s="30"/>
      <c r="W683" s="30" t="str">
        <f t="shared" si="77"/>
        <v/>
      </c>
      <c r="X683" s="31"/>
      <c r="Y683" s="30" t="str">
        <f t="shared" si="76"/>
        <v xml:space="preserve"> </v>
      </c>
      <c r="Z683" s="32"/>
    </row>
    <row r="684" spans="2:26" x14ac:dyDescent="0.2">
      <c r="B684" s="34"/>
      <c r="C684" s="30" t="str" cm="1">
        <f t="array" ref="C684">IF(B684=0," ",IF('Imperial Data'!AG673&gt;=1,_xlfn.XLOOKUP('Imperial Data'!AG673,Imperial_Incremental[Height],_xlfn.XLOOKUP('Cumulative Volumes Imperial'!$F$4,Imperial_Incremental[#Headers],Imperial_Incremental[])),0))</f>
        <v xml:space="preserve"> </v>
      </c>
      <c r="D684" s="30" t="str" cm="1">
        <f t="array" ref="D684">IF(B684=0," ",IF('Imperial Data'!AG673&gt;=1,_xlfn.XLOOKUP('Imperial Data'!AG673,Imperial_Incremental[Height],_xlfn.XLOOKUP('Cumulative Volumes Imperial'!$F$4&amp;"EC",Imperial_Incremental[#Headers],Imperial_Incremental[]),0),0))</f>
        <v xml:space="preserve"> </v>
      </c>
      <c r="E684" s="30"/>
      <c r="F684" s="30"/>
      <c r="G684" s="30"/>
      <c r="H684" s="30"/>
      <c r="I684" s="30"/>
      <c r="J684" s="30" t="str">
        <f>IF(B684="","",IF('Cumulative Volumes Imperial'!$AP$17=FALSE,L684,K684))</f>
        <v/>
      </c>
      <c r="K684" s="30"/>
      <c r="L684" s="30"/>
      <c r="M684" s="30" t="str">
        <f>IF($E$8+45+$E$9&gt;989,"FALSE",IF(B684="","",IF(#REF!="YES",N684,O684)))</f>
        <v/>
      </c>
      <c r="N684" s="30"/>
      <c r="O684" s="30"/>
      <c r="P684" s="30" t="str">
        <f>IF(B684=0,"",(((1/12)*'Imperial Data'!$AC$4*'Imperial Data'!$AC$5)-C684)*$H$6)</f>
        <v/>
      </c>
      <c r="Q684" s="30"/>
      <c r="R684" s="30"/>
      <c r="S684" s="30"/>
      <c r="T684" s="30"/>
      <c r="U684" s="30"/>
      <c r="V684" s="30"/>
      <c r="W684" s="30" t="str">
        <f t="shared" si="77"/>
        <v/>
      </c>
      <c r="X684" s="31"/>
      <c r="Y684" s="30" t="str">
        <f t="shared" si="76"/>
        <v xml:space="preserve"> </v>
      </c>
      <c r="Z684" s="32"/>
    </row>
    <row r="685" spans="2:26" x14ac:dyDescent="0.2">
      <c r="B685" s="34"/>
      <c r="C685" s="30" t="str" cm="1">
        <f t="array" ref="C685">IF(B685=0," ",IF('Imperial Data'!AG674&gt;=1,_xlfn.XLOOKUP('Imperial Data'!AG674,Imperial_Incremental[Height],_xlfn.XLOOKUP('Cumulative Volumes Imperial'!$F$4,Imperial_Incremental[#Headers],Imperial_Incremental[])),0))</f>
        <v xml:space="preserve"> </v>
      </c>
      <c r="D685" s="30" t="str" cm="1">
        <f t="array" ref="D685">IF(B685=0," ",IF('Imperial Data'!AG674&gt;=1,_xlfn.XLOOKUP('Imperial Data'!AG674,Imperial_Incremental[Height],_xlfn.XLOOKUP('Cumulative Volumes Imperial'!$F$4&amp;"EC",Imperial_Incremental[#Headers],Imperial_Incremental[]),0),0))</f>
        <v xml:space="preserve"> </v>
      </c>
      <c r="E685" s="30"/>
      <c r="F685" s="30"/>
      <c r="G685" s="30"/>
      <c r="H685" s="30"/>
      <c r="I685" s="30"/>
      <c r="J685" s="30" t="str">
        <f>IF(B685="","",IF('Cumulative Volumes Imperial'!$AP$17=FALSE,L685,K685))</f>
        <v/>
      </c>
      <c r="K685" s="30"/>
      <c r="L685" s="30"/>
      <c r="M685" s="30" t="str">
        <f>IF($E$8+45+$E$9&gt;989,"FALSE",IF(B685="","",IF(#REF!="YES",N685,O685)))</f>
        <v/>
      </c>
      <c r="N685" s="30"/>
      <c r="O685" s="30"/>
      <c r="P685" s="30" t="str">
        <f>IF(B685=0,"",(((1/12)*'Imperial Data'!$AC$4*'Imperial Data'!$AC$5)-C685)*$H$6)</f>
        <v/>
      </c>
      <c r="Q685" s="30"/>
      <c r="R685" s="30"/>
      <c r="S685" s="30"/>
      <c r="T685" s="30"/>
      <c r="U685" s="30"/>
      <c r="V685" s="30"/>
      <c r="W685" s="30" t="str">
        <f t="shared" si="77"/>
        <v/>
      </c>
      <c r="X685" s="31"/>
      <c r="Y685" s="30" t="str">
        <f t="shared" si="76"/>
        <v xml:space="preserve"> </v>
      </c>
      <c r="Z685" s="32"/>
    </row>
    <row r="686" spans="2:26" x14ac:dyDescent="0.2">
      <c r="B686" s="34"/>
      <c r="C686" s="30" t="str" cm="1">
        <f t="array" ref="C686">IF(B686=0," ",IF('Imperial Data'!AG675&gt;=1,_xlfn.XLOOKUP('Imperial Data'!AG675,Imperial_Incremental[Height],_xlfn.XLOOKUP('Cumulative Volumes Imperial'!$F$4,Imperial_Incremental[#Headers],Imperial_Incremental[])),0))</f>
        <v xml:space="preserve"> </v>
      </c>
      <c r="D686" s="30" t="str" cm="1">
        <f t="array" ref="D686">IF(B686=0," ",IF('Imperial Data'!AG675&gt;=1,_xlfn.XLOOKUP('Imperial Data'!AG675,Imperial_Incremental[Height],_xlfn.XLOOKUP('Cumulative Volumes Imperial'!$F$4&amp;"EC",Imperial_Incremental[#Headers],Imperial_Incremental[]),0),0))</f>
        <v xml:space="preserve"> </v>
      </c>
      <c r="E686" s="30"/>
      <c r="F686" s="30"/>
      <c r="G686" s="30"/>
      <c r="H686" s="30"/>
      <c r="I686" s="30"/>
      <c r="J686" s="30" t="str">
        <f>IF(B686="","",IF('Cumulative Volumes Imperial'!$AP$17=FALSE,L686,K686))</f>
        <v/>
      </c>
      <c r="K686" s="30"/>
      <c r="L686" s="30"/>
      <c r="M686" s="30" t="str">
        <f>IF($E$8+45+$E$9&gt;989,"FALSE",IF(B686="","",IF(#REF!="YES",N686,O686)))</f>
        <v/>
      </c>
      <c r="N686" s="30"/>
      <c r="O686" s="30"/>
      <c r="P686" s="30" t="str">
        <f>IF(B686=0,"",(((1/12)*'Imperial Data'!$AC$4*'Imperial Data'!$AC$5)-C686)*$H$6)</f>
        <v/>
      </c>
      <c r="Q686" s="30"/>
      <c r="R686" s="30"/>
      <c r="S686" s="30"/>
      <c r="T686" s="30"/>
      <c r="U686" s="30"/>
      <c r="V686" s="30"/>
      <c r="W686" s="30" t="str">
        <f t="shared" si="77"/>
        <v/>
      </c>
      <c r="X686" s="31"/>
      <c r="Y686" s="30" t="str">
        <f t="shared" si="76"/>
        <v xml:space="preserve"> </v>
      </c>
      <c r="Z686" s="32"/>
    </row>
    <row r="687" spans="2:26" x14ac:dyDescent="0.2">
      <c r="B687" s="34"/>
      <c r="C687" s="30" t="str" cm="1">
        <f t="array" ref="C687">IF(B687=0," ",IF('Imperial Data'!AG676&gt;=1,_xlfn.XLOOKUP('Imperial Data'!AG676,Imperial_Incremental[Height],_xlfn.XLOOKUP('Cumulative Volumes Imperial'!$F$4,Imperial_Incremental[#Headers],Imperial_Incremental[])),0))</f>
        <v xml:space="preserve"> </v>
      </c>
      <c r="D687" s="30" t="str" cm="1">
        <f t="array" ref="D687">IF(B687=0," ",IF('Imperial Data'!AG676&gt;=1,_xlfn.XLOOKUP('Imperial Data'!AG676,Imperial_Incremental[Height],_xlfn.XLOOKUP('Cumulative Volumes Imperial'!$F$4&amp;"EC",Imperial_Incremental[#Headers],Imperial_Incremental[]),0),0))</f>
        <v xml:space="preserve"> </v>
      </c>
      <c r="E687" s="30"/>
      <c r="F687" s="30"/>
      <c r="G687" s="30"/>
      <c r="H687" s="30"/>
      <c r="I687" s="30"/>
      <c r="J687" s="30" t="str">
        <f>IF(B687="","",IF('Cumulative Volumes Imperial'!$AP$17=FALSE,L687,K687))</f>
        <v/>
      </c>
      <c r="K687" s="30"/>
      <c r="L687" s="30"/>
      <c r="M687" s="30" t="str">
        <f>IF($E$8+45+$E$9&gt;989,"FALSE",IF(B687="","",IF(#REF!="YES",N687,O687)))</f>
        <v/>
      </c>
      <c r="N687" s="30"/>
      <c r="O687" s="30"/>
      <c r="P687" s="30" t="str">
        <f>IF(B687=0,"",(((1/12)*'Imperial Data'!$AC$4*'Imperial Data'!$AC$5)-C687)*$H$6)</f>
        <v/>
      </c>
      <c r="Q687" s="30"/>
      <c r="R687" s="30"/>
      <c r="S687" s="30"/>
      <c r="T687" s="30"/>
      <c r="U687" s="30"/>
      <c r="V687" s="30"/>
      <c r="W687" s="30" t="str">
        <f t="shared" si="77"/>
        <v/>
      </c>
      <c r="X687" s="31"/>
      <c r="Y687" s="30" t="str">
        <f t="shared" si="76"/>
        <v xml:space="preserve"> </v>
      </c>
      <c r="Z687" s="32"/>
    </row>
    <row r="688" spans="2:26" x14ac:dyDescent="0.2">
      <c r="B688" s="34"/>
      <c r="C688" s="30" t="str" cm="1">
        <f t="array" ref="C688">IF(B688=0," ",IF('Imperial Data'!AG677&gt;=1,_xlfn.XLOOKUP('Imperial Data'!AG677,Imperial_Incremental[Height],_xlfn.XLOOKUP('Cumulative Volumes Imperial'!$F$4,Imperial_Incremental[#Headers],Imperial_Incremental[])),0))</f>
        <v xml:space="preserve"> </v>
      </c>
      <c r="D688" s="30" t="str" cm="1">
        <f t="array" ref="D688">IF(B688=0," ",IF('Imperial Data'!AG677&gt;=1,_xlfn.XLOOKUP('Imperial Data'!AG677,Imperial_Incremental[Height],_xlfn.XLOOKUP('Cumulative Volumes Imperial'!$F$4&amp;"EC",Imperial_Incremental[#Headers],Imperial_Incremental[]),0),0))</f>
        <v xml:space="preserve"> </v>
      </c>
      <c r="E688" s="30"/>
      <c r="F688" s="30"/>
      <c r="G688" s="30"/>
      <c r="H688" s="30"/>
      <c r="I688" s="30"/>
      <c r="J688" s="30" t="str">
        <f>IF(B688="","",IF('Cumulative Volumes Imperial'!$AP$17=FALSE,L688,K688))</f>
        <v/>
      </c>
      <c r="K688" s="30"/>
      <c r="L688" s="30"/>
      <c r="M688" s="30" t="str">
        <f>IF($E$8+45+$E$9&gt;989,"FALSE",IF(B688="","",IF(#REF!="YES",N688,O688)))</f>
        <v/>
      </c>
      <c r="N688" s="30"/>
      <c r="O688" s="30"/>
      <c r="P688" s="30" t="str">
        <f>IF(B688=0,"",(((1/12)*'Imperial Data'!$AC$4*'Imperial Data'!$AC$5)-C688)*$H$6)</f>
        <v/>
      </c>
      <c r="Q688" s="30"/>
      <c r="R688" s="30"/>
      <c r="S688" s="30"/>
      <c r="T688" s="30"/>
      <c r="U688" s="30"/>
      <c r="V688" s="30"/>
      <c r="W688" s="30" t="str">
        <f t="shared" si="77"/>
        <v/>
      </c>
      <c r="X688" s="31"/>
      <c r="Y688" s="30" t="str">
        <f t="shared" si="76"/>
        <v xml:space="preserve"> </v>
      </c>
      <c r="Z688" s="32"/>
    </row>
    <row r="689" spans="2:26" x14ac:dyDescent="0.2">
      <c r="B689" s="34"/>
      <c r="C689" s="30" t="str" cm="1">
        <f t="array" ref="C689">IF(B689=0," ",IF('Imperial Data'!AG678&gt;=1,_xlfn.XLOOKUP('Imperial Data'!AG678,Imperial_Incremental[Height],_xlfn.XLOOKUP('Cumulative Volumes Imperial'!$F$4,Imperial_Incremental[#Headers],Imperial_Incremental[])),0))</f>
        <v xml:space="preserve"> </v>
      </c>
      <c r="D689" s="30" t="str" cm="1">
        <f t="array" ref="D689">IF(B689=0," ",IF('Imperial Data'!AG678&gt;=1,_xlfn.XLOOKUP('Imperial Data'!AG678,Imperial_Incremental[Height],_xlfn.XLOOKUP('Cumulative Volumes Imperial'!$F$4&amp;"EC",Imperial_Incremental[#Headers],Imperial_Incremental[]),0),0))</f>
        <v xml:space="preserve"> </v>
      </c>
      <c r="E689" s="30"/>
      <c r="F689" s="30"/>
      <c r="G689" s="30"/>
      <c r="H689" s="30"/>
      <c r="I689" s="30"/>
      <c r="J689" s="30" t="str">
        <f>IF(B689="","",IF('Cumulative Volumes Imperial'!$AP$17=FALSE,L689,K689))</f>
        <v/>
      </c>
      <c r="K689" s="30"/>
      <c r="L689" s="30"/>
      <c r="M689" s="30" t="str">
        <f>IF($E$8+45+$E$9&gt;989,"FALSE",IF(B689="","",IF(#REF!="YES",N689,O689)))</f>
        <v/>
      </c>
      <c r="N689" s="30"/>
      <c r="O689" s="30"/>
      <c r="P689" s="30" t="str">
        <f>IF(B689=0,"",(((1/12)*'Imperial Data'!$AC$4*'Imperial Data'!$AC$5)-C689)*$H$6)</f>
        <v/>
      </c>
      <c r="Q689" s="30"/>
      <c r="R689" s="30"/>
      <c r="S689" s="30"/>
      <c r="T689" s="30"/>
      <c r="U689" s="30"/>
      <c r="V689" s="30"/>
      <c r="W689" s="30" t="str">
        <f t="shared" si="77"/>
        <v/>
      </c>
      <c r="X689" s="31"/>
      <c r="Y689" s="30" t="str">
        <f t="shared" si="76"/>
        <v xml:space="preserve"> </v>
      </c>
      <c r="Z689" s="32"/>
    </row>
    <row r="690" spans="2:26" x14ac:dyDescent="0.2">
      <c r="B690" s="34"/>
      <c r="C690" s="30" t="str" cm="1">
        <f t="array" ref="C690">IF(B690=0," ",IF('Imperial Data'!AG679&gt;=1,_xlfn.XLOOKUP('Imperial Data'!AG679,Imperial_Incremental[Height],_xlfn.XLOOKUP('Cumulative Volumes Imperial'!$F$4,Imperial_Incremental[#Headers],Imperial_Incremental[])),0))</f>
        <v xml:space="preserve"> </v>
      </c>
      <c r="D690" s="30" t="str" cm="1">
        <f t="array" ref="D690">IF(B690=0," ",IF('Imperial Data'!AG679&gt;=1,_xlfn.XLOOKUP('Imperial Data'!AG679,Imperial_Incremental[Height],_xlfn.XLOOKUP('Cumulative Volumes Imperial'!$F$4&amp;"EC",Imperial_Incremental[#Headers],Imperial_Incremental[]),0),0))</f>
        <v xml:space="preserve"> </v>
      </c>
      <c r="E690" s="30"/>
      <c r="F690" s="30"/>
      <c r="G690" s="30"/>
      <c r="H690" s="30"/>
      <c r="I690" s="30"/>
      <c r="J690" s="30" t="str">
        <f>IF(B690="","",IF('Cumulative Volumes Imperial'!$AP$17=FALSE,L690,K690))</f>
        <v/>
      </c>
      <c r="K690" s="30"/>
      <c r="L690" s="30"/>
      <c r="M690" s="30" t="str">
        <f>IF($E$8+45+$E$9&gt;989,"FALSE",IF(B690="","",IF(#REF!="YES",N690,O690)))</f>
        <v/>
      </c>
      <c r="N690" s="30"/>
      <c r="O690" s="30"/>
      <c r="P690" s="30" t="str">
        <f>IF(B690=0,"",(((1/12)*'Imperial Data'!$AC$4*'Imperial Data'!$AC$5)-C690)*$H$6)</f>
        <v/>
      </c>
      <c r="Q690" s="30"/>
      <c r="R690" s="30"/>
      <c r="S690" s="30"/>
      <c r="T690" s="30"/>
      <c r="U690" s="30"/>
      <c r="V690" s="30"/>
      <c r="W690" s="30" t="str">
        <f t="shared" si="77"/>
        <v/>
      </c>
      <c r="X690" s="31"/>
      <c r="Y690" s="30" t="str">
        <f t="shared" si="76"/>
        <v xml:space="preserve"> </v>
      </c>
      <c r="Z690" s="32"/>
    </row>
    <row r="691" spans="2:26" x14ac:dyDescent="0.2">
      <c r="B691" s="34"/>
      <c r="C691" s="30" t="str" cm="1">
        <f t="array" ref="C691">IF(B691=0," ",IF('Imperial Data'!AG680&gt;=1,_xlfn.XLOOKUP('Imperial Data'!AG680,Imperial_Incremental[Height],_xlfn.XLOOKUP('Cumulative Volumes Imperial'!$F$4,Imperial_Incremental[#Headers],Imperial_Incremental[])),0))</f>
        <v xml:space="preserve"> </v>
      </c>
      <c r="D691" s="30" t="str" cm="1">
        <f t="array" ref="D691">IF(B691=0," ",IF('Imperial Data'!AG680&gt;=1,_xlfn.XLOOKUP('Imperial Data'!AG680,Imperial_Incremental[Height],_xlfn.XLOOKUP('Cumulative Volumes Imperial'!$F$4&amp;"EC",Imperial_Incremental[#Headers],Imperial_Incremental[]),0),0))</f>
        <v xml:space="preserve"> </v>
      </c>
      <c r="E691" s="30"/>
      <c r="F691" s="30"/>
      <c r="G691" s="30"/>
      <c r="H691" s="30"/>
      <c r="I691" s="30"/>
      <c r="J691" s="30" t="str">
        <f>IF(B691="","",IF('Cumulative Volumes Imperial'!$AP$17=FALSE,L691,K691))</f>
        <v/>
      </c>
      <c r="K691" s="30"/>
      <c r="L691" s="30"/>
      <c r="M691" s="30" t="str">
        <f>IF($E$8+45+$E$9&gt;989,"FALSE",IF(B691="","",IF(#REF!="YES",N691,O691)))</f>
        <v/>
      </c>
      <c r="N691" s="30"/>
      <c r="O691" s="30"/>
      <c r="P691" s="30" t="str">
        <f>IF(B691=0,"",(((1/12)*'Imperial Data'!$AC$4*'Imperial Data'!$AC$5)-C691)*$H$6)</f>
        <v/>
      </c>
      <c r="Q691" s="30"/>
      <c r="R691" s="30"/>
      <c r="S691" s="30"/>
      <c r="T691" s="30"/>
      <c r="U691" s="30"/>
      <c r="V691" s="30"/>
      <c r="W691" s="30" t="str">
        <f t="shared" si="77"/>
        <v/>
      </c>
      <c r="X691" s="31"/>
      <c r="Y691" s="30" t="str">
        <f t="shared" si="76"/>
        <v xml:space="preserve"> </v>
      </c>
      <c r="Z691" s="32"/>
    </row>
    <row r="692" spans="2:26" x14ac:dyDescent="0.2">
      <c r="B692" s="34"/>
      <c r="C692" s="30" t="str" cm="1">
        <f t="array" ref="C692">IF(B692=0," ",IF('Imperial Data'!AG681&gt;=1,_xlfn.XLOOKUP('Imperial Data'!AG681,Imperial_Incremental[Height],_xlfn.XLOOKUP('Cumulative Volumes Imperial'!$F$4,Imperial_Incremental[#Headers],Imperial_Incremental[])),0))</f>
        <v xml:space="preserve"> </v>
      </c>
      <c r="D692" s="30" t="str" cm="1">
        <f t="array" ref="D692">IF(B692=0," ",IF('Imperial Data'!AG681&gt;=1,_xlfn.XLOOKUP('Imperial Data'!AG681,Imperial_Incremental[Height],_xlfn.XLOOKUP('Cumulative Volumes Imperial'!$F$4&amp;"EC",Imperial_Incremental[#Headers],Imperial_Incremental[]),0),0))</f>
        <v xml:space="preserve"> </v>
      </c>
      <c r="E692" s="30"/>
      <c r="F692" s="30"/>
      <c r="G692" s="30"/>
      <c r="H692" s="30"/>
      <c r="I692" s="30"/>
      <c r="J692" s="30" t="str">
        <f>IF(B692="","",IF('Cumulative Volumes Imperial'!$AP$17=FALSE,L692,K692))</f>
        <v/>
      </c>
      <c r="K692" s="30"/>
      <c r="L692" s="30"/>
      <c r="M692" s="30" t="str">
        <f>IF($E$8+45+$E$9&gt;989,"FALSE",IF(B692="","",IF(#REF!="YES",N692,O692)))</f>
        <v/>
      </c>
      <c r="N692" s="30"/>
      <c r="O692" s="30"/>
      <c r="P692" s="30" t="str">
        <f>IF(B692=0,"",(((1/12)*'Imperial Data'!$AC$4*'Imperial Data'!$AC$5)-C692)*$H$6)</f>
        <v/>
      </c>
      <c r="Q692" s="30"/>
      <c r="R692" s="30"/>
      <c r="S692" s="30"/>
      <c r="T692" s="30"/>
      <c r="U692" s="30"/>
      <c r="V692" s="30"/>
      <c r="W692" s="30" t="str">
        <f t="shared" si="77"/>
        <v/>
      </c>
      <c r="X692" s="31"/>
      <c r="Y692" s="30" t="str">
        <f t="shared" si="76"/>
        <v xml:space="preserve"> </v>
      </c>
      <c r="Z692" s="32"/>
    </row>
    <row r="693" spans="2:26" x14ac:dyDescent="0.2">
      <c r="B693" s="34"/>
      <c r="C693" s="30" t="str" cm="1">
        <f t="array" ref="C693">IF(B693=0," ",IF('Imperial Data'!AG682&gt;=1,_xlfn.XLOOKUP('Imperial Data'!AG682,Imperial_Incremental[Height],_xlfn.XLOOKUP('Cumulative Volumes Imperial'!$F$4,Imperial_Incremental[#Headers],Imperial_Incremental[])),0))</f>
        <v xml:space="preserve"> </v>
      </c>
      <c r="D693" s="30" t="str" cm="1">
        <f t="array" ref="D693">IF(B693=0," ",IF('Imperial Data'!AG682&gt;=1,_xlfn.XLOOKUP('Imperial Data'!AG682,Imperial_Incremental[Height],_xlfn.XLOOKUP('Cumulative Volumes Imperial'!$F$4&amp;"EC",Imperial_Incremental[#Headers],Imperial_Incremental[]),0),0))</f>
        <v xml:space="preserve"> </v>
      </c>
      <c r="E693" s="30"/>
      <c r="F693" s="30"/>
      <c r="G693" s="30"/>
      <c r="H693" s="30"/>
      <c r="I693" s="30"/>
      <c r="J693" s="30" t="str">
        <f>IF(B693="","",IF('Cumulative Volumes Imperial'!$AP$17=FALSE,L693,K693))</f>
        <v/>
      </c>
      <c r="K693" s="30"/>
      <c r="L693" s="30"/>
      <c r="M693" s="30" t="str">
        <f>IF($E$8+45+$E$9&gt;989,"FALSE",IF(B693="","",IF(#REF!="YES",N693,O693)))</f>
        <v/>
      </c>
      <c r="N693" s="30"/>
      <c r="O693" s="30"/>
      <c r="P693" s="30" t="str">
        <f>IF(B693=0,"",(((1/12)*'Imperial Data'!$AC$4*'Imperial Data'!$AC$5)-C693)*$H$6)</f>
        <v/>
      </c>
      <c r="Q693" s="30"/>
      <c r="R693" s="30"/>
      <c r="S693" s="30"/>
      <c r="T693" s="30"/>
      <c r="U693" s="30"/>
      <c r="V693" s="30"/>
      <c r="W693" s="30" t="str">
        <f t="shared" si="77"/>
        <v/>
      </c>
      <c r="X693" s="31"/>
      <c r="Y693" s="30" t="str">
        <f t="shared" si="76"/>
        <v xml:space="preserve"> </v>
      </c>
      <c r="Z693" s="32"/>
    </row>
    <row r="694" spans="2:26" x14ac:dyDescent="0.2">
      <c r="B694" s="34"/>
      <c r="C694" s="30" t="str" cm="1">
        <f t="array" ref="C694">IF(B694=0," ",IF('Imperial Data'!AG683&gt;=1,_xlfn.XLOOKUP('Imperial Data'!AG683,Imperial_Incremental[Height],_xlfn.XLOOKUP('Cumulative Volumes Imperial'!$F$4,Imperial_Incremental[#Headers],Imperial_Incremental[])),0))</f>
        <v xml:space="preserve"> </v>
      </c>
      <c r="D694" s="30" t="str" cm="1">
        <f t="array" ref="D694">IF(B694=0," ",IF('Imperial Data'!AG683&gt;=1,_xlfn.XLOOKUP('Imperial Data'!AG683,Imperial_Incremental[Height],_xlfn.XLOOKUP('Cumulative Volumes Imperial'!$F$4&amp;"EC",Imperial_Incremental[#Headers],Imperial_Incremental[]),0),0))</f>
        <v xml:space="preserve"> </v>
      </c>
      <c r="E694" s="30"/>
      <c r="F694" s="30"/>
      <c r="G694" s="30"/>
      <c r="H694" s="30"/>
      <c r="I694" s="30"/>
      <c r="J694" s="30" t="str">
        <f>IF(B694="","",IF('Cumulative Volumes Imperial'!$AP$17=FALSE,L694,K694))</f>
        <v/>
      </c>
      <c r="K694" s="30"/>
      <c r="L694" s="30"/>
      <c r="M694" s="30" t="str">
        <f>IF($E$8+45+$E$9&gt;989,"FALSE",IF(B694="","",IF(#REF!="YES",N694,O694)))</f>
        <v/>
      </c>
      <c r="N694" s="30"/>
      <c r="O694" s="30"/>
      <c r="P694" s="30" t="str">
        <f>IF(B694=0,"",(((1/12)*'Imperial Data'!$AC$4*'Imperial Data'!$AC$5)-C694)*$H$6)</f>
        <v/>
      </c>
      <c r="Q694" s="30"/>
      <c r="R694" s="30"/>
      <c r="S694" s="30"/>
      <c r="T694" s="30"/>
      <c r="U694" s="30"/>
      <c r="V694" s="30"/>
      <c r="W694" s="30" t="str">
        <f t="shared" si="77"/>
        <v/>
      </c>
      <c r="X694" s="31"/>
      <c r="Y694" s="30" t="str">
        <f t="shared" si="76"/>
        <v xml:space="preserve"> </v>
      </c>
      <c r="Z694" s="32"/>
    </row>
    <row r="695" spans="2:26" x14ac:dyDescent="0.2">
      <c r="B695" s="34"/>
      <c r="C695" s="30" t="str" cm="1">
        <f t="array" ref="C695">IF(B695=0," ",IF('Imperial Data'!AG684&gt;=1,_xlfn.XLOOKUP('Imperial Data'!AG684,Imperial_Incremental[Height],_xlfn.XLOOKUP('Cumulative Volumes Imperial'!$F$4,Imperial_Incremental[#Headers],Imperial_Incremental[])),0))</f>
        <v xml:space="preserve"> </v>
      </c>
      <c r="D695" s="30" t="str" cm="1">
        <f t="array" ref="D695">IF(B695=0," ",IF('Imperial Data'!AG684&gt;=1,_xlfn.XLOOKUP('Imperial Data'!AG684,Imperial_Incremental[Height],_xlfn.XLOOKUP('Cumulative Volumes Imperial'!$F$4&amp;"EC",Imperial_Incremental[#Headers],Imperial_Incremental[]),0),0))</f>
        <v xml:space="preserve"> </v>
      </c>
      <c r="E695" s="30"/>
      <c r="F695" s="30"/>
      <c r="G695" s="30"/>
      <c r="H695" s="30"/>
      <c r="I695" s="30"/>
      <c r="J695" s="30" t="str">
        <f>IF(B695="","",IF('Cumulative Volumes Imperial'!$AP$17=FALSE,L695,K695))</f>
        <v/>
      </c>
      <c r="K695" s="30"/>
      <c r="L695" s="30"/>
      <c r="M695" s="30" t="str">
        <f>IF($E$8+45+$E$9&gt;989,"FALSE",IF(B695="","",IF(#REF!="YES",N695,O695)))</f>
        <v/>
      </c>
      <c r="N695" s="30"/>
      <c r="O695" s="30"/>
      <c r="P695" s="30" t="str">
        <f>IF(B695=0,"",(((1/12)*'Imperial Data'!$AC$4*'Imperial Data'!$AC$5)-C695)*$H$6)</f>
        <v/>
      </c>
      <c r="Q695" s="30"/>
      <c r="R695" s="30"/>
      <c r="S695" s="30"/>
      <c r="T695" s="30"/>
      <c r="U695" s="30"/>
      <c r="V695" s="30"/>
      <c r="W695" s="30" t="str">
        <f t="shared" si="77"/>
        <v/>
      </c>
      <c r="X695" s="31"/>
      <c r="Y695" s="30" t="str">
        <f t="shared" si="76"/>
        <v xml:space="preserve"> </v>
      </c>
      <c r="Z695" s="32"/>
    </row>
    <row r="696" spans="2:26" x14ac:dyDescent="0.2">
      <c r="B696" s="34"/>
      <c r="C696" s="30" t="str" cm="1">
        <f t="array" ref="C696">IF(B696=0," ",IF('Imperial Data'!AG685&gt;=1,_xlfn.XLOOKUP('Imperial Data'!AG685,Imperial_Incremental[Height],_xlfn.XLOOKUP('Cumulative Volumes Imperial'!$F$4,Imperial_Incremental[#Headers],Imperial_Incremental[])),0))</f>
        <v xml:space="preserve"> </v>
      </c>
      <c r="D696" s="30" t="str" cm="1">
        <f t="array" ref="D696">IF(B696=0," ",IF('Imperial Data'!AG685&gt;=1,_xlfn.XLOOKUP('Imperial Data'!AG685,Imperial_Incremental[Height],_xlfn.XLOOKUP('Cumulative Volumes Imperial'!$F$4&amp;"EC",Imperial_Incremental[#Headers],Imperial_Incremental[]),0),0))</f>
        <v xml:space="preserve"> </v>
      </c>
      <c r="E696" s="30"/>
      <c r="F696" s="30"/>
      <c r="G696" s="30"/>
      <c r="H696" s="30"/>
      <c r="I696" s="30"/>
      <c r="J696" s="30" t="str">
        <f>IF(B696="","",IF('Cumulative Volumes Imperial'!$AP$17=FALSE,L696,K696))</f>
        <v/>
      </c>
      <c r="K696" s="30"/>
      <c r="L696" s="30"/>
      <c r="M696" s="30" t="str">
        <f>IF($E$8+45+$E$9&gt;989,"FALSE",IF(B696="","",IF(#REF!="YES",N696,O696)))</f>
        <v/>
      </c>
      <c r="N696" s="30"/>
      <c r="O696" s="30"/>
      <c r="P696" s="30" t="str">
        <f>IF(B696=0,"",(((1/12)*'Imperial Data'!$AC$4*'Imperial Data'!$AC$5)-C696)*$H$6)</f>
        <v/>
      </c>
      <c r="Q696" s="30"/>
      <c r="R696" s="30"/>
      <c r="S696" s="30"/>
      <c r="T696" s="30"/>
      <c r="U696" s="30"/>
      <c r="V696" s="30"/>
      <c r="W696" s="30" t="str">
        <f t="shared" si="77"/>
        <v/>
      </c>
      <c r="X696" s="31"/>
      <c r="Y696" s="30" t="str">
        <f t="shared" si="76"/>
        <v xml:space="preserve"> </v>
      </c>
      <c r="Z696" s="32"/>
    </row>
    <row r="697" spans="2:26" x14ac:dyDescent="0.2">
      <c r="B697" s="34"/>
      <c r="C697" s="30" t="str" cm="1">
        <f t="array" ref="C697">IF(B697=0," ",IF('Imperial Data'!AG686&gt;=1,_xlfn.XLOOKUP('Imperial Data'!AG686,Imperial_Incremental[Height],_xlfn.XLOOKUP('Cumulative Volumes Imperial'!$F$4,Imperial_Incremental[#Headers],Imperial_Incremental[])),0))</f>
        <v xml:space="preserve"> </v>
      </c>
      <c r="D697" s="30" t="str" cm="1">
        <f t="array" ref="D697">IF(B697=0," ",IF('Imperial Data'!AG686&gt;=1,_xlfn.XLOOKUP('Imperial Data'!AG686,Imperial_Incremental[Height],_xlfn.XLOOKUP('Cumulative Volumes Imperial'!$F$4&amp;"EC",Imperial_Incremental[#Headers],Imperial_Incremental[]),0),0))</f>
        <v xml:space="preserve"> </v>
      </c>
      <c r="E697" s="30"/>
      <c r="F697" s="30"/>
      <c r="G697" s="30"/>
      <c r="H697" s="30"/>
      <c r="I697" s="30"/>
      <c r="J697" s="30" t="str">
        <f>IF(B697="","",IF('Cumulative Volumes Imperial'!$AP$17=FALSE,L697,K697))</f>
        <v/>
      </c>
      <c r="K697" s="30"/>
      <c r="L697" s="30"/>
      <c r="M697" s="30" t="str">
        <f>IF($E$8+45+$E$9&gt;989,"FALSE",IF(B697="","",IF(#REF!="YES",N697,O697)))</f>
        <v/>
      </c>
      <c r="N697" s="30"/>
      <c r="O697" s="30"/>
      <c r="P697" s="30" t="str">
        <f>IF(B697=0,"",(((1/12)*'Imperial Data'!$AC$4*'Imperial Data'!$AC$5)-C697)*$H$6)</f>
        <v/>
      </c>
      <c r="Q697" s="30"/>
      <c r="R697" s="30"/>
      <c r="S697" s="30"/>
      <c r="T697" s="30"/>
      <c r="U697" s="30"/>
      <c r="V697" s="30"/>
      <c r="W697" s="30" t="str">
        <f t="shared" si="77"/>
        <v/>
      </c>
      <c r="X697" s="31"/>
      <c r="Y697" s="30" t="str">
        <f t="shared" si="76"/>
        <v xml:space="preserve"> </v>
      </c>
      <c r="Z697" s="32"/>
    </row>
    <row r="698" spans="2:26" x14ac:dyDescent="0.2">
      <c r="B698" s="34"/>
      <c r="C698" s="30" t="str" cm="1">
        <f t="array" ref="C698">IF(B698=0," ",IF('Imperial Data'!AG687&gt;=1,_xlfn.XLOOKUP('Imperial Data'!AG687,Imperial_Incremental[Height],_xlfn.XLOOKUP('Cumulative Volumes Imperial'!$F$4,Imperial_Incremental[#Headers],Imperial_Incremental[])),0))</f>
        <v xml:space="preserve"> </v>
      </c>
      <c r="D698" s="30" t="str" cm="1">
        <f t="array" ref="D698">IF(B698=0," ",IF('Imperial Data'!AG687&gt;=1,_xlfn.XLOOKUP('Imperial Data'!AG687,Imperial_Incremental[Height],_xlfn.XLOOKUP('Cumulative Volumes Imperial'!$F$4&amp;"EC",Imperial_Incremental[#Headers],Imperial_Incremental[]),0),0))</f>
        <v xml:space="preserve"> </v>
      </c>
      <c r="E698" s="30"/>
      <c r="F698" s="30"/>
      <c r="G698" s="30"/>
      <c r="H698" s="30"/>
      <c r="I698" s="30"/>
      <c r="J698" s="30" t="str">
        <f>IF(B698="","",IF('Cumulative Volumes Imperial'!$AP$17=FALSE,L698,K698))</f>
        <v/>
      </c>
      <c r="K698" s="30"/>
      <c r="L698" s="30"/>
      <c r="M698" s="30" t="str">
        <f>IF($E$8+45+$E$9&gt;989,"FALSE",IF(B698="","",IF(#REF!="YES",N698,O698)))</f>
        <v/>
      </c>
      <c r="N698" s="30"/>
      <c r="O698" s="30"/>
      <c r="P698" s="30" t="str">
        <f>IF(B698=0,"",(((1/12)*'Imperial Data'!$AC$4*'Imperial Data'!$AC$5)-C698)*$H$6)</f>
        <v/>
      </c>
      <c r="Q698" s="30"/>
      <c r="R698" s="30"/>
      <c r="S698" s="30"/>
      <c r="T698" s="30"/>
      <c r="U698" s="30"/>
      <c r="V698" s="30"/>
      <c r="W698" s="30" t="str">
        <f t="shared" si="77"/>
        <v/>
      </c>
      <c r="X698" s="31"/>
      <c r="Y698" s="30" t="str">
        <f t="shared" si="76"/>
        <v xml:space="preserve"> </v>
      </c>
      <c r="Z698" s="32"/>
    </row>
    <row r="699" spans="2:26" x14ac:dyDescent="0.2">
      <c r="B699" s="34"/>
      <c r="C699" s="30" t="str" cm="1">
        <f t="array" ref="C699">IF(B699=0," ",IF('Imperial Data'!AG688&gt;=1,_xlfn.XLOOKUP('Imperial Data'!AG688,Imperial_Incremental[Height],_xlfn.XLOOKUP('Cumulative Volumes Imperial'!$F$4,Imperial_Incremental[#Headers],Imperial_Incremental[])),0))</f>
        <v xml:space="preserve"> </v>
      </c>
      <c r="D699" s="30" t="str" cm="1">
        <f t="array" ref="D699">IF(B699=0," ",IF('Imperial Data'!AG688&gt;=1,_xlfn.XLOOKUP('Imperial Data'!AG688,Imperial_Incremental[Height],_xlfn.XLOOKUP('Cumulative Volumes Imperial'!$F$4&amp;"EC",Imperial_Incremental[#Headers],Imperial_Incremental[]),0),0))</f>
        <v xml:space="preserve"> </v>
      </c>
      <c r="E699" s="30"/>
      <c r="F699" s="30"/>
      <c r="G699" s="30"/>
      <c r="H699" s="30"/>
      <c r="I699" s="30"/>
      <c r="J699" s="30" t="str">
        <f>IF(B699="","",IF('Cumulative Volumes Imperial'!$AP$17=FALSE,L699,K699))</f>
        <v/>
      </c>
      <c r="K699" s="30"/>
      <c r="L699" s="30"/>
      <c r="M699" s="30" t="str">
        <f>IF($E$8+45+$E$9&gt;989,"FALSE",IF(B699="","",IF(#REF!="YES",N699,O699)))</f>
        <v/>
      </c>
      <c r="N699" s="30"/>
      <c r="O699" s="30"/>
      <c r="P699" s="30" t="str">
        <f>IF(B699=0,"",(((1/12)*'Imperial Data'!$AC$4*'Imperial Data'!$AC$5)-C699)*$H$6)</f>
        <v/>
      </c>
      <c r="Q699" s="30"/>
      <c r="R699" s="30"/>
      <c r="S699" s="30"/>
      <c r="T699" s="30"/>
      <c r="U699" s="30"/>
      <c r="V699" s="30"/>
      <c r="W699" s="30" t="str">
        <f t="shared" si="77"/>
        <v/>
      </c>
      <c r="X699" s="31"/>
      <c r="Y699" s="30" t="str">
        <f t="shared" si="76"/>
        <v xml:space="preserve"> </v>
      </c>
      <c r="Z699" s="32"/>
    </row>
    <row r="700" spans="2:26" x14ac:dyDescent="0.2">
      <c r="B700" s="34"/>
      <c r="C700" s="30" t="str" cm="1">
        <f t="array" ref="C700">IF(B700=0," ",IF('Imperial Data'!AG689&gt;=1,_xlfn.XLOOKUP('Imperial Data'!AG689,Imperial_Incremental[Height],_xlfn.XLOOKUP('Cumulative Volumes Imperial'!$F$4,Imperial_Incremental[#Headers],Imperial_Incremental[])),0))</f>
        <v xml:space="preserve"> </v>
      </c>
      <c r="D700" s="30" t="str" cm="1">
        <f t="array" ref="D700">IF(B700=0," ",IF('Imperial Data'!AG689&gt;=1,_xlfn.XLOOKUP('Imperial Data'!AG689,Imperial_Incremental[Height],_xlfn.XLOOKUP('Cumulative Volumes Imperial'!$F$4&amp;"EC",Imperial_Incremental[#Headers],Imperial_Incremental[]),0),0))</f>
        <v xml:space="preserve"> </v>
      </c>
      <c r="E700" s="30"/>
      <c r="F700" s="30"/>
      <c r="G700" s="30"/>
      <c r="H700" s="30"/>
      <c r="I700" s="30"/>
      <c r="J700" s="30" t="str">
        <f>IF(B700="","",IF('Cumulative Volumes Imperial'!$AP$17=FALSE,L700,K700))</f>
        <v/>
      </c>
      <c r="K700" s="30"/>
      <c r="L700" s="30"/>
      <c r="M700" s="30" t="str">
        <f>IF($E$8+45+$E$9&gt;989,"FALSE",IF(B700="","",IF(#REF!="YES",N700,O700)))</f>
        <v/>
      </c>
      <c r="N700" s="30"/>
      <c r="O700" s="30"/>
      <c r="P700" s="30" t="str">
        <f>IF(B700=0,"",(((1/12)*'Imperial Data'!$AC$4*'Imperial Data'!$AC$5)-C700)*$H$6)</f>
        <v/>
      </c>
      <c r="Q700" s="30"/>
      <c r="R700" s="30"/>
      <c r="S700" s="30"/>
      <c r="T700" s="30"/>
      <c r="U700" s="30"/>
      <c r="V700" s="30"/>
      <c r="W700" s="30" t="str">
        <f t="shared" si="77"/>
        <v/>
      </c>
      <c r="X700" s="31"/>
      <c r="Y700" s="30" t="str">
        <f t="shared" si="76"/>
        <v xml:space="preserve"> </v>
      </c>
      <c r="Z700" s="32"/>
    </row>
    <row r="701" spans="2:26" x14ac:dyDescent="0.2">
      <c r="B701" s="34"/>
      <c r="C701" s="30" t="str" cm="1">
        <f t="array" ref="C701">IF(B701=0," ",IF('Imperial Data'!AG690&gt;=1,_xlfn.XLOOKUP('Imperial Data'!AG690,Imperial_Incremental[Height],_xlfn.XLOOKUP('Cumulative Volumes Imperial'!$F$4,Imperial_Incremental[#Headers],Imperial_Incremental[])),0))</f>
        <v xml:space="preserve"> </v>
      </c>
      <c r="D701" s="30" t="str" cm="1">
        <f t="array" ref="D701">IF(B701=0," ",IF('Imperial Data'!AG690&gt;=1,_xlfn.XLOOKUP('Imperial Data'!AG690,Imperial_Incremental[Height],_xlfn.XLOOKUP('Cumulative Volumes Imperial'!$F$4&amp;"EC",Imperial_Incremental[#Headers],Imperial_Incremental[]),0),0))</f>
        <v xml:space="preserve"> </v>
      </c>
      <c r="E701" s="30"/>
      <c r="F701" s="30"/>
      <c r="G701" s="30"/>
      <c r="H701" s="30"/>
      <c r="I701" s="30"/>
      <c r="J701" s="30" t="str">
        <f>IF(B701="","",IF('Cumulative Volumes Imperial'!$AP$17=FALSE,L701,K701))</f>
        <v/>
      </c>
      <c r="K701" s="30"/>
      <c r="L701" s="30"/>
      <c r="M701" s="30" t="str">
        <f>IF($E$8+45+$E$9&gt;989,"FALSE",IF(B701="","",IF(#REF!="YES",N701,O701)))</f>
        <v/>
      </c>
      <c r="N701" s="30"/>
      <c r="O701" s="30"/>
      <c r="P701" s="30" t="str">
        <f>IF(B701=0,"",(((1/12)*'Imperial Data'!$AC$4*'Imperial Data'!$AC$5)-C701)*$H$6)</f>
        <v/>
      </c>
      <c r="Q701" s="30"/>
      <c r="R701" s="30"/>
      <c r="S701" s="30"/>
      <c r="T701" s="30"/>
      <c r="U701" s="30"/>
      <c r="V701" s="30"/>
      <c r="W701" s="30" t="str">
        <f t="shared" si="77"/>
        <v/>
      </c>
      <c r="X701" s="31"/>
      <c r="Y701" s="30" t="str">
        <f t="shared" si="76"/>
        <v xml:space="preserve"> </v>
      </c>
      <c r="Z701" s="32"/>
    </row>
    <row r="702" spans="2:26" x14ac:dyDescent="0.2">
      <c r="B702" s="34"/>
      <c r="C702" s="30" t="str" cm="1">
        <f t="array" ref="C702">IF(B702=0," ",IF('Imperial Data'!AG691&gt;=1,_xlfn.XLOOKUP('Imperial Data'!AG691,Imperial_Incremental[Height],_xlfn.XLOOKUP('Cumulative Volumes Imperial'!$F$4,Imperial_Incremental[#Headers],Imperial_Incremental[])),0))</f>
        <v xml:space="preserve"> </v>
      </c>
      <c r="D702" s="30" t="str" cm="1">
        <f t="array" ref="D702">IF(B702=0," ",IF('Imperial Data'!AG691&gt;=1,_xlfn.XLOOKUP('Imperial Data'!AG691,Imperial_Incremental[Height],_xlfn.XLOOKUP('Cumulative Volumes Imperial'!$F$4&amp;"EC",Imperial_Incremental[#Headers],Imperial_Incremental[]),0),0))</f>
        <v xml:space="preserve"> </v>
      </c>
      <c r="E702" s="30"/>
      <c r="F702" s="30"/>
      <c r="G702" s="30"/>
      <c r="H702" s="30"/>
      <c r="I702" s="30"/>
      <c r="J702" s="30" t="str">
        <f>IF(B702="","",IF('Cumulative Volumes Imperial'!$AP$17=FALSE,L702,K702))</f>
        <v/>
      </c>
      <c r="K702" s="30"/>
      <c r="L702" s="30"/>
      <c r="M702" s="30" t="str">
        <f>IF($E$8+45+$E$9&gt;989,"FALSE",IF(B702="","",IF(#REF!="YES",N702,O702)))</f>
        <v/>
      </c>
      <c r="N702" s="30"/>
      <c r="O702" s="30"/>
      <c r="P702" s="30" t="str">
        <f>IF(B702=0,"",(((1/12)*'Imperial Data'!$AC$4*'Imperial Data'!$AC$5)-C702)*$H$6)</f>
        <v/>
      </c>
      <c r="Q702" s="30"/>
      <c r="R702" s="30"/>
      <c r="S702" s="30"/>
      <c r="T702" s="30"/>
      <c r="U702" s="30"/>
      <c r="V702" s="30"/>
      <c r="W702" s="30" t="str">
        <f t="shared" si="77"/>
        <v/>
      </c>
      <c r="X702" s="31"/>
      <c r="Y702" s="30" t="str">
        <f t="shared" si="76"/>
        <v xml:space="preserve"> </v>
      </c>
      <c r="Z702" s="32"/>
    </row>
    <row r="703" spans="2:26" x14ac:dyDescent="0.2">
      <c r="B703" s="34"/>
      <c r="C703" s="30" t="str" cm="1">
        <f t="array" ref="C703">IF(B703=0," ",IF('Imperial Data'!AG692&gt;=1,_xlfn.XLOOKUP('Imperial Data'!AG692,Imperial_Incremental[Height],_xlfn.XLOOKUP('Cumulative Volumes Imperial'!$F$4,Imperial_Incremental[#Headers],Imperial_Incremental[])),0))</f>
        <v xml:space="preserve"> </v>
      </c>
      <c r="D703" s="30" t="str" cm="1">
        <f t="array" ref="D703">IF(B703=0," ",IF('Imperial Data'!AG692&gt;=1,_xlfn.XLOOKUP('Imperial Data'!AG692,Imperial_Incremental[Height],_xlfn.XLOOKUP('Cumulative Volumes Imperial'!$F$4&amp;"EC",Imperial_Incremental[#Headers],Imperial_Incremental[]),0),0))</f>
        <v xml:space="preserve"> </v>
      </c>
      <c r="E703" s="30"/>
      <c r="F703" s="30"/>
      <c r="G703" s="30"/>
      <c r="H703" s="30"/>
      <c r="I703" s="30"/>
      <c r="J703" s="30" t="str">
        <f>IF(B703="","",IF('Cumulative Volumes Imperial'!$AP$17=FALSE,L703,K703))</f>
        <v/>
      </c>
      <c r="K703" s="30"/>
      <c r="L703" s="30"/>
      <c r="M703" s="30" t="str">
        <f>IF($E$8+45+$E$9&gt;989,"FALSE",IF(B703="","",IF(#REF!="YES",N703,O703)))</f>
        <v/>
      </c>
      <c r="N703" s="30"/>
      <c r="O703" s="30"/>
      <c r="P703" s="30" t="str">
        <f>IF(B703=0,"",(((1/12)*'Imperial Data'!$AC$4*'Imperial Data'!$AC$5)-C703)*$H$6)</f>
        <v/>
      </c>
      <c r="Q703" s="30"/>
      <c r="R703" s="30"/>
      <c r="S703" s="30"/>
      <c r="T703" s="30"/>
      <c r="U703" s="30"/>
      <c r="V703" s="30"/>
      <c r="W703" s="30" t="str">
        <f t="shared" si="77"/>
        <v/>
      </c>
      <c r="X703" s="31"/>
      <c r="Y703" s="30" t="str">
        <f t="shared" si="76"/>
        <v xml:space="preserve"> </v>
      </c>
      <c r="Z703" s="32"/>
    </row>
    <row r="704" spans="2:26" x14ac:dyDescent="0.2">
      <c r="B704" s="34"/>
      <c r="C704" s="30" t="str" cm="1">
        <f t="array" ref="C704">IF(B704=0," ",IF('Imperial Data'!AG693&gt;=1,_xlfn.XLOOKUP('Imperial Data'!AG693,Imperial_Incremental[Height],_xlfn.XLOOKUP('Cumulative Volumes Imperial'!$F$4,Imperial_Incremental[#Headers],Imperial_Incremental[])),0))</f>
        <v xml:space="preserve"> </v>
      </c>
      <c r="D704" s="30" t="str" cm="1">
        <f t="array" ref="D704">IF(B704=0," ",IF('Imperial Data'!AG693&gt;=1,_xlfn.XLOOKUP('Imperial Data'!AG693,Imperial_Incremental[Height],_xlfn.XLOOKUP('Cumulative Volumes Imperial'!$F$4&amp;"EC",Imperial_Incremental[#Headers],Imperial_Incremental[]),0),0))</f>
        <v xml:space="preserve"> </v>
      </c>
      <c r="E704" s="30"/>
      <c r="F704" s="30"/>
      <c r="G704" s="30"/>
      <c r="H704" s="30"/>
      <c r="I704" s="30"/>
      <c r="J704" s="30" t="str">
        <f>IF(B704="","",IF('Cumulative Volumes Imperial'!$AP$17=FALSE,L704,K704))</f>
        <v/>
      </c>
      <c r="K704" s="30"/>
      <c r="L704" s="30"/>
      <c r="M704" s="30" t="str">
        <f>IF($E$8+45+$E$9&gt;989,"FALSE",IF(B704="","",IF(#REF!="YES",N704,O704)))</f>
        <v/>
      </c>
      <c r="N704" s="30"/>
      <c r="O704" s="30"/>
      <c r="P704" s="30" t="str">
        <f>IF(B704=0,"",(((1/12)*'Imperial Data'!$AC$4*'Imperial Data'!$AC$5)-C704)*$H$6)</f>
        <v/>
      </c>
      <c r="Q704" s="30"/>
      <c r="R704" s="30"/>
      <c r="S704" s="30"/>
      <c r="T704" s="30"/>
      <c r="U704" s="30"/>
      <c r="V704" s="30"/>
      <c r="W704" s="30" t="str">
        <f t="shared" si="77"/>
        <v/>
      </c>
      <c r="X704" s="31"/>
      <c r="Y704" s="30" t="str">
        <f t="shared" si="76"/>
        <v xml:space="preserve"> </v>
      </c>
      <c r="Z704" s="32"/>
    </row>
    <row r="705" spans="2:26" x14ac:dyDescent="0.2">
      <c r="B705" s="34"/>
      <c r="C705" s="30" t="str" cm="1">
        <f t="array" ref="C705">IF(B705=0," ",IF('Imperial Data'!AG694&gt;=1,_xlfn.XLOOKUP('Imperial Data'!AG694,Imperial_Incremental[Height],_xlfn.XLOOKUP('Cumulative Volumes Imperial'!$F$4,Imperial_Incremental[#Headers],Imperial_Incremental[])),0))</f>
        <v xml:space="preserve"> </v>
      </c>
      <c r="D705" s="30" t="str" cm="1">
        <f t="array" ref="D705">IF(B705=0," ",IF('Imperial Data'!AG694&gt;=1,_xlfn.XLOOKUP('Imperial Data'!AG694,Imperial_Incremental[Height],_xlfn.XLOOKUP('Cumulative Volumes Imperial'!$F$4&amp;"EC",Imperial_Incremental[#Headers],Imperial_Incremental[]),0),0))</f>
        <v xml:space="preserve"> </v>
      </c>
      <c r="E705" s="30"/>
      <c r="F705" s="30"/>
      <c r="G705" s="30"/>
      <c r="H705" s="30"/>
      <c r="I705" s="30"/>
      <c r="J705" s="30" t="str">
        <f>IF(B705="","",IF('Cumulative Volumes Imperial'!$AP$17=FALSE,L705,K705))</f>
        <v/>
      </c>
      <c r="K705" s="30"/>
      <c r="L705" s="30"/>
      <c r="M705" s="30" t="str">
        <f>IF($E$8+45+$E$9&gt;989,"FALSE",IF(B705="","",IF(#REF!="YES",N705,O705)))</f>
        <v/>
      </c>
      <c r="N705" s="30"/>
      <c r="O705" s="30"/>
      <c r="P705" s="30" t="str">
        <f>IF(B705=0,"",(((1/12)*'Imperial Data'!$AC$4*'Imperial Data'!$AC$5)-C705)*$H$6)</f>
        <v/>
      </c>
      <c r="Q705" s="30"/>
      <c r="R705" s="30"/>
      <c r="S705" s="30"/>
      <c r="T705" s="30"/>
      <c r="U705" s="30"/>
      <c r="V705" s="30"/>
      <c r="W705" s="30" t="str">
        <f t="shared" si="77"/>
        <v/>
      </c>
      <c r="X705" s="31"/>
      <c r="Y705" s="30" t="str">
        <f t="shared" si="76"/>
        <v xml:space="preserve"> </v>
      </c>
      <c r="Z705" s="32"/>
    </row>
    <row r="706" spans="2:26" x14ac:dyDescent="0.2">
      <c r="B706" s="34"/>
      <c r="C706" s="30" t="str" cm="1">
        <f t="array" ref="C706">IF(B706=0," ",IF('Imperial Data'!AG695&gt;=1,_xlfn.XLOOKUP('Imperial Data'!AG695,Imperial_Incremental[Height],_xlfn.XLOOKUP('Cumulative Volumes Imperial'!$F$4,Imperial_Incremental[#Headers],Imperial_Incremental[])),0))</f>
        <v xml:space="preserve"> </v>
      </c>
      <c r="D706" s="30" t="str" cm="1">
        <f t="array" ref="D706">IF(B706=0," ",IF('Imperial Data'!AG695&gt;=1,_xlfn.XLOOKUP('Imperial Data'!AG695,Imperial_Incremental[Height],_xlfn.XLOOKUP('Cumulative Volumes Imperial'!$F$4&amp;"EC",Imperial_Incremental[#Headers],Imperial_Incremental[]),0),0))</f>
        <v xml:space="preserve"> </v>
      </c>
      <c r="E706" s="30"/>
      <c r="F706" s="30"/>
      <c r="G706" s="30"/>
      <c r="H706" s="30"/>
      <c r="I706" s="30"/>
      <c r="J706" s="30" t="str">
        <f>IF(B706="","",IF('Cumulative Volumes Imperial'!$AP$17=FALSE,L706,K706))</f>
        <v/>
      </c>
      <c r="K706" s="30"/>
      <c r="L706" s="30"/>
      <c r="M706" s="30" t="str">
        <f>IF($E$8+45+$E$9&gt;989,"FALSE",IF(B706="","",IF(#REF!="YES",N706,O706)))</f>
        <v/>
      </c>
      <c r="N706" s="30"/>
      <c r="O706" s="30"/>
      <c r="P706" s="30" t="str">
        <f>IF(B706=0,"",(((1/12)*'Imperial Data'!$AC$4*'Imperial Data'!$AC$5)-C706)*$H$6)</f>
        <v/>
      </c>
      <c r="Q706" s="30"/>
      <c r="R706" s="30"/>
      <c r="S706" s="30"/>
      <c r="T706" s="30"/>
      <c r="U706" s="30"/>
      <c r="V706" s="30"/>
      <c r="W706" s="30" t="str">
        <f t="shared" si="77"/>
        <v/>
      </c>
      <c r="X706" s="31"/>
      <c r="Y706" s="30" t="str">
        <f t="shared" si="76"/>
        <v xml:space="preserve"> </v>
      </c>
      <c r="Z706" s="32"/>
    </row>
    <row r="707" spans="2:26" x14ac:dyDescent="0.2">
      <c r="B707" s="34"/>
      <c r="C707" s="30" t="str" cm="1">
        <f t="array" ref="C707">IF(B707=0," ",IF('Imperial Data'!AG696&gt;=1,_xlfn.XLOOKUP('Imperial Data'!AG696,Imperial_Incremental[Height],_xlfn.XLOOKUP('Cumulative Volumes Imperial'!$F$4,Imperial_Incremental[#Headers],Imperial_Incremental[])),0))</f>
        <v xml:space="preserve"> </v>
      </c>
      <c r="D707" s="30" t="str" cm="1">
        <f t="array" ref="D707">IF(B707=0," ",IF('Imperial Data'!AG696&gt;=1,_xlfn.XLOOKUP('Imperial Data'!AG696,Imperial_Incremental[Height],_xlfn.XLOOKUP('Cumulative Volumes Imperial'!$F$4&amp;"EC",Imperial_Incremental[#Headers],Imperial_Incremental[]),0),0))</f>
        <v xml:space="preserve"> </v>
      </c>
      <c r="E707" s="30"/>
      <c r="F707" s="30"/>
      <c r="G707" s="30"/>
      <c r="H707" s="30"/>
      <c r="I707" s="30"/>
      <c r="J707" s="30" t="str">
        <f>IF(B707="","",IF('Cumulative Volumes Imperial'!$AP$17=FALSE,L707,K707))</f>
        <v/>
      </c>
      <c r="K707" s="30"/>
      <c r="L707" s="30"/>
      <c r="M707" s="30" t="str">
        <f>IF($E$8+45+$E$9&gt;989,"FALSE",IF(B707="","",IF(#REF!="YES",N707,O707)))</f>
        <v/>
      </c>
      <c r="N707" s="30"/>
      <c r="O707" s="30"/>
      <c r="P707" s="30" t="str">
        <f>IF(B707=0,"",(((1/12)*'Imperial Data'!$AC$4*'Imperial Data'!$AC$5)-C707)*$H$6)</f>
        <v/>
      </c>
      <c r="Q707" s="30"/>
      <c r="R707" s="30"/>
      <c r="S707" s="30"/>
      <c r="T707" s="30"/>
      <c r="U707" s="30"/>
      <c r="V707" s="30"/>
      <c r="W707" s="30" t="str">
        <f t="shared" si="77"/>
        <v/>
      </c>
      <c r="X707" s="31"/>
      <c r="Y707" s="30" t="str">
        <f t="shared" si="76"/>
        <v xml:space="preserve"> </v>
      </c>
      <c r="Z707" s="32"/>
    </row>
    <row r="708" spans="2:26" x14ac:dyDescent="0.2">
      <c r="B708" s="34"/>
      <c r="C708" s="30" t="str" cm="1">
        <f t="array" ref="C708">IF(B708=0," ",IF('Imperial Data'!AG697&gt;=1,_xlfn.XLOOKUP('Imperial Data'!AG697,Imperial_Incremental[Height],_xlfn.XLOOKUP('Cumulative Volumes Imperial'!$F$4,Imperial_Incremental[#Headers],Imperial_Incremental[])),0))</f>
        <v xml:space="preserve"> </v>
      </c>
      <c r="D708" s="30" t="str" cm="1">
        <f t="array" ref="D708">IF(B708=0," ",IF('Imperial Data'!AG697&gt;=1,_xlfn.XLOOKUP('Imperial Data'!AG697,Imperial_Incremental[Height],_xlfn.XLOOKUP('Cumulative Volumes Imperial'!$F$4&amp;"EC",Imperial_Incremental[#Headers],Imperial_Incremental[]),0),0))</f>
        <v xml:space="preserve"> </v>
      </c>
      <c r="E708" s="30"/>
      <c r="F708" s="30"/>
      <c r="G708" s="30"/>
      <c r="H708" s="30"/>
      <c r="I708" s="30"/>
      <c r="J708" s="30" t="str">
        <f>IF(B708="","",IF('Cumulative Volumes Imperial'!$AP$17=FALSE,L708,K708))</f>
        <v/>
      </c>
      <c r="K708" s="30"/>
      <c r="L708" s="30"/>
      <c r="M708" s="30" t="str">
        <f>IF($E$8+45+$E$9&gt;989,"FALSE",IF(B708="","",IF(#REF!="YES",N708,O708)))</f>
        <v/>
      </c>
      <c r="N708" s="30"/>
      <c r="O708" s="30"/>
      <c r="P708" s="30" t="str">
        <f>IF(B708=0,"",(((1/12)*'Imperial Data'!$AC$4*'Imperial Data'!$AC$5)-C708)*$H$6)</f>
        <v/>
      </c>
      <c r="Q708" s="30"/>
      <c r="R708" s="30"/>
      <c r="S708" s="30"/>
      <c r="T708" s="30"/>
      <c r="U708" s="30"/>
      <c r="V708" s="30"/>
      <c r="W708" s="30" t="str">
        <f t="shared" si="77"/>
        <v/>
      </c>
      <c r="X708" s="31"/>
      <c r="Y708" s="30" t="str">
        <f t="shared" si="76"/>
        <v xml:space="preserve"> </v>
      </c>
      <c r="Z708" s="32"/>
    </row>
    <row r="709" spans="2:26" x14ac:dyDescent="0.2">
      <c r="B709" s="34"/>
      <c r="C709" s="30" t="str" cm="1">
        <f t="array" ref="C709">IF(B709=0," ",IF('Imperial Data'!AG698&gt;=1,_xlfn.XLOOKUP('Imperial Data'!AG698,Imperial_Incremental[Height],_xlfn.XLOOKUP('Cumulative Volumes Imperial'!$F$4,Imperial_Incremental[#Headers],Imperial_Incremental[])),0))</f>
        <v xml:space="preserve"> </v>
      </c>
      <c r="D709" s="30" t="str" cm="1">
        <f t="array" ref="D709">IF(B709=0," ",IF('Imperial Data'!AG698&gt;=1,_xlfn.XLOOKUP('Imperial Data'!AG698,Imperial_Incremental[Height],_xlfn.XLOOKUP('Cumulative Volumes Imperial'!$F$4&amp;"EC",Imperial_Incremental[#Headers],Imperial_Incremental[]),0),0))</f>
        <v xml:space="preserve"> </v>
      </c>
      <c r="E709" s="30"/>
      <c r="F709" s="30"/>
      <c r="G709" s="30"/>
      <c r="H709" s="30"/>
      <c r="I709" s="30"/>
      <c r="J709" s="30" t="str">
        <f>IF(B709="","",IF('Cumulative Volumes Imperial'!$AP$17=FALSE,L709,K709))</f>
        <v/>
      </c>
      <c r="K709" s="30"/>
      <c r="L709" s="30"/>
      <c r="M709" s="30" t="str">
        <f>IF($E$8+45+$E$9&gt;989,"FALSE",IF(B709="","",IF(#REF!="YES",N709,O709)))</f>
        <v/>
      </c>
      <c r="N709" s="30"/>
      <c r="O709" s="30"/>
      <c r="P709" s="30" t="str">
        <f>IF(B709=0,"",(((1/12)*'Imperial Data'!$AC$4*'Imperial Data'!$AC$5)-C709)*$H$6)</f>
        <v/>
      </c>
      <c r="Q709" s="30"/>
      <c r="R709" s="30"/>
      <c r="S709" s="30"/>
      <c r="T709" s="30"/>
      <c r="U709" s="30"/>
      <c r="V709" s="30"/>
      <c r="W709" s="30" t="str">
        <f t="shared" si="77"/>
        <v/>
      </c>
      <c r="X709" s="31"/>
      <c r="Y709" s="30" t="str">
        <f t="shared" si="76"/>
        <v xml:space="preserve"> </v>
      </c>
      <c r="Z709" s="32"/>
    </row>
    <row r="710" spans="2:26" x14ac:dyDescent="0.2">
      <c r="B710" s="34"/>
      <c r="C710" s="30" t="str" cm="1">
        <f t="array" ref="C710">IF(B710=0," ",IF('Imperial Data'!AG699&gt;=1,_xlfn.XLOOKUP('Imperial Data'!AG699,Imperial_Incremental[Height],_xlfn.XLOOKUP('Cumulative Volumes Imperial'!$F$4,Imperial_Incremental[#Headers],Imperial_Incremental[])),0))</f>
        <v xml:space="preserve"> </v>
      </c>
      <c r="D710" s="30" t="str" cm="1">
        <f t="array" ref="D710">IF(B710=0," ",IF('Imperial Data'!AG699&gt;=1,_xlfn.XLOOKUP('Imperial Data'!AG699,Imperial_Incremental[Height],_xlfn.XLOOKUP('Cumulative Volumes Imperial'!$F$4&amp;"EC",Imperial_Incremental[#Headers],Imperial_Incremental[]),0),0))</f>
        <v xml:space="preserve"> </v>
      </c>
      <c r="E710" s="30"/>
      <c r="F710" s="30"/>
      <c r="G710" s="30"/>
      <c r="H710" s="30"/>
      <c r="I710" s="30"/>
      <c r="J710" s="30" t="str">
        <f>IF(B710="","",IF('Cumulative Volumes Imperial'!$AP$17=FALSE,L710,K710))</f>
        <v/>
      </c>
      <c r="K710" s="30"/>
      <c r="L710" s="30"/>
      <c r="M710" s="30" t="str">
        <f>IF($E$8+45+$E$9&gt;989,"FALSE",IF(B710="","",IF(#REF!="YES",N710,O710)))</f>
        <v/>
      </c>
      <c r="N710" s="30"/>
      <c r="O710" s="30"/>
      <c r="P710" s="30" t="str">
        <f>IF(B710=0,"",(((1/12)*'Imperial Data'!$AC$4*'Imperial Data'!$AC$5)-C710)*$H$6)</f>
        <v/>
      </c>
      <c r="Q710" s="30"/>
      <c r="R710" s="30"/>
      <c r="S710" s="30"/>
      <c r="T710" s="30"/>
      <c r="U710" s="30"/>
      <c r="V710" s="30"/>
      <c r="W710" s="30" t="str">
        <f t="shared" si="77"/>
        <v/>
      </c>
      <c r="X710" s="31"/>
      <c r="Y710" s="30" t="str">
        <f t="shared" si="76"/>
        <v xml:space="preserve"> </v>
      </c>
      <c r="Z710" s="32"/>
    </row>
    <row r="711" spans="2:26" x14ac:dyDescent="0.2">
      <c r="B711" s="34"/>
      <c r="C711" s="30" t="str" cm="1">
        <f t="array" ref="C711">IF(B711=0," ",IF('Imperial Data'!AG700&gt;=1,_xlfn.XLOOKUP('Imperial Data'!AG700,Imperial_Incremental[Height],_xlfn.XLOOKUP('Cumulative Volumes Imperial'!$F$4,Imperial_Incremental[#Headers],Imperial_Incremental[])),0))</f>
        <v xml:space="preserve"> </v>
      </c>
      <c r="D711" s="30" t="str" cm="1">
        <f t="array" ref="D711">IF(B711=0," ",IF('Imperial Data'!AG700&gt;=1,_xlfn.XLOOKUP('Imperial Data'!AG700,Imperial_Incremental[Height],_xlfn.XLOOKUP('Cumulative Volumes Imperial'!$F$4&amp;"EC",Imperial_Incremental[#Headers],Imperial_Incremental[]),0),0))</f>
        <v xml:space="preserve"> </v>
      </c>
      <c r="E711" s="30"/>
      <c r="F711" s="30"/>
      <c r="G711" s="30"/>
      <c r="H711" s="30"/>
      <c r="I711" s="30"/>
      <c r="J711" s="30" t="str">
        <f>IF(B711="","",IF('Cumulative Volumes Imperial'!$AP$17=FALSE,L711,K711))</f>
        <v/>
      </c>
      <c r="K711" s="30"/>
      <c r="L711" s="30"/>
      <c r="M711" s="30" t="str">
        <f>IF($E$8+45+$E$9&gt;989,"FALSE",IF(B711="","",IF(#REF!="YES",N711,O711)))</f>
        <v/>
      </c>
      <c r="N711" s="30"/>
      <c r="O711" s="30"/>
      <c r="P711" s="30" t="str">
        <f>IF(B711=0,"",(((1/12)*'Imperial Data'!$AC$4*'Imperial Data'!$AC$5)-C711)*$H$6)</f>
        <v/>
      </c>
      <c r="Q711" s="30"/>
      <c r="R711" s="30"/>
      <c r="S711" s="30"/>
      <c r="T711" s="30"/>
      <c r="U711" s="30"/>
      <c r="V711" s="30"/>
      <c r="W711" s="30" t="str">
        <f t="shared" si="77"/>
        <v/>
      </c>
      <c r="X711" s="31"/>
      <c r="Y711" s="30" t="str">
        <f t="shared" si="76"/>
        <v xml:space="preserve"> </v>
      </c>
      <c r="Z711" s="32"/>
    </row>
    <row r="712" spans="2:26" x14ac:dyDescent="0.2">
      <c r="B712" s="34"/>
      <c r="C712" s="30" t="str" cm="1">
        <f t="array" ref="C712">IF(B712=0," ",IF('Imperial Data'!AG701&gt;=1,_xlfn.XLOOKUP('Imperial Data'!AG701,Imperial_Incremental[Height],_xlfn.XLOOKUP('Cumulative Volumes Imperial'!$F$4,Imperial_Incremental[#Headers],Imperial_Incremental[])),0))</f>
        <v xml:space="preserve"> </v>
      </c>
      <c r="D712" s="30" t="str" cm="1">
        <f t="array" ref="D712">IF(B712=0," ",IF('Imperial Data'!AG701&gt;=1,_xlfn.XLOOKUP('Imperial Data'!AG701,Imperial_Incremental[Height],_xlfn.XLOOKUP('Cumulative Volumes Imperial'!$F$4&amp;"EC",Imperial_Incremental[#Headers],Imperial_Incremental[]),0),0))</f>
        <v xml:space="preserve"> </v>
      </c>
      <c r="E712" s="30"/>
      <c r="F712" s="30"/>
      <c r="G712" s="30"/>
      <c r="H712" s="30"/>
      <c r="I712" s="30"/>
      <c r="J712" s="30" t="str">
        <f>IF(B712="","",IF('Cumulative Volumes Imperial'!$AP$17=FALSE,L712,K712))</f>
        <v/>
      </c>
      <c r="K712" s="30"/>
      <c r="L712" s="30"/>
      <c r="M712" s="30" t="str">
        <f>IF($E$8+45+$E$9&gt;989,"FALSE",IF(B712="","",IF(#REF!="YES",N712,O712)))</f>
        <v/>
      </c>
      <c r="N712" s="30"/>
      <c r="O712" s="30"/>
      <c r="P712" s="30" t="str">
        <f>IF(B712=0,"",(((1/12)*'Imperial Data'!$AC$4*'Imperial Data'!$AC$5)-C712)*$H$6)</f>
        <v/>
      </c>
      <c r="Q712" s="30"/>
      <c r="R712" s="30"/>
      <c r="S712" s="30"/>
      <c r="T712" s="30"/>
      <c r="U712" s="30"/>
      <c r="V712" s="30"/>
      <c r="W712" s="30" t="str">
        <f t="shared" si="77"/>
        <v/>
      </c>
      <c r="X712" s="31"/>
      <c r="Y712" s="30" t="str">
        <f t="shared" si="76"/>
        <v xml:space="preserve"> </v>
      </c>
      <c r="Z712" s="32"/>
    </row>
    <row r="713" spans="2:26" x14ac:dyDescent="0.2">
      <c r="B713" s="34"/>
      <c r="C713" s="30" t="str" cm="1">
        <f t="array" ref="C713">IF(B713=0," ",IF('Imperial Data'!AG702&gt;=1,_xlfn.XLOOKUP('Imperial Data'!AG702,Imperial_Incremental[Height],_xlfn.XLOOKUP('Cumulative Volumes Imperial'!$F$4,Imperial_Incremental[#Headers],Imperial_Incremental[])),0))</f>
        <v xml:space="preserve"> </v>
      </c>
      <c r="D713" s="30" t="str" cm="1">
        <f t="array" ref="D713">IF(B713=0," ",IF('Imperial Data'!AG702&gt;=1,_xlfn.XLOOKUP('Imperial Data'!AG702,Imperial_Incremental[Height],_xlfn.XLOOKUP('Cumulative Volumes Imperial'!$F$4&amp;"EC",Imperial_Incremental[#Headers],Imperial_Incremental[]),0),0))</f>
        <v xml:space="preserve"> </v>
      </c>
      <c r="E713" s="30"/>
      <c r="F713" s="30"/>
      <c r="G713" s="30"/>
      <c r="H713" s="30"/>
      <c r="I713" s="30"/>
      <c r="J713" s="30" t="str">
        <f>IF(B713="","",IF('Cumulative Volumes Imperial'!$AP$17=FALSE,L713,K713))</f>
        <v/>
      </c>
      <c r="K713" s="30"/>
      <c r="L713" s="30"/>
      <c r="M713" s="30" t="str">
        <f>IF($E$8+45+$E$9&gt;989,"FALSE",IF(B713="","",IF(#REF!="YES",N713,O713)))</f>
        <v/>
      </c>
      <c r="N713" s="30"/>
      <c r="O713" s="30"/>
      <c r="P713" s="30" t="str">
        <f>IF(B713=0,"",(((1/12)*'Imperial Data'!$AC$4*'Imperial Data'!$AC$5)-C713)*$H$6)</f>
        <v/>
      </c>
      <c r="Q713" s="30"/>
      <c r="R713" s="30"/>
      <c r="S713" s="30"/>
      <c r="T713" s="30"/>
      <c r="U713" s="30"/>
      <c r="V713" s="30"/>
      <c r="W713" s="30" t="str">
        <f t="shared" si="77"/>
        <v/>
      </c>
      <c r="X713" s="31"/>
      <c r="Y713" s="30" t="str">
        <f t="shared" si="76"/>
        <v xml:space="preserve"> </v>
      </c>
      <c r="Z713" s="32"/>
    </row>
    <row r="714" spans="2:26" x14ac:dyDescent="0.2">
      <c r="B714" s="34"/>
      <c r="C714" s="30" t="str" cm="1">
        <f t="array" ref="C714">IF(B714=0," ",IF('Imperial Data'!AG703&gt;=1,_xlfn.XLOOKUP('Imperial Data'!AG703,Imperial_Incremental[Height],_xlfn.XLOOKUP('Cumulative Volumes Imperial'!$F$4,Imperial_Incremental[#Headers],Imperial_Incremental[])),0))</f>
        <v xml:space="preserve"> </v>
      </c>
      <c r="D714" s="30" t="str" cm="1">
        <f t="array" ref="D714">IF(B714=0," ",IF('Imperial Data'!AG703&gt;=1,_xlfn.XLOOKUP('Imperial Data'!AG703,Imperial_Incremental[Height],_xlfn.XLOOKUP('Cumulative Volumes Imperial'!$F$4&amp;"EC",Imperial_Incremental[#Headers],Imperial_Incremental[]),0),0))</f>
        <v xml:space="preserve"> </v>
      </c>
      <c r="E714" s="30"/>
      <c r="F714" s="30"/>
      <c r="G714" s="30"/>
      <c r="H714" s="30"/>
      <c r="I714" s="30"/>
      <c r="J714" s="30" t="str">
        <f>IF(B714="","",IF('Cumulative Volumes Imperial'!$AP$17=FALSE,L714,K714))</f>
        <v/>
      </c>
      <c r="K714" s="30"/>
      <c r="L714" s="30"/>
      <c r="M714" s="30" t="str">
        <f>IF($E$8+45+$E$9&gt;989,"FALSE",IF(B714="","",IF(#REF!="YES",N714,O714)))</f>
        <v/>
      </c>
      <c r="N714" s="30"/>
      <c r="O714" s="30"/>
      <c r="P714" s="30" t="str">
        <f>IF(B714=0,"",(((1/12)*'Imperial Data'!$AC$4*'Imperial Data'!$AC$5)-C714)*$H$6)</f>
        <v/>
      </c>
      <c r="Q714" s="30"/>
      <c r="R714" s="30"/>
      <c r="S714" s="30"/>
      <c r="T714" s="30"/>
      <c r="U714" s="30"/>
      <c r="V714" s="30"/>
      <c r="W714" s="30" t="str">
        <f t="shared" si="77"/>
        <v/>
      </c>
      <c r="X714" s="31"/>
      <c r="Y714" s="30" t="str">
        <f t="shared" si="76"/>
        <v xml:space="preserve"> </v>
      </c>
      <c r="Z714" s="32"/>
    </row>
    <row r="715" spans="2:26" x14ac:dyDescent="0.2">
      <c r="B715" s="34"/>
      <c r="C715" s="30" t="str" cm="1">
        <f t="array" ref="C715">IF(B715=0," ",IF('Imperial Data'!AG704&gt;=1,_xlfn.XLOOKUP('Imperial Data'!AG704,Imperial_Incremental[Height],_xlfn.XLOOKUP('Cumulative Volumes Imperial'!$F$4,Imperial_Incremental[#Headers],Imperial_Incremental[])),0))</f>
        <v xml:space="preserve"> </v>
      </c>
      <c r="D715" s="30" t="str" cm="1">
        <f t="array" ref="D715">IF(B715=0," ",IF('Imperial Data'!AG704&gt;=1,_xlfn.XLOOKUP('Imperial Data'!AG704,Imperial_Incremental[Height],_xlfn.XLOOKUP('Cumulative Volumes Imperial'!$F$4&amp;"EC",Imperial_Incremental[#Headers],Imperial_Incremental[]),0),0))</f>
        <v xml:space="preserve"> </v>
      </c>
      <c r="E715" s="30"/>
      <c r="F715" s="30"/>
      <c r="G715" s="30"/>
      <c r="H715" s="30"/>
      <c r="I715" s="30"/>
      <c r="J715" s="30" t="str">
        <f>IF(B715="","",IF('Cumulative Volumes Imperial'!$AP$17=FALSE,L715,K715))</f>
        <v/>
      </c>
      <c r="K715" s="30"/>
      <c r="L715" s="30"/>
      <c r="M715" s="30" t="str">
        <f>IF($E$8+45+$E$9&gt;989,"FALSE",IF(B715="","",IF(#REF!="YES",N715,O715)))</f>
        <v/>
      </c>
      <c r="N715" s="30"/>
      <c r="O715" s="30"/>
      <c r="P715" s="30" t="str">
        <f>IF(B715=0,"",(((1/12)*'Imperial Data'!$AC$4*'Imperial Data'!$AC$5)-C715)*$H$6)</f>
        <v/>
      </c>
      <c r="Q715" s="30"/>
      <c r="R715" s="30"/>
      <c r="S715" s="30"/>
      <c r="T715" s="30"/>
      <c r="U715" s="30"/>
      <c r="V715" s="30"/>
      <c r="W715" s="30" t="str">
        <f t="shared" si="77"/>
        <v/>
      </c>
      <c r="X715" s="31"/>
      <c r="Y715" s="30" t="str">
        <f t="shared" si="76"/>
        <v xml:space="preserve"> </v>
      </c>
      <c r="Z715" s="32"/>
    </row>
    <row r="716" spans="2:26" x14ac:dyDescent="0.2">
      <c r="B716" s="34"/>
      <c r="C716" s="30" t="str" cm="1">
        <f t="array" ref="C716">IF(B716=0," ",IF('Imperial Data'!AG705&gt;=1,_xlfn.XLOOKUP('Imperial Data'!AG705,Imperial_Incremental[Height],_xlfn.XLOOKUP('Cumulative Volumes Imperial'!$F$4,Imperial_Incremental[#Headers],Imperial_Incremental[])),0))</f>
        <v xml:space="preserve"> </v>
      </c>
      <c r="D716" s="30" t="str" cm="1">
        <f t="array" ref="D716">IF(B716=0," ",IF('Imperial Data'!AG705&gt;=1,_xlfn.XLOOKUP('Imperial Data'!AG705,Imperial_Incremental[Height],_xlfn.XLOOKUP('Cumulative Volumes Imperial'!$F$4&amp;"EC",Imperial_Incremental[#Headers],Imperial_Incremental[]),0),0))</f>
        <v xml:space="preserve"> </v>
      </c>
      <c r="E716" s="30"/>
      <c r="F716" s="30"/>
      <c r="G716" s="30"/>
      <c r="H716" s="30"/>
      <c r="I716" s="30"/>
      <c r="J716" s="30" t="str">
        <f>IF(B716="","",IF('Cumulative Volumes Imperial'!$AP$17=FALSE,L716,K716))</f>
        <v/>
      </c>
      <c r="K716" s="30"/>
      <c r="L716" s="30"/>
      <c r="M716" s="30" t="str">
        <f>IF($E$8+45+$E$9&gt;989,"FALSE",IF(B716="","",IF(#REF!="YES",N716,O716)))</f>
        <v/>
      </c>
      <c r="N716" s="30"/>
      <c r="O716" s="30"/>
      <c r="P716" s="30" t="str">
        <f>IF(B716=0,"",(((1/12)*'Imperial Data'!$AC$4*'Imperial Data'!$AC$5)-C716)*$H$6)</f>
        <v/>
      </c>
      <c r="Q716" s="30"/>
      <c r="R716" s="30"/>
      <c r="S716" s="30"/>
      <c r="T716" s="30"/>
      <c r="U716" s="30"/>
      <c r="V716" s="30"/>
      <c r="W716" s="30" t="str">
        <f t="shared" si="77"/>
        <v/>
      </c>
      <c r="X716" s="31"/>
      <c r="Y716" s="30" t="str">
        <f t="shared" si="76"/>
        <v xml:space="preserve"> </v>
      </c>
      <c r="Z716" s="32"/>
    </row>
    <row r="717" spans="2:26" x14ac:dyDescent="0.2">
      <c r="B717" s="34"/>
      <c r="C717" s="30" t="str" cm="1">
        <f t="array" ref="C717">IF(B717=0," ",IF('Imperial Data'!AG706&gt;=1,_xlfn.XLOOKUP('Imperial Data'!AG706,Imperial_Incremental[Height],_xlfn.XLOOKUP('Cumulative Volumes Imperial'!$F$4,Imperial_Incremental[#Headers],Imperial_Incremental[])),0))</f>
        <v xml:space="preserve"> </v>
      </c>
      <c r="D717" s="30" t="str" cm="1">
        <f t="array" ref="D717">IF(B717=0," ",IF('Imperial Data'!AG706&gt;=1,_xlfn.XLOOKUP('Imperial Data'!AG706,Imperial_Incremental[Height],_xlfn.XLOOKUP('Cumulative Volumes Imperial'!$F$4&amp;"EC",Imperial_Incremental[#Headers],Imperial_Incremental[]),0),0))</f>
        <v xml:space="preserve"> </v>
      </c>
      <c r="E717" s="30"/>
      <c r="F717" s="30"/>
      <c r="G717" s="30"/>
      <c r="H717" s="30"/>
      <c r="I717" s="30"/>
      <c r="J717" s="30" t="str">
        <f>IF(B717="","",IF('Cumulative Volumes Imperial'!$AP$17=FALSE,L717,K717))</f>
        <v/>
      </c>
      <c r="K717" s="30"/>
      <c r="L717" s="30"/>
      <c r="M717" s="30" t="str">
        <f>IF($E$8+45+$E$9&gt;989,"FALSE",IF(B717="","",IF(#REF!="YES",N717,O717)))</f>
        <v/>
      </c>
      <c r="N717" s="30"/>
      <c r="O717" s="30"/>
      <c r="P717" s="30" t="str">
        <f>IF(B717=0,"",(((1/12)*'Imperial Data'!$AC$4*'Imperial Data'!$AC$5)-C717)*$H$6)</f>
        <v/>
      </c>
      <c r="Q717" s="30"/>
      <c r="R717" s="30"/>
      <c r="S717" s="30"/>
      <c r="T717" s="30"/>
      <c r="U717" s="30"/>
      <c r="V717" s="30"/>
      <c r="W717" s="30" t="str">
        <f t="shared" si="77"/>
        <v/>
      </c>
      <c r="X717" s="31"/>
      <c r="Y717" s="30" t="str">
        <f t="shared" si="76"/>
        <v xml:space="preserve"> </v>
      </c>
      <c r="Z717" s="32"/>
    </row>
    <row r="718" spans="2:26" x14ac:dyDescent="0.2">
      <c r="B718" s="34"/>
      <c r="C718" s="30" t="str" cm="1">
        <f t="array" ref="C718">IF(B718=0," ",IF('Imperial Data'!AG707&gt;=1,_xlfn.XLOOKUP('Imperial Data'!AG707,Imperial_Incremental[Height],_xlfn.XLOOKUP('Cumulative Volumes Imperial'!$F$4,Imperial_Incremental[#Headers],Imperial_Incremental[])),0))</f>
        <v xml:space="preserve"> </v>
      </c>
      <c r="D718" s="30" t="str" cm="1">
        <f t="array" ref="D718">IF(B718=0," ",IF('Imperial Data'!AG707&gt;=1,_xlfn.XLOOKUP('Imperial Data'!AG707,Imperial_Incremental[Height],_xlfn.XLOOKUP('Cumulative Volumes Imperial'!$F$4&amp;"EC",Imperial_Incremental[#Headers],Imperial_Incremental[]),0),0))</f>
        <v xml:space="preserve"> </v>
      </c>
      <c r="E718" s="30"/>
      <c r="F718" s="30"/>
      <c r="G718" s="30"/>
      <c r="H718" s="30"/>
      <c r="I718" s="30"/>
      <c r="J718" s="30" t="str">
        <f>IF(B718="","",IF('Cumulative Volumes Imperial'!$AP$17=FALSE,L718,K718))</f>
        <v/>
      </c>
      <c r="K718" s="30"/>
      <c r="L718" s="30"/>
      <c r="M718" s="30" t="str">
        <f>IF($E$8+45+$E$9&gt;989,"FALSE",IF(B718="","",IF(#REF!="YES",N718,O718)))</f>
        <v/>
      </c>
      <c r="N718" s="30"/>
      <c r="O718" s="30"/>
      <c r="P718" s="30" t="str">
        <f>IF(B718=0,"",(((1/12)*'Imperial Data'!$AC$4*'Imperial Data'!$AC$5)-C718)*$H$6)</f>
        <v/>
      </c>
      <c r="Q718" s="30"/>
      <c r="R718" s="30"/>
      <c r="S718" s="30"/>
      <c r="T718" s="30"/>
      <c r="U718" s="30"/>
      <c r="V718" s="30"/>
      <c r="W718" s="30" t="str">
        <f t="shared" si="77"/>
        <v/>
      </c>
      <c r="X718" s="31"/>
      <c r="Y718" s="30" t="str">
        <f t="shared" ref="Y718:Y766" si="78">IF(B718=0," ",$E$7+B718/12)</f>
        <v xml:space="preserve"> </v>
      </c>
      <c r="Z718" s="32"/>
    </row>
    <row r="719" spans="2:26" x14ac:dyDescent="0.2">
      <c r="B719" s="34"/>
      <c r="C719" s="30" t="str" cm="1">
        <f t="array" ref="C719">IF(B719=0," ",IF('Imperial Data'!AG708&gt;=1,_xlfn.XLOOKUP('Imperial Data'!AG708,Imperial_Incremental[Height],_xlfn.XLOOKUP('Cumulative Volumes Imperial'!$F$4,Imperial_Incremental[#Headers],Imperial_Incremental[])),0))</f>
        <v xml:space="preserve"> </v>
      </c>
      <c r="D719" s="30" t="str" cm="1">
        <f t="array" ref="D719">IF(B719=0," ",IF('Imperial Data'!AG708&gt;=1,_xlfn.XLOOKUP('Imperial Data'!AG708,Imperial_Incremental[Height],_xlfn.XLOOKUP('Cumulative Volumes Imperial'!$F$4&amp;"EC",Imperial_Incremental[#Headers],Imperial_Incremental[]),0),0))</f>
        <v xml:space="preserve"> </v>
      </c>
      <c r="E719" s="30"/>
      <c r="F719" s="30"/>
      <c r="G719" s="30"/>
      <c r="H719" s="30"/>
      <c r="I719" s="30"/>
      <c r="J719" s="30" t="str">
        <f>IF(B719="","",IF('Cumulative Volumes Imperial'!$AP$17=FALSE,L719,K719))</f>
        <v/>
      </c>
      <c r="K719" s="30"/>
      <c r="L719" s="30"/>
      <c r="M719" s="30" t="str">
        <f>IF($E$8+45+$E$9&gt;989,"FALSE",IF(B719="","",IF(#REF!="YES",N719,O719)))</f>
        <v/>
      </c>
      <c r="N719" s="30"/>
      <c r="O719" s="30"/>
      <c r="P719" s="30" t="str">
        <f>IF(B719=0,"",(((1/12)*'Imperial Data'!$AC$4*'Imperial Data'!$AC$5)-C719)*$H$6)</f>
        <v/>
      </c>
      <c r="Q719" s="30"/>
      <c r="R719" s="30"/>
      <c r="S719" s="30"/>
      <c r="T719" s="30"/>
      <c r="U719" s="30"/>
      <c r="V719" s="30"/>
      <c r="W719" s="30" t="str">
        <f t="shared" ref="W719:W770" si="79">IF(B719=0,"",IF(B719=1,D719+R719,W720+D719+R719))</f>
        <v/>
      </c>
      <c r="X719" s="31"/>
      <c r="Y719" s="30" t="str">
        <f t="shared" si="78"/>
        <v xml:space="preserve"> </v>
      </c>
      <c r="Z719" s="32"/>
    </row>
    <row r="720" spans="2:26" x14ac:dyDescent="0.2">
      <c r="B720" s="34"/>
      <c r="C720" s="30" t="str" cm="1">
        <f t="array" ref="C720">IF(B720=0," ",IF('Imperial Data'!AG709&gt;=1,_xlfn.XLOOKUP('Imperial Data'!AG709,Imperial_Incremental[Height],_xlfn.XLOOKUP('Cumulative Volumes Imperial'!$F$4,Imperial_Incremental[#Headers],Imperial_Incremental[])),0))</f>
        <v xml:space="preserve"> </v>
      </c>
      <c r="D720" s="30" t="str" cm="1">
        <f t="array" ref="D720">IF(B720=0," ",IF('Imperial Data'!AG709&gt;=1,_xlfn.XLOOKUP('Imperial Data'!AG709,Imperial_Incremental[Height],_xlfn.XLOOKUP('Cumulative Volumes Imperial'!$F$4&amp;"EC",Imperial_Incremental[#Headers],Imperial_Incremental[]),0),0))</f>
        <v xml:space="preserve"> </v>
      </c>
      <c r="E720" s="30"/>
      <c r="F720" s="30"/>
      <c r="G720" s="30"/>
      <c r="H720" s="30"/>
      <c r="I720" s="30"/>
      <c r="J720" s="30" t="str">
        <f>IF(B720="","",IF('Cumulative Volumes Imperial'!$AP$17=FALSE,L720,K720))</f>
        <v/>
      </c>
      <c r="K720" s="30"/>
      <c r="L720" s="30"/>
      <c r="M720" s="30" t="str">
        <f>IF($E$8+45+$E$9&gt;989,"FALSE",IF(B720="","",IF(#REF!="YES",N720,O720)))</f>
        <v/>
      </c>
      <c r="N720" s="30"/>
      <c r="O720" s="30"/>
      <c r="P720" s="30" t="str">
        <f>IF(B720=0,"",(((1/12)*'Imperial Data'!$AC$4*'Imperial Data'!$AC$5)-C720)*$H$6)</f>
        <v/>
      </c>
      <c r="Q720" s="30"/>
      <c r="R720" s="30"/>
      <c r="S720" s="30"/>
      <c r="T720" s="30"/>
      <c r="U720" s="30"/>
      <c r="V720" s="30"/>
      <c r="W720" s="30" t="str">
        <f t="shared" si="79"/>
        <v/>
      </c>
      <c r="X720" s="31"/>
      <c r="Y720" s="30" t="str">
        <f t="shared" si="78"/>
        <v xml:space="preserve"> </v>
      </c>
      <c r="Z720" s="32"/>
    </row>
    <row r="721" spans="2:26" x14ac:dyDescent="0.2">
      <c r="B721" s="34"/>
      <c r="C721" s="30" t="str" cm="1">
        <f t="array" ref="C721">IF(B721=0," ",IF('Imperial Data'!AG710&gt;=1,_xlfn.XLOOKUP('Imperial Data'!AG710,Imperial_Incremental[Height],_xlfn.XLOOKUP('Cumulative Volumes Imperial'!$F$4,Imperial_Incremental[#Headers],Imperial_Incremental[])),0))</f>
        <v xml:space="preserve"> </v>
      </c>
      <c r="D721" s="30" t="str" cm="1">
        <f t="array" ref="D721">IF(B721=0," ",IF('Imperial Data'!AG710&gt;=1,_xlfn.XLOOKUP('Imperial Data'!AG710,Imperial_Incremental[Height],_xlfn.XLOOKUP('Cumulative Volumes Imperial'!$F$4&amp;"EC",Imperial_Incremental[#Headers],Imperial_Incremental[]),0),0))</f>
        <v xml:space="preserve"> </v>
      </c>
      <c r="E721" s="30"/>
      <c r="F721" s="30"/>
      <c r="G721" s="30"/>
      <c r="H721" s="30"/>
      <c r="I721" s="30"/>
      <c r="J721" s="30" t="str">
        <f>IF(B721="","",IF('Cumulative Volumes Imperial'!$AP$17=FALSE,L721,K721))</f>
        <v/>
      </c>
      <c r="K721" s="30"/>
      <c r="L721" s="30"/>
      <c r="M721" s="30" t="str">
        <f>IF($E$8+45+$E$9&gt;989,"FALSE",IF(B721="","",IF(#REF!="YES",N721,O721)))</f>
        <v/>
      </c>
      <c r="N721" s="30"/>
      <c r="O721" s="30"/>
      <c r="P721" s="30" t="str">
        <f>IF(B721=0,"",(((1/12)*'Imperial Data'!$AC$4*'Imperial Data'!$AC$5)-C721)*$H$6)</f>
        <v/>
      </c>
      <c r="Q721" s="30"/>
      <c r="R721" s="30"/>
      <c r="S721" s="30"/>
      <c r="T721" s="30"/>
      <c r="U721" s="30"/>
      <c r="V721" s="30"/>
      <c r="W721" s="30" t="str">
        <f t="shared" si="79"/>
        <v/>
      </c>
      <c r="X721" s="31"/>
      <c r="Y721" s="30" t="str">
        <f t="shared" si="78"/>
        <v xml:space="preserve"> </v>
      </c>
      <c r="Z721" s="32"/>
    </row>
    <row r="722" spans="2:26" x14ac:dyDescent="0.2">
      <c r="B722" s="34"/>
      <c r="C722" s="30" t="str" cm="1">
        <f t="array" ref="C722">IF(B722=0," ",IF('Imperial Data'!AG711&gt;=1,_xlfn.XLOOKUP('Imperial Data'!AG711,Imperial_Incremental[Height],_xlfn.XLOOKUP('Cumulative Volumes Imperial'!$F$4,Imperial_Incremental[#Headers],Imperial_Incremental[])),0))</f>
        <v xml:space="preserve"> </v>
      </c>
      <c r="D722" s="30" t="str" cm="1">
        <f t="array" ref="D722">IF(B722=0," ",IF('Imperial Data'!AG711&gt;=1,_xlfn.XLOOKUP('Imperial Data'!AG711,Imperial_Incremental[Height],_xlfn.XLOOKUP('Cumulative Volumes Imperial'!$F$4&amp;"EC",Imperial_Incremental[#Headers],Imperial_Incremental[]),0),0))</f>
        <v xml:space="preserve"> </v>
      </c>
      <c r="E722" s="30"/>
      <c r="F722" s="30"/>
      <c r="G722" s="30"/>
      <c r="H722" s="30"/>
      <c r="I722" s="30"/>
      <c r="J722" s="30" t="str">
        <f>IF(B722="","",IF('Cumulative Volumes Imperial'!$AP$17=FALSE,L722,K722))</f>
        <v/>
      </c>
      <c r="K722" s="30"/>
      <c r="L722" s="30"/>
      <c r="M722" s="30" t="str">
        <f>IF($E$8+45+$E$9&gt;989,"FALSE",IF(B722="","",IF(#REF!="YES",N722,O722)))</f>
        <v/>
      </c>
      <c r="N722" s="30"/>
      <c r="O722" s="30"/>
      <c r="P722" s="30" t="str">
        <f>IF(B722=0,"",(((1/12)*'Imperial Data'!$AC$4*'Imperial Data'!$AC$5)-C722)*$H$6)</f>
        <v/>
      </c>
      <c r="Q722" s="30"/>
      <c r="R722" s="30"/>
      <c r="S722" s="30"/>
      <c r="T722" s="30"/>
      <c r="U722" s="30"/>
      <c r="V722" s="30"/>
      <c r="W722" s="30" t="str">
        <f t="shared" si="79"/>
        <v/>
      </c>
      <c r="X722" s="31"/>
      <c r="Y722" s="30" t="str">
        <f t="shared" si="78"/>
        <v xml:space="preserve"> </v>
      </c>
      <c r="Z722" s="32"/>
    </row>
    <row r="723" spans="2:26" x14ac:dyDescent="0.2">
      <c r="B723" s="34"/>
      <c r="C723" s="30" t="str" cm="1">
        <f t="array" ref="C723">IF(B723=0," ",IF('Imperial Data'!AG712&gt;=1,_xlfn.XLOOKUP('Imperial Data'!AG712,Imperial_Incremental[Height],_xlfn.XLOOKUP('Cumulative Volumes Imperial'!$F$4,Imperial_Incremental[#Headers],Imperial_Incremental[])),0))</f>
        <v xml:space="preserve"> </v>
      </c>
      <c r="D723" s="30" t="str" cm="1">
        <f t="array" ref="D723">IF(B723=0," ",IF('Imperial Data'!AG712&gt;=1,_xlfn.XLOOKUP('Imperial Data'!AG712,Imperial_Incremental[Height],_xlfn.XLOOKUP('Cumulative Volumes Imperial'!$F$4&amp;"EC",Imperial_Incremental[#Headers],Imperial_Incremental[]),0),0))</f>
        <v xml:space="preserve"> </v>
      </c>
      <c r="E723" s="30"/>
      <c r="F723" s="30"/>
      <c r="G723" s="30"/>
      <c r="H723" s="30"/>
      <c r="I723" s="30"/>
      <c r="J723" s="30" t="str">
        <f>IF(B723="","",IF('Cumulative Volumes Imperial'!$AP$17=FALSE,L723,K723))</f>
        <v/>
      </c>
      <c r="K723" s="30"/>
      <c r="L723" s="30"/>
      <c r="M723" s="30" t="str">
        <f>IF($E$8+45+$E$9&gt;989,"FALSE",IF(B723="","",IF(#REF!="YES",N723,O723)))</f>
        <v/>
      </c>
      <c r="N723" s="30"/>
      <c r="O723" s="30"/>
      <c r="P723" s="30" t="str">
        <f>IF(B723=0,"",(((1/12)*'Imperial Data'!$AC$4*'Imperial Data'!$AC$5)-C723)*$H$6)</f>
        <v/>
      </c>
      <c r="Q723" s="30"/>
      <c r="R723" s="30"/>
      <c r="S723" s="30"/>
      <c r="T723" s="30"/>
      <c r="U723" s="30"/>
      <c r="V723" s="30"/>
      <c r="W723" s="30" t="str">
        <f t="shared" si="79"/>
        <v/>
      </c>
      <c r="X723" s="31"/>
      <c r="Y723" s="30" t="str">
        <f t="shared" si="78"/>
        <v xml:space="preserve"> </v>
      </c>
      <c r="Z723" s="32"/>
    </row>
    <row r="724" spans="2:26" x14ac:dyDescent="0.2">
      <c r="B724" s="34"/>
      <c r="C724" s="30" t="str" cm="1">
        <f t="array" ref="C724">IF(B724=0," ",IF('Imperial Data'!AG713&gt;=1,_xlfn.XLOOKUP('Imperial Data'!AG713,Imperial_Incremental[Height],_xlfn.XLOOKUP('Cumulative Volumes Imperial'!$F$4,Imperial_Incremental[#Headers],Imperial_Incremental[])),0))</f>
        <v xml:space="preserve"> </v>
      </c>
      <c r="D724" s="30" t="str" cm="1">
        <f t="array" ref="D724">IF(B724=0," ",IF('Imperial Data'!AG713&gt;=1,_xlfn.XLOOKUP('Imperial Data'!AG713,Imperial_Incremental[Height],_xlfn.XLOOKUP('Cumulative Volumes Imperial'!$F$4&amp;"EC",Imperial_Incremental[#Headers],Imperial_Incremental[]),0),0))</f>
        <v xml:space="preserve"> </v>
      </c>
      <c r="E724" s="30"/>
      <c r="F724" s="30"/>
      <c r="G724" s="30"/>
      <c r="H724" s="30"/>
      <c r="I724" s="30"/>
      <c r="J724" s="30" t="str">
        <f>IF(B724="","",IF('Cumulative Volumes Imperial'!$AP$17=FALSE,L724,K724))</f>
        <v/>
      </c>
      <c r="K724" s="30"/>
      <c r="L724" s="30"/>
      <c r="M724" s="30" t="str">
        <f>IF($E$8+45+$E$9&gt;989,"FALSE",IF(B724="","",IF(#REF!="YES",N724,O724)))</f>
        <v/>
      </c>
      <c r="N724" s="30"/>
      <c r="O724" s="30"/>
      <c r="P724" s="30" t="str">
        <f>IF(B724=0,"",(((1/12)*'Imperial Data'!$AC$4*'Imperial Data'!$AC$5)-C724)*$H$6)</f>
        <v/>
      </c>
      <c r="Q724" s="30"/>
      <c r="R724" s="30"/>
      <c r="S724" s="30"/>
      <c r="T724" s="30"/>
      <c r="U724" s="30"/>
      <c r="V724" s="30"/>
      <c r="W724" s="30" t="str">
        <f t="shared" si="79"/>
        <v/>
      </c>
      <c r="X724" s="31"/>
      <c r="Y724" s="30" t="str">
        <f t="shared" si="78"/>
        <v xml:space="preserve"> </v>
      </c>
      <c r="Z724" s="32"/>
    </row>
    <row r="725" spans="2:26" x14ac:dyDescent="0.2">
      <c r="B725" s="34"/>
      <c r="C725" s="30" t="str" cm="1">
        <f t="array" ref="C725">IF(B725=0," ",IF('Imperial Data'!AG714&gt;=1,_xlfn.XLOOKUP('Imperial Data'!AG714,Imperial_Incremental[Height],_xlfn.XLOOKUP('Cumulative Volumes Imperial'!$F$4,Imperial_Incremental[#Headers],Imperial_Incremental[])),0))</f>
        <v xml:space="preserve"> </v>
      </c>
      <c r="D725" s="30" t="str" cm="1">
        <f t="array" ref="D725">IF(B725=0," ",IF('Imperial Data'!AG714&gt;=1,_xlfn.XLOOKUP('Imperial Data'!AG714,Imperial_Incremental[Height],_xlfn.XLOOKUP('Cumulative Volumes Imperial'!$F$4&amp;"EC",Imperial_Incremental[#Headers],Imperial_Incremental[]),0),0))</f>
        <v xml:space="preserve"> </v>
      </c>
      <c r="E725" s="30"/>
      <c r="F725" s="30"/>
      <c r="G725" s="30"/>
      <c r="H725" s="30"/>
      <c r="I725" s="30"/>
      <c r="J725" s="30" t="str">
        <f>IF(B725="","",IF('Cumulative Volumes Imperial'!$AP$17=FALSE,L725,K725))</f>
        <v/>
      </c>
      <c r="K725" s="30"/>
      <c r="L725" s="30"/>
      <c r="M725" s="30" t="str">
        <f>IF($E$8+45+$E$9&gt;989,"FALSE",IF(B725="","",IF(#REF!="YES",N725,O725)))</f>
        <v/>
      </c>
      <c r="N725" s="30"/>
      <c r="O725" s="30"/>
      <c r="P725" s="30" t="str">
        <f>IF(B725=0,"",(((1/12)*'Imperial Data'!$AC$4*'Imperial Data'!$AC$5)-C725)*$H$6)</f>
        <v/>
      </c>
      <c r="Q725" s="30"/>
      <c r="R725" s="30"/>
      <c r="S725" s="30"/>
      <c r="T725" s="30"/>
      <c r="U725" s="30"/>
      <c r="V725" s="30"/>
      <c r="W725" s="30" t="str">
        <f t="shared" si="79"/>
        <v/>
      </c>
      <c r="X725" s="31"/>
      <c r="Y725" s="30" t="str">
        <f t="shared" si="78"/>
        <v xml:space="preserve"> </v>
      </c>
      <c r="Z725" s="32"/>
    </row>
    <row r="726" spans="2:26" x14ac:dyDescent="0.2">
      <c r="B726" s="34"/>
      <c r="C726" s="30" t="str" cm="1">
        <f t="array" ref="C726">IF(B726=0," ",IF('Imperial Data'!AG715&gt;=1,_xlfn.XLOOKUP('Imperial Data'!AG715,Imperial_Incremental[Height],_xlfn.XLOOKUP('Cumulative Volumes Imperial'!$F$4,Imperial_Incremental[#Headers],Imperial_Incremental[])),0))</f>
        <v xml:space="preserve"> </v>
      </c>
      <c r="D726" s="30" t="str" cm="1">
        <f t="array" ref="D726">IF(B726=0," ",IF('Imperial Data'!AG715&gt;=1,_xlfn.XLOOKUP('Imperial Data'!AG715,Imperial_Incremental[Height],_xlfn.XLOOKUP('Cumulative Volumes Imperial'!$F$4&amp;"EC",Imperial_Incremental[#Headers],Imperial_Incremental[]),0),0))</f>
        <v xml:space="preserve"> </v>
      </c>
      <c r="E726" s="30"/>
      <c r="F726" s="30"/>
      <c r="G726" s="30"/>
      <c r="H726" s="30"/>
      <c r="I726" s="30"/>
      <c r="J726" s="30" t="str">
        <f>IF(B726="","",IF('Cumulative Volumes Imperial'!$AP$17=FALSE,L726,K726))</f>
        <v/>
      </c>
      <c r="K726" s="30"/>
      <c r="L726" s="30"/>
      <c r="M726" s="30" t="str">
        <f>IF($E$8+45+$E$9&gt;989,"FALSE",IF(B726="","",IF(#REF!="YES",N726,O726)))</f>
        <v/>
      </c>
      <c r="N726" s="30"/>
      <c r="O726" s="30"/>
      <c r="P726" s="30" t="str">
        <f>IF(B726=0,"",(((1/12)*'Imperial Data'!$AC$4*'Imperial Data'!$AC$5)-C726)*$H$6)</f>
        <v/>
      </c>
      <c r="Q726" s="30"/>
      <c r="R726" s="30"/>
      <c r="S726" s="30"/>
      <c r="T726" s="30"/>
      <c r="U726" s="30"/>
      <c r="V726" s="30"/>
      <c r="W726" s="30" t="str">
        <f t="shared" si="79"/>
        <v/>
      </c>
      <c r="X726" s="31"/>
      <c r="Y726" s="30" t="str">
        <f t="shared" si="78"/>
        <v xml:space="preserve"> </v>
      </c>
      <c r="Z726" s="32"/>
    </row>
    <row r="727" spans="2:26" x14ac:dyDescent="0.2">
      <c r="B727" s="34"/>
      <c r="C727" s="30" t="str" cm="1">
        <f t="array" ref="C727">IF(B727=0," ",IF('Imperial Data'!AG716&gt;=1,_xlfn.XLOOKUP('Imperial Data'!AG716,Imperial_Incremental[Height],_xlfn.XLOOKUP('Cumulative Volumes Imperial'!$F$4,Imperial_Incremental[#Headers],Imperial_Incremental[])),0))</f>
        <v xml:space="preserve"> </v>
      </c>
      <c r="D727" s="30" t="str" cm="1">
        <f t="array" ref="D727">IF(B727=0," ",IF('Imperial Data'!AG716&gt;=1,_xlfn.XLOOKUP('Imperial Data'!AG716,Imperial_Incremental[Height],_xlfn.XLOOKUP('Cumulative Volumes Imperial'!$F$4&amp;"EC",Imperial_Incremental[#Headers],Imperial_Incremental[]),0),0))</f>
        <v xml:space="preserve"> </v>
      </c>
      <c r="E727" s="30"/>
      <c r="F727" s="30"/>
      <c r="G727" s="30"/>
      <c r="H727" s="30"/>
      <c r="I727" s="30"/>
      <c r="J727" s="30" t="str">
        <f>IF(B727="","",IF('Cumulative Volumes Imperial'!$AP$17=FALSE,L727,K727))</f>
        <v/>
      </c>
      <c r="K727" s="30"/>
      <c r="L727" s="30"/>
      <c r="M727" s="30" t="str">
        <f>IF($E$8+45+$E$9&gt;989,"FALSE",IF(B727="","",IF(#REF!="YES",N727,O727)))</f>
        <v/>
      </c>
      <c r="N727" s="30"/>
      <c r="O727" s="30"/>
      <c r="P727" s="30" t="str">
        <f>IF(B727=0,"",(((1/12)*'Imperial Data'!$AC$4*'Imperial Data'!$AC$5)-C727)*$H$6)</f>
        <v/>
      </c>
      <c r="Q727" s="30"/>
      <c r="R727" s="30"/>
      <c r="S727" s="30"/>
      <c r="T727" s="30"/>
      <c r="U727" s="30"/>
      <c r="V727" s="30"/>
      <c r="W727" s="30" t="str">
        <f t="shared" si="79"/>
        <v/>
      </c>
      <c r="X727" s="31"/>
      <c r="Y727" s="30" t="str">
        <f t="shared" si="78"/>
        <v xml:space="preserve"> </v>
      </c>
      <c r="Z727" s="32"/>
    </row>
    <row r="728" spans="2:26" x14ac:dyDescent="0.2">
      <c r="B728" s="34"/>
      <c r="C728" s="30" t="str" cm="1">
        <f t="array" ref="C728">IF(B728=0," ",IF('Imperial Data'!AG717&gt;=1,_xlfn.XLOOKUP('Imperial Data'!AG717,Imperial_Incremental[Height],_xlfn.XLOOKUP('Cumulative Volumes Imperial'!$F$4,Imperial_Incremental[#Headers],Imperial_Incremental[])),0))</f>
        <v xml:space="preserve"> </v>
      </c>
      <c r="D728" s="30" t="str" cm="1">
        <f t="array" ref="D728">IF(B728=0," ",IF('Imperial Data'!AG717&gt;=1,_xlfn.XLOOKUP('Imperial Data'!AG717,Imperial_Incremental[Height],_xlfn.XLOOKUP('Cumulative Volumes Imperial'!$F$4&amp;"EC",Imperial_Incremental[#Headers],Imperial_Incremental[]),0),0))</f>
        <v xml:space="preserve"> </v>
      </c>
      <c r="E728" s="30"/>
      <c r="F728" s="30"/>
      <c r="G728" s="30"/>
      <c r="H728" s="30"/>
      <c r="I728" s="30"/>
      <c r="J728" s="30" t="str">
        <f>IF(B728="","",IF('Cumulative Volumes Imperial'!$AP$17=FALSE,L728,K728))</f>
        <v/>
      </c>
      <c r="K728" s="30"/>
      <c r="L728" s="30"/>
      <c r="M728" s="30" t="str">
        <f>IF($E$8+45+$E$9&gt;989,"FALSE",IF(B728="","",IF(#REF!="YES",N728,O728)))</f>
        <v/>
      </c>
      <c r="N728" s="30"/>
      <c r="O728" s="30"/>
      <c r="P728" s="30" t="str">
        <f>IF(B728=0,"",(((1/12)*'Imperial Data'!$AC$4*'Imperial Data'!$AC$5)-C728)*$H$6)</f>
        <v/>
      </c>
      <c r="Q728" s="30"/>
      <c r="R728" s="30"/>
      <c r="S728" s="30"/>
      <c r="T728" s="30"/>
      <c r="U728" s="30"/>
      <c r="V728" s="30"/>
      <c r="W728" s="30" t="str">
        <f t="shared" si="79"/>
        <v/>
      </c>
      <c r="X728" s="31"/>
      <c r="Y728" s="30" t="str">
        <f t="shared" si="78"/>
        <v xml:space="preserve"> </v>
      </c>
      <c r="Z728" s="32"/>
    </row>
    <row r="729" spans="2:26" x14ac:dyDescent="0.2">
      <c r="B729" s="34"/>
      <c r="C729" s="30" t="str" cm="1">
        <f t="array" ref="C729">IF(B729=0," ",IF('Imperial Data'!AG718&gt;=1,_xlfn.XLOOKUP('Imperial Data'!AG718,Imperial_Incremental[Height],_xlfn.XLOOKUP('Cumulative Volumes Imperial'!$F$4,Imperial_Incremental[#Headers],Imperial_Incremental[])),0))</f>
        <v xml:space="preserve"> </v>
      </c>
      <c r="D729" s="30" t="str" cm="1">
        <f t="array" ref="D729">IF(B729=0," ",IF('Imperial Data'!AG718&gt;=1,_xlfn.XLOOKUP('Imperial Data'!AG718,Imperial_Incremental[Height],_xlfn.XLOOKUP('Cumulative Volumes Imperial'!$F$4&amp;"EC",Imperial_Incremental[#Headers],Imperial_Incremental[]),0),0))</f>
        <v xml:space="preserve"> </v>
      </c>
      <c r="E729" s="30"/>
      <c r="F729" s="30"/>
      <c r="G729" s="30"/>
      <c r="H729" s="30"/>
      <c r="I729" s="30"/>
      <c r="J729" s="30" t="str">
        <f>IF(B729="","",IF('Cumulative Volumes Imperial'!$AP$17=FALSE,L729,K729))</f>
        <v/>
      </c>
      <c r="K729" s="30"/>
      <c r="L729" s="30"/>
      <c r="M729" s="30" t="str">
        <f>IF($E$8+45+$E$9&gt;989,"FALSE",IF(B729="","",IF(#REF!="YES",N729,O729)))</f>
        <v/>
      </c>
      <c r="N729" s="30"/>
      <c r="O729" s="30"/>
      <c r="P729" s="30" t="str">
        <f>IF(B729=0,"",(((1/12)*'Imperial Data'!$AC$4*'Imperial Data'!$AC$5)-C729)*$H$6)</f>
        <v/>
      </c>
      <c r="Q729" s="30"/>
      <c r="R729" s="30"/>
      <c r="S729" s="30"/>
      <c r="T729" s="30"/>
      <c r="U729" s="30"/>
      <c r="V729" s="30"/>
      <c r="W729" s="30" t="str">
        <f t="shared" si="79"/>
        <v/>
      </c>
      <c r="X729" s="31"/>
      <c r="Y729" s="30" t="str">
        <f t="shared" si="78"/>
        <v xml:space="preserve"> </v>
      </c>
      <c r="Z729" s="32"/>
    </row>
    <row r="730" spans="2:26" x14ac:dyDescent="0.2">
      <c r="B730" s="34"/>
      <c r="C730" s="30" t="str" cm="1">
        <f t="array" ref="C730">IF(B730=0," ",IF('Imperial Data'!AG719&gt;=1,_xlfn.XLOOKUP('Imperial Data'!AG719,Imperial_Incremental[Height],_xlfn.XLOOKUP('Cumulative Volumes Imperial'!$F$4,Imperial_Incremental[#Headers],Imperial_Incremental[])),0))</f>
        <v xml:space="preserve"> </v>
      </c>
      <c r="D730" s="30" t="str" cm="1">
        <f t="array" ref="D730">IF(B730=0," ",IF('Imperial Data'!AG719&gt;=1,_xlfn.XLOOKUP('Imperial Data'!AG719,Imperial_Incremental[Height],_xlfn.XLOOKUP('Cumulative Volumes Imperial'!$F$4&amp;"EC",Imperial_Incremental[#Headers],Imperial_Incremental[]),0),0))</f>
        <v xml:space="preserve"> </v>
      </c>
      <c r="E730" s="30"/>
      <c r="F730" s="30"/>
      <c r="G730" s="30"/>
      <c r="H730" s="30"/>
      <c r="I730" s="30"/>
      <c r="J730" s="30" t="str">
        <f>IF(B730="","",IF('Cumulative Volumes Imperial'!$AP$17=FALSE,L730,K730))</f>
        <v/>
      </c>
      <c r="K730" s="30"/>
      <c r="L730" s="30"/>
      <c r="M730" s="30" t="str">
        <f>IF($E$8+45+$E$9&gt;989,"FALSE",IF(B730="","",IF(#REF!="YES",N730,O730)))</f>
        <v/>
      </c>
      <c r="N730" s="30"/>
      <c r="O730" s="30"/>
      <c r="P730" s="30" t="str">
        <f>IF(B730=0,"",(((1/12)*'Imperial Data'!$AC$4*'Imperial Data'!$AC$5)-C730)*$H$6)</f>
        <v/>
      </c>
      <c r="Q730" s="30"/>
      <c r="R730" s="30"/>
      <c r="S730" s="30"/>
      <c r="T730" s="30"/>
      <c r="U730" s="30"/>
      <c r="V730" s="30"/>
      <c r="W730" s="30" t="str">
        <f t="shared" si="79"/>
        <v/>
      </c>
      <c r="X730" s="31"/>
      <c r="Y730" s="30" t="str">
        <f t="shared" si="78"/>
        <v xml:space="preserve"> </v>
      </c>
      <c r="Z730" s="32"/>
    </row>
    <row r="731" spans="2:26" x14ac:dyDescent="0.2">
      <c r="B731" s="34"/>
      <c r="C731" s="30" t="str" cm="1">
        <f t="array" ref="C731">IF(B731=0," ",IF('Imperial Data'!AG720&gt;=1,_xlfn.XLOOKUP('Imperial Data'!AG720,Imperial_Incremental[Height],_xlfn.XLOOKUP('Cumulative Volumes Imperial'!$F$4,Imperial_Incremental[#Headers],Imperial_Incremental[])),0))</f>
        <v xml:space="preserve"> </v>
      </c>
      <c r="D731" s="30" t="str" cm="1">
        <f t="array" ref="D731">IF(B731=0," ",IF('Imperial Data'!AG720&gt;=1,_xlfn.XLOOKUP('Imperial Data'!AG720,Imperial_Incremental[Height],_xlfn.XLOOKUP('Cumulative Volumes Imperial'!$F$4&amp;"EC",Imperial_Incremental[#Headers],Imperial_Incremental[]),0),0))</f>
        <v xml:space="preserve"> </v>
      </c>
      <c r="E731" s="30"/>
      <c r="F731" s="30"/>
      <c r="G731" s="30"/>
      <c r="H731" s="30"/>
      <c r="I731" s="30"/>
      <c r="J731" s="30" t="str">
        <f>IF(B731="","",IF('Cumulative Volumes Imperial'!$AP$17=FALSE,L731,K731))</f>
        <v/>
      </c>
      <c r="K731" s="30"/>
      <c r="L731" s="30"/>
      <c r="M731" s="30" t="str">
        <f>IF($E$8+45+$E$9&gt;989,"FALSE",IF(B731="","",IF(#REF!="YES",N731,O731)))</f>
        <v/>
      </c>
      <c r="N731" s="30"/>
      <c r="O731" s="30"/>
      <c r="P731" s="30" t="str">
        <f>IF(B731=0,"",(((1/12)*'Imperial Data'!$AC$4*'Imperial Data'!$AC$5)-C731)*$H$6)</f>
        <v/>
      </c>
      <c r="Q731" s="30"/>
      <c r="R731" s="30"/>
      <c r="S731" s="30"/>
      <c r="T731" s="30"/>
      <c r="U731" s="30"/>
      <c r="V731" s="30"/>
      <c r="W731" s="30" t="str">
        <f t="shared" si="79"/>
        <v/>
      </c>
      <c r="X731" s="31"/>
      <c r="Y731" s="30" t="str">
        <f t="shared" si="78"/>
        <v xml:space="preserve"> </v>
      </c>
      <c r="Z731" s="32"/>
    </row>
    <row r="732" spans="2:26" x14ac:dyDescent="0.2">
      <c r="B732" s="34"/>
      <c r="C732" s="30" t="str" cm="1">
        <f t="array" ref="C732">IF(B732=0," ",IF('Imperial Data'!AG721&gt;=1,_xlfn.XLOOKUP('Imperial Data'!AG721,Imperial_Incremental[Height],_xlfn.XLOOKUP('Cumulative Volumes Imperial'!$F$4,Imperial_Incremental[#Headers],Imperial_Incremental[])),0))</f>
        <v xml:space="preserve"> </v>
      </c>
      <c r="D732" s="30" t="str" cm="1">
        <f t="array" ref="D732">IF(B732=0," ",IF('Imperial Data'!AG721&gt;=1,_xlfn.XLOOKUP('Imperial Data'!AG721,Imperial_Incremental[Height],_xlfn.XLOOKUP('Cumulative Volumes Imperial'!$F$4&amp;"EC",Imperial_Incremental[#Headers],Imperial_Incremental[]),0),0))</f>
        <v xml:space="preserve"> </v>
      </c>
      <c r="E732" s="30"/>
      <c r="F732" s="30"/>
      <c r="G732" s="30"/>
      <c r="H732" s="30"/>
      <c r="I732" s="30"/>
      <c r="J732" s="30" t="str">
        <f>IF(B732="","",IF('Cumulative Volumes Imperial'!$AP$17=FALSE,L732,K732))</f>
        <v/>
      </c>
      <c r="K732" s="30"/>
      <c r="L732" s="30"/>
      <c r="M732" s="30" t="str">
        <f>IF($E$8+45+$E$9&gt;989,"FALSE",IF(B732="","",IF(#REF!="YES",N732,O732)))</f>
        <v/>
      </c>
      <c r="N732" s="30"/>
      <c r="O732" s="30"/>
      <c r="P732" s="30" t="str">
        <f>IF(B732=0,"",(((1/12)*'Imperial Data'!$AC$4*'Imperial Data'!$AC$5)-C732)*$H$6)</f>
        <v/>
      </c>
      <c r="Q732" s="30"/>
      <c r="R732" s="30"/>
      <c r="S732" s="30"/>
      <c r="T732" s="30"/>
      <c r="U732" s="30"/>
      <c r="V732" s="30"/>
      <c r="W732" s="30" t="str">
        <f t="shared" si="79"/>
        <v/>
      </c>
      <c r="X732" s="31"/>
      <c r="Y732" s="30" t="str">
        <f t="shared" si="78"/>
        <v xml:space="preserve"> </v>
      </c>
      <c r="Z732" s="32"/>
    </row>
    <row r="733" spans="2:26" x14ac:dyDescent="0.2">
      <c r="B733" s="34"/>
      <c r="C733" s="30" t="str" cm="1">
        <f t="array" ref="C733">IF(B733=0," ",IF('Imperial Data'!AG722&gt;=1,_xlfn.XLOOKUP('Imperial Data'!AG722,Imperial_Incremental[Height],_xlfn.XLOOKUP('Cumulative Volumes Imperial'!$F$4,Imperial_Incremental[#Headers],Imperial_Incremental[])),0))</f>
        <v xml:space="preserve"> </v>
      </c>
      <c r="D733" s="30" t="str" cm="1">
        <f t="array" ref="D733">IF(B733=0," ",IF('Imperial Data'!AG722&gt;=1,_xlfn.XLOOKUP('Imperial Data'!AG722,Imperial_Incremental[Height],_xlfn.XLOOKUP('Cumulative Volumes Imperial'!$F$4&amp;"EC",Imperial_Incremental[#Headers],Imperial_Incremental[]),0),0))</f>
        <v xml:space="preserve"> </v>
      </c>
      <c r="E733" s="30"/>
      <c r="F733" s="30"/>
      <c r="G733" s="30"/>
      <c r="H733" s="30"/>
      <c r="I733" s="30"/>
      <c r="J733" s="30" t="str">
        <f>IF(B733="","",IF('Cumulative Volumes Imperial'!$AP$17=FALSE,L733,K733))</f>
        <v/>
      </c>
      <c r="K733" s="30"/>
      <c r="L733" s="30"/>
      <c r="M733" s="30" t="str">
        <f>IF($E$8+45+$E$9&gt;989,"FALSE",IF(B733="","",IF(#REF!="YES",N733,O733)))</f>
        <v/>
      </c>
      <c r="N733" s="30"/>
      <c r="O733" s="30"/>
      <c r="P733" s="30" t="str">
        <f>IF(B733=0,"",(((1/12)*'Imperial Data'!$AC$4*'Imperial Data'!$AC$5)-C733)*$H$6)</f>
        <v/>
      </c>
      <c r="Q733" s="30"/>
      <c r="R733" s="30"/>
      <c r="S733" s="30"/>
      <c r="T733" s="30"/>
      <c r="U733" s="30"/>
      <c r="V733" s="30"/>
      <c r="W733" s="30" t="str">
        <f t="shared" si="79"/>
        <v/>
      </c>
      <c r="X733" s="31"/>
      <c r="Y733" s="30" t="str">
        <f t="shared" si="78"/>
        <v xml:space="preserve"> </v>
      </c>
      <c r="Z733" s="32"/>
    </row>
    <row r="734" spans="2:26" x14ac:dyDescent="0.2">
      <c r="B734" s="34"/>
      <c r="C734" s="30" t="str" cm="1">
        <f t="array" ref="C734">IF(B734=0," ",IF('Imperial Data'!AG723&gt;=1,_xlfn.XLOOKUP('Imperial Data'!AG723,Imperial_Incremental[Height],_xlfn.XLOOKUP('Cumulative Volumes Imperial'!$F$4,Imperial_Incremental[#Headers],Imperial_Incremental[])),0))</f>
        <v xml:space="preserve"> </v>
      </c>
      <c r="D734" s="30" t="str" cm="1">
        <f t="array" ref="D734">IF(B734=0," ",IF('Imperial Data'!AG723&gt;=1,_xlfn.XLOOKUP('Imperial Data'!AG723,Imperial_Incremental[Height],_xlfn.XLOOKUP('Cumulative Volumes Imperial'!$F$4&amp;"EC",Imperial_Incremental[#Headers],Imperial_Incremental[]),0),0))</f>
        <v xml:space="preserve"> </v>
      </c>
      <c r="E734" s="30"/>
      <c r="F734" s="30"/>
      <c r="G734" s="30"/>
      <c r="H734" s="30"/>
      <c r="I734" s="30"/>
      <c r="J734" s="30" t="str">
        <f>IF(B734="","",IF('Cumulative Volumes Imperial'!$AP$17=FALSE,L734,K734))</f>
        <v/>
      </c>
      <c r="K734" s="30"/>
      <c r="L734" s="30"/>
      <c r="M734" s="30" t="str">
        <f>IF($E$8+45+$E$9&gt;989,"FALSE",IF(B734="","",IF(#REF!="YES",N734,O734)))</f>
        <v/>
      </c>
      <c r="N734" s="30"/>
      <c r="O734" s="30"/>
      <c r="P734" s="30" t="str">
        <f>IF(B734=0,"",(((1/12)*'Imperial Data'!$AC$4*'Imperial Data'!$AC$5)-C734)*$H$6)</f>
        <v/>
      </c>
      <c r="Q734" s="30"/>
      <c r="R734" s="30"/>
      <c r="S734" s="30"/>
      <c r="T734" s="30"/>
      <c r="U734" s="30"/>
      <c r="V734" s="30"/>
      <c r="W734" s="30" t="str">
        <f t="shared" si="79"/>
        <v/>
      </c>
      <c r="X734" s="31"/>
      <c r="Y734" s="30" t="str">
        <f t="shared" si="78"/>
        <v xml:space="preserve"> </v>
      </c>
      <c r="Z734" s="32"/>
    </row>
    <row r="735" spans="2:26" x14ac:dyDescent="0.2">
      <c r="B735" s="34"/>
      <c r="C735" s="30" t="str" cm="1">
        <f t="array" ref="C735">IF(B735=0," ",IF('Imperial Data'!AG724&gt;=1,_xlfn.XLOOKUP('Imperial Data'!AG724,Imperial_Incremental[Height],_xlfn.XLOOKUP('Cumulative Volumes Imperial'!$F$4,Imperial_Incremental[#Headers],Imperial_Incremental[])),0))</f>
        <v xml:space="preserve"> </v>
      </c>
      <c r="D735" s="30" t="str" cm="1">
        <f t="array" ref="D735">IF(B735=0," ",IF('Imperial Data'!AG724&gt;=1,_xlfn.XLOOKUP('Imperial Data'!AG724,Imperial_Incremental[Height],_xlfn.XLOOKUP('Cumulative Volumes Imperial'!$F$4&amp;"EC",Imperial_Incremental[#Headers],Imperial_Incremental[]),0),0))</f>
        <v xml:space="preserve"> </v>
      </c>
      <c r="E735" s="30"/>
      <c r="F735" s="30"/>
      <c r="G735" s="30"/>
      <c r="H735" s="30"/>
      <c r="I735" s="30"/>
      <c r="J735" s="30" t="str">
        <f>IF(B735="","",IF('Cumulative Volumes Imperial'!$AP$17=FALSE,L735,K735))</f>
        <v/>
      </c>
      <c r="K735" s="30"/>
      <c r="L735" s="30"/>
      <c r="M735" s="30" t="str">
        <f>IF($E$8+45+$E$9&gt;989,"FALSE",IF(B735="","",IF(#REF!="YES",N735,O735)))</f>
        <v/>
      </c>
      <c r="N735" s="30"/>
      <c r="O735" s="30"/>
      <c r="P735" s="30" t="str">
        <f>IF(B735=0,"",(((1/12)*'Imperial Data'!$AC$4*'Imperial Data'!$AC$5)-C735)*$H$6)</f>
        <v/>
      </c>
      <c r="Q735" s="30"/>
      <c r="R735" s="30"/>
      <c r="S735" s="30"/>
      <c r="T735" s="30"/>
      <c r="U735" s="30"/>
      <c r="V735" s="30"/>
      <c r="W735" s="30" t="str">
        <f t="shared" si="79"/>
        <v/>
      </c>
      <c r="X735" s="31"/>
      <c r="Y735" s="30" t="str">
        <f t="shared" si="78"/>
        <v xml:space="preserve"> </v>
      </c>
      <c r="Z735" s="32"/>
    </row>
    <row r="736" spans="2:26" x14ac:dyDescent="0.2">
      <c r="B736" s="34"/>
      <c r="C736" s="30" t="str" cm="1">
        <f t="array" ref="C736">IF(B736=0," ",IF('Imperial Data'!AG725&gt;=1,_xlfn.XLOOKUP('Imperial Data'!AG725,Imperial_Incremental[Height],_xlfn.XLOOKUP('Cumulative Volumes Imperial'!$F$4,Imperial_Incremental[#Headers],Imperial_Incremental[])),0))</f>
        <v xml:space="preserve"> </v>
      </c>
      <c r="D736" s="30" t="str" cm="1">
        <f t="array" ref="D736">IF(B736=0," ",IF('Imperial Data'!AG725&gt;=1,_xlfn.XLOOKUP('Imperial Data'!AG725,Imperial_Incremental[Height],_xlfn.XLOOKUP('Cumulative Volumes Imperial'!$F$4&amp;"EC",Imperial_Incremental[#Headers],Imperial_Incremental[]),0),0))</f>
        <v xml:space="preserve"> </v>
      </c>
      <c r="E736" s="30"/>
      <c r="F736" s="30"/>
      <c r="G736" s="30"/>
      <c r="H736" s="30"/>
      <c r="I736" s="30"/>
      <c r="J736" s="30" t="str">
        <f>IF(B736="","",IF('Cumulative Volumes Imperial'!$AP$17=FALSE,L736,K736))</f>
        <v/>
      </c>
      <c r="K736" s="30"/>
      <c r="L736" s="30"/>
      <c r="M736" s="30" t="str">
        <f>IF($E$8+45+$E$9&gt;989,"FALSE",IF(B736="","",IF(#REF!="YES",N736,O736)))</f>
        <v/>
      </c>
      <c r="N736" s="30"/>
      <c r="O736" s="30"/>
      <c r="P736" s="30" t="str">
        <f>IF(B736=0,"",(((1/12)*'Imperial Data'!$AC$4*'Imperial Data'!$AC$5)-C736)*$H$6)</f>
        <v/>
      </c>
      <c r="Q736" s="30"/>
      <c r="R736" s="30"/>
      <c r="S736" s="30"/>
      <c r="T736" s="30"/>
      <c r="U736" s="30"/>
      <c r="V736" s="30"/>
      <c r="W736" s="30" t="str">
        <f t="shared" si="79"/>
        <v/>
      </c>
      <c r="X736" s="31"/>
      <c r="Y736" s="30" t="str">
        <f t="shared" si="78"/>
        <v xml:space="preserve"> </v>
      </c>
      <c r="Z736" s="32"/>
    </row>
    <row r="737" spans="2:26" x14ac:dyDescent="0.2">
      <c r="B737" s="34"/>
      <c r="C737" s="30" t="str" cm="1">
        <f t="array" ref="C737">IF(B737=0," ",IF('Imperial Data'!AG726&gt;=1,_xlfn.XLOOKUP('Imperial Data'!AG726,Imperial_Incremental[Height],_xlfn.XLOOKUP('Cumulative Volumes Imperial'!$F$4,Imperial_Incremental[#Headers],Imperial_Incremental[])),0))</f>
        <v xml:space="preserve"> </v>
      </c>
      <c r="D737" s="30" t="str" cm="1">
        <f t="array" ref="D737">IF(B737=0," ",IF('Imperial Data'!AG726&gt;=1,_xlfn.XLOOKUP('Imperial Data'!AG726,Imperial_Incremental[Height],_xlfn.XLOOKUP('Cumulative Volumes Imperial'!$F$4&amp;"EC",Imperial_Incremental[#Headers],Imperial_Incremental[]),0),0))</f>
        <v xml:space="preserve"> </v>
      </c>
      <c r="E737" s="30"/>
      <c r="F737" s="30"/>
      <c r="G737" s="30"/>
      <c r="H737" s="30"/>
      <c r="I737" s="30"/>
      <c r="J737" s="30" t="str">
        <f>IF(B737="","",IF('Cumulative Volumes Imperial'!$AP$17=FALSE,L737,K737))</f>
        <v/>
      </c>
      <c r="K737" s="30"/>
      <c r="L737" s="30"/>
      <c r="M737" s="30" t="str">
        <f>IF($E$8+45+$E$9&gt;989,"FALSE",IF(B737="","",IF(#REF!="YES",N737,O737)))</f>
        <v/>
      </c>
      <c r="N737" s="30"/>
      <c r="O737" s="30"/>
      <c r="P737" s="30" t="str">
        <f>IF(B737=0,"",(((1/12)*'Imperial Data'!$AC$4*'Imperial Data'!$AC$5)-C737)*$H$6)</f>
        <v/>
      </c>
      <c r="Q737" s="30"/>
      <c r="R737" s="30"/>
      <c r="S737" s="30"/>
      <c r="T737" s="30"/>
      <c r="U737" s="30"/>
      <c r="V737" s="30"/>
      <c r="W737" s="30" t="str">
        <f t="shared" si="79"/>
        <v/>
      </c>
      <c r="X737" s="31"/>
      <c r="Y737" s="30" t="str">
        <f t="shared" si="78"/>
        <v xml:space="preserve"> </v>
      </c>
      <c r="Z737" s="32"/>
    </row>
    <row r="738" spans="2:26" x14ac:dyDescent="0.2">
      <c r="B738" s="34"/>
      <c r="C738" s="30" t="str" cm="1">
        <f t="array" ref="C738">IF(B738=0," ",IF('Imperial Data'!AG727&gt;=1,_xlfn.XLOOKUP('Imperial Data'!AG727,Imperial_Incremental[Height],_xlfn.XLOOKUP('Cumulative Volumes Imperial'!$F$4,Imperial_Incremental[#Headers],Imperial_Incremental[])),0))</f>
        <v xml:space="preserve"> </v>
      </c>
      <c r="D738" s="30" t="str" cm="1">
        <f t="array" ref="D738">IF(B738=0," ",IF('Imperial Data'!AG727&gt;=1,_xlfn.XLOOKUP('Imperial Data'!AG727,Imperial_Incremental[Height],_xlfn.XLOOKUP('Cumulative Volumes Imperial'!$F$4&amp;"EC",Imperial_Incremental[#Headers],Imperial_Incremental[]),0),0))</f>
        <v xml:space="preserve"> </v>
      </c>
      <c r="E738" s="30"/>
      <c r="F738" s="30"/>
      <c r="G738" s="30"/>
      <c r="H738" s="30"/>
      <c r="I738" s="30"/>
      <c r="J738" s="30" t="str">
        <f>IF(B738="","",IF('Cumulative Volumes Imperial'!$AP$17=FALSE,L738,K738))</f>
        <v/>
      </c>
      <c r="K738" s="30"/>
      <c r="L738" s="30"/>
      <c r="M738" s="30" t="str">
        <f>IF($E$8+45+$E$9&gt;989,"FALSE",IF(B738="","",IF(#REF!="YES",N738,O738)))</f>
        <v/>
      </c>
      <c r="N738" s="30"/>
      <c r="O738" s="30"/>
      <c r="P738" s="30" t="str">
        <f>IF(B738=0,"",(((1/12)*'Imperial Data'!$AC$4*'Imperial Data'!$AC$5)-C738)*$H$6)</f>
        <v/>
      </c>
      <c r="Q738" s="30"/>
      <c r="R738" s="30"/>
      <c r="S738" s="30"/>
      <c r="T738" s="30"/>
      <c r="U738" s="30"/>
      <c r="V738" s="30"/>
      <c r="W738" s="30" t="str">
        <f t="shared" si="79"/>
        <v/>
      </c>
      <c r="X738" s="31"/>
      <c r="Y738" s="30" t="str">
        <f t="shared" si="78"/>
        <v xml:space="preserve"> </v>
      </c>
      <c r="Z738" s="32"/>
    </row>
    <row r="739" spans="2:26" x14ac:dyDescent="0.2">
      <c r="B739" s="34"/>
      <c r="C739" s="30" t="str" cm="1">
        <f t="array" ref="C739">IF(B739=0," ",IF('Imperial Data'!AG728&gt;=1,_xlfn.XLOOKUP('Imperial Data'!AG728,Imperial_Incremental[Height],_xlfn.XLOOKUP('Cumulative Volumes Imperial'!$F$4,Imperial_Incremental[#Headers],Imperial_Incremental[])),0))</f>
        <v xml:space="preserve"> </v>
      </c>
      <c r="D739" s="30" t="str" cm="1">
        <f t="array" ref="D739">IF(B739=0," ",IF('Imperial Data'!AG728&gt;=1,_xlfn.XLOOKUP('Imperial Data'!AG728,Imperial_Incremental[Height],_xlfn.XLOOKUP('Cumulative Volumes Imperial'!$F$4&amp;"EC",Imperial_Incremental[#Headers],Imperial_Incremental[]),0),0))</f>
        <v xml:space="preserve"> </v>
      </c>
      <c r="E739" s="30"/>
      <c r="F739" s="30"/>
      <c r="G739" s="30"/>
      <c r="H739" s="30"/>
      <c r="I739" s="30"/>
      <c r="J739" s="30" t="str">
        <f>IF(B739="","",IF('Cumulative Volumes Imperial'!$AP$17=FALSE,L739,K739))</f>
        <v/>
      </c>
      <c r="K739" s="30"/>
      <c r="L739" s="30"/>
      <c r="M739" s="30" t="str">
        <f>IF($E$8+45+$E$9&gt;989,"FALSE",IF(B739="","",IF(#REF!="YES",N739,O739)))</f>
        <v/>
      </c>
      <c r="N739" s="30"/>
      <c r="O739" s="30"/>
      <c r="P739" s="30" t="str">
        <f>IF(B739=0,"",(((1/12)*'Imperial Data'!$AC$4*'Imperial Data'!$AC$5)-C739)*$H$6)</f>
        <v/>
      </c>
      <c r="Q739" s="30"/>
      <c r="R739" s="30"/>
      <c r="S739" s="30"/>
      <c r="T739" s="30"/>
      <c r="U739" s="30"/>
      <c r="V739" s="30"/>
      <c r="W739" s="30" t="str">
        <f t="shared" si="79"/>
        <v/>
      </c>
      <c r="X739" s="31"/>
      <c r="Y739" s="30" t="str">
        <f t="shared" si="78"/>
        <v xml:space="preserve"> </v>
      </c>
      <c r="Z739" s="32"/>
    </row>
    <row r="740" spans="2:26" x14ac:dyDescent="0.2">
      <c r="B740" s="34"/>
      <c r="C740" s="30" t="str" cm="1">
        <f t="array" ref="C740">IF(B740=0," ",IF('Imperial Data'!AG729&gt;=1,_xlfn.XLOOKUP('Imperial Data'!AG729,Imperial_Incremental[Height],_xlfn.XLOOKUP('Cumulative Volumes Imperial'!$F$4,Imperial_Incremental[#Headers],Imperial_Incremental[])),0))</f>
        <v xml:space="preserve"> </v>
      </c>
      <c r="D740" s="30" t="str" cm="1">
        <f t="array" ref="D740">IF(B740=0," ",IF('Imperial Data'!AG729&gt;=1,_xlfn.XLOOKUP('Imperial Data'!AG729,Imperial_Incremental[Height],_xlfn.XLOOKUP('Cumulative Volumes Imperial'!$F$4&amp;"EC",Imperial_Incremental[#Headers],Imperial_Incremental[]),0),0))</f>
        <v xml:space="preserve"> </v>
      </c>
      <c r="E740" s="30"/>
      <c r="F740" s="30"/>
      <c r="G740" s="30"/>
      <c r="H740" s="30"/>
      <c r="I740" s="30"/>
      <c r="J740" s="30" t="str">
        <f>IF(B740="","",IF('Cumulative Volumes Imperial'!$AP$17=FALSE,L740,K740))</f>
        <v/>
      </c>
      <c r="K740" s="30"/>
      <c r="L740" s="30"/>
      <c r="M740" s="30" t="str">
        <f>IF($E$8+45+$E$9&gt;989,"FALSE",IF(B740="","",IF(#REF!="YES",N740,O740)))</f>
        <v/>
      </c>
      <c r="N740" s="30"/>
      <c r="O740" s="30"/>
      <c r="P740" s="30" t="str">
        <f>IF(B740=0,"",(((1/12)*'Imperial Data'!$AC$4*'Imperial Data'!$AC$5)-C740)*$H$6)</f>
        <v/>
      </c>
      <c r="Q740" s="30"/>
      <c r="R740" s="30"/>
      <c r="S740" s="30"/>
      <c r="T740" s="30"/>
      <c r="U740" s="30"/>
      <c r="V740" s="30"/>
      <c r="W740" s="30" t="str">
        <f t="shared" si="79"/>
        <v/>
      </c>
      <c r="X740" s="31"/>
      <c r="Y740" s="30" t="str">
        <f t="shared" si="78"/>
        <v xml:space="preserve"> </v>
      </c>
      <c r="Z740" s="32"/>
    </row>
    <row r="741" spans="2:26" x14ac:dyDescent="0.2">
      <c r="B741" s="34"/>
      <c r="C741" s="30" t="str" cm="1">
        <f t="array" ref="C741">IF(B741=0," ",IF('Imperial Data'!AG730&gt;=1,_xlfn.XLOOKUP('Imperial Data'!AG730,Imperial_Incremental[Height],_xlfn.XLOOKUP('Cumulative Volumes Imperial'!$F$4,Imperial_Incremental[#Headers],Imperial_Incremental[])),0))</f>
        <v xml:space="preserve"> </v>
      </c>
      <c r="D741" s="30" t="str" cm="1">
        <f t="array" ref="D741">IF(B741=0," ",IF('Imperial Data'!AG730&gt;=1,_xlfn.XLOOKUP('Imperial Data'!AG730,Imperial_Incremental[Height],_xlfn.XLOOKUP('Cumulative Volumes Imperial'!$F$4&amp;"EC",Imperial_Incremental[#Headers],Imperial_Incremental[]),0),0))</f>
        <v xml:space="preserve"> </v>
      </c>
      <c r="E741" s="30"/>
      <c r="F741" s="30"/>
      <c r="G741" s="30"/>
      <c r="H741" s="30"/>
      <c r="I741" s="30"/>
      <c r="J741" s="30" t="str">
        <f>IF(B741="","",IF('Cumulative Volumes Imperial'!$AP$17=FALSE,L741,K741))</f>
        <v/>
      </c>
      <c r="K741" s="30"/>
      <c r="L741" s="30"/>
      <c r="M741" s="30" t="str">
        <f>IF($E$8+45+$E$9&gt;989,"FALSE",IF(B741="","",IF(#REF!="YES",N741,O741)))</f>
        <v/>
      </c>
      <c r="N741" s="30"/>
      <c r="O741" s="30"/>
      <c r="P741" s="30" t="str">
        <f>IF(B741=0,"",(((1/12)*'Imperial Data'!$AC$4*'Imperial Data'!$AC$5)-C741)*$H$6)</f>
        <v/>
      </c>
      <c r="Q741" s="30"/>
      <c r="R741" s="30"/>
      <c r="S741" s="30"/>
      <c r="T741" s="30"/>
      <c r="U741" s="30"/>
      <c r="V741" s="30"/>
      <c r="W741" s="30" t="str">
        <f t="shared" si="79"/>
        <v/>
      </c>
      <c r="X741" s="31"/>
      <c r="Y741" s="30" t="str">
        <f t="shared" si="78"/>
        <v xml:space="preserve"> </v>
      </c>
      <c r="Z741" s="32"/>
    </row>
    <row r="742" spans="2:26" x14ac:dyDescent="0.2">
      <c r="B742" s="34"/>
      <c r="C742" s="30" t="str" cm="1">
        <f t="array" ref="C742">IF(B742=0," ",IF('Imperial Data'!AG731&gt;=1,_xlfn.XLOOKUP('Imperial Data'!AG731,Imperial_Incremental[Height],_xlfn.XLOOKUP('Cumulative Volumes Imperial'!$F$4,Imperial_Incremental[#Headers],Imperial_Incremental[])),0))</f>
        <v xml:space="preserve"> </v>
      </c>
      <c r="D742" s="30" t="str" cm="1">
        <f t="array" ref="D742">IF(B742=0," ",IF('Imperial Data'!AG731&gt;=1,_xlfn.XLOOKUP('Imperial Data'!AG731,Imperial_Incremental[Height],_xlfn.XLOOKUP('Cumulative Volumes Imperial'!$F$4&amp;"EC",Imperial_Incremental[#Headers],Imperial_Incremental[]),0),0))</f>
        <v xml:space="preserve"> </v>
      </c>
      <c r="E742" s="30"/>
      <c r="F742" s="30"/>
      <c r="G742" s="30"/>
      <c r="H742" s="30"/>
      <c r="I742" s="30"/>
      <c r="J742" s="30" t="str">
        <f>IF(B742="","",IF('Cumulative Volumes Imperial'!$AP$17=FALSE,L742,K742))</f>
        <v/>
      </c>
      <c r="K742" s="30"/>
      <c r="L742" s="30"/>
      <c r="M742" s="30" t="str">
        <f>IF($E$8+45+$E$9&gt;989,"FALSE",IF(B742="","",IF(#REF!="YES",N742,O742)))</f>
        <v/>
      </c>
      <c r="N742" s="30"/>
      <c r="O742" s="30"/>
      <c r="P742" s="30" t="str">
        <f>IF(B742=0,"",(((1/12)*'Imperial Data'!$AC$4*'Imperial Data'!$AC$5)-C742)*$H$6)</f>
        <v/>
      </c>
      <c r="Q742" s="30"/>
      <c r="R742" s="30"/>
      <c r="S742" s="30"/>
      <c r="T742" s="30"/>
      <c r="U742" s="30"/>
      <c r="V742" s="30"/>
      <c r="W742" s="30" t="str">
        <f t="shared" si="79"/>
        <v/>
      </c>
      <c r="X742" s="31"/>
      <c r="Y742" s="30" t="str">
        <f t="shared" si="78"/>
        <v xml:space="preserve"> </v>
      </c>
      <c r="Z742" s="32"/>
    </row>
    <row r="743" spans="2:26" x14ac:dyDescent="0.2">
      <c r="B743" s="34"/>
      <c r="C743" s="30" t="str" cm="1">
        <f t="array" ref="C743">IF(B743=0," ",IF('Imperial Data'!AG732&gt;=1,_xlfn.XLOOKUP('Imperial Data'!AG732,Imperial_Incremental[Height],_xlfn.XLOOKUP('Cumulative Volumes Imperial'!$F$4,Imperial_Incremental[#Headers],Imperial_Incremental[])),0))</f>
        <v xml:space="preserve"> </v>
      </c>
      <c r="D743" s="30" t="str" cm="1">
        <f t="array" ref="D743">IF(B743=0," ",IF('Imperial Data'!AG732&gt;=1,_xlfn.XLOOKUP('Imperial Data'!AG732,Imperial_Incremental[Height],_xlfn.XLOOKUP('Cumulative Volumes Imperial'!$F$4&amp;"EC",Imperial_Incremental[#Headers],Imperial_Incremental[]),0),0))</f>
        <v xml:space="preserve"> </v>
      </c>
      <c r="E743" s="30"/>
      <c r="F743" s="30"/>
      <c r="G743" s="30"/>
      <c r="H743" s="30"/>
      <c r="I743" s="30"/>
      <c r="J743" s="30" t="str">
        <f>IF(B743="","",IF('Cumulative Volumes Imperial'!$AP$17=FALSE,L743,K743))</f>
        <v/>
      </c>
      <c r="K743" s="30"/>
      <c r="L743" s="30"/>
      <c r="M743" s="30" t="str">
        <f>IF($E$8+45+$E$9&gt;989,"FALSE",IF(B743="","",IF(#REF!="YES",N743,O743)))</f>
        <v/>
      </c>
      <c r="N743" s="30"/>
      <c r="O743" s="30"/>
      <c r="P743" s="30" t="str">
        <f>IF(B743=0,"",(((1/12)*'Imperial Data'!$AC$4*'Imperial Data'!$AC$5)-C743)*$H$6)</f>
        <v/>
      </c>
      <c r="Q743" s="30"/>
      <c r="R743" s="30"/>
      <c r="S743" s="30"/>
      <c r="T743" s="30"/>
      <c r="U743" s="30"/>
      <c r="V743" s="30"/>
      <c r="W743" s="30" t="str">
        <f t="shared" si="79"/>
        <v/>
      </c>
      <c r="X743" s="31"/>
      <c r="Y743" s="30" t="str">
        <f t="shared" si="78"/>
        <v xml:space="preserve"> </v>
      </c>
      <c r="Z743" s="32"/>
    </row>
    <row r="744" spans="2:26" x14ac:dyDescent="0.2">
      <c r="B744" s="34"/>
      <c r="C744" s="30" t="str" cm="1">
        <f t="array" ref="C744">IF(B744=0," ",IF('Imperial Data'!AG733&gt;=1,_xlfn.XLOOKUP('Imperial Data'!AG733,Imperial_Incremental[Height],_xlfn.XLOOKUP('Cumulative Volumes Imperial'!$F$4,Imperial_Incremental[#Headers],Imperial_Incremental[])),0))</f>
        <v xml:space="preserve"> </v>
      </c>
      <c r="D744" s="30" t="str" cm="1">
        <f t="array" ref="D744">IF(B744=0," ",IF('Imperial Data'!AG733&gt;=1,_xlfn.XLOOKUP('Imperial Data'!AG733,Imperial_Incremental[Height],_xlfn.XLOOKUP('Cumulative Volumes Imperial'!$F$4&amp;"EC",Imperial_Incremental[#Headers],Imperial_Incremental[]),0),0))</f>
        <v xml:space="preserve"> </v>
      </c>
      <c r="E744" s="30"/>
      <c r="F744" s="30"/>
      <c r="G744" s="30"/>
      <c r="H744" s="30"/>
      <c r="I744" s="30"/>
      <c r="J744" s="30" t="str">
        <f>IF(B744="","",IF('Cumulative Volumes Imperial'!$AP$17=FALSE,L744,K744))</f>
        <v/>
      </c>
      <c r="K744" s="30"/>
      <c r="L744" s="30"/>
      <c r="M744" s="30" t="str">
        <f>IF($E$8+45+$E$9&gt;989,"FALSE",IF(B744="","",IF(#REF!="YES",N744,O744)))</f>
        <v/>
      </c>
      <c r="N744" s="30"/>
      <c r="O744" s="30"/>
      <c r="P744" s="30" t="str">
        <f>IF(B744=0,"",(((1/12)*'Imperial Data'!$AC$4*'Imperial Data'!$AC$5)-C744)*$H$6)</f>
        <v/>
      </c>
      <c r="Q744" s="30"/>
      <c r="R744" s="30"/>
      <c r="S744" s="30"/>
      <c r="T744" s="30"/>
      <c r="U744" s="30"/>
      <c r="V744" s="30"/>
      <c r="W744" s="30" t="str">
        <f t="shared" si="79"/>
        <v/>
      </c>
      <c r="X744" s="31"/>
      <c r="Y744" s="30" t="str">
        <f t="shared" si="78"/>
        <v xml:space="preserve"> </v>
      </c>
      <c r="Z744" s="32"/>
    </row>
    <row r="745" spans="2:26" x14ac:dyDescent="0.2">
      <c r="B745" s="34"/>
      <c r="C745" s="30" t="str" cm="1">
        <f t="array" ref="C745">IF(B745=0," ",IF('Imperial Data'!AG734&gt;=1,_xlfn.XLOOKUP('Imperial Data'!AG734,Imperial_Incremental[Height],_xlfn.XLOOKUP('Cumulative Volumes Imperial'!$F$4,Imperial_Incremental[#Headers],Imperial_Incremental[])),0))</f>
        <v xml:space="preserve"> </v>
      </c>
      <c r="D745" s="30" t="str" cm="1">
        <f t="array" ref="D745">IF(B745=0," ",IF('Imperial Data'!AG734&gt;=1,_xlfn.XLOOKUP('Imperial Data'!AG734,Imperial_Incremental[Height],_xlfn.XLOOKUP('Cumulative Volumes Imperial'!$F$4&amp;"EC",Imperial_Incremental[#Headers],Imperial_Incremental[]),0),0))</f>
        <v xml:space="preserve"> </v>
      </c>
      <c r="E745" s="30"/>
      <c r="F745" s="30"/>
      <c r="G745" s="30"/>
      <c r="H745" s="30"/>
      <c r="I745" s="30"/>
      <c r="J745" s="30" t="str">
        <f>IF(B745="","",IF('Cumulative Volumes Imperial'!$AP$17=FALSE,L745,K745))</f>
        <v/>
      </c>
      <c r="K745" s="30"/>
      <c r="L745" s="30"/>
      <c r="M745" s="30" t="str">
        <f>IF($E$8+45+$E$9&gt;989,"FALSE",IF(B745="","",IF(#REF!="YES",N745,O745)))</f>
        <v/>
      </c>
      <c r="N745" s="30"/>
      <c r="O745" s="30"/>
      <c r="P745" s="30" t="str">
        <f>IF(B745=0,"",(((1/12)*'Imperial Data'!$AC$4*'Imperial Data'!$AC$5)-C745)*$H$6)</f>
        <v/>
      </c>
      <c r="Q745" s="30"/>
      <c r="R745" s="30"/>
      <c r="S745" s="30"/>
      <c r="T745" s="30"/>
      <c r="U745" s="30"/>
      <c r="V745" s="30"/>
      <c r="W745" s="30" t="str">
        <f t="shared" si="79"/>
        <v/>
      </c>
      <c r="X745" s="31"/>
      <c r="Y745" s="30" t="str">
        <f t="shared" si="78"/>
        <v xml:space="preserve"> </v>
      </c>
      <c r="Z745" s="32"/>
    </row>
    <row r="746" spans="2:26" x14ac:dyDescent="0.2">
      <c r="B746" s="34"/>
      <c r="C746" s="30" t="str" cm="1">
        <f t="array" ref="C746">IF(B746=0," ",IF('Imperial Data'!AG735&gt;=1,_xlfn.XLOOKUP('Imperial Data'!AG735,Imperial_Incremental[Height],_xlfn.XLOOKUP('Cumulative Volumes Imperial'!$F$4,Imperial_Incremental[#Headers],Imperial_Incremental[])),0))</f>
        <v xml:space="preserve"> </v>
      </c>
      <c r="D746" s="30" t="str" cm="1">
        <f t="array" ref="D746">IF(B746=0," ",IF('Imperial Data'!AG735&gt;=1,_xlfn.XLOOKUP('Imperial Data'!AG735,Imperial_Incremental[Height],_xlfn.XLOOKUP('Cumulative Volumes Imperial'!$F$4&amp;"EC",Imperial_Incremental[#Headers],Imperial_Incremental[]),0),0))</f>
        <v xml:space="preserve"> </v>
      </c>
      <c r="E746" s="30"/>
      <c r="F746" s="30"/>
      <c r="G746" s="30"/>
      <c r="H746" s="30"/>
      <c r="I746" s="30"/>
      <c r="J746" s="30" t="str">
        <f>IF(B746="","",IF('Cumulative Volumes Imperial'!$AP$17=FALSE,L746,K746))</f>
        <v/>
      </c>
      <c r="K746" s="30"/>
      <c r="L746" s="30"/>
      <c r="M746" s="30" t="str">
        <f>IF($E$8+45+$E$9&gt;989,"FALSE",IF(B746="","",IF(#REF!="YES",N746,O746)))</f>
        <v/>
      </c>
      <c r="N746" s="30"/>
      <c r="O746" s="30"/>
      <c r="P746" s="30" t="str">
        <f>IF(B746=0,"",(((1/12)*'Imperial Data'!$AC$4*'Imperial Data'!$AC$5)-C746)*$H$6)</f>
        <v/>
      </c>
      <c r="Q746" s="30"/>
      <c r="R746" s="30"/>
      <c r="S746" s="30"/>
      <c r="T746" s="30"/>
      <c r="U746" s="30"/>
      <c r="V746" s="30"/>
      <c r="W746" s="30" t="str">
        <f t="shared" si="79"/>
        <v/>
      </c>
      <c r="X746" s="31"/>
      <c r="Y746" s="30" t="str">
        <f t="shared" si="78"/>
        <v xml:space="preserve"> </v>
      </c>
      <c r="Z746" s="32"/>
    </row>
    <row r="747" spans="2:26" x14ac:dyDescent="0.2">
      <c r="B747" s="34"/>
      <c r="C747" s="30" t="str" cm="1">
        <f t="array" ref="C747">IF(B747=0," ",IF('Imperial Data'!AG736&gt;=1,_xlfn.XLOOKUP('Imperial Data'!AG736,Imperial_Incremental[Height],_xlfn.XLOOKUP('Cumulative Volumes Imperial'!$F$4,Imperial_Incremental[#Headers],Imperial_Incremental[])),0))</f>
        <v xml:space="preserve"> </v>
      </c>
      <c r="D747" s="30" t="str" cm="1">
        <f t="array" ref="D747">IF(B747=0," ",IF('Imperial Data'!AG736&gt;=1,_xlfn.XLOOKUP('Imperial Data'!AG736,Imperial_Incremental[Height],_xlfn.XLOOKUP('Cumulative Volumes Imperial'!$F$4&amp;"EC",Imperial_Incremental[#Headers],Imperial_Incremental[]),0),0))</f>
        <v xml:space="preserve"> </v>
      </c>
      <c r="E747" s="30"/>
      <c r="F747" s="30"/>
      <c r="G747" s="30"/>
      <c r="H747" s="30"/>
      <c r="I747" s="30"/>
      <c r="J747" s="30" t="str">
        <f>IF(B747="","",IF('Cumulative Volumes Imperial'!$AP$17=FALSE,L747,K747))</f>
        <v/>
      </c>
      <c r="K747" s="30"/>
      <c r="L747" s="30"/>
      <c r="M747" s="30" t="str">
        <f>IF($E$8+45+$E$9&gt;989,"FALSE",IF(B747="","",IF(#REF!="YES",N747,O747)))</f>
        <v/>
      </c>
      <c r="N747" s="30"/>
      <c r="O747" s="30"/>
      <c r="P747" s="30" t="str">
        <f>IF(B747=0,"",(((1/12)*'Imperial Data'!$AC$4*'Imperial Data'!$AC$5)-C747)*$H$6)</f>
        <v/>
      </c>
      <c r="Q747" s="30"/>
      <c r="R747" s="30"/>
      <c r="S747" s="30"/>
      <c r="T747" s="30"/>
      <c r="U747" s="30"/>
      <c r="V747" s="30"/>
      <c r="W747" s="30" t="str">
        <f t="shared" si="79"/>
        <v/>
      </c>
      <c r="X747" s="31"/>
      <c r="Y747" s="30" t="str">
        <f t="shared" si="78"/>
        <v xml:space="preserve"> </v>
      </c>
      <c r="Z747" s="32"/>
    </row>
    <row r="748" spans="2:26" x14ac:dyDescent="0.2">
      <c r="B748" s="34"/>
      <c r="C748" s="30" t="str" cm="1">
        <f t="array" ref="C748">IF(B748=0," ",IF('Imperial Data'!AG737&gt;=1,_xlfn.XLOOKUP('Imperial Data'!AG737,Imperial_Incremental[Height],_xlfn.XLOOKUP('Cumulative Volumes Imperial'!$F$4,Imperial_Incremental[#Headers],Imperial_Incremental[])),0))</f>
        <v xml:space="preserve"> </v>
      </c>
      <c r="D748" s="30" t="str" cm="1">
        <f t="array" ref="D748">IF(B748=0," ",IF('Imperial Data'!AG737&gt;=1,_xlfn.XLOOKUP('Imperial Data'!AG737,Imperial_Incremental[Height],_xlfn.XLOOKUP('Cumulative Volumes Imperial'!$F$4&amp;"EC",Imperial_Incremental[#Headers],Imperial_Incremental[]),0),0))</f>
        <v xml:space="preserve"> </v>
      </c>
      <c r="E748" s="30"/>
      <c r="F748" s="30"/>
      <c r="G748" s="30"/>
      <c r="H748" s="30"/>
      <c r="I748" s="30"/>
      <c r="J748" s="30" t="str">
        <f>IF(B748="","",IF('Cumulative Volumes Imperial'!$AP$17=FALSE,L748,K748))</f>
        <v/>
      </c>
      <c r="K748" s="30"/>
      <c r="L748" s="30"/>
      <c r="M748" s="30" t="str">
        <f>IF($E$8+45+$E$9&gt;989,"FALSE",IF(B748="","",IF(#REF!="YES",N748,O748)))</f>
        <v/>
      </c>
      <c r="N748" s="30"/>
      <c r="O748" s="30"/>
      <c r="P748" s="30" t="str">
        <f>IF(B748=0,"",(((1/12)*'Imperial Data'!$AC$4*'Imperial Data'!$AC$5)-C748)*$H$6)</f>
        <v/>
      </c>
      <c r="Q748" s="30"/>
      <c r="R748" s="30"/>
      <c r="S748" s="30"/>
      <c r="T748" s="30"/>
      <c r="U748" s="30"/>
      <c r="V748" s="30"/>
      <c r="W748" s="30" t="str">
        <f t="shared" si="79"/>
        <v/>
      </c>
      <c r="X748" s="31"/>
      <c r="Y748" s="30" t="str">
        <f t="shared" si="78"/>
        <v xml:space="preserve"> </v>
      </c>
      <c r="Z748" s="32"/>
    </row>
    <row r="749" spans="2:26" x14ac:dyDescent="0.2">
      <c r="B749" s="34"/>
      <c r="C749" s="30" t="str" cm="1">
        <f t="array" ref="C749">IF(B749=0," ",IF('Imperial Data'!AG738&gt;=1,_xlfn.XLOOKUP('Imperial Data'!AG738,Imperial_Incremental[Height],_xlfn.XLOOKUP('Cumulative Volumes Imperial'!$F$4,Imperial_Incremental[#Headers],Imperial_Incremental[])),0))</f>
        <v xml:space="preserve"> </v>
      </c>
      <c r="D749" s="30" t="str" cm="1">
        <f t="array" ref="D749">IF(B749=0," ",IF('Imperial Data'!AG738&gt;=1,_xlfn.XLOOKUP('Imperial Data'!AG738,Imperial_Incremental[Height],_xlfn.XLOOKUP('Cumulative Volumes Imperial'!$F$4&amp;"EC",Imperial_Incremental[#Headers],Imperial_Incremental[]),0),0))</f>
        <v xml:space="preserve"> </v>
      </c>
      <c r="E749" s="30"/>
      <c r="F749" s="30"/>
      <c r="G749" s="30"/>
      <c r="H749" s="30"/>
      <c r="I749" s="30"/>
      <c r="J749" s="30" t="str">
        <f>IF(B749="","",IF('Cumulative Volumes Imperial'!$AP$17=FALSE,L749,K749))</f>
        <v/>
      </c>
      <c r="K749" s="30"/>
      <c r="L749" s="30"/>
      <c r="M749" s="30" t="str">
        <f>IF($E$8+45+$E$9&gt;989,"FALSE",IF(B749="","",IF(#REF!="YES",N749,O749)))</f>
        <v/>
      </c>
      <c r="N749" s="30"/>
      <c r="O749" s="30"/>
      <c r="P749" s="30" t="str">
        <f>IF(B749=0,"",(((1/12)*'Imperial Data'!$AC$4*'Imperial Data'!$AC$5)-C749)*$H$6)</f>
        <v/>
      </c>
      <c r="Q749" s="30"/>
      <c r="R749" s="30"/>
      <c r="S749" s="30"/>
      <c r="T749" s="30"/>
      <c r="U749" s="30"/>
      <c r="V749" s="30"/>
      <c r="W749" s="30" t="str">
        <f t="shared" si="79"/>
        <v/>
      </c>
      <c r="X749" s="31"/>
      <c r="Y749" s="30" t="str">
        <f t="shared" si="78"/>
        <v xml:space="preserve"> </v>
      </c>
      <c r="Z749" s="32"/>
    </row>
    <row r="750" spans="2:26" x14ac:dyDescent="0.2">
      <c r="B750" s="34"/>
      <c r="C750" s="30" t="str" cm="1">
        <f t="array" ref="C750">IF(B750=0," ",IF('Imperial Data'!AG739&gt;=1,_xlfn.XLOOKUP('Imperial Data'!AG739,Imperial_Incremental[Height],_xlfn.XLOOKUP('Cumulative Volumes Imperial'!$F$4,Imperial_Incremental[#Headers],Imperial_Incremental[])),0))</f>
        <v xml:space="preserve"> </v>
      </c>
      <c r="D750" s="30" t="str" cm="1">
        <f t="array" ref="D750">IF(B750=0," ",IF('Imperial Data'!AG739&gt;=1,_xlfn.XLOOKUP('Imperial Data'!AG739,Imperial_Incremental[Height],_xlfn.XLOOKUP('Cumulative Volumes Imperial'!$F$4&amp;"EC",Imperial_Incremental[#Headers],Imperial_Incremental[]),0),0))</f>
        <v xml:space="preserve"> </v>
      </c>
      <c r="E750" s="30"/>
      <c r="F750" s="30"/>
      <c r="G750" s="30"/>
      <c r="H750" s="30"/>
      <c r="I750" s="30"/>
      <c r="J750" s="30" t="str">
        <f>IF(B750="","",IF('Cumulative Volumes Imperial'!$AP$17=FALSE,L750,K750))</f>
        <v/>
      </c>
      <c r="K750" s="30"/>
      <c r="L750" s="30"/>
      <c r="M750" s="30" t="str">
        <f>IF($E$8+45+$E$9&gt;989,"FALSE",IF(B750="","",IF(#REF!="YES",N750,O750)))</f>
        <v/>
      </c>
      <c r="N750" s="30"/>
      <c r="O750" s="30"/>
      <c r="P750" s="30" t="str">
        <f>IF(B750=0,"",(((1/12)*'Imperial Data'!$AC$4*'Imperial Data'!$AC$5)-C750)*$H$6)</f>
        <v/>
      </c>
      <c r="Q750" s="30"/>
      <c r="R750" s="30"/>
      <c r="S750" s="30"/>
      <c r="T750" s="30"/>
      <c r="U750" s="30"/>
      <c r="V750" s="30"/>
      <c r="W750" s="30" t="str">
        <f t="shared" si="79"/>
        <v/>
      </c>
      <c r="X750" s="31"/>
      <c r="Y750" s="30" t="str">
        <f t="shared" si="78"/>
        <v xml:space="preserve"> </v>
      </c>
      <c r="Z750" s="32"/>
    </row>
    <row r="751" spans="2:26" x14ac:dyDescent="0.2">
      <c r="B751" s="34"/>
      <c r="C751" s="30" t="str" cm="1">
        <f t="array" ref="C751">IF(B751=0," ",IF('Imperial Data'!AG740&gt;=1,_xlfn.XLOOKUP('Imperial Data'!AG740,Imperial_Incremental[Height],_xlfn.XLOOKUP('Cumulative Volumes Imperial'!$F$4,Imperial_Incremental[#Headers],Imperial_Incremental[])),0))</f>
        <v xml:space="preserve"> </v>
      </c>
      <c r="D751" s="30" t="str" cm="1">
        <f t="array" ref="D751">IF(B751=0," ",IF('Imperial Data'!AG740&gt;=1,_xlfn.XLOOKUP('Imperial Data'!AG740,Imperial_Incremental[Height],_xlfn.XLOOKUP('Cumulative Volumes Imperial'!$F$4&amp;"EC",Imperial_Incremental[#Headers],Imperial_Incremental[]),0),0))</f>
        <v xml:space="preserve"> </v>
      </c>
      <c r="E751" s="30"/>
      <c r="F751" s="30"/>
      <c r="G751" s="30"/>
      <c r="H751" s="30"/>
      <c r="I751" s="30"/>
      <c r="J751" s="30"/>
      <c r="K751" s="30"/>
      <c r="L751" s="30"/>
      <c r="M751" s="30" t="str">
        <f>IF($E$8+45+$E$9&gt;989,"FALSE",IF(B751="","",IF(#REF!="YES",N751,O751)))</f>
        <v/>
      </c>
      <c r="N751" s="30"/>
      <c r="O751" s="30"/>
      <c r="P751" s="30" t="str">
        <f>IF(B751=0,"",(((1/12)*'Imperial Data'!$AC$4*'Imperial Data'!$AC$5)-C751)*$H$6)</f>
        <v/>
      </c>
      <c r="Q751" s="30"/>
      <c r="R751" s="30"/>
      <c r="S751" s="30"/>
      <c r="T751" s="30"/>
      <c r="U751" s="30"/>
      <c r="V751" s="30"/>
      <c r="W751" s="30" t="str">
        <f t="shared" si="79"/>
        <v/>
      </c>
      <c r="X751" s="31"/>
      <c r="Y751" s="30" t="str">
        <f t="shared" si="78"/>
        <v xml:space="preserve"> </v>
      </c>
      <c r="Z751" s="32"/>
    </row>
    <row r="752" spans="2:26" x14ac:dyDescent="0.2">
      <c r="B752" s="34"/>
      <c r="C752" s="30" t="str" cm="1">
        <f t="array" ref="C752">IF(B752=0," ",IF('Imperial Data'!AG741&gt;=1,_xlfn.XLOOKUP('Imperial Data'!AG741,Imperial_Incremental[Height],_xlfn.XLOOKUP('Cumulative Volumes Imperial'!$F$4,Imperial_Incremental[#Headers],Imperial_Incremental[])),0))</f>
        <v xml:space="preserve"> </v>
      </c>
      <c r="D752" s="30" t="str" cm="1">
        <f t="array" ref="D752">IF(B752=0," ",IF('Imperial Data'!AG741&gt;=1,_xlfn.XLOOKUP('Imperial Data'!AG741,Imperial_Incremental[Height],_xlfn.XLOOKUP('Cumulative Volumes Imperial'!$F$4&amp;"EC",Imperial_Incremental[#Headers],Imperial_Incremental[]),0),0))</f>
        <v xml:space="preserve"> </v>
      </c>
      <c r="E752" s="30"/>
      <c r="F752" s="30"/>
      <c r="G752" s="30"/>
      <c r="H752" s="30"/>
      <c r="I752" s="30"/>
      <c r="J752" s="30"/>
      <c r="K752" s="30"/>
      <c r="L752" s="30"/>
      <c r="M752" s="30" t="str">
        <f>IF($E$8+45+$E$9&gt;989,"FALSE",IF(B752="","",IF(#REF!="YES",N752,O752)))</f>
        <v/>
      </c>
      <c r="N752" s="30"/>
      <c r="O752" s="30"/>
      <c r="P752" s="30" t="str">
        <f>IF(B752=0,"",(((1/12)*'Imperial Data'!$AC$4*'Imperial Data'!$AC$5)-C752)*$H$6)</f>
        <v/>
      </c>
      <c r="Q752" s="30"/>
      <c r="R752" s="30"/>
      <c r="S752" s="30"/>
      <c r="T752" s="30"/>
      <c r="U752" s="30"/>
      <c r="V752" s="30"/>
      <c r="W752" s="30" t="str">
        <f t="shared" si="79"/>
        <v/>
      </c>
      <c r="X752" s="31"/>
      <c r="Y752" s="30" t="str">
        <f t="shared" si="78"/>
        <v xml:space="preserve"> </v>
      </c>
      <c r="Z752" s="32"/>
    </row>
    <row r="753" spans="2:26" x14ac:dyDescent="0.2">
      <c r="B753" s="34"/>
      <c r="C753" s="30"/>
      <c r="D753" s="30"/>
      <c r="E753" s="30"/>
      <c r="F753" s="30"/>
      <c r="G753" s="30"/>
      <c r="H753" s="30"/>
      <c r="I753" s="30"/>
      <c r="J753" s="30"/>
      <c r="K753" s="30"/>
      <c r="L753" s="30"/>
      <c r="M753" s="30" t="str">
        <f>IF($E$8+45+$E$9&gt;989,"FALSE",IF(B753="","",IF(#REF!="YES",N753,O753)))</f>
        <v/>
      </c>
      <c r="N753" s="30"/>
      <c r="O753" s="30"/>
      <c r="P753" s="30" t="str">
        <f>IF(B753=0,"",(((1/12)*'Imperial Data'!$AC$4*'Imperial Data'!$AC$5)-C753)*$H$6)</f>
        <v/>
      </c>
      <c r="Q753" s="30"/>
      <c r="R753" s="30"/>
      <c r="S753" s="30"/>
      <c r="T753" s="30"/>
      <c r="U753" s="30"/>
      <c r="V753" s="30"/>
      <c r="W753" s="30" t="str">
        <f t="shared" si="79"/>
        <v/>
      </c>
      <c r="X753" s="31"/>
      <c r="Y753" s="30" t="str">
        <f t="shared" si="78"/>
        <v xml:space="preserve"> </v>
      </c>
      <c r="Z753" s="32"/>
    </row>
    <row r="754" spans="2:26" x14ac:dyDescent="0.2">
      <c r="B754" s="34"/>
      <c r="C754" s="30"/>
      <c r="D754" s="30"/>
      <c r="E754" s="30"/>
      <c r="F754" s="30"/>
      <c r="G754" s="30"/>
      <c r="H754" s="30"/>
      <c r="I754" s="30"/>
      <c r="J754" s="30"/>
      <c r="K754" s="30"/>
      <c r="L754" s="30"/>
      <c r="M754" s="30" t="str">
        <f>IF($E$8+45+$E$9&gt;989,"FALSE",IF(B754="","",IF(#REF!="YES",N754,O754)))</f>
        <v/>
      </c>
      <c r="N754" s="30"/>
      <c r="O754" s="30"/>
      <c r="P754" s="30" t="str">
        <f>IF(B754=0,"",(((1/12)*'Imperial Data'!$AC$4*'Imperial Data'!$AC$5)-C754)*$H$6)</f>
        <v/>
      </c>
      <c r="Q754" s="30"/>
      <c r="R754" s="30"/>
      <c r="S754" s="30"/>
      <c r="T754" s="30"/>
      <c r="U754" s="30"/>
      <c r="V754" s="30"/>
      <c r="W754" s="30" t="str">
        <f t="shared" si="79"/>
        <v/>
      </c>
      <c r="X754" s="31"/>
      <c r="Y754" s="30" t="str">
        <f t="shared" si="78"/>
        <v xml:space="preserve"> </v>
      </c>
      <c r="Z754" s="32"/>
    </row>
    <row r="755" spans="2:26" x14ac:dyDescent="0.2">
      <c r="B755" s="34"/>
      <c r="C755" s="30"/>
      <c r="D755" s="30"/>
      <c r="E755" s="30"/>
      <c r="F755" s="30"/>
      <c r="G755" s="30"/>
      <c r="H755" s="30"/>
      <c r="I755" s="30"/>
      <c r="J755" s="30"/>
      <c r="K755" s="30"/>
      <c r="L755" s="30"/>
      <c r="M755" s="30" t="str">
        <f>IF($E$8+45+$E$9&gt;989,"FALSE",IF(B755="","",IF(#REF!="YES",N755,O755)))</f>
        <v/>
      </c>
      <c r="N755" s="30"/>
      <c r="O755" s="30"/>
      <c r="P755" s="30" t="str">
        <f>IF(B755=0,"",(((1/12)*'Imperial Data'!$AC$4*'Imperial Data'!$AC$5)-C755)*$H$6)</f>
        <v/>
      </c>
      <c r="Q755" s="30"/>
      <c r="R755" s="30"/>
      <c r="S755" s="30"/>
      <c r="T755" s="30"/>
      <c r="U755" s="30"/>
      <c r="V755" s="30"/>
      <c r="W755" s="30" t="str">
        <f t="shared" si="79"/>
        <v/>
      </c>
      <c r="X755" s="31"/>
      <c r="Y755" s="30" t="str">
        <f t="shared" si="78"/>
        <v xml:space="preserve"> </v>
      </c>
      <c r="Z755" s="32"/>
    </row>
    <row r="756" spans="2:26" x14ac:dyDescent="0.2">
      <c r="B756" s="34"/>
      <c r="C756" s="30"/>
      <c r="D756" s="30"/>
      <c r="E756" s="30"/>
      <c r="F756" s="30"/>
      <c r="G756" s="30"/>
      <c r="H756" s="30"/>
      <c r="I756" s="30"/>
      <c r="J756" s="30"/>
      <c r="K756" s="30"/>
      <c r="L756" s="30"/>
      <c r="M756" s="30" t="str">
        <f>IF($E$8+45+$E$9&gt;989,"FALSE",IF(B756="","",IF(#REF!="YES",N756,O756)))</f>
        <v/>
      </c>
      <c r="N756" s="30"/>
      <c r="O756" s="30"/>
      <c r="P756" s="30" t="str">
        <f>IF(B756=0,"",(((1/12)*'Imperial Data'!$AC$4*'Imperial Data'!$AC$5)-C756)*$H$6)</f>
        <v/>
      </c>
      <c r="Q756" s="30"/>
      <c r="R756" s="30"/>
      <c r="S756" s="30"/>
      <c r="T756" s="30"/>
      <c r="U756" s="30"/>
      <c r="V756" s="30"/>
      <c r="W756" s="30" t="str">
        <f t="shared" si="79"/>
        <v/>
      </c>
      <c r="X756" s="31"/>
      <c r="Y756" s="30" t="str">
        <f t="shared" si="78"/>
        <v xml:space="preserve"> </v>
      </c>
      <c r="Z756" s="32"/>
    </row>
    <row r="757" spans="2:26" x14ac:dyDescent="0.2">
      <c r="B757" s="34"/>
      <c r="C757" s="30"/>
      <c r="D757" s="30"/>
      <c r="E757" s="30"/>
      <c r="F757" s="30"/>
      <c r="G757" s="30"/>
      <c r="H757" s="30"/>
      <c r="I757" s="30"/>
      <c r="J757" s="30"/>
      <c r="K757" s="30"/>
      <c r="L757" s="30"/>
      <c r="M757" s="30" t="str">
        <f>IF($E$8+45+$E$9&gt;989,"FALSE",IF(B757="","",IF(#REF!="YES",N757,O757)))</f>
        <v/>
      </c>
      <c r="N757" s="30"/>
      <c r="O757" s="30"/>
      <c r="P757" s="30" t="str">
        <f>IF(B757=0,"",(((1/12)*'Imperial Data'!$AC$4*'Imperial Data'!$AC$5)-C757)*$H$6)</f>
        <v/>
      </c>
      <c r="Q757" s="30"/>
      <c r="R757" s="30"/>
      <c r="S757" s="30"/>
      <c r="T757" s="30"/>
      <c r="U757" s="30"/>
      <c r="V757" s="30"/>
      <c r="W757" s="30" t="str">
        <f t="shared" si="79"/>
        <v/>
      </c>
      <c r="X757" s="31"/>
      <c r="Y757" s="30" t="str">
        <f t="shared" si="78"/>
        <v xml:space="preserve"> </v>
      </c>
      <c r="Z757" s="32"/>
    </row>
    <row r="758" spans="2:26" x14ac:dyDescent="0.2">
      <c r="B758" s="34"/>
      <c r="C758" s="30"/>
      <c r="D758" s="30"/>
      <c r="E758" s="30"/>
      <c r="F758" s="30"/>
      <c r="G758" s="30"/>
      <c r="H758" s="30"/>
      <c r="I758" s="30"/>
      <c r="J758" s="30"/>
      <c r="K758" s="30"/>
      <c r="L758" s="30"/>
      <c r="M758" s="30" t="str">
        <f>IF($E$8+45+$E$9&gt;989,"FALSE",IF(B758="","",IF(#REF!="YES",N758,O758)))</f>
        <v/>
      </c>
      <c r="N758" s="30"/>
      <c r="O758" s="30"/>
      <c r="P758" s="30" t="str">
        <f>IF(B758=0,"",(((1/12)*'Imperial Data'!$AC$4*'Imperial Data'!$AC$5)-C758)*$H$6)</f>
        <v/>
      </c>
      <c r="Q758" s="30"/>
      <c r="R758" s="30"/>
      <c r="S758" s="30"/>
      <c r="T758" s="30"/>
      <c r="U758" s="30"/>
      <c r="V758" s="30"/>
      <c r="W758" s="30" t="str">
        <f t="shared" si="79"/>
        <v/>
      </c>
      <c r="X758" s="31"/>
      <c r="Y758" s="30" t="str">
        <f t="shared" si="78"/>
        <v xml:space="preserve"> </v>
      </c>
      <c r="Z758" s="32"/>
    </row>
    <row r="759" spans="2:26" x14ac:dyDescent="0.2">
      <c r="B759" s="34"/>
      <c r="C759" s="30"/>
      <c r="D759" s="30"/>
      <c r="E759" s="30"/>
      <c r="F759" s="30"/>
      <c r="G759" s="30"/>
      <c r="H759" s="30"/>
      <c r="I759" s="30"/>
      <c r="J759" s="30"/>
      <c r="K759" s="30"/>
      <c r="L759" s="30"/>
      <c r="M759" s="30" t="str">
        <f>IF($E$8+45+$E$9&gt;989,"FALSE",IF(B759="","",IF(#REF!="YES",N759,O759)))</f>
        <v/>
      </c>
      <c r="N759" s="30"/>
      <c r="O759" s="30"/>
      <c r="P759" s="30" t="str">
        <f>IF(B759=0,"",(((1/12)*'Imperial Data'!$AC$4*'Imperial Data'!$AC$5)-C759)*$H$6)</f>
        <v/>
      </c>
      <c r="Q759" s="30"/>
      <c r="R759" s="30"/>
      <c r="S759" s="30"/>
      <c r="T759" s="30"/>
      <c r="U759" s="30"/>
      <c r="V759" s="30"/>
      <c r="W759" s="30" t="str">
        <f t="shared" si="79"/>
        <v/>
      </c>
      <c r="X759" s="31"/>
      <c r="Y759" s="30" t="str">
        <f t="shared" si="78"/>
        <v xml:space="preserve"> </v>
      </c>
      <c r="Z759" s="32"/>
    </row>
    <row r="760" spans="2:26" x14ac:dyDescent="0.2">
      <c r="B760" s="34"/>
      <c r="C760" s="30"/>
      <c r="D760" s="30"/>
      <c r="E760" s="30"/>
      <c r="F760" s="30"/>
      <c r="G760" s="30"/>
      <c r="H760" s="30"/>
      <c r="I760" s="30"/>
      <c r="J760" s="30"/>
      <c r="K760" s="30"/>
      <c r="L760" s="30"/>
      <c r="M760" s="30" t="str">
        <f>IF($E$8+45+$E$9&gt;989,"FALSE",IF(B760="","",IF(#REF!="YES",N760,O760)))</f>
        <v/>
      </c>
      <c r="N760" s="30"/>
      <c r="O760" s="30"/>
      <c r="P760" s="30" t="str">
        <f>IF(B760=0,"",(((1/12)*'Imperial Data'!$AC$4*'Imperial Data'!$AC$5)-C760)*$H$6)</f>
        <v/>
      </c>
      <c r="Q760" s="30"/>
      <c r="R760" s="30"/>
      <c r="S760" s="30"/>
      <c r="T760" s="30"/>
      <c r="U760" s="30"/>
      <c r="V760" s="30"/>
      <c r="W760" s="30" t="str">
        <f t="shared" si="79"/>
        <v/>
      </c>
      <c r="X760" s="31"/>
      <c r="Y760" s="30" t="str">
        <f t="shared" si="78"/>
        <v xml:space="preserve"> </v>
      </c>
      <c r="Z760" s="32"/>
    </row>
    <row r="761" spans="2:26" x14ac:dyDescent="0.2">
      <c r="B761" s="34"/>
      <c r="C761" s="30"/>
      <c r="D761" s="30"/>
      <c r="E761" s="30"/>
      <c r="F761" s="30"/>
      <c r="G761" s="30"/>
      <c r="H761" s="30"/>
      <c r="I761" s="30"/>
      <c r="J761" s="30"/>
      <c r="K761" s="30"/>
      <c r="L761" s="30"/>
      <c r="M761" s="30"/>
      <c r="N761" s="30"/>
      <c r="O761" s="30"/>
      <c r="P761" s="30"/>
      <c r="Q761" s="30"/>
      <c r="R761" s="30"/>
      <c r="S761" s="30"/>
      <c r="T761" s="30"/>
      <c r="U761" s="30"/>
      <c r="V761" s="30"/>
      <c r="W761" s="30" t="str">
        <f t="shared" si="79"/>
        <v/>
      </c>
      <c r="X761" s="31"/>
      <c r="Y761" s="30" t="str">
        <f t="shared" si="78"/>
        <v xml:space="preserve"> </v>
      </c>
      <c r="Z761" s="32"/>
    </row>
    <row r="762" spans="2:26" x14ac:dyDescent="0.2">
      <c r="B762" s="34"/>
      <c r="C762" s="30"/>
      <c r="D762" s="30"/>
      <c r="E762" s="30"/>
      <c r="F762" s="30"/>
      <c r="G762" s="30"/>
      <c r="H762" s="30"/>
      <c r="I762" s="30"/>
      <c r="J762" s="30"/>
      <c r="K762" s="30"/>
      <c r="L762" s="30"/>
      <c r="M762" s="30"/>
      <c r="N762" s="30"/>
      <c r="O762" s="30"/>
      <c r="P762" s="30"/>
      <c r="Q762" s="30"/>
      <c r="R762" s="30"/>
      <c r="S762" s="30"/>
      <c r="T762" s="30"/>
      <c r="U762" s="30"/>
      <c r="V762" s="30"/>
      <c r="W762" s="30" t="str">
        <f t="shared" si="79"/>
        <v/>
      </c>
      <c r="X762" s="31"/>
      <c r="Y762" s="30" t="str">
        <f t="shared" si="78"/>
        <v xml:space="preserve"> </v>
      </c>
      <c r="Z762" s="32"/>
    </row>
    <row r="763" spans="2:26" x14ac:dyDescent="0.2">
      <c r="B763" s="34"/>
      <c r="C763" s="30"/>
      <c r="D763" s="30"/>
      <c r="E763" s="30"/>
      <c r="F763" s="30"/>
      <c r="G763" s="30"/>
      <c r="H763" s="30"/>
      <c r="I763" s="30"/>
      <c r="J763" s="30"/>
      <c r="K763" s="30"/>
      <c r="L763" s="30"/>
      <c r="M763" s="30"/>
      <c r="N763" s="30"/>
      <c r="O763" s="30"/>
      <c r="P763" s="30"/>
      <c r="Q763" s="30"/>
      <c r="R763" s="30"/>
      <c r="S763" s="30"/>
      <c r="T763" s="30"/>
      <c r="U763" s="30"/>
      <c r="V763" s="30"/>
      <c r="W763" s="30" t="str">
        <f t="shared" si="79"/>
        <v/>
      </c>
      <c r="X763" s="31"/>
      <c r="Y763" s="30" t="str">
        <f t="shared" si="78"/>
        <v xml:space="preserve"> </v>
      </c>
      <c r="Z763" s="32"/>
    </row>
    <row r="764" spans="2:26" x14ac:dyDescent="0.2">
      <c r="B764" s="34"/>
      <c r="C764" s="30"/>
      <c r="D764" s="30"/>
      <c r="E764" s="30"/>
      <c r="F764" s="30"/>
      <c r="G764" s="30"/>
      <c r="H764" s="30"/>
      <c r="I764" s="30"/>
      <c r="J764" s="30"/>
      <c r="K764" s="30"/>
      <c r="L764" s="30"/>
      <c r="M764" s="30"/>
      <c r="N764" s="30"/>
      <c r="O764" s="30"/>
      <c r="P764" s="30"/>
      <c r="Q764" s="30"/>
      <c r="R764" s="30"/>
      <c r="S764" s="30"/>
      <c r="T764" s="30"/>
      <c r="U764" s="30"/>
      <c r="V764" s="30"/>
      <c r="W764" s="30" t="str">
        <f t="shared" si="79"/>
        <v/>
      </c>
      <c r="X764" s="31"/>
      <c r="Y764" s="30" t="str">
        <f t="shared" si="78"/>
        <v xml:space="preserve"> </v>
      </c>
      <c r="Z764" s="32"/>
    </row>
    <row r="765" spans="2:26" x14ac:dyDescent="0.2">
      <c r="B765" s="34"/>
      <c r="C765" s="30"/>
      <c r="D765" s="30"/>
      <c r="E765" s="30"/>
      <c r="F765" s="30"/>
      <c r="G765" s="30"/>
      <c r="H765" s="30"/>
      <c r="I765" s="30"/>
      <c r="J765" s="30"/>
      <c r="K765" s="30"/>
      <c r="L765" s="30"/>
      <c r="M765" s="30"/>
      <c r="N765" s="30"/>
      <c r="O765" s="30"/>
      <c r="P765" s="30"/>
      <c r="Q765" s="30"/>
      <c r="R765" s="30"/>
      <c r="S765" s="30"/>
      <c r="T765" s="30"/>
      <c r="U765" s="30"/>
      <c r="V765" s="30"/>
      <c r="W765" s="30" t="str">
        <f t="shared" si="79"/>
        <v/>
      </c>
      <c r="X765" s="31"/>
      <c r="Y765" s="30" t="str">
        <f t="shared" si="78"/>
        <v xml:space="preserve"> </v>
      </c>
      <c r="Z765" s="32"/>
    </row>
    <row r="766" spans="2:26" x14ac:dyDescent="0.2">
      <c r="B766" s="34"/>
      <c r="C766" s="30"/>
      <c r="D766" s="30"/>
      <c r="E766" s="30"/>
      <c r="F766" s="30"/>
      <c r="G766" s="30"/>
      <c r="H766" s="30"/>
      <c r="I766" s="30"/>
      <c r="J766" s="30"/>
      <c r="K766" s="30"/>
      <c r="L766" s="30"/>
      <c r="M766" s="30"/>
      <c r="N766" s="30"/>
      <c r="O766" s="30"/>
      <c r="P766" s="30"/>
      <c r="Q766" s="30"/>
      <c r="R766" s="30"/>
      <c r="S766" s="30"/>
      <c r="T766" s="30"/>
      <c r="U766" s="30"/>
      <c r="V766" s="30"/>
      <c r="W766" s="30" t="str">
        <f t="shared" si="79"/>
        <v/>
      </c>
      <c r="X766" s="31"/>
      <c r="Y766" s="30" t="str">
        <f t="shared" si="78"/>
        <v xml:space="preserve"> </v>
      </c>
      <c r="Z766" s="32"/>
    </row>
    <row r="767" spans="2:26" x14ac:dyDescent="0.2">
      <c r="B767" s="34"/>
      <c r="C767" s="30"/>
      <c r="D767" s="30"/>
      <c r="E767" s="30"/>
      <c r="F767" s="30"/>
      <c r="G767" s="30"/>
      <c r="H767" s="30"/>
      <c r="I767" s="30"/>
      <c r="J767" s="30"/>
      <c r="K767" s="30"/>
      <c r="L767" s="30"/>
      <c r="M767" s="30"/>
      <c r="N767" s="30"/>
      <c r="O767" s="30"/>
      <c r="P767" s="30"/>
      <c r="Q767" s="30"/>
      <c r="R767" s="30"/>
      <c r="S767" s="30"/>
      <c r="T767" s="30"/>
      <c r="U767" s="30"/>
      <c r="V767" s="30"/>
      <c r="W767" s="30" t="str">
        <f t="shared" si="79"/>
        <v/>
      </c>
      <c r="X767" s="31"/>
      <c r="Y767" s="30"/>
      <c r="Z767" s="32"/>
    </row>
    <row r="768" spans="2:26" x14ac:dyDescent="0.2">
      <c r="B768" s="34"/>
      <c r="C768" s="30"/>
      <c r="D768" s="30"/>
      <c r="E768" s="30"/>
      <c r="F768" s="30"/>
      <c r="G768" s="30"/>
      <c r="H768" s="30"/>
      <c r="I768" s="30"/>
      <c r="J768" s="30"/>
      <c r="K768" s="30"/>
      <c r="L768" s="30"/>
      <c r="M768" s="30"/>
      <c r="N768" s="30"/>
      <c r="O768" s="30"/>
      <c r="P768" s="30"/>
      <c r="Q768" s="30"/>
      <c r="R768" s="30"/>
      <c r="S768" s="30"/>
      <c r="T768" s="30"/>
      <c r="U768" s="30"/>
      <c r="V768" s="30"/>
      <c r="W768" s="30" t="str">
        <f t="shared" si="79"/>
        <v/>
      </c>
      <c r="X768" s="31"/>
      <c r="Y768" s="30"/>
      <c r="Z768" s="32"/>
    </row>
    <row r="769" spans="2:26" x14ac:dyDescent="0.2">
      <c r="B769" s="34"/>
      <c r="C769" s="30"/>
      <c r="D769" s="30"/>
      <c r="E769" s="30"/>
      <c r="F769" s="30"/>
      <c r="G769" s="30"/>
      <c r="H769" s="30"/>
      <c r="I769" s="30"/>
      <c r="J769" s="30"/>
      <c r="K769" s="30"/>
      <c r="L769" s="30"/>
      <c r="M769" s="30"/>
      <c r="N769" s="30"/>
      <c r="O769" s="30"/>
      <c r="P769" s="30"/>
      <c r="Q769" s="30"/>
      <c r="R769" s="30"/>
      <c r="S769" s="30"/>
      <c r="T769" s="30"/>
      <c r="U769" s="30"/>
      <c r="V769" s="30"/>
      <c r="W769" s="30" t="str">
        <f t="shared" si="79"/>
        <v/>
      </c>
      <c r="X769" s="31"/>
      <c r="Y769" s="30"/>
      <c r="Z769" s="32"/>
    </row>
    <row r="770" spans="2:26" x14ac:dyDescent="0.2">
      <c r="B770" s="34"/>
      <c r="C770" s="30"/>
      <c r="D770" s="30"/>
      <c r="E770" s="30"/>
      <c r="F770" s="30"/>
      <c r="G770" s="30"/>
      <c r="H770" s="30"/>
      <c r="I770" s="30"/>
      <c r="J770" s="30"/>
      <c r="K770" s="30"/>
      <c r="L770" s="30"/>
      <c r="M770" s="30"/>
      <c r="N770" s="30"/>
      <c r="O770" s="30"/>
      <c r="P770" s="30"/>
      <c r="Q770" s="30"/>
      <c r="R770" s="30"/>
      <c r="S770" s="30"/>
      <c r="T770" s="30"/>
      <c r="U770" s="30"/>
      <c r="V770" s="30"/>
      <c r="W770" s="30" t="str">
        <f t="shared" si="79"/>
        <v/>
      </c>
      <c r="X770" s="31"/>
      <c r="Y770" s="30"/>
      <c r="Z770" s="32"/>
    </row>
    <row r="771" spans="2:26" x14ac:dyDescent="0.2">
      <c r="B771" s="34"/>
      <c r="C771" s="30"/>
      <c r="D771" s="30"/>
      <c r="E771" s="30"/>
      <c r="F771" s="30"/>
      <c r="G771" s="30"/>
      <c r="H771" s="30"/>
      <c r="I771" s="30"/>
      <c r="J771" s="30"/>
      <c r="K771" s="30"/>
      <c r="L771" s="30"/>
      <c r="M771" s="30"/>
      <c r="N771" s="30"/>
      <c r="O771" s="30"/>
      <c r="P771" s="30"/>
      <c r="Q771" s="30"/>
      <c r="R771" s="30"/>
      <c r="S771" s="30"/>
      <c r="T771" s="30"/>
      <c r="U771" s="30"/>
      <c r="V771" s="30"/>
      <c r="W771" s="30"/>
      <c r="X771" s="31"/>
      <c r="Y771" s="30"/>
      <c r="Z771" s="32"/>
    </row>
    <row r="772" spans="2:26" x14ac:dyDescent="0.2">
      <c r="B772" s="34"/>
      <c r="C772" s="30"/>
      <c r="D772" s="30"/>
      <c r="E772" s="30"/>
      <c r="F772" s="30"/>
      <c r="G772" s="30"/>
      <c r="H772" s="30"/>
      <c r="I772" s="30"/>
      <c r="J772" s="30"/>
      <c r="K772" s="30"/>
      <c r="L772" s="30"/>
      <c r="M772" s="30"/>
      <c r="N772" s="30"/>
      <c r="O772" s="30"/>
      <c r="P772" s="30"/>
      <c r="Q772" s="30"/>
      <c r="R772" s="30"/>
      <c r="S772" s="30"/>
      <c r="T772" s="30"/>
      <c r="U772" s="30"/>
      <c r="V772" s="30"/>
      <c r="W772" s="30"/>
      <c r="X772" s="31"/>
      <c r="Y772" s="30"/>
      <c r="Z772" s="32"/>
    </row>
    <row r="773" spans="2:26" x14ac:dyDescent="0.2">
      <c r="B773" s="34"/>
      <c r="C773" s="30"/>
      <c r="D773" s="30"/>
      <c r="E773" s="30"/>
      <c r="F773" s="30"/>
      <c r="G773" s="30"/>
      <c r="H773" s="30"/>
      <c r="I773" s="30"/>
      <c r="J773" s="30"/>
      <c r="K773" s="30"/>
      <c r="L773" s="30"/>
      <c r="M773" s="30"/>
      <c r="N773" s="30"/>
      <c r="O773" s="30"/>
      <c r="P773" s="30"/>
      <c r="Q773" s="30"/>
      <c r="R773" s="30"/>
      <c r="S773" s="30"/>
      <c r="T773" s="30"/>
      <c r="U773" s="30"/>
      <c r="V773" s="30"/>
      <c r="W773" s="30"/>
      <c r="X773" s="31"/>
      <c r="Y773" s="30"/>
      <c r="Z773" s="32"/>
    </row>
    <row r="774" spans="2:26" x14ac:dyDescent="0.2">
      <c r="B774" s="34"/>
      <c r="C774" s="30"/>
      <c r="D774" s="30"/>
      <c r="E774" s="30"/>
      <c r="F774" s="30"/>
      <c r="G774" s="30"/>
      <c r="H774" s="30"/>
      <c r="I774" s="30"/>
      <c r="J774" s="30"/>
      <c r="K774" s="30"/>
      <c r="L774" s="30"/>
      <c r="M774" s="30"/>
      <c r="N774" s="30"/>
      <c r="O774" s="30"/>
      <c r="P774" s="30"/>
      <c r="Q774" s="30"/>
      <c r="R774" s="30"/>
      <c r="S774" s="30"/>
      <c r="T774" s="30"/>
      <c r="U774" s="30"/>
      <c r="V774" s="30"/>
      <c r="W774" s="30"/>
      <c r="X774" s="31"/>
      <c r="Y774" s="30"/>
      <c r="Z774" s="32"/>
    </row>
    <row r="775" spans="2:26" x14ac:dyDescent="0.2">
      <c r="B775" s="34"/>
      <c r="C775" s="30"/>
      <c r="D775" s="30"/>
      <c r="E775" s="30"/>
      <c r="F775" s="30"/>
      <c r="G775" s="30"/>
      <c r="H775" s="30"/>
      <c r="I775" s="30"/>
      <c r="J775" s="30"/>
      <c r="K775" s="30"/>
      <c r="L775" s="30"/>
      <c r="M775" s="30"/>
      <c r="N775" s="30"/>
      <c r="O775" s="30"/>
      <c r="P775" s="30"/>
      <c r="Q775" s="30"/>
      <c r="R775" s="30"/>
      <c r="S775" s="30"/>
      <c r="T775" s="30"/>
      <c r="U775" s="30"/>
      <c r="V775" s="30"/>
      <c r="W775" s="30"/>
      <c r="X775" s="31"/>
      <c r="Y775" s="30"/>
      <c r="Z775" s="32"/>
    </row>
    <row r="776" spans="2:26" x14ac:dyDescent="0.2">
      <c r="B776" s="34"/>
      <c r="C776" s="30"/>
      <c r="D776" s="30"/>
      <c r="E776" s="30"/>
      <c r="F776" s="30"/>
      <c r="G776" s="30"/>
      <c r="H776" s="30"/>
      <c r="I776" s="30"/>
      <c r="J776" s="30"/>
      <c r="K776" s="30"/>
      <c r="L776" s="30"/>
      <c r="M776" s="30"/>
      <c r="N776" s="30"/>
      <c r="O776" s="30"/>
      <c r="P776" s="30"/>
      <c r="Q776" s="30"/>
      <c r="R776" s="30"/>
      <c r="S776" s="30"/>
      <c r="T776" s="30"/>
      <c r="U776" s="30"/>
      <c r="V776" s="30"/>
      <c r="W776" s="30"/>
      <c r="X776" s="31"/>
      <c r="Y776" s="30"/>
      <c r="Z776" s="32"/>
    </row>
    <row r="777" spans="2:26" x14ac:dyDescent="0.2">
      <c r="B777" s="34"/>
      <c r="C777" s="30"/>
      <c r="D777" s="30"/>
      <c r="E777" s="30"/>
      <c r="F777" s="30"/>
      <c r="G777" s="30"/>
      <c r="H777" s="30"/>
      <c r="I777" s="30"/>
      <c r="J777" s="30"/>
      <c r="K777" s="30"/>
      <c r="L777" s="30"/>
      <c r="M777" s="30"/>
      <c r="N777" s="30"/>
      <c r="O777" s="30"/>
      <c r="P777" s="30"/>
      <c r="Q777" s="30"/>
      <c r="R777" s="30"/>
      <c r="S777" s="30"/>
      <c r="T777" s="30"/>
      <c r="U777" s="30"/>
      <c r="V777" s="30"/>
      <c r="W777" s="30"/>
      <c r="X777" s="31"/>
      <c r="Y777" s="30"/>
      <c r="Z777" s="32"/>
    </row>
    <row r="778" spans="2:26" x14ac:dyDescent="0.2">
      <c r="B778" s="34"/>
      <c r="C778" s="30"/>
      <c r="D778" s="30"/>
      <c r="E778" s="30"/>
      <c r="F778" s="30"/>
      <c r="G778" s="30"/>
      <c r="H778" s="30"/>
      <c r="I778" s="30"/>
      <c r="J778" s="30"/>
      <c r="K778" s="30"/>
      <c r="L778" s="30"/>
      <c r="M778" s="30"/>
      <c r="N778" s="30"/>
      <c r="O778" s="30"/>
      <c r="P778" s="30"/>
      <c r="Q778" s="30"/>
      <c r="R778" s="30"/>
      <c r="S778" s="30"/>
      <c r="T778" s="30"/>
      <c r="U778" s="30"/>
      <c r="V778" s="30"/>
      <c r="W778" s="30"/>
      <c r="X778" s="31"/>
      <c r="Y778" s="30"/>
      <c r="Z778" s="32"/>
    </row>
    <row r="779" spans="2:26" x14ac:dyDescent="0.2">
      <c r="B779" s="34"/>
      <c r="C779" s="30"/>
      <c r="D779" s="30"/>
      <c r="E779" s="30"/>
      <c r="F779" s="30"/>
      <c r="G779" s="30"/>
      <c r="H779" s="30"/>
      <c r="I779" s="30"/>
      <c r="J779" s="30"/>
      <c r="K779" s="30"/>
      <c r="L779" s="30"/>
      <c r="M779" s="30"/>
      <c r="N779" s="30"/>
      <c r="O779" s="30"/>
      <c r="P779" s="30"/>
      <c r="Q779" s="30"/>
      <c r="R779" s="30"/>
      <c r="S779" s="30"/>
      <c r="T779" s="30"/>
      <c r="U779" s="30"/>
      <c r="V779" s="30"/>
      <c r="W779" s="30"/>
      <c r="X779" s="31"/>
      <c r="Y779" s="30"/>
      <c r="Z779" s="32"/>
    </row>
    <row r="780" spans="2:26" x14ac:dyDescent="0.2">
      <c r="B780" s="34"/>
      <c r="C780" s="30"/>
      <c r="D780" s="30"/>
      <c r="E780" s="30"/>
      <c r="F780" s="30"/>
      <c r="G780" s="30"/>
      <c r="H780" s="30"/>
      <c r="I780" s="30"/>
      <c r="J780" s="30"/>
      <c r="K780" s="30"/>
      <c r="L780" s="30"/>
      <c r="M780" s="30"/>
      <c r="N780" s="30"/>
      <c r="O780" s="30"/>
      <c r="P780" s="30"/>
      <c r="Q780" s="30"/>
      <c r="R780" s="30"/>
      <c r="S780" s="30"/>
      <c r="T780" s="30"/>
      <c r="U780" s="30"/>
      <c r="V780" s="30"/>
      <c r="W780" s="30"/>
      <c r="X780" s="31"/>
      <c r="Y780" s="30"/>
      <c r="Z780" s="32"/>
    </row>
    <row r="781" spans="2:26" x14ac:dyDescent="0.2">
      <c r="B781" s="34"/>
      <c r="C781" s="30"/>
      <c r="D781" s="30"/>
      <c r="E781" s="30"/>
      <c r="F781" s="30"/>
      <c r="G781" s="30"/>
      <c r="H781" s="30"/>
      <c r="I781" s="30"/>
      <c r="J781" s="30"/>
      <c r="K781" s="30"/>
      <c r="L781" s="30"/>
      <c r="M781" s="30"/>
      <c r="N781" s="30"/>
      <c r="O781" s="30"/>
      <c r="P781" s="30"/>
      <c r="Q781" s="30"/>
      <c r="R781" s="30"/>
      <c r="S781" s="30"/>
      <c r="T781" s="30"/>
      <c r="U781" s="30"/>
      <c r="V781" s="30"/>
      <c r="W781" s="30"/>
      <c r="X781" s="31"/>
      <c r="Y781" s="30"/>
      <c r="Z781" s="32"/>
    </row>
    <row r="782" spans="2:26" x14ac:dyDescent="0.2">
      <c r="B782" s="34"/>
      <c r="C782" s="30"/>
      <c r="D782" s="30"/>
      <c r="E782" s="30"/>
      <c r="F782" s="30"/>
      <c r="G782" s="30"/>
      <c r="H782" s="30"/>
      <c r="I782" s="30"/>
      <c r="J782" s="30"/>
      <c r="K782" s="30"/>
      <c r="L782" s="30"/>
      <c r="M782" s="30"/>
      <c r="N782" s="30"/>
      <c r="O782" s="30"/>
      <c r="P782" s="30"/>
      <c r="Q782" s="30"/>
      <c r="R782" s="30"/>
      <c r="S782" s="30"/>
      <c r="T782" s="30"/>
      <c r="U782" s="30"/>
      <c r="V782" s="30"/>
      <c r="W782" s="30"/>
      <c r="X782" s="31"/>
      <c r="Y782" s="30"/>
      <c r="Z782" s="32"/>
    </row>
    <row r="783" spans="2:26" x14ac:dyDescent="0.2">
      <c r="B783" s="34"/>
      <c r="C783" s="30"/>
      <c r="D783" s="30"/>
      <c r="E783" s="30"/>
      <c r="F783" s="30"/>
      <c r="G783" s="30"/>
      <c r="H783" s="30"/>
      <c r="I783" s="30"/>
      <c r="J783" s="30"/>
      <c r="K783" s="30"/>
      <c r="L783" s="30"/>
      <c r="M783" s="30"/>
      <c r="N783" s="30"/>
      <c r="O783" s="30"/>
      <c r="P783" s="30"/>
      <c r="Q783" s="30"/>
      <c r="R783" s="30"/>
      <c r="S783" s="30"/>
      <c r="T783" s="30"/>
      <c r="U783" s="30"/>
      <c r="V783" s="30"/>
      <c r="W783" s="30"/>
      <c r="X783" s="31"/>
      <c r="Y783" s="30"/>
      <c r="Z783" s="32"/>
    </row>
    <row r="784" spans="2:26" x14ac:dyDescent="0.2">
      <c r="B784" s="34"/>
      <c r="C784" s="30"/>
      <c r="D784" s="30"/>
      <c r="E784" s="30"/>
      <c r="F784" s="30"/>
      <c r="G784" s="30"/>
      <c r="H784" s="30"/>
      <c r="I784" s="30"/>
      <c r="J784" s="30"/>
      <c r="K784" s="30"/>
      <c r="L784" s="30"/>
      <c r="M784" s="30"/>
      <c r="N784" s="30"/>
      <c r="O784" s="30"/>
      <c r="P784" s="30"/>
      <c r="Q784" s="30"/>
      <c r="R784" s="30"/>
      <c r="S784" s="30"/>
      <c r="T784" s="30"/>
      <c r="U784" s="30"/>
      <c r="V784" s="30"/>
      <c r="W784" s="30"/>
      <c r="X784" s="31"/>
      <c r="Y784" s="30"/>
      <c r="Z784" s="32"/>
    </row>
    <row r="785" spans="2:26" x14ac:dyDescent="0.2">
      <c r="B785" s="34"/>
      <c r="C785" s="30"/>
      <c r="D785" s="30"/>
      <c r="E785" s="30"/>
      <c r="F785" s="30"/>
      <c r="G785" s="30"/>
      <c r="H785" s="30"/>
      <c r="I785" s="30"/>
      <c r="J785" s="30"/>
      <c r="K785" s="30"/>
      <c r="L785" s="30"/>
      <c r="M785" s="30"/>
      <c r="N785" s="30"/>
      <c r="O785" s="30"/>
      <c r="P785" s="30"/>
      <c r="Q785" s="30"/>
      <c r="R785" s="30"/>
      <c r="S785" s="30"/>
      <c r="T785" s="30"/>
      <c r="U785" s="30"/>
      <c r="V785" s="30"/>
      <c r="W785" s="30"/>
      <c r="X785" s="31"/>
      <c r="Y785" s="30"/>
      <c r="Z785" s="32"/>
    </row>
    <row r="786" spans="2:26" x14ac:dyDescent="0.2">
      <c r="B786" s="34"/>
      <c r="C786" s="30"/>
      <c r="D786" s="30"/>
      <c r="E786" s="30"/>
      <c r="F786" s="30"/>
      <c r="G786" s="30"/>
      <c r="H786" s="30"/>
      <c r="I786" s="30"/>
      <c r="J786" s="30"/>
      <c r="K786" s="30"/>
      <c r="L786" s="30"/>
      <c r="M786" s="30"/>
      <c r="N786" s="30"/>
      <c r="O786" s="30"/>
      <c r="P786" s="30"/>
      <c r="Q786" s="30"/>
      <c r="R786" s="30"/>
      <c r="S786" s="30"/>
      <c r="T786" s="30"/>
      <c r="U786" s="30"/>
      <c r="V786" s="30"/>
      <c r="W786" s="30"/>
      <c r="X786" s="31"/>
      <c r="Y786" s="30"/>
      <c r="Z786" s="32"/>
    </row>
    <row r="787" spans="2:26" x14ac:dyDescent="0.2">
      <c r="B787" s="34"/>
      <c r="C787" s="30"/>
      <c r="D787" s="30"/>
      <c r="E787" s="30"/>
      <c r="F787" s="30"/>
      <c r="G787" s="30"/>
      <c r="H787" s="30"/>
      <c r="I787" s="30"/>
      <c r="J787" s="30"/>
      <c r="K787" s="30"/>
      <c r="L787" s="30"/>
      <c r="M787" s="30"/>
      <c r="N787" s="30"/>
      <c r="O787" s="30"/>
      <c r="P787" s="30"/>
      <c r="Q787" s="30"/>
      <c r="R787" s="30"/>
      <c r="S787" s="30"/>
      <c r="T787" s="30"/>
      <c r="U787" s="30"/>
      <c r="V787" s="30"/>
      <c r="W787" s="30"/>
      <c r="X787" s="31"/>
      <c r="Y787" s="30"/>
      <c r="Z787" s="32"/>
    </row>
    <row r="788" spans="2:26" x14ac:dyDescent="0.2">
      <c r="B788" s="34"/>
      <c r="C788" s="30"/>
      <c r="D788" s="30"/>
      <c r="E788" s="30"/>
      <c r="F788" s="30"/>
      <c r="G788" s="30"/>
      <c r="H788" s="30"/>
      <c r="I788" s="30"/>
      <c r="J788" s="30"/>
      <c r="K788" s="30"/>
      <c r="L788" s="30"/>
      <c r="M788" s="30"/>
      <c r="N788" s="30"/>
      <c r="O788" s="30"/>
      <c r="P788" s="30"/>
      <c r="Q788" s="30"/>
      <c r="R788" s="30"/>
      <c r="S788" s="30"/>
      <c r="T788" s="30"/>
      <c r="U788" s="30"/>
      <c r="V788" s="30"/>
      <c r="W788" s="30"/>
      <c r="X788" s="31"/>
      <c r="Y788" s="30"/>
      <c r="Z788" s="32"/>
    </row>
    <row r="789" spans="2:26" x14ac:dyDescent="0.2">
      <c r="B789" s="34"/>
      <c r="C789" s="30"/>
      <c r="D789" s="30"/>
      <c r="E789" s="30"/>
      <c r="F789" s="30"/>
      <c r="G789" s="30"/>
      <c r="H789" s="30"/>
      <c r="I789" s="30"/>
      <c r="J789" s="30"/>
      <c r="K789" s="30"/>
      <c r="L789" s="30"/>
      <c r="M789" s="30"/>
      <c r="N789" s="30"/>
      <c r="O789" s="30"/>
      <c r="P789" s="30"/>
      <c r="Q789" s="30"/>
      <c r="R789" s="30"/>
      <c r="S789" s="30"/>
      <c r="T789" s="30"/>
      <c r="U789" s="30"/>
      <c r="V789" s="30"/>
      <c r="W789" s="30"/>
      <c r="X789" s="31"/>
      <c r="Y789" s="30"/>
      <c r="Z789" s="32"/>
    </row>
    <row r="790" spans="2:26" x14ac:dyDescent="0.2">
      <c r="B790" s="34"/>
      <c r="C790" s="30"/>
      <c r="D790" s="30"/>
      <c r="E790" s="30"/>
      <c r="F790" s="30"/>
      <c r="G790" s="30"/>
      <c r="H790" s="30"/>
      <c r="I790" s="30"/>
      <c r="J790" s="30"/>
      <c r="K790" s="30"/>
      <c r="L790" s="30"/>
      <c r="M790" s="30"/>
      <c r="N790" s="30"/>
      <c r="O790" s="30"/>
      <c r="P790" s="30"/>
      <c r="Q790" s="30"/>
      <c r="R790" s="30"/>
      <c r="S790" s="30"/>
      <c r="T790" s="30"/>
      <c r="U790" s="30"/>
      <c r="V790" s="30"/>
      <c r="W790" s="30"/>
      <c r="X790" s="31"/>
      <c r="Y790" s="30"/>
      <c r="Z790" s="32"/>
    </row>
    <row r="791" spans="2:26" x14ac:dyDescent="0.2">
      <c r="B791" s="34"/>
      <c r="C791" s="30"/>
      <c r="D791" s="30"/>
      <c r="E791" s="30"/>
      <c r="F791" s="30"/>
      <c r="G791" s="30"/>
      <c r="H791" s="30"/>
      <c r="I791" s="30"/>
      <c r="J791" s="30"/>
      <c r="K791" s="30"/>
      <c r="L791" s="30"/>
      <c r="M791" s="30"/>
      <c r="N791" s="30"/>
      <c r="O791" s="30"/>
      <c r="P791" s="30"/>
      <c r="Q791" s="30"/>
      <c r="R791" s="30"/>
      <c r="S791" s="30"/>
      <c r="T791" s="30"/>
      <c r="U791" s="30"/>
      <c r="V791" s="30"/>
      <c r="W791" s="30"/>
      <c r="X791" s="31"/>
      <c r="Y791" s="30"/>
      <c r="Z791" s="32"/>
    </row>
    <row r="792" spans="2:26" x14ac:dyDescent="0.2">
      <c r="B792" s="34"/>
      <c r="C792" s="30"/>
      <c r="D792" s="30"/>
      <c r="E792" s="30"/>
      <c r="F792" s="30"/>
      <c r="G792" s="30"/>
      <c r="H792" s="30"/>
      <c r="I792" s="30"/>
      <c r="J792" s="30"/>
      <c r="K792" s="30"/>
      <c r="L792" s="30"/>
      <c r="M792" s="30"/>
      <c r="N792" s="30"/>
      <c r="O792" s="30"/>
      <c r="P792" s="30"/>
      <c r="Q792" s="30"/>
      <c r="R792" s="30"/>
      <c r="S792" s="30"/>
      <c r="T792" s="30"/>
      <c r="U792" s="30"/>
      <c r="V792" s="30"/>
      <c r="W792" s="30"/>
      <c r="X792" s="31"/>
      <c r="Y792" s="30"/>
      <c r="Z792" s="32"/>
    </row>
    <row r="793" spans="2:26" x14ac:dyDescent="0.2">
      <c r="B793" s="34"/>
      <c r="C793" s="30"/>
      <c r="D793" s="30"/>
      <c r="E793" s="30"/>
      <c r="F793" s="30"/>
      <c r="G793" s="30"/>
      <c r="H793" s="30"/>
      <c r="I793" s="30"/>
      <c r="J793" s="30"/>
      <c r="K793" s="30"/>
      <c r="L793" s="30"/>
      <c r="M793" s="30"/>
      <c r="N793" s="30"/>
      <c r="O793" s="30"/>
      <c r="P793" s="30"/>
      <c r="Q793" s="30"/>
      <c r="R793" s="30"/>
      <c r="S793" s="30"/>
      <c r="T793" s="30"/>
      <c r="U793" s="30"/>
      <c r="V793" s="30"/>
      <c r="W793" s="30"/>
      <c r="X793" s="31"/>
      <c r="Y793" s="30"/>
      <c r="Z793" s="32"/>
    </row>
    <row r="794" spans="2:26" x14ac:dyDescent="0.2">
      <c r="B794" s="34"/>
      <c r="C794" s="30"/>
      <c r="D794" s="30"/>
      <c r="E794" s="30"/>
      <c r="F794" s="30"/>
      <c r="G794" s="30"/>
      <c r="H794" s="30"/>
      <c r="I794" s="30"/>
      <c r="J794" s="30"/>
      <c r="K794" s="30"/>
      <c r="L794" s="30"/>
      <c r="M794" s="30"/>
      <c r="N794" s="30"/>
      <c r="O794" s="30"/>
      <c r="P794" s="30"/>
      <c r="Q794" s="30"/>
      <c r="R794" s="30"/>
      <c r="S794" s="30"/>
      <c r="T794" s="30"/>
      <c r="U794" s="30"/>
      <c r="V794" s="30"/>
      <c r="W794" s="30"/>
      <c r="X794" s="31"/>
      <c r="Y794" s="30"/>
      <c r="Z794" s="32"/>
    </row>
    <row r="795" spans="2:26" x14ac:dyDescent="0.2">
      <c r="B795" s="34"/>
      <c r="C795" s="30"/>
      <c r="D795" s="30"/>
      <c r="E795" s="30"/>
      <c r="F795" s="30"/>
      <c r="G795" s="30"/>
      <c r="H795" s="30"/>
      <c r="I795" s="30"/>
      <c r="J795" s="30"/>
      <c r="K795" s="30"/>
      <c r="L795" s="30"/>
      <c r="M795" s="30"/>
      <c r="N795" s="30"/>
      <c r="O795" s="30"/>
      <c r="P795" s="30"/>
      <c r="Q795" s="30"/>
      <c r="R795" s="30"/>
      <c r="S795" s="30"/>
      <c r="T795" s="30"/>
      <c r="U795" s="30"/>
      <c r="V795" s="30"/>
      <c r="W795" s="30"/>
      <c r="X795" s="31"/>
      <c r="Y795" s="30"/>
      <c r="Z795" s="32"/>
    </row>
    <row r="796" spans="2:26" x14ac:dyDescent="0.2">
      <c r="B796" s="34"/>
      <c r="C796" s="30"/>
      <c r="D796" s="30"/>
      <c r="E796" s="30"/>
      <c r="F796" s="30"/>
      <c r="G796" s="30"/>
      <c r="H796" s="30"/>
      <c r="I796" s="30"/>
      <c r="J796" s="30"/>
      <c r="K796" s="30"/>
      <c r="L796" s="30"/>
      <c r="M796" s="30"/>
      <c r="N796" s="30"/>
      <c r="O796" s="30"/>
      <c r="P796" s="30"/>
      <c r="Q796" s="30"/>
      <c r="R796" s="30"/>
      <c r="S796" s="30"/>
      <c r="T796" s="30"/>
      <c r="U796" s="30"/>
      <c r="V796" s="30"/>
      <c r="W796" s="30"/>
      <c r="X796" s="31"/>
      <c r="Y796" s="30"/>
      <c r="Z796" s="32"/>
    </row>
    <row r="797" spans="2:26" x14ac:dyDescent="0.2">
      <c r="B797" s="34"/>
      <c r="C797" s="30"/>
      <c r="D797" s="30"/>
      <c r="E797" s="30"/>
      <c r="F797" s="30"/>
      <c r="G797" s="30"/>
      <c r="H797" s="30"/>
      <c r="I797" s="30"/>
      <c r="J797" s="30"/>
      <c r="K797" s="30"/>
      <c r="L797" s="30"/>
      <c r="M797" s="30"/>
      <c r="N797" s="30"/>
      <c r="O797" s="30"/>
      <c r="P797" s="30"/>
      <c r="Q797" s="30"/>
      <c r="R797" s="30"/>
      <c r="S797" s="30"/>
      <c r="T797" s="30"/>
      <c r="U797" s="30"/>
      <c r="V797" s="30"/>
      <c r="W797" s="30"/>
      <c r="X797" s="31"/>
      <c r="Y797" s="30"/>
      <c r="Z797" s="32"/>
    </row>
    <row r="798" spans="2:26" x14ac:dyDescent="0.2">
      <c r="B798" s="34"/>
      <c r="C798" s="30"/>
      <c r="D798" s="30"/>
      <c r="E798" s="30"/>
      <c r="F798" s="30"/>
      <c r="G798" s="30"/>
      <c r="H798" s="30"/>
      <c r="I798" s="30"/>
      <c r="J798" s="30"/>
      <c r="K798" s="30"/>
      <c r="L798" s="30"/>
      <c r="M798" s="30"/>
      <c r="N798" s="30"/>
      <c r="O798" s="30"/>
      <c r="P798" s="30"/>
      <c r="Q798" s="30"/>
      <c r="R798" s="30"/>
      <c r="S798" s="30"/>
      <c r="T798" s="30"/>
      <c r="U798" s="30"/>
      <c r="V798" s="30"/>
      <c r="W798" s="30"/>
      <c r="X798" s="31"/>
      <c r="Y798" s="30"/>
      <c r="Z798" s="32"/>
    </row>
    <row r="799" spans="2:26" x14ac:dyDescent="0.2">
      <c r="B799" s="34"/>
      <c r="C799" s="30"/>
      <c r="D799" s="30"/>
      <c r="E799" s="30"/>
      <c r="F799" s="30"/>
      <c r="G799" s="30"/>
      <c r="H799" s="30"/>
      <c r="I799" s="30"/>
      <c r="J799" s="30"/>
      <c r="K799" s="30"/>
      <c r="L799" s="30"/>
      <c r="M799" s="30"/>
      <c r="N799" s="30"/>
      <c r="O799" s="30"/>
      <c r="P799" s="30"/>
      <c r="Q799" s="30"/>
      <c r="R799" s="30"/>
      <c r="S799" s="30"/>
      <c r="T799" s="30"/>
      <c r="U799" s="30"/>
      <c r="V799" s="30"/>
      <c r="W799" s="30"/>
      <c r="X799" s="31"/>
      <c r="Y799" s="30"/>
      <c r="Z799" s="32"/>
    </row>
    <row r="800" spans="2:26" x14ac:dyDescent="0.2">
      <c r="B800" s="34"/>
      <c r="C800" s="30"/>
      <c r="D800" s="30"/>
      <c r="E800" s="30"/>
      <c r="F800" s="30"/>
      <c r="G800" s="30"/>
      <c r="H800" s="30"/>
      <c r="I800" s="30"/>
      <c r="J800" s="30"/>
      <c r="K800" s="30"/>
      <c r="L800" s="30"/>
      <c r="M800" s="30"/>
      <c r="N800" s="30"/>
      <c r="O800" s="30"/>
      <c r="P800" s="30"/>
      <c r="Q800" s="30"/>
      <c r="R800" s="30"/>
      <c r="S800" s="30"/>
      <c r="T800" s="30"/>
      <c r="U800" s="30"/>
      <c r="V800" s="30"/>
      <c r="W800" s="30"/>
      <c r="X800" s="31"/>
      <c r="Y800" s="30"/>
      <c r="Z800" s="32"/>
    </row>
    <row r="801" spans="2:26" x14ac:dyDescent="0.2">
      <c r="B801" s="34"/>
      <c r="C801" s="30"/>
      <c r="D801" s="30"/>
      <c r="E801" s="30"/>
      <c r="F801" s="30"/>
      <c r="G801" s="30"/>
      <c r="H801" s="30"/>
      <c r="I801" s="30"/>
      <c r="J801" s="30"/>
      <c r="K801" s="30"/>
      <c r="L801" s="30"/>
      <c r="M801" s="30"/>
      <c r="N801" s="30"/>
      <c r="O801" s="30"/>
      <c r="P801" s="30"/>
      <c r="Q801" s="30"/>
      <c r="R801" s="30"/>
      <c r="S801" s="30"/>
      <c r="T801" s="30"/>
      <c r="U801" s="30"/>
      <c r="V801" s="30"/>
      <c r="W801" s="30"/>
      <c r="X801" s="31"/>
      <c r="Y801" s="30"/>
      <c r="Z801" s="32"/>
    </row>
    <row r="802" spans="2:26" x14ac:dyDescent="0.2">
      <c r="B802" s="34"/>
      <c r="C802" s="30"/>
      <c r="D802" s="30"/>
      <c r="E802" s="30"/>
      <c r="F802" s="30"/>
      <c r="G802" s="30"/>
      <c r="H802" s="30"/>
      <c r="I802" s="30"/>
      <c r="J802" s="30"/>
      <c r="K802" s="30"/>
      <c r="L802" s="30"/>
      <c r="M802" s="30"/>
      <c r="N802" s="30"/>
      <c r="O802" s="30"/>
      <c r="P802" s="30"/>
      <c r="Q802" s="30"/>
      <c r="R802" s="30"/>
      <c r="S802" s="30"/>
      <c r="T802" s="30"/>
      <c r="U802" s="30"/>
      <c r="V802" s="30"/>
      <c r="W802" s="30"/>
      <c r="X802" s="31"/>
      <c r="Y802" s="30"/>
      <c r="Z802" s="32"/>
    </row>
    <row r="803" spans="2:26" x14ac:dyDescent="0.2">
      <c r="B803" s="34"/>
      <c r="C803" s="30"/>
      <c r="D803" s="30"/>
      <c r="E803" s="30"/>
      <c r="F803" s="30"/>
      <c r="G803" s="30"/>
      <c r="H803" s="30"/>
      <c r="I803" s="30"/>
      <c r="J803" s="30"/>
      <c r="K803" s="30"/>
      <c r="L803" s="30"/>
      <c r="M803" s="30"/>
      <c r="N803" s="30"/>
      <c r="O803" s="30"/>
      <c r="P803" s="30"/>
      <c r="Q803" s="30"/>
      <c r="R803" s="30"/>
      <c r="S803" s="30"/>
      <c r="T803" s="30"/>
      <c r="U803" s="30"/>
      <c r="V803" s="30"/>
      <c r="W803" s="30"/>
      <c r="X803" s="31"/>
      <c r="Y803" s="30"/>
      <c r="Z803" s="32"/>
    </row>
    <row r="804" spans="2:26" x14ac:dyDescent="0.2">
      <c r="B804" s="34"/>
      <c r="C804" s="30"/>
      <c r="D804" s="30"/>
      <c r="E804" s="30"/>
      <c r="F804" s="30"/>
      <c r="G804" s="30"/>
      <c r="H804" s="30"/>
      <c r="I804" s="30"/>
      <c r="J804" s="30"/>
      <c r="K804" s="30"/>
      <c r="L804" s="30"/>
      <c r="M804" s="30"/>
      <c r="N804" s="30"/>
      <c r="O804" s="30"/>
      <c r="P804" s="30"/>
      <c r="Q804" s="30"/>
      <c r="R804" s="30"/>
      <c r="S804" s="30"/>
      <c r="T804" s="30"/>
      <c r="U804" s="30"/>
      <c r="V804" s="30"/>
      <c r="W804" s="30"/>
      <c r="X804" s="31"/>
      <c r="Y804" s="30"/>
      <c r="Z804" s="32"/>
    </row>
    <row r="805" spans="2:26" x14ac:dyDescent="0.2">
      <c r="B805" s="34"/>
      <c r="C805" s="30"/>
      <c r="D805" s="30"/>
      <c r="E805" s="30"/>
      <c r="F805" s="30"/>
      <c r="G805" s="30"/>
      <c r="H805" s="30"/>
      <c r="I805" s="30"/>
      <c r="J805" s="30"/>
      <c r="K805" s="30"/>
      <c r="L805" s="30"/>
      <c r="M805" s="30"/>
      <c r="N805" s="30"/>
      <c r="O805" s="30"/>
      <c r="P805" s="30"/>
      <c r="Q805" s="30"/>
      <c r="R805" s="30"/>
      <c r="S805" s="30"/>
      <c r="T805" s="30"/>
      <c r="U805" s="30"/>
      <c r="V805" s="30"/>
      <c r="W805" s="30"/>
      <c r="X805" s="31"/>
      <c r="Y805" s="30"/>
      <c r="Z805" s="32"/>
    </row>
    <row r="806" spans="2:26" x14ac:dyDescent="0.2">
      <c r="B806" s="34"/>
      <c r="C806" s="30"/>
      <c r="D806" s="30"/>
      <c r="E806" s="30"/>
      <c r="F806" s="30"/>
      <c r="G806" s="30"/>
      <c r="H806" s="30"/>
      <c r="I806" s="30"/>
      <c r="J806" s="30"/>
      <c r="K806" s="30"/>
      <c r="L806" s="30"/>
      <c r="M806" s="30"/>
      <c r="N806" s="30"/>
      <c r="O806" s="30"/>
      <c r="P806" s="30"/>
      <c r="Q806" s="30"/>
      <c r="R806" s="30"/>
      <c r="S806" s="30"/>
      <c r="T806" s="30"/>
      <c r="U806" s="30"/>
      <c r="V806" s="30"/>
      <c r="W806" s="30"/>
      <c r="X806" s="31"/>
      <c r="Y806" s="30"/>
      <c r="Z806" s="32"/>
    </row>
    <row r="807" spans="2:26" x14ac:dyDescent="0.2">
      <c r="B807" s="34"/>
      <c r="C807" s="30"/>
      <c r="D807" s="30"/>
      <c r="E807" s="30"/>
      <c r="F807" s="30"/>
      <c r="G807" s="30"/>
      <c r="H807" s="30"/>
      <c r="I807" s="30"/>
      <c r="J807" s="30"/>
      <c r="K807" s="30"/>
      <c r="L807" s="30"/>
      <c r="M807" s="30"/>
      <c r="N807" s="30"/>
      <c r="O807" s="30"/>
      <c r="P807" s="30"/>
      <c r="Q807" s="30"/>
      <c r="R807" s="30"/>
      <c r="S807" s="30"/>
      <c r="T807" s="30"/>
      <c r="U807" s="30"/>
      <c r="V807" s="30"/>
      <c r="W807" s="30"/>
      <c r="X807" s="31"/>
      <c r="Y807" s="30"/>
      <c r="Z807" s="32"/>
    </row>
    <row r="808" spans="2:26" x14ac:dyDescent="0.2">
      <c r="B808" s="34"/>
      <c r="C808" s="30"/>
      <c r="D808" s="30"/>
      <c r="E808" s="30"/>
      <c r="F808" s="30"/>
      <c r="G808" s="30"/>
      <c r="H808" s="30"/>
      <c r="I808" s="30"/>
      <c r="J808" s="30"/>
      <c r="K808" s="30"/>
      <c r="L808" s="30"/>
      <c r="M808" s="30"/>
      <c r="N808" s="30"/>
      <c r="O808" s="30"/>
      <c r="P808" s="30"/>
      <c r="Q808" s="30"/>
      <c r="R808" s="30"/>
      <c r="S808" s="30"/>
      <c r="T808" s="30"/>
      <c r="U808" s="30"/>
      <c r="V808" s="30"/>
      <c r="W808" s="30"/>
      <c r="X808" s="31"/>
      <c r="Y808" s="30"/>
      <c r="Z808" s="32"/>
    </row>
    <row r="809" spans="2:26" x14ac:dyDescent="0.2">
      <c r="B809" s="34"/>
      <c r="C809" s="30"/>
      <c r="D809" s="30"/>
      <c r="E809" s="30"/>
      <c r="F809" s="30"/>
      <c r="G809" s="30"/>
      <c r="H809" s="30"/>
      <c r="I809" s="30"/>
      <c r="J809" s="30"/>
      <c r="K809" s="30"/>
      <c r="L809" s="30"/>
      <c r="M809" s="30"/>
      <c r="N809" s="30"/>
      <c r="O809" s="30"/>
      <c r="P809" s="30"/>
      <c r="Q809" s="30"/>
      <c r="R809" s="30"/>
      <c r="S809" s="30"/>
      <c r="T809" s="30"/>
      <c r="U809" s="30"/>
      <c r="V809" s="30"/>
      <c r="W809" s="30"/>
      <c r="X809" s="31"/>
      <c r="Y809" s="30"/>
      <c r="Z809" s="32"/>
    </row>
    <row r="810" spans="2:26" x14ac:dyDescent="0.2">
      <c r="B810" s="34"/>
      <c r="C810" s="30"/>
      <c r="D810" s="30"/>
      <c r="E810" s="30"/>
      <c r="F810" s="30"/>
      <c r="G810" s="30"/>
      <c r="H810" s="30"/>
      <c r="I810" s="30"/>
      <c r="J810" s="30"/>
      <c r="K810" s="30"/>
      <c r="L810" s="30"/>
      <c r="M810" s="30"/>
      <c r="N810" s="30"/>
      <c r="O810" s="30"/>
      <c r="P810" s="30"/>
      <c r="Q810" s="30"/>
      <c r="R810" s="30"/>
      <c r="S810" s="30"/>
      <c r="T810" s="30"/>
      <c r="U810" s="30"/>
      <c r="V810" s="30"/>
      <c r="W810" s="30"/>
      <c r="X810" s="31"/>
      <c r="Y810" s="30"/>
      <c r="Z810" s="32"/>
    </row>
    <row r="811" spans="2:26" x14ac:dyDescent="0.2">
      <c r="B811" s="34"/>
      <c r="C811" s="30"/>
      <c r="D811" s="30"/>
      <c r="E811" s="30"/>
      <c r="F811" s="30"/>
      <c r="G811" s="30"/>
      <c r="H811" s="30"/>
      <c r="I811" s="30"/>
      <c r="J811" s="30"/>
      <c r="K811" s="30"/>
      <c r="L811" s="30"/>
      <c r="M811" s="30"/>
      <c r="N811" s="30"/>
      <c r="O811" s="30"/>
      <c r="P811" s="30"/>
      <c r="Q811" s="30"/>
      <c r="R811" s="30"/>
      <c r="S811" s="30"/>
      <c r="T811" s="30"/>
      <c r="U811" s="30"/>
      <c r="V811" s="30"/>
      <c r="W811" s="30"/>
      <c r="X811" s="31"/>
      <c r="Y811" s="30"/>
      <c r="Z811" s="32"/>
    </row>
    <row r="812" spans="2:26" x14ac:dyDescent="0.2">
      <c r="B812" s="34"/>
      <c r="C812" s="30"/>
      <c r="D812" s="30"/>
      <c r="E812" s="30"/>
      <c r="F812" s="30"/>
      <c r="G812" s="30"/>
      <c r="H812" s="30"/>
      <c r="I812" s="30"/>
      <c r="J812" s="30"/>
      <c r="K812" s="30"/>
      <c r="L812" s="30"/>
      <c r="M812" s="30"/>
      <c r="N812" s="30"/>
      <c r="O812" s="30"/>
      <c r="P812" s="30"/>
      <c r="Q812" s="30"/>
      <c r="R812" s="30"/>
      <c r="S812" s="30"/>
      <c r="T812" s="30"/>
      <c r="U812" s="30"/>
      <c r="V812" s="30"/>
      <c r="W812" s="30"/>
      <c r="X812" s="31"/>
      <c r="Y812" s="30"/>
      <c r="Z812" s="32"/>
    </row>
    <row r="813" spans="2:26" x14ac:dyDescent="0.2">
      <c r="B813" s="34"/>
      <c r="C813" s="30"/>
      <c r="D813" s="30"/>
      <c r="E813" s="30"/>
      <c r="F813" s="30"/>
      <c r="G813" s="30"/>
      <c r="H813" s="30"/>
      <c r="I813" s="30"/>
      <c r="J813" s="30"/>
      <c r="K813" s="30"/>
      <c r="L813" s="30"/>
      <c r="M813" s="30"/>
      <c r="N813" s="30"/>
      <c r="O813" s="30"/>
      <c r="P813" s="30"/>
      <c r="Q813" s="30"/>
      <c r="R813" s="30"/>
      <c r="S813" s="30"/>
      <c r="T813" s="30"/>
      <c r="U813" s="30"/>
      <c r="V813" s="30"/>
      <c r="W813" s="30"/>
      <c r="X813" s="31"/>
      <c r="Y813" s="30"/>
      <c r="Z813" s="32"/>
    </row>
    <row r="814" spans="2:26" x14ac:dyDescent="0.2">
      <c r="B814" s="34"/>
      <c r="C814" s="30"/>
      <c r="D814" s="30"/>
      <c r="E814" s="30"/>
      <c r="F814" s="30"/>
      <c r="G814" s="30"/>
      <c r="H814" s="30"/>
      <c r="I814" s="30"/>
      <c r="J814" s="30"/>
      <c r="K814" s="30"/>
      <c r="L814" s="30"/>
      <c r="M814" s="30"/>
      <c r="N814" s="30"/>
      <c r="O814" s="30"/>
      <c r="P814" s="30"/>
      <c r="Q814" s="30"/>
      <c r="R814" s="30"/>
      <c r="S814" s="30"/>
      <c r="T814" s="30"/>
      <c r="U814" s="30"/>
      <c r="V814" s="30"/>
      <c r="W814" s="30"/>
      <c r="X814" s="31"/>
      <c r="Y814" s="30"/>
      <c r="Z814" s="32"/>
    </row>
    <row r="815" spans="2:26" x14ac:dyDescent="0.2">
      <c r="B815" s="34"/>
      <c r="C815" s="30"/>
      <c r="D815" s="30"/>
      <c r="E815" s="30"/>
      <c r="F815" s="30"/>
      <c r="G815" s="30"/>
      <c r="H815" s="30"/>
      <c r="I815" s="30"/>
      <c r="J815" s="30"/>
      <c r="K815" s="30"/>
      <c r="L815" s="30"/>
      <c r="M815" s="30"/>
      <c r="N815" s="30"/>
      <c r="O815" s="30"/>
      <c r="P815" s="30"/>
      <c r="Q815" s="30"/>
      <c r="R815" s="30"/>
      <c r="S815" s="30"/>
      <c r="T815" s="30"/>
      <c r="U815" s="30"/>
      <c r="V815" s="30"/>
      <c r="W815" s="30"/>
      <c r="X815" s="31"/>
      <c r="Y815" s="30"/>
      <c r="Z815" s="32"/>
    </row>
    <row r="816" spans="2:26" x14ac:dyDescent="0.2">
      <c r="B816" s="34"/>
      <c r="C816" s="30"/>
      <c r="D816" s="30"/>
      <c r="E816" s="30"/>
      <c r="F816" s="30"/>
      <c r="G816" s="30"/>
      <c r="H816" s="30"/>
      <c r="I816" s="30"/>
      <c r="J816" s="30"/>
      <c r="K816" s="30"/>
      <c r="L816" s="30"/>
      <c r="M816" s="30"/>
      <c r="N816" s="30"/>
      <c r="O816" s="30"/>
      <c r="P816" s="30"/>
      <c r="Q816" s="30"/>
      <c r="R816" s="30"/>
      <c r="S816" s="30"/>
      <c r="T816" s="30"/>
      <c r="U816" s="30"/>
      <c r="V816" s="30"/>
      <c r="W816" s="30"/>
      <c r="X816" s="31"/>
      <c r="Y816" s="30"/>
      <c r="Z816" s="32"/>
    </row>
    <row r="817" spans="2:26" x14ac:dyDescent="0.2">
      <c r="B817" s="34"/>
      <c r="C817" s="30"/>
      <c r="D817" s="30"/>
      <c r="E817" s="30"/>
      <c r="F817" s="30"/>
      <c r="G817" s="30"/>
      <c r="H817" s="30"/>
      <c r="I817" s="30"/>
      <c r="J817" s="30"/>
      <c r="K817" s="30"/>
      <c r="L817" s="30"/>
      <c r="M817" s="30"/>
      <c r="N817" s="30"/>
      <c r="O817" s="30"/>
      <c r="P817" s="30"/>
      <c r="Q817" s="30"/>
      <c r="R817" s="30"/>
      <c r="S817" s="30"/>
      <c r="T817" s="30"/>
      <c r="U817" s="30"/>
      <c r="V817" s="30"/>
      <c r="W817" s="30"/>
      <c r="X817" s="31"/>
      <c r="Y817" s="30"/>
      <c r="Z817" s="32"/>
    </row>
    <row r="818" spans="2:26" x14ac:dyDescent="0.2">
      <c r="B818" s="34"/>
      <c r="C818" s="30"/>
      <c r="D818" s="30"/>
      <c r="E818" s="30"/>
      <c r="F818" s="30"/>
      <c r="G818" s="30"/>
      <c r="H818" s="30"/>
      <c r="I818" s="30"/>
      <c r="J818" s="30"/>
      <c r="K818" s="30"/>
      <c r="L818" s="30"/>
      <c r="M818" s="30"/>
      <c r="N818" s="30"/>
      <c r="O818" s="30"/>
      <c r="P818" s="30"/>
      <c r="Q818" s="30"/>
      <c r="R818" s="30"/>
      <c r="S818" s="30"/>
      <c r="T818" s="30"/>
      <c r="U818" s="30"/>
      <c r="V818" s="30"/>
      <c r="W818" s="30"/>
      <c r="X818" s="31"/>
      <c r="Y818" s="30"/>
      <c r="Z818" s="32"/>
    </row>
    <row r="819" spans="2:26" x14ac:dyDescent="0.2">
      <c r="B819" s="34"/>
      <c r="C819" s="30"/>
      <c r="D819" s="30"/>
      <c r="E819" s="30"/>
      <c r="F819" s="30"/>
      <c r="G819" s="30"/>
      <c r="H819" s="30"/>
      <c r="I819" s="30"/>
      <c r="J819" s="30"/>
      <c r="K819" s="30"/>
      <c r="L819" s="30"/>
      <c r="M819" s="30"/>
      <c r="N819" s="30"/>
      <c r="O819" s="30"/>
      <c r="P819" s="30"/>
      <c r="Q819" s="30"/>
      <c r="R819" s="30"/>
      <c r="S819" s="30"/>
      <c r="T819" s="30"/>
      <c r="U819" s="30"/>
      <c r="V819" s="30"/>
      <c r="W819" s="30"/>
      <c r="X819" s="31"/>
      <c r="Y819" s="30"/>
      <c r="Z819" s="32"/>
    </row>
    <row r="820" spans="2:26" x14ac:dyDescent="0.2">
      <c r="B820" s="34"/>
      <c r="C820" s="30"/>
      <c r="D820" s="30"/>
      <c r="E820" s="30"/>
      <c r="F820" s="30"/>
      <c r="G820" s="30"/>
      <c r="H820" s="30"/>
      <c r="I820" s="30"/>
      <c r="J820" s="30"/>
      <c r="K820" s="30"/>
      <c r="L820" s="30"/>
      <c r="M820" s="30"/>
      <c r="N820" s="30"/>
      <c r="O820" s="30"/>
      <c r="P820" s="30"/>
      <c r="Q820" s="30"/>
      <c r="R820" s="30"/>
      <c r="S820" s="30"/>
      <c r="T820" s="30"/>
      <c r="U820" s="30"/>
      <c r="V820" s="30"/>
      <c r="W820" s="30"/>
      <c r="X820" s="31"/>
      <c r="Y820" s="30"/>
      <c r="Z820" s="32"/>
    </row>
    <row r="821" spans="2:26" x14ac:dyDescent="0.2">
      <c r="B821" s="34"/>
      <c r="C821" s="30"/>
      <c r="D821" s="30"/>
      <c r="E821" s="30"/>
      <c r="F821" s="30"/>
      <c r="G821" s="30"/>
      <c r="H821" s="30"/>
      <c r="I821" s="30"/>
      <c r="J821" s="30"/>
      <c r="K821" s="30"/>
      <c r="L821" s="30"/>
      <c r="M821" s="30"/>
      <c r="N821" s="30"/>
      <c r="O821" s="30"/>
      <c r="P821" s="30"/>
      <c r="Q821" s="30"/>
      <c r="R821" s="30"/>
      <c r="S821" s="30"/>
      <c r="T821" s="30"/>
      <c r="U821" s="30"/>
      <c r="V821" s="30"/>
      <c r="W821" s="30"/>
      <c r="X821" s="31"/>
      <c r="Y821" s="30"/>
      <c r="Z821" s="32"/>
    </row>
    <row r="822" spans="2:26" x14ac:dyDescent="0.2">
      <c r="B822" s="34"/>
      <c r="C822" s="30"/>
      <c r="D822" s="30"/>
      <c r="E822" s="30"/>
      <c r="F822" s="30"/>
      <c r="G822" s="30"/>
      <c r="H822" s="30"/>
      <c r="I822" s="30"/>
      <c r="J822" s="30"/>
      <c r="K822" s="30"/>
      <c r="L822" s="30"/>
      <c r="M822" s="30"/>
      <c r="N822" s="30"/>
      <c r="O822" s="30"/>
      <c r="P822" s="30"/>
      <c r="Q822" s="30"/>
      <c r="R822" s="30"/>
      <c r="S822" s="30"/>
      <c r="T822" s="30"/>
      <c r="U822" s="30"/>
      <c r="V822" s="30"/>
      <c r="W822" s="30"/>
      <c r="X822" s="31"/>
      <c r="Y822" s="30"/>
      <c r="Z822" s="32"/>
    </row>
    <row r="823" spans="2:26" x14ac:dyDescent="0.2">
      <c r="B823" s="34"/>
      <c r="C823" s="30"/>
      <c r="D823" s="30"/>
      <c r="E823" s="30"/>
      <c r="F823" s="30"/>
      <c r="G823" s="30"/>
      <c r="H823" s="30"/>
      <c r="I823" s="30"/>
      <c r="J823" s="30"/>
      <c r="K823" s="30"/>
      <c r="L823" s="30"/>
      <c r="M823" s="30"/>
      <c r="N823" s="30"/>
      <c r="O823" s="30"/>
      <c r="P823" s="30"/>
      <c r="Q823" s="30"/>
      <c r="R823" s="30"/>
      <c r="S823" s="30"/>
      <c r="T823" s="30"/>
      <c r="U823" s="30"/>
      <c r="V823" s="30"/>
      <c r="W823" s="30"/>
      <c r="X823" s="31"/>
      <c r="Y823" s="30"/>
      <c r="Z823" s="32"/>
    </row>
    <row r="824" spans="2:26" x14ac:dyDescent="0.2">
      <c r="B824" s="34"/>
      <c r="C824" s="30"/>
      <c r="D824" s="30"/>
      <c r="E824" s="30"/>
      <c r="F824" s="30"/>
      <c r="G824" s="30"/>
      <c r="H824" s="30"/>
      <c r="I824" s="30"/>
      <c r="J824" s="30"/>
      <c r="K824" s="30"/>
      <c r="L824" s="30"/>
      <c r="M824" s="30"/>
      <c r="N824" s="30"/>
      <c r="O824" s="30"/>
      <c r="P824" s="30"/>
      <c r="Q824" s="30"/>
      <c r="R824" s="30"/>
      <c r="S824" s="30"/>
      <c r="T824" s="30"/>
      <c r="U824" s="30"/>
      <c r="V824" s="30"/>
      <c r="W824" s="30"/>
      <c r="X824" s="31"/>
      <c r="Y824" s="30"/>
      <c r="Z824" s="32"/>
    </row>
    <row r="825" spans="2:26" x14ac:dyDescent="0.2">
      <c r="B825" s="34"/>
      <c r="C825" s="30"/>
      <c r="D825" s="30"/>
      <c r="E825" s="30"/>
      <c r="F825" s="30"/>
      <c r="G825" s="30"/>
      <c r="H825" s="30"/>
      <c r="I825" s="30"/>
      <c r="J825" s="30"/>
      <c r="K825" s="30"/>
      <c r="L825" s="30"/>
      <c r="M825" s="30"/>
      <c r="N825" s="30"/>
      <c r="O825" s="30"/>
      <c r="P825" s="30"/>
      <c r="Q825" s="30"/>
      <c r="R825" s="30"/>
      <c r="S825" s="30"/>
      <c r="T825" s="30"/>
      <c r="U825" s="30"/>
      <c r="V825" s="30"/>
      <c r="W825" s="30"/>
      <c r="X825" s="31"/>
      <c r="Y825" s="30"/>
      <c r="Z825" s="32"/>
    </row>
    <row r="826" spans="2:26" x14ac:dyDescent="0.2">
      <c r="B826" s="34"/>
      <c r="C826" s="30"/>
      <c r="D826" s="30"/>
      <c r="E826" s="30"/>
      <c r="F826" s="30"/>
      <c r="G826" s="30"/>
      <c r="H826" s="30"/>
      <c r="I826" s="30"/>
      <c r="J826" s="30"/>
      <c r="K826" s="30"/>
      <c r="L826" s="30"/>
      <c r="M826" s="30"/>
      <c r="N826" s="30"/>
      <c r="O826" s="30"/>
      <c r="P826" s="30"/>
      <c r="Q826" s="30"/>
      <c r="R826" s="30"/>
      <c r="S826" s="30"/>
      <c r="T826" s="30"/>
      <c r="U826" s="30"/>
      <c r="V826" s="30"/>
      <c r="W826" s="30"/>
      <c r="X826" s="31"/>
      <c r="Y826" s="30"/>
      <c r="Z826" s="32"/>
    </row>
    <row r="827" spans="2:26" x14ac:dyDescent="0.2">
      <c r="B827" s="34"/>
      <c r="C827" s="30"/>
      <c r="D827" s="30"/>
      <c r="E827" s="30"/>
      <c r="F827" s="30"/>
      <c r="G827" s="30"/>
      <c r="H827" s="30"/>
      <c r="I827" s="30"/>
      <c r="J827" s="30"/>
      <c r="K827" s="30"/>
      <c r="L827" s="30"/>
      <c r="M827" s="30"/>
      <c r="N827" s="30"/>
      <c r="O827" s="30"/>
      <c r="P827" s="30"/>
      <c r="Q827" s="30"/>
      <c r="R827" s="30"/>
      <c r="S827" s="30"/>
      <c r="T827" s="30"/>
      <c r="U827" s="30"/>
      <c r="V827" s="30"/>
      <c r="W827" s="30"/>
      <c r="X827" s="31"/>
      <c r="Y827" s="30"/>
      <c r="Z827" s="32"/>
    </row>
    <row r="828" spans="2:26" x14ac:dyDescent="0.2">
      <c r="B828" s="34"/>
      <c r="C828" s="30"/>
      <c r="D828" s="30"/>
      <c r="E828" s="30"/>
      <c r="F828" s="30"/>
      <c r="G828" s="30"/>
      <c r="H828" s="30"/>
      <c r="I828" s="30"/>
      <c r="J828" s="30"/>
      <c r="K828" s="30"/>
      <c r="L828" s="30"/>
      <c r="M828" s="30"/>
      <c r="N828" s="30"/>
      <c r="O828" s="30"/>
      <c r="P828" s="30"/>
      <c r="Q828" s="30"/>
      <c r="R828" s="30"/>
      <c r="S828" s="30"/>
      <c r="T828" s="30"/>
      <c r="U828" s="30"/>
      <c r="V828" s="30"/>
      <c r="W828" s="30"/>
      <c r="X828" s="31"/>
      <c r="Y828" s="30"/>
      <c r="Z828" s="32"/>
    </row>
    <row r="829" spans="2:26" x14ac:dyDescent="0.2">
      <c r="B829" s="34"/>
      <c r="C829" s="30"/>
      <c r="D829" s="30"/>
      <c r="E829" s="30"/>
      <c r="F829" s="30"/>
      <c r="G829" s="30"/>
      <c r="H829" s="30"/>
      <c r="I829" s="30"/>
      <c r="J829" s="30"/>
      <c r="K829" s="30"/>
      <c r="L829" s="30"/>
      <c r="M829" s="30"/>
      <c r="N829" s="30"/>
      <c r="O829" s="30"/>
      <c r="P829" s="30"/>
      <c r="Q829" s="30"/>
      <c r="R829" s="30"/>
      <c r="S829" s="30"/>
      <c r="T829" s="30"/>
      <c r="U829" s="30"/>
      <c r="V829" s="30"/>
      <c r="W829" s="30"/>
      <c r="X829" s="31"/>
      <c r="Y829" s="30"/>
      <c r="Z829" s="32"/>
    </row>
    <row r="830" spans="2:26" x14ac:dyDescent="0.2">
      <c r="B830" s="34"/>
      <c r="C830" s="30"/>
      <c r="D830" s="30"/>
      <c r="E830" s="30"/>
      <c r="F830" s="30"/>
      <c r="G830" s="30"/>
      <c r="H830" s="30"/>
      <c r="I830" s="30"/>
      <c r="J830" s="30"/>
      <c r="K830" s="30"/>
      <c r="L830" s="30"/>
      <c r="M830" s="30"/>
      <c r="N830" s="30"/>
      <c r="O830" s="30"/>
      <c r="P830" s="30"/>
      <c r="Q830" s="30"/>
      <c r="R830" s="30"/>
      <c r="S830" s="30"/>
      <c r="T830" s="30"/>
      <c r="U830" s="30"/>
      <c r="V830" s="30"/>
      <c r="W830" s="30"/>
      <c r="X830" s="31"/>
      <c r="Y830" s="30"/>
      <c r="Z830" s="32"/>
    </row>
    <row r="831" spans="2:26" x14ac:dyDescent="0.2">
      <c r="B831" s="34"/>
      <c r="C831" s="30"/>
      <c r="D831" s="30"/>
      <c r="E831" s="30"/>
      <c r="F831" s="30"/>
      <c r="G831" s="30"/>
      <c r="H831" s="30"/>
      <c r="I831" s="30"/>
      <c r="J831" s="30"/>
      <c r="K831" s="30"/>
      <c r="L831" s="30"/>
      <c r="M831" s="30"/>
      <c r="N831" s="30"/>
      <c r="O831" s="30"/>
      <c r="P831" s="30"/>
      <c r="Q831" s="30"/>
      <c r="R831" s="30"/>
      <c r="S831" s="30"/>
      <c r="T831" s="30"/>
      <c r="U831" s="30"/>
      <c r="V831" s="30"/>
      <c r="W831" s="30"/>
      <c r="X831" s="31"/>
      <c r="Y831" s="30"/>
      <c r="Z831" s="32"/>
    </row>
    <row r="832" spans="2:26" x14ac:dyDescent="0.2">
      <c r="B832" s="34"/>
      <c r="C832" s="30"/>
      <c r="D832" s="30"/>
      <c r="E832" s="30"/>
      <c r="F832" s="30"/>
      <c r="G832" s="30"/>
      <c r="H832" s="30"/>
      <c r="I832" s="30"/>
      <c r="J832" s="30"/>
      <c r="K832" s="30"/>
      <c r="L832" s="30"/>
      <c r="M832" s="30"/>
      <c r="N832" s="30"/>
      <c r="O832" s="30"/>
      <c r="P832" s="30"/>
      <c r="Q832" s="30"/>
      <c r="R832" s="30"/>
      <c r="S832" s="30"/>
      <c r="T832" s="30"/>
      <c r="U832" s="30"/>
      <c r="V832" s="30"/>
      <c r="W832" s="30"/>
      <c r="X832" s="31"/>
      <c r="Y832" s="30"/>
      <c r="Z832" s="32"/>
    </row>
    <row r="833" spans="2:26" x14ac:dyDescent="0.2">
      <c r="B833" s="34"/>
      <c r="C833" s="30"/>
      <c r="D833" s="30"/>
      <c r="E833" s="30"/>
      <c r="F833" s="30"/>
      <c r="G833" s="30"/>
      <c r="H833" s="30"/>
      <c r="I833" s="30"/>
      <c r="J833" s="30"/>
      <c r="K833" s="30"/>
      <c r="L833" s="30"/>
      <c r="M833" s="30"/>
      <c r="N833" s="30"/>
      <c r="O833" s="30"/>
      <c r="P833" s="30"/>
      <c r="Q833" s="30"/>
      <c r="R833" s="30"/>
      <c r="S833" s="30"/>
      <c r="T833" s="30"/>
      <c r="U833" s="30"/>
      <c r="V833" s="30"/>
      <c r="W833" s="30"/>
      <c r="X833" s="31"/>
      <c r="Y833" s="30"/>
      <c r="Z833" s="32"/>
    </row>
    <row r="834" spans="2:26" x14ac:dyDescent="0.2">
      <c r="B834" s="34"/>
      <c r="C834" s="30"/>
      <c r="D834" s="30"/>
      <c r="E834" s="30"/>
      <c r="F834" s="30"/>
      <c r="G834" s="30"/>
      <c r="H834" s="30"/>
      <c r="I834" s="30"/>
      <c r="J834" s="30"/>
      <c r="K834" s="30"/>
      <c r="L834" s="30"/>
      <c r="M834" s="30"/>
      <c r="N834" s="30"/>
      <c r="O834" s="30"/>
      <c r="P834" s="30"/>
      <c r="Q834" s="30"/>
      <c r="R834" s="30"/>
      <c r="S834" s="30"/>
      <c r="T834" s="30"/>
      <c r="U834" s="30"/>
      <c r="V834" s="30"/>
      <c r="W834" s="30"/>
      <c r="X834" s="31"/>
      <c r="Y834" s="30"/>
      <c r="Z834" s="32"/>
    </row>
    <row r="835" spans="2:26" x14ac:dyDescent="0.2">
      <c r="B835" s="34"/>
      <c r="C835" s="30"/>
      <c r="D835" s="30"/>
      <c r="E835" s="30"/>
      <c r="F835" s="30"/>
      <c r="G835" s="30"/>
      <c r="H835" s="30"/>
      <c r="I835" s="30"/>
      <c r="J835" s="30"/>
      <c r="K835" s="30"/>
      <c r="L835" s="30"/>
      <c r="M835" s="30"/>
      <c r="N835" s="30"/>
      <c r="O835" s="30"/>
      <c r="P835" s="30"/>
      <c r="Q835" s="30"/>
      <c r="R835" s="30"/>
      <c r="S835" s="30"/>
      <c r="T835" s="30"/>
      <c r="U835" s="30"/>
      <c r="V835" s="30"/>
      <c r="W835" s="30"/>
      <c r="X835" s="31"/>
      <c r="Y835" s="30"/>
      <c r="Z835" s="32"/>
    </row>
    <row r="836" spans="2:26" x14ac:dyDescent="0.2">
      <c r="B836" s="34"/>
      <c r="C836" s="30"/>
      <c r="D836" s="30"/>
      <c r="E836" s="30"/>
      <c r="F836" s="30"/>
      <c r="G836" s="30"/>
      <c r="H836" s="30"/>
      <c r="I836" s="30"/>
      <c r="J836" s="30"/>
      <c r="K836" s="30"/>
      <c r="L836" s="30"/>
      <c r="M836" s="30"/>
      <c r="N836" s="30"/>
      <c r="O836" s="30"/>
      <c r="P836" s="30"/>
      <c r="Q836" s="30"/>
      <c r="R836" s="30"/>
      <c r="S836" s="30"/>
      <c r="T836" s="30"/>
      <c r="U836" s="30"/>
      <c r="V836" s="30"/>
      <c r="W836" s="30"/>
      <c r="X836" s="31"/>
      <c r="Y836" s="30"/>
      <c r="Z836" s="32"/>
    </row>
    <row r="837" spans="2:26" x14ac:dyDescent="0.2">
      <c r="B837" s="34"/>
      <c r="C837" s="30"/>
      <c r="D837" s="30"/>
      <c r="E837" s="30"/>
      <c r="F837" s="30"/>
      <c r="G837" s="30"/>
      <c r="H837" s="30"/>
      <c r="I837" s="30"/>
      <c r="J837" s="30"/>
      <c r="K837" s="30"/>
      <c r="L837" s="30"/>
      <c r="M837" s="30"/>
      <c r="N837" s="30"/>
      <c r="O837" s="30"/>
      <c r="P837" s="30"/>
      <c r="Q837" s="30"/>
      <c r="R837" s="30"/>
      <c r="S837" s="30"/>
      <c r="T837" s="30"/>
      <c r="U837" s="30"/>
      <c r="V837" s="30"/>
      <c r="W837" s="30"/>
      <c r="X837" s="31"/>
      <c r="Y837" s="30"/>
      <c r="Z837" s="32"/>
    </row>
    <row r="838" spans="2:26" x14ac:dyDescent="0.2">
      <c r="B838" s="34"/>
      <c r="C838" s="30"/>
      <c r="D838" s="30"/>
      <c r="E838" s="30"/>
      <c r="F838" s="30"/>
      <c r="G838" s="30"/>
      <c r="H838" s="30"/>
      <c r="I838" s="30"/>
      <c r="J838" s="30"/>
      <c r="K838" s="30"/>
      <c r="L838" s="30"/>
      <c r="M838" s="30"/>
      <c r="N838" s="30"/>
      <c r="O838" s="30"/>
      <c r="P838" s="30"/>
      <c r="Q838" s="30"/>
      <c r="R838" s="30"/>
      <c r="S838" s="30"/>
      <c r="T838" s="30"/>
      <c r="U838" s="30"/>
      <c r="V838" s="30"/>
      <c r="W838" s="30"/>
      <c r="X838" s="31"/>
      <c r="Y838" s="30"/>
      <c r="Z838" s="32"/>
    </row>
    <row r="839" spans="2:26" x14ac:dyDescent="0.2">
      <c r="B839" s="34"/>
      <c r="C839" s="30"/>
      <c r="D839" s="30"/>
      <c r="E839" s="30"/>
      <c r="F839" s="30"/>
      <c r="G839" s="30"/>
      <c r="H839" s="30"/>
      <c r="I839" s="30"/>
      <c r="J839" s="30"/>
      <c r="K839" s="30"/>
      <c r="L839" s="30"/>
      <c r="M839" s="30"/>
      <c r="N839" s="30"/>
      <c r="O839" s="30"/>
      <c r="P839" s="30"/>
      <c r="Q839" s="30"/>
      <c r="R839" s="30"/>
      <c r="S839" s="30"/>
      <c r="T839" s="30"/>
      <c r="U839" s="30"/>
      <c r="V839" s="30"/>
      <c r="W839" s="30"/>
      <c r="X839" s="31"/>
      <c r="Y839" s="30"/>
      <c r="Z839" s="32"/>
    </row>
    <row r="840" spans="2:26" x14ac:dyDescent="0.2">
      <c r="B840" s="34"/>
      <c r="C840" s="30"/>
      <c r="D840" s="30"/>
      <c r="E840" s="30"/>
      <c r="F840" s="30"/>
      <c r="G840" s="30"/>
      <c r="H840" s="30"/>
      <c r="I840" s="30"/>
      <c r="J840" s="30"/>
      <c r="K840" s="30"/>
      <c r="L840" s="30"/>
      <c r="M840" s="30"/>
      <c r="N840" s="30"/>
      <c r="O840" s="30"/>
      <c r="P840" s="30"/>
      <c r="Q840" s="30"/>
      <c r="R840" s="30"/>
      <c r="S840" s="30"/>
      <c r="T840" s="30"/>
      <c r="U840" s="30"/>
      <c r="V840" s="30"/>
      <c r="W840" s="30"/>
      <c r="X840" s="31"/>
      <c r="Y840" s="30"/>
      <c r="Z840" s="32"/>
    </row>
    <row r="841" spans="2:26" x14ac:dyDescent="0.2">
      <c r="B841" s="34"/>
      <c r="C841" s="30"/>
      <c r="D841" s="30"/>
      <c r="E841" s="30"/>
      <c r="F841" s="30"/>
      <c r="G841" s="30"/>
      <c r="H841" s="30"/>
      <c r="I841" s="30"/>
      <c r="J841" s="30"/>
      <c r="K841" s="30"/>
      <c r="L841" s="30"/>
      <c r="M841" s="30"/>
      <c r="N841" s="30"/>
      <c r="O841" s="30"/>
      <c r="P841" s="30"/>
      <c r="Q841" s="30"/>
      <c r="R841" s="30"/>
      <c r="S841" s="30"/>
      <c r="T841" s="30"/>
      <c r="U841" s="30"/>
      <c r="V841" s="30"/>
      <c r="W841" s="30"/>
      <c r="X841" s="31"/>
      <c r="Y841" s="30"/>
      <c r="Z841" s="32"/>
    </row>
    <row r="842" spans="2:26" x14ac:dyDescent="0.2">
      <c r="B842" s="34"/>
      <c r="C842" s="30"/>
      <c r="D842" s="30"/>
      <c r="E842" s="30"/>
      <c r="F842" s="30"/>
      <c r="G842" s="30"/>
      <c r="H842" s="30"/>
      <c r="I842" s="30"/>
      <c r="J842" s="30"/>
      <c r="K842" s="30"/>
      <c r="L842" s="30"/>
      <c r="M842" s="30"/>
      <c r="N842" s="30"/>
      <c r="O842" s="30"/>
      <c r="P842" s="30"/>
      <c r="Q842" s="30"/>
      <c r="R842" s="30"/>
      <c r="S842" s="30"/>
      <c r="T842" s="30"/>
      <c r="U842" s="30"/>
      <c r="V842" s="30"/>
      <c r="W842" s="30"/>
      <c r="X842" s="31"/>
      <c r="Y842" s="30"/>
      <c r="Z842" s="32"/>
    </row>
    <row r="843" spans="2:26" x14ac:dyDescent="0.2">
      <c r="B843" s="34"/>
      <c r="C843" s="30"/>
      <c r="D843" s="30"/>
      <c r="E843" s="30"/>
      <c r="F843" s="30"/>
      <c r="G843" s="30"/>
      <c r="H843" s="30"/>
      <c r="I843" s="30"/>
      <c r="J843" s="30"/>
      <c r="K843" s="30"/>
      <c r="L843" s="30"/>
      <c r="M843" s="30"/>
      <c r="N843" s="30"/>
      <c r="O843" s="30"/>
      <c r="P843" s="30"/>
      <c r="Q843" s="30"/>
      <c r="R843" s="30"/>
      <c r="S843" s="30"/>
      <c r="T843" s="30"/>
      <c r="U843" s="30"/>
      <c r="V843" s="30"/>
      <c r="W843" s="30"/>
      <c r="X843" s="31"/>
      <c r="Y843" s="30"/>
      <c r="Z843" s="32"/>
    </row>
    <row r="844" spans="2:26" x14ac:dyDescent="0.2">
      <c r="B844" s="34"/>
      <c r="C844" s="30"/>
      <c r="D844" s="30"/>
      <c r="E844" s="30"/>
      <c r="F844" s="30"/>
      <c r="G844" s="30"/>
      <c r="H844" s="30"/>
      <c r="I844" s="30"/>
      <c r="J844" s="30"/>
      <c r="K844" s="30"/>
      <c r="L844" s="30"/>
      <c r="M844" s="30"/>
      <c r="N844" s="30"/>
      <c r="O844" s="30"/>
      <c r="P844" s="30"/>
      <c r="Q844" s="30"/>
      <c r="R844" s="30"/>
      <c r="S844" s="30"/>
      <c r="T844" s="30"/>
      <c r="U844" s="30"/>
      <c r="V844" s="30"/>
      <c r="W844" s="30"/>
      <c r="X844" s="31"/>
      <c r="Y844" s="30"/>
      <c r="Z844" s="32"/>
    </row>
    <row r="845" spans="2:26" x14ac:dyDescent="0.2">
      <c r="B845" s="34"/>
      <c r="C845" s="30"/>
      <c r="D845" s="30"/>
      <c r="E845" s="30"/>
      <c r="F845" s="30"/>
      <c r="G845" s="30"/>
      <c r="H845" s="30"/>
      <c r="I845" s="30"/>
      <c r="J845" s="30"/>
      <c r="K845" s="30"/>
      <c r="L845" s="30"/>
      <c r="M845" s="30"/>
      <c r="N845" s="30"/>
      <c r="O845" s="30"/>
      <c r="P845" s="30"/>
      <c r="Q845" s="30"/>
      <c r="R845" s="30"/>
      <c r="S845" s="30"/>
      <c r="T845" s="30"/>
      <c r="U845" s="30"/>
      <c r="V845" s="30"/>
      <c r="W845" s="30"/>
      <c r="X845" s="31"/>
      <c r="Y845" s="30"/>
      <c r="Z845" s="32"/>
    </row>
    <row r="846" spans="2:26" x14ac:dyDescent="0.2">
      <c r="B846" s="34"/>
      <c r="C846" s="30"/>
      <c r="D846" s="30"/>
      <c r="E846" s="30"/>
      <c r="F846" s="30"/>
      <c r="G846" s="30"/>
      <c r="H846" s="30"/>
      <c r="I846" s="30"/>
      <c r="J846" s="30"/>
      <c r="K846" s="30"/>
      <c r="L846" s="30"/>
      <c r="M846" s="30"/>
      <c r="N846" s="30"/>
      <c r="O846" s="30"/>
      <c r="P846" s="30"/>
      <c r="Q846" s="30"/>
      <c r="R846" s="30"/>
      <c r="S846" s="30"/>
      <c r="T846" s="30"/>
      <c r="U846" s="30"/>
      <c r="V846" s="30"/>
      <c r="W846" s="30"/>
      <c r="X846" s="31"/>
      <c r="Y846" s="30"/>
      <c r="Z846" s="32"/>
    </row>
    <row r="847" spans="2:26" x14ac:dyDescent="0.2">
      <c r="B847" s="34"/>
      <c r="C847" s="30"/>
      <c r="D847" s="30"/>
      <c r="E847" s="30"/>
      <c r="F847" s="30"/>
      <c r="G847" s="30"/>
      <c r="H847" s="30"/>
      <c r="I847" s="30"/>
      <c r="J847" s="30"/>
      <c r="K847" s="30"/>
      <c r="L847" s="30"/>
      <c r="M847" s="30"/>
      <c r="N847" s="30"/>
      <c r="O847" s="30"/>
      <c r="P847" s="30"/>
      <c r="Q847" s="30"/>
      <c r="R847" s="30"/>
      <c r="S847" s="30"/>
      <c r="T847" s="30"/>
      <c r="U847" s="30"/>
      <c r="V847" s="30"/>
      <c r="W847" s="30"/>
      <c r="X847" s="31"/>
      <c r="Y847" s="30"/>
      <c r="Z847" s="32"/>
    </row>
    <row r="848" spans="2:26" x14ac:dyDescent="0.2">
      <c r="B848" s="34"/>
      <c r="C848" s="30"/>
      <c r="D848" s="30"/>
      <c r="E848" s="30"/>
      <c r="F848" s="30"/>
      <c r="G848" s="30"/>
      <c r="H848" s="30"/>
      <c r="I848" s="30"/>
      <c r="J848" s="30"/>
      <c r="K848" s="30"/>
      <c r="L848" s="30"/>
      <c r="M848" s="30"/>
      <c r="N848" s="30"/>
      <c r="O848" s="30"/>
      <c r="P848" s="30"/>
      <c r="Q848" s="30"/>
      <c r="R848" s="30"/>
      <c r="S848" s="30"/>
      <c r="T848" s="30"/>
      <c r="U848" s="30"/>
      <c r="V848" s="30"/>
      <c r="W848" s="30"/>
      <c r="X848" s="31"/>
      <c r="Y848" s="30"/>
      <c r="Z848" s="32"/>
    </row>
    <row r="849" spans="2:26" x14ac:dyDescent="0.2">
      <c r="B849" s="34"/>
      <c r="C849" s="30"/>
      <c r="D849" s="30"/>
      <c r="E849" s="30"/>
      <c r="F849" s="30"/>
      <c r="G849" s="30"/>
      <c r="H849" s="30"/>
      <c r="I849" s="30"/>
      <c r="J849" s="30"/>
      <c r="K849" s="30"/>
      <c r="L849" s="30"/>
      <c r="M849" s="30"/>
      <c r="N849" s="30"/>
      <c r="O849" s="30"/>
      <c r="P849" s="30"/>
      <c r="Q849" s="30"/>
      <c r="R849" s="30"/>
      <c r="S849" s="30"/>
      <c r="T849" s="30"/>
      <c r="U849" s="30"/>
      <c r="V849" s="30"/>
      <c r="W849" s="30"/>
      <c r="X849" s="31"/>
      <c r="Y849" s="30"/>
      <c r="Z849" s="32"/>
    </row>
    <row r="850" spans="2:26" x14ac:dyDescent="0.2">
      <c r="B850" s="34"/>
      <c r="C850" s="30"/>
      <c r="D850" s="30"/>
      <c r="E850" s="30"/>
      <c r="F850" s="30"/>
      <c r="G850" s="30"/>
      <c r="H850" s="30"/>
      <c r="I850" s="30"/>
      <c r="J850" s="30"/>
      <c r="K850" s="30"/>
      <c r="L850" s="30"/>
      <c r="M850" s="30"/>
      <c r="N850" s="30"/>
      <c r="O850" s="30"/>
      <c r="P850" s="30"/>
      <c r="Q850" s="30"/>
      <c r="R850" s="30"/>
      <c r="S850" s="30"/>
      <c r="T850" s="30"/>
      <c r="U850" s="30"/>
      <c r="V850" s="30"/>
      <c r="W850" s="30"/>
      <c r="X850" s="31"/>
      <c r="Y850" s="30"/>
      <c r="Z850" s="32"/>
    </row>
    <row r="851" spans="2:26" x14ac:dyDescent="0.2">
      <c r="B851" s="34"/>
      <c r="C851" s="30"/>
      <c r="D851" s="30"/>
      <c r="E851" s="30"/>
      <c r="F851" s="30"/>
      <c r="G851" s="30"/>
      <c r="H851" s="30"/>
      <c r="I851" s="30"/>
      <c r="J851" s="30"/>
      <c r="K851" s="30"/>
      <c r="L851" s="30"/>
      <c r="M851" s="30"/>
      <c r="N851" s="30"/>
      <c r="O851" s="30"/>
      <c r="P851" s="30"/>
      <c r="Q851" s="30"/>
      <c r="R851" s="30"/>
      <c r="S851" s="30"/>
      <c r="T851" s="30"/>
      <c r="U851" s="30"/>
      <c r="V851" s="30"/>
      <c r="W851" s="30"/>
      <c r="X851" s="31"/>
      <c r="Y851" s="30"/>
      <c r="Z851" s="32"/>
    </row>
    <row r="852" spans="2:26" x14ac:dyDescent="0.2">
      <c r="B852" s="34"/>
      <c r="C852" s="30"/>
      <c r="D852" s="30"/>
      <c r="E852" s="30"/>
      <c r="F852" s="30"/>
      <c r="G852" s="30"/>
      <c r="H852" s="30"/>
      <c r="I852" s="30"/>
      <c r="J852" s="30"/>
      <c r="K852" s="30"/>
      <c r="L852" s="30"/>
      <c r="M852" s="30"/>
      <c r="N852" s="30"/>
      <c r="O852" s="30"/>
      <c r="P852" s="30"/>
      <c r="Q852" s="30"/>
      <c r="R852" s="30"/>
      <c r="S852" s="30"/>
      <c r="T852" s="30"/>
      <c r="U852" s="30"/>
      <c r="V852" s="30"/>
      <c r="W852" s="30"/>
      <c r="X852" s="31"/>
      <c r="Y852" s="30"/>
      <c r="Z852" s="32"/>
    </row>
    <row r="853" spans="2:26" x14ac:dyDescent="0.2">
      <c r="B853" s="34"/>
      <c r="C853" s="30"/>
      <c r="D853" s="30"/>
      <c r="E853" s="30"/>
      <c r="F853" s="30"/>
      <c r="G853" s="30"/>
      <c r="H853" s="30"/>
      <c r="I853" s="30"/>
      <c r="J853" s="30"/>
      <c r="K853" s="30"/>
      <c r="L853" s="30"/>
      <c r="M853" s="30"/>
      <c r="N853" s="30"/>
      <c r="O853" s="30"/>
      <c r="P853" s="30"/>
      <c r="Q853" s="30"/>
      <c r="R853" s="30"/>
      <c r="S853" s="30"/>
      <c r="T853" s="30"/>
      <c r="U853" s="30"/>
      <c r="V853" s="30"/>
      <c r="W853" s="30"/>
      <c r="X853" s="31"/>
      <c r="Y853" s="30"/>
      <c r="Z853" s="32"/>
    </row>
    <row r="854" spans="2:26" x14ac:dyDescent="0.2">
      <c r="B854" s="34"/>
      <c r="C854" s="30"/>
      <c r="D854" s="30"/>
      <c r="E854" s="30"/>
      <c r="F854" s="30"/>
      <c r="G854" s="30"/>
      <c r="H854" s="30"/>
      <c r="I854" s="30"/>
      <c r="J854" s="30"/>
      <c r="K854" s="30"/>
      <c r="L854" s="30"/>
      <c r="M854" s="30"/>
      <c r="N854" s="30"/>
      <c r="O854" s="30"/>
      <c r="P854" s="30"/>
      <c r="Q854" s="30"/>
      <c r="R854" s="30"/>
      <c r="S854" s="30"/>
      <c r="T854" s="30"/>
      <c r="U854" s="30"/>
      <c r="V854" s="30"/>
      <c r="W854" s="30"/>
      <c r="X854" s="31"/>
      <c r="Y854" s="30"/>
      <c r="Z854" s="32"/>
    </row>
    <row r="855" spans="2:26" x14ac:dyDescent="0.2">
      <c r="B855" s="34"/>
      <c r="C855" s="30"/>
      <c r="D855" s="30"/>
      <c r="E855" s="30"/>
      <c r="F855" s="30"/>
      <c r="G855" s="30"/>
      <c r="H855" s="30"/>
      <c r="I855" s="30"/>
      <c r="J855" s="30"/>
      <c r="K855" s="30"/>
      <c r="L855" s="30"/>
      <c r="M855" s="30"/>
      <c r="N855" s="30"/>
      <c r="O855" s="30"/>
      <c r="P855" s="30"/>
      <c r="Q855" s="30"/>
      <c r="R855" s="30"/>
      <c r="S855" s="30"/>
      <c r="T855" s="30"/>
      <c r="U855" s="30"/>
      <c r="V855" s="30"/>
      <c r="W855" s="30"/>
      <c r="X855" s="31"/>
      <c r="Y855" s="30"/>
      <c r="Z855" s="32"/>
    </row>
    <row r="856" spans="2:26" x14ac:dyDescent="0.2">
      <c r="B856" s="34"/>
      <c r="C856" s="30"/>
      <c r="D856" s="30"/>
      <c r="E856" s="30"/>
      <c r="F856" s="30"/>
      <c r="G856" s="30"/>
      <c r="H856" s="30"/>
      <c r="I856" s="30"/>
      <c r="J856" s="30"/>
      <c r="K856" s="30"/>
      <c r="L856" s="30"/>
      <c r="M856" s="30"/>
      <c r="N856" s="30"/>
      <c r="O856" s="30"/>
      <c r="P856" s="30"/>
      <c r="Q856" s="30"/>
      <c r="R856" s="30"/>
      <c r="S856" s="30"/>
      <c r="T856" s="30"/>
      <c r="U856" s="30"/>
      <c r="V856" s="30"/>
      <c r="W856" s="30"/>
      <c r="X856" s="31"/>
      <c r="Y856" s="30"/>
      <c r="Z856" s="32"/>
    </row>
    <row r="857" spans="2:26" x14ac:dyDescent="0.2">
      <c r="B857" s="34"/>
      <c r="C857" s="30"/>
      <c r="D857" s="30"/>
      <c r="E857" s="30"/>
      <c r="F857" s="30"/>
      <c r="G857" s="30"/>
      <c r="H857" s="30"/>
      <c r="I857" s="30"/>
      <c r="J857" s="30"/>
      <c r="K857" s="30"/>
      <c r="L857" s="30"/>
      <c r="M857" s="30"/>
      <c r="N857" s="30"/>
      <c r="O857" s="30"/>
      <c r="P857" s="30"/>
      <c r="Q857" s="30"/>
      <c r="R857" s="30"/>
      <c r="S857" s="30"/>
      <c r="T857" s="30"/>
      <c r="U857" s="30"/>
      <c r="V857" s="30"/>
      <c r="W857" s="30"/>
      <c r="X857" s="31"/>
      <c r="Y857" s="30"/>
      <c r="Z857" s="32"/>
    </row>
    <row r="858" spans="2:26" x14ac:dyDescent="0.2">
      <c r="B858" s="34"/>
      <c r="C858" s="30"/>
      <c r="D858" s="30"/>
      <c r="E858" s="30"/>
      <c r="F858" s="30"/>
      <c r="G858" s="30"/>
      <c r="H858" s="30"/>
      <c r="I858" s="30"/>
      <c r="J858" s="30"/>
      <c r="K858" s="30"/>
      <c r="L858" s="30"/>
      <c r="M858" s="30"/>
      <c r="N858" s="30"/>
      <c r="O858" s="30"/>
      <c r="P858" s="30"/>
      <c r="Q858" s="30"/>
      <c r="R858" s="30"/>
      <c r="S858" s="30"/>
      <c r="T858" s="30"/>
      <c r="U858" s="30"/>
      <c r="V858" s="30"/>
      <c r="W858" s="30"/>
      <c r="X858" s="31"/>
      <c r="Y858" s="30"/>
      <c r="Z858" s="32"/>
    </row>
    <row r="859" spans="2:26" x14ac:dyDescent="0.2">
      <c r="B859" s="34"/>
      <c r="C859" s="30"/>
      <c r="D859" s="30"/>
      <c r="E859" s="30"/>
      <c r="F859" s="30"/>
      <c r="G859" s="30"/>
      <c r="H859" s="30"/>
      <c r="I859" s="30"/>
      <c r="J859" s="30"/>
      <c r="K859" s="30"/>
      <c r="L859" s="30"/>
      <c r="M859" s="30"/>
      <c r="N859" s="30"/>
      <c r="O859" s="30"/>
      <c r="P859" s="30"/>
      <c r="Q859" s="30"/>
      <c r="R859" s="30"/>
      <c r="S859" s="30"/>
      <c r="T859" s="30"/>
      <c r="U859" s="30"/>
      <c r="V859" s="30"/>
      <c r="W859" s="30"/>
      <c r="X859" s="31"/>
      <c r="Y859" s="30"/>
      <c r="Z859" s="32"/>
    </row>
    <row r="860" spans="2:26" x14ac:dyDescent="0.2">
      <c r="B860" s="34"/>
      <c r="C860" s="30"/>
      <c r="D860" s="30"/>
      <c r="E860" s="30"/>
      <c r="F860" s="30"/>
      <c r="G860" s="30"/>
      <c r="H860" s="30"/>
      <c r="I860" s="30"/>
      <c r="J860" s="30"/>
      <c r="K860" s="30"/>
      <c r="L860" s="30"/>
      <c r="M860" s="30"/>
      <c r="N860" s="30"/>
      <c r="O860" s="30"/>
      <c r="P860" s="30"/>
      <c r="Q860" s="30"/>
      <c r="R860" s="30"/>
      <c r="S860" s="30"/>
      <c r="T860" s="30"/>
      <c r="U860" s="30"/>
      <c r="V860" s="30"/>
      <c r="W860" s="30"/>
      <c r="X860" s="31"/>
      <c r="Y860" s="30"/>
      <c r="Z860" s="32"/>
    </row>
    <row r="861" spans="2:26" x14ac:dyDescent="0.2">
      <c r="B861" s="34"/>
      <c r="C861" s="30"/>
      <c r="D861" s="30"/>
      <c r="E861" s="30"/>
      <c r="F861" s="30"/>
      <c r="G861" s="30"/>
      <c r="H861" s="30"/>
      <c r="I861" s="30"/>
      <c r="J861" s="30"/>
      <c r="K861" s="30"/>
      <c r="L861" s="30"/>
      <c r="M861" s="30"/>
      <c r="N861" s="30"/>
      <c r="O861" s="30"/>
      <c r="P861" s="30"/>
      <c r="Q861" s="30"/>
      <c r="R861" s="30"/>
      <c r="S861" s="30"/>
      <c r="T861" s="30"/>
      <c r="U861" s="30"/>
      <c r="V861" s="30"/>
      <c r="W861" s="30"/>
      <c r="X861" s="31"/>
      <c r="Y861" s="30"/>
      <c r="Z861" s="32"/>
    </row>
    <row r="862" spans="2:26" x14ac:dyDescent="0.2">
      <c r="B862" s="34"/>
      <c r="C862" s="30"/>
      <c r="D862" s="30"/>
      <c r="E862" s="30"/>
      <c r="F862" s="30"/>
      <c r="G862" s="30"/>
      <c r="H862" s="30"/>
      <c r="I862" s="30"/>
      <c r="J862" s="30"/>
      <c r="K862" s="30"/>
      <c r="L862" s="30"/>
      <c r="M862" s="30"/>
      <c r="N862" s="30"/>
      <c r="O862" s="30"/>
      <c r="P862" s="30"/>
      <c r="Q862" s="30"/>
      <c r="R862" s="30"/>
      <c r="S862" s="30"/>
      <c r="T862" s="30"/>
      <c r="U862" s="30"/>
      <c r="V862" s="30"/>
      <c r="W862" s="30"/>
      <c r="X862" s="31"/>
      <c r="Y862" s="30"/>
      <c r="Z862" s="32"/>
    </row>
    <row r="863" spans="2:26" x14ac:dyDescent="0.2">
      <c r="B863" s="34"/>
      <c r="C863" s="30"/>
      <c r="D863" s="30"/>
      <c r="E863" s="30"/>
      <c r="F863" s="30"/>
      <c r="G863" s="30"/>
      <c r="H863" s="30"/>
      <c r="I863" s="30"/>
      <c r="J863" s="30"/>
      <c r="K863" s="30"/>
      <c r="L863" s="30"/>
      <c r="M863" s="30"/>
      <c r="N863" s="30"/>
      <c r="O863" s="30"/>
      <c r="P863" s="30"/>
      <c r="Q863" s="30"/>
      <c r="R863" s="30"/>
      <c r="S863" s="30"/>
      <c r="T863" s="30"/>
      <c r="U863" s="30"/>
      <c r="V863" s="30"/>
      <c r="W863" s="30"/>
      <c r="X863" s="31"/>
      <c r="Y863" s="30"/>
      <c r="Z863" s="32"/>
    </row>
    <row r="864" spans="2:26" x14ac:dyDescent="0.2">
      <c r="B864" s="34"/>
      <c r="C864" s="30"/>
      <c r="D864" s="30"/>
      <c r="E864" s="30"/>
      <c r="F864" s="30"/>
      <c r="G864" s="30"/>
      <c r="H864" s="30"/>
      <c r="I864" s="30"/>
      <c r="J864" s="30"/>
      <c r="K864" s="30"/>
      <c r="L864" s="30"/>
      <c r="M864" s="30"/>
      <c r="N864" s="30"/>
      <c r="O864" s="30"/>
      <c r="P864" s="30"/>
      <c r="Q864" s="30"/>
      <c r="R864" s="30"/>
      <c r="S864" s="30"/>
      <c r="T864" s="30"/>
      <c r="U864" s="30"/>
      <c r="V864" s="30"/>
      <c r="W864" s="30"/>
      <c r="X864" s="31"/>
      <c r="Y864" s="30"/>
      <c r="Z864" s="32"/>
    </row>
    <row r="865" spans="2:26" x14ac:dyDescent="0.2">
      <c r="B865" s="34"/>
      <c r="C865" s="30"/>
      <c r="D865" s="30"/>
      <c r="E865" s="30"/>
      <c r="F865" s="30"/>
      <c r="G865" s="30"/>
      <c r="H865" s="30"/>
      <c r="I865" s="30"/>
      <c r="J865" s="30"/>
      <c r="K865" s="30"/>
      <c r="L865" s="30"/>
      <c r="M865" s="30"/>
      <c r="N865" s="30"/>
      <c r="O865" s="30"/>
      <c r="P865" s="30"/>
      <c r="Q865" s="30"/>
      <c r="R865" s="30"/>
      <c r="S865" s="30"/>
      <c r="T865" s="30"/>
      <c r="U865" s="30"/>
      <c r="V865" s="30"/>
      <c r="W865" s="30"/>
      <c r="X865" s="31"/>
      <c r="Y865" s="30"/>
      <c r="Z865" s="32"/>
    </row>
    <row r="866" spans="2:26" x14ac:dyDescent="0.2">
      <c r="B866" s="34"/>
      <c r="C866" s="30"/>
      <c r="D866" s="30"/>
      <c r="E866" s="30"/>
      <c r="F866" s="30"/>
      <c r="G866" s="30"/>
      <c r="H866" s="30"/>
      <c r="I866" s="30"/>
      <c r="J866" s="30"/>
      <c r="K866" s="30"/>
      <c r="L866" s="30"/>
      <c r="M866" s="30"/>
      <c r="N866" s="30"/>
      <c r="O866" s="30"/>
      <c r="P866" s="30"/>
      <c r="Q866" s="30"/>
      <c r="R866" s="30"/>
      <c r="S866" s="30"/>
      <c r="T866" s="30"/>
      <c r="U866" s="30"/>
      <c r="V866" s="30"/>
      <c r="W866" s="30"/>
      <c r="X866" s="31"/>
      <c r="Y866" s="30"/>
      <c r="Z866" s="32"/>
    </row>
    <row r="867" spans="2:26" x14ac:dyDescent="0.2">
      <c r="B867" s="34"/>
      <c r="C867" s="30"/>
      <c r="D867" s="30"/>
      <c r="E867" s="30"/>
      <c r="F867" s="30"/>
      <c r="G867" s="30"/>
      <c r="H867" s="30"/>
      <c r="I867" s="30"/>
      <c r="J867" s="30"/>
      <c r="K867" s="30"/>
      <c r="L867" s="30"/>
      <c r="M867" s="30"/>
      <c r="N867" s="30"/>
      <c r="O867" s="30"/>
      <c r="P867" s="30"/>
      <c r="Q867" s="30"/>
      <c r="R867" s="30"/>
      <c r="S867" s="30"/>
      <c r="T867" s="30"/>
      <c r="U867" s="30"/>
      <c r="V867" s="30"/>
      <c r="W867" s="30"/>
      <c r="X867" s="31"/>
      <c r="Y867" s="30"/>
      <c r="Z867" s="32"/>
    </row>
    <row r="868" spans="2:26" x14ac:dyDescent="0.2">
      <c r="B868" s="34"/>
      <c r="C868" s="30"/>
      <c r="D868" s="30"/>
      <c r="E868" s="30"/>
      <c r="F868" s="30"/>
      <c r="G868" s="30"/>
      <c r="H868" s="30"/>
      <c r="I868" s="30"/>
      <c r="J868" s="30"/>
      <c r="K868" s="30"/>
      <c r="L868" s="30"/>
      <c r="M868" s="30"/>
      <c r="N868" s="30"/>
      <c r="O868" s="30"/>
      <c r="P868" s="30"/>
      <c r="Q868" s="30"/>
      <c r="R868" s="30"/>
      <c r="S868" s="30"/>
      <c r="T868" s="30"/>
      <c r="U868" s="30"/>
      <c r="V868" s="30"/>
      <c r="W868" s="30"/>
      <c r="X868" s="31"/>
      <c r="Y868" s="30"/>
      <c r="Z868" s="32"/>
    </row>
    <row r="869" spans="2:26" x14ac:dyDescent="0.2">
      <c r="B869" s="34"/>
      <c r="C869" s="30"/>
      <c r="D869" s="30"/>
      <c r="E869" s="30"/>
      <c r="F869" s="30"/>
      <c r="G869" s="30"/>
      <c r="H869" s="30"/>
      <c r="I869" s="30"/>
      <c r="J869" s="30"/>
      <c r="K869" s="30"/>
      <c r="L869" s="30"/>
      <c r="M869" s="30"/>
      <c r="N869" s="30"/>
      <c r="O869" s="30"/>
      <c r="P869" s="30"/>
      <c r="Q869" s="30"/>
      <c r="R869" s="30"/>
      <c r="S869" s="30"/>
      <c r="T869" s="30"/>
      <c r="U869" s="30"/>
      <c r="V869" s="30"/>
      <c r="W869" s="30"/>
      <c r="X869" s="31"/>
      <c r="Y869" s="30"/>
      <c r="Z869" s="32"/>
    </row>
    <row r="870" spans="2:26" x14ac:dyDescent="0.2">
      <c r="B870" s="34"/>
      <c r="C870" s="30"/>
      <c r="D870" s="30"/>
      <c r="E870" s="30"/>
      <c r="F870" s="30"/>
      <c r="G870" s="30"/>
      <c r="H870" s="30"/>
      <c r="I870" s="30"/>
      <c r="J870" s="30"/>
      <c r="K870" s="30"/>
      <c r="L870" s="30"/>
      <c r="M870" s="30"/>
      <c r="N870" s="30"/>
      <c r="O870" s="30"/>
      <c r="P870" s="30"/>
      <c r="Q870" s="30"/>
      <c r="R870" s="30"/>
      <c r="S870" s="30"/>
      <c r="T870" s="30"/>
      <c r="U870" s="30"/>
      <c r="V870" s="30"/>
      <c r="W870" s="30"/>
      <c r="X870" s="31"/>
      <c r="Y870" s="30"/>
      <c r="Z870" s="32"/>
    </row>
    <row r="871" spans="2:26" x14ac:dyDescent="0.2">
      <c r="B871" s="34"/>
      <c r="C871" s="30"/>
      <c r="D871" s="30"/>
      <c r="E871" s="30"/>
      <c r="F871" s="30"/>
      <c r="G871" s="30"/>
      <c r="H871" s="30"/>
      <c r="I871" s="30"/>
      <c r="J871" s="30"/>
      <c r="K871" s="30"/>
      <c r="L871" s="30"/>
      <c r="M871" s="30"/>
      <c r="N871" s="30"/>
      <c r="O871" s="30"/>
      <c r="P871" s="30"/>
      <c r="Q871" s="30"/>
      <c r="R871" s="30"/>
      <c r="S871" s="30"/>
      <c r="T871" s="30"/>
      <c r="U871" s="30"/>
      <c r="V871" s="30"/>
      <c r="W871" s="30"/>
      <c r="X871" s="31"/>
      <c r="Y871" s="30"/>
      <c r="Z871" s="32"/>
    </row>
    <row r="872" spans="2:26" x14ac:dyDescent="0.2">
      <c r="B872" s="34"/>
      <c r="C872" s="30"/>
      <c r="D872" s="30"/>
      <c r="E872" s="30"/>
      <c r="F872" s="30"/>
      <c r="G872" s="30"/>
      <c r="H872" s="30"/>
      <c r="I872" s="30"/>
      <c r="J872" s="30"/>
      <c r="K872" s="30"/>
      <c r="L872" s="30"/>
      <c r="M872" s="30"/>
      <c r="N872" s="30"/>
      <c r="O872" s="30"/>
      <c r="P872" s="30"/>
      <c r="Q872" s="30"/>
      <c r="R872" s="30"/>
      <c r="S872" s="30"/>
      <c r="T872" s="30"/>
      <c r="U872" s="30"/>
      <c r="V872" s="30"/>
      <c r="W872" s="30"/>
      <c r="X872" s="31"/>
      <c r="Y872" s="30"/>
      <c r="Z872" s="32"/>
    </row>
    <row r="873" spans="2:26" x14ac:dyDescent="0.2">
      <c r="B873" s="34"/>
      <c r="C873" s="30"/>
      <c r="D873" s="30"/>
      <c r="E873" s="30"/>
      <c r="F873" s="30"/>
      <c r="G873" s="30"/>
      <c r="H873" s="30"/>
      <c r="I873" s="30"/>
      <c r="J873" s="30"/>
      <c r="K873" s="30"/>
      <c r="L873" s="30"/>
      <c r="M873" s="30"/>
      <c r="N873" s="30"/>
      <c r="O873" s="30"/>
      <c r="P873" s="30"/>
      <c r="Q873" s="30"/>
      <c r="R873" s="30"/>
      <c r="S873" s="30"/>
      <c r="T873" s="30"/>
      <c r="U873" s="30"/>
      <c r="V873" s="30"/>
      <c r="W873" s="30"/>
      <c r="X873" s="31"/>
      <c r="Y873" s="30"/>
      <c r="Z873" s="32"/>
    </row>
    <row r="874" spans="2:26" x14ac:dyDescent="0.2">
      <c r="B874" s="34"/>
      <c r="C874" s="30"/>
      <c r="D874" s="30"/>
      <c r="E874" s="30"/>
      <c r="F874" s="30"/>
      <c r="G874" s="30"/>
      <c r="H874" s="30"/>
      <c r="I874" s="30"/>
      <c r="J874" s="30"/>
      <c r="K874" s="30"/>
      <c r="L874" s="30"/>
      <c r="M874" s="30"/>
      <c r="N874" s="30"/>
      <c r="O874" s="30"/>
      <c r="P874" s="30"/>
      <c r="Q874" s="30"/>
      <c r="R874" s="30"/>
      <c r="S874" s="30"/>
      <c r="T874" s="30"/>
      <c r="U874" s="30"/>
      <c r="V874" s="30"/>
      <c r="W874" s="30"/>
      <c r="X874" s="31"/>
      <c r="Y874" s="30"/>
      <c r="Z874" s="32"/>
    </row>
    <row r="875" spans="2:26" x14ac:dyDescent="0.2">
      <c r="B875" s="34"/>
      <c r="C875" s="30"/>
      <c r="D875" s="30"/>
      <c r="E875" s="30"/>
      <c r="F875" s="30"/>
      <c r="G875" s="30"/>
      <c r="H875" s="30"/>
      <c r="I875" s="30"/>
      <c r="J875" s="30"/>
      <c r="K875" s="30"/>
      <c r="L875" s="30"/>
      <c r="M875" s="30"/>
      <c r="N875" s="30"/>
      <c r="O875" s="30"/>
      <c r="P875" s="30"/>
      <c r="Q875" s="30"/>
      <c r="R875" s="30"/>
      <c r="S875" s="30"/>
      <c r="T875" s="30"/>
      <c r="U875" s="30"/>
      <c r="V875" s="30"/>
      <c r="W875" s="30"/>
      <c r="X875" s="31"/>
      <c r="Y875" s="30"/>
      <c r="Z875" s="32"/>
    </row>
    <row r="876" spans="2:26" x14ac:dyDescent="0.2">
      <c r="B876" s="34"/>
      <c r="C876" s="30"/>
      <c r="D876" s="30"/>
      <c r="E876" s="30"/>
      <c r="F876" s="30"/>
      <c r="G876" s="30"/>
      <c r="H876" s="30"/>
      <c r="I876" s="30"/>
      <c r="J876" s="30"/>
      <c r="K876" s="30"/>
      <c r="L876" s="30"/>
      <c r="M876" s="30"/>
      <c r="N876" s="30"/>
      <c r="O876" s="30"/>
      <c r="P876" s="30"/>
      <c r="Q876" s="30"/>
      <c r="R876" s="30"/>
      <c r="S876" s="30"/>
      <c r="T876" s="30"/>
      <c r="U876" s="30"/>
      <c r="V876" s="30"/>
      <c r="W876" s="30"/>
      <c r="X876" s="31"/>
      <c r="Y876" s="30"/>
      <c r="Z876" s="32"/>
    </row>
    <row r="877" spans="2:26" x14ac:dyDescent="0.2">
      <c r="B877" s="34"/>
      <c r="C877" s="30"/>
      <c r="D877" s="30"/>
      <c r="E877" s="30"/>
      <c r="F877" s="30"/>
      <c r="G877" s="30"/>
      <c r="H877" s="30"/>
      <c r="I877" s="30"/>
      <c r="J877" s="30"/>
      <c r="K877" s="30"/>
      <c r="L877" s="30"/>
      <c r="M877" s="30"/>
      <c r="N877" s="30"/>
      <c r="O877" s="30"/>
      <c r="P877" s="30"/>
      <c r="Q877" s="30"/>
      <c r="R877" s="30"/>
      <c r="S877" s="30"/>
      <c r="T877" s="30"/>
      <c r="U877" s="30"/>
      <c r="V877" s="30"/>
      <c r="W877" s="30"/>
      <c r="X877" s="31"/>
      <c r="Y877" s="30"/>
      <c r="Z877" s="32"/>
    </row>
    <row r="878" spans="2:26" x14ac:dyDescent="0.2">
      <c r="B878" s="34"/>
      <c r="C878" s="30"/>
      <c r="D878" s="30"/>
      <c r="E878" s="30"/>
      <c r="F878" s="30"/>
      <c r="G878" s="30"/>
      <c r="H878" s="30"/>
      <c r="I878" s="30"/>
      <c r="J878" s="30"/>
      <c r="K878" s="30"/>
      <c r="L878" s="30"/>
      <c r="M878" s="30"/>
      <c r="N878" s="30"/>
      <c r="O878" s="30"/>
      <c r="P878" s="30"/>
      <c r="Q878" s="30"/>
      <c r="R878" s="30"/>
      <c r="S878" s="30"/>
      <c r="T878" s="30"/>
      <c r="U878" s="30"/>
      <c r="V878" s="30"/>
      <c r="W878" s="30"/>
      <c r="X878" s="31"/>
      <c r="Y878" s="30"/>
      <c r="Z878" s="32"/>
    </row>
    <row r="879" spans="2:26" x14ac:dyDescent="0.2">
      <c r="B879" s="34"/>
      <c r="C879" s="30"/>
      <c r="D879" s="30"/>
      <c r="E879" s="30"/>
      <c r="F879" s="30"/>
      <c r="G879" s="30"/>
      <c r="H879" s="30"/>
      <c r="I879" s="30"/>
      <c r="J879" s="30"/>
      <c r="K879" s="30"/>
      <c r="L879" s="30"/>
      <c r="M879" s="30"/>
      <c r="N879" s="30"/>
      <c r="O879" s="30"/>
      <c r="P879" s="30"/>
      <c r="Q879" s="30"/>
      <c r="R879" s="30"/>
      <c r="S879" s="30"/>
      <c r="T879" s="30"/>
      <c r="U879" s="30"/>
      <c r="V879" s="30"/>
      <c r="W879" s="30"/>
      <c r="X879" s="31"/>
      <c r="Y879" s="30"/>
      <c r="Z879" s="32"/>
    </row>
    <row r="880" spans="2:26" x14ac:dyDescent="0.2">
      <c r="B880" s="34"/>
      <c r="C880" s="30"/>
      <c r="D880" s="30"/>
      <c r="E880" s="30"/>
      <c r="F880" s="30"/>
      <c r="G880" s="30"/>
      <c r="H880" s="30"/>
      <c r="I880" s="30"/>
      <c r="J880" s="30"/>
      <c r="K880" s="30"/>
      <c r="L880" s="30"/>
      <c r="M880" s="30"/>
      <c r="N880" s="30"/>
      <c r="O880" s="30"/>
      <c r="P880" s="30"/>
      <c r="Q880" s="30"/>
      <c r="R880" s="30"/>
      <c r="S880" s="30"/>
      <c r="T880" s="30"/>
      <c r="U880" s="30"/>
      <c r="V880" s="30"/>
      <c r="W880" s="30"/>
      <c r="X880" s="31"/>
      <c r="Y880" s="30"/>
      <c r="Z880" s="32"/>
    </row>
    <row r="881" spans="2:26" x14ac:dyDescent="0.2">
      <c r="B881" s="34"/>
      <c r="C881" s="30"/>
      <c r="D881" s="30"/>
      <c r="E881" s="30"/>
      <c r="F881" s="30"/>
      <c r="G881" s="30"/>
      <c r="H881" s="30"/>
      <c r="I881" s="30"/>
      <c r="J881" s="30"/>
      <c r="K881" s="30"/>
      <c r="L881" s="30"/>
      <c r="M881" s="30"/>
      <c r="N881" s="30"/>
      <c r="O881" s="30"/>
      <c r="P881" s="30"/>
      <c r="Q881" s="30"/>
      <c r="R881" s="30"/>
      <c r="S881" s="30"/>
      <c r="T881" s="30"/>
      <c r="U881" s="30"/>
      <c r="V881" s="30"/>
      <c r="W881" s="30"/>
      <c r="X881" s="31"/>
      <c r="Y881" s="30"/>
      <c r="Z881" s="32"/>
    </row>
    <row r="882" spans="2:26" x14ac:dyDescent="0.2">
      <c r="B882" s="34"/>
      <c r="C882" s="30"/>
      <c r="D882" s="30"/>
      <c r="E882" s="30"/>
      <c r="F882" s="30"/>
      <c r="G882" s="30"/>
      <c r="H882" s="30"/>
      <c r="I882" s="30"/>
      <c r="J882" s="30"/>
      <c r="K882" s="30"/>
      <c r="L882" s="30"/>
      <c r="M882" s="30"/>
      <c r="N882" s="30"/>
      <c r="O882" s="30"/>
      <c r="P882" s="30"/>
      <c r="Q882" s="30"/>
      <c r="R882" s="30"/>
      <c r="S882" s="30"/>
      <c r="T882" s="30"/>
      <c r="U882" s="30"/>
      <c r="V882" s="30"/>
      <c r="W882" s="30"/>
      <c r="X882" s="31"/>
      <c r="Y882" s="30"/>
      <c r="Z882" s="32"/>
    </row>
    <row r="883" spans="2:26" x14ac:dyDescent="0.2">
      <c r="B883" s="34"/>
      <c r="C883" s="30"/>
      <c r="D883" s="30"/>
      <c r="E883" s="30"/>
      <c r="F883" s="30"/>
      <c r="G883" s="30"/>
      <c r="H883" s="30"/>
      <c r="I883" s="30"/>
      <c r="J883" s="30"/>
      <c r="K883" s="30"/>
      <c r="L883" s="30"/>
      <c r="M883" s="30"/>
      <c r="N883" s="30"/>
      <c r="O883" s="30"/>
      <c r="P883" s="30"/>
      <c r="Q883" s="30"/>
      <c r="R883" s="30"/>
      <c r="S883" s="30"/>
      <c r="T883" s="30"/>
      <c r="U883" s="30"/>
      <c r="V883" s="30"/>
      <c r="W883" s="30"/>
      <c r="X883" s="31"/>
      <c r="Y883" s="30"/>
      <c r="Z883" s="32"/>
    </row>
    <row r="884" spans="2:26" x14ac:dyDescent="0.2">
      <c r="B884" s="34"/>
      <c r="C884" s="30"/>
      <c r="D884" s="30"/>
      <c r="E884" s="30"/>
      <c r="F884" s="30"/>
      <c r="G884" s="30"/>
      <c r="H884" s="30"/>
      <c r="I884" s="30"/>
      <c r="J884" s="30"/>
      <c r="K884" s="30"/>
      <c r="L884" s="30"/>
      <c r="M884" s="30"/>
      <c r="N884" s="30"/>
      <c r="O884" s="30"/>
      <c r="P884" s="30"/>
      <c r="Q884" s="30"/>
      <c r="R884" s="30"/>
      <c r="S884" s="30"/>
      <c r="T884" s="30"/>
      <c r="U884" s="30"/>
      <c r="V884" s="30"/>
      <c r="W884" s="30"/>
      <c r="X884" s="31"/>
      <c r="Y884" s="30"/>
      <c r="Z884" s="32"/>
    </row>
    <row r="885" spans="2:26" x14ac:dyDescent="0.2">
      <c r="B885" s="34"/>
      <c r="C885" s="30"/>
      <c r="D885" s="30"/>
      <c r="E885" s="30"/>
      <c r="F885" s="30"/>
      <c r="G885" s="30"/>
      <c r="H885" s="30"/>
      <c r="I885" s="30"/>
      <c r="J885" s="30"/>
      <c r="K885" s="30"/>
      <c r="L885" s="30"/>
      <c r="M885" s="30"/>
      <c r="N885" s="30"/>
      <c r="O885" s="30"/>
      <c r="P885" s="30"/>
      <c r="Q885" s="30"/>
      <c r="R885" s="30"/>
      <c r="S885" s="30"/>
      <c r="T885" s="30"/>
      <c r="U885" s="30"/>
      <c r="V885" s="30"/>
      <c r="W885" s="30"/>
      <c r="X885" s="31"/>
      <c r="Y885" s="30"/>
      <c r="Z885" s="32"/>
    </row>
    <row r="886" spans="2:26" x14ac:dyDescent="0.2">
      <c r="B886" s="34"/>
      <c r="C886" s="30"/>
      <c r="D886" s="30"/>
      <c r="E886" s="30"/>
      <c r="F886" s="30"/>
      <c r="G886" s="30"/>
      <c r="H886" s="30"/>
      <c r="I886" s="30"/>
      <c r="J886" s="30"/>
      <c r="K886" s="30"/>
      <c r="L886" s="30"/>
      <c r="M886" s="30"/>
      <c r="N886" s="30"/>
      <c r="O886" s="30"/>
      <c r="P886" s="30"/>
      <c r="Q886" s="30"/>
      <c r="R886" s="30"/>
      <c r="S886" s="30"/>
      <c r="T886" s="30"/>
      <c r="U886" s="30"/>
      <c r="V886" s="30"/>
      <c r="W886" s="30"/>
      <c r="X886" s="31"/>
      <c r="Y886" s="30"/>
      <c r="Z886" s="32"/>
    </row>
    <row r="887" spans="2:26" x14ac:dyDescent="0.2">
      <c r="B887" s="34"/>
      <c r="C887" s="30"/>
      <c r="D887" s="30"/>
      <c r="E887" s="30"/>
      <c r="F887" s="30"/>
      <c r="G887" s="30"/>
      <c r="H887" s="30"/>
      <c r="I887" s="30"/>
      <c r="J887" s="30"/>
      <c r="K887" s="30"/>
      <c r="L887" s="30"/>
      <c r="M887" s="30"/>
      <c r="N887" s="30"/>
      <c r="O887" s="30"/>
      <c r="P887" s="30"/>
      <c r="Q887" s="30"/>
      <c r="R887" s="30"/>
      <c r="S887" s="30"/>
      <c r="T887" s="30"/>
      <c r="U887" s="30"/>
      <c r="V887" s="30"/>
      <c r="W887" s="30"/>
      <c r="X887" s="31"/>
      <c r="Y887" s="30"/>
      <c r="Z887" s="32"/>
    </row>
    <row r="888" spans="2:26" x14ac:dyDescent="0.2">
      <c r="B888" s="34"/>
      <c r="C888" s="30"/>
      <c r="D888" s="30"/>
      <c r="E888" s="30"/>
      <c r="F888" s="30"/>
      <c r="G888" s="30"/>
      <c r="H888" s="30"/>
      <c r="I888" s="30"/>
      <c r="J888" s="30"/>
      <c r="K888" s="30"/>
      <c r="L888" s="30"/>
      <c r="M888" s="30"/>
      <c r="N888" s="30"/>
      <c r="O888" s="30"/>
      <c r="P888" s="30"/>
      <c r="Q888" s="30"/>
      <c r="R888" s="30"/>
      <c r="S888" s="30"/>
      <c r="T888" s="30"/>
      <c r="U888" s="30"/>
      <c r="V888" s="30"/>
      <c r="W888" s="30"/>
      <c r="X888" s="31"/>
      <c r="Y888" s="30"/>
      <c r="Z888" s="32"/>
    </row>
    <row r="889" spans="2:26" x14ac:dyDescent="0.2">
      <c r="B889" s="34"/>
      <c r="C889" s="30"/>
      <c r="D889" s="30"/>
      <c r="E889" s="30"/>
      <c r="F889" s="30"/>
      <c r="G889" s="30"/>
      <c r="H889" s="30"/>
      <c r="I889" s="30"/>
      <c r="J889" s="30"/>
      <c r="K889" s="30"/>
      <c r="L889" s="30"/>
      <c r="M889" s="30"/>
      <c r="N889" s="30"/>
      <c r="O889" s="30"/>
      <c r="P889" s="30"/>
      <c r="Q889" s="30"/>
      <c r="R889" s="30"/>
      <c r="S889" s="30"/>
      <c r="T889" s="30"/>
      <c r="U889" s="30"/>
      <c r="V889" s="30"/>
      <c r="W889" s="30"/>
      <c r="X889" s="31"/>
      <c r="Y889" s="30"/>
      <c r="Z889" s="32"/>
    </row>
    <row r="890" spans="2:26" x14ac:dyDescent="0.2">
      <c r="B890" s="34"/>
      <c r="C890" s="30"/>
      <c r="D890" s="30"/>
      <c r="E890" s="30"/>
      <c r="F890" s="30"/>
      <c r="G890" s="30"/>
      <c r="H890" s="30"/>
      <c r="I890" s="30"/>
      <c r="J890" s="30"/>
      <c r="K890" s="30"/>
      <c r="L890" s="30"/>
      <c r="M890" s="30"/>
      <c r="N890" s="30"/>
      <c r="O890" s="30"/>
      <c r="P890" s="30"/>
      <c r="Q890" s="30"/>
      <c r="R890" s="30"/>
      <c r="S890" s="30"/>
      <c r="T890" s="30"/>
      <c r="U890" s="30"/>
      <c r="V890" s="30"/>
      <c r="W890" s="30"/>
      <c r="X890" s="31"/>
      <c r="Y890" s="30"/>
      <c r="Z890" s="32"/>
    </row>
    <row r="891" spans="2:26" x14ac:dyDescent="0.2">
      <c r="B891" s="34"/>
      <c r="C891" s="30"/>
      <c r="D891" s="30"/>
      <c r="E891" s="30"/>
      <c r="F891" s="30"/>
      <c r="G891" s="30"/>
      <c r="H891" s="30"/>
      <c r="I891" s="30"/>
      <c r="J891" s="30"/>
      <c r="K891" s="30"/>
      <c r="L891" s="30"/>
      <c r="M891" s="30"/>
      <c r="N891" s="30"/>
      <c r="O891" s="30"/>
      <c r="P891" s="30"/>
      <c r="Q891" s="30"/>
      <c r="R891" s="30"/>
      <c r="S891" s="30"/>
      <c r="T891" s="30"/>
      <c r="U891" s="30"/>
      <c r="V891" s="30"/>
      <c r="W891" s="30"/>
      <c r="X891" s="31"/>
      <c r="Y891" s="30"/>
      <c r="Z891" s="32"/>
    </row>
    <row r="892" spans="2:26" x14ac:dyDescent="0.2">
      <c r="B892" s="34"/>
      <c r="C892" s="30"/>
      <c r="D892" s="30"/>
      <c r="E892" s="30"/>
      <c r="F892" s="30"/>
      <c r="G892" s="30"/>
      <c r="H892" s="30"/>
      <c r="I892" s="30"/>
      <c r="J892" s="30"/>
      <c r="K892" s="30"/>
      <c r="L892" s="30"/>
      <c r="M892" s="30"/>
      <c r="N892" s="30"/>
      <c r="O892" s="30"/>
      <c r="P892" s="30"/>
      <c r="Q892" s="30"/>
      <c r="R892" s="30"/>
      <c r="S892" s="30"/>
      <c r="T892" s="30"/>
      <c r="U892" s="30"/>
      <c r="V892" s="30"/>
      <c r="W892" s="30"/>
      <c r="X892" s="31"/>
      <c r="Y892" s="30"/>
      <c r="Z892" s="32"/>
    </row>
    <row r="893" spans="2:26" x14ac:dyDescent="0.2">
      <c r="B893" s="34"/>
      <c r="C893" s="30"/>
      <c r="D893" s="30"/>
      <c r="E893" s="30"/>
      <c r="F893" s="30"/>
      <c r="G893" s="30"/>
      <c r="H893" s="30"/>
      <c r="I893" s="30"/>
      <c r="J893" s="30"/>
      <c r="K893" s="30"/>
      <c r="L893" s="30"/>
      <c r="M893" s="30"/>
      <c r="N893" s="30"/>
      <c r="O893" s="30"/>
      <c r="P893" s="30"/>
      <c r="Q893" s="30"/>
      <c r="R893" s="30"/>
      <c r="S893" s="30"/>
      <c r="T893" s="30"/>
      <c r="U893" s="30"/>
      <c r="V893" s="30"/>
      <c r="W893" s="30"/>
      <c r="X893" s="31"/>
      <c r="Y893" s="30"/>
      <c r="Z893" s="32"/>
    </row>
    <row r="894" spans="2:26" x14ac:dyDescent="0.2">
      <c r="B894" s="34"/>
      <c r="C894" s="30"/>
      <c r="D894" s="30"/>
      <c r="E894" s="30"/>
      <c r="F894" s="30"/>
      <c r="G894" s="30"/>
      <c r="H894" s="30"/>
      <c r="I894" s="30"/>
      <c r="J894" s="30"/>
      <c r="K894" s="30"/>
      <c r="L894" s="30"/>
      <c r="M894" s="30"/>
      <c r="N894" s="30"/>
      <c r="O894" s="30"/>
      <c r="P894" s="30"/>
      <c r="Q894" s="30"/>
      <c r="R894" s="30"/>
      <c r="S894" s="30"/>
      <c r="T894" s="30"/>
      <c r="U894" s="30"/>
      <c r="V894" s="30"/>
      <c r="W894" s="30"/>
      <c r="X894" s="31"/>
      <c r="Y894" s="30"/>
      <c r="Z894" s="32"/>
    </row>
    <row r="895" spans="2:26" x14ac:dyDescent="0.2">
      <c r="B895" s="34"/>
      <c r="C895" s="30"/>
      <c r="D895" s="30"/>
      <c r="E895" s="30"/>
      <c r="F895" s="30"/>
      <c r="G895" s="30"/>
      <c r="H895" s="30"/>
      <c r="I895" s="30"/>
      <c r="J895" s="30"/>
      <c r="K895" s="30"/>
      <c r="L895" s="30"/>
      <c r="M895" s="30"/>
      <c r="N895" s="30"/>
      <c r="O895" s="30"/>
      <c r="P895" s="30"/>
      <c r="Q895" s="30"/>
      <c r="R895" s="30"/>
      <c r="S895" s="30"/>
      <c r="T895" s="30"/>
      <c r="U895" s="30"/>
      <c r="V895" s="30"/>
      <c r="W895" s="30"/>
      <c r="X895" s="31"/>
      <c r="Y895" s="30"/>
      <c r="Z895" s="32"/>
    </row>
    <row r="896" spans="2:26" x14ac:dyDescent="0.2">
      <c r="B896" s="34"/>
      <c r="C896" s="30"/>
      <c r="D896" s="30"/>
      <c r="E896" s="30"/>
      <c r="F896" s="30"/>
      <c r="G896" s="30"/>
      <c r="H896" s="30"/>
      <c r="I896" s="30"/>
      <c r="J896" s="30"/>
      <c r="K896" s="30"/>
      <c r="L896" s="30"/>
      <c r="M896" s="30"/>
      <c r="N896" s="30"/>
      <c r="O896" s="30"/>
      <c r="P896" s="30"/>
      <c r="Q896" s="30"/>
      <c r="R896" s="30"/>
      <c r="S896" s="30"/>
      <c r="T896" s="30"/>
      <c r="U896" s="30"/>
      <c r="V896" s="30"/>
      <c r="W896" s="30"/>
      <c r="X896" s="31"/>
      <c r="Y896" s="30"/>
      <c r="Z896" s="32"/>
    </row>
    <row r="897" spans="2:26" x14ac:dyDescent="0.2">
      <c r="B897" s="34"/>
      <c r="C897" s="30"/>
      <c r="D897" s="30"/>
      <c r="E897" s="30"/>
      <c r="F897" s="30"/>
      <c r="G897" s="30"/>
      <c r="H897" s="30"/>
      <c r="I897" s="30"/>
      <c r="J897" s="30"/>
      <c r="K897" s="30"/>
      <c r="L897" s="30"/>
      <c r="M897" s="30"/>
      <c r="N897" s="30"/>
      <c r="O897" s="30"/>
      <c r="P897" s="30"/>
      <c r="Q897" s="30"/>
      <c r="R897" s="30"/>
      <c r="S897" s="30"/>
      <c r="T897" s="30"/>
      <c r="U897" s="30"/>
      <c r="V897" s="30"/>
      <c r="W897" s="30"/>
      <c r="X897" s="31"/>
      <c r="Y897" s="30"/>
      <c r="Z897" s="32"/>
    </row>
    <row r="898" spans="2:26" x14ac:dyDescent="0.2">
      <c r="B898" s="34"/>
      <c r="C898" s="30"/>
      <c r="D898" s="30"/>
      <c r="E898" s="30"/>
      <c r="F898" s="30"/>
      <c r="G898" s="30"/>
      <c r="H898" s="30"/>
      <c r="I898" s="30"/>
      <c r="J898" s="30"/>
      <c r="K898" s="30"/>
      <c r="L898" s="30"/>
      <c r="M898" s="30"/>
      <c r="N898" s="30"/>
      <c r="O898" s="30"/>
      <c r="P898" s="30"/>
      <c r="Q898" s="30"/>
      <c r="R898" s="30"/>
      <c r="S898" s="30"/>
      <c r="T898" s="30"/>
      <c r="U898" s="30"/>
      <c r="V898" s="30"/>
      <c r="W898" s="30"/>
      <c r="X898" s="31"/>
      <c r="Y898" s="30"/>
      <c r="Z898" s="32"/>
    </row>
    <row r="899" spans="2:26" x14ac:dyDescent="0.2">
      <c r="B899" s="34"/>
      <c r="C899" s="30"/>
      <c r="D899" s="30"/>
      <c r="E899" s="30"/>
      <c r="F899" s="30"/>
      <c r="G899" s="30"/>
      <c r="H899" s="30"/>
      <c r="I899" s="30"/>
      <c r="J899" s="30"/>
      <c r="K899" s="30"/>
      <c r="L899" s="30"/>
      <c r="M899" s="30"/>
      <c r="N899" s="30"/>
      <c r="O899" s="30"/>
      <c r="P899" s="30"/>
      <c r="Q899" s="30"/>
      <c r="R899" s="30"/>
      <c r="S899" s="30"/>
      <c r="T899" s="30"/>
      <c r="U899" s="30"/>
      <c r="V899" s="30"/>
      <c r="W899" s="30"/>
      <c r="X899" s="31"/>
      <c r="Y899" s="30"/>
      <c r="Z899" s="32"/>
    </row>
    <row r="900" spans="2:26" x14ac:dyDescent="0.2">
      <c r="B900" s="34"/>
      <c r="C900" s="30"/>
      <c r="D900" s="30"/>
      <c r="E900" s="30"/>
      <c r="F900" s="30"/>
      <c r="G900" s="30"/>
      <c r="H900" s="30"/>
      <c r="I900" s="30"/>
      <c r="J900" s="30"/>
      <c r="K900" s="30"/>
      <c r="L900" s="30"/>
      <c r="M900" s="30"/>
      <c r="N900" s="30"/>
      <c r="O900" s="30"/>
      <c r="P900" s="30"/>
      <c r="Q900" s="30"/>
      <c r="R900" s="30"/>
      <c r="S900" s="30"/>
      <c r="T900" s="30"/>
      <c r="U900" s="30"/>
      <c r="V900" s="30"/>
      <c r="W900" s="30"/>
      <c r="X900" s="31"/>
      <c r="Y900" s="30"/>
      <c r="Z900" s="32"/>
    </row>
    <row r="901" spans="2:26" x14ac:dyDescent="0.2">
      <c r="B901" s="34"/>
      <c r="C901" s="30"/>
      <c r="D901" s="30"/>
      <c r="E901" s="30"/>
      <c r="F901" s="30"/>
      <c r="G901" s="30"/>
      <c r="H901" s="30"/>
      <c r="I901" s="30"/>
      <c r="J901" s="30"/>
      <c r="K901" s="30"/>
      <c r="L901" s="30"/>
      <c r="M901" s="30"/>
      <c r="N901" s="30"/>
      <c r="O901" s="30"/>
      <c r="P901" s="30"/>
      <c r="Q901" s="30"/>
      <c r="R901" s="30"/>
      <c r="S901" s="30"/>
      <c r="T901" s="30"/>
      <c r="U901" s="30"/>
      <c r="V901" s="30"/>
      <c r="W901" s="30"/>
      <c r="X901" s="31"/>
      <c r="Y901" s="30"/>
      <c r="Z901" s="32"/>
    </row>
    <row r="902" spans="2:26" x14ac:dyDescent="0.2">
      <c r="B902" s="34"/>
      <c r="C902" s="30"/>
      <c r="D902" s="30"/>
      <c r="E902" s="30"/>
      <c r="F902" s="30"/>
      <c r="G902" s="30"/>
      <c r="H902" s="30"/>
      <c r="I902" s="30"/>
      <c r="J902" s="30"/>
      <c r="K902" s="30"/>
      <c r="L902" s="30"/>
      <c r="M902" s="30"/>
      <c r="N902" s="30"/>
      <c r="O902" s="30"/>
      <c r="P902" s="30"/>
      <c r="Q902" s="30"/>
      <c r="R902" s="30"/>
      <c r="S902" s="30"/>
      <c r="T902" s="30"/>
      <c r="U902" s="30"/>
      <c r="V902" s="30"/>
      <c r="W902" s="30"/>
      <c r="X902" s="31"/>
      <c r="Y902" s="30"/>
      <c r="Z902" s="32"/>
    </row>
    <row r="903" spans="2:26" x14ac:dyDescent="0.2">
      <c r="B903" s="34"/>
      <c r="C903" s="30"/>
      <c r="D903" s="30"/>
      <c r="E903" s="30"/>
      <c r="F903" s="30"/>
      <c r="G903" s="30"/>
      <c r="H903" s="30"/>
      <c r="I903" s="30"/>
      <c r="J903" s="30"/>
      <c r="K903" s="30"/>
      <c r="L903" s="30"/>
      <c r="M903" s="30"/>
      <c r="N903" s="30"/>
      <c r="O903" s="30"/>
      <c r="P903" s="30"/>
      <c r="Q903" s="30"/>
      <c r="R903" s="30"/>
      <c r="S903" s="30"/>
      <c r="T903" s="30"/>
      <c r="U903" s="30"/>
      <c r="V903" s="30"/>
      <c r="W903" s="30"/>
      <c r="X903" s="31"/>
      <c r="Y903" s="30"/>
      <c r="Z903" s="32"/>
    </row>
    <row r="904" spans="2:26" x14ac:dyDescent="0.2">
      <c r="B904" s="34"/>
      <c r="C904" s="30"/>
      <c r="D904" s="30"/>
      <c r="E904" s="30"/>
      <c r="F904" s="30"/>
      <c r="G904" s="30"/>
      <c r="H904" s="30"/>
      <c r="I904" s="30"/>
      <c r="J904" s="30"/>
      <c r="K904" s="30"/>
      <c r="L904" s="30"/>
      <c r="M904" s="30"/>
      <c r="N904" s="30"/>
      <c r="O904" s="30"/>
      <c r="P904" s="30"/>
      <c r="Q904" s="30"/>
      <c r="R904" s="30"/>
      <c r="S904" s="30"/>
      <c r="T904" s="30"/>
      <c r="U904" s="30"/>
      <c r="V904" s="30"/>
      <c r="W904" s="30"/>
      <c r="X904" s="31"/>
      <c r="Y904" s="30"/>
      <c r="Z904" s="32"/>
    </row>
    <row r="905" spans="2:26" x14ac:dyDescent="0.2">
      <c r="B905" s="34"/>
      <c r="C905" s="30"/>
      <c r="D905" s="30"/>
      <c r="E905" s="30"/>
      <c r="F905" s="30"/>
      <c r="G905" s="30"/>
      <c r="H905" s="30"/>
      <c r="I905" s="30"/>
      <c r="J905" s="30"/>
      <c r="K905" s="30"/>
      <c r="L905" s="30"/>
      <c r="M905" s="30"/>
      <c r="N905" s="30"/>
      <c r="O905" s="30"/>
      <c r="P905" s="30"/>
      <c r="Q905" s="30"/>
      <c r="R905" s="30"/>
      <c r="S905" s="30"/>
      <c r="T905" s="30"/>
      <c r="U905" s="30"/>
      <c r="V905" s="30"/>
      <c r="W905" s="30"/>
      <c r="X905" s="31"/>
      <c r="Y905" s="30"/>
      <c r="Z905" s="32"/>
    </row>
    <row r="906" spans="2:26" x14ac:dyDescent="0.2">
      <c r="B906" s="34"/>
      <c r="C906" s="30"/>
      <c r="D906" s="30"/>
      <c r="E906" s="30"/>
      <c r="F906" s="30"/>
      <c r="G906" s="30"/>
      <c r="H906" s="30"/>
      <c r="I906" s="30"/>
      <c r="J906" s="30"/>
      <c r="K906" s="30"/>
      <c r="L906" s="30"/>
      <c r="M906" s="30"/>
      <c r="N906" s="30"/>
      <c r="O906" s="30"/>
      <c r="P906" s="30"/>
      <c r="Q906" s="30"/>
      <c r="R906" s="30"/>
      <c r="S906" s="30"/>
      <c r="T906" s="30"/>
      <c r="U906" s="30"/>
      <c r="V906" s="30"/>
      <c r="W906" s="30"/>
      <c r="X906" s="31"/>
      <c r="Y906" s="30"/>
      <c r="Z906" s="32"/>
    </row>
    <row r="907" spans="2:26" x14ac:dyDescent="0.2">
      <c r="B907" s="34"/>
      <c r="C907" s="30"/>
      <c r="D907" s="30"/>
      <c r="E907" s="30"/>
      <c r="F907" s="30"/>
      <c r="G907" s="30"/>
      <c r="H907" s="30"/>
      <c r="I907" s="30"/>
      <c r="J907" s="30"/>
      <c r="K907" s="30"/>
      <c r="L907" s="30"/>
      <c r="M907" s="30"/>
      <c r="N907" s="30"/>
      <c r="O907" s="30"/>
      <c r="P907" s="30"/>
      <c r="Q907" s="30"/>
      <c r="R907" s="30"/>
      <c r="S907" s="30"/>
      <c r="T907" s="30"/>
      <c r="U907" s="30"/>
      <c r="V907" s="30"/>
      <c r="W907" s="30"/>
      <c r="X907" s="31"/>
      <c r="Y907" s="30"/>
      <c r="Z907" s="32"/>
    </row>
    <row r="908" spans="2:26" x14ac:dyDescent="0.2">
      <c r="B908" s="34"/>
      <c r="C908" s="30"/>
      <c r="D908" s="30"/>
      <c r="E908" s="30"/>
      <c r="F908" s="30"/>
      <c r="G908" s="30"/>
      <c r="H908" s="30"/>
      <c r="I908" s="30"/>
      <c r="J908" s="30"/>
      <c r="K908" s="30"/>
      <c r="L908" s="30"/>
      <c r="M908" s="30"/>
      <c r="N908" s="30"/>
      <c r="O908" s="30"/>
      <c r="P908" s="30"/>
      <c r="Q908" s="30"/>
      <c r="R908" s="30"/>
      <c r="S908" s="30"/>
      <c r="T908" s="30"/>
      <c r="U908" s="30"/>
      <c r="V908" s="30"/>
      <c r="W908" s="30"/>
      <c r="X908" s="31"/>
      <c r="Y908" s="30"/>
      <c r="Z908" s="32"/>
    </row>
    <row r="909" spans="2:26" x14ac:dyDescent="0.2">
      <c r="B909" s="34"/>
      <c r="C909" s="30"/>
      <c r="D909" s="30"/>
      <c r="E909" s="30"/>
      <c r="F909" s="30"/>
      <c r="G909" s="30"/>
      <c r="H909" s="30"/>
      <c r="I909" s="30"/>
      <c r="J909" s="30"/>
      <c r="K909" s="30"/>
      <c r="L909" s="30"/>
      <c r="M909" s="30"/>
      <c r="N909" s="30"/>
      <c r="O909" s="30"/>
      <c r="P909" s="30"/>
      <c r="Q909" s="30"/>
      <c r="R909" s="30"/>
      <c r="S909" s="30"/>
      <c r="T909" s="30"/>
      <c r="U909" s="30"/>
      <c r="V909" s="30"/>
      <c r="W909" s="30"/>
      <c r="X909" s="31"/>
      <c r="Y909" s="30"/>
      <c r="Z909" s="32"/>
    </row>
    <row r="910" spans="2:26" x14ac:dyDescent="0.2">
      <c r="B910" s="34"/>
      <c r="C910" s="30"/>
      <c r="D910" s="30"/>
      <c r="E910" s="30"/>
      <c r="F910" s="30"/>
      <c r="G910" s="30"/>
      <c r="H910" s="30"/>
      <c r="I910" s="30"/>
      <c r="J910" s="30"/>
      <c r="K910" s="30"/>
      <c r="L910" s="30"/>
      <c r="M910" s="30"/>
      <c r="N910" s="30"/>
      <c r="O910" s="30"/>
      <c r="P910" s="30"/>
      <c r="Q910" s="30"/>
      <c r="R910" s="30"/>
      <c r="S910" s="30"/>
      <c r="T910" s="30"/>
      <c r="U910" s="30"/>
      <c r="V910" s="30"/>
      <c r="W910" s="30"/>
      <c r="X910" s="31"/>
      <c r="Y910" s="30"/>
      <c r="Z910" s="32"/>
    </row>
    <row r="911" spans="2:26" x14ac:dyDescent="0.2">
      <c r="B911" s="34"/>
      <c r="C911" s="30"/>
      <c r="D911" s="30"/>
      <c r="E911" s="30"/>
      <c r="F911" s="30"/>
      <c r="G911" s="30"/>
      <c r="H911" s="30"/>
      <c r="I911" s="30"/>
      <c r="J911" s="30"/>
      <c r="K911" s="30"/>
      <c r="L911" s="30"/>
      <c r="M911" s="30"/>
      <c r="N911" s="30"/>
      <c r="O911" s="30"/>
      <c r="P911" s="30"/>
      <c r="Q911" s="30"/>
      <c r="R911" s="30"/>
      <c r="S911" s="30"/>
      <c r="T911" s="30"/>
      <c r="U911" s="30"/>
      <c r="V911" s="30"/>
      <c r="W911" s="30"/>
      <c r="X911" s="31"/>
      <c r="Y911" s="30"/>
      <c r="Z911" s="32"/>
    </row>
    <row r="912" spans="2:26" x14ac:dyDescent="0.2">
      <c r="B912" s="34"/>
      <c r="C912" s="30"/>
      <c r="D912" s="30"/>
      <c r="E912" s="30"/>
      <c r="F912" s="30"/>
      <c r="G912" s="30"/>
      <c r="H912" s="30"/>
      <c r="I912" s="30"/>
      <c r="J912" s="30"/>
      <c r="K912" s="30"/>
      <c r="L912" s="30"/>
      <c r="M912" s="30"/>
      <c r="N912" s="30"/>
      <c r="O912" s="30"/>
      <c r="P912" s="30"/>
      <c r="Q912" s="30"/>
      <c r="R912" s="30"/>
      <c r="S912" s="30"/>
      <c r="T912" s="30"/>
      <c r="U912" s="30"/>
      <c r="V912" s="30"/>
      <c r="W912" s="30"/>
      <c r="X912" s="31"/>
      <c r="Y912" s="30"/>
      <c r="Z912" s="32"/>
    </row>
    <row r="913" spans="2:26" x14ac:dyDescent="0.2">
      <c r="B913" s="34"/>
      <c r="C913" s="30"/>
      <c r="D913" s="30"/>
      <c r="E913" s="30"/>
      <c r="F913" s="30"/>
      <c r="G913" s="30"/>
      <c r="H913" s="30"/>
      <c r="I913" s="30"/>
      <c r="J913" s="30"/>
      <c r="K913" s="30"/>
      <c r="L913" s="30"/>
      <c r="M913" s="30"/>
      <c r="N913" s="30"/>
      <c r="O913" s="30"/>
      <c r="P913" s="30"/>
      <c r="Q913" s="30"/>
      <c r="R913" s="30"/>
      <c r="S913" s="30"/>
      <c r="T913" s="30"/>
      <c r="U913" s="30"/>
      <c r="V913" s="30"/>
      <c r="W913" s="30"/>
      <c r="X913" s="31"/>
      <c r="Y913" s="30"/>
      <c r="Z913" s="32"/>
    </row>
    <row r="914" spans="2:26" x14ac:dyDescent="0.2">
      <c r="B914" s="34"/>
      <c r="C914" s="30"/>
      <c r="D914" s="30"/>
      <c r="E914" s="30"/>
      <c r="F914" s="30"/>
      <c r="G914" s="30"/>
      <c r="H914" s="30"/>
      <c r="I914" s="30"/>
      <c r="J914" s="30"/>
      <c r="K914" s="30"/>
      <c r="L914" s="30"/>
      <c r="M914" s="30"/>
      <c r="N914" s="30"/>
      <c r="O914" s="30"/>
      <c r="P914" s="30"/>
      <c r="Q914" s="30"/>
      <c r="R914" s="30"/>
      <c r="S914" s="30"/>
      <c r="T914" s="30"/>
      <c r="U914" s="30"/>
      <c r="V914" s="30"/>
      <c r="W914" s="30"/>
      <c r="X914" s="31"/>
      <c r="Y914" s="30"/>
      <c r="Z914" s="32"/>
    </row>
    <row r="915" spans="2:26" x14ac:dyDescent="0.2">
      <c r="B915" s="34"/>
      <c r="C915" s="30"/>
      <c r="D915" s="30"/>
      <c r="E915" s="30"/>
      <c r="F915" s="30"/>
      <c r="G915" s="30"/>
      <c r="H915" s="30"/>
      <c r="I915" s="30"/>
      <c r="J915" s="30"/>
      <c r="K915" s="30"/>
      <c r="L915" s="30"/>
      <c r="M915" s="30"/>
      <c r="N915" s="30"/>
      <c r="O915" s="30"/>
      <c r="P915" s="30"/>
      <c r="Q915" s="30"/>
      <c r="R915" s="30"/>
      <c r="S915" s="30"/>
      <c r="T915" s="30"/>
      <c r="U915" s="30"/>
      <c r="V915" s="30"/>
      <c r="W915" s="30"/>
      <c r="X915" s="31"/>
      <c r="Y915" s="30"/>
      <c r="Z915" s="32"/>
    </row>
    <row r="916" spans="2:26" x14ac:dyDescent="0.2">
      <c r="B916" s="34"/>
      <c r="C916" s="30"/>
      <c r="D916" s="30"/>
      <c r="E916" s="30"/>
      <c r="F916" s="30"/>
      <c r="G916" s="30"/>
      <c r="H916" s="30"/>
      <c r="I916" s="30"/>
      <c r="J916" s="30"/>
      <c r="K916" s="30"/>
      <c r="L916" s="30"/>
      <c r="M916" s="30"/>
      <c r="N916" s="30"/>
      <c r="O916" s="30"/>
      <c r="P916" s="30"/>
      <c r="Q916" s="30"/>
      <c r="R916" s="30"/>
      <c r="S916" s="30"/>
      <c r="T916" s="30"/>
      <c r="U916" s="30"/>
      <c r="V916" s="30"/>
      <c r="W916" s="30"/>
      <c r="X916" s="31"/>
      <c r="Y916" s="30"/>
      <c r="Z916" s="32"/>
    </row>
    <row r="917" spans="2:26" x14ac:dyDescent="0.2">
      <c r="B917" s="34"/>
      <c r="C917" s="30"/>
      <c r="D917" s="30"/>
      <c r="E917" s="30"/>
      <c r="F917" s="30"/>
      <c r="G917" s="30"/>
      <c r="H917" s="30"/>
      <c r="I917" s="30"/>
      <c r="J917" s="30"/>
      <c r="K917" s="30"/>
      <c r="L917" s="30"/>
      <c r="M917" s="30"/>
      <c r="N917" s="30"/>
      <c r="O917" s="30"/>
      <c r="P917" s="30"/>
      <c r="Q917" s="30"/>
      <c r="R917" s="30"/>
      <c r="S917" s="30"/>
      <c r="T917" s="30"/>
      <c r="U917" s="30"/>
      <c r="V917" s="30"/>
      <c r="W917" s="30"/>
      <c r="X917" s="31"/>
      <c r="Y917" s="30"/>
      <c r="Z917" s="32"/>
    </row>
    <row r="918" spans="2:26" x14ac:dyDescent="0.2">
      <c r="B918" s="34"/>
      <c r="C918" s="30"/>
      <c r="D918" s="30"/>
      <c r="E918" s="30"/>
      <c r="F918" s="30"/>
      <c r="G918" s="30"/>
      <c r="H918" s="30"/>
      <c r="I918" s="30"/>
      <c r="J918" s="30"/>
      <c r="K918" s="30"/>
      <c r="L918" s="30"/>
      <c r="M918" s="30"/>
      <c r="N918" s="30"/>
      <c r="O918" s="30"/>
      <c r="P918" s="30"/>
      <c r="Q918" s="30"/>
      <c r="R918" s="30"/>
      <c r="S918" s="30"/>
      <c r="T918" s="30"/>
      <c r="U918" s="30"/>
      <c r="V918" s="30"/>
      <c r="W918" s="30"/>
      <c r="X918" s="31"/>
      <c r="Y918" s="30"/>
      <c r="Z918" s="32"/>
    </row>
    <row r="919" spans="2:26" x14ac:dyDescent="0.2">
      <c r="B919" s="34"/>
      <c r="C919" s="30"/>
      <c r="D919" s="30"/>
      <c r="E919" s="30"/>
      <c r="F919" s="30"/>
      <c r="G919" s="30"/>
      <c r="H919" s="30"/>
      <c r="I919" s="30"/>
      <c r="J919" s="30"/>
      <c r="K919" s="30"/>
      <c r="L919" s="30"/>
      <c r="M919" s="30"/>
      <c r="N919" s="30"/>
      <c r="O919" s="30"/>
      <c r="P919" s="30"/>
      <c r="Q919" s="30"/>
      <c r="R919" s="30"/>
      <c r="S919" s="30"/>
      <c r="T919" s="30"/>
      <c r="U919" s="30"/>
      <c r="V919" s="30"/>
      <c r="W919" s="30"/>
      <c r="X919" s="31"/>
      <c r="Y919" s="30"/>
      <c r="Z919" s="32"/>
    </row>
    <row r="920" spans="2:26" x14ac:dyDescent="0.2">
      <c r="B920" s="34"/>
      <c r="C920" s="30"/>
      <c r="D920" s="30"/>
      <c r="E920" s="30"/>
      <c r="F920" s="30"/>
      <c r="G920" s="30"/>
      <c r="H920" s="30"/>
      <c r="I920" s="30"/>
      <c r="J920" s="30"/>
      <c r="K920" s="30"/>
      <c r="L920" s="30"/>
      <c r="M920" s="30"/>
      <c r="N920" s="30"/>
      <c r="O920" s="30"/>
      <c r="P920" s="30"/>
      <c r="Q920" s="30"/>
      <c r="R920" s="30"/>
      <c r="S920" s="30"/>
      <c r="T920" s="30"/>
      <c r="U920" s="30"/>
      <c r="V920" s="30"/>
      <c r="W920" s="30"/>
      <c r="X920" s="31"/>
      <c r="Y920" s="30"/>
      <c r="Z920" s="32"/>
    </row>
    <row r="921" spans="2:26" x14ac:dyDescent="0.2">
      <c r="B921" s="34"/>
      <c r="C921" s="30"/>
      <c r="D921" s="30"/>
      <c r="E921" s="30"/>
      <c r="F921" s="30"/>
      <c r="G921" s="30"/>
      <c r="H921" s="30"/>
      <c r="I921" s="30"/>
      <c r="J921" s="30"/>
      <c r="K921" s="30"/>
      <c r="L921" s="30"/>
      <c r="M921" s="30"/>
      <c r="N921" s="30"/>
      <c r="O921" s="30"/>
      <c r="P921" s="30"/>
      <c r="Q921" s="30"/>
      <c r="R921" s="30"/>
      <c r="S921" s="30"/>
      <c r="T921" s="30"/>
      <c r="U921" s="30"/>
      <c r="V921" s="30"/>
      <c r="W921" s="30"/>
      <c r="X921" s="31"/>
      <c r="Y921" s="30"/>
      <c r="Z921" s="32"/>
    </row>
    <row r="922" spans="2:26" x14ac:dyDescent="0.2">
      <c r="B922" s="34"/>
      <c r="C922" s="30"/>
      <c r="D922" s="30"/>
      <c r="E922" s="30"/>
      <c r="F922" s="30"/>
      <c r="G922" s="30"/>
      <c r="H922" s="30"/>
      <c r="I922" s="30"/>
      <c r="J922" s="30"/>
      <c r="K922" s="30"/>
      <c r="L922" s="30"/>
      <c r="M922" s="30"/>
      <c r="N922" s="30"/>
      <c r="O922" s="30"/>
      <c r="P922" s="30"/>
      <c r="Q922" s="30"/>
      <c r="R922" s="30"/>
      <c r="S922" s="30"/>
      <c r="T922" s="30"/>
      <c r="U922" s="30"/>
      <c r="V922" s="30"/>
      <c r="W922" s="30"/>
      <c r="X922" s="31"/>
      <c r="Y922" s="30"/>
      <c r="Z922" s="32"/>
    </row>
    <row r="923" spans="2:26" x14ac:dyDescent="0.2">
      <c r="B923" s="34"/>
      <c r="C923" s="30"/>
      <c r="D923" s="30"/>
      <c r="E923" s="30"/>
      <c r="F923" s="30"/>
      <c r="G923" s="30"/>
      <c r="H923" s="30"/>
      <c r="I923" s="30"/>
      <c r="J923" s="30"/>
      <c r="K923" s="30"/>
      <c r="L923" s="30"/>
      <c r="M923" s="30"/>
      <c r="N923" s="30"/>
      <c r="O923" s="30"/>
      <c r="P923" s="30"/>
      <c r="Q923" s="30"/>
      <c r="R923" s="30"/>
      <c r="S923" s="30"/>
      <c r="T923" s="30"/>
      <c r="U923" s="30"/>
      <c r="V923" s="30"/>
      <c r="W923" s="30"/>
      <c r="X923" s="31"/>
      <c r="Y923" s="30"/>
      <c r="Z923" s="32"/>
    </row>
    <row r="924" spans="2:26" x14ac:dyDescent="0.2">
      <c r="B924" s="34"/>
      <c r="C924" s="30"/>
      <c r="D924" s="30"/>
      <c r="E924" s="30"/>
      <c r="F924" s="30"/>
      <c r="G924" s="30"/>
      <c r="H924" s="30"/>
      <c r="I924" s="30"/>
      <c r="J924" s="30"/>
      <c r="K924" s="30"/>
      <c r="L924" s="30"/>
      <c r="M924" s="30"/>
      <c r="N924" s="30"/>
      <c r="O924" s="30"/>
      <c r="P924" s="30"/>
      <c r="Q924" s="30"/>
      <c r="R924" s="30"/>
      <c r="S924" s="30"/>
      <c r="T924" s="30"/>
      <c r="U924" s="30"/>
      <c r="V924" s="30"/>
      <c r="W924" s="30"/>
      <c r="X924" s="31"/>
      <c r="Y924" s="30"/>
      <c r="Z924" s="32"/>
    </row>
    <row r="925" spans="2:26" x14ac:dyDescent="0.2">
      <c r="B925" s="34"/>
      <c r="C925" s="30"/>
      <c r="D925" s="30"/>
      <c r="E925" s="30"/>
      <c r="F925" s="30"/>
      <c r="G925" s="30"/>
      <c r="H925" s="30"/>
      <c r="I925" s="30"/>
      <c r="J925" s="30"/>
      <c r="K925" s="30"/>
      <c r="L925" s="30"/>
      <c r="M925" s="30"/>
      <c r="N925" s="30"/>
      <c r="O925" s="30"/>
      <c r="P925" s="30"/>
      <c r="Q925" s="30"/>
      <c r="R925" s="30"/>
      <c r="S925" s="30"/>
      <c r="T925" s="30"/>
      <c r="U925" s="30"/>
      <c r="V925" s="30"/>
      <c r="W925" s="30"/>
      <c r="X925" s="31"/>
      <c r="Y925" s="30"/>
      <c r="Z925" s="32"/>
    </row>
    <row r="926" spans="2:26" x14ac:dyDescent="0.2">
      <c r="B926" s="34"/>
      <c r="C926" s="30"/>
      <c r="D926" s="30"/>
      <c r="E926" s="30"/>
      <c r="F926" s="30"/>
      <c r="G926" s="30"/>
      <c r="H926" s="30"/>
      <c r="I926" s="30"/>
      <c r="J926" s="30"/>
      <c r="K926" s="30"/>
      <c r="L926" s="30"/>
      <c r="M926" s="30"/>
      <c r="N926" s="30"/>
      <c r="O926" s="30"/>
      <c r="P926" s="30"/>
      <c r="Q926" s="30"/>
      <c r="R926" s="30"/>
      <c r="S926" s="30"/>
      <c r="T926" s="30"/>
      <c r="U926" s="30"/>
      <c r="V926" s="30"/>
      <c r="W926" s="30"/>
      <c r="X926" s="31"/>
      <c r="Y926" s="30"/>
      <c r="Z926" s="32"/>
    </row>
    <row r="927" spans="2:26" x14ac:dyDescent="0.2">
      <c r="B927" s="34"/>
      <c r="C927" s="30"/>
      <c r="D927" s="30"/>
      <c r="E927" s="30"/>
      <c r="F927" s="30"/>
      <c r="G927" s="30"/>
      <c r="H927" s="30"/>
      <c r="I927" s="30"/>
      <c r="J927" s="30"/>
      <c r="K927" s="30"/>
      <c r="L927" s="30"/>
      <c r="M927" s="30"/>
      <c r="N927" s="30"/>
      <c r="O927" s="30"/>
      <c r="P927" s="30"/>
      <c r="Q927" s="30"/>
      <c r="R927" s="30"/>
      <c r="S927" s="30"/>
      <c r="T927" s="30"/>
      <c r="U927" s="30"/>
      <c r="V927" s="30"/>
      <c r="W927" s="30"/>
      <c r="X927" s="31"/>
      <c r="Y927" s="30"/>
      <c r="Z927" s="32"/>
    </row>
    <row r="928" spans="2:26" x14ac:dyDescent="0.2">
      <c r="B928" s="34"/>
      <c r="C928" s="30"/>
      <c r="D928" s="30"/>
      <c r="E928" s="30"/>
      <c r="F928" s="30"/>
      <c r="G928" s="30"/>
      <c r="H928" s="30"/>
      <c r="I928" s="30"/>
      <c r="J928" s="30"/>
      <c r="K928" s="30"/>
      <c r="L928" s="30"/>
      <c r="M928" s="30"/>
      <c r="N928" s="30"/>
      <c r="O928" s="30"/>
      <c r="P928" s="30"/>
      <c r="Q928" s="30"/>
      <c r="R928" s="30"/>
      <c r="S928" s="30"/>
      <c r="T928" s="30"/>
      <c r="U928" s="30"/>
      <c r="V928" s="30"/>
      <c r="W928" s="30"/>
      <c r="X928" s="31"/>
      <c r="Y928" s="30"/>
      <c r="Z928" s="32"/>
    </row>
    <row r="929" spans="2:26" x14ac:dyDescent="0.2">
      <c r="B929" s="34"/>
      <c r="C929" s="30"/>
      <c r="D929" s="30"/>
      <c r="E929" s="30"/>
      <c r="F929" s="30"/>
      <c r="G929" s="30"/>
      <c r="H929" s="30"/>
      <c r="I929" s="30"/>
      <c r="J929" s="30"/>
      <c r="K929" s="30"/>
      <c r="L929" s="30"/>
      <c r="M929" s="30"/>
      <c r="N929" s="30"/>
      <c r="O929" s="30"/>
      <c r="P929" s="30"/>
      <c r="Q929" s="30"/>
      <c r="R929" s="30"/>
      <c r="S929" s="30"/>
      <c r="T929" s="30"/>
      <c r="U929" s="30"/>
      <c r="V929" s="30"/>
      <c r="W929" s="30"/>
      <c r="X929" s="31"/>
      <c r="Y929" s="30"/>
      <c r="Z929" s="32"/>
    </row>
    <row r="930" spans="2:26" x14ac:dyDescent="0.2">
      <c r="B930" s="34"/>
      <c r="C930" s="30"/>
      <c r="D930" s="30"/>
      <c r="E930" s="30"/>
      <c r="F930" s="30"/>
      <c r="G930" s="30"/>
      <c r="H930" s="30"/>
      <c r="I930" s="30"/>
      <c r="J930" s="30"/>
      <c r="K930" s="30"/>
      <c r="L930" s="30"/>
      <c r="M930" s="30"/>
      <c r="N930" s="30"/>
      <c r="O930" s="30"/>
      <c r="P930" s="30"/>
      <c r="Q930" s="30"/>
      <c r="R930" s="30"/>
      <c r="S930" s="30"/>
      <c r="T930" s="30"/>
      <c r="U930" s="30"/>
      <c r="V930" s="30"/>
      <c r="W930" s="30"/>
      <c r="X930" s="31"/>
      <c r="Y930" s="30"/>
      <c r="Z930" s="32"/>
    </row>
    <row r="931" spans="2:26" x14ac:dyDescent="0.2">
      <c r="B931" s="34"/>
      <c r="C931" s="30"/>
      <c r="D931" s="30"/>
      <c r="E931" s="30"/>
      <c r="F931" s="30"/>
      <c r="G931" s="30"/>
      <c r="H931" s="30"/>
      <c r="I931" s="30"/>
      <c r="J931" s="30"/>
      <c r="K931" s="30"/>
      <c r="L931" s="30"/>
      <c r="M931" s="30"/>
      <c r="N931" s="30"/>
      <c r="O931" s="30"/>
      <c r="P931" s="30"/>
      <c r="Q931" s="30"/>
      <c r="R931" s="30"/>
      <c r="S931" s="30"/>
      <c r="T931" s="30"/>
      <c r="U931" s="30"/>
      <c r="V931" s="30"/>
      <c r="W931" s="30"/>
      <c r="X931" s="31"/>
      <c r="Y931" s="30"/>
      <c r="Z931" s="32"/>
    </row>
    <row r="932" spans="2:26" x14ac:dyDescent="0.2">
      <c r="B932" s="34"/>
      <c r="C932" s="30"/>
      <c r="D932" s="30"/>
      <c r="E932" s="30"/>
      <c r="F932" s="30"/>
      <c r="G932" s="30"/>
      <c r="H932" s="30"/>
      <c r="I932" s="30"/>
      <c r="J932" s="30"/>
      <c r="K932" s="30"/>
      <c r="L932" s="30"/>
      <c r="M932" s="30"/>
      <c r="N932" s="30"/>
      <c r="O932" s="30"/>
      <c r="P932" s="30"/>
      <c r="Q932" s="30"/>
      <c r="R932" s="30"/>
      <c r="S932" s="30"/>
      <c r="T932" s="30"/>
      <c r="U932" s="30"/>
      <c r="V932" s="30"/>
      <c r="W932" s="30"/>
      <c r="X932" s="31"/>
      <c r="Y932" s="30"/>
      <c r="Z932" s="32"/>
    </row>
    <row r="933" spans="2:26" x14ac:dyDescent="0.2">
      <c r="B933" s="34"/>
      <c r="C933" s="30"/>
      <c r="D933" s="30"/>
      <c r="E933" s="30"/>
      <c r="F933" s="30"/>
      <c r="G933" s="30"/>
      <c r="H933" s="30"/>
      <c r="I933" s="30"/>
      <c r="J933" s="30"/>
      <c r="K933" s="30"/>
      <c r="L933" s="30"/>
      <c r="M933" s="30"/>
      <c r="N933" s="30"/>
      <c r="O933" s="30"/>
      <c r="P933" s="30"/>
      <c r="Q933" s="30"/>
      <c r="R933" s="30"/>
      <c r="S933" s="30"/>
      <c r="T933" s="30"/>
      <c r="U933" s="30"/>
      <c r="V933" s="30"/>
      <c r="W933" s="30"/>
      <c r="X933" s="31"/>
      <c r="Y933" s="30"/>
      <c r="Z933" s="32"/>
    </row>
    <row r="934" spans="2:26" x14ac:dyDescent="0.2">
      <c r="B934" s="34"/>
      <c r="C934" s="30"/>
      <c r="D934" s="30"/>
      <c r="E934" s="30"/>
      <c r="F934" s="30"/>
      <c r="G934" s="30"/>
      <c r="H934" s="30"/>
      <c r="I934" s="30"/>
      <c r="J934" s="30"/>
      <c r="K934" s="30"/>
      <c r="L934" s="30"/>
      <c r="M934" s="30"/>
      <c r="N934" s="30"/>
      <c r="O934" s="30"/>
      <c r="P934" s="30"/>
      <c r="Q934" s="30"/>
      <c r="R934" s="30"/>
      <c r="S934" s="30"/>
      <c r="T934" s="30"/>
      <c r="U934" s="30"/>
      <c r="V934" s="30"/>
      <c r="W934" s="30"/>
      <c r="X934" s="31"/>
      <c r="Y934" s="30"/>
      <c r="Z934" s="32"/>
    </row>
    <row r="935" spans="2:26" x14ac:dyDescent="0.2">
      <c r="B935" s="34"/>
      <c r="C935" s="30"/>
      <c r="D935" s="30"/>
      <c r="E935" s="30"/>
      <c r="F935" s="30"/>
      <c r="G935" s="30"/>
      <c r="H935" s="30"/>
      <c r="I935" s="30"/>
      <c r="J935" s="30"/>
      <c r="K935" s="30"/>
      <c r="L935" s="30"/>
      <c r="M935" s="30"/>
      <c r="N935" s="30"/>
      <c r="O935" s="30"/>
      <c r="P935" s="30"/>
      <c r="Q935" s="30"/>
      <c r="R935" s="30"/>
      <c r="S935" s="30"/>
      <c r="T935" s="30"/>
      <c r="U935" s="30"/>
      <c r="V935" s="30"/>
      <c r="W935" s="30"/>
      <c r="X935" s="31"/>
      <c r="Y935" s="30"/>
      <c r="Z935" s="32"/>
    </row>
    <row r="936" spans="2:26" x14ac:dyDescent="0.2">
      <c r="B936" s="34"/>
      <c r="C936" s="30"/>
      <c r="D936" s="30"/>
      <c r="E936" s="30"/>
      <c r="F936" s="30"/>
      <c r="G936" s="30"/>
      <c r="H936" s="30"/>
      <c r="I936" s="30"/>
      <c r="J936" s="30"/>
      <c r="K936" s="30"/>
      <c r="L936" s="30"/>
      <c r="M936" s="30"/>
      <c r="N936" s="30"/>
      <c r="O936" s="30"/>
      <c r="P936" s="30"/>
      <c r="Q936" s="30"/>
      <c r="R936" s="30"/>
      <c r="S936" s="30"/>
      <c r="T936" s="30"/>
      <c r="U936" s="30"/>
      <c r="V936" s="30"/>
      <c r="W936" s="30"/>
      <c r="X936" s="31"/>
      <c r="Y936" s="30"/>
      <c r="Z936" s="32"/>
    </row>
    <row r="937" spans="2:26" x14ac:dyDescent="0.2">
      <c r="B937" s="34"/>
      <c r="C937" s="30"/>
      <c r="D937" s="30"/>
      <c r="E937" s="30"/>
      <c r="F937" s="30"/>
      <c r="G937" s="30"/>
      <c r="H937" s="30"/>
      <c r="I937" s="30"/>
      <c r="J937" s="30"/>
      <c r="K937" s="30"/>
      <c r="L937" s="30"/>
      <c r="M937" s="30"/>
      <c r="N937" s="30"/>
      <c r="O937" s="30"/>
      <c r="P937" s="30"/>
      <c r="Q937" s="30"/>
      <c r="R937" s="30"/>
      <c r="S937" s="30"/>
      <c r="T937" s="30"/>
      <c r="U937" s="30"/>
      <c r="V937" s="30"/>
      <c r="W937" s="30"/>
      <c r="X937" s="31"/>
      <c r="Y937" s="30"/>
      <c r="Z937" s="32"/>
    </row>
    <row r="938" spans="2:26" x14ac:dyDescent="0.2">
      <c r="B938" s="34"/>
      <c r="C938" s="30"/>
      <c r="D938" s="30"/>
      <c r="E938" s="30"/>
      <c r="F938" s="30"/>
      <c r="G938" s="30"/>
      <c r="H938" s="30"/>
      <c r="I938" s="30"/>
      <c r="J938" s="30"/>
      <c r="K938" s="30"/>
      <c r="L938" s="30"/>
      <c r="M938" s="30"/>
      <c r="N938" s="30"/>
      <c r="O938" s="30"/>
      <c r="P938" s="30"/>
      <c r="Q938" s="30"/>
      <c r="R938" s="30"/>
      <c r="S938" s="30"/>
      <c r="T938" s="30"/>
      <c r="U938" s="30"/>
      <c r="V938" s="30"/>
      <c r="W938" s="30"/>
      <c r="X938" s="31"/>
      <c r="Y938" s="30"/>
      <c r="Z938" s="32"/>
    </row>
    <row r="939" spans="2:26" x14ac:dyDescent="0.2">
      <c r="B939" s="34"/>
      <c r="C939" s="30"/>
      <c r="D939" s="30"/>
      <c r="E939" s="30"/>
      <c r="F939" s="30"/>
      <c r="G939" s="30"/>
      <c r="H939" s="30"/>
      <c r="I939" s="30"/>
      <c r="J939" s="30"/>
      <c r="K939" s="30"/>
      <c r="L939" s="30"/>
      <c r="M939" s="30"/>
      <c r="N939" s="30"/>
      <c r="O939" s="30"/>
      <c r="P939" s="30"/>
      <c r="Q939" s="30"/>
      <c r="R939" s="30"/>
      <c r="S939" s="30"/>
      <c r="T939" s="30"/>
      <c r="U939" s="30"/>
      <c r="V939" s="30"/>
      <c r="W939" s="30"/>
      <c r="X939" s="31"/>
      <c r="Y939" s="30"/>
      <c r="Z939" s="32"/>
    </row>
    <row r="940" spans="2:26" x14ac:dyDescent="0.2">
      <c r="B940" s="34"/>
      <c r="C940" s="30"/>
      <c r="D940" s="30"/>
      <c r="E940" s="30"/>
      <c r="F940" s="30"/>
      <c r="G940" s="30"/>
      <c r="H940" s="30"/>
      <c r="I940" s="30"/>
      <c r="J940" s="30"/>
      <c r="K940" s="30"/>
      <c r="L940" s="30"/>
      <c r="M940" s="30"/>
      <c r="N940" s="30"/>
      <c r="O940" s="30"/>
      <c r="P940" s="30"/>
      <c r="Q940" s="30"/>
      <c r="R940" s="30"/>
      <c r="S940" s="30"/>
      <c r="T940" s="30"/>
      <c r="U940" s="30"/>
      <c r="V940" s="30"/>
      <c r="W940" s="30"/>
      <c r="X940" s="31"/>
      <c r="Y940" s="30"/>
      <c r="Z940" s="32"/>
    </row>
    <row r="941" spans="2:26" x14ac:dyDescent="0.2">
      <c r="B941" s="34"/>
      <c r="C941" s="30"/>
      <c r="D941" s="30"/>
      <c r="E941" s="30"/>
      <c r="F941" s="30"/>
      <c r="G941" s="30"/>
      <c r="H941" s="30"/>
      <c r="I941" s="30"/>
      <c r="J941" s="30"/>
      <c r="K941" s="30"/>
      <c r="L941" s="30"/>
      <c r="M941" s="30"/>
      <c r="N941" s="30"/>
      <c r="O941" s="30"/>
      <c r="P941" s="30"/>
      <c r="Q941" s="30"/>
      <c r="R941" s="30"/>
      <c r="S941" s="30"/>
      <c r="T941" s="30"/>
      <c r="U941" s="30"/>
      <c r="V941" s="30"/>
      <c r="W941" s="30"/>
      <c r="X941" s="31"/>
      <c r="Y941" s="30"/>
      <c r="Z941" s="32"/>
    </row>
    <row r="942" spans="2:26" x14ac:dyDescent="0.2">
      <c r="B942" s="34"/>
      <c r="C942" s="30"/>
      <c r="D942" s="30"/>
      <c r="E942" s="30"/>
      <c r="F942" s="30"/>
      <c r="G942" s="30"/>
      <c r="H942" s="30"/>
      <c r="I942" s="30"/>
      <c r="J942" s="30"/>
      <c r="K942" s="30"/>
      <c r="L942" s="30"/>
      <c r="M942" s="30"/>
      <c r="N942" s="30"/>
      <c r="O942" s="30"/>
      <c r="P942" s="30"/>
      <c r="Q942" s="30"/>
      <c r="R942" s="30"/>
      <c r="S942" s="30"/>
      <c r="T942" s="30"/>
      <c r="U942" s="30"/>
      <c r="V942" s="30"/>
      <c r="W942" s="30"/>
      <c r="X942" s="31"/>
      <c r="Y942" s="30"/>
      <c r="Z942" s="32"/>
    </row>
    <row r="943" spans="2:26" x14ac:dyDescent="0.2">
      <c r="B943" s="34"/>
      <c r="C943" s="30"/>
      <c r="D943" s="30"/>
      <c r="E943" s="30"/>
      <c r="F943" s="30"/>
      <c r="G943" s="30"/>
      <c r="H943" s="30"/>
      <c r="I943" s="30"/>
      <c r="J943" s="30"/>
      <c r="K943" s="30"/>
      <c r="L943" s="30"/>
      <c r="M943" s="30"/>
      <c r="N943" s="30"/>
      <c r="O943" s="30"/>
      <c r="P943" s="30"/>
      <c r="Q943" s="30"/>
      <c r="R943" s="30"/>
      <c r="S943" s="30"/>
      <c r="T943" s="30"/>
      <c r="U943" s="30"/>
      <c r="V943" s="30"/>
      <c r="W943" s="30"/>
      <c r="X943" s="31"/>
      <c r="Y943" s="30"/>
      <c r="Z943" s="32"/>
    </row>
    <row r="944" spans="2:26" x14ac:dyDescent="0.2">
      <c r="B944" s="34"/>
      <c r="C944" s="30"/>
      <c r="D944" s="30"/>
      <c r="E944" s="30"/>
      <c r="F944" s="30"/>
      <c r="G944" s="30"/>
      <c r="H944" s="30"/>
      <c r="I944" s="30"/>
      <c r="J944" s="30"/>
      <c r="K944" s="30"/>
      <c r="L944" s="30"/>
      <c r="M944" s="30"/>
      <c r="N944" s="30"/>
      <c r="O944" s="30"/>
      <c r="P944" s="30"/>
      <c r="Q944" s="30"/>
      <c r="R944" s="30"/>
      <c r="S944" s="30"/>
      <c r="T944" s="30"/>
      <c r="U944" s="30"/>
      <c r="V944" s="30"/>
      <c r="W944" s="30"/>
      <c r="X944" s="31"/>
      <c r="Y944" s="30"/>
      <c r="Z944" s="32"/>
    </row>
    <row r="945" spans="2:26" x14ac:dyDescent="0.2">
      <c r="B945" s="34"/>
      <c r="C945" s="30"/>
      <c r="D945" s="30"/>
      <c r="E945" s="30"/>
      <c r="F945" s="30"/>
      <c r="G945" s="30"/>
      <c r="H945" s="30"/>
      <c r="I945" s="30"/>
      <c r="J945" s="30"/>
      <c r="K945" s="30"/>
      <c r="L945" s="30"/>
      <c r="M945" s="30"/>
      <c r="N945" s="30"/>
      <c r="O945" s="30"/>
      <c r="P945" s="30"/>
      <c r="Q945" s="30"/>
      <c r="R945" s="30"/>
      <c r="S945" s="30"/>
      <c r="T945" s="30"/>
      <c r="U945" s="30"/>
      <c r="V945" s="30"/>
      <c r="W945" s="30"/>
      <c r="X945" s="31"/>
      <c r="Y945" s="30"/>
      <c r="Z945" s="32"/>
    </row>
    <row r="946" spans="2:26" x14ac:dyDescent="0.2">
      <c r="B946" s="34"/>
      <c r="C946" s="30"/>
      <c r="D946" s="30"/>
      <c r="E946" s="30"/>
      <c r="F946" s="30"/>
      <c r="G946" s="30"/>
      <c r="H946" s="30"/>
      <c r="I946" s="30"/>
      <c r="J946" s="30"/>
      <c r="K946" s="30"/>
      <c r="L946" s="30"/>
      <c r="M946" s="30"/>
      <c r="N946" s="30"/>
      <c r="O946" s="30"/>
      <c r="P946" s="30"/>
      <c r="Q946" s="30"/>
      <c r="R946" s="30"/>
      <c r="S946" s="30"/>
      <c r="T946" s="30"/>
      <c r="U946" s="30"/>
      <c r="V946" s="30"/>
      <c r="W946" s="30"/>
      <c r="X946" s="31"/>
      <c r="Y946" s="30"/>
      <c r="Z946" s="32"/>
    </row>
    <row r="947" spans="2:26" x14ac:dyDescent="0.2">
      <c r="B947" s="34"/>
      <c r="C947" s="30"/>
      <c r="D947" s="30"/>
      <c r="E947" s="30"/>
      <c r="F947" s="30"/>
      <c r="G947" s="30"/>
      <c r="H947" s="30"/>
      <c r="I947" s="30"/>
      <c r="J947" s="30"/>
      <c r="K947" s="30"/>
      <c r="L947" s="30"/>
      <c r="M947" s="30"/>
      <c r="N947" s="30"/>
      <c r="O947" s="30"/>
      <c r="P947" s="30"/>
      <c r="Q947" s="30"/>
      <c r="R947" s="30"/>
      <c r="S947" s="30"/>
      <c r="T947" s="30"/>
      <c r="U947" s="30"/>
      <c r="V947" s="30"/>
      <c r="W947" s="30"/>
      <c r="X947" s="31"/>
      <c r="Y947" s="30"/>
      <c r="Z947" s="32"/>
    </row>
    <row r="948" spans="2:26" x14ac:dyDescent="0.2">
      <c r="B948" s="34"/>
      <c r="C948" s="30"/>
      <c r="D948" s="30"/>
      <c r="E948" s="30"/>
      <c r="F948" s="30"/>
      <c r="G948" s="30"/>
      <c r="H948" s="30"/>
      <c r="I948" s="30"/>
      <c r="J948" s="30"/>
      <c r="K948" s="30"/>
      <c r="L948" s="30"/>
      <c r="M948" s="30"/>
      <c r="N948" s="30"/>
      <c r="O948" s="30"/>
      <c r="P948" s="30"/>
      <c r="Q948" s="30"/>
      <c r="R948" s="30"/>
      <c r="S948" s="30"/>
      <c r="T948" s="30"/>
      <c r="U948" s="30"/>
      <c r="V948" s="30"/>
      <c r="W948" s="30"/>
      <c r="X948" s="31"/>
      <c r="Y948" s="30"/>
      <c r="Z948" s="32"/>
    </row>
    <row r="949" spans="2:26" x14ac:dyDescent="0.2">
      <c r="B949" s="34"/>
      <c r="C949" s="30"/>
      <c r="D949" s="30"/>
      <c r="E949" s="30"/>
      <c r="F949" s="30"/>
      <c r="G949" s="30"/>
      <c r="H949" s="30"/>
      <c r="I949" s="30"/>
      <c r="J949" s="30"/>
      <c r="K949" s="30"/>
      <c r="L949" s="30"/>
      <c r="M949" s="30"/>
      <c r="N949" s="30"/>
      <c r="O949" s="30"/>
      <c r="P949" s="30"/>
      <c r="Q949" s="30"/>
      <c r="R949" s="30"/>
      <c r="S949" s="30"/>
      <c r="T949" s="30"/>
      <c r="U949" s="30"/>
      <c r="V949" s="30"/>
      <c r="W949" s="30"/>
      <c r="X949" s="31"/>
      <c r="Y949" s="30"/>
      <c r="Z949" s="32"/>
    </row>
    <row r="950" spans="2:26" x14ac:dyDescent="0.2">
      <c r="B950" s="34"/>
      <c r="C950" s="30"/>
      <c r="D950" s="30"/>
      <c r="E950" s="30"/>
      <c r="F950" s="30"/>
      <c r="G950" s="30"/>
      <c r="H950" s="30"/>
      <c r="I950" s="30"/>
      <c r="J950" s="30"/>
      <c r="K950" s="30"/>
      <c r="L950" s="30"/>
      <c r="M950" s="30"/>
      <c r="N950" s="30"/>
      <c r="O950" s="30"/>
      <c r="P950" s="30"/>
      <c r="Q950" s="30"/>
      <c r="R950" s="30"/>
      <c r="S950" s="30"/>
      <c r="T950" s="30"/>
      <c r="U950" s="30"/>
      <c r="V950" s="30"/>
      <c r="W950" s="30"/>
      <c r="X950" s="31"/>
      <c r="Y950" s="30"/>
      <c r="Z950" s="32"/>
    </row>
    <row r="951" spans="2:26" x14ac:dyDescent="0.2">
      <c r="B951" s="34"/>
      <c r="C951" s="30"/>
      <c r="D951" s="30"/>
      <c r="E951" s="30"/>
      <c r="F951" s="30"/>
      <c r="G951" s="30"/>
      <c r="H951" s="30"/>
      <c r="I951" s="30"/>
      <c r="J951" s="30"/>
      <c r="K951" s="30"/>
      <c r="L951" s="30"/>
      <c r="M951" s="30"/>
      <c r="N951" s="30"/>
      <c r="O951" s="30"/>
      <c r="P951" s="30"/>
      <c r="Q951" s="30"/>
      <c r="R951" s="30"/>
      <c r="S951" s="30"/>
      <c r="T951" s="30"/>
      <c r="U951" s="30"/>
      <c r="V951" s="30"/>
      <c r="W951" s="30"/>
      <c r="X951" s="31"/>
      <c r="Y951" s="30"/>
      <c r="Z951" s="32"/>
    </row>
    <row r="952" spans="2:26" x14ac:dyDescent="0.2">
      <c r="B952" s="34"/>
      <c r="C952" s="30"/>
      <c r="D952" s="30"/>
      <c r="E952" s="30"/>
      <c r="F952" s="30"/>
      <c r="G952" s="30"/>
      <c r="H952" s="30"/>
      <c r="I952" s="30"/>
      <c r="J952" s="30"/>
      <c r="K952" s="30"/>
      <c r="L952" s="30"/>
      <c r="M952" s="30"/>
      <c r="N952" s="30"/>
      <c r="O952" s="30"/>
      <c r="P952" s="30"/>
      <c r="Q952" s="30"/>
      <c r="R952" s="30"/>
      <c r="S952" s="30"/>
      <c r="T952" s="30"/>
      <c r="U952" s="30"/>
      <c r="V952" s="30"/>
      <c r="W952" s="30"/>
      <c r="X952" s="31"/>
      <c r="Y952" s="30"/>
      <c r="Z952" s="32"/>
    </row>
    <row r="953" spans="2:26" x14ac:dyDescent="0.2">
      <c r="B953" s="34"/>
      <c r="C953" s="30"/>
      <c r="D953" s="30"/>
      <c r="E953" s="30"/>
      <c r="F953" s="30"/>
      <c r="G953" s="30"/>
      <c r="H953" s="30"/>
      <c r="I953" s="30"/>
      <c r="J953" s="30"/>
      <c r="K953" s="30"/>
      <c r="L953" s="30"/>
      <c r="M953" s="30"/>
      <c r="N953" s="30"/>
      <c r="O953" s="30"/>
      <c r="P953" s="30"/>
      <c r="Q953" s="30"/>
      <c r="R953" s="30"/>
      <c r="S953" s="30"/>
      <c r="T953" s="30"/>
      <c r="U953" s="30"/>
      <c r="V953" s="30"/>
      <c r="W953" s="30"/>
      <c r="X953" s="31"/>
      <c r="Y953" s="30"/>
      <c r="Z953" s="32"/>
    </row>
    <row r="954" spans="2:26" x14ac:dyDescent="0.2">
      <c r="B954" s="34"/>
      <c r="C954" s="30"/>
      <c r="D954" s="30"/>
      <c r="E954" s="30"/>
      <c r="F954" s="30"/>
      <c r="G954" s="30"/>
      <c r="H954" s="30"/>
      <c r="I954" s="30"/>
      <c r="J954" s="30"/>
      <c r="K954" s="30"/>
      <c r="L954" s="30"/>
      <c r="M954" s="30"/>
      <c r="N954" s="30"/>
      <c r="O954" s="30"/>
      <c r="P954" s="30"/>
      <c r="Q954" s="30"/>
      <c r="R954" s="30"/>
      <c r="S954" s="30"/>
      <c r="T954" s="30"/>
      <c r="U954" s="30"/>
      <c r="V954" s="30"/>
      <c r="W954" s="30"/>
      <c r="X954" s="31"/>
      <c r="Y954" s="30"/>
      <c r="Z954" s="32"/>
    </row>
    <row r="955" spans="2:26" x14ac:dyDescent="0.2">
      <c r="B955" s="34"/>
      <c r="C955" s="30"/>
      <c r="D955" s="30"/>
      <c r="E955" s="30"/>
      <c r="F955" s="30"/>
      <c r="G955" s="30"/>
      <c r="H955" s="30"/>
      <c r="I955" s="30"/>
      <c r="J955" s="30"/>
      <c r="K955" s="30"/>
      <c r="L955" s="30"/>
      <c r="M955" s="30"/>
      <c r="N955" s="30"/>
      <c r="O955" s="30"/>
      <c r="P955" s="30"/>
      <c r="Q955" s="30"/>
      <c r="R955" s="30"/>
      <c r="S955" s="30"/>
      <c r="T955" s="30"/>
      <c r="U955" s="30"/>
      <c r="V955" s="30"/>
      <c r="W955" s="30"/>
      <c r="X955" s="31"/>
      <c r="Y955" s="30"/>
      <c r="Z955" s="32"/>
    </row>
    <row r="956" spans="2:26" x14ac:dyDescent="0.2">
      <c r="B956" s="34"/>
      <c r="C956" s="30"/>
      <c r="D956" s="30"/>
      <c r="E956" s="30"/>
      <c r="F956" s="30"/>
      <c r="G956" s="30"/>
      <c r="H956" s="30"/>
      <c r="I956" s="30"/>
      <c r="J956" s="30"/>
      <c r="K956" s="30"/>
      <c r="L956" s="30"/>
      <c r="M956" s="30"/>
      <c r="N956" s="30"/>
      <c r="O956" s="30"/>
      <c r="P956" s="30"/>
      <c r="Q956" s="30"/>
      <c r="R956" s="30"/>
      <c r="S956" s="30"/>
      <c r="T956" s="30"/>
      <c r="U956" s="30"/>
      <c r="V956" s="30"/>
      <c r="W956" s="30"/>
      <c r="X956" s="31"/>
      <c r="Y956" s="30"/>
      <c r="Z956" s="32"/>
    </row>
    <row r="957" spans="2:26" x14ac:dyDescent="0.2">
      <c r="B957" s="34"/>
      <c r="C957" s="30"/>
      <c r="D957" s="30"/>
      <c r="E957" s="30"/>
      <c r="F957" s="30"/>
      <c r="G957" s="30"/>
      <c r="H957" s="30"/>
      <c r="I957" s="30"/>
      <c r="J957" s="30"/>
      <c r="K957" s="30"/>
      <c r="L957" s="30"/>
      <c r="M957" s="30"/>
      <c r="N957" s="30"/>
      <c r="O957" s="30"/>
      <c r="P957" s="30"/>
      <c r="Q957" s="30"/>
      <c r="R957" s="30"/>
      <c r="S957" s="30"/>
      <c r="T957" s="30"/>
      <c r="U957" s="30"/>
      <c r="V957" s="30"/>
      <c r="W957" s="30"/>
      <c r="X957" s="31"/>
      <c r="Y957" s="30"/>
      <c r="Z957" s="32"/>
    </row>
    <row r="958" spans="2:26" x14ac:dyDescent="0.2">
      <c r="B958" s="34"/>
      <c r="C958" s="30"/>
      <c r="D958" s="30"/>
      <c r="E958" s="30"/>
      <c r="F958" s="30"/>
      <c r="G958" s="30"/>
      <c r="H958" s="30"/>
      <c r="I958" s="30"/>
      <c r="J958" s="30"/>
      <c r="K958" s="30"/>
      <c r="L958" s="30"/>
      <c r="M958" s="30"/>
      <c r="N958" s="30"/>
      <c r="O958" s="30"/>
      <c r="P958" s="30"/>
      <c r="Q958" s="30"/>
      <c r="R958" s="30"/>
      <c r="S958" s="30"/>
      <c r="T958" s="30"/>
      <c r="U958" s="30"/>
      <c r="V958" s="30"/>
      <c r="W958" s="30"/>
      <c r="X958" s="31"/>
      <c r="Y958" s="30"/>
      <c r="Z958" s="32"/>
    </row>
    <row r="959" spans="2:26" x14ac:dyDescent="0.2">
      <c r="B959" s="34"/>
      <c r="C959" s="30"/>
      <c r="D959" s="30"/>
      <c r="E959" s="30"/>
      <c r="F959" s="30"/>
      <c r="G959" s="30"/>
      <c r="H959" s="30"/>
      <c r="I959" s="30"/>
      <c r="J959" s="30"/>
      <c r="K959" s="30"/>
      <c r="L959" s="30"/>
      <c r="M959" s="30"/>
      <c r="N959" s="30"/>
      <c r="O959" s="30"/>
      <c r="P959" s="30"/>
      <c r="Q959" s="30"/>
      <c r="R959" s="30"/>
      <c r="S959" s="30"/>
      <c r="T959" s="30"/>
      <c r="U959" s="30"/>
      <c r="V959" s="30"/>
      <c r="W959" s="30"/>
      <c r="X959" s="31"/>
      <c r="Y959" s="30"/>
      <c r="Z959" s="32"/>
    </row>
    <row r="960" spans="2:26" x14ac:dyDescent="0.2">
      <c r="B960" s="34"/>
      <c r="C960" s="30"/>
      <c r="D960" s="30"/>
      <c r="E960" s="30"/>
      <c r="F960" s="30"/>
      <c r="G960" s="30"/>
      <c r="H960" s="30"/>
      <c r="I960" s="30"/>
      <c r="J960" s="30"/>
      <c r="K960" s="30"/>
      <c r="L960" s="30"/>
      <c r="M960" s="30"/>
      <c r="N960" s="30"/>
      <c r="O960" s="30"/>
      <c r="P960" s="30"/>
      <c r="Q960" s="30"/>
      <c r="R960" s="30"/>
      <c r="S960" s="30"/>
      <c r="T960" s="30"/>
      <c r="U960" s="30"/>
      <c r="V960" s="30"/>
      <c r="W960" s="30"/>
      <c r="X960" s="31"/>
      <c r="Y960" s="30"/>
      <c r="Z960" s="32"/>
    </row>
    <row r="961" spans="2:26" x14ac:dyDescent="0.2">
      <c r="B961" s="34"/>
      <c r="C961" s="30"/>
      <c r="D961" s="30"/>
      <c r="E961" s="30"/>
      <c r="F961" s="30"/>
      <c r="G961" s="30"/>
      <c r="H961" s="30"/>
      <c r="I961" s="30"/>
      <c r="J961" s="30"/>
      <c r="K961" s="30"/>
      <c r="L961" s="30"/>
      <c r="M961" s="30"/>
      <c r="N961" s="30"/>
      <c r="O961" s="30"/>
      <c r="P961" s="30"/>
      <c r="Q961" s="30"/>
      <c r="R961" s="30"/>
      <c r="S961" s="30"/>
      <c r="T961" s="30"/>
      <c r="U961" s="30"/>
      <c r="V961" s="30"/>
      <c r="W961" s="30"/>
      <c r="X961" s="31"/>
      <c r="Y961" s="30"/>
      <c r="Z961" s="32"/>
    </row>
    <row r="962" spans="2:26" x14ac:dyDescent="0.2">
      <c r="B962" s="34"/>
      <c r="C962" s="30"/>
      <c r="D962" s="30"/>
      <c r="E962" s="30"/>
      <c r="F962" s="30"/>
      <c r="G962" s="30"/>
      <c r="H962" s="30"/>
      <c r="I962" s="30"/>
      <c r="J962" s="30"/>
      <c r="K962" s="30"/>
      <c r="L962" s="30"/>
      <c r="M962" s="30"/>
      <c r="N962" s="30"/>
      <c r="O962" s="30"/>
      <c r="P962" s="30"/>
      <c r="Q962" s="30"/>
      <c r="R962" s="30"/>
      <c r="S962" s="30"/>
      <c r="T962" s="30"/>
      <c r="U962" s="30"/>
      <c r="V962" s="30"/>
      <c r="W962" s="30"/>
      <c r="X962" s="31"/>
      <c r="Y962" s="30"/>
      <c r="Z962" s="32"/>
    </row>
    <row r="963" spans="2:26" x14ac:dyDescent="0.2">
      <c r="B963" s="34"/>
      <c r="C963" s="30"/>
      <c r="D963" s="30"/>
      <c r="E963" s="30"/>
      <c r="F963" s="30"/>
      <c r="G963" s="30"/>
      <c r="H963" s="30"/>
      <c r="I963" s="30"/>
      <c r="J963" s="30"/>
      <c r="K963" s="30"/>
      <c r="L963" s="30"/>
      <c r="M963" s="30"/>
      <c r="N963" s="30"/>
      <c r="O963" s="30"/>
      <c r="P963" s="30"/>
      <c r="Q963" s="30"/>
      <c r="R963" s="30"/>
      <c r="S963" s="30"/>
      <c r="T963" s="30"/>
      <c r="U963" s="30"/>
      <c r="V963" s="30"/>
      <c r="W963" s="30"/>
      <c r="X963" s="31"/>
      <c r="Y963" s="30"/>
      <c r="Z963" s="32"/>
    </row>
    <row r="964" spans="2:26" x14ac:dyDescent="0.2">
      <c r="B964" s="34"/>
      <c r="C964" s="30"/>
      <c r="D964" s="30"/>
      <c r="E964" s="30"/>
      <c r="F964" s="30"/>
      <c r="G964" s="30"/>
      <c r="H964" s="30"/>
      <c r="I964" s="30"/>
      <c r="J964" s="30"/>
      <c r="K964" s="30"/>
      <c r="L964" s="30"/>
      <c r="M964" s="30"/>
      <c r="N964" s="30"/>
      <c r="O964" s="30"/>
      <c r="P964" s="30"/>
      <c r="Q964" s="30"/>
      <c r="R964" s="30"/>
      <c r="S964" s="30"/>
      <c r="T964" s="30"/>
      <c r="U964" s="30"/>
      <c r="V964" s="30"/>
      <c r="W964" s="30"/>
      <c r="X964" s="31"/>
      <c r="Y964" s="30"/>
      <c r="Z964" s="32"/>
    </row>
    <row r="965" spans="2:26" x14ac:dyDescent="0.2">
      <c r="B965" s="34"/>
      <c r="C965" s="30"/>
      <c r="D965" s="30"/>
      <c r="E965" s="30"/>
      <c r="F965" s="30"/>
      <c r="G965" s="30"/>
      <c r="H965" s="30"/>
      <c r="I965" s="30"/>
      <c r="J965" s="30"/>
      <c r="K965" s="30"/>
      <c r="L965" s="30"/>
      <c r="M965" s="30"/>
      <c r="N965" s="30"/>
      <c r="O965" s="30"/>
      <c r="P965" s="30"/>
      <c r="Q965" s="30"/>
      <c r="R965" s="30"/>
      <c r="S965" s="30"/>
      <c r="T965" s="30"/>
      <c r="U965" s="30"/>
      <c r="V965" s="30"/>
      <c r="W965" s="30"/>
      <c r="X965" s="31"/>
      <c r="Y965" s="30"/>
      <c r="Z965" s="32"/>
    </row>
    <row r="966" spans="2:26" x14ac:dyDescent="0.2">
      <c r="B966" s="34"/>
      <c r="C966" s="30"/>
      <c r="D966" s="30"/>
      <c r="E966" s="30"/>
      <c r="F966" s="30"/>
      <c r="G966" s="30"/>
      <c r="H966" s="30"/>
      <c r="I966" s="30"/>
      <c r="J966" s="30"/>
      <c r="K966" s="30"/>
      <c r="L966" s="30"/>
      <c r="M966" s="30"/>
      <c r="N966" s="30"/>
      <c r="O966" s="30"/>
      <c r="P966" s="30"/>
      <c r="Q966" s="30"/>
      <c r="R966" s="30"/>
      <c r="S966" s="30"/>
      <c r="T966" s="30"/>
      <c r="U966" s="30"/>
      <c r="V966" s="30"/>
      <c r="W966" s="30"/>
      <c r="X966" s="31"/>
      <c r="Y966" s="30"/>
      <c r="Z966" s="32"/>
    </row>
    <row r="967" spans="2:26" x14ac:dyDescent="0.2">
      <c r="B967" s="34"/>
      <c r="C967" s="30"/>
      <c r="D967" s="30"/>
      <c r="E967" s="30"/>
      <c r="F967" s="30"/>
      <c r="G967" s="30"/>
      <c r="H967" s="30"/>
      <c r="I967" s="30"/>
      <c r="J967" s="30"/>
      <c r="K967" s="30"/>
      <c r="L967" s="30"/>
      <c r="M967" s="30"/>
      <c r="N967" s="30"/>
      <c r="O967" s="30"/>
      <c r="P967" s="30"/>
      <c r="Q967" s="30"/>
      <c r="R967" s="30"/>
      <c r="S967" s="30"/>
      <c r="T967" s="30"/>
      <c r="U967" s="30"/>
      <c r="V967" s="30"/>
      <c r="W967" s="30"/>
      <c r="X967" s="31"/>
      <c r="Y967" s="30"/>
      <c r="Z967" s="32"/>
    </row>
    <row r="968" spans="2:26" x14ac:dyDescent="0.2">
      <c r="B968" s="34"/>
      <c r="C968" s="30"/>
      <c r="D968" s="30"/>
      <c r="E968" s="30"/>
      <c r="F968" s="30"/>
      <c r="G968" s="30"/>
      <c r="H968" s="30"/>
      <c r="I968" s="30"/>
      <c r="J968" s="30"/>
      <c r="K968" s="30"/>
      <c r="L968" s="30"/>
      <c r="M968" s="30"/>
      <c r="N968" s="30"/>
      <c r="O968" s="30"/>
      <c r="P968" s="30"/>
      <c r="Q968" s="30"/>
      <c r="R968" s="30"/>
      <c r="S968" s="30"/>
      <c r="T968" s="30"/>
      <c r="U968" s="30"/>
      <c r="V968" s="30"/>
      <c r="W968" s="30"/>
      <c r="X968" s="31"/>
      <c r="Y968" s="30"/>
      <c r="Z968" s="32"/>
    </row>
    <row r="969" spans="2:26" x14ac:dyDescent="0.2">
      <c r="B969" s="34"/>
      <c r="C969" s="30"/>
      <c r="D969" s="30"/>
      <c r="E969" s="30"/>
      <c r="F969" s="30"/>
      <c r="G969" s="30"/>
      <c r="H969" s="30"/>
      <c r="I969" s="30"/>
      <c r="J969" s="30"/>
      <c r="K969" s="30"/>
      <c r="L969" s="30"/>
      <c r="M969" s="30"/>
      <c r="N969" s="30"/>
      <c r="O969" s="30"/>
      <c r="P969" s="30"/>
      <c r="Q969" s="30"/>
      <c r="R969" s="30"/>
      <c r="S969" s="30"/>
      <c r="T969" s="30"/>
      <c r="U969" s="30"/>
      <c r="V969" s="30"/>
      <c r="W969" s="30"/>
      <c r="X969" s="31"/>
      <c r="Y969" s="30"/>
      <c r="Z969" s="32"/>
    </row>
    <row r="970" spans="2:26" x14ac:dyDescent="0.2">
      <c r="B970" s="34"/>
      <c r="C970" s="30"/>
      <c r="D970" s="30"/>
      <c r="E970" s="30"/>
      <c r="F970" s="30"/>
      <c r="G970" s="30"/>
      <c r="H970" s="30"/>
      <c r="I970" s="30"/>
      <c r="J970" s="30"/>
      <c r="K970" s="30"/>
      <c r="L970" s="30"/>
      <c r="M970" s="30"/>
      <c r="N970" s="30"/>
      <c r="O970" s="30"/>
      <c r="P970" s="30"/>
      <c r="Q970" s="30"/>
      <c r="R970" s="30"/>
      <c r="S970" s="30"/>
      <c r="T970" s="30"/>
      <c r="U970" s="30"/>
      <c r="V970" s="30"/>
      <c r="W970" s="30"/>
      <c r="X970" s="31"/>
      <c r="Y970" s="30"/>
      <c r="Z970" s="32"/>
    </row>
    <row r="971" spans="2:26" x14ac:dyDescent="0.2">
      <c r="B971" s="34"/>
      <c r="C971" s="30"/>
      <c r="D971" s="30"/>
      <c r="E971" s="30"/>
      <c r="F971" s="30"/>
      <c r="G971" s="30"/>
      <c r="H971" s="30"/>
      <c r="I971" s="30"/>
      <c r="J971" s="30"/>
      <c r="K971" s="30"/>
      <c r="L971" s="30"/>
      <c r="M971" s="30"/>
      <c r="N971" s="30"/>
      <c r="O971" s="30"/>
      <c r="P971" s="30"/>
      <c r="Q971" s="30"/>
      <c r="R971" s="30"/>
      <c r="S971" s="30"/>
      <c r="T971" s="30"/>
      <c r="U971" s="30"/>
      <c r="V971" s="30"/>
      <c r="W971" s="30"/>
      <c r="X971" s="31"/>
      <c r="Y971" s="30"/>
      <c r="Z971" s="32"/>
    </row>
    <row r="972" spans="2:26" x14ac:dyDescent="0.2">
      <c r="B972" s="34"/>
      <c r="C972" s="30"/>
      <c r="D972" s="30"/>
      <c r="E972" s="30"/>
      <c r="F972" s="30"/>
      <c r="G972" s="30"/>
      <c r="H972" s="30"/>
      <c r="I972" s="30"/>
      <c r="J972" s="30"/>
      <c r="K972" s="30"/>
      <c r="L972" s="30"/>
      <c r="M972" s="30"/>
      <c r="N972" s="30"/>
      <c r="O972" s="30"/>
      <c r="P972" s="30"/>
      <c r="Q972" s="30"/>
      <c r="R972" s="30"/>
      <c r="S972" s="30"/>
      <c r="T972" s="30"/>
      <c r="U972" s="30"/>
      <c r="V972" s="30"/>
      <c r="W972" s="30"/>
      <c r="X972" s="31"/>
      <c r="Y972" s="30"/>
      <c r="Z972" s="32"/>
    </row>
    <row r="973" spans="2:26" x14ac:dyDescent="0.2">
      <c r="B973" s="34"/>
      <c r="C973" s="30"/>
      <c r="D973" s="30"/>
      <c r="E973" s="30"/>
      <c r="F973" s="30"/>
      <c r="G973" s="30"/>
      <c r="H973" s="30"/>
      <c r="I973" s="30"/>
      <c r="J973" s="30"/>
      <c r="K973" s="30"/>
      <c r="L973" s="30"/>
      <c r="M973" s="30"/>
      <c r="N973" s="30"/>
      <c r="O973" s="30"/>
      <c r="P973" s="30"/>
      <c r="Q973" s="30"/>
      <c r="R973" s="30"/>
      <c r="S973" s="30"/>
      <c r="T973" s="30"/>
      <c r="U973" s="30"/>
      <c r="V973" s="30"/>
      <c r="W973" s="30"/>
      <c r="X973" s="31"/>
      <c r="Y973" s="30"/>
      <c r="Z973" s="32"/>
    </row>
    <row r="974" spans="2:26" x14ac:dyDescent="0.2">
      <c r="B974" s="34"/>
      <c r="C974" s="30"/>
      <c r="D974" s="30"/>
      <c r="E974" s="30"/>
      <c r="F974" s="30"/>
      <c r="G974" s="30"/>
      <c r="H974" s="30"/>
      <c r="I974" s="30"/>
      <c r="J974" s="30"/>
      <c r="K974" s="30"/>
      <c r="L974" s="30"/>
      <c r="M974" s="30"/>
      <c r="N974" s="30"/>
      <c r="O974" s="30"/>
      <c r="P974" s="30"/>
      <c r="Q974" s="30"/>
      <c r="R974" s="30"/>
      <c r="S974" s="30"/>
      <c r="T974" s="30"/>
      <c r="U974" s="30"/>
      <c r="V974" s="30"/>
      <c r="W974" s="30"/>
      <c r="X974" s="31"/>
      <c r="Y974" s="30"/>
      <c r="Z974" s="32"/>
    </row>
    <row r="975" spans="2:26" x14ac:dyDescent="0.2">
      <c r="B975" s="34"/>
      <c r="C975" s="30"/>
      <c r="D975" s="30"/>
      <c r="E975" s="30"/>
      <c r="F975" s="30"/>
      <c r="G975" s="30"/>
      <c r="H975" s="30"/>
      <c r="I975" s="30"/>
      <c r="J975" s="30"/>
      <c r="K975" s="30"/>
      <c r="L975" s="30"/>
      <c r="M975" s="30"/>
      <c r="N975" s="30"/>
      <c r="O975" s="30"/>
      <c r="P975" s="30"/>
      <c r="Q975" s="30"/>
      <c r="R975" s="30"/>
      <c r="S975" s="30"/>
      <c r="T975" s="30"/>
      <c r="U975" s="30"/>
      <c r="V975" s="30"/>
      <c r="W975" s="30"/>
      <c r="X975" s="31"/>
      <c r="Y975" s="30"/>
      <c r="Z975" s="32"/>
    </row>
    <row r="976" spans="2:26" x14ac:dyDescent="0.2">
      <c r="B976" s="34"/>
      <c r="C976" s="30"/>
      <c r="D976" s="30"/>
      <c r="E976" s="30"/>
      <c r="F976" s="30"/>
      <c r="G976" s="30"/>
      <c r="H976" s="30"/>
      <c r="I976" s="30"/>
      <c r="J976" s="30"/>
      <c r="K976" s="30"/>
      <c r="L976" s="30"/>
      <c r="M976" s="30"/>
      <c r="N976" s="30"/>
      <c r="O976" s="30"/>
      <c r="P976" s="30"/>
      <c r="Q976" s="30"/>
      <c r="R976" s="30"/>
      <c r="S976" s="30"/>
      <c r="T976" s="30"/>
      <c r="U976" s="30"/>
      <c r="V976" s="30"/>
      <c r="W976" s="30"/>
      <c r="X976" s="31"/>
      <c r="Y976" s="30"/>
      <c r="Z976" s="32"/>
    </row>
    <row r="977" spans="2:26" x14ac:dyDescent="0.2">
      <c r="B977" s="34"/>
      <c r="C977" s="30"/>
      <c r="D977" s="30"/>
      <c r="E977" s="30"/>
      <c r="F977" s="30"/>
      <c r="G977" s="30"/>
      <c r="H977" s="30"/>
      <c r="I977" s="30"/>
      <c r="J977" s="30"/>
      <c r="K977" s="30"/>
      <c r="L977" s="30"/>
      <c r="M977" s="30"/>
      <c r="N977" s="30"/>
      <c r="O977" s="30"/>
      <c r="P977" s="30"/>
      <c r="Q977" s="30"/>
      <c r="R977" s="30"/>
      <c r="S977" s="30"/>
      <c r="T977" s="30"/>
      <c r="U977" s="30"/>
      <c r="V977" s="30"/>
      <c r="W977" s="30"/>
      <c r="X977" s="31"/>
      <c r="Y977" s="30"/>
      <c r="Z977" s="32"/>
    </row>
    <row r="978" spans="2:26" x14ac:dyDescent="0.2">
      <c r="B978" s="34"/>
      <c r="C978" s="30"/>
      <c r="D978" s="30"/>
      <c r="E978" s="30"/>
      <c r="F978" s="30"/>
      <c r="G978" s="30"/>
      <c r="H978" s="30"/>
      <c r="I978" s="30"/>
      <c r="J978" s="30"/>
      <c r="K978" s="30"/>
      <c r="L978" s="30"/>
      <c r="M978" s="30"/>
      <c r="N978" s="30"/>
      <c r="O978" s="30"/>
      <c r="P978" s="30"/>
      <c r="Q978" s="30"/>
      <c r="R978" s="30"/>
      <c r="S978" s="30"/>
      <c r="T978" s="30"/>
      <c r="U978" s="30"/>
      <c r="V978" s="30"/>
      <c r="W978" s="30"/>
      <c r="X978" s="31"/>
      <c r="Y978" s="30"/>
      <c r="Z978" s="32"/>
    </row>
    <row r="979" spans="2:26" x14ac:dyDescent="0.2">
      <c r="B979" s="34"/>
      <c r="C979" s="30"/>
      <c r="D979" s="30"/>
      <c r="E979" s="30"/>
      <c r="F979" s="30"/>
      <c r="G979" s="30"/>
      <c r="H979" s="30"/>
      <c r="I979" s="30"/>
      <c r="J979" s="30"/>
      <c r="K979" s="30"/>
      <c r="L979" s="30"/>
      <c r="M979" s="30"/>
      <c r="N979" s="30"/>
      <c r="O979" s="30"/>
      <c r="P979" s="30"/>
      <c r="Q979" s="30"/>
      <c r="R979" s="30"/>
      <c r="S979" s="30"/>
      <c r="T979" s="30"/>
      <c r="U979" s="30"/>
      <c r="V979" s="30"/>
      <c r="W979" s="30"/>
      <c r="X979" s="31"/>
      <c r="Y979" s="30"/>
      <c r="Z979" s="32"/>
    </row>
    <row r="980" spans="2:26" x14ac:dyDescent="0.2">
      <c r="B980" s="34"/>
      <c r="C980" s="30"/>
      <c r="D980" s="30"/>
      <c r="E980" s="30"/>
      <c r="F980" s="30"/>
      <c r="G980" s="30"/>
      <c r="H980" s="30"/>
      <c r="I980" s="30"/>
      <c r="J980" s="30"/>
      <c r="K980" s="30"/>
      <c r="L980" s="30"/>
      <c r="M980" s="30"/>
      <c r="N980" s="30"/>
      <c r="O980" s="30"/>
      <c r="P980" s="30"/>
      <c r="Q980" s="30"/>
      <c r="R980" s="30"/>
      <c r="S980" s="30"/>
      <c r="T980" s="30"/>
      <c r="U980" s="30"/>
      <c r="V980" s="30"/>
      <c r="W980" s="30"/>
      <c r="X980" s="31"/>
      <c r="Y980" s="30"/>
      <c r="Z980" s="32"/>
    </row>
    <row r="981" spans="2:26" x14ac:dyDescent="0.2">
      <c r="B981" s="34"/>
      <c r="C981" s="30"/>
      <c r="D981" s="30"/>
      <c r="E981" s="30"/>
      <c r="F981" s="30"/>
      <c r="G981" s="30"/>
      <c r="H981" s="30"/>
      <c r="I981" s="30"/>
      <c r="J981" s="30"/>
      <c r="K981" s="30"/>
      <c r="L981" s="30"/>
      <c r="M981" s="30"/>
      <c r="N981" s="30"/>
      <c r="O981" s="30"/>
      <c r="P981" s="30"/>
      <c r="Q981" s="30"/>
      <c r="R981" s="30"/>
      <c r="S981" s="30"/>
      <c r="T981" s="30"/>
      <c r="U981" s="30"/>
      <c r="V981" s="30"/>
      <c r="W981" s="30"/>
      <c r="X981" s="31"/>
      <c r="Y981" s="30"/>
      <c r="Z981" s="32"/>
    </row>
    <row r="982" spans="2:26" x14ac:dyDescent="0.2">
      <c r="B982" s="34"/>
      <c r="C982" s="30"/>
      <c r="D982" s="30"/>
      <c r="E982" s="30"/>
      <c r="F982" s="30"/>
      <c r="G982" s="30"/>
      <c r="H982" s="30"/>
      <c r="I982" s="30"/>
      <c r="J982" s="30"/>
      <c r="K982" s="30"/>
      <c r="L982" s="30"/>
      <c r="M982" s="30"/>
      <c r="N982" s="30"/>
      <c r="O982" s="30"/>
      <c r="P982" s="30"/>
      <c r="Q982" s="30"/>
      <c r="R982" s="30"/>
      <c r="S982" s="30"/>
      <c r="T982" s="30"/>
      <c r="U982" s="30"/>
      <c r="V982" s="30"/>
      <c r="W982" s="30"/>
      <c r="X982" s="31"/>
      <c r="Y982" s="30"/>
      <c r="Z982" s="32"/>
    </row>
    <row r="983" spans="2:26" x14ac:dyDescent="0.2">
      <c r="B983" s="34"/>
      <c r="C983" s="30"/>
      <c r="D983" s="30"/>
      <c r="E983" s="30"/>
      <c r="F983" s="30"/>
      <c r="G983" s="30"/>
      <c r="H983" s="30"/>
      <c r="I983" s="30"/>
      <c r="J983" s="30"/>
      <c r="K983" s="30"/>
      <c r="L983" s="30"/>
      <c r="M983" s="30"/>
      <c r="N983" s="30"/>
      <c r="O983" s="30"/>
      <c r="P983" s="30"/>
      <c r="Q983" s="30"/>
      <c r="R983" s="30"/>
      <c r="S983" s="30"/>
      <c r="T983" s="30"/>
      <c r="U983" s="30"/>
      <c r="V983" s="30"/>
      <c r="W983" s="30"/>
      <c r="X983" s="31"/>
      <c r="Y983" s="30"/>
      <c r="Z983" s="32"/>
    </row>
    <row r="984" spans="2:26" x14ac:dyDescent="0.2">
      <c r="B984" s="34"/>
      <c r="C984" s="30"/>
      <c r="D984" s="30"/>
      <c r="E984" s="30"/>
      <c r="F984" s="30"/>
      <c r="G984" s="30"/>
      <c r="H984" s="30"/>
      <c r="I984" s="30"/>
      <c r="J984" s="30"/>
      <c r="K984" s="30"/>
      <c r="L984" s="30"/>
      <c r="M984" s="30"/>
      <c r="N984" s="30"/>
      <c r="O984" s="30"/>
      <c r="P984" s="30"/>
      <c r="Q984" s="30"/>
      <c r="R984" s="30"/>
      <c r="S984" s="30"/>
      <c r="T984" s="30"/>
      <c r="U984" s="30"/>
      <c r="V984" s="30"/>
      <c r="W984" s="30"/>
      <c r="X984" s="31"/>
      <c r="Y984" s="30"/>
      <c r="Z984" s="32"/>
    </row>
    <row r="985" spans="2:26" x14ac:dyDescent="0.2">
      <c r="B985" s="34"/>
      <c r="C985" s="30"/>
      <c r="D985" s="30"/>
      <c r="E985" s="30"/>
      <c r="F985" s="30"/>
      <c r="G985" s="30"/>
      <c r="H985" s="30"/>
      <c r="I985" s="30"/>
      <c r="J985" s="30"/>
      <c r="K985" s="30"/>
      <c r="L985" s="30"/>
      <c r="M985" s="30"/>
      <c r="N985" s="30"/>
      <c r="O985" s="30"/>
      <c r="P985" s="30"/>
      <c r="Q985" s="30"/>
      <c r="R985" s="30"/>
      <c r="S985" s="30"/>
      <c r="T985" s="30"/>
      <c r="U985" s="30"/>
      <c r="V985" s="30"/>
      <c r="W985" s="30"/>
      <c r="X985" s="31"/>
      <c r="Y985" s="30"/>
      <c r="Z985" s="32"/>
    </row>
    <row r="986" spans="2:26" x14ac:dyDescent="0.2">
      <c r="B986" s="34"/>
      <c r="C986" s="30"/>
      <c r="D986" s="30"/>
      <c r="E986" s="30"/>
      <c r="F986" s="30"/>
      <c r="G986" s="30"/>
      <c r="H986" s="30"/>
      <c r="I986" s="30"/>
      <c r="J986" s="30"/>
      <c r="K986" s="30"/>
      <c r="L986" s="30"/>
      <c r="M986" s="30"/>
      <c r="N986" s="30"/>
      <c r="O986" s="30"/>
      <c r="P986" s="30"/>
      <c r="Q986" s="30"/>
      <c r="R986" s="30"/>
      <c r="S986" s="30"/>
      <c r="T986" s="30"/>
      <c r="U986" s="30"/>
      <c r="V986" s="30"/>
      <c r="W986" s="30"/>
      <c r="X986" s="31"/>
      <c r="Y986" s="30"/>
      <c r="Z986" s="32"/>
    </row>
    <row r="987" spans="2:26" x14ac:dyDescent="0.2">
      <c r="B987" s="34"/>
      <c r="C987" s="30"/>
      <c r="D987" s="30"/>
      <c r="E987" s="30"/>
      <c r="F987" s="30"/>
      <c r="G987" s="30"/>
      <c r="H987" s="30"/>
      <c r="I987" s="30"/>
      <c r="J987" s="30"/>
      <c r="K987" s="30"/>
      <c r="L987" s="30"/>
      <c r="M987" s="30"/>
      <c r="N987" s="30"/>
      <c r="O987" s="30"/>
      <c r="P987" s="30"/>
      <c r="Q987" s="30"/>
      <c r="R987" s="30"/>
      <c r="S987" s="30"/>
      <c r="T987" s="30"/>
      <c r="U987" s="30"/>
      <c r="V987" s="30"/>
      <c r="W987" s="30"/>
      <c r="X987" s="31"/>
      <c r="Y987" s="30"/>
      <c r="Z987" s="32"/>
    </row>
    <row r="988" spans="2:26" x14ac:dyDescent="0.2">
      <c r="B988" s="34"/>
      <c r="C988" s="30"/>
      <c r="D988" s="30"/>
      <c r="E988" s="30"/>
      <c r="F988" s="30"/>
      <c r="G988" s="30"/>
      <c r="H988" s="30"/>
      <c r="I988" s="30"/>
      <c r="J988" s="30"/>
      <c r="K988" s="30"/>
      <c r="L988" s="30"/>
      <c r="M988" s="30"/>
      <c r="N988" s="30"/>
      <c r="O988" s="30"/>
      <c r="P988" s="30"/>
      <c r="Q988" s="30"/>
      <c r="R988" s="30"/>
      <c r="S988" s="30"/>
      <c r="T988" s="30"/>
      <c r="U988" s="30"/>
      <c r="V988" s="30"/>
      <c r="W988" s="30"/>
      <c r="X988" s="31"/>
      <c r="Y988" s="30"/>
      <c r="Z988" s="32"/>
    </row>
    <row r="989" spans="2:26" x14ac:dyDescent="0.2">
      <c r="B989" s="34"/>
      <c r="C989" s="30"/>
      <c r="D989" s="30"/>
      <c r="E989" s="30"/>
      <c r="F989" s="30"/>
      <c r="G989" s="30"/>
      <c r="H989" s="30"/>
      <c r="I989" s="30"/>
      <c r="J989" s="30"/>
      <c r="K989" s="30"/>
      <c r="L989" s="30"/>
      <c r="M989" s="30"/>
      <c r="N989" s="30"/>
      <c r="O989" s="30"/>
      <c r="P989" s="30"/>
      <c r="Q989" s="30"/>
      <c r="R989" s="30"/>
      <c r="S989" s="30"/>
      <c r="T989" s="30"/>
      <c r="U989" s="30"/>
      <c r="V989" s="30"/>
      <c r="W989" s="30"/>
      <c r="X989" s="31"/>
      <c r="Y989" s="30"/>
      <c r="Z989" s="32"/>
    </row>
    <row r="990" spans="2:26" x14ac:dyDescent="0.2">
      <c r="B990" s="34"/>
      <c r="C990" s="30"/>
      <c r="D990" s="30"/>
      <c r="E990" s="30"/>
      <c r="F990" s="30"/>
      <c r="G990" s="30"/>
      <c r="H990" s="30"/>
      <c r="I990" s="30"/>
      <c r="J990" s="30"/>
      <c r="K990" s="30"/>
      <c r="L990" s="30"/>
      <c r="M990" s="30"/>
      <c r="N990" s="30"/>
      <c r="O990" s="30"/>
      <c r="P990" s="30"/>
      <c r="Q990" s="30"/>
      <c r="R990" s="30"/>
      <c r="S990" s="30"/>
      <c r="T990" s="30"/>
      <c r="U990" s="30"/>
      <c r="V990" s="30"/>
      <c r="W990" s="30"/>
      <c r="X990" s="31"/>
      <c r="Y990" s="30"/>
      <c r="Z990" s="32"/>
    </row>
    <row r="991" spans="2:26" x14ac:dyDescent="0.2">
      <c r="B991" s="34"/>
      <c r="C991" s="30"/>
      <c r="D991" s="30"/>
      <c r="E991" s="30"/>
      <c r="F991" s="30"/>
      <c r="G991" s="30"/>
      <c r="H991" s="30"/>
      <c r="I991" s="30"/>
      <c r="J991" s="30"/>
      <c r="K991" s="30"/>
      <c r="L991" s="30"/>
      <c r="M991" s="30"/>
      <c r="N991" s="30"/>
      <c r="O991" s="30"/>
      <c r="P991" s="30"/>
      <c r="Q991" s="30"/>
      <c r="R991" s="30"/>
      <c r="S991" s="30"/>
      <c r="T991" s="30"/>
      <c r="U991" s="30"/>
      <c r="V991" s="30"/>
      <c r="W991" s="30"/>
      <c r="X991" s="31"/>
      <c r="Y991" s="30"/>
      <c r="Z991" s="32"/>
    </row>
    <row r="992" spans="2:26" x14ac:dyDescent="0.2">
      <c r="B992" s="34"/>
      <c r="C992" s="30"/>
      <c r="D992" s="30"/>
      <c r="E992" s="30"/>
      <c r="F992" s="30"/>
      <c r="G992" s="30"/>
      <c r="H992" s="30"/>
      <c r="I992" s="30"/>
      <c r="J992" s="30"/>
      <c r="K992" s="30"/>
      <c r="L992" s="30"/>
      <c r="M992" s="30"/>
      <c r="N992" s="30"/>
      <c r="O992" s="30"/>
      <c r="P992" s="30"/>
      <c r="Q992" s="30"/>
      <c r="R992" s="30"/>
      <c r="S992" s="30"/>
      <c r="T992" s="30"/>
      <c r="U992" s="30"/>
      <c r="V992" s="30"/>
      <c r="W992" s="30"/>
      <c r="X992" s="31"/>
      <c r="Y992" s="30"/>
      <c r="Z992" s="32"/>
    </row>
    <row r="993" spans="2:26" x14ac:dyDescent="0.2">
      <c r="B993" s="34"/>
      <c r="C993" s="30"/>
      <c r="D993" s="30"/>
      <c r="E993" s="30"/>
      <c r="F993" s="30"/>
      <c r="G993" s="30"/>
      <c r="H993" s="30"/>
      <c r="I993" s="30"/>
      <c r="J993" s="30"/>
      <c r="K993" s="30"/>
      <c r="L993" s="30"/>
      <c r="M993" s="30"/>
      <c r="N993" s="30"/>
      <c r="O993" s="30"/>
      <c r="P993" s="30"/>
      <c r="Q993" s="30"/>
      <c r="R993" s="30"/>
      <c r="S993" s="30"/>
      <c r="T993" s="30"/>
      <c r="U993" s="30"/>
      <c r="V993" s="30"/>
      <c r="W993" s="30"/>
      <c r="X993" s="31"/>
      <c r="Y993" s="30"/>
      <c r="Z993" s="32"/>
    </row>
    <row r="994" spans="2:26" x14ac:dyDescent="0.2">
      <c r="B994" s="34"/>
      <c r="C994" s="30"/>
      <c r="D994" s="30"/>
      <c r="E994" s="30"/>
      <c r="F994" s="30"/>
      <c r="G994" s="30"/>
      <c r="H994" s="30"/>
      <c r="I994" s="30"/>
      <c r="J994" s="30"/>
      <c r="K994" s="30"/>
      <c r="L994" s="30"/>
      <c r="M994" s="30"/>
      <c r="N994" s="30"/>
      <c r="O994" s="30"/>
      <c r="P994" s="30"/>
      <c r="Q994" s="30"/>
      <c r="R994" s="30"/>
      <c r="S994" s="30"/>
      <c r="T994" s="30"/>
      <c r="U994" s="30"/>
      <c r="V994" s="30"/>
      <c r="W994" s="30"/>
      <c r="X994" s="31"/>
      <c r="Y994" s="30"/>
      <c r="Z994" s="32"/>
    </row>
    <row r="995" spans="2:26" x14ac:dyDescent="0.2">
      <c r="B995" s="34"/>
      <c r="C995" s="30"/>
      <c r="D995" s="30"/>
      <c r="E995" s="30"/>
      <c r="F995" s="30"/>
      <c r="G995" s="30"/>
      <c r="H995" s="30"/>
      <c r="I995" s="30"/>
      <c r="J995" s="30"/>
      <c r="K995" s="30"/>
      <c r="L995" s="30"/>
      <c r="M995" s="30"/>
      <c r="N995" s="30"/>
      <c r="O995" s="30"/>
      <c r="P995" s="30"/>
      <c r="Q995" s="30"/>
      <c r="R995" s="30"/>
      <c r="S995" s="30"/>
      <c r="T995" s="30"/>
      <c r="U995" s="30"/>
      <c r="V995" s="30"/>
      <c r="W995" s="30"/>
      <c r="X995" s="31"/>
      <c r="Y995" s="30"/>
      <c r="Z995" s="32"/>
    </row>
    <row r="996" spans="2:26" x14ac:dyDescent="0.2">
      <c r="B996" s="34"/>
      <c r="C996" s="30"/>
      <c r="D996" s="30"/>
      <c r="E996" s="30"/>
      <c r="F996" s="30"/>
      <c r="G996" s="30"/>
      <c r="H996" s="30"/>
      <c r="I996" s="30"/>
      <c r="J996" s="30"/>
      <c r="K996" s="30"/>
      <c r="L996" s="30"/>
      <c r="M996" s="30"/>
      <c r="N996" s="30"/>
      <c r="O996" s="30"/>
      <c r="P996" s="30"/>
      <c r="Q996" s="30"/>
      <c r="R996" s="30"/>
      <c r="S996" s="30"/>
      <c r="T996" s="30"/>
      <c r="U996" s="30"/>
      <c r="V996" s="30"/>
      <c r="W996" s="30"/>
      <c r="X996" s="31"/>
      <c r="Y996" s="30"/>
      <c r="Z996" s="32"/>
    </row>
    <row r="997" spans="2:26" x14ac:dyDescent="0.2">
      <c r="B997" s="34"/>
      <c r="C997" s="30"/>
      <c r="D997" s="30"/>
      <c r="E997" s="30"/>
      <c r="F997" s="30"/>
      <c r="G997" s="30"/>
      <c r="H997" s="30"/>
      <c r="I997" s="30"/>
      <c r="J997" s="30"/>
      <c r="K997" s="30"/>
      <c r="L997" s="30"/>
      <c r="M997" s="30"/>
      <c r="N997" s="30"/>
      <c r="O997" s="30"/>
      <c r="P997" s="30"/>
      <c r="Q997" s="30"/>
      <c r="R997" s="30"/>
      <c r="S997" s="30"/>
      <c r="T997" s="30"/>
      <c r="U997" s="30"/>
      <c r="V997" s="30"/>
      <c r="W997" s="30"/>
      <c r="X997" s="31"/>
      <c r="Y997" s="30"/>
      <c r="Z997" s="32"/>
    </row>
    <row r="998" spans="2:26" x14ac:dyDescent="0.2">
      <c r="B998" s="34"/>
      <c r="C998" s="30"/>
      <c r="D998" s="30"/>
      <c r="E998" s="30"/>
      <c r="F998" s="30"/>
      <c r="G998" s="30"/>
      <c r="H998" s="30"/>
      <c r="I998" s="30"/>
      <c r="J998" s="30"/>
      <c r="K998" s="30"/>
      <c r="L998" s="30"/>
      <c r="M998" s="30"/>
      <c r="N998" s="30"/>
      <c r="O998" s="30"/>
      <c r="P998" s="30"/>
      <c r="Q998" s="30"/>
      <c r="R998" s="30"/>
      <c r="S998" s="30"/>
      <c r="T998" s="30"/>
      <c r="U998" s="30"/>
      <c r="V998" s="30"/>
      <c r="W998" s="30"/>
      <c r="X998" s="31"/>
      <c r="Y998" s="30"/>
      <c r="Z998" s="32"/>
    </row>
    <row r="999" spans="2:26" x14ac:dyDescent="0.2">
      <c r="B999" s="34"/>
      <c r="C999" s="30"/>
      <c r="D999" s="30"/>
      <c r="E999" s="30"/>
      <c r="F999" s="30"/>
      <c r="G999" s="30"/>
      <c r="H999" s="30"/>
      <c r="I999" s="30"/>
      <c r="J999" s="30"/>
      <c r="K999" s="30"/>
      <c r="L999" s="30"/>
      <c r="M999" s="30"/>
      <c r="N999" s="30"/>
      <c r="O999" s="30"/>
      <c r="P999" s="30"/>
      <c r="Q999" s="30"/>
      <c r="R999" s="30"/>
      <c r="S999" s="30"/>
      <c r="T999" s="30"/>
      <c r="U999" s="30"/>
      <c r="V999" s="30"/>
      <c r="W999" s="30"/>
      <c r="X999" s="31"/>
      <c r="Y999" s="30"/>
      <c r="Z999" s="32"/>
    </row>
    <row r="1000" spans="2:26" x14ac:dyDescent="0.2">
      <c r="B1000" s="34"/>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1"/>
      <c r="Y1000" s="30"/>
      <c r="Z1000" s="32"/>
    </row>
    <row r="1001" spans="2:26" x14ac:dyDescent="0.2">
      <c r="B1001" s="34"/>
      <c r="C1001" s="30"/>
      <c r="D1001" s="30"/>
      <c r="E1001" s="30"/>
      <c r="F1001" s="30"/>
      <c r="G1001" s="30"/>
      <c r="H1001" s="30"/>
      <c r="I1001" s="30"/>
      <c r="J1001" s="30"/>
      <c r="K1001" s="30"/>
      <c r="L1001" s="30"/>
      <c r="M1001" s="30"/>
      <c r="N1001" s="30"/>
      <c r="O1001" s="30"/>
      <c r="P1001" s="30"/>
      <c r="Q1001" s="30"/>
      <c r="R1001" s="30"/>
      <c r="S1001" s="30"/>
      <c r="T1001" s="30"/>
      <c r="U1001" s="30"/>
      <c r="V1001" s="30"/>
      <c r="W1001" s="30"/>
      <c r="X1001" s="31"/>
      <c r="Y1001" s="30"/>
      <c r="Z1001" s="32"/>
    </row>
    <row r="1002" spans="2:26" x14ac:dyDescent="0.2">
      <c r="B1002" s="34"/>
      <c r="C1002" s="30"/>
      <c r="D1002" s="30"/>
      <c r="E1002" s="30"/>
      <c r="F1002" s="30"/>
      <c r="G1002" s="30"/>
      <c r="H1002" s="30"/>
      <c r="I1002" s="30"/>
      <c r="J1002" s="30"/>
      <c r="K1002" s="30"/>
      <c r="L1002" s="30"/>
      <c r="M1002" s="30"/>
      <c r="N1002" s="30"/>
      <c r="O1002" s="30"/>
      <c r="P1002" s="30"/>
      <c r="Q1002" s="30"/>
      <c r="R1002" s="30"/>
      <c r="S1002" s="30"/>
      <c r="T1002" s="30"/>
      <c r="U1002" s="30"/>
      <c r="V1002" s="30"/>
      <c r="W1002" s="30"/>
      <c r="X1002" s="31"/>
      <c r="Y1002" s="30"/>
      <c r="Z1002" s="32"/>
    </row>
    <row r="1003" spans="2:26" x14ac:dyDescent="0.2">
      <c r="B1003" s="34"/>
      <c r="C1003" s="30"/>
      <c r="D1003" s="30"/>
      <c r="E1003" s="30"/>
      <c r="F1003" s="30"/>
      <c r="G1003" s="30"/>
      <c r="H1003" s="30"/>
      <c r="I1003" s="30"/>
      <c r="J1003" s="30"/>
      <c r="K1003" s="30"/>
      <c r="L1003" s="30"/>
      <c r="M1003" s="30"/>
      <c r="N1003" s="30"/>
      <c r="O1003" s="30"/>
      <c r="P1003" s="30"/>
      <c r="Q1003" s="30"/>
      <c r="R1003" s="30"/>
      <c r="S1003" s="30"/>
      <c r="T1003" s="30"/>
      <c r="U1003" s="30"/>
      <c r="V1003" s="30"/>
      <c r="W1003" s="30"/>
      <c r="X1003" s="31"/>
      <c r="Y1003" s="30"/>
      <c r="Z1003" s="32"/>
    </row>
    <row r="1004" spans="2:26" x14ac:dyDescent="0.2">
      <c r="B1004" s="34"/>
      <c r="C1004" s="30"/>
      <c r="D1004" s="30"/>
      <c r="E1004" s="30"/>
      <c r="F1004" s="30"/>
      <c r="G1004" s="30"/>
      <c r="H1004" s="30"/>
      <c r="I1004" s="30"/>
      <c r="J1004" s="30"/>
      <c r="K1004" s="30"/>
      <c r="L1004" s="30"/>
      <c r="M1004" s="30"/>
      <c r="N1004" s="30"/>
      <c r="O1004" s="30"/>
      <c r="P1004" s="30"/>
      <c r="Q1004" s="30"/>
      <c r="R1004" s="30"/>
      <c r="S1004" s="30"/>
      <c r="T1004" s="30"/>
      <c r="U1004" s="30"/>
      <c r="V1004" s="30"/>
      <c r="W1004" s="30"/>
      <c r="X1004" s="31"/>
      <c r="Y1004" s="30"/>
      <c r="Z1004" s="32"/>
    </row>
    <row r="1005" spans="2:26" x14ac:dyDescent="0.2">
      <c r="B1005" s="34"/>
      <c r="C1005" s="30"/>
      <c r="D1005" s="30"/>
      <c r="E1005" s="30"/>
      <c r="F1005" s="30"/>
      <c r="G1005" s="30"/>
      <c r="H1005" s="30"/>
      <c r="I1005" s="30"/>
      <c r="J1005" s="30"/>
      <c r="K1005" s="30"/>
      <c r="L1005" s="30"/>
      <c r="M1005" s="30"/>
      <c r="N1005" s="30"/>
      <c r="O1005" s="30"/>
      <c r="P1005" s="30"/>
      <c r="Q1005" s="30"/>
      <c r="R1005" s="30"/>
      <c r="S1005" s="30"/>
      <c r="T1005" s="30"/>
      <c r="U1005" s="30"/>
      <c r="V1005" s="30"/>
      <c r="W1005" s="30"/>
      <c r="X1005" s="31"/>
      <c r="Y1005" s="30"/>
      <c r="Z1005" s="32"/>
    </row>
    <row r="1006" spans="2:26" x14ac:dyDescent="0.2">
      <c r="B1006" s="34"/>
      <c r="C1006" s="30"/>
      <c r="D1006" s="30"/>
      <c r="E1006" s="30"/>
      <c r="F1006" s="30"/>
      <c r="G1006" s="30"/>
      <c r="H1006" s="30"/>
      <c r="I1006" s="30"/>
      <c r="J1006" s="30"/>
      <c r="K1006" s="30"/>
      <c r="L1006" s="30"/>
      <c r="M1006" s="30"/>
      <c r="N1006" s="30"/>
      <c r="O1006" s="30"/>
      <c r="P1006" s="30"/>
      <c r="Q1006" s="30"/>
      <c r="R1006" s="30"/>
      <c r="S1006" s="30"/>
      <c r="T1006" s="30"/>
      <c r="U1006" s="30"/>
      <c r="V1006" s="30"/>
      <c r="W1006" s="30"/>
      <c r="X1006" s="31"/>
      <c r="Y1006" s="30"/>
      <c r="Z1006" s="32"/>
    </row>
    <row r="1007" spans="2:26" x14ac:dyDescent="0.2">
      <c r="B1007" s="34"/>
      <c r="C1007" s="30"/>
      <c r="D1007" s="30"/>
      <c r="E1007" s="30"/>
      <c r="F1007" s="30"/>
      <c r="G1007" s="30"/>
      <c r="H1007" s="30"/>
      <c r="I1007" s="30"/>
      <c r="J1007" s="30"/>
      <c r="K1007" s="30"/>
      <c r="L1007" s="30"/>
      <c r="M1007" s="30"/>
      <c r="N1007" s="30"/>
      <c r="O1007" s="30"/>
      <c r="P1007" s="30"/>
      <c r="Q1007" s="30"/>
      <c r="R1007" s="30"/>
      <c r="S1007" s="30"/>
      <c r="T1007" s="30"/>
      <c r="U1007" s="30"/>
      <c r="V1007" s="30"/>
      <c r="W1007" s="30"/>
      <c r="X1007" s="31"/>
      <c r="Y1007" s="30"/>
      <c r="Z1007" s="32"/>
    </row>
    <row r="1008" spans="2:26" x14ac:dyDescent="0.2">
      <c r="B1008" s="34"/>
      <c r="C1008" s="30"/>
      <c r="D1008" s="30"/>
      <c r="E1008" s="30"/>
      <c r="F1008" s="30"/>
      <c r="G1008" s="30"/>
      <c r="H1008" s="30"/>
      <c r="I1008" s="30"/>
      <c r="J1008" s="30"/>
      <c r="K1008" s="30"/>
      <c r="L1008" s="30"/>
      <c r="M1008" s="30"/>
      <c r="N1008" s="30"/>
      <c r="O1008" s="30"/>
      <c r="P1008" s="30"/>
      <c r="Q1008" s="30"/>
      <c r="R1008" s="30"/>
      <c r="S1008" s="30"/>
      <c r="T1008" s="30"/>
      <c r="U1008" s="30"/>
      <c r="V1008" s="30"/>
      <c r="W1008" s="30"/>
      <c r="X1008" s="31"/>
      <c r="Y1008" s="30"/>
      <c r="Z1008" s="32"/>
    </row>
    <row r="1009" spans="2:26" x14ac:dyDescent="0.2">
      <c r="B1009" s="34"/>
      <c r="C1009" s="30"/>
      <c r="D1009" s="30"/>
      <c r="E1009" s="30"/>
      <c r="F1009" s="30"/>
      <c r="G1009" s="30"/>
      <c r="H1009" s="30"/>
      <c r="I1009" s="30"/>
      <c r="J1009" s="30"/>
      <c r="K1009" s="30"/>
      <c r="L1009" s="30"/>
      <c r="M1009" s="30"/>
      <c r="N1009" s="30"/>
      <c r="O1009" s="30"/>
      <c r="P1009" s="30"/>
      <c r="Q1009" s="30"/>
      <c r="R1009" s="30"/>
      <c r="S1009" s="30"/>
      <c r="T1009" s="30"/>
      <c r="U1009" s="30"/>
      <c r="V1009" s="30"/>
      <c r="W1009" s="30"/>
      <c r="X1009" s="31"/>
      <c r="Y1009" s="30"/>
      <c r="Z1009" s="32"/>
    </row>
    <row r="1010" spans="2:26" x14ac:dyDescent="0.2">
      <c r="B1010" s="34"/>
      <c r="C1010" s="30"/>
      <c r="D1010" s="30"/>
      <c r="E1010" s="30"/>
      <c r="F1010" s="30"/>
      <c r="G1010" s="30"/>
      <c r="H1010" s="30"/>
      <c r="I1010" s="30"/>
      <c r="J1010" s="30"/>
      <c r="K1010" s="30"/>
      <c r="L1010" s="30"/>
      <c r="M1010" s="30"/>
      <c r="N1010" s="30"/>
      <c r="O1010" s="30"/>
      <c r="P1010" s="30"/>
      <c r="Q1010" s="30"/>
      <c r="R1010" s="30"/>
      <c r="S1010" s="30"/>
      <c r="T1010" s="30"/>
      <c r="U1010" s="30"/>
      <c r="V1010" s="30"/>
      <c r="W1010" s="30"/>
      <c r="X1010" s="31"/>
      <c r="Y1010" s="30"/>
      <c r="Z1010" s="32"/>
    </row>
    <row r="1011" spans="2:26" x14ac:dyDescent="0.2">
      <c r="B1011" s="34"/>
      <c r="C1011" s="30"/>
      <c r="D1011" s="30"/>
      <c r="E1011" s="30"/>
      <c r="F1011" s="30"/>
      <c r="G1011" s="30"/>
      <c r="H1011" s="30"/>
      <c r="I1011" s="30"/>
      <c r="J1011" s="30"/>
      <c r="K1011" s="30"/>
      <c r="L1011" s="30"/>
      <c r="M1011" s="30"/>
      <c r="N1011" s="30"/>
      <c r="O1011" s="30"/>
      <c r="P1011" s="30"/>
      <c r="Q1011" s="30"/>
      <c r="R1011" s="30"/>
      <c r="S1011" s="30"/>
      <c r="T1011" s="30"/>
      <c r="U1011" s="30"/>
      <c r="V1011" s="30"/>
      <c r="W1011" s="30"/>
      <c r="X1011" s="31"/>
      <c r="Y1011" s="30"/>
      <c r="Z1011" s="32"/>
    </row>
    <row r="1012" spans="2:26" x14ac:dyDescent="0.2">
      <c r="B1012" s="34"/>
      <c r="C1012" s="30"/>
      <c r="D1012" s="30"/>
      <c r="E1012" s="30"/>
      <c r="F1012" s="30"/>
      <c r="G1012" s="30"/>
      <c r="H1012" s="30"/>
      <c r="I1012" s="30"/>
      <c r="J1012" s="30"/>
      <c r="K1012" s="30"/>
      <c r="L1012" s="30"/>
      <c r="M1012" s="30"/>
      <c r="N1012" s="30"/>
      <c r="O1012" s="30"/>
      <c r="P1012" s="30"/>
      <c r="Q1012" s="30"/>
      <c r="R1012" s="30"/>
      <c r="S1012" s="30"/>
      <c r="T1012" s="30"/>
      <c r="U1012" s="30"/>
      <c r="V1012" s="30"/>
      <c r="W1012" s="30"/>
      <c r="X1012" s="31"/>
      <c r="Y1012" s="30"/>
      <c r="Z1012" s="32"/>
    </row>
    <row r="1013" spans="2:26" x14ac:dyDescent="0.2">
      <c r="B1013" s="34"/>
      <c r="C1013" s="30"/>
      <c r="D1013" s="30"/>
      <c r="E1013" s="30"/>
      <c r="F1013" s="30"/>
      <c r="G1013" s="30"/>
      <c r="H1013" s="30"/>
      <c r="I1013" s="30"/>
      <c r="J1013" s="30"/>
      <c r="K1013" s="30"/>
      <c r="L1013" s="30"/>
      <c r="M1013" s="30"/>
      <c r="N1013" s="30"/>
      <c r="O1013" s="30"/>
      <c r="P1013" s="30"/>
      <c r="Q1013" s="30"/>
      <c r="R1013" s="30"/>
      <c r="S1013" s="30"/>
      <c r="T1013" s="30"/>
      <c r="U1013" s="30"/>
      <c r="V1013" s="30"/>
      <c r="W1013" s="30"/>
      <c r="X1013" s="31"/>
      <c r="Y1013" s="30"/>
      <c r="Z1013" s="32"/>
    </row>
    <row r="1014" spans="2:26" x14ac:dyDescent="0.2">
      <c r="B1014" s="34"/>
      <c r="C1014" s="30"/>
      <c r="D1014" s="30"/>
      <c r="E1014" s="30"/>
      <c r="F1014" s="30"/>
      <c r="G1014" s="30"/>
      <c r="H1014" s="30"/>
      <c r="I1014" s="30"/>
      <c r="J1014" s="30"/>
      <c r="K1014" s="30"/>
      <c r="L1014" s="30"/>
      <c r="M1014" s="30"/>
      <c r="N1014" s="30"/>
      <c r="O1014" s="30"/>
      <c r="P1014" s="30"/>
      <c r="Q1014" s="30"/>
      <c r="R1014" s="30"/>
      <c r="S1014" s="30"/>
      <c r="T1014" s="30"/>
      <c r="U1014" s="30"/>
      <c r="V1014" s="30"/>
      <c r="W1014" s="30"/>
      <c r="X1014" s="31"/>
      <c r="Y1014" s="30"/>
      <c r="Z1014" s="32"/>
    </row>
    <row r="1015" spans="2:26" x14ac:dyDescent="0.2">
      <c r="B1015" s="34"/>
      <c r="C1015" s="30"/>
      <c r="D1015" s="30"/>
      <c r="E1015" s="30"/>
      <c r="F1015" s="30"/>
      <c r="G1015" s="30"/>
      <c r="H1015" s="30"/>
      <c r="I1015" s="30"/>
      <c r="J1015" s="30"/>
      <c r="K1015" s="30"/>
      <c r="L1015" s="30"/>
      <c r="M1015" s="30"/>
      <c r="N1015" s="30"/>
      <c r="O1015" s="30"/>
      <c r="P1015" s="30"/>
      <c r="Q1015" s="30"/>
      <c r="R1015" s="30"/>
      <c r="S1015" s="30"/>
      <c r="T1015" s="30"/>
      <c r="U1015" s="30"/>
      <c r="V1015" s="30"/>
      <c r="W1015" s="30"/>
      <c r="X1015" s="31"/>
      <c r="Y1015" s="30"/>
      <c r="Z1015" s="32"/>
    </row>
    <row r="1016" spans="2:26" x14ac:dyDescent="0.2">
      <c r="B1016" s="34"/>
      <c r="C1016" s="30"/>
      <c r="D1016" s="30"/>
      <c r="E1016" s="30"/>
      <c r="F1016" s="30"/>
      <c r="G1016" s="30"/>
      <c r="H1016" s="30"/>
      <c r="I1016" s="30"/>
      <c r="J1016" s="30"/>
      <c r="K1016" s="30"/>
      <c r="L1016" s="30"/>
      <c r="M1016" s="30"/>
      <c r="N1016" s="30"/>
      <c r="O1016" s="30"/>
      <c r="P1016" s="30"/>
      <c r="Q1016" s="30"/>
      <c r="R1016" s="30"/>
      <c r="S1016" s="30"/>
      <c r="T1016" s="30"/>
      <c r="U1016" s="30"/>
      <c r="V1016" s="30"/>
      <c r="W1016" s="30"/>
      <c r="X1016" s="31"/>
      <c r="Y1016" s="30"/>
      <c r="Z1016" s="32"/>
    </row>
    <row r="1017" spans="2:26" x14ac:dyDescent="0.2">
      <c r="B1017" s="34"/>
      <c r="C1017" s="30"/>
      <c r="D1017" s="30"/>
      <c r="E1017" s="30"/>
      <c r="F1017" s="30"/>
      <c r="G1017" s="30"/>
      <c r="H1017" s="30"/>
      <c r="I1017" s="30"/>
      <c r="J1017" s="30"/>
      <c r="K1017" s="30"/>
      <c r="L1017" s="30"/>
      <c r="M1017" s="30"/>
      <c r="N1017" s="30"/>
      <c r="O1017" s="30"/>
      <c r="P1017" s="30"/>
      <c r="Q1017" s="30"/>
      <c r="R1017" s="30"/>
      <c r="S1017" s="30"/>
      <c r="T1017" s="30"/>
      <c r="U1017" s="30"/>
      <c r="V1017" s="30"/>
      <c r="W1017" s="30"/>
      <c r="X1017" s="31"/>
      <c r="Y1017" s="30"/>
      <c r="Z1017" s="32"/>
    </row>
    <row r="1018" spans="2:26" x14ac:dyDescent="0.2">
      <c r="B1018" s="34"/>
      <c r="C1018" s="30"/>
      <c r="D1018" s="30"/>
      <c r="E1018" s="30"/>
      <c r="F1018" s="30"/>
      <c r="G1018" s="30"/>
      <c r="H1018" s="30"/>
      <c r="I1018" s="30"/>
      <c r="J1018" s="30"/>
      <c r="K1018" s="30"/>
      <c r="L1018" s="30"/>
      <c r="M1018" s="30"/>
      <c r="N1018" s="30"/>
      <c r="O1018" s="30"/>
      <c r="P1018" s="30"/>
      <c r="Q1018" s="30"/>
      <c r="R1018" s="30"/>
      <c r="S1018" s="30"/>
      <c r="T1018" s="30"/>
      <c r="U1018" s="30"/>
      <c r="V1018" s="30"/>
      <c r="W1018" s="30"/>
      <c r="X1018" s="31"/>
      <c r="Y1018" s="30"/>
      <c r="Z1018" s="32"/>
    </row>
    <row r="1019" spans="2:26" x14ac:dyDescent="0.2">
      <c r="B1019" s="34"/>
      <c r="C1019" s="30"/>
      <c r="D1019" s="30"/>
      <c r="E1019" s="30"/>
      <c r="F1019" s="30"/>
      <c r="G1019" s="30"/>
      <c r="H1019" s="30"/>
      <c r="I1019" s="30"/>
      <c r="J1019" s="30"/>
      <c r="K1019" s="30"/>
      <c r="L1019" s="30"/>
      <c r="M1019" s="30"/>
      <c r="N1019" s="30"/>
      <c r="O1019" s="30"/>
      <c r="P1019" s="30"/>
      <c r="Q1019" s="30"/>
      <c r="R1019" s="30"/>
      <c r="S1019" s="30"/>
      <c r="T1019" s="30"/>
      <c r="U1019" s="30"/>
      <c r="V1019" s="30"/>
      <c r="W1019" s="30"/>
      <c r="X1019" s="31"/>
      <c r="Y1019" s="30"/>
      <c r="Z1019" s="32"/>
    </row>
    <row r="1020" spans="2:26" x14ac:dyDescent="0.2">
      <c r="B1020" s="34"/>
      <c r="C1020" s="30"/>
      <c r="D1020" s="30"/>
      <c r="E1020" s="30"/>
      <c r="F1020" s="30"/>
      <c r="G1020" s="30"/>
      <c r="H1020" s="30"/>
      <c r="I1020" s="30"/>
      <c r="J1020" s="30"/>
      <c r="K1020" s="30"/>
      <c r="L1020" s="30"/>
      <c r="M1020" s="30"/>
      <c r="N1020" s="30"/>
      <c r="O1020" s="30"/>
      <c r="P1020" s="30"/>
      <c r="Q1020" s="30"/>
      <c r="R1020" s="30"/>
      <c r="S1020" s="30"/>
      <c r="T1020" s="30"/>
      <c r="U1020" s="30"/>
      <c r="V1020" s="30"/>
      <c r="W1020" s="30"/>
      <c r="X1020" s="31"/>
      <c r="Y1020" s="30"/>
      <c r="Z1020" s="32"/>
    </row>
    <row r="1021" spans="2:26" x14ac:dyDescent="0.2">
      <c r="B1021" s="34"/>
      <c r="C1021" s="30"/>
      <c r="D1021" s="30"/>
      <c r="E1021" s="30"/>
      <c r="F1021" s="30"/>
      <c r="G1021" s="30"/>
      <c r="H1021" s="30"/>
      <c r="I1021" s="30"/>
      <c r="J1021" s="30"/>
      <c r="K1021" s="30"/>
      <c r="L1021" s="30"/>
      <c r="M1021" s="30"/>
      <c r="N1021" s="30"/>
      <c r="O1021" s="30"/>
      <c r="P1021" s="30"/>
      <c r="Q1021" s="30"/>
      <c r="R1021" s="30"/>
      <c r="S1021" s="30"/>
      <c r="T1021" s="30"/>
      <c r="U1021" s="30"/>
      <c r="V1021" s="30"/>
      <c r="W1021" s="30"/>
      <c r="X1021" s="31"/>
      <c r="Y1021" s="30"/>
      <c r="Z1021" s="32"/>
    </row>
    <row r="1022" spans="2:26" x14ac:dyDescent="0.2">
      <c r="B1022" s="34"/>
      <c r="C1022" s="30"/>
      <c r="D1022" s="30"/>
      <c r="E1022" s="30"/>
      <c r="F1022" s="30"/>
      <c r="G1022" s="30"/>
      <c r="H1022" s="30"/>
      <c r="I1022" s="30"/>
      <c r="J1022" s="30"/>
      <c r="K1022" s="30"/>
      <c r="L1022" s="30"/>
      <c r="M1022" s="30"/>
      <c r="N1022" s="30"/>
      <c r="O1022" s="30"/>
      <c r="P1022" s="30"/>
      <c r="Q1022" s="30"/>
      <c r="R1022" s="30"/>
      <c r="S1022" s="30"/>
      <c r="T1022" s="30"/>
      <c r="U1022" s="30"/>
      <c r="V1022" s="30"/>
      <c r="W1022" s="30"/>
      <c r="X1022" s="31"/>
      <c r="Y1022" s="30"/>
      <c r="Z1022" s="32"/>
    </row>
    <row r="1023" spans="2:26" x14ac:dyDescent="0.2">
      <c r="B1023" s="34"/>
      <c r="C1023" s="30"/>
      <c r="D1023" s="30"/>
      <c r="E1023" s="30"/>
      <c r="F1023" s="30"/>
      <c r="G1023" s="30"/>
      <c r="H1023" s="30"/>
      <c r="I1023" s="30"/>
      <c r="J1023" s="30"/>
      <c r="K1023" s="30"/>
      <c r="L1023" s="30"/>
      <c r="M1023" s="30"/>
      <c r="N1023" s="30"/>
      <c r="O1023" s="30"/>
      <c r="P1023" s="30"/>
      <c r="Q1023" s="30"/>
      <c r="R1023" s="30"/>
      <c r="S1023" s="30"/>
      <c r="T1023" s="30"/>
      <c r="U1023" s="30"/>
      <c r="V1023" s="30"/>
      <c r="W1023" s="30"/>
      <c r="X1023" s="31"/>
      <c r="Y1023" s="30"/>
      <c r="Z1023" s="32"/>
    </row>
    <row r="1024" spans="2:26" x14ac:dyDescent="0.2">
      <c r="B1024" s="34"/>
      <c r="C1024" s="30"/>
      <c r="D1024" s="30"/>
      <c r="E1024" s="30"/>
      <c r="F1024" s="30"/>
      <c r="G1024" s="30"/>
      <c r="H1024" s="30"/>
      <c r="I1024" s="30"/>
      <c r="J1024" s="30"/>
      <c r="K1024" s="30"/>
      <c r="L1024" s="30"/>
      <c r="M1024" s="30"/>
      <c r="N1024" s="30"/>
      <c r="O1024" s="30"/>
      <c r="P1024" s="30"/>
      <c r="Q1024" s="30"/>
      <c r="R1024" s="30"/>
      <c r="S1024" s="30"/>
      <c r="T1024" s="30"/>
      <c r="U1024" s="30"/>
      <c r="V1024" s="30"/>
      <c r="W1024" s="30"/>
      <c r="X1024" s="31"/>
      <c r="Y1024" s="30"/>
      <c r="Z1024" s="32"/>
    </row>
    <row r="1025" spans="2:26" x14ac:dyDescent="0.2">
      <c r="B1025" s="34"/>
      <c r="C1025" s="30"/>
      <c r="D1025" s="30"/>
      <c r="E1025" s="30"/>
      <c r="F1025" s="30"/>
      <c r="G1025" s="30"/>
      <c r="H1025" s="30"/>
      <c r="I1025" s="30"/>
      <c r="J1025" s="30"/>
      <c r="K1025" s="30"/>
      <c r="L1025" s="30"/>
      <c r="M1025" s="30"/>
      <c r="N1025" s="30"/>
      <c r="O1025" s="30"/>
      <c r="P1025" s="30"/>
      <c r="Q1025" s="30"/>
      <c r="R1025" s="30"/>
      <c r="S1025" s="30"/>
      <c r="T1025" s="30"/>
      <c r="U1025" s="30"/>
      <c r="V1025" s="30"/>
      <c r="W1025" s="30"/>
      <c r="X1025" s="31"/>
      <c r="Y1025" s="30"/>
      <c r="Z1025" s="32"/>
    </row>
    <row r="1026" spans="2:26" x14ac:dyDescent="0.2">
      <c r="B1026" s="34"/>
      <c r="C1026" s="30"/>
      <c r="D1026" s="30"/>
      <c r="E1026" s="30"/>
      <c r="F1026" s="30"/>
      <c r="G1026" s="30"/>
      <c r="H1026" s="30"/>
      <c r="I1026" s="30"/>
      <c r="J1026" s="30"/>
      <c r="K1026" s="30"/>
      <c r="L1026" s="30"/>
      <c r="M1026" s="30"/>
      <c r="N1026" s="30"/>
      <c r="O1026" s="30"/>
      <c r="P1026" s="30"/>
      <c r="Q1026" s="30"/>
      <c r="R1026" s="30"/>
      <c r="S1026" s="30"/>
      <c r="T1026" s="30"/>
      <c r="U1026" s="30"/>
      <c r="V1026" s="30"/>
      <c r="W1026" s="30"/>
      <c r="X1026" s="31"/>
      <c r="Y1026" s="30"/>
      <c r="Z1026" s="32"/>
    </row>
    <row r="1027" spans="2:26" x14ac:dyDescent="0.2">
      <c r="B1027" s="34"/>
      <c r="C1027" s="30"/>
      <c r="D1027" s="30"/>
      <c r="E1027" s="30"/>
      <c r="F1027" s="30"/>
      <c r="G1027" s="30"/>
      <c r="H1027" s="30"/>
      <c r="I1027" s="30"/>
      <c r="J1027" s="30"/>
      <c r="K1027" s="30"/>
      <c r="L1027" s="30"/>
      <c r="M1027" s="30"/>
      <c r="N1027" s="30"/>
      <c r="O1027" s="30"/>
      <c r="P1027" s="30"/>
      <c r="Q1027" s="30"/>
      <c r="R1027" s="30"/>
      <c r="S1027" s="30"/>
      <c r="T1027" s="30"/>
      <c r="U1027" s="30"/>
      <c r="V1027" s="30"/>
      <c r="W1027" s="30"/>
      <c r="X1027" s="31"/>
      <c r="Y1027" s="30"/>
      <c r="Z1027" s="32"/>
    </row>
    <row r="1028" spans="2:26" x14ac:dyDescent="0.2">
      <c r="B1028" s="34"/>
      <c r="C1028" s="30"/>
      <c r="D1028" s="30"/>
      <c r="E1028" s="30"/>
      <c r="F1028" s="30"/>
      <c r="G1028" s="30"/>
      <c r="H1028" s="30"/>
      <c r="I1028" s="30"/>
      <c r="J1028" s="30"/>
      <c r="K1028" s="30"/>
      <c r="L1028" s="30"/>
      <c r="M1028" s="30"/>
      <c r="N1028" s="30"/>
      <c r="O1028" s="30"/>
      <c r="P1028" s="30"/>
      <c r="Q1028" s="30"/>
      <c r="R1028" s="30"/>
      <c r="S1028" s="30"/>
      <c r="T1028" s="30"/>
      <c r="U1028" s="30"/>
      <c r="V1028" s="30"/>
      <c r="W1028" s="30"/>
      <c r="X1028" s="31"/>
      <c r="Y1028" s="30"/>
      <c r="Z1028" s="32"/>
    </row>
    <row r="1029" spans="2:26" x14ac:dyDescent="0.2">
      <c r="B1029" s="34"/>
      <c r="C1029" s="30"/>
      <c r="D1029" s="30"/>
      <c r="E1029" s="30"/>
      <c r="F1029" s="30"/>
      <c r="G1029" s="30"/>
      <c r="H1029" s="30"/>
      <c r="I1029" s="30"/>
      <c r="J1029" s="30"/>
      <c r="K1029" s="30"/>
      <c r="L1029" s="30"/>
      <c r="M1029" s="30"/>
      <c r="N1029" s="30"/>
      <c r="O1029" s="30"/>
      <c r="P1029" s="30"/>
      <c r="Q1029" s="30"/>
      <c r="R1029" s="30"/>
      <c r="S1029" s="30"/>
      <c r="T1029" s="30"/>
      <c r="U1029" s="30"/>
      <c r="V1029" s="30"/>
      <c r="W1029" s="30"/>
      <c r="X1029" s="31"/>
      <c r="Y1029" s="30"/>
      <c r="Z1029" s="32"/>
    </row>
    <row r="1030" spans="2:26" x14ac:dyDescent="0.2">
      <c r="B1030" s="34"/>
      <c r="C1030" s="30"/>
      <c r="D1030" s="30"/>
      <c r="E1030" s="30"/>
      <c r="F1030" s="30"/>
      <c r="G1030" s="30"/>
      <c r="H1030" s="30"/>
      <c r="I1030" s="30"/>
      <c r="J1030" s="30"/>
      <c r="K1030" s="30"/>
      <c r="L1030" s="30"/>
      <c r="M1030" s="30"/>
      <c r="N1030" s="30"/>
      <c r="O1030" s="30"/>
      <c r="P1030" s="30"/>
      <c r="Q1030" s="30"/>
      <c r="R1030" s="30"/>
      <c r="S1030" s="30"/>
      <c r="T1030" s="30"/>
      <c r="U1030" s="30"/>
      <c r="V1030" s="30"/>
      <c r="W1030" s="30"/>
      <c r="X1030" s="31"/>
      <c r="Y1030" s="30"/>
      <c r="Z1030" s="32"/>
    </row>
    <row r="1031" spans="2:26" x14ac:dyDescent="0.2">
      <c r="B1031" s="34"/>
      <c r="C1031" s="30"/>
      <c r="D1031" s="30"/>
      <c r="E1031" s="30"/>
      <c r="F1031" s="30"/>
      <c r="G1031" s="30"/>
      <c r="H1031" s="30"/>
      <c r="I1031" s="30"/>
      <c r="J1031" s="30"/>
      <c r="K1031" s="30"/>
      <c r="L1031" s="30"/>
      <c r="M1031" s="30"/>
      <c r="N1031" s="30"/>
      <c r="O1031" s="30"/>
      <c r="P1031" s="30"/>
      <c r="Q1031" s="30"/>
      <c r="R1031" s="30"/>
      <c r="S1031" s="30"/>
      <c r="T1031" s="30"/>
      <c r="U1031" s="30"/>
      <c r="V1031" s="30"/>
      <c r="W1031" s="30"/>
      <c r="X1031" s="31"/>
      <c r="Y1031" s="30"/>
      <c r="Z1031" s="32"/>
    </row>
    <row r="1032" spans="2:26" x14ac:dyDescent="0.2">
      <c r="B1032" s="34"/>
      <c r="C1032" s="30"/>
      <c r="D1032" s="30"/>
      <c r="E1032" s="30"/>
      <c r="F1032" s="30"/>
      <c r="G1032" s="30"/>
      <c r="H1032" s="30"/>
      <c r="I1032" s="30"/>
      <c r="J1032" s="30"/>
      <c r="K1032" s="30"/>
      <c r="L1032" s="30"/>
      <c r="M1032" s="30"/>
      <c r="N1032" s="30"/>
      <c r="O1032" s="30"/>
      <c r="P1032" s="30"/>
      <c r="Q1032" s="30"/>
      <c r="R1032" s="30"/>
      <c r="S1032" s="30"/>
      <c r="T1032" s="30"/>
      <c r="U1032" s="30"/>
      <c r="V1032" s="30"/>
      <c r="W1032" s="30"/>
      <c r="X1032" s="31"/>
      <c r="Y1032" s="30"/>
      <c r="Z1032" s="32"/>
    </row>
    <row r="1033" spans="2:26" x14ac:dyDescent="0.2">
      <c r="B1033" s="34"/>
      <c r="C1033" s="30"/>
      <c r="D1033" s="30"/>
      <c r="E1033" s="30"/>
      <c r="F1033" s="30"/>
      <c r="G1033" s="30"/>
      <c r="H1033" s="30"/>
      <c r="I1033" s="30"/>
      <c r="J1033" s="30"/>
      <c r="K1033" s="30"/>
      <c r="L1033" s="30"/>
      <c r="M1033" s="30"/>
      <c r="N1033" s="30"/>
      <c r="O1033" s="30"/>
      <c r="P1033" s="30"/>
      <c r="Q1033" s="30"/>
      <c r="R1033" s="30"/>
      <c r="S1033" s="30"/>
      <c r="T1033" s="30"/>
      <c r="U1033" s="30"/>
      <c r="V1033" s="30"/>
      <c r="W1033" s="30"/>
      <c r="X1033" s="31"/>
      <c r="Y1033" s="30"/>
      <c r="Z1033" s="32"/>
    </row>
    <row r="1034" spans="2:26" x14ac:dyDescent="0.2">
      <c r="B1034" s="34"/>
      <c r="C1034" s="30"/>
      <c r="D1034" s="30"/>
      <c r="E1034" s="30"/>
      <c r="F1034" s="30"/>
      <c r="G1034" s="30"/>
      <c r="H1034" s="30"/>
      <c r="I1034" s="30"/>
      <c r="J1034" s="30"/>
      <c r="K1034" s="30"/>
      <c r="L1034" s="30"/>
      <c r="M1034" s="30"/>
      <c r="N1034" s="30"/>
      <c r="O1034" s="30"/>
      <c r="P1034" s="30"/>
      <c r="Q1034" s="30"/>
      <c r="R1034" s="30"/>
      <c r="S1034" s="30"/>
      <c r="T1034" s="30"/>
      <c r="U1034" s="30"/>
      <c r="V1034" s="30"/>
      <c r="W1034" s="30"/>
      <c r="X1034" s="31"/>
      <c r="Y1034" s="30"/>
      <c r="Z1034" s="32"/>
    </row>
    <row r="1035" spans="2:26" x14ac:dyDescent="0.2">
      <c r="B1035" s="34"/>
      <c r="C1035" s="30"/>
      <c r="D1035" s="30"/>
      <c r="E1035" s="30"/>
      <c r="F1035" s="30"/>
      <c r="G1035" s="30"/>
      <c r="H1035" s="30"/>
      <c r="I1035" s="30"/>
      <c r="J1035" s="30"/>
      <c r="K1035" s="30"/>
      <c r="L1035" s="30"/>
      <c r="M1035" s="30"/>
      <c r="N1035" s="30"/>
      <c r="O1035" s="30"/>
      <c r="P1035" s="30"/>
      <c r="Q1035" s="30"/>
      <c r="R1035" s="30"/>
      <c r="S1035" s="30"/>
      <c r="T1035" s="30"/>
      <c r="U1035" s="30"/>
      <c r="V1035" s="30"/>
      <c r="W1035" s="30"/>
      <c r="X1035" s="31"/>
      <c r="Y1035" s="30"/>
      <c r="Z1035" s="32"/>
    </row>
    <row r="1036" spans="2:26" x14ac:dyDescent="0.2">
      <c r="B1036" s="34"/>
      <c r="C1036" s="30"/>
      <c r="D1036" s="30"/>
      <c r="E1036" s="30"/>
      <c r="F1036" s="30"/>
      <c r="G1036" s="30"/>
      <c r="H1036" s="30"/>
      <c r="I1036" s="30"/>
      <c r="J1036" s="30"/>
      <c r="K1036" s="30"/>
      <c r="L1036" s="30"/>
      <c r="M1036" s="30"/>
      <c r="N1036" s="30"/>
      <c r="O1036" s="30"/>
      <c r="P1036" s="30"/>
      <c r="Q1036" s="30"/>
      <c r="R1036" s="30"/>
      <c r="S1036" s="30"/>
      <c r="T1036" s="30"/>
      <c r="U1036" s="30"/>
      <c r="V1036" s="30"/>
      <c r="W1036" s="30"/>
      <c r="X1036" s="31"/>
      <c r="Y1036" s="30"/>
      <c r="Z1036" s="32"/>
    </row>
    <row r="1037" spans="2:26" x14ac:dyDescent="0.2">
      <c r="B1037" s="34"/>
      <c r="C1037" s="30"/>
      <c r="D1037" s="30"/>
      <c r="E1037" s="30"/>
      <c r="F1037" s="30"/>
      <c r="G1037" s="30"/>
      <c r="H1037" s="30"/>
      <c r="I1037" s="30"/>
      <c r="J1037" s="30"/>
      <c r="K1037" s="30"/>
      <c r="L1037" s="30"/>
      <c r="M1037" s="30"/>
      <c r="N1037" s="30"/>
      <c r="O1037" s="30"/>
      <c r="P1037" s="30"/>
      <c r="Q1037" s="30"/>
      <c r="R1037" s="30"/>
      <c r="S1037" s="30"/>
      <c r="T1037" s="30"/>
      <c r="U1037" s="30"/>
      <c r="V1037" s="30"/>
      <c r="W1037" s="30"/>
      <c r="X1037" s="31"/>
      <c r="Y1037" s="30"/>
      <c r="Z1037" s="32"/>
    </row>
    <row r="1038" spans="2:26" x14ac:dyDescent="0.2">
      <c r="B1038" s="34"/>
      <c r="C1038" s="30"/>
      <c r="D1038" s="30"/>
      <c r="E1038" s="30"/>
      <c r="F1038" s="30"/>
      <c r="G1038" s="30"/>
      <c r="H1038" s="30"/>
      <c r="I1038" s="30"/>
      <c r="J1038" s="30"/>
      <c r="K1038" s="30"/>
      <c r="L1038" s="30"/>
      <c r="M1038" s="30"/>
      <c r="N1038" s="30"/>
      <c r="O1038" s="30"/>
      <c r="P1038" s="30"/>
      <c r="Q1038" s="30"/>
      <c r="R1038" s="30"/>
      <c r="S1038" s="30"/>
      <c r="T1038" s="30"/>
      <c r="U1038" s="30"/>
      <c r="V1038" s="30"/>
      <c r="W1038" s="30"/>
      <c r="X1038" s="31"/>
      <c r="Y1038" s="30"/>
      <c r="Z1038" s="32"/>
    </row>
    <row r="1039" spans="2:26" x14ac:dyDescent="0.2">
      <c r="B1039" s="34"/>
      <c r="C1039" s="30"/>
      <c r="D1039" s="30"/>
      <c r="E1039" s="30"/>
      <c r="F1039" s="30"/>
      <c r="G1039" s="30"/>
      <c r="H1039" s="30"/>
      <c r="I1039" s="30"/>
      <c r="J1039" s="30"/>
      <c r="K1039" s="30"/>
      <c r="L1039" s="30"/>
      <c r="M1039" s="30"/>
      <c r="N1039" s="30"/>
      <c r="O1039" s="30"/>
      <c r="P1039" s="30"/>
      <c r="Q1039" s="30"/>
      <c r="R1039" s="30"/>
      <c r="S1039" s="30"/>
      <c r="T1039" s="30"/>
      <c r="U1039" s="30"/>
      <c r="V1039" s="30"/>
      <c r="W1039" s="30"/>
      <c r="X1039" s="31"/>
      <c r="Y1039" s="30"/>
      <c r="Z1039" s="32"/>
    </row>
    <row r="1040" spans="2:26" x14ac:dyDescent="0.2">
      <c r="B1040" s="34"/>
      <c r="C1040" s="30"/>
      <c r="D1040" s="30"/>
      <c r="E1040" s="30"/>
      <c r="F1040" s="30"/>
      <c r="G1040" s="30"/>
      <c r="H1040" s="30"/>
      <c r="I1040" s="30"/>
      <c r="J1040" s="30"/>
      <c r="K1040" s="30"/>
      <c r="L1040" s="30"/>
      <c r="M1040" s="30"/>
      <c r="N1040" s="30"/>
      <c r="O1040" s="30"/>
      <c r="P1040" s="30"/>
      <c r="Q1040" s="30"/>
      <c r="R1040" s="30"/>
      <c r="S1040" s="30"/>
      <c r="T1040" s="30"/>
      <c r="U1040" s="30"/>
      <c r="V1040" s="30"/>
      <c r="W1040" s="30"/>
      <c r="X1040" s="31"/>
      <c r="Y1040" s="30"/>
      <c r="Z1040" s="32"/>
    </row>
    <row r="1041" spans="2:26" x14ac:dyDescent="0.2">
      <c r="B1041" s="34"/>
      <c r="C1041" s="30"/>
      <c r="D1041" s="30"/>
      <c r="E1041" s="30"/>
      <c r="F1041" s="30"/>
      <c r="G1041" s="30"/>
      <c r="H1041" s="30"/>
      <c r="I1041" s="30"/>
      <c r="J1041" s="30"/>
      <c r="K1041" s="30"/>
      <c r="L1041" s="30"/>
      <c r="M1041" s="30"/>
      <c r="N1041" s="30"/>
      <c r="O1041" s="30"/>
      <c r="P1041" s="30"/>
      <c r="Q1041" s="30"/>
      <c r="R1041" s="30"/>
      <c r="S1041" s="30"/>
      <c r="T1041" s="30"/>
      <c r="U1041" s="30"/>
      <c r="V1041" s="30"/>
      <c r="W1041" s="30"/>
      <c r="X1041" s="31"/>
      <c r="Y1041" s="30"/>
      <c r="Z1041" s="32"/>
    </row>
    <row r="1042" spans="2:26" x14ac:dyDescent="0.2">
      <c r="B1042" s="34"/>
      <c r="C1042" s="30"/>
      <c r="D1042" s="30"/>
      <c r="E1042" s="30"/>
      <c r="F1042" s="30"/>
      <c r="G1042" s="30"/>
      <c r="H1042" s="30"/>
      <c r="I1042" s="30"/>
      <c r="J1042" s="30"/>
      <c r="K1042" s="30"/>
      <c r="L1042" s="30"/>
      <c r="M1042" s="30"/>
      <c r="N1042" s="30"/>
      <c r="O1042" s="30"/>
      <c r="P1042" s="30"/>
      <c r="Q1042" s="30"/>
      <c r="R1042" s="30"/>
      <c r="S1042" s="30"/>
      <c r="T1042" s="30"/>
      <c r="U1042" s="30"/>
      <c r="V1042" s="30"/>
      <c r="W1042" s="30"/>
      <c r="X1042" s="31"/>
      <c r="Y1042" s="30"/>
      <c r="Z1042" s="32"/>
    </row>
    <row r="1043" spans="2:26" x14ac:dyDescent="0.2">
      <c r="B1043" s="34"/>
      <c r="C1043" s="30"/>
      <c r="D1043" s="30"/>
      <c r="E1043" s="30"/>
      <c r="F1043" s="30"/>
      <c r="G1043" s="30"/>
      <c r="H1043" s="30"/>
      <c r="I1043" s="30"/>
      <c r="J1043" s="30"/>
      <c r="K1043" s="30"/>
      <c r="L1043" s="30"/>
      <c r="M1043" s="30"/>
      <c r="N1043" s="30"/>
      <c r="O1043" s="30"/>
      <c r="P1043" s="30"/>
      <c r="Q1043" s="30"/>
      <c r="R1043" s="30"/>
      <c r="S1043" s="30"/>
      <c r="T1043" s="30"/>
      <c r="U1043" s="30"/>
      <c r="V1043" s="30"/>
      <c r="W1043" s="30"/>
      <c r="X1043" s="31"/>
      <c r="Y1043" s="30"/>
      <c r="Z1043" s="32"/>
    </row>
    <row r="1044" spans="2:26" x14ac:dyDescent="0.2">
      <c r="B1044" s="34"/>
      <c r="C1044" s="30"/>
      <c r="D1044" s="30"/>
      <c r="E1044" s="30"/>
      <c r="F1044" s="30"/>
      <c r="G1044" s="30"/>
      <c r="H1044" s="30"/>
      <c r="I1044" s="30"/>
      <c r="J1044" s="30"/>
      <c r="K1044" s="30"/>
      <c r="L1044" s="30"/>
      <c r="M1044" s="30"/>
      <c r="N1044" s="30"/>
      <c r="O1044" s="30"/>
      <c r="P1044" s="30"/>
      <c r="Q1044" s="30"/>
      <c r="R1044" s="30"/>
      <c r="S1044" s="30"/>
      <c r="T1044" s="30"/>
      <c r="U1044" s="30"/>
      <c r="V1044" s="30"/>
      <c r="W1044" s="30"/>
      <c r="X1044" s="31"/>
      <c r="Y1044" s="30"/>
      <c r="Z1044" s="32"/>
    </row>
    <row r="1045" spans="2:26" x14ac:dyDescent="0.2">
      <c r="B1045" s="34"/>
      <c r="C1045" s="30"/>
      <c r="D1045" s="30"/>
      <c r="E1045" s="30"/>
      <c r="F1045" s="30"/>
      <c r="G1045" s="30"/>
      <c r="H1045" s="30"/>
      <c r="I1045" s="30"/>
      <c r="J1045" s="30"/>
      <c r="K1045" s="30"/>
      <c r="L1045" s="30"/>
      <c r="M1045" s="30"/>
      <c r="N1045" s="30"/>
      <c r="O1045" s="30"/>
      <c r="P1045" s="30"/>
      <c r="Q1045" s="30"/>
      <c r="R1045" s="30"/>
      <c r="S1045" s="30"/>
      <c r="T1045" s="30"/>
      <c r="U1045" s="30"/>
      <c r="V1045" s="30"/>
      <c r="W1045" s="30"/>
      <c r="X1045" s="31"/>
      <c r="Y1045" s="30"/>
      <c r="Z1045" s="32"/>
    </row>
    <row r="1046" spans="2:26" x14ac:dyDescent="0.2">
      <c r="B1046" s="34"/>
      <c r="C1046" s="30"/>
      <c r="D1046" s="30"/>
      <c r="E1046" s="30"/>
      <c r="F1046" s="30"/>
      <c r="G1046" s="30"/>
      <c r="H1046" s="30"/>
      <c r="I1046" s="30"/>
      <c r="J1046" s="30"/>
      <c r="K1046" s="30"/>
      <c r="L1046" s="30"/>
      <c r="M1046" s="30"/>
      <c r="N1046" s="30"/>
      <c r="O1046" s="30"/>
      <c r="P1046" s="30"/>
      <c r="Q1046" s="30"/>
      <c r="R1046" s="30"/>
      <c r="S1046" s="30"/>
      <c r="T1046" s="30"/>
      <c r="U1046" s="30"/>
      <c r="V1046" s="30"/>
      <c r="W1046" s="30"/>
      <c r="X1046" s="31"/>
      <c r="Y1046" s="30"/>
      <c r="Z1046" s="32"/>
    </row>
    <row r="1047" spans="2:26" x14ac:dyDescent="0.2">
      <c r="B1047" s="34"/>
      <c r="C1047" s="30"/>
      <c r="D1047" s="30"/>
      <c r="E1047" s="30"/>
      <c r="F1047" s="30"/>
      <c r="G1047" s="30"/>
      <c r="H1047" s="30"/>
      <c r="I1047" s="30"/>
      <c r="J1047" s="30"/>
      <c r="K1047" s="30"/>
      <c r="L1047" s="30"/>
      <c r="M1047" s="30"/>
      <c r="N1047" s="30"/>
      <c r="O1047" s="30"/>
      <c r="P1047" s="30"/>
      <c r="Q1047" s="30"/>
      <c r="R1047" s="30"/>
      <c r="S1047" s="30"/>
      <c r="T1047" s="30"/>
      <c r="U1047" s="30"/>
      <c r="V1047" s="30"/>
      <c r="W1047" s="30"/>
      <c r="X1047" s="31"/>
      <c r="Y1047" s="30"/>
      <c r="Z1047" s="32"/>
    </row>
    <row r="1048" spans="2:26" x14ac:dyDescent="0.2">
      <c r="B1048" s="34"/>
      <c r="C1048" s="30"/>
      <c r="D1048" s="30"/>
      <c r="E1048" s="30"/>
      <c r="F1048" s="30"/>
      <c r="G1048" s="30"/>
      <c r="H1048" s="30"/>
      <c r="I1048" s="30"/>
      <c r="J1048" s="30"/>
      <c r="K1048" s="30"/>
      <c r="L1048" s="30"/>
      <c r="M1048" s="30"/>
      <c r="N1048" s="30"/>
      <c r="O1048" s="30"/>
      <c r="P1048" s="30"/>
      <c r="Q1048" s="30"/>
      <c r="R1048" s="30"/>
      <c r="S1048" s="30"/>
      <c r="T1048" s="30"/>
      <c r="U1048" s="30"/>
      <c r="V1048" s="30"/>
      <c r="W1048" s="30"/>
      <c r="X1048" s="31"/>
      <c r="Y1048" s="30"/>
      <c r="Z1048" s="32"/>
    </row>
    <row r="1049" spans="2:26" x14ac:dyDescent="0.2">
      <c r="B1049" s="34"/>
      <c r="C1049" s="30"/>
      <c r="D1049" s="30"/>
      <c r="E1049" s="30"/>
      <c r="F1049" s="30"/>
      <c r="G1049" s="30"/>
      <c r="H1049" s="30"/>
      <c r="I1049" s="30"/>
      <c r="J1049" s="30"/>
      <c r="K1049" s="30"/>
      <c r="L1049" s="30"/>
      <c r="M1049" s="30"/>
      <c r="N1049" s="30"/>
      <c r="O1049" s="30"/>
      <c r="P1049" s="30"/>
      <c r="Q1049" s="30"/>
      <c r="R1049" s="30"/>
      <c r="S1049" s="30"/>
      <c r="T1049" s="30"/>
      <c r="U1049" s="30"/>
      <c r="V1049" s="30"/>
      <c r="W1049" s="30"/>
      <c r="X1049" s="31"/>
      <c r="Y1049" s="30"/>
      <c r="Z1049" s="32"/>
    </row>
    <row r="1050" spans="2:26" x14ac:dyDescent="0.2">
      <c r="B1050" s="34"/>
      <c r="C1050" s="30"/>
      <c r="D1050" s="30"/>
      <c r="E1050" s="30"/>
      <c r="F1050" s="30"/>
      <c r="G1050" s="30"/>
      <c r="H1050" s="30"/>
      <c r="I1050" s="30"/>
      <c r="J1050" s="30"/>
      <c r="K1050" s="30"/>
      <c r="L1050" s="30"/>
      <c r="M1050" s="30"/>
      <c r="N1050" s="30"/>
      <c r="O1050" s="30"/>
      <c r="P1050" s="30"/>
      <c r="Q1050" s="30"/>
      <c r="R1050" s="30"/>
      <c r="S1050" s="30"/>
      <c r="T1050" s="30"/>
      <c r="U1050" s="30"/>
      <c r="V1050" s="30"/>
      <c r="W1050" s="30"/>
      <c r="X1050" s="31"/>
      <c r="Y1050" s="30"/>
      <c r="Z1050" s="32"/>
    </row>
    <row r="1051" spans="2:26" x14ac:dyDescent="0.2">
      <c r="B1051" s="34"/>
      <c r="C1051" s="30"/>
      <c r="D1051" s="30"/>
      <c r="E1051" s="30"/>
      <c r="F1051" s="30"/>
      <c r="G1051" s="30"/>
      <c r="H1051" s="30"/>
      <c r="I1051" s="30"/>
      <c r="J1051" s="30"/>
      <c r="K1051" s="30"/>
      <c r="L1051" s="30"/>
      <c r="M1051" s="30"/>
      <c r="N1051" s="30"/>
      <c r="O1051" s="30"/>
      <c r="P1051" s="30"/>
      <c r="Q1051" s="30"/>
      <c r="R1051" s="30"/>
      <c r="S1051" s="30"/>
      <c r="T1051" s="30"/>
      <c r="U1051" s="30"/>
      <c r="V1051" s="30"/>
      <c r="W1051" s="30"/>
      <c r="X1051" s="31"/>
      <c r="Y1051" s="30"/>
      <c r="Z1051" s="32"/>
    </row>
    <row r="1052" spans="2:26" x14ac:dyDescent="0.2">
      <c r="B1052" s="34"/>
      <c r="C1052" s="30"/>
      <c r="D1052" s="30"/>
      <c r="E1052" s="30"/>
      <c r="F1052" s="30"/>
      <c r="G1052" s="30"/>
      <c r="H1052" s="30"/>
      <c r="I1052" s="30"/>
      <c r="J1052" s="30"/>
      <c r="K1052" s="30"/>
      <c r="L1052" s="30"/>
      <c r="M1052" s="30"/>
      <c r="N1052" s="30"/>
      <c r="O1052" s="30"/>
      <c r="P1052" s="30"/>
      <c r="Q1052" s="30"/>
      <c r="R1052" s="30"/>
      <c r="S1052" s="30"/>
      <c r="T1052" s="30"/>
      <c r="U1052" s="30"/>
      <c r="V1052" s="30"/>
      <c r="W1052" s="30"/>
      <c r="X1052" s="31"/>
      <c r="Y1052" s="30"/>
      <c r="Z1052" s="32"/>
    </row>
    <row r="1053" spans="2:26" x14ac:dyDescent="0.2">
      <c r="B1053" s="34"/>
      <c r="C1053" s="30"/>
      <c r="D1053" s="30"/>
      <c r="E1053" s="30"/>
      <c r="F1053" s="30"/>
      <c r="G1053" s="30"/>
      <c r="H1053" s="30"/>
      <c r="I1053" s="30"/>
      <c r="J1053" s="30"/>
      <c r="K1053" s="30"/>
      <c r="L1053" s="30"/>
      <c r="M1053" s="30"/>
      <c r="N1053" s="30"/>
      <c r="O1053" s="30"/>
      <c r="P1053" s="30"/>
      <c r="Q1053" s="30"/>
      <c r="R1053" s="30"/>
      <c r="S1053" s="30"/>
      <c r="T1053" s="30"/>
      <c r="U1053" s="30"/>
      <c r="V1053" s="30"/>
      <c r="W1053" s="30"/>
      <c r="X1053" s="31"/>
      <c r="Y1053" s="30"/>
      <c r="Z1053" s="32"/>
    </row>
    <row r="1054" spans="2:26" x14ac:dyDescent="0.2">
      <c r="B1054" s="34"/>
      <c r="C1054" s="30"/>
      <c r="D1054" s="30"/>
      <c r="E1054" s="30"/>
      <c r="F1054" s="30"/>
      <c r="G1054" s="30"/>
      <c r="H1054" s="30"/>
      <c r="I1054" s="30"/>
      <c r="J1054" s="30"/>
      <c r="K1054" s="30"/>
      <c r="L1054" s="30"/>
      <c r="M1054" s="30"/>
      <c r="N1054" s="30"/>
      <c r="O1054" s="30"/>
      <c r="P1054" s="30"/>
      <c r="Q1054" s="30"/>
      <c r="R1054" s="30"/>
      <c r="S1054" s="30"/>
      <c r="T1054" s="30"/>
      <c r="U1054" s="30"/>
      <c r="V1054" s="30"/>
      <c r="W1054" s="30"/>
      <c r="X1054" s="31"/>
      <c r="Y1054" s="30"/>
      <c r="Z1054" s="32"/>
    </row>
    <row r="1055" spans="2:26" x14ac:dyDescent="0.2">
      <c r="B1055" s="34"/>
      <c r="C1055" s="30"/>
      <c r="D1055" s="30"/>
      <c r="E1055" s="30"/>
      <c r="F1055" s="30"/>
      <c r="G1055" s="30"/>
      <c r="H1055" s="30"/>
      <c r="I1055" s="30"/>
      <c r="J1055" s="30"/>
      <c r="K1055" s="30"/>
      <c r="L1055" s="30"/>
      <c r="M1055" s="30"/>
      <c r="N1055" s="30"/>
      <c r="O1055" s="30"/>
      <c r="P1055" s="30"/>
      <c r="Q1055" s="30"/>
      <c r="R1055" s="30"/>
      <c r="S1055" s="30"/>
      <c r="T1055" s="30"/>
      <c r="U1055" s="30"/>
      <c r="V1055" s="30"/>
      <c r="W1055" s="30"/>
      <c r="X1055" s="31"/>
      <c r="Y1055" s="30"/>
      <c r="Z1055" s="32"/>
    </row>
    <row r="1056" spans="2:26" x14ac:dyDescent="0.2">
      <c r="B1056" s="34"/>
      <c r="C1056" s="30"/>
      <c r="D1056" s="30"/>
      <c r="E1056" s="30"/>
      <c r="F1056" s="30"/>
      <c r="G1056" s="30"/>
      <c r="H1056" s="30"/>
      <c r="I1056" s="30"/>
      <c r="J1056" s="30"/>
      <c r="K1056" s="30"/>
      <c r="L1056" s="30"/>
      <c r="M1056" s="30"/>
      <c r="N1056" s="30"/>
      <c r="O1056" s="30"/>
      <c r="P1056" s="30"/>
      <c r="Q1056" s="30"/>
      <c r="R1056" s="30"/>
      <c r="S1056" s="30"/>
      <c r="T1056" s="30"/>
      <c r="U1056" s="30"/>
      <c r="V1056" s="30"/>
      <c r="W1056" s="30"/>
      <c r="X1056" s="31"/>
      <c r="Y1056" s="30"/>
      <c r="Z1056" s="32"/>
    </row>
    <row r="1057" spans="2:26" x14ac:dyDescent="0.2">
      <c r="B1057" s="34"/>
      <c r="C1057" s="30"/>
      <c r="D1057" s="30"/>
      <c r="E1057" s="30"/>
      <c r="F1057" s="30"/>
      <c r="G1057" s="30"/>
      <c r="H1057" s="30"/>
      <c r="I1057" s="30"/>
      <c r="J1057" s="30"/>
      <c r="K1057" s="30"/>
      <c r="L1057" s="30"/>
      <c r="M1057" s="30"/>
      <c r="N1057" s="30"/>
      <c r="O1057" s="30"/>
      <c r="P1057" s="30"/>
      <c r="Q1057" s="30"/>
      <c r="R1057" s="30"/>
      <c r="S1057" s="30"/>
      <c r="T1057" s="30"/>
      <c r="U1057" s="30"/>
      <c r="V1057" s="30"/>
      <c r="W1057" s="30"/>
      <c r="X1057" s="31"/>
      <c r="Y1057" s="30"/>
      <c r="Z1057" s="32"/>
    </row>
    <row r="1058" spans="2:26" x14ac:dyDescent="0.2">
      <c r="B1058" s="34"/>
      <c r="C1058" s="30"/>
      <c r="D1058" s="30"/>
      <c r="E1058" s="30"/>
      <c r="F1058" s="30"/>
      <c r="G1058" s="30"/>
      <c r="H1058" s="30"/>
      <c r="I1058" s="30"/>
      <c r="J1058" s="30"/>
      <c r="K1058" s="30"/>
      <c r="L1058" s="30"/>
      <c r="M1058" s="30"/>
      <c r="N1058" s="30"/>
      <c r="O1058" s="30"/>
      <c r="P1058" s="30"/>
      <c r="Q1058" s="30"/>
      <c r="R1058" s="30"/>
      <c r="S1058" s="30"/>
      <c r="T1058" s="30"/>
      <c r="U1058" s="30"/>
      <c r="V1058" s="30"/>
      <c r="W1058" s="30"/>
      <c r="X1058" s="31"/>
      <c r="Y1058" s="30"/>
      <c r="Z1058" s="32"/>
    </row>
    <row r="1059" spans="2:26" x14ac:dyDescent="0.2">
      <c r="B1059" s="34"/>
      <c r="C1059" s="30"/>
      <c r="D1059" s="30"/>
      <c r="E1059" s="30"/>
      <c r="F1059" s="30"/>
      <c r="G1059" s="30"/>
      <c r="H1059" s="30"/>
      <c r="I1059" s="30"/>
      <c r="J1059" s="30"/>
      <c r="K1059" s="30"/>
      <c r="L1059" s="30"/>
      <c r="M1059" s="30"/>
      <c r="N1059" s="30"/>
      <c r="O1059" s="30"/>
      <c r="P1059" s="30"/>
      <c r="Q1059" s="30"/>
      <c r="R1059" s="30"/>
      <c r="S1059" s="30"/>
      <c r="T1059" s="30"/>
      <c r="U1059" s="30"/>
      <c r="V1059" s="30"/>
      <c r="W1059" s="30"/>
      <c r="X1059" s="31"/>
      <c r="Y1059" s="30"/>
      <c r="Z1059" s="32"/>
    </row>
    <row r="1060" spans="2:26" x14ac:dyDescent="0.2">
      <c r="B1060" s="34"/>
      <c r="C1060" s="30"/>
      <c r="D1060" s="30"/>
      <c r="E1060" s="30"/>
      <c r="F1060" s="30"/>
      <c r="G1060" s="30"/>
      <c r="H1060" s="30"/>
      <c r="I1060" s="30"/>
      <c r="J1060" s="30"/>
      <c r="K1060" s="30"/>
      <c r="L1060" s="30"/>
      <c r="M1060" s="30"/>
      <c r="N1060" s="30"/>
      <c r="O1060" s="30"/>
      <c r="P1060" s="30"/>
      <c r="Q1060" s="30"/>
      <c r="R1060" s="30"/>
      <c r="S1060" s="30"/>
      <c r="T1060" s="30"/>
      <c r="U1060" s="30"/>
      <c r="V1060" s="30"/>
      <c r="W1060" s="30"/>
      <c r="X1060" s="31"/>
      <c r="Y1060" s="30"/>
      <c r="Z1060" s="32"/>
    </row>
    <row r="1061" spans="2:26" x14ac:dyDescent="0.2">
      <c r="B1061" s="34"/>
      <c r="C1061" s="30"/>
      <c r="D1061" s="30"/>
      <c r="E1061" s="30"/>
      <c r="F1061" s="30"/>
      <c r="G1061" s="30"/>
      <c r="H1061" s="30"/>
      <c r="I1061" s="30"/>
      <c r="J1061" s="30"/>
      <c r="K1061" s="30"/>
      <c r="L1061" s="30"/>
      <c r="M1061" s="30"/>
      <c r="N1061" s="30"/>
      <c r="O1061" s="30"/>
      <c r="P1061" s="30"/>
      <c r="Q1061" s="30"/>
      <c r="R1061" s="30"/>
      <c r="S1061" s="30"/>
      <c r="T1061" s="30"/>
      <c r="U1061" s="30"/>
      <c r="V1061" s="30"/>
      <c r="W1061" s="30"/>
      <c r="X1061" s="31"/>
      <c r="Y1061" s="30"/>
      <c r="Z1061" s="32"/>
    </row>
    <row r="1062" spans="2:26" x14ac:dyDescent="0.2">
      <c r="B1062" s="34"/>
      <c r="C1062" s="30"/>
      <c r="D1062" s="30"/>
      <c r="E1062" s="30"/>
      <c r="F1062" s="30"/>
      <c r="G1062" s="30"/>
      <c r="H1062" s="30"/>
      <c r="I1062" s="30"/>
      <c r="J1062" s="30"/>
      <c r="K1062" s="30"/>
      <c r="L1062" s="30"/>
      <c r="M1062" s="30"/>
      <c r="N1062" s="30"/>
      <c r="O1062" s="30"/>
      <c r="P1062" s="30"/>
      <c r="Q1062" s="30"/>
      <c r="R1062" s="30"/>
      <c r="S1062" s="30"/>
      <c r="T1062" s="30"/>
      <c r="U1062" s="30"/>
      <c r="V1062" s="30"/>
      <c r="W1062" s="30"/>
      <c r="X1062" s="31"/>
      <c r="Y1062" s="30"/>
      <c r="Z1062" s="32"/>
    </row>
    <row r="1063" spans="2:26" x14ac:dyDescent="0.2">
      <c r="B1063" s="34"/>
      <c r="C1063" s="30"/>
      <c r="D1063" s="30"/>
      <c r="E1063" s="30"/>
      <c r="F1063" s="30"/>
      <c r="G1063" s="30"/>
      <c r="H1063" s="30"/>
      <c r="I1063" s="30"/>
      <c r="J1063" s="30"/>
      <c r="K1063" s="30"/>
      <c r="L1063" s="30"/>
      <c r="M1063" s="30"/>
      <c r="N1063" s="30"/>
      <c r="O1063" s="30"/>
      <c r="P1063" s="30"/>
      <c r="Q1063" s="30"/>
      <c r="R1063" s="30"/>
      <c r="S1063" s="30"/>
      <c r="T1063" s="30"/>
      <c r="U1063" s="30"/>
      <c r="V1063" s="30"/>
      <c r="W1063" s="30"/>
      <c r="X1063" s="31"/>
      <c r="Y1063" s="30"/>
      <c r="Z1063" s="32"/>
    </row>
    <row r="1064" spans="2:26" x14ac:dyDescent="0.2">
      <c r="B1064" s="34"/>
      <c r="C1064" s="30"/>
      <c r="D1064" s="30"/>
      <c r="E1064" s="30"/>
      <c r="F1064" s="30"/>
      <c r="G1064" s="30"/>
      <c r="H1064" s="30"/>
      <c r="I1064" s="30"/>
      <c r="J1064" s="30"/>
      <c r="K1064" s="30"/>
      <c r="L1064" s="30"/>
      <c r="M1064" s="30"/>
      <c r="N1064" s="30"/>
      <c r="O1064" s="30"/>
      <c r="P1064" s="30"/>
      <c r="Q1064" s="30"/>
      <c r="R1064" s="30"/>
      <c r="S1064" s="30"/>
      <c r="T1064" s="30"/>
      <c r="U1064" s="30"/>
      <c r="V1064" s="30"/>
      <c r="W1064" s="30"/>
      <c r="X1064" s="31"/>
      <c r="Y1064" s="30"/>
      <c r="Z1064" s="32"/>
    </row>
    <row r="1065" spans="2:26" x14ac:dyDescent="0.2">
      <c r="B1065" s="34"/>
      <c r="C1065" s="30"/>
      <c r="D1065" s="30"/>
      <c r="E1065" s="30"/>
      <c r="F1065" s="30"/>
      <c r="G1065" s="30"/>
      <c r="H1065" s="30"/>
      <c r="I1065" s="30"/>
      <c r="J1065" s="30"/>
      <c r="K1065" s="30"/>
      <c r="L1065" s="30"/>
      <c r="M1065" s="30"/>
      <c r="N1065" s="30"/>
      <c r="O1065" s="30"/>
      <c r="P1065" s="30"/>
      <c r="Q1065" s="30"/>
      <c r="R1065" s="30"/>
      <c r="S1065" s="30"/>
      <c r="T1065" s="30"/>
      <c r="U1065" s="30"/>
      <c r="V1065" s="30"/>
      <c r="W1065" s="30"/>
      <c r="X1065" s="31"/>
      <c r="Y1065" s="30"/>
      <c r="Z1065" s="32"/>
    </row>
    <row r="1066" spans="2:26" x14ac:dyDescent="0.2">
      <c r="B1066" s="34"/>
      <c r="C1066" s="30"/>
      <c r="D1066" s="30"/>
      <c r="E1066" s="30"/>
      <c r="F1066" s="30"/>
      <c r="G1066" s="30"/>
      <c r="H1066" s="30"/>
      <c r="I1066" s="30"/>
      <c r="J1066" s="30"/>
      <c r="K1066" s="30"/>
      <c r="L1066" s="30"/>
      <c r="M1066" s="30"/>
      <c r="N1066" s="30"/>
      <c r="O1066" s="30"/>
      <c r="P1066" s="30"/>
      <c r="Q1066" s="30"/>
      <c r="R1066" s="30"/>
      <c r="S1066" s="30"/>
      <c r="T1066" s="30"/>
      <c r="U1066" s="30"/>
      <c r="V1066" s="30"/>
      <c r="W1066" s="30"/>
      <c r="X1066" s="31"/>
      <c r="Y1066" s="30"/>
      <c r="Z1066" s="32"/>
    </row>
    <row r="1067" spans="2:26" x14ac:dyDescent="0.2">
      <c r="B1067" s="34"/>
      <c r="C1067" s="30"/>
      <c r="D1067" s="30"/>
      <c r="E1067" s="30"/>
      <c r="F1067" s="30"/>
      <c r="G1067" s="30"/>
      <c r="H1067" s="30"/>
      <c r="I1067" s="30"/>
      <c r="J1067" s="30"/>
      <c r="K1067" s="30"/>
      <c r="L1067" s="30"/>
      <c r="M1067" s="30"/>
      <c r="N1067" s="30"/>
      <c r="O1067" s="30"/>
      <c r="P1067" s="30"/>
      <c r="Q1067" s="30"/>
      <c r="R1067" s="30"/>
      <c r="S1067" s="30"/>
      <c r="T1067" s="30"/>
      <c r="U1067" s="30"/>
      <c r="V1067" s="30"/>
      <c r="W1067" s="30"/>
      <c r="X1067" s="31"/>
      <c r="Y1067" s="30"/>
      <c r="Z1067" s="32"/>
    </row>
    <row r="1068" spans="2:26" x14ac:dyDescent="0.2">
      <c r="B1068" s="34"/>
      <c r="C1068" s="30"/>
      <c r="D1068" s="30"/>
      <c r="E1068" s="30"/>
      <c r="F1068" s="30"/>
      <c r="G1068" s="30"/>
      <c r="H1068" s="30"/>
      <c r="I1068" s="30"/>
      <c r="J1068" s="30"/>
      <c r="K1068" s="30"/>
      <c r="L1068" s="30"/>
      <c r="M1068" s="30"/>
      <c r="N1068" s="30"/>
      <c r="O1068" s="30"/>
      <c r="P1068" s="30"/>
      <c r="Q1068" s="30"/>
      <c r="R1068" s="30"/>
      <c r="S1068" s="30"/>
      <c r="T1068" s="30"/>
      <c r="U1068" s="30"/>
      <c r="V1068" s="30"/>
      <c r="W1068" s="30"/>
      <c r="X1068" s="31"/>
      <c r="Y1068" s="30"/>
      <c r="Z1068" s="32"/>
    </row>
    <row r="1069" spans="2:26" x14ac:dyDescent="0.2">
      <c r="B1069" s="34"/>
      <c r="C1069" s="30"/>
      <c r="D1069" s="30"/>
      <c r="E1069" s="30"/>
      <c r="F1069" s="30"/>
      <c r="G1069" s="30"/>
      <c r="H1069" s="30"/>
      <c r="I1069" s="30"/>
      <c r="J1069" s="30"/>
      <c r="K1069" s="30"/>
      <c r="L1069" s="30"/>
      <c r="M1069" s="30"/>
      <c r="N1069" s="30"/>
      <c r="O1069" s="30"/>
      <c r="P1069" s="30"/>
      <c r="Q1069" s="30"/>
      <c r="R1069" s="30"/>
      <c r="S1069" s="30"/>
      <c r="T1069" s="30"/>
      <c r="U1069" s="30"/>
      <c r="V1069" s="30"/>
      <c r="W1069" s="30"/>
      <c r="X1069" s="31"/>
      <c r="Y1069" s="30"/>
      <c r="Z1069" s="32"/>
    </row>
    <row r="1070" spans="2:26" x14ac:dyDescent="0.2">
      <c r="B1070" s="34"/>
      <c r="C1070" s="30"/>
      <c r="D1070" s="30"/>
      <c r="E1070" s="30"/>
      <c r="F1070" s="30"/>
      <c r="G1070" s="30"/>
      <c r="H1070" s="30"/>
      <c r="I1070" s="30"/>
      <c r="J1070" s="30"/>
      <c r="K1070" s="30"/>
      <c r="L1070" s="30"/>
      <c r="M1070" s="30"/>
      <c r="N1070" s="30"/>
      <c r="O1070" s="30"/>
      <c r="P1070" s="30"/>
      <c r="Q1070" s="30"/>
      <c r="R1070" s="30"/>
      <c r="S1070" s="30"/>
      <c r="T1070" s="30"/>
      <c r="U1070" s="30"/>
      <c r="V1070" s="30"/>
      <c r="W1070" s="30"/>
      <c r="X1070" s="31"/>
      <c r="Y1070" s="30"/>
      <c r="Z1070" s="32"/>
    </row>
    <row r="1071" spans="2:26" x14ac:dyDescent="0.2">
      <c r="B1071" s="34"/>
      <c r="C1071" s="30"/>
      <c r="D1071" s="30"/>
      <c r="E1071" s="30"/>
      <c r="F1071" s="30"/>
      <c r="G1071" s="30"/>
      <c r="H1071" s="30"/>
      <c r="I1071" s="30"/>
      <c r="J1071" s="30"/>
      <c r="K1071" s="30"/>
      <c r="L1071" s="30"/>
      <c r="M1071" s="30"/>
      <c r="N1071" s="30"/>
      <c r="O1071" s="30"/>
      <c r="P1071" s="30"/>
      <c r="Q1071" s="30"/>
      <c r="R1071" s="30"/>
      <c r="S1071" s="30"/>
      <c r="T1071" s="30"/>
      <c r="U1071" s="30"/>
      <c r="V1071" s="30"/>
      <c r="W1071" s="30"/>
      <c r="X1071" s="31"/>
      <c r="Y1071" s="30"/>
      <c r="Z1071" s="32"/>
    </row>
    <row r="1072" spans="2:26" x14ac:dyDescent="0.2">
      <c r="B1072" s="34"/>
      <c r="C1072" s="30"/>
      <c r="D1072" s="30"/>
      <c r="E1072" s="30"/>
      <c r="F1072" s="30"/>
      <c r="G1072" s="30"/>
      <c r="H1072" s="30"/>
      <c r="I1072" s="30"/>
      <c r="J1072" s="30"/>
      <c r="K1072" s="30"/>
      <c r="L1072" s="30"/>
      <c r="M1072" s="30"/>
      <c r="N1072" s="30"/>
      <c r="O1072" s="30"/>
      <c r="P1072" s="30"/>
      <c r="Q1072" s="30"/>
      <c r="R1072" s="30"/>
      <c r="S1072" s="30"/>
      <c r="T1072" s="30"/>
      <c r="U1072" s="30"/>
      <c r="V1072" s="30"/>
      <c r="W1072" s="30"/>
      <c r="X1072" s="31"/>
      <c r="Y1072" s="30"/>
      <c r="Z1072" s="32"/>
    </row>
    <row r="1073" spans="2:26" x14ac:dyDescent="0.2">
      <c r="B1073" s="34"/>
      <c r="C1073" s="30"/>
      <c r="D1073" s="30"/>
      <c r="E1073" s="30"/>
      <c r="F1073" s="30"/>
      <c r="G1073" s="30"/>
      <c r="H1073" s="30"/>
      <c r="I1073" s="30"/>
      <c r="J1073" s="30"/>
      <c r="K1073" s="30"/>
      <c r="L1073" s="30"/>
      <c r="M1073" s="30"/>
      <c r="N1073" s="30"/>
      <c r="O1073" s="30"/>
      <c r="P1073" s="30"/>
      <c r="Q1073" s="30"/>
      <c r="R1073" s="30"/>
      <c r="S1073" s="30"/>
      <c r="T1073" s="30"/>
      <c r="U1073" s="30"/>
      <c r="V1073" s="30"/>
      <c r="W1073" s="30"/>
      <c r="X1073" s="31"/>
      <c r="Y1073" s="30"/>
      <c r="Z1073" s="32"/>
    </row>
    <row r="1074" spans="2:26" x14ac:dyDescent="0.2">
      <c r="B1074" s="34"/>
      <c r="C1074" s="30"/>
      <c r="D1074" s="30"/>
      <c r="E1074" s="30"/>
      <c r="F1074" s="30"/>
      <c r="G1074" s="30"/>
      <c r="H1074" s="30"/>
      <c r="I1074" s="30"/>
      <c r="J1074" s="30"/>
      <c r="K1074" s="30"/>
      <c r="L1074" s="30"/>
      <c r="M1074" s="30"/>
      <c r="N1074" s="30"/>
      <c r="O1074" s="30"/>
      <c r="P1074" s="30"/>
      <c r="Q1074" s="30"/>
      <c r="R1074" s="30"/>
      <c r="S1074" s="30"/>
      <c r="T1074" s="30"/>
      <c r="U1074" s="30"/>
      <c r="V1074" s="30"/>
      <c r="W1074" s="30"/>
      <c r="X1074" s="31"/>
      <c r="Y1074" s="30"/>
      <c r="Z1074" s="32"/>
    </row>
    <row r="1075" spans="2:26" x14ac:dyDescent="0.2">
      <c r="B1075" s="34"/>
      <c r="C1075" s="30"/>
      <c r="D1075" s="30"/>
      <c r="E1075" s="30"/>
      <c r="F1075" s="30"/>
      <c r="G1075" s="30"/>
      <c r="H1075" s="30"/>
      <c r="I1075" s="30"/>
      <c r="J1075" s="30"/>
      <c r="K1075" s="30"/>
      <c r="L1075" s="30"/>
      <c r="M1075" s="30"/>
      <c r="N1075" s="30"/>
      <c r="O1075" s="30"/>
      <c r="P1075" s="30"/>
      <c r="Q1075" s="30"/>
      <c r="R1075" s="30"/>
      <c r="S1075" s="30"/>
      <c r="T1075" s="30"/>
      <c r="U1075" s="30"/>
      <c r="V1075" s="30"/>
      <c r="W1075" s="30"/>
      <c r="X1075" s="31"/>
      <c r="Y1075" s="30"/>
      <c r="Z1075" s="32"/>
    </row>
    <row r="1076" spans="2:26" x14ac:dyDescent="0.2">
      <c r="B1076" s="34"/>
      <c r="C1076" s="30"/>
      <c r="D1076" s="30"/>
      <c r="E1076" s="30"/>
      <c r="F1076" s="30"/>
      <c r="G1076" s="30"/>
      <c r="H1076" s="30"/>
      <c r="I1076" s="30"/>
      <c r="J1076" s="30"/>
      <c r="K1076" s="30"/>
      <c r="L1076" s="30"/>
      <c r="M1076" s="30"/>
      <c r="N1076" s="30"/>
      <c r="O1076" s="30"/>
      <c r="P1076" s="30"/>
      <c r="Q1076" s="30"/>
      <c r="R1076" s="30"/>
      <c r="S1076" s="30"/>
      <c r="T1076" s="30"/>
      <c r="U1076" s="30"/>
      <c r="V1076" s="30"/>
      <c r="W1076" s="30"/>
      <c r="X1076" s="31"/>
      <c r="Y1076" s="30"/>
      <c r="Z1076" s="32"/>
    </row>
    <row r="1077" spans="2:26" x14ac:dyDescent="0.2">
      <c r="B1077" s="34"/>
      <c r="C1077" s="30"/>
      <c r="D1077" s="30"/>
      <c r="E1077" s="30"/>
      <c r="F1077" s="30"/>
      <c r="G1077" s="30"/>
      <c r="H1077" s="30"/>
      <c r="I1077" s="30"/>
      <c r="J1077" s="30"/>
      <c r="K1077" s="30"/>
      <c r="L1077" s="30"/>
      <c r="M1077" s="30"/>
      <c r="N1077" s="30"/>
      <c r="O1077" s="30"/>
      <c r="P1077" s="30"/>
      <c r="Q1077" s="30"/>
      <c r="R1077" s="30"/>
      <c r="S1077" s="30"/>
      <c r="T1077" s="30"/>
      <c r="U1077" s="30"/>
      <c r="V1077" s="30"/>
      <c r="W1077" s="30"/>
      <c r="X1077" s="31"/>
      <c r="Y1077" s="30"/>
      <c r="Z1077" s="32"/>
    </row>
    <row r="1078" spans="2:26" x14ac:dyDescent="0.2">
      <c r="B1078" s="34"/>
      <c r="C1078" s="30"/>
      <c r="D1078" s="30"/>
      <c r="E1078" s="30"/>
      <c r="F1078" s="30"/>
      <c r="G1078" s="30"/>
      <c r="H1078" s="30"/>
      <c r="I1078" s="30"/>
      <c r="J1078" s="30"/>
      <c r="K1078" s="30"/>
      <c r="L1078" s="30"/>
      <c r="M1078" s="30"/>
      <c r="N1078" s="30"/>
      <c r="O1078" s="30"/>
      <c r="P1078" s="30"/>
      <c r="Q1078" s="30"/>
      <c r="R1078" s="30"/>
      <c r="S1078" s="30"/>
      <c r="T1078" s="30"/>
      <c r="U1078" s="30"/>
      <c r="V1078" s="30"/>
      <c r="W1078" s="30"/>
      <c r="X1078" s="31"/>
      <c r="Y1078" s="30"/>
      <c r="Z1078" s="32"/>
    </row>
    <row r="1079" spans="2:26" x14ac:dyDescent="0.2">
      <c r="B1079" s="34"/>
      <c r="C1079" s="30"/>
      <c r="D1079" s="30"/>
      <c r="E1079" s="30"/>
      <c r="F1079" s="30"/>
      <c r="G1079" s="30"/>
      <c r="H1079" s="30"/>
      <c r="I1079" s="30"/>
      <c r="J1079" s="30"/>
      <c r="K1079" s="30"/>
      <c r="L1079" s="30"/>
      <c r="M1079" s="30"/>
      <c r="N1079" s="30"/>
      <c r="O1079" s="30"/>
      <c r="P1079" s="30"/>
      <c r="Q1079" s="30"/>
      <c r="R1079" s="30"/>
      <c r="S1079" s="30"/>
      <c r="T1079" s="30"/>
      <c r="U1079" s="30"/>
      <c r="V1079" s="30"/>
      <c r="W1079" s="30"/>
      <c r="X1079" s="31"/>
      <c r="Y1079" s="30"/>
      <c r="Z1079" s="32"/>
    </row>
    <row r="1080" spans="2:26" x14ac:dyDescent="0.2">
      <c r="B1080" s="34"/>
      <c r="C1080" s="30"/>
      <c r="D1080" s="30"/>
      <c r="E1080" s="30"/>
      <c r="F1080" s="30"/>
      <c r="G1080" s="30"/>
      <c r="H1080" s="30"/>
      <c r="I1080" s="30"/>
      <c r="J1080" s="30"/>
      <c r="K1080" s="30"/>
      <c r="L1080" s="30"/>
      <c r="M1080" s="30"/>
      <c r="N1080" s="30"/>
      <c r="O1080" s="30"/>
      <c r="P1080" s="30"/>
      <c r="Q1080" s="30"/>
      <c r="R1080" s="30"/>
      <c r="S1080" s="30"/>
      <c r="T1080" s="30"/>
      <c r="U1080" s="30"/>
      <c r="V1080" s="30"/>
      <c r="W1080" s="30"/>
      <c r="X1080" s="31"/>
      <c r="Y1080" s="30"/>
      <c r="Z1080" s="32"/>
    </row>
    <row r="1081" spans="2:26" x14ac:dyDescent="0.2">
      <c r="B1081" s="34"/>
      <c r="C1081" s="30"/>
      <c r="D1081" s="30"/>
      <c r="E1081" s="30"/>
      <c r="F1081" s="30"/>
      <c r="G1081" s="30"/>
      <c r="H1081" s="30"/>
      <c r="I1081" s="30"/>
      <c r="J1081" s="30"/>
      <c r="K1081" s="30"/>
      <c r="L1081" s="30"/>
      <c r="M1081" s="30"/>
      <c r="N1081" s="30"/>
      <c r="O1081" s="30"/>
      <c r="P1081" s="30"/>
      <c r="Q1081" s="30"/>
      <c r="R1081" s="30"/>
      <c r="S1081" s="30"/>
      <c r="T1081" s="30"/>
      <c r="U1081" s="30"/>
      <c r="V1081" s="30"/>
      <c r="W1081" s="30"/>
      <c r="X1081" s="31"/>
      <c r="Y1081" s="30"/>
      <c r="Z1081" s="32"/>
    </row>
    <row r="1082" spans="2:26" x14ac:dyDescent="0.2">
      <c r="B1082" s="34"/>
      <c r="C1082" s="30"/>
      <c r="D1082" s="30"/>
      <c r="E1082" s="30"/>
      <c r="F1082" s="30"/>
      <c r="G1082" s="30"/>
      <c r="H1082" s="30"/>
      <c r="I1082" s="30"/>
      <c r="J1082" s="30"/>
      <c r="K1082" s="30"/>
      <c r="L1082" s="30"/>
      <c r="M1082" s="30"/>
      <c r="N1082" s="30"/>
      <c r="O1082" s="30"/>
      <c r="P1082" s="30"/>
      <c r="Q1082" s="30"/>
      <c r="R1082" s="30"/>
      <c r="S1082" s="30"/>
      <c r="T1082" s="30"/>
      <c r="U1082" s="30"/>
      <c r="V1082" s="30"/>
      <c r="W1082" s="30"/>
      <c r="X1082" s="31"/>
      <c r="Y1082" s="30"/>
      <c r="Z1082" s="32"/>
    </row>
    <row r="1083" spans="2:26" x14ac:dyDescent="0.2">
      <c r="B1083" s="34"/>
      <c r="C1083" s="30"/>
      <c r="D1083" s="30"/>
      <c r="E1083" s="30"/>
      <c r="F1083" s="30"/>
      <c r="G1083" s="30"/>
      <c r="H1083" s="30"/>
      <c r="I1083" s="30"/>
      <c r="J1083" s="30"/>
      <c r="K1083" s="30"/>
      <c r="L1083" s="30"/>
      <c r="M1083" s="30"/>
      <c r="N1083" s="30"/>
      <c r="O1083" s="30"/>
      <c r="P1083" s="30"/>
      <c r="Q1083" s="30"/>
      <c r="R1083" s="30"/>
      <c r="S1083" s="30"/>
      <c r="T1083" s="30"/>
      <c r="U1083" s="30"/>
      <c r="V1083" s="30"/>
      <c r="W1083" s="30"/>
      <c r="X1083" s="31"/>
      <c r="Y1083" s="30"/>
      <c r="Z1083" s="32"/>
    </row>
    <row r="1084" spans="2:26" x14ac:dyDescent="0.2">
      <c r="B1084" s="34"/>
      <c r="C1084" s="30"/>
      <c r="D1084" s="30"/>
      <c r="E1084" s="30"/>
      <c r="F1084" s="30"/>
      <c r="G1084" s="30"/>
      <c r="H1084" s="30"/>
      <c r="I1084" s="30"/>
      <c r="J1084" s="30"/>
      <c r="K1084" s="30"/>
      <c r="L1084" s="30"/>
      <c r="M1084" s="30"/>
      <c r="N1084" s="30"/>
      <c r="O1084" s="30"/>
      <c r="P1084" s="30"/>
      <c r="Q1084" s="30"/>
      <c r="R1084" s="30"/>
      <c r="S1084" s="30"/>
      <c r="T1084" s="30"/>
      <c r="U1084" s="30"/>
      <c r="V1084" s="30"/>
      <c r="W1084" s="30"/>
      <c r="X1084" s="31"/>
      <c r="Y1084" s="30"/>
      <c r="Z1084" s="32"/>
    </row>
    <row r="1085" spans="2:26" x14ac:dyDescent="0.2">
      <c r="B1085" s="34"/>
      <c r="C1085" s="30"/>
      <c r="D1085" s="30"/>
      <c r="E1085" s="30"/>
      <c r="F1085" s="30"/>
      <c r="G1085" s="30"/>
      <c r="H1085" s="30"/>
      <c r="I1085" s="30"/>
      <c r="J1085" s="30"/>
      <c r="K1085" s="30"/>
      <c r="L1085" s="30"/>
      <c r="M1085" s="30"/>
      <c r="N1085" s="30"/>
      <c r="O1085" s="30"/>
      <c r="P1085" s="30"/>
      <c r="Q1085" s="30"/>
      <c r="R1085" s="30"/>
      <c r="S1085" s="30"/>
      <c r="T1085" s="30"/>
      <c r="U1085" s="30"/>
      <c r="V1085" s="30"/>
      <c r="W1085" s="30"/>
      <c r="X1085" s="31"/>
      <c r="Y1085" s="30"/>
      <c r="Z1085" s="32"/>
    </row>
    <row r="1086" spans="2:26" x14ac:dyDescent="0.2">
      <c r="B1086" s="34"/>
      <c r="C1086" s="30"/>
      <c r="D1086" s="30"/>
      <c r="E1086" s="30"/>
      <c r="F1086" s="30"/>
      <c r="G1086" s="30"/>
      <c r="H1086" s="30"/>
      <c r="I1086" s="30"/>
      <c r="J1086" s="30"/>
      <c r="K1086" s="30"/>
      <c r="L1086" s="30"/>
      <c r="M1086" s="30"/>
      <c r="N1086" s="30"/>
      <c r="O1086" s="30"/>
      <c r="P1086" s="30"/>
      <c r="Q1086" s="30"/>
      <c r="R1086" s="30"/>
      <c r="S1086" s="30"/>
      <c r="T1086" s="30"/>
      <c r="U1086" s="30"/>
      <c r="V1086" s="30"/>
      <c r="W1086" s="30"/>
      <c r="X1086" s="31"/>
      <c r="Y1086" s="30"/>
      <c r="Z1086" s="32"/>
    </row>
    <row r="1087" spans="2:26" x14ac:dyDescent="0.2">
      <c r="B1087" s="34"/>
      <c r="C1087" s="30"/>
      <c r="D1087" s="30"/>
      <c r="E1087" s="30"/>
      <c r="F1087" s="30"/>
      <c r="G1087" s="30"/>
      <c r="H1087" s="30"/>
      <c r="I1087" s="30"/>
      <c r="J1087" s="30"/>
      <c r="K1087" s="30"/>
      <c r="L1087" s="30"/>
      <c r="M1087" s="30"/>
      <c r="N1087" s="30"/>
      <c r="O1087" s="30"/>
      <c r="P1087" s="30"/>
      <c r="Q1087" s="30"/>
      <c r="R1087" s="30"/>
      <c r="S1087" s="30"/>
      <c r="T1087" s="30"/>
      <c r="U1087" s="30"/>
      <c r="V1087" s="30"/>
      <c r="W1087" s="30"/>
      <c r="X1087" s="31"/>
      <c r="Y1087" s="30"/>
      <c r="Z1087" s="32"/>
    </row>
    <row r="1088" spans="2:26" x14ac:dyDescent="0.2">
      <c r="B1088" s="34"/>
      <c r="C1088" s="30"/>
      <c r="D1088" s="30"/>
      <c r="E1088" s="30"/>
      <c r="F1088" s="30"/>
      <c r="G1088" s="30"/>
      <c r="H1088" s="30"/>
      <c r="I1088" s="30"/>
      <c r="J1088" s="30"/>
      <c r="K1088" s="30"/>
      <c r="L1088" s="30"/>
      <c r="M1088" s="30"/>
      <c r="N1088" s="30"/>
      <c r="O1088" s="30"/>
      <c r="P1088" s="30"/>
      <c r="Q1088" s="30"/>
      <c r="R1088" s="30"/>
      <c r="S1088" s="30"/>
      <c r="T1088" s="30"/>
      <c r="U1088" s="30"/>
      <c r="V1088" s="30"/>
      <c r="W1088" s="30"/>
      <c r="X1088" s="31"/>
      <c r="Y1088" s="30"/>
      <c r="Z1088" s="32"/>
    </row>
    <row r="1089" spans="2:26" x14ac:dyDescent="0.2">
      <c r="B1089" s="34"/>
      <c r="C1089" s="30"/>
      <c r="D1089" s="30"/>
      <c r="E1089" s="30"/>
      <c r="F1089" s="30"/>
      <c r="G1089" s="30"/>
      <c r="H1089" s="30"/>
      <c r="I1089" s="30"/>
      <c r="J1089" s="30"/>
      <c r="K1089" s="30"/>
      <c r="L1089" s="30"/>
      <c r="M1089" s="30"/>
      <c r="N1089" s="30"/>
      <c r="O1089" s="30"/>
      <c r="P1089" s="30"/>
      <c r="Q1089" s="30"/>
      <c r="R1089" s="30"/>
      <c r="S1089" s="30"/>
      <c r="T1089" s="30"/>
      <c r="U1089" s="30"/>
      <c r="V1089" s="30"/>
      <c r="W1089" s="30"/>
      <c r="X1089" s="31"/>
      <c r="Y1089" s="30"/>
      <c r="Z1089" s="32"/>
    </row>
    <row r="1090" spans="2:26" x14ac:dyDescent="0.2">
      <c r="B1090" s="34"/>
      <c r="C1090" s="30"/>
      <c r="D1090" s="30"/>
      <c r="E1090" s="30"/>
      <c r="F1090" s="30"/>
      <c r="G1090" s="30"/>
      <c r="H1090" s="30"/>
      <c r="I1090" s="30"/>
      <c r="J1090" s="30"/>
      <c r="K1090" s="30"/>
      <c r="L1090" s="30"/>
      <c r="M1090" s="30"/>
      <c r="N1090" s="30"/>
      <c r="O1090" s="30"/>
      <c r="P1090" s="30"/>
      <c r="Q1090" s="30"/>
      <c r="R1090" s="30"/>
      <c r="S1090" s="30"/>
      <c r="T1090" s="30"/>
      <c r="U1090" s="30"/>
      <c r="V1090" s="30"/>
      <c r="W1090" s="30"/>
      <c r="X1090" s="31"/>
      <c r="Y1090" s="30"/>
      <c r="Z1090" s="32"/>
    </row>
    <row r="1091" spans="2:26" x14ac:dyDescent="0.2">
      <c r="B1091" s="34"/>
      <c r="C1091" s="30"/>
      <c r="D1091" s="30"/>
      <c r="E1091" s="30"/>
      <c r="F1091" s="30"/>
      <c r="G1091" s="30"/>
      <c r="H1091" s="30"/>
      <c r="I1091" s="30"/>
      <c r="J1091" s="30"/>
      <c r="K1091" s="30"/>
      <c r="L1091" s="30"/>
      <c r="M1091" s="30"/>
      <c r="N1091" s="30"/>
      <c r="O1091" s="30"/>
      <c r="P1091" s="30"/>
      <c r="Q1091" s="30"/>
      <c r="R1091" s="30"/>
      <c r="S1091" s="30"/>
      <c r="T1091" s="30"/>
      <c r="U1091" s="30"/>
      <c r="V1091" s="30"/>
      <c r="W1091" s="30"/>
      <c r="X1091" s="31"/>
      <c r="Y1091" s="30"/>
      <c r="Z1091" s="32"/>
    </row>
    <row r="1092" spans="2:26" x14ac:dyDescent="0.2">
      <c r="B1092" s="34"/>
      <c r="C1092" s="30"/>
      <c r="D1092" s="30"/>
      <c r="E1092" s="30"/>
      <c r="F1092" s="30"/>
      <c r="G1092" s="30"/>
      <c r="H1092" s="30"/>
      <c r="I1092" s="30"/>
      <c r="J1092" s="30"/>
      <c r="K1092" s="30"/>
      <c r="L1092" s="30"/>
      <c r="M1092" s="30"/>
      <c r="N1092" s="30"/>
      <c r="O1092" s="30"/>
      <c r="P1092" s="30"/>
      <c r="Q1092" s="30"/>
      <c r="R1092" s="30"/>
      <c r="S1092" s="30"/>
      <c r="T1092" s="30"/>
      <c r="U1092" s="30"/>
      <c r="V1092" s="30"/>
      <c r="W1092" s="30"/>
      <c r="X1092" s="31"/>
      <c r="Y1092" s="30"/>
      <c r="Z1092" s="32"/>
    </row>
    <row r="1093" spans="2:26" x14ac:dyDescent="0.2">
      <c r="B1093" s="34"/>
      <c r="C1093" s="30"/>
      <c r="D1093" s="30"/>
      <c r="E1093" s="30"/>
      <c r="F1093" s="30"/>
      <c r="G1093" s="30"/>
      <c r="H1093" s="30"/>
      <c r="I1093" s="30"/>
      <c r="J1093" s="30"/>
      <c r="K1093" s="30"/>
      <c r="L1093" s="30"/>
      <c r="M1093" s="30"/>
      <c r="N1093" s="30"/>
      <c r="O1093" s="30"/>
      <c r="P1093" s="30"/>
      <c r="Q1093" s="30"/>
      <c r="R1093" s="30"/>
      <c r="S1093" s="30"/>
      <c r="T1093" s="30"/>
      <c r="U1093" s="30"/>
      <c r="V1093" s="30"/>
      <c r="W1093" s="30"/>
      <c r="X1093" s="31"/>
      <c r="Y1093" s="30"/>
      <c r="Z1093" s="32"/>
    </row>
    <row r="1094" spans="2:26" x14ac:dyDescent="0.2">
      <c r="B1094" s="34"/>
      <c r="C1094" s="30"/>
      <c r="D1094" s="30"/>
      <c r="E1094" s="30"/>
      <c r="F1094" s="30"/>
      <c r="G1094" s="30"/>
      <c r="H1094" s="30"/>
      <c r="I1094" s="30"/>
      <c r="J1094" s="30"/>
      <c r="K1094" s="30"/>
      <c r="L1094" s="30"/>
      <c r="M1094" s="30"/>
      <c r="N1094" s="30"/>
      <c r="O1094" s="30"/>
      <c r="P1094" s="30"/>
      <c r="Q1094" s="30"/>
      <c r="R1094" s="30"/>
      <c r="S1094" s="30"/>
      <c r="T1094" s="30"/>
      <c r="U1094" s="30"/>
      <c r="V1094" s="30"/>
      <c r="W1094" s="30"/>
      <c r="X1094" s="31"/>
      <c r="Y1094" s="30"/>
      <c r="Z1094" s="32"/>
    </row>
    <row r="1095" spans="2:26" x14ac:dyDescent="0.2">
      <c r="B1095" s="34"/>
      <c r="C1095" s="30"/>
      <c r="D1095" s="30"/>
      <c r="E1095" s="30"/>
      <c r="F1095" s="30"/>
      <c r="G1095" s="30"/>
      <c r="H1095" s="30"/>
      <c r="I1095" s="30"/>
      <c r="J1095" s="30"/>
      <c r="K1095" s="30"/>
      <c r="L1095" s="30"/>
      <c r="M1095" s="30"/>
      <c r="N1095" s="30"/>
      <c r="O1095" s="30"/>
      <c r="P1095" s="30"/>
      <c r="Q1095" s="30"/>
      <c r="R1095" s="30"/>
      <c r="S1095" s="30"/>
      <c r="T1095" s="30"/>
      <c r="U1095" s="30"/>
      <c r="V1095" s="30"/>
      <c r="W1095" s="30"/>
      <c r="X1095" s="31"/>
      <c r="Y1095" s="30"/>
      <c r="Z1095" s="32"/>
    </row>
    <row r="1096" spans="2:26" x14ac:dyDescent="0.2">
      <c r="B1096" s="34"/>
      <c r="C1096" s="30"/>
      <c r="D1096" s="30"/>
      <c r="E1096" s="30"/>
      <c r="F1096" s="30"/>
      <c r="G1096" s="30"/>
      <c r="H1096" s="30"/>
      <c r="I1096" s="30"/>
      <c r="J1096" s="30"/>
      <c r="K1096" s="30"/>
      <c r="L1096" s="30"/>
      <c r="M1096" s="30"/>
      <c r="N1096" s="30"/>
      <c r="O1096" s="30"/>
      <c r="P1096" s="30"/>
      <c r="Q1096" s="30"/>
      <c r="R1096" s="30"/>
      <c r="S1096" s="30"/>
      <c r="T1096" s="30"/>
      <c r="U1096" s="30"/>
      <c r="V1096" s="30"/>
      <c r="W1096" s="30"/>
      <c r="X1096" s="31"/>
      <c r="Y1096" s="30"/>
      <c r="Z1096" s="32"/>
    </row>
    <row r="1097" spans="2:26" x14ac:dyDescent="0.2">
      <c r="B1097" s="34"/>
      <c r="C1097" s="30"/>
      <c r="D1097" s="30"/>
      <c r="E1097" s="30"/>
      <c r="F1097" s="30"/>
      <c r="G1097" s="30"/>
      <c r="H1097" s="30"/>
      <c r="I1097" s="30"/>
      <c r="J1097" s="30"/>
      <c r="K1097" s="30"/>
      <c r="L1097" s="30"/>
      <c r="M1097" s="30"/>
      <c r="N1097" s="30"/>
      <c r="O1097" s="30"/>
      <c r="P1097" s="30"/>
      <c r="Q1097" s="30"/>
      <c r="R1097" s="30"/>
      <c r="S1097" s="30"/>
      <c r="T1097" s="30"/>
      <c r="U1097" s="30"/>
      <c r="V1097" s="30"/>
      <c r="W1097" s="30"/>
      <c r="X1097" s="31"/>
      <c r="Y1097" s="30"/>
      <c r="Z1097" s="32"/>
    </row>
    <row r="1098" spans="2:26" x14ac:dyDescent="0.2">
      <c r="B1098" s="34"/>
      <c r="C1098" s="30"/>
      <c r="D1098" s="30"/>
      <c r="E1098" s="30"/>
      <c r="F1098" s="30"/>
      <c r="G1098" s="30"/>
      <c r="H1098" s="30"/>
      <c r="I1098" s="30"/>
      <c r="J1098" s="30"/>
      <c r="K1098" s="30"/>
      <c r="L1098" s="30"/>
      <c r="M1098" s="30"/>
      <c r="N1098" s="30"/>
      <c r="O1098" s="30"/>
      <c r="P1098" s="30"/>
      <c r="Q1098" s="30"/>
      <c r="R1098" s="30"/>
      <c r="S1098" s="30"/>
      <c r="T1098" s="30"/>
      <c r="U1098" s="30"/>
      <c r="V1098" s="30"/>
      <c r="W1098" s="30"/>
      <c r="X1098" s="31"/>
      <c r="Y1098" s="30"/>
      <c r="Z1098" s="32"/>
    </row>
    <row r="1099" spans="2:26" x14ac:dyDescent="0.2">
      <c r="B1099" s="34"/>
      <c r="C1099" s="30"/>
      <c r="D1099" s="30"/>
      <c r="E1099" s="30"/>
      <c r="F1099" s="30"/>
      <c r="G1099" s="30"/>
      <c r="H1099" s="30"/>
      <c r="I1099" s="30"/>
      <c r="J1099" s="30"/>
      <c r="K1099" s="30"/>
      <c r="L1099" s="30"/>
      <c r="M1099" s="30"/>
      <c r="N1099" s="30"/>
      <c r="O1099" s="30"/>
      <c r="P1099" s="30"/>
      <c r="Q1099" s="30"/>
      <c r="R1099" s="30"/>
      <c r="S1099" s="30"/>
      <c r="T1099" s="30"/>
      <c r="U1099" s="30"/>
      <c r="V1099" s="30"/>
      <c r="W1099" s="30"/>
      <c r="X1099" s="31"/>
      <c r="Y1099" s="30"/>
      <c r="Z1099" s="32"/>
    </row>
    <row r="1100" spans="2:26" x14ac:dyDescent="0.2">
      <c r="B1100" s="34"/>
      <c r="C1100" s="30"/>
      <c r="D1100" s="30"/>
      <c r="E1100" s="30"/>
      <c r="F1100" s="30"/>
      <c r="G1100" s="30"/>
      <c r="H1100" s="30"/>
      <c r="I1100" s="30"/>
      <c r="J1100" s="30"/>
      <c r="K1100" s="30"/>
      <c r="L1100" s="30"/>
      <c r="M1100" s="30"/>
      <c r="N1100" s="30"/>
      <c r="O1100" s="30"/>
      <c r="P1100" s="30"/>
      <c r="Q1100" s="30"/>
      <c r="R1100" s="30"/>
      <c r="S1100" s="30"/>
      <c r="T1100" s="30"/>
      <c r="U1100" s="30"/>
      <c r="V1100" s="30"/>
      <c r="W1100" s="30"/>
      <c r="X1100" s="31"/>
      <c r="Y1100" s="30"/>
      <c r="Z1100" s="32"/>
    </row>
    <row r="1101" spans="2:26" x14ac:dyDescent="0.2">
      <c r="B1101" s="34"/>
      <c r="C1101" s="30"/>
      <c r="D1101" s="30"/>
      <c r="E1101" s="30"/>
      <c r="F1101" s="30"/>
      <c r="G1101" s="30"/>
      <c r="H1101" s="30"/>
      <c r="I1101" s="30"/>
      <c r="J1101" s="30"/>
      <c r="K1101" s="30"/>
      <c r="L1101" s="30"/>
      <c r="M1101" s="30"/>
      <c r="N1101" s="30"/>
      <c r="O1101" s="30"/>
      <c r="P1101" s="30"/>
      <c r="Q1101" s="30"/>
      <c r="R1101" s="30"/>
      <c r="S1101" s="30"/>
      <c r="T1101" s="30"/>
      <c r="U1101" s="30"/>
      <c r="V1101" s="30"/>
      <c r="W1101" s="30"/>
      <c r="X1101" s="31"/>
      <c r="Y1101" s="30"/>
      <c r="Z1101" s="32"/>
    </row>
    <row r="1102" spans="2:26" x14ac:dyDescent="0.2">
      <c r="B1102" s="34"/>
      <c r="C1102" s="30"/>
      <c r="D1102" s="30"/>
      <c r="E1102" s="30"/>
      <c r="F1102" s="30"/>
      <c r="G1102" s="30"/>
      <c r="H1102" s="30"/>
      <c r="I1102" s="30"/>
      <c r="J1102" s="30"/>
      <c r="K1102" s="30"/>
      <c r="L1102" s="30"/>
      <c r="M1102" s="30"/>
      <c r="N1102" s="30"/>
      <c r="O1102" s="30"/>
      <c r="P1102" s="30"/>
      <c r="Q1102" s="30"/>
      <c r="R1102" s="30"/>
      <c r="S1102" s="30"/>
      <c r="T1102" s="30"/>
      <c r="U1102" s="30"/>
      <c r="V1102" s="30"/>
      <c r="W1102" s="30"/>
      <c r="X1102" s="31"/>
      <c r="Y1102" s="30"/>
      <c r="Z1102" s="32"/>
    </row>
    <row r="1103" spans="2:26" x14ac:dyDescent="0.2">
      <c r="B1103" s="34"/>
      <c r="C1103" s="30"/>
      <c r="D1103" s="30"/>
      <c r="E1103" s="30"/>
      <c r="F1103" s="30"/>
      <c r="G1103" s="30"/>
      <c r="H1103" s="30"/>
      <c r="I1103" s="30"/>
      <c r="J1103" s="30"/>
      <c r="K1103" s="30"/>
      <c r="L1103" s="30"/>
      <c r="M1103" s="30"/>
      <c r="N1103" s="30"/>
      <c r="O1103" s="30"/>
      <c r="P1103" s="30"/>
      <c r="Q1103" s="30"/>
      <c r="R1103" s="30"/>
      <c r="S1103" s="30"/>
      <c r="T1103" s="30"/>
      <c r="U1103" s="30"/>
      <c r="V1103" s="30"/>
      <c r="W1103" s="30"/>
      <c r="X1103" s="31"/>
      <c r="Y1103" s="30"/>
      <c r="Z1103" s="32"/>
    </row>
    <row r="1104" spans="2:26" x14ac:dyDescent="0.2">
      <c r="B1104" s="34"/>
      <c r="C1104" s="30"/>
      <c r="D1104" s="30"/>
      <c r="E1104" s="30"/>
      <c r="F1104" s="30"/>
      <c r="G1104" s="30"/>
      <c r="H1104" s="30"/>
      <c r="I1104" s="30"/>
      <c r="J1104" s="30"/>
      <c r="K1104" s="30"/>
      <c r="L1104" s="30"/>
      <c r="M1104" s="30"/>
      <c r="N1104" s="30"/>
      <c r="O1104" s="30"/>
      <c r="P1104" s="30"/>
      <c r="Q1104" s="30"/>
      <c r="R1104" s="30"/>
      <c r="S1104" s="30"/>
      <c r="T1104" s="30"/>
      <c r="U1104" s="30"/>
      <c r="V1104" s="30"/>
      <c r="W1104" s="30"/>
      <c r="X1104" s="31"/>
      <c r="Y1104" s="30"/>
      <c r="Z1104" s="32"/>
    </row>
    <row r="1105" spans="2:26" x14ac:dyDescent="0.2">
      <c r="B1105" s="34"/>
      <c r="C1105" s="30"/>
      <c r="D1105" s="30"/>
      <c r="E1105" s="30"/>
      <c r="F1105" s="30"/>
      <c r="G1105" s="30"/>
      <c r="H1105" s="30"/>
      <c r="I1105" s="30"/>
      <c r="J1105" s="30"/>
      <c r="K1105" s="30"/>
      <c r="L1105" s="30"/>
      <c r="M1105" s="30"/>
      <c r="N1105" s="30"/>
      <c r="O1105" s="30"/>
      <c r="P1105" s="30"/>
      <c r="Q1105" s="30"/>
      <c r="R1105" s="30"/>
      <c r="S1105" s="30"/>
      <c r="T1105" s="30"/>
      <c r="U1105" s="30"/>
      <c r="V1105" s="30"/>
      <c r="W1105" s="30"/>
      <c r="X1105" s="31"/>
      <c r="Y1105" s="30"/>
      <c r="Z1105" s="32"/>
    </row>
    <row r="1106" spans="2:26" x14ac:dyDescent="0.2">
      <c r="B1106" s="34"/>
      <c r="C1106" s="30"/>
      <c r="D1106" s="30"/>
      <c r="E1106" s="30"/>
      <c r="F1106" s="30"/>
      <c r="G1106" s="30"/>
      <c r="H1106" s="30"/>
      <c r="I1106" s="30"/>
      <c r="J1106" s="30"/>
      <c r="K1106" s="30"/>
      <c r="L1106" s="30"/>
      <c r="M1106" s="30"/>
      <c r="N1106" s="30"/>
      <c r="O1106" s="30"/>
      <c r="P1106" s="30"/>
      <c r="Q1106" s="30"/>
      <c r="R1106" s="30"/>
      <c r="S1106" s="30"/>
      <c r="T1106" s="30"/>
      <c r="U1106" s="30"/>
      <c r="V1106" s="30"/>
      <c r="W1106" s="30"/>
      <c r="X1106" s="31"/>
      <c r="Y1106" s="30"/>
      <c r="Z1106" s="32"/>
    </row>
    <row r="1107" spans="2:26" x14ac:dyDescent="0.2">
      <c r="B1107" s="34"/>
      <c r="C1107" s="30"/>
      <c r="D1107" s="30"/>
      <c r="E1107" s="30"/>
      <c r="F1107" s="30"/>
      <c r="G1107" s="30"/>
      <c r="H1107" s="30"/>
      <c r="I1107" s="30"/>
      <c r="J1107" s="30"/>
      <c r="K1107" s="30"/>
      <c r="L1107" s="30"/>
      <c r="M1107" s="30"/>
      <c r="N1107" s="30"/>
      <c r="O1107" s="30"/>
      <c r="P1107" s="30"/>
      <c r="Q1107" s="30"/>
      <c r="R1107" s="30"/>
      <c r="S1107" s="30"/>
      <c r="T1107" s="30"/>
      <c r="U1107" s="30"/>
      <c r="V1107" s="30"/>
      <c r="W1107" s="30"/>
      <c r="X1107" s="31"/>
      <c r="Y1107" s="30"/>
      <c r="Z1107" s="32"/>
    </row>
    <row r="1108" spans="2:26" x14ac:dyDescent="0.2">
      <c r="B1108" s="34"/>
      <c r="C1108" s="30"/>
      <c r="D1108" s="30"/>
      <c r="E1108" s="30"/>
      <c r="F1108" s="30"/>
      <c r="G1108" s="30"/>
      <c r="H1108" s="30"/>
      <c r="I1108" s="30"/>
      <c r="J1108" s="30"/>
      <c r="K1108" s="30"/>
      <c r="L1108" s="30"/>
      <c r="M1108" s="30"/>
      <c r="N1108" s="30"/>
      <c r="O1108" s="30"/>
      <c r="P1108" s="30"/>
      <c r="Q1108" s="30"/>
      <c r="R1108" s="30"/>
      <c r="S1108" s="30"/>
      <c r="T1108" s="30"/>
      <c r="U1108" s="30"/>
      <c r="V1108" s="30"/>
      <c r="W1108" s="30"/>
      <c r="X1108" s="31"/>
      <c r="Y1108" s="30"/>
      <c r="Z1108" s="32"/>
    </row>
    <row r="1109" spans="2:26" x14ac:dyDescent="0.2">
      <c r="B1109" s="34"/>
      <c r="C1109" s="30"/>
      <c r="D1109" s="30"/>
      <c r="E1109" s="30"/>
      <c r="F1109" s="30"/>
      <c r="G1109" s="30"/>
      <c r="H1109" s="30"/>
      <c r="I1109" s="30"/>
      <c r="J1109" s="30"/>
      <c r="K1109" s="30"/>
      <c r="L1109" s="30"/>
      <c r="M1109" s="30"/>
      <c r="N1109" s="30"/>
      <c r="O1109" s="30"/>
      <c r="P1109" s="30"/>
      <c r="Q1109" s="30"/>
      <c r="R1109" s="30"/>
      <c r="S1109" s="30"/>
      <c r="T1109" s="30"/>
      <c r="U1109" s="30"/>
      <c r="V1109" s="30"/>
      <c r="W1109" s="30"/>
      <c r="X1109" s="31"/>
      <c r="Y1109" s="30"/>
      <c r="Z1109" s="32"/>
    </row>
    <row r="1110" spans="2:26" x14ac:dyDescent="0.2">
      <c r="B1110" s="34"/>
      <c r="C1110" s="30"/>
      <c r="D1110" s="30"/>
      <c r="E1110" s="30"/>
      <c r="F1110" s="30"/>
      <c r="G1110" s="30"/>
      <c r="H1110" s="30"/>
      <c r="I1110" s="30"/>
      <c r="J1110" s="30"/>
      <c r="K1110" s="30"/>
      <c r="L1110" s="30"/>
      <c r="M1110" s="30"/>
      <c r="N1110" s="30"/>
      <c r="O1110" s="30"/>
      <c r="P1110" s="30"/>
      <c r="Q1110" s="30"/>
      <c r="R1110" s="30"/>
      <c r="S1110" s="30"/>
      <c r="T1110" s="30"/>
      <c r="U1110" s="30"/>
      <c r="V1110" s="30"/>
      <c r="W1110" s="30"/>
      <c r="X1110" s="31"/>
      <c r="Y1110" s="30"/>
      <c r="Z1110" s="32"/>
    </row>
    <row r="1111" spans="2:26" x14ac:dyDescent="0.2">
      <c r="B1111" s="34"/>
      <c r="C1111" s="30"/>
      <c r="D1111" s="30"/>
      <c r="E1111" s="30"/>
      <c r="F1111" s="30"/>
      <c r="G1111" s="30"/>
      <c r="H1111" s="30"/>
      <c r="I1111" s="30"/>
      <c r="J1111" s="30"/>
      <c r="K1111" s="30"/>
      <c r="L1111" s="30"/>
      <c r="M1111" s="30"/>
      <c r="N1111" s="30"/>
      <c r="O1111" s="30"/>
      <c r="P1111" s="30"/>
      <c r="Q1111" s="30"/>
      <c r="R1111" s="30"/>
      <c r="S1111" s="30"/>
      <c r="T1111" s="30"/>
      <c r="U1111" s="30"/>
      <c r="V1111" s="30"/>
      <c r="W1111" s="30"/>
      <c r="X1111" s="31"/>
      <c r="Y1111" s="30"/>
      <c r="Z1111" s="32"/>
    </row>
    <row r="1112" spans="2:26" x14ac:dyDescent="0.2">
      <c r="B1112" s="34"/>
      <c r="C1112" s="30"/>
      <c r="D1112" s="30"/>
      <c r="E1112" s="30"/>
      <c r="F1112" s="30"/>
      <c r="G1112" s="30"/>
      <c r="H1112" s="30"/>
      <c r="I1112" s="30"/>
      <c r="J1112" s="30"/>
      <c r="K1112" s="30"/>
      <c r="L1112" s="30"/>
      <c r="M1112" s="30"/>
      <c r="N1112" s="30"/>
      <c r="O1112" s="30"/>
      <c r="P1112" s="30"/>
      <c r="Q1112" s="30"/>
      <c r="R1112" s="30"/>
      <c r="S1112" s="30"/>
      <c r="T1112" s="30"/>
      <c r="U1112" s="30"/>
      <c r="V1112" s="30"/>
      <c r="W1112" s="30"/>
      <c r="X1112" s="31"/>
      <c r="Y1112" s="30"/>
      <c r="Z1112" s="32"/>
    </row>
    <row r="1113" spans="2:26" x14ac:dyDescent="0.2">
      <c r="B1113" s="34"/>
      <c r="C1113" s="30"/>
      <c r="D1113" s="30"/>
      <c r="E1113" s="30"/>
      <c r="F1113" s="30"/>
      <c r="G1113" s="30"/>
      <c r="H1113" s="30"/>
      <c r="I1113" s="30"/>
      <c r="J1113" s="30"/>
      <c r="K1113" s="30"/>
      <c r="L1113" s="30"/>
      <c r="M1113" s="30"/>
      <c r="N1113" s="30"/>
      <c r="O1113" s="30"/>
      <c r="P1113" s="30"/>
      <c r="Q1113" s="30"/>
      <c r="R1113" s="30"/>
      <c r="S1113" s="30"/>
      <c r="T1113" s="30"/>
      <c r="U1113" s="30"/>
      <c r="V1113" s="30"/>
      <c r="W1113" s="30"/>
      <c r="X1113" s="31"/>
      <c r="Y1113" s="30"/>
      <c r="Z1113" s="32"/>
    </row>
    <row r="1114" spans="2:26" x14ac:dyDescent="0.2">
      <c r="B1114" s="34"/>
      <c r="C1114" s="30"/>
      <c r="D1114" s="30"/>
      <c r="E1114" s="30"/>
      <c r="F1114" s="30"/>
      <c r="G1114" s="30"/>
      <c r="H1114" s="30"/>
      <c r="I1114" s="30"/>
      <c r="J1114" s="30"/>
      <c r="K1114" s="30"/>
      <c r="L1114" s="30"/>
      <c r="M1114" s="30"/>
      <c r="N1114" s="30"/>
      <c r="O1114" s="30"/>
      <c r="P1114" s="30"/>
      <c r="Q1114" s="30"/>
      <c r="R1114" s="30"/>
      <c r="S1114" s="30"/>
      <c r="T1114" s="30"/>
      <c r="U1114" s="30"/>
      <c r="V1114" s="30"/>
      <c r="W1114" s="30"/>
      <c r="X1114" s="31"/>
      <c r="Y1114" s="30"/>
      <c r="Z1114" s="32"/>
    </row>
    <row r="1115" spans="2:26" x14ac:dyDescent="0.2">
      <c r="B1115" s="34"/>
      <c r="C1115" s="30"/>
      <c r="D1115" s="30"/>
      <c r="E1115" s="30"/>
      <c r="F1115" s="30"/>
      <c r="G1115" s="30"/>
      <c r="H1115" s="30"/>
      <c r="I1115" s="30"/>
      <c r="J1115" s="30"/>
      <c r="K1115" s="30"/>
      <c r="L1115" s="30"/>
      <c r="M1115" s="30"/>
      <c r="N1115" s="30"/>
      <c r="O1115" s="30"/>
      <c r="P1115" s="30"/>
      <c r="Q1115" s="30"/>
      <c r="R1115" s="30"/>
      <c r="S1115" s="30"/>
      <c r="T1115" s="30"/>
      <c r="U1115" s="30"/>
      <c r="V1115" s="30"/>
      <c r="W1115" s="30"/>
      <c r="X1115" s="31"/>
      <c r="Y1115" s="30"/>
      <c r="Z1115" s="32"/>
    </row>
    <row r="1116" spans="2:26" x14ac:dyDescent="0.2">
      <c r="B1116" s="34"/>
      <c r="C1116" s="30"/>
      <c r="D1116" s="30"/>
      <c r="E1116" s="30"/>
      <c r="F1116" s="30"/>
      <c r="G1116" s="30"/>
      <c r="H1116" s="30"/>
      <c r="I1116" s="30"/>
      <c r="J1116" s="30"/>
      <c r="K1116" s="30"/>
      <c r="L1116" s="30"/>
      <c r="M1116" s="30"/>
      <c r="N1116" s="30"/>
      <c r="O1116" s="30"/>
      <c r="P1116" s="30"/>
      <c r="Q1116" s="30"/>
      <c r="R1116" s="30"/>
      <c r="S1116" s="30"/>
      <c r="T1116" s="30"/>
      <c r="U1116" s="30"/>
      <c r="V1116" s="30"/>
      <c r="W1116" s="30"/>
      <c r="X1116" s="31"/>
      <c r="Y1116" s="30"/>
      <c r="Z1116" s="32"/>
    </row>
    <row r="1117" spans="2:26" x14ac:dyDescent="0.2">
      <c r="B1117" s="34"/>
      <c r="C1117" s="30"/>
      <c r="D1117" s="30"/>
      <c r="E1117" s="30"/>
      <c r="F1117" s="30"/>
      <c r="G1117" s="30"/>
      <c r="H1117" s="30"/>
      <c r="I1117" s="30"/>
      <c r="J1117" s="30"/>
      <c r="K1117" s="30"/>
      <c r="L1117" s="30"/>
      <c r="M1117" s="30"/>
      <c r="N1117" s="30"/>
      <c r="O1117" s="30"/>
      <c r="P1117" s="30"/>
      <c r="Q1117" s="30"/>
      <c r="R1117" s="30"/>
      <c r="S1117" s="30"/>
      <c r="T1117" s="30"/>
      <c r="U1117" s="30"/>
      <c r="V1117" s="30"/>
      <c r="W1117" s="30"/>
      <c r="X1117" s="31"/>
      <c r="Y1117" s="30"/>
      <c r="Z1117" s="32"/>
    </row>
    <row r="1118" spans="2:26" x14ac:dyDescent="0.2">
      <c r="B1118" s="34"/>
      <c r="C1118" s="30"/>
      <c r="D1118" s="30"/>
      <c r="E1118" s="30"/>
      <c r="F1118" s="30"/>
      <c r="G1118" s="30"/>
      <c r="H1118" s="30"/>
      <c r="I1118" s="30"/>
      <c r="J1118" s="30"/>
      <c r="K1118" s="30"/>
      <c r="L1118" s="30"/>
      <c r="M1118" s="30"/>
      <c r="N1118" s="30"/>
      <c r="O1118" s="30"/>
      <c r="P1118" s="30"/>
      <c r="Q1118" s="30"/>
      <c r="R1118" s="30"/>
      <c r="S1118" s="30"/>
      <c r="T1118" s="30"/>
      <c r="U1118" s="30"/>
      <c r="V1118" s="30"/>
      <c r="W1118" s="30"/>
      <c r="X1118" s="31"/>
      <c r="Y1118" s="30"/>
      <c r="Z1118" s="32"/>
    </row>
    <row r="1119" spans="2:26" x14ac:dyDescent="0.2">
      <c r="B1119" s="34"/>
      <c r="C1119" s="30"/>
      <c r="D1119" s="30"/>
      <c r="E1119" s="30"/>
      <c r="F1119" s="30"/>
      <c r="G1119" s="30"/>
      <c r="H1119" s="30"/>
      <c r="I1119" s="30"/>
      <c r="J1119" s="30"/>
      <c r="K1119" s="30"/>
      <c r="L1119" s="30"/>
      <c r="M1119" s="30"/>
      <c r="N1119" s="30"/>
      <c r="O1119" s="30"/>
      <c r="P1119" s="30"/>
      <c r="Q1119" s="30"/>
      <c r="R1119" s="30"/>
      <c r="S1119" s="30"/>
      <c r="T1119" s="30"/>
      <c r="U1119" s="30"/>
      <c r="V1119" s="30"/>
      <c r="W1119" s="30"/>
      <c r="X1119" s="31"/>
      <c r="Y1119" s="30"/>
      <c r="Z1119" s="32"/>
    </row>
    <row r="1120" spans="2:26" x14ac:dyDescent="0.2">
      <c r="B1120" s="34"/>
      <c r="C1120" s="30"/>
      <c r="D1120" s="30"/>
      <c r="E1120" s="30"/>
      <c r="F1120" s="30"/>
      <c r="G1120" s="30"/>
      <c r="H1120" s="30"/>
      <c r="I1120" s="30"/>
      <c r="J1120" s="30"/>
      <c r="K1120" s="30"/>
      <c r="L1120" s="30"/>
      <c r="M1120" s="30"/>
      <c r="N1120" s="30"/>
      <c r="O1120" s="30"/>
      <c r="P1120" s="30"/>
      <c r="Q1120" s="30"/>
      <c r="R1120" s="30"/>
      <c r="S1120" s="30"/>
      <c r="T1120" s="30"/>
      <c r="U1120" s="30"/>
      <c r="V1120" s="30"/>
      <c r="W1120" s="30"/>
      <c r="X1120" s="31"/>
      <c r="Y1120" s="30"/>
      <c r="Z1120" s="32"/>
    </row>
    <row r="1121" spans="2:26" x14ac:dyDescent="0.2">
      <c r="B1121" s="34"/>
      <c r="C1121" s="30"/>
      <c r="D1121" s="30"/>
      <c r="E1121" s="30"/>
      <c r="F1121" s="30"/>
      <c r="G1121" s="30"/>
      <c r="H1121" s="30"/>
      <c r="I1121" s="30"/>
      <c r="J1121" s="30"/>
      <c r="K1121" s="30"/>
      <c r="L1121" s="30"/>
      <c r="M1121" s="30"/>
      <c r="N1121" s="30"/>
      <c r="O1121" s="30"/>
      <c r="P1121" s="30"/>
      <c r="Q1121" s="30"/>
      <c r="R1121" s="30"/>
      <c r="S1121" s="30"/>
      <c r="T1121" s="30"/>
      <c r="U1121" s="30"/>
      <c r="V1121" s="30"/>
      <c r="W1121" s="30"/>
      <c r="X1121" s="31"/>
      <c r="Y1121" s="30"/>
      <c r="Z1121" s="32"/>
    </row>
    <row r="1122" spans="2:26" x14ac:dyDescent="0.2">
      <c r="B1122" s="34"/>
      <c r="C1122" s="30"/>
      <c r="D1122" s="30"/>
      <c r="E1122" s="30"/>
      <c r="F1122" s="30"/>
      <c r="G1122" s="30"/>
      <c r="H1122" s="30"/>
      <c r="I1122" s="30"/>
      <c r="J1122" s="30"/>
      <c r="K1122" s="30"/>
      <c r="L1122" s="30"/>
      <c r="M1122" s="30"/>
      <c r="N1122" s="30"/>
      <c r="O1122" s="30"/>
      <c r="P1122" s="30"/>
      <c r="Q1122" s="30"/>
      <c r="R1122" s="30"/>
      <c r="S1122" s="30"/>
      <c r="T1122" s="30"/>
      <c r="U1122" s="30"/>
      <c r="V1122" s="30"/>
      <c r="W1122" s="30"/>
      <c r="X1122" s="31"/>
      <c r="Y1122" s="30"/>
      <c r="Z1122" s="32"/>
    </row>
    <row r="1123" spans="2:26" x14ac:dyDescent="0.2">
      <c r="B1123" s="34"/>
      <c r="C1123" s="30"/>
      <c r="D1123" s="30"/>
      <c r="E1123" s="30"/>
      <c r="F1123" s="30"/>
      <c r="G1123" s="30"/>
      <c r="H1123" s="30"/>
      <c r="I1123" s="30"/>
      <c r="J1123" s="30"/>
      <c r="K1123" s="30"/>
      <c r="L1123" s="30"/>
      <c r="M1123" s="30"/>
      <c r="N1123" s="30"/>
      <c r="O1123" s="30"/>
      <c r="P1123" s="30"/>
      <c r="Q1123" s="30"/>
      <c r="R1123" s="30"/>
      <c r="S1123" s="30"/>
      <c r="T1123" s="30"/>
      <c r="U1123" s="30"/>
      <c r="V1123" s="30"/>
      <c r="W1123" s="30"/>
      <c r="X1123" s="31"/>
      <c r="Y1123" s="30"/>
      <c r="Z1123" s="32"/>
    </row>
    <row r="1124" spans="2:26" x14ac:dyDescent="0.2">
      <c r="B1124" s="34"/>
      <c r="C1124" s="30"/>
      <c r="D1124" s="30"/>
      <c r="E1124" s="30"/>
      <c r="F1124" s="30"/>
      <c r="G1124" s="30"/>
      <c r="H1124" s="30"/>
      <c r="I1124" s="30"/>
      <c r="J1124" s="30"/>
      <c r="K1124" s="30"/>
      <c r="L1124" s="30"/>
      <c r="M1124" s="30"/>
      <c r="N1124" s="30"/>
      <c r="O1124" s="30"/>
      <c r="P1124" s="30"/>
      <c r="Q1124" s="30"/>
      <c r="R1124" s="30"/>
      <c r="S1124" s="30"/>
      <c r="T1124" s="30"/>
      <c r="U1124" s="30"/>
      <c r="V1124" s="30"/>
      <c r="W1124" s="30"/>
      <c r="X1124" s="31"/>
      <c r="Y1124" s="30"/>
      <c r="Z1124" s="32"/>
    </row>
    <row r="1125" spans="2:26" x14ac:dyDescent="0.2">
      <c r="B1125" s="34"/>
      <c r="C1125" s="30"/>
      <c r="D1125" s="30"/>
      <c r="E1125" s="30"/>
      <c r="F1125" s="30"/>
      <c r="G1125" s="30"/>
      <c r="H1125" s="30"/>
      <c r="I1125" s="30"/>
      <c r="J1125" s="30"/>
      <c r="K1125" s="30"/>
      <c r="L1125" s="30"/>
      <c r="M1125" s="30"/>
      <c r="N1125" s="30"/>
      <c r="O1125" s="30"/>
      <c r="P1125" s="30"/>
      <c r="Q1125" s="30"/>
      <c r="R1125" s="30"/>
      <c r="S1125" s="30"/>
      <c r="T1125" s="30"/>
      <c r="U1125" s="30"/>
      <c r="V1125" s="30"/>
      <c r="W1125" s="30"/>
      <c r="X1125" s="31"/>
      <c r="Y1125" s="30"/>
      <c r="Z1125" s="32"/>
    </row>
    <row r="1126" spans="2:26" x14ac:dyDescent="0.2">
      <c r="B1126" s="34"/>
      <c r="C1126" s="30"/>
      <c r="D1126" s="30"/>
      <c r="E1126" s="30"/>
      <c r="F1126" s="30"/>
      <c r="G1126" s="30"/>
      <c r="H1126" s="30"/>
      <c r="I1126" s="30"/>
      <c r="J1126" s="30"/>
      <c r="K1126" s="30"/>
      <c r="L1126" s="30"/>
      <c r="M1126" s="30"/>
      <c r="N1126" s="30"/>
      <c r="O1126" s="30"/>
      <c r="P1126" s="30"/>
      <c r="Q1126" s="30"/>
      <c r="R1126" s="30"/>
      <c r="S1126" s="30"/>
      <c r="T1126" s="30"/>
      <c r="U1126" s="30"/>
      <c r="V1126" s="30"/>
      <c r="W1126" s="30"/>
      <c r="X1126" s="31"/>
      <c r="Y1126" s="30"/>
      <c r="Z1126" s="32"/>
    </row>
    <row r="1127" spans="2:26" x14ac:dyDescent="0.2">
      <c r="B1127" s="34"/>
      <c r="C1127" s="30"/>
      <c r="D1127" s="30"/>
      <c r="E1127" s="30"/>
      <c r="F1127" s="30"/>
      <c r="G1127" s="30"/>
      <c r="H1127" s="30"/>
      <c r="I1127" s="30"/>
      <c r="J1127" s="30"/>
      <c r="K1127" s="30"/>
      <c r="L1127" s="30"/>
      <c r="M1127" s="30"/>
      <c r="N1127" s="30"/>
      <c r="O1127" s="30"/>
      <c r="P1127" s="30"/>
      <c r="Q1127" s="30"/>
      <c r="R1127" s="30"/>
      <c r="S1127" s="30"/>
      <c r="T1127" s="30"/>
      <c r="U1127" s="30"/>
      <c r="V1127" s="30"/>
      <c r="W1127" s="30"/>
      <c r="X1127" s="31"/>
      <c r="Y1127" s="30"/>
      <c r="Z1127" s="32"/>
    </row>
    <row r="1128" spans="2:26" x14ac:dyDescent="0.2">
      <c r="B1128" s="34"/>
      <c r="C1128" s="30"/>
      <c r="D1128" s="30"/>
      <c r="E1128" s="30"/>
      <c r="F1128" s="30"/>
      <c r="G1128" s="30"/>
      <c r="H1128" s="30"/>
      <c r="I1128" s="30"/>
      <c r="J1128" s="30"/>
      <c r="K1128" s="30"/>
      <c r="L1128" s="30"/>
      <c r="M1128" s="30"/>
      <c r="N1128" s="30"/>
      <c r="O1128" s="30"/>
      <c r="P1128" s="30"/>
      <c r="Q1128" s="30"/>
      <c r="R1128" s="30"/>
      <c r="S1128" s="30"/>
      <c r="T1128" s="30"/>
      <c r="U1128" s="30"/>
      <c r="V1128" s="30"/>
      <c r="W1128" s="30"/>
      <c r="X1128" s="31"/>
      <c r="Y1128" s="30"/>
      <c r="Z1128" s="32"/>
    </row>
    <row r="1129" spans="2:26" x14ac:dyDescent="0.2">
      <c r="B1129" s="34"/>
      <c r="C1129" s="30"/>
      <c r="D1129" s="30"/>
      <c r="E1129" s="30"/>
      <c r="F1129" s="30"/>
      <c r="G1129" s="30"/>
      <c r="H1129" s="30"/>
      <c r="I1129" s="30"/>
      <c r="J1129" s="30"/>
      <c r="K1129" s="30"/>
      <c r="L1129" s="30"/>
      <c r="M1129" s="30"/>
      <c r="N1129" s="30"/>
      <c r="O1129" s="30"/>
      <c r="P1129" s="30"/>
      <c r="Q1129" s="30"/>
      <c r="R1129" s="30"/>
      <c r="S1129" s="30"/>
      <c r="T1129" s="30"/>
      <c r="U1129" s="30"/>
      <c r="V1129" s="30"/>
      <c r="W1129" s="30"/>
      <c r="X1129" s="31"/>
      <c r="Y1129" s="30"/>
      <c r="Z1129" s="32"/>
    </row>
    <row r="1130" spans="2:26" x14ac:dyDescent="0.2">
      <c r="B1130" s="34"/>
      <c r="C1130" s="30"/>
      <c r="D1130" s="30"/>
      <c r="E1130" s="30"/>
      <c r="F1130" s="30"/>
      <c r="G1130" s="30"/>
      <c r="H1130" s="30"/>
      <c r="I1130" s="30"/>
      <c r="J1130" s="30"/>
      <c r="K1130" s="30"/>
      <c r="L1130" s="30"/>
      <c r="M1130" s="30"/>
      <c r="N1130" s="30"/>
      <c r="O1130" s="30"/>
      <c r="P1130" s="30"/>
      <c r="Q1130" s="30"/>
      <c r="R1130" s="30"/>
      <c r="S1130" s="30"/>
      <c r="T1130" s="30"/>
      <c r="U1130" s="30"/>
      <c r="V1130" s="30"/>
      <c r="W1130" s="30"/>
      <c r="X1130" s="31"/>
      <c r="Y1130" s="30"/>
      <c r="Z1130" s="32"/>
    </row>
    <row r="1131" spans="2:26" x14ac:dyDescent="0.2">
      <c r="B1131" s="34"/>
      <c r="C1131" s="30"/>
      <c r="D1131" s="30"/>
      <c r="E1131" s="30"/>
      <c r="F1131" s="30"/>
      <c r="G1131" s="30"/>
      <c r="H1131" s="30"/>
      <c r="I1131" s="30"/>
      <c r="J1131" s="30"/>
      <c r="K1131" s="30"/>
      <c r="L1131" s="30"/>
      <c r="M1131" s="30"/>
      <c r="N1131" s="30"/>
      <c r="O1131" s="30"/>
      <c r="P1131" s="30"/>
      <c r="Q1131" s="30"/>
      <c r="R1131" s="30"/>
      <c r="S1131" s="30"/>
      <c r="T1131" s="30"/>
      <c r="U1131" s="30"/>
      <c r="V1131" s="30"/>
      <c r="W1131" s="30"/>
      <c r="X1131" s="31"/>
      <c r="Y1131" s="30"/>
      <c r="Z1131" s="32"/>
    </row>
    <row r="1132" spans="2:26" x14ac:dyDescent="0.2">
      <c r="B1132" s="34"/>
      <c r="C1132" s="30"/>
      <c r="D1132" s="30"/>
      <c r="E1132" s="30"/>
      <c r="F1132" s="30"/>
      <c r="G1132" s="30"/>
      <c r="H1132" s="30"/>
      <c r="I1132" s="30"/>
      <c r="J1132" s="30"/>
      <c r="K1132" s="30"/>
      <c r="L1132" s="30"/>
      <c r="M1132" s="30"/>
      <c r="N1132" s="30"/>
      <c r="O1132" s="30"/>
      <c r="P1132" s="30"/>
      <c r="Q1132" s="30"/>
      <c r="R1132" s="30"/>
      <c r="S1132" s="30"/>
      <c r="T1132" s="30"/>
      <c r="U1132" s="30"/>
      <c r="V1132" s="30"/>
      <c r="W1132" s="30"/>
      <c r="X1132" s="31"/>
      <c r="Y1132" s="30"/>
      <c r="Z1132" s="32"/>
    </row>
    <row r="1133" spans="2:26" x14ac:dyDescent="0.2">
      <c r="B1133" s="34"/>
      <c r="C1133" s="30"/>
      <c r="D1133" s="30"/>
      <c r="E1133" s="30"/>
      <c r="F1133" s="30"/>
      <c r="G1133" s="30"/>
      <c r="H1133" s="30"/>
      <c r="I1133" s="30"/>
      <c r="J1133" s="30"/>
      <c r="K1133" s="30"/>
      <c r="L1133" s="30"/>
      <c r="M1133" s="30"/>
      <c r="N1133" s="30"/>
      <c r="O1133" s="30"/>
      <c r="P1133" s="30"/>
      <c r="Q1133" s="30"/>
      <c r="R1133" s="30"/>
      <c r="S1133" s="30"/>
      <c r="T1133" s="30"/>
      <c r="U1133" s="30"/>
      <c r="V1133" s="30"/>
      <c r="W1133" s="30"/>
      <c r="X1133" s="31"/>
      <c r="Y1133" s="30"/>
      <c r="Z1133" s="32"/>
    </row>
    <row r="1134" spans="2:26" x14ac:dyDescent="0.2">
      <c r="B1134" s="34"/>
      <c r="C1134" s="30"/>
      <c r="D1134" s="30"/>
      <c r="E1134" s="30"/>
      <c r="F1134" s="30"/>
      <c r="G1134" s="30"/>
      <c r="H1134" s="30"/>
      <c r="I1134" s="30"/>
      <c r="J1134" s="30"/>
      <c r="K1134" s="30"/>
      <c r="L1134" s="30"/>
      <c r="M1134" s="30"/>
      <c r="N1134" s="30"/>
      <c r="O1134" s="30"/>
      <c r="P1134" s="30"/>
      <c r="Q1134" s="30"/>
      <c r="R1134" s="30"/>
      <c r="S1134" s="30"/>
      <c r="T1134" s="30"/>
      <c r="U1134" s="30"/>
      <c r="V1134" s="30"/>
      <c r="W1134" s="30"/>
      <c r="X1134" s="31"/>
      <c r="Y1134" s="30"/>
      <c r="Z1134" s="32"/>
    </row>
    <row r="1135" spans="2:26" x14ac:dyDescent="0.2">
      <c r="B1135" s="34"/>
      <c r="C1135" s="30"/>
      <c r="D1135" s="30"/>
      <c r="E1135" s="30"/>
      <c r="F1135" s="30"/>
      <c r="G1135" s="30"/>
      <c r="H1135" s="30"/>
      <c r="I1135" s="30"/>
      <c r="J1135" s="30"/>
      <c r="K1135" s="30"/>
      <c r="L1135" s="30"/>
      <c r="M1135" s="30"/>
      <c r="N1135" s="30"/>
      <c r="O1135" s="30"/>
      <c r="P1135" s="30"/>
      <c r="Q1135" s="30"/>
      <c r="R1135" s="30"/>
      <c r="S1135" s="30"/>
      <c r="T1135" s="30"/>
      <c r="U1135" s="30"/>
      <c r="V1135" s="30"/>
      <c r="W1135" s="30"/>
      <c r="X1135" s="31"/>
      <c r="Y1135" s="30"/>
      <c r="Z1135" s="32"/>
    </row>
    <row r="1136" spans="2:26" x14ac:dyDescent="0.2">
      <c r="B1136" s="34"/>
      <c r="C1136" s="30"/>
      <c r="D1136" s="30"/>
      <c r="E1136" s="30"/>
      <c r="F1136" s="30"/>
      <c r="G1136" s="30"/>
      <c r="H1136" s="30"/>
      <c r="I1136" s="30"/>
      <c r="J1136" s="30"/>
      <c r="K1136" s="30"/>
      <c r="L1136" s="30"/>
      <c r="M1136" s="30"/>
      <c r="N1136" s="30"/>
      <c r="O1136" s="30"/>
      <c r="P1136" s="30"/>
      <c r="Q1136" s="30"/>
      <c r="R1136" s="30"/>
      <c r="S1136" s="30"/>
      <c r="T1136" s="30"/>
      <c r="U1136" s="30"/>
      <c r="V1136" s="30"/>
      <c r="W1136" s="30"/>
      <c r="X1136" s="31"/>
      <c r="Y1136" s="30"/>
      <c r="Z1136" s="32"/>
    </row>
    <row r="1137" spans="2:26" x14ac:dyDescent="0.2">
      <c r="B1137" s="34"/>
      <c r="C1137" s="30"/>
      <c r="D1137" s="30"/>
      <c r="E1137" s="30"/>
      <c r="F1137" s="30"/>
      <c r="G1137" s="30"/>
      <c r="H1137" s="30"/>
      <c r="I1137" s="30"/>
      <c r="J1137" s="30"/>
      <c r="K1137" s="30"/>
      <c r="L1137" s="30"/>
      <c r="M1137" s="30"/>
      <c r="N1137" s="30"/>
      <c r="O1137" s="30"/>
      <c r="P1137" s="30"/>
      <c r="Q1137" s="30"/>
      <c r="R1137" s="30"/>
      <c r="S1137" s="30"/>
      <c r="T1137" s="30"/>
      <c r="U1137" s="30"/>
      <c r="V1137" s="30"/>
      <c r="W1137" s="30"/>
      <c r="X1137" s="31"/>
      <c r="Y1137" s="30"/>
      <c r="Z1137" s="32"/>
    </row>
    <row r="1138" spans="2:26" x14ac:dyDescent="0.2">
      <c r="B1138" s="34"/>
      <c r="C1138" s="30"/>
      <c r="D1138" s="30"/>
      <c r="E1138" s="30"/>
      <c r="F1138" s="30"/>
      <c r="G1138" s="30"/>
      <c r="H1138" s="30"/>
      <c r="I1138" s="30"/>
      <c r="J1138" s="30"/>
      <c r="K1138" s="30"/>
      <c r="L1138" s="30"/>
      <c r="M1138" s="30"/>
      <c r="N1138" s="30"/>
      <c r="O1138" s="30"/>
      <c r="P1138" s="30"/>
      <c r="Q1138" s="30"/>
      <c r="R1138" s="30"/>
      <c r="S1138" s="30"/>
      <c r="T1138" s="30"/>
      <c r="U1138" s="30"/>
      <c r="V1138" s="30"/>
      <c r="W1138" s="30"/>
      <c r="X1138" s="31"/>
      <c r="Y1138" s="30"/>
      <c r="Z1138" s="32"/>
    </row>
    <row r="1139" spans="2:26" x14ac:dyDescent="0.2">
      <c r="B1139" s="34"/>
      <c r="C1139" s="30"/>
      <c r="D1139" s="30"/>
      <c r="E1139" s="30"/>
      <c r="F1139" s="30"/>
      <c r="G1139" s="30"/>
      <c r="H1139" s="30"/>
      <c r="I1139" s="30"/>
      <c r="J1139" s="30"/>
      <c r="K1139" s="30"/>
      <c r="L1139" s="30"/>
      <c r="M1139" s="30"/>
      <c r="N1139" s="30"/>
      <c r="O1139" s="30"/>
      <c r="P1139" s="30"/>
      <c r="Q1139" s="30"/>
      <c r="R1139" s="30"/>
      <c r="S1139" s="30"/>
      <c r="T1139" s="30"/>
      <c r="U1139" s="30"/>
      <c r="V1139" s="30"/>
      <c r="W1139" s="30"/>
      <c r="X1139" s="31"/>
      <c r="Y1139" s="30"/>
      <c r="Z1139" s="32"/>
    </row>
    <row r="1140" spans="2:26" x14ac:dyDescent="0.2">
      <c r="B1140" s="34"/>
      <c r="C1140" s="30"/>
      <c r="D1140" s="30"/>
      <c r="E1140" s="30"/>
      <c r="F1140" s="30"/>
      <c r="G1140" s="30"/>
      <c r="H1140" s="30"/>
      <c r="I1140" s="30"/>
      <c r="J1140" s="30"/>
      <c r="K1140" s="30"/>
      <c r="L1140" s="30"/>
      <c r="M1140" s="30"/>
      <c r="N1140" s="30"/>
      <c r="O1140" s="30"/>
      <c r="P1140" s="30"/>
      <c r="Q1140" s="30"/>
      <c r="R1140" s="30"/>
      <c r="S1140" s="30"/>
      <c r="T1140" s="30"/>
      <c r="U1140" s="30"/>
      <c r="V1140" s="30"/>
      <c r="W1140" s="30"/>
      <c r="X1140" s="31"/>
      <c r="Y1140" s="30"/>
      <c r="Z1140" s="32"/>
    </row>
    <row r="1141" spans="2:26" x14ac:dyDescent="0.2">
      <c r="B1141" s="34"/>
      <c r="C1141" s="30"/>
      <c r="D1141" s="30"/>
      <c r="E1141" s="30"/>
      <c r="F1141" s="30"/>
      <c r="G1141" s="30"/>
      <c r="H1141" s="30"/>
      <c r="I1141" s="30"/>
      <c r="J1141" s="30"/>
      <c r="K1141" s="30"/>
      <c r="L1141" s="30"/>
      <c r="M1141" s="30"/>
      <c r="N1141" s="30"/>
      <c r="O1141" s="30"/>
      <c r="P1141" s="30"/>
      <c r="Q1141" s="30"/>
      <c r="R1141" s="30"/>
      <c r="S1141" s="30"/>
      <c r="T1141" s="30"/>
      <c r="U1141" s="30"/>
      <c r="V1141" s="30"/>
      <c r="W1141" s="30"/>
      <c r="X1141" s="31"/>
      <c r="Y1141" s="30"/>
      <c r="Z1141" s="32"/>
    </row>
    <row r="1142" spans="2:26" x14ac:dyDescent="0.2">
      <c r="B1142" s="34"/>
      <c r="C1142" s="30"/>
      <c r="D1142" s="30"/>
      <c r="E1142" s="30"/>
      <c r="F1142" s="30"/>
      <c r="G1142" s="30"/>
      <c r="H1142" s="30"/>
      <c r="I1142" s="30"/>
      <c r="J1142" s="30"/>
      <c r="K1142" s="30"/>
      <c r="L1142" s="30"/>
      <c r="M1142" s="30"/>
      <c r="N1142" s="30"/>
      <c r="O1142" s="30"/>
      <c r="P1142" s="30"/>
      <c r="Q1142" s="30"/>
      <c r="R1142" s="30"/>
      <c r="S1142" s="30"/>
      <c r="T1142" s="30"/>
      <c r="U1142" s="30"/>
      <c r="V1142" s="30"/>
      <c r="W1142" s="30"/>
      <c r="X1142" s="31"/>
      <c r="Y1142" s="30"/>
      <c r="Z1142" s="32"/>
    </row>
    <row r="1143" spans="2:26" x14ac:dyDescent="0.2">
      <c r="B1143" s="34"/>
      <c r="C1143" s="30"/>
      <c r="D1143" s="30"/>
      <c r="E1143" s="30"/>
      <c r="F1143" s="30"/>
      <c r="G1143" s="30"/>
      <c r="H1143" s="30"/>
      <c r="I1143" s="30"/>
      <c r="J1143" s="30"/>
      <c r="K1143" s="30"/>
      <c r="L1143" s="30"/>
      <c r="M1143" s="30"/>
      <c r="N1143" s="30"/>
      <c r="O1143" s="30"/>
      <c r="P1143" s="30"/>
      <c r="Q1143" s="30"/>
      <c r="R1143" s="30"/>
      <c r="S1143" s="30"/>
      <c r="T1143" s="30"/>
      <c r="U1143" s="30"/>
      <c r="V1143" s="30"/>
      <c r="W1143" s="30"/>
      <c r="X1143" s="31"/>
      <c r="Y1143" s="30"/>
      <c r="Z1143" s="32"/>
    </row>
    <row r="1144" spans="2:26" x14ac:dyDescent="0.2">
      <c r="B1144" s="34"/>
      <c r="C1144" s="30"/>
      <c r="D1144" s="30"/>
      <c r="E1144" s="30"/>
      <c r="F1144" s="30"/>
      <c r="G1144" s="30"/>
      <c r="H1144" s="30"/>
      <c r="I1144" s="30"/>
      <c r="J1144" s="30"/>
      <c r="K1144" s="30"/>
      <c r="L1144" s="30"/>
      <c r="M1144" s="30"/>
      <c r="N1144" s="30"/>
      <c r="O1144" s="30"/>
      <c r="P1144" s="30"/>
      <c r="Q1144" s="30"/>
      <c r="R1144" s="30"/>
      <c r="S1144" s="30"/>
      <c r="T1144" s="30"/>
      <c r="U1144" s="30"/>
      <c r="V1144" s="30"/>
      <c r="W1144" s="30"/>
      <c r="X1144" s="31"/>
      <c r="Y1144" s="30"/>
      <c r="Z1144" s="32"/>
    </row>
    <row r="1145" spans="2:26" x14ac:dyDescent="0.2">
      <c r="B1145" s="34"/>
      <c r="C1145" s="30"/>
      <c r="D1145" s="30"/>
      <c r="E1145" s="30"/>
      <c r="F1145" s="30"/>
      <c r="G1145" s="30"/>
      <c r="H1145" s="30"/>
      <c r="I1145" s="30"/>
      <c r="J1145" s="30"/>
      <c r="K1145" s="30"/>
      <c r="L1145" s="30"/>
      <c r="M1145" s="30"/>
      <c r="N1145" s="30"/>
      <c r="O1145" s="30"/>
      <c r="P1145" s="30"/>
      <c r="Q1145" s="30"/>
      <c r="R1145" s="30"/>
      <c r="S1145" s="30"/>
      <c r="T1145" s="30"/>
      <c r="U1145" s="30"/>
      <c r="V1145" s="30"/>
      <c r="W1145" s="30"/>
      <c r="X1145" s="31"/>
      <c r="Y1145" s="30"/>
      <c r="Z1145" s="32"/>
    </row>
    <row r="1146" spans="2:26" x14ac:dyDescent="0.2">
      <c r="B1146" s="34"/>
      <c r="C1146" s="30"/>
      <c r="D1146" s="30"/>
      <c r="E1146" s="30"/>
      <c r="F1146" s="30"/>
      <c r="G1146" s="30"/>
      <c r="H1146" s="30"/>
      <c r="I1146" s="30"/>
      <c r="J1146" s="30"/>
      <c r="K1146" s="30"/>
      <c r="L1146" s="30"/>
      <c r="M1146" s="30"/>
      <c r="N1146" s="30"/>
      <c r="O1146" s="30"/>
      <c r="P1146" s="30"/>
      <c r="Q1146" s="30"/>
      <c r="R1146" s="30"/>
      <c r="S1146" s="30"/>
      <c r="T1146" s="30"/>
      <c r="U1146" s="30"/>
      <c r="V1146" s="30"/>
      <c r="W1146" s="30"/>
      <c r="X1146" s="31"/>
      <c r="Y1146" s="30"/>
      <c r="Z1146" s="32"/>
    </row>
    <row r="1147" spans="2:26" x14ac:dyDescent="0.2">
      <c r="B1147" s="34"/>
      <c r="C1147" s="30"/>
      <c r="D1147" s="30"/>
      <c r="E1147" s="30"/>
      <c r="F1147" s="30"/>
      <c r="G1147" s="30"/>
      <c r="H1147" s="30"/>
      <c r="I1147" s="30"/>
      <c r="J1147" s="30"/>
      <c r="K1147" s="30"/>
      <c r="L1147" s="30"/>
      <c r="M1147" s="30"/>
      <c r="N1147" s="30"/>
      <c r="O1147" s="30"/>
      <c r="P1147" s="30"/>
      <c r="Q1147" s="30"/>
      <c r="R1147" s="30"/>
      <c r="S1147" s="30"/>
      <c r="T1147" s="30"/>
      <c r="U1147" s="30"/>
      <c r="V1147" s="30"/>
      <c r="W1147" s="30"/>
      <c r="X1147" s="31"/>
      <c r="Y1147" s="30"/>
      <c r="Z1147" s="32"/>
    </row>
    <row r="1148" spans="2:26" x14ac:dyDescent="0.2">
      <c r="B1148" s="34"/>
      <c r="C1148" s="30"/>
      <c r="D1148" s="30"/>
      <c r="E1148" s="30"/>
      <c r="F1148" s="30"/>
      <c r="G1148" s="30"/>
      <c r="H1148" s="30"/>
      <c r="I1148" s="30"/>
      <c r="J1148" s="30"/>
      <c r="K1148" s="30"/>
      <c r="L1148" s="30"/>
      <c r="M1148" s="30"/>
      <c r="N1148" s="30"/>
      <c r="O1148" s="30"/>
      <c r="P1148" s="30"/>
      <c r="Q1148" s="30"/>
      <c r="R1148" s="30"/>
      <c r="S1148" s="30"/>
      <c r="T1148" s="30"/>
      <c r="U1148" s="30"/>
      <c r="V1148" s="30"/>
      <c r="W1148" s="30"/>
      <c r="X1148" s="31"/>
      <c r="Y1148" s="30"/>
      <c r="Z1148" s="32"/>
    </row>
    <row r="1149" spans="2:26" x14ac:dyDescent="0.2">
      <c r="B1149" s="34"/>
      <c r="C1149" s="30"/>
      <c r="D1149" s="30"/>
      <c r="E1149" s="30"/>
      <c r="F1149" s="30"/>
      <c r="G1149" s="30"/>
      <c r="H1149" s="30"/>
      <c r="I1149" s="30"/>
      <c r="J1149" s="30"/>
      <c r="K1149" s="30"/>
      <c r="L1149" s="30"/>
      <c r="M1149" s="30"/>
      <c r="N1149" s="30"/>
      <c r="O1149" s="30"/>
      <c r="P1149" s="30"/>
      <c r="Q1149" s="30"/>
      <c r="R1149" s="30"/>
      <c r="S1149" s="30"/>
      <c r="T1149" s="30"/>
      <c r="U1149" s="30"/>
      <c r="V1149" s="30"/>
      <c r="W1149" s="30"/>
      <c r="X1149" s="31"/>
      <c r="Y1149" s="30"/>
      <c r="Z1149" s="32"/>
    </row>
    <row r="1150" spans="2:26" x14ac:dyDescent="0.2">
      <c r="B1150" s="34"/>
      <c r="C1150" s="30"/>
      <c r="D1150" s="30"/>
      <c r="E1150" s="30"/>
      <c r="F1150" s="30"/>
      <c r="G1150" s="30"/>
      <c r="H1150" s="30"/>
      <c r="I1150" s="30"/>
      <c r="J1150" s="30"/>
      <c r="K1150" s="30"/>
      <c r="L1150" s="30"/>
      <c r="M1150" s="30"/>
      <c r="N1150" s="30"/>
      <c r="O1150" s="30"/>
      <c r="P1150" s="30"/>
      <c r="Q1150" s="30"/>
      <c r="R1150" s="30"/>
      <c r="S1150" s="30"/>
      <c r="T1150" s="30"/>
      <c r="U1150" s="30"/>
      <c r="V1150" s="30"/>
      <c r="W1150" s="30"/>
      <c r="X1150" s="31"/>
      <c r="Y1150" s="30"/>
      <c r="Z1150" s="32"/>
    </row>
    <row r="1151" spans="2:26" x14ac:dyDescent="0.2">
      <c r="B1151" s="34"/>
      <c r="C1151" s="30"/>
      <c r="D1151" s="30"/>
      <c r="E1151" s="30"/>
      <c r="F1151" s="30"/>
      <c r="G1151" s="30"/>
      <c r="H1151" s="30"/>
      <c r="I1151" s="30"/>
      <c r="J1151" s="30"/>
      <c r="K1151" s="30"/>
      <c r="L1151" s="30"/>
      <c r="M1151" s="30"/>
      <c r="N1151" s="30"/>
      <c r="O1151" s="30"/>
      <c r="P1151" s="30"/>
      <c r="Q1151" s="30"/>
      <c r="R1151" s="30"/>
      <c r="S1151" s="30"/>
      <c r="T1151" s="30"/>
      <c r="U1151" s="30"/>
      <c r="V1151" s="30"/>
      <c r="W1151" s="30"/>
      <c r="X1151" s="31"/>
      <c r="Y1151" s="30"/>
      <c r="Z1151" s="32"/>
    </row>
    <row r="1152" spans="2:26" x14ac:dyDescent="0.2">
      <c r="B1152" s="34"/>
      <c r="C1152" s="30"/>
      <c r="D1152" s="30"/>
      <c r="E1152" s="30"/>
      <c r="F1152" s="30"/>
      <c r="G1152" s="30"/>
      <c r="H1152" s="30"/>
      <c r="I1152" s="30"/>
      <c r="J1152" s="30"/>
      <c r="K1152" s="30"/>
      <c r="L1152" s="30"/>
      <c r="M1152" s="30"/>
      <c r="N1152" s="30"/>
      <c r="O1152" s="30"/>
      <c r="P1152" s="30"/>
      <c r="Q1152" s="30"/>
      <c r="R1152" s="30"/>
      <c r="S1152" s="30"/>
      <c r="T1152" s="30"/>
      <c r="U1152" s="30"/>
      <c r="V1152" s="30"/>
      <c r="W1152" s="30"/>
      <c r="X1152" s="31"/>
      <c r="Y1152" s="30"/>
      <c r="Z1152" s="32"/>
    </row>
    <row r="1153" spans="2:26" x14ac:dyDescent="0.2">
      <c r="B1153" s="34"/>
      <c r="C1153" s="30"/>
      <c r="D1153" s="30"/>
      <c r="E1153" s="30"/>
      <c r="F1153" s="30"/>
      <c r="G1153" s="30"/>
      <c r="H1153" s="30"/>
      <c r="I1153" s="30"/>
      <c r="J1153" s="30"/>
      <c r="K1153" s="30"/>
      <c r="L1153" s="30"/>
      <c r="M1153" s="30"/>
      <c r="N1153" s="30"/>
      <c r="O1153" s="30"/>
      <c r="P1153" s="30"/>
      <c r="Q1153" s="30"/>
      <c r="R1153" s="30"/>
      <c r="S1153" s="30"/>
      <c r="T1153" s="30"/>
      <c r="U1153" s="30"/>
      <c r="V1153" s="30"/>
      <c r="W1153" s="30"/>
      <c r="X1153" s="31"/>
      <c r="Y1153" s="30"/>
      <c r="Z1153" s="32"/>
    </row>
    <row r="1154" spans="2:26" x14ac:dyDescent="0.2">
      <c r="B1154" s="34"/>
      <c r="C1154" s="30"/>
      <c r="D1154" s="30"/>
      <c r="E1154" s="30"/>
      <c r="F1154" s="30"/>
      <c r="G1154" s="30"/>
      <c r="H1154" s="30"/>
      <c r="I1154" s="30"/>
      <c r="J1154" s="30"/>
      <c r="K1154" s="30"/>
      <c r="L1154" s="30"/>
      <c r="M1154" s="30"/>
      <c r="N1154" s="30"/>
      <c r="O1154" s="30"/>
      <c r="P1154" s="30"/>
      <c r="Q1154" s="30"/>
      <c r="R1154" s="30"/>
      <c r="S1154" s="30"/>
      <c r="T1154" s="30"/>
      <c r="U1154" s="30"/>
      <c r="V1154" s="30"/>
      <c r="W1154" s="30"/>
      <c r="X1154" s="31"/>
      <c r="Y1154" s="30"/>
      <c r="Z1154" s="32"/>
    </row>
    <row r="1155" spans="2:26" x14ac:dyDescent="0.2">
      <c r="B1155" s="34"/>
      <c r="C1155" s="30"/>
      <c r="D1155" s="30"/>
      <c r="E1155" s="30"/>
      <c r="F1155" s="30"/>
      <c r="G1155" s="30"/>
      <c r="H1155" s="30"/>
      <c r="I1155" s="30"/>
      <c r="J1155" s="30"/>
      <c r="K1155" s="30"/>
      <c r="L1155" s="30"/>
      <c r="M1155" s="30"/>
      <c r="N1155" s="30"/>
      <c r="O1155" s="30"/>
      <c r="P1155" s="30"/>
      <c r="Q1155" s="30"/>
      <c r="R1155" s="30"/>
      <c r="S1155" s="30"/>
      <c r="T1155" s="30"/>
      <c r="U1155" s="30"/>
      <c r="V1155" s="30"/>
      <c r="W1155" s="30"/>
      <c r="X1155" s="31"/>
      <c r="Y1155" s="30"/>
      <c r="Z1155" s="32"/>
    </row>
    <row r="1156" spans="2:26" x14ac:dyDescent="0.2">
      <c r="B1156" s="34"/>
      <c r="C1156" s="30"/>
      <c r="D1156" s="30"/>
      <c r="E1156" s="30"/>
      <c r="F1156" s="30"/>
      <c r="G1156" s="30"/>
      <c r="H1156" s="30"/>
      <c r="I1156" s="30"/>
      <c r="J1156" s="30"/>
      <c r="K1156" s="30"/>
      <c r="L1156" s="30"/>
      <c r="M1156" s="30"/>
      <c r="N1156" s="30"/>
      <c r="O1156" s="30"/>
      <c r="P1156" s="30"/>
      <c r="Q1156" s="30"/>
      <c r="R1156" s="30"/>
      <c r="S1156" s="30"/>
      <c r="T1156" s="30"/>
      <c r="U1156" s="30"/>
      <c r="V1156" s="30"/>
      <c r="W1156" s="30"/>
      <c r="X1156" s="31"/>
      <c r="Y1156" s="30"/>
      <c r="Z1156" s="32"/>
    </row>
    <row r="1157" spans="2:26" x14ac:dyDescent="0.2">
      <c r="B1157" s="34"/>
      <c r="C1157" s="30"/>
      <c r="D1157" s="30"/>
      <c r="E1157" s="30"/>
      <c r="F1157" s="30"/>
      <c r="G1157" s="30"/>
      <c r="H1157" s="30"/>
      <c r="I1157" s="30"/>
      <c r="J1157" s="30"/>
      <c r="K1157" s="30"/>
      <c r="L1157" s="30"/>
      <c r="M1157" s="30"/>
      <c r="N1157" s="30"/>
      <c r="O1157" s="30"/>
      <c r="P1157" s="30"/>
      <c r="Q1157" s="30"/>
      <c r="R1157" s="30"/>
      <c r="S1157" s="30"/>
      <c r="T1157" s="30"/>
      <c r="U1157" s="30"/>
      <c r="V1157" s="30"/>
      <c r="W1157" s="30"/>
      <c r="X1157" s="31"/>
      <c r="Y1157" s="30"/>
      <c r="Z1157" s="32"/>
    </row>
    <row r="1158" spans="2:26" x14ac:dyDescent="0.2">
      <c r="B1158" s="34"/>
      <c r="C1158" s="30"/>
      <c r="D1158" s="30"/>
      <c r="E1158" s="30"/>
      <c r="F1158" s="30"/>
      <c r="G1158" s="30"/>
      <c r="H1158" s="30"/>
      <c r="I1158" s="30"/>
      <c r="J1158" s="30"/>
      <c r="K1158" s="30"/>
      <c r="L1158" s="30"/>
      <c r="M1158" s="30"/>
      <c r="N1158" s="30"/>
      <c r="O1158" s="30"/>
      <c r="P1158" s="30"/>
      <c r="Q1158" s="30"/>
      <c r="R1158" s="30"/>
      <c r="S1158" s="30"/>
      <c r="T1158" s="30"/>
      <c r="U1158" s="30"/>
      <c r="V1158" s="30"/>
      <c r="W1158" s="30"/>
      <c r="X1158" s="31"/>
      <c r="Y1158" s="30"/>
      <c r="Z1158" s="32"/>
    </row>
    <row r="1159" spans="2:26" x14ac:dyDescent="0.2">
      <c r="B1159" s="34"/>
      <c r="C1159" s="30"/>
      <c r="D1159" s="30"/>
      <c r="E1159" s="30"/>
      <c r="F1159" s="30"/>
      <c r="G1159" s="30"/>
      <c r="H1159" s="30"/>
      <c r="I1159" s="30"/>
      <c r="J1159" s="30"/>
      <c r="K1159" s="30"/>
      <c r="L1159" s="30"/>
      <c r="M1159" s="30"/>
      <c r="N1159" s="30"/>
      <c r="O1159" s="30"/>
      <c r="P1159" s="30"/>
      <c r="Q1159" s="30"/>
      <c r="R1159" s="30"/>
      <c r="S1159" s="30"/>
      <c r="T1159" s="30"/>
      <c r="U1159" s="30"/>
      <c r="V1159" s="30"/>
      <c r="W1159" s="30"/>
      <c r="X1159" s="31"/>
      <c r="Y1159" s="30"/>
      <c r="Z1159" s="32"/>
    </row>
    <row r="1160" spans="2:26" x14ac:dyDescent="0.2">
      <c r="B1160" s="34"/>
      <c r="C1160" s="30"/>
      <c r="D1160" s="30"/>
      <c r="E1160" s="30"/>
      <c r="F1160" s="30"/>
      <c r="G1160" s="30"/>
      <c r="H1160" s="30"/>
      <c r="I1160" s="30"/>
      <c r="J1160" s="30"/>
      <c r="K1160" s="30"/>
      <c r="L1160" s="30"/>
      <c r="M1160" s="30"/>
      <c r="N1160" s="30"/>
      <c r="O1160" s="30"/>
      <c r="P1160" s="30"/>
      <c r="Q1160" s="30"/>
      <c r="R1160" s="30"/>
      <c r="S1160" s="30"/>
      <c r="T1160" s="30"/>
      <c r="U1160" s="30"/>
      <c r="V1160" s="30"/>
      <c r="W1160" s="30"/>
      <c r="X1160" s="31"/>
      <c r="Y1160" s="30"/>
      <c r="Z1160" s="32"/>
    </row>
    <row r="1161" spans="2:26" x14ac:dyDescent="0.2">
      <c r="B1161" s="34"/>
      <c r="C1161" s="30"/>
      <c r="D1161" s="30"/>
      <c r="E1161" s="30"/>
      <c r="F1161" s="30"/>
      <c r="G1161" s="30"/>
      <c r="H1161" s="30"/>
      <c r="I1161" s="30"/>
      <c r="J1161" s="30"/>
      <c r="K1161" s="30"/>
      <c r="L1161" s="30"/>
      <c r="M1161" s="30"/>
      <c r="N1161" s="30"/>
      <c r="O1161" s="30"/>
      <c r="P1161" s="30"/>
      <c r="Q1161" s="30"/>
      <c r="R1161" s="30"/>
      <c r="S1161" s="30"/>
      <c r="T1161" s="30"/>
      <c r="U1161" s="30"/>
      <c r="V1161" s="30"/>
      <c r="W1161" s="30"/>
      <c r="X1161" s="31"/>
      <c r="Y1161" s="30"/>
      <c r="Z1161" s="32"/>
    </row>
    <row r="1162" spans="2:26" x14ac:dyDescent="0.2">
      <c r="B1162" s="34"/>
      <c r="C1162" s="30"/>
      <c r="D1162" s="30"/>
      <c r="E1162" s="30"/>
      <c r="F1162" s="30"/>
      <c r="G1162" s="30"/>
      <c r="H1162" s="30"/>
      <c r="I1162" s="30"/>
      <c r="J1162" s="30"/>
      <c r="K1162" s="30"/>
      <c r="L1162" s="30"/>
      <c r="M1162" s="30"/>
      <c r="N1162" s="30"/>
      <c r="O1162" s="30"/>
      <c r="P1162" s="30"/>
      <c r="Q1162" s="30"/>
      <c r="R1162" s="30"/>
      <c r="S1162" s="30"/>
      <c r="T1162" s="30"/>
      <c r="U1162" s="30"/>
      <c r="V1162" s="30"/>
      <c r="W1162" s="30"/>
      <c r="X1162" s="31"/>
      <c r="Y1162" s="30"/>
      <c r="Z1162" s="32"/>
    </row>
    <row r="1163" spans="2:26" x14ac:dyDescent="0.2">
      <c r="B1163" s="34"/>
      <c r="C1163" s="30"/>
      <c r="D1163" s="30"/>
      <c r="E1163" s="30"/>
      <c r="F1163" s="30"/>
      <c r="G1163" s="30"/>
      <c r="H1163" s="30"/>
      <c r="I1163" s="30"/>
      <c r="J1163" s="30"/>
      <c r="K1163" s="30"/>
      <c r="L1163" s="30"/>
      <c r="M1163" s="30"/>
      <c r="N1163" s="30"/>
      <c r="O1163" s="30"/>
      <c r="P1163" s="30"/>
      <c r="Q1163" s="30"/>
      <c r="R1163" s="30"/>
      <c r="S1163" s="30"/>
      <c r="T1163" s="30"/>
      <c r="U1163" s="30"/>
      <c r="V1163" s="30"/>
      <c r="W1163" s="30"/>
      <c r="X1163" s="31"/>
      <c r="Y1163" s="30"/>
      <c r="Z1163" s="32"/>
    </row>
    <row r="1164" spans="2:26" x14ac:dyDescent="0.2">
      <c r="B1164" s="34"/>
      <c r="C1164" s="30"/>
      <c r="D1164" s="30"/>
      <c r="E1164" s="30"/>
      <c r="F1164" s="30"/>
      <c r="G1164" s="30"/>
      <c r="H1164" s="30"/>
      <c r="I1164" s="30"/>
      <c r="J1164" s="30"/>
      <c r="K1164" s="30"/>
      <c r="L1164" s="30"/>
      <c r="M1164" s="30"/>
      <c r="N1164" s="30"/>
      <c r="O1164" s="30"/>
      <c r="P1164" s="30"/>
      <c r="Q1164" s="30"/>
      <c r="R1164" s="30"/>
      <c r="S1164" s="30"/>
      <c r="T1164" s="30"/>
      <c r="U1164" s="30"/>
      <c r="V1164" s="30"/>
      <c r="W1164" s="30"/>
      <c r="X1164" s="31"/>
      <c r="Y1164" s="30"/>
      <c r="Z1164" s="32"/>
    </row>
    <row r="1165" spans="2:26" x14ac:dyDescent="0.2">
      <c r="B1165" s="34"/>
      <c r="C1165" s="30"/>
      <c r="D1165" s="30"/>
      <c r="E1165" s="30"/>
      <c r="F1165" s="30"/>
      <c r="G1165" s="30"/>
      <c r="H1165" s="30"/>
      <c r="I1165" s="30"/>
      <c r="J1165" s="30"/>
      <c r="K1165" s="30"/>
      <c r="L1165" s="30"/>
      <c r="M1165" s="30"/>
      <c r="N1165" s="30"/>
      <c r="O1165" s="30"/>
      <c r="P1165" s="30"/>
      <c r="Q1165" s="30"/>
      <c r="R1165" s="30"/>
      <c r="S1165" s="30"/>
      <c r="T1165" s="30"/>
      <c r="U1165" s="30"/>
      <c r="V1165" s="30"/>
      <c r="W1165" s="30"/>
      <c r="X1165" s="31"/>
      <c r="Y1165" s="30"/>
      <c r="Z1165" s="32"/>
    </row>
    <row r="1166" spans="2:26" x14ac:dyDescent="0.2">
      <c r="B1166" s="34"/>
      <c r="C1166" s="30"/>
      <c r="D1166" s="30"/>
      <c r="E1166" s="30"/>
      <c r="F1166" s="30"/>
      <c r="G1166" s="30"/>
      <c r="H1166" s="30"/>
      <c r="I1166" s="30"/>
      <c r="J1166" s="30"/>
      <c r="K1166" s="30"/>
      <c r="L1166" s="30"/>
      <c r="M1166" s="30"/>
      <c r="N1166" s="30"/>
      <c r="O1166" s="30"/>
      <c r="P1166" s="30"/>
      <c r="Q1166" s="30"/>
      <c r="R1166" s="30"/>
      <c r="S1166" s="30"/>
      <c r="T1166" s="30"/>
      <c r="U1166" s="30"/>
      <c r="V1166" s="30"/>
      <c r="W1166" s="30"/>
      <c r="X1166" s="31"/>
      <c r="Y1166" s="30"/>
      <c r="Z1166" s="32"/>
    </row>
    <row r="1167" spans="2:26" x14ac:dyDescent="0.2">
      <c r="B1167" s="34"/>
      <c r="C1167" s="30"/>
      <c r="D1167" s="30"/>
      <c r="E1167" s="30"/>
      <c r="F1167" s="30"/>
      <c r="G1167" s="30"/>
      <c r="H1167" s="30"/>
      <c r="I1167" s="30"/>
      <c r="J1167" s="30"/>
      <c r="K1167" s="30"/>
      <c r="L1167" s="30"/>
      <c r="M1167" s="30"/>
      <c r="N1167" s="30"/>
      <c r="O1167" s="30"/>
      <c r="P1167" s="30"/>
      <c r="Q1167" s="30"/>
      <c r="R1167" s="30"/>
      <c r="S1167" s="30"/>
      <c r="T1167" s="30"/>
      <c r="U1167" s="30"/>
      <c r="V1167" s="30"/>
      <c r="W1167" s="30"/>
      <c r="X1167" s="31"/>
      <c r="Y1167" s="30"/>
      <c r="Z1167" s="32"/>
    </row>
    <row r="1168" spans="2:26" x14ac:dyDescent="0.2">
      <c r="B1168" s="34"/>
      <c r="C1168" s="30"/>
      <c r="D1168" s="30"/>
      <c r="E1168" s="30"/>
      <c r="F1168" s="30"/>
      <c r="G1168" s="30"/>
      <c r="H1168" s="30"/>
      <c r="I1168" s="30"/>
      <c r="J1168" s="30"/>
      <c r="K1168" s="30"/>
      <c r="L1168" s="30"/>
      <c r="M1168" s="30"/>
      <c r="N1168" s="30"/>
      <c r="O1168" s="30"/>
      <c r="P1168" s="30"/>
      <c r="Q1168" s="30"/>
      <c r="R1168" s="30"/>
      <c r="S1168" s="30"/>
      <c r="T1168" s="30"/>
      <c r="U1168" s="30"/>
      <c r="V1168" s="30"/>
      <c r="W1168" s="30"/>
      <c r="X1168" s="31"/>
      <c r="Y1168" s="30"/>
      <c r="Z1168" s="32"/>
    </row>
    <row r="1169" spans="2:26" x14ac:dyDescent="0.2">
      <c r="B1169" s="34"/>
      <c r="C1169" s="30"/>
      <c r="D1169" s="30"/>
      <c r="E1169" s="30"/>
      <c r="F1169" s="30"/>
      <c r="G1169" s="30"/>
      <c r="H1169" s="30"/>
      <c r="I1169" s="30"/>
      <c r="J1169" s="30"/>
      <c r="K1169" s="30"/>
      <c r="L1169" s="30"/>
      <c r="M1169" s="30"/>
      <c r="N1169" s="30"/>
      <c r="O1169" s="30"/>
      <c r="P1169" s="30"/>
      <c r="Q1169" s="30"/>
      <c r="R1169" s="30"/>
      <c r="S1169" s="30"/>
      <c r="T1169" s="30"/>
      <c r="U1169" s="30"/>
      <c r="V1169" s="30"/>
      <c r="W1169" s="30"/>
      <c r="X1169" s="31"/>
      <c r="Y1169" s="30"/>
      <c r="Z1169" s="32"/>
    </row>
    <row r="1170" spans="2:26" x14ac:dyDescent="0.2">
      <c r="B1170" s="34"/>
      <c r="C1170" s="30"/>
      <c r="D1170" s="30"/>
      <c r="E1170" s="30"/>
      <c r="F1170" s="30"/>
      <c r="G1170" s="30"/>
      <c r="H1170" s="30"/>
      <c r="I1170" s="30"/>
      <c r="J1170" s="30"/>
      <c r="K1170" s="30"/>
      <c r="L1170" s="30"/>
      <c r="M1170" s="30"/>
      <c r="N1170" s="30"/>
      <c r="O1170" s="30"/>
      <c r="P1170" s="30"/>
      <c r="Q1170" s="30"/>
      <c r="R1170" s="30"/>
      <c r="S1170" s="30"/>
      <c r="T1170" s="30"/>
      <c r="U1170" s="30"/>
      <c r="V1170" s="30"/>
      <c r="W1170" s="30"/>
      <c r="X1170" s="31"/>
      <c r="Y1170" s="30"/>
      <c r="Z1170" s="32"/>
    </row>
    <row r="1171" spans="2:26" x14ac:dyDescent="0.2">
      <c r="B1171" s="34"/>
      <c r="C1171" s="30"/>
      <c r="D1171" s="30"/>
      <c r="E1171" s="30"/>
      <c r="F1171" s="30"/>
      <c r="G1171" s="30"/>
      <c r="H1171" s="30"/>
      <c r="I1171" s="30"/>
      <c r="J1171" s="30"/>
      <c r="K1171" s="30"/>
      <c r="L1171" s="30"/>
      <c r="M1171" s="30"/>
      <c r="N1171" s="30"/>
      <c r="O1171" s="30"/>
      <c r="P1171" s="30"/>
      <c r="Q1171" s="30"/>
      <c r="R1171" s="30"/>
      <c r="S1171" s="30"/>
      <c r="T1171" s="30"/>
      <c r="U1171" s="30"/>
      <c r="V1171" s="30"/>
      <c r="W1171" s="30"/>
      <c r="X1171" s="31"/>
      <c r="Y1171" s="30"/>
      <c r="Z1171" s="32"/>
    </row>
    <row r="1172" spans="2:26" x14ac:dyDescent="0.2">
      <c r="B1172" s="34"/>
      <c r="C1172" s="30"/>
      <c r="D1172" s="30"/>
      <c r="E1172" s="30"/>
      <c r="F1172" s="30"/>
      <c r="G1172" s="30"/>
      <c r="H1172" s="30"/>
      <c r="I1172" s="30"/>
      <c r="J1172" s="30"/>
      <c r="K1172" s="30"/>
      <c r="L1172" s="30"/>
      <c r="M1172" s="30"/>
      <c r="N1172" s="30"/>
      <c r="O1172" s="30"/>
      <c r="P1172" s="30"/>
      <c r="Q1172" s="30"/>
      <c r="R1172" s="30"/>
      <c r="S1172" s="30"/>
      <c r="T1172" s="30"/>
      <c r="U1172" s="30"/>
      <c r="V1172" s="30"/>
      <c r="W1172" s="30"/>
      <c r="X1172" s="31"/>
      <c r="Y1172" s="30"/>
      <c r="Z1172" s="32"/>
    </row>
    <row r="1173" spans="2:26" x14ac:dyDescent="0.2">
      <c r="B1173" s="34"/>
      <c r="C1173" s="30"/>
      <c r="D1173" s="30"/>
      <c r="E1173" s="30"/>
      <c r="F1173" s="30"/>
      <c r="G1173" s="30"/>
      <c r="H1173" s="30"/>
      <c r="I1173" s="30"/>
      <c r="J1173" s="30"/>
      <c r="K1173" s="30"/>
      <c r="L1173" s="30"/>
      <c r="M1173" s="30"/>
      <c r="N1173" s="30"/>
      <c r="O1173" s="30"/>
      <c r="P1173" s="30"/>
      <c r="Q1173" s="30"/>
      <c r="R1173" s="30"/>
      <c r="S1173" s="30"/>
      <c r="T1173" s="30"/>
      <c r="U1173" s="30"/>
      <c r="V1173" s="30"/>
      <c r="W1173" s="30"/>
      <c r="X1173" s="31"/>
      <c r="Y1173" s="30"/>
      <c r="Z1173" s="32"/>
    </row>
    <row r="1174" spans="2:26" x14ac:dyDescent="0.2">
      <c r="B1174" s="34"/>
      <c r="C1174" s="30"/>
      <c r="D1174" s="30"/>
      <c r="E1174" s="30"/>
      <c r="F1174" s="30"/>
      <c r="G1174" s="30"/>
      <c r="H1174" s="30"/>
      <c r="I1174" s="30"/>
      <c r="J1174" s="30"/>
      <c r="K1174" s="30"/>
      <c r="L1174" s="30"/>
      <c r="M1174" s="30"/>
      <c r="N1174" s="30"/>
      <c r="O1174" s="30"/>
      <c r="P1174" s="30"/>
      <c r="Q1174" s="30"/>
      <c r="R1174" s="30"/>
      <c r="S1174" s="30"/>
      <c r="T1174" s="30"/>
      <c r="U1174" s="30"/>
      <c r="V1174" s="30"/>
      <c r="W1174" s="30"/>
      <c r="X1174" s="31"/>
      <c r="Y1174" s="30"/>
      <c r="Z1174" s="32"/>
    </row>
    <row r="1175" spans="2:26" x14ac:dyDescent="0.2">
      <c r="B1175" s="34"/>
      <c r="C1175" s="30"/>
      <c r="D1175" s="30"/>
      <c r="E1175" s="30"/>
      <c r="F1175" s="30"/>
      <c r="G1175" s="30"/>
      <c r="H1175" s="30"/>
      <c r="I1175" s="30"/>
      <c r="J1175" s="30"/>
      <c r="K1175" s="30"/>
      <c r="L1175" s="30"/>
      <c r="M1175" s="30"/>
      <c r="N1175" s="30"/>
      <c r="O1175" s="30"/>
      <c r="P1175" s="30"/>
      <c r="Q1175" s="30"/>
      <c r="R1175" s="30"/>
      <c r="S1175" s="30"/>
      <c r="T1175" s="30"/>
      <c r="U1175" s="30"/>
      <c r="V1175" s="30"/>
      <c r="W1175" s="30"/>
      <c r="X1175" s="31"/>
      <c r="Y1175" s="30"/>
      <c r="Z1175" s="32"/>
    </row>
    <row r="1176" spans="2:26" x14ac:dyDescent="0.2">
      <c r="B1176" s="34"/>
      <c r="C1176" s="30"/>
      <c r="D1176" s="30"/>
      <c r="E1176" s="30"/>
      <c r="F1176" s="30"/>
      <c r="G1176" s="30"/>
      <c r="H1176" s="30"/>
      <c r="I1176" s="30"/>
      <c r="J1176" s="30"/>
      <c r="K1176" s="30"/>
      <c r="L1176" s="30"/>
      <c r="M1176" s="30"/>
      <c r="N1176" s="30"/>
      <c r="O1176" s="30"/>
      <c r="P1176" s="30"/>
      <c r="Q1176" s="30"/>
      <c r="R1176" s="30"/>
      <c r="S1176" s="30"/>
      <c r="T1176" s="30"/>
      <c r="U1176" s="30"/>
      <c r="V1176" s="30"/>
      <c r="W1176" s="30"/>
      <c r="X1176" s="31"/>
      <c r="Y1176" s="30"/>
      <c r="Z1176" s="32"/>
    </row>
    <row r="1177" spans="2:26" x14ac:dyDescent="0.2">
      <c r="B1177" s="34"/>
      <c r="C1177" s="30"/>
      <c r="D1177" s="30"/>
      <c r="E1177" s="30"/>
      <c r="F1177" s="30"/>
      <c r="G1177" s="30"/>
      <c r="H1177" s="30"/>
      <c r="I1177" s="30"/>
      <c r="J1177" s="30"/>
      <c r="K1177" s="30"/>
      <c r="L1177" s="30"/>
      <c r="M1177" s="30"/>
      <c r="N1177" s="30"/>
      <c r="O1177" s="30"/>
      <c r="P1177" s="30"/>
      <c r="Q1177" s="30"/>
      <c r="R1177" s="30"/>
      <c r="S1177" s="30"/>
      <c r="T1177" s="30"/>
      <c r="U1177" s="30"/>
      <c r="V1177" s="30"/>
      <c r="W1177" s="30"/>
      <c r="X1177" s="31"/>
      <c r="Y1177" s="30"/>
      <c r="Z1177" s="32"/>
    </row>
    <row r="1178" spans="2:26" x14ac:dyDescent="0.2">
      <c r="B1178" s="34"/>
      <c r="C1178" s="30"/>
      <c r="D1178" s="30"/>
      <c r="E1178" s="30"/>
      <c r="F1178" s="30"/>
      <c r="G1178" s="30"/>
      <c r="H1178" s="30"/>
      <c r="I1178" s="30"/>
      <c r="J1178" s="30"/>
      <c r="K1178" s="30"/>
      <c r="L1178" s="30"/>
      <c r="M1178" s="30"/>
      <c r="N1178" s="30"/>
      <c r="O1178" s="30"/>
      <c r="P1178" s="30"/>
      <c r="Q1178" s="30"/>
      <c r="R1178" s="30"/>
      <c r="S1178" s="30"/>
      <c r="T1178" s="30"/>
      <c r="U1178" s="30"/>
      <c r="V1178" s="30"/>
      <c r="W1178" s="30"/>
      <c r="X1178" s="31"/>
      <c r="Y1178" s="30"/>
      <c r="Z1178" s="32"/>
    </row>
    <row r="1179" spans="2:26" x14ac:dyDescent="0.2">
      <c r="B1179" s="34"/>
      <c r="C1179" s="30"/>
      <c r="D1179" s="30"/>
      <c r="E1179" s="30"/>
      <c r="F1179" s="30"/>
      <c r="G1179" s="30"/>
      <c r="H1179" s="30"/>
      <c r="I1179" s="30"/>
      <c r="J1179" s="30"/>
      <c r="K1179" s="30"/>
      <c r="L1179" s="30"/>
      <c r="M1179" s="30"/>
      <c r="N1179" s="30"/>
      <c r="O1179" s="30"/>
      <c r="P1179" s="30"/>
      <c r="Q1179" s="30"/>
      <c r="R1179" s="30"/>
      <c r="S1179" s="30"/>
      <c r="T1179" s="30"/>
      <c r="U1179" s="30"/>
      <c r="V1179" s="30"/>
      <c r="W1179" s="30"/>
      <c r="X1179" s="31"/>
      <c r="Y1179" s="30"/>
      <c r="Z1179" s="32"/>
    </row>
    <row r="1180" spans="2:26" x14ac:dyDescent="0.2">
      <c r="B1180" s="34"/>
      <c r="C1180" s="30"/>
      <c r="D1180" s="30"/>
      <c r="E1180" s="30"/>
      <c r="F1180" s="30"/>
      <c r="G1180" s="30"/>
      <c r="H1180" s="30"/>
      <c r="I1180" s="30"/>
      <c r="J1180" s="30"/>
      <c r="K1180" s="30"/>
      <c r="L1180" s="30"/>
      <c r="M1180" s="30"/>
      <c r="N1180" s="30"/>
      <c r="O1180" s="30"/>
      <c r="P1180" s="30"/>
      <c r="Q1180" s="30"/>
      <c r="R1180" s="30"/>
      <c r="S1180" s="30"/>
      <c r="T1180" s="30"/>
      <c r="U1180" s="30"/>
      <c r="V1180" s="30"/>
      <c r="W1180" s="30"/>
      <c r="X1180" s="31"/>
      <c r="Y1180" s="30"/>
      <c r="Z1180" s="32"/>
    </row>
    <row r="1181" spans="2:26" x14ac:dyDescent="0.2">
      <c r="B1181" s="34"/>
      <c r="C1181" s="30"/>
      <c r="D1181" s="30"/>
      <c r="E1181" s="30"/>
      <c r="F1181" s="30"/>
      <c r="G1181" s="30"/>
      <c r="H1181" s="30"/>
      <c r="I1181" s="30"/>
      <c r="J1181" s="30"/>
      <c r="K1181" s="30"/>
      <c r="L1181" s="30"/>
      <c r="M1181" s="30"/>
      <c r="N1181" s="30"/>
      <c r="O1181" s="30"/>
      <c r="P1181" s="30"/>
      <c r="Q1181" s="30"/>
      <c r="R1181" s="30"/>
      <c r="S1181" s="30"/>
      <c r="T1181" s="30"/>
      <c r="U1181" s="30"/>
      <c r="V1181" s="30"/>
      <c r="W1181" s="30"/>
      <c r="X1181" s="31"/>
      <c r="Y1181" s="30"/>
      <c r="Z1181" s="32"/>
    </row>
    <row r="1182" spans="2:26" x14ac:dyDescent="0.2">
      <c r="B1182" s="34"/>
      <c r="C1182" s="30"/>
      <c r="D1182" s="30"/>
      <c r="E1182" s="30"/>
      <c r="F1182" s="30"/>
      <c r="G1182" s="30"/>
      <c r="H1182" s="30"/>
      <c r="I1182" s="30"/>
      <c r="J1182" s="30"/>
      <c r="K1182" s="30"/>
      <c r="L1182" s="30"/>
      <c r="M1182" s="30"/>
      <c r="N1182" s="30"/>
      <c r="O1182" s="30"/>
      <c r="P1182" s="30"/>
      <c r="Q1182" s="30"/>
      <c r="R1182" s="30"/>
      <c r="S1182" s="30"/>
      <c r="T1182" s="30"/>
      <c r="U1182" s="30"/>
      <c r="V1182" s="30"/>
      <c r="W1182" s="30"/>
      <c r="X1182" s="31"/>
      <c r="Y1182" s="30"/>
      <c r="Z1182" s="32"/>
    </row>
    <row r="1183" spans="2:26" x14ac:dyDescent="0.2">
      <c r="B1183" s="34"/>
      <c r="C1183" s="30"/>
      <c r="D1183" s="30"/>
      <c r="E1183" s="30"/>
      <c r="F1183" s="30"/>
      <c r="G1183" s="30"/>
      <c r="H1183" s="30"/>
      <c r="I1183" s="30"/>
      <c r="J1183" s="30"/>
      <c r="K1183" s="30"/>
      <c r="L1183" s="30"/>
      <c r="M1183" s="30"/>
      <c r="N1183" s="30"/>
      <c r="O1183" s="30"/>
      <c r="P1183" s="30"/>
      <c r="Q1183" s="30"/>
      <c r="R1183" s="30"/>
      <c r="S1183" s="30"/>
      <c r="T1183" s="30"/>
      <c r="U1183" s="30"/>
      <c r="V1183" s="30"/>
      <c r="W1183" s="30"/>
      <c r="X1183" s="31"/>
      <c r="Y1183" s="30"/>
      <c r="Z1183" s="32"/>
    </row>
    <row r="1184" spans="2:26" x14ac:dyDescent="0.2">
      <c r="B1184" s="34"/>
      <c r="C1184" s="30"/>
      <c r="D1184" s="30"/>
      <c r="E1184" s="30"/>
      <c r="F1184" s="30"/>
      <c r="G1184" s="30"/>
      <c r="H1184" s="30"/>
      <c r="I1184" s="30"/>
      <c r="J1184" s="30"/>
      <c r="K1184" s="30"/>
      <c r="L1184" s="30"/>
      <c r="M1184" s="30"/>
      <c r="N1184" s="30"/>
      <c r="O1184" s="30"/>
      <c r="P1184" s="30"/>
      <c r="Q1184" s="30"/>
      <c r="R1184" s="30"/>
      <c r="S1184" s="30"/>
      <c r="T1184" s="30"/>
      <c r="U1184" s="30"/>
      <c r="V1184" s="30"/>
      <c r="W1184" s="30"/>
      <c r="X1184" s="31"/>
      <c r="Y1184" s="30"/>
      <c r="Z1184" s="32"/>
    </row>
    <row r="1185" spans="2:26" x14ac:dyDescent="0.2">
      <c r="B1185" s="34"/>
      <c r="C1185" s="30"/>
      <c r="D1185" s="30"/>
      <c r="E1185" s="30"/>
      <c r="F1185" s="30"/>
      <c r="G1185" s="30"/>
      <c r="H1185" s="30"/>
      <c r="I1185" s="30"/>
      <c r="J1185" s="30"/>
      <c r="K1185" s="30"/>
      <c r="L1185" s="30"/>
      <c r="M1185" s="30"/>
      <c r="N1185" s="30"/>
      <c r="O1185" s="30"/>
      <c r="P1185" s="30"/>
      <c r="Q1185" s="30"/>
      <c r="R1185" s="30"/>
      <c r="S1185" s="30"/>
      <c r="T1185" s="30"/>
      <c r="U1185" s="30"/>
      <c r="V1185" s="30"/>
      <c r="W1185" s="30"/>
      <c r="X1185" s="31"/>
      <c r="Y1185" s="30"/>
      <c r="Z1185" s="32"/>
    </row>
    <row r="1186" spans="2:26" x14ac:dyDescent="0.2">
      <c r="B1186" s="34"/>
      <c r="C1186" s="30"/>
      <c r="D1186" s="30"/>
      <c r="E1186" s="30"/>
      <c r="F1186" s="30"/>
      <c r="G1186" s="30"/>
      <c r="H1186" s="30"/>
      <c r="I1186" s="30"/>
      <c r="J1186" s="30"/>
      <c r="K1186" s="30"/>
      <c r="L1186" s="30"/>
      <c r="M1186" s="30"/>
      <c r="N1186" s="30"/>
      <c r="O1186" s="30"/>
      <c r="P1186" s="30"/>
      <c r="Q1186" s="30"/>
      <c r="R1186" s="30"/>
      <c r="S1186" s="30"/>
      <c r="T1186" s="30"/>
      <c r="U1186" s="30"/>
      <c r="V1186" s="30"/>
      <c r="W1186" s="30"/>
      <c r="X1186" s="31"/>
      <c r="Y1186" s="30"/>
      <c r="Z1186" s="32"/>
    </row>
    <row r="1187" spans="2:26" x14ac:dyDescent="0.2">
      <c r="B1187" s="34"/>
      <c r="C1187" s="30"/>
      <c r="D1187" s="30"/>
      <c r="E1187" s="30"/>
      <c r="F1187" s="30"/>
      <c r="G1187" s="30"/>
      <c r="H1187" s="30"/>
      <c r="I1187" s="30"/>
      <c r="J1187" s="30"/>
      <c r="K1187" s="30"/>
      <c r="L1187" s="30"/>
      <c r="M1187" s="30"/>
      <c r="N1187" s="30"/>
      <c r="O1187" s="30"/>
      <c r="P1187" s="30"/>
      <c r="Q1187" s="30"/>
      <c r="R1187" s="30"/>
      <c r="S1187" s="30"/>
      <c r="T1187" s="30"/>
      <c r="U1187" s="30"/>
      <c r="V1187" s="30"/>
      <c r="W1187" s="30"/>
      <c r="X1187" s="31"/>
      <c r="Y1187" s="30"/>
      <c r="Z1187" s="32"/>
    </row>
    <row r="1188" spans="2:26" x14ac:dyDescent="0.2">
      <c r="B1188" s="34"/>
      <c r="C1188" s="30"/>
      <c r="D1188" s="30"/>
      <c r="E1188" s="30"/>
      <c r="F1188" s="30"/>
      <c r="G1188" s="30"/>
      <c r="H1188" s="30"/>
      <c r="I1188" s="30"/>
      <c r="J1188" s="30"/>
      <c r="K1188" s="30"/>
      <c r="L1188" s="30"/>
      <c r="M1188" s="30"/>
      <c r="N1188" s="30"/>
      <c r="O1188" s="30"/>
      <c r="P1188" s="30"/>
      <c r="Q1188" s="30"/>
      <c r="R1188" s="30"/>
      <c r="S1188" s="30"/>
      <c r="T1188" s="30"/>
      <c r="U1188" s="30"/>
      <c r="V1188" s="30"/>
      <c r="W1188" s="30"/>
      <c r="X1188" s="31"/>
      <c r="Y1188" s="30"/>
      <c r="Z1188" s="32"/>
    </row>
    <row r="1189" spans="2:26" x14ac:dyDescent="0.2">
      <c r="B1189" s="34"/>
      <c r="C1189" s="30"/>
      <c r="D1189" s="30"/>
      <c r="E1189" s="30"/>
      <c r="F1189" s="30"/>
      <c r="G1189" s="30"/>
      <c r="H1189" s="30"/>
      <c r="I1189" s="30"/>
      <c r="J1189" s="30"/>
      <c r="K1189" s="30"/>
      <c r="L1189" s="30"/>
      <c r="M1189" s="30"/>
      <c r="N1189" s="30"/>
      <c r="O1189" s="30"/>
      <c r="P1189" s="30"/>
      <c r="Q1189" s="30"/>
      <c r="R1189" s="30"/>
      <c r="S1189" s="30"/>
      <c r="T1189" s="30"/>
      <c r="U1189" s="30"/>
      <c r="V1189" s="30"/>
      <c r="W1189" s="30"/>
      <c r="X1189" s="31"/>
      <c r="Y1189" s="30"/>
      <c r="Z1189" s="32"/>
    </row>
    <row r="1190" spans="2:26" x14ac:dyDescent="0.2">
      <c r="B1190" s="34"/>
      <c r="C1190" s="30"/>
      <c r="D1190" s="30"/>
      <c r="E1190" s="30"/>
      <c r="F1190" s="30"/>
      <c r="G1190" s="30"/>
      <c r="H1190" s="30"/>
      <c r="I1190" s="30"/>
      <c r="J1190" s="30"/>
      <c r="K1190" s="30"/>
      <c r="L1190" s="30"/>
      <c r="M1190" s="30"/>
      <c r="N1190" s="30"/>
      <c r="O1190" s="30"/>
      <c r="P1190" s="30"/>
      <c r="Q1190" s="30"/>
      <c r="R1190" s="30"/>
      <c r="S1190" s="30"/>
      <c r="T1190" s="30"/>
      <c r="U1190" s="30"/>
      <c r="V1190" s="30"/>
      <c r="W1190" s="30"/>
      <c r="X1190" s="31"/>
      <c r="Y1190" s="30"/>
      <c r="Z1190" s="32"/>
    </row>
    <row r="1191" spans="2:26" x14ac:dyDescent="0.2">
      <c r="B1191" s="34"/>
      <c r="C1191" s="30"/>
      <c r="D1191" s="30"/>
      <c r="E1191" s="30"/>
      <c r="F1191" s="30"/>
      <c r="G1191" s="30"/>
      <c r="H1191" s="30"/>
      <c r="I1191" s="30"/>
      <c r="J1191" s="30"/>
      <c r="K1191" s="30"/>
      <c r="L1191" s="30"/>
      <c r="M1191" s="30"/>
      <c r="N1191" s="30"/>
      <c r="O1191" s="30"/>
      <c r="P1191" s="30"/>
      <c r="Q1191" s="30"/>
      <c r="R1191" s="30"/>
      <c r="S1191" s="30"/>
      <c r="T1191" s="30"/>
      <c r="U1191" s="30"/>
      <c r="V1191" s="30"/>
      <c r="W1191" s="30"/>
      <c r="X1191" s="31"/>
      <c r="Y1191" s="30"/>
      <c r="Z1191" s="32"/>
    </row>
    <row r="1192" spans="2:26" x14ac:dyDescent="0.2">
      <c r="B1192" s="34"/>
      <c r="C1192" s="30"/>
      <c r="D1192" s="30"/>
      <c r="E1192" s="30"/>
      <c r="F1192" s="30"/>
      <c r="G1192" s="30"/>
      <c r="H1192" s="30"/>
      <c r="I1192" s="30"/>
      <c r="J1192" s="30"/>
      <c r="K1192" s="30"/>
      <c r="L1192" s="30"/>
      <c r="M1192" s="30"/>
      <c r="N1192" s="30"/>
      <c r="O1192" s="30"/>
      <c r="P1192" s="30"/>
      <c r="Q1192" s="30"/>
      <c r="R1192" s="30"/>
      <c r="S1192" s="30"/>
      <c r="T1192" s="30"/>
      <c r="U1192" s="30"/>
      <c r="V1192" s="30"/>
      <c r="W1192" s="30"/>
      <c r="X1192" s="31"/>
      <c r="Y1192" s="30"/>
      <c r="Z1192" s="32"/>
    </row>
    <row r="1193" spans="2:26" x14ac:dyDescent="0.2">
      <c r="B1193" s="34"/>
      <c r="C1193" s="30"/>
      <c r="D1193" s="30"/>
      <c r="E1193" s="30"/>
      <c r="F1193" s="30"/>
      <c r="G1193" s="30"/>
      <c r="H1193" s="30"/>
      <c r="I1193" s="30"/>
      <c r="J1193" s="30"/>
      <c r="K1193" s="30"/>
      <c r="L1193" s="30"/>
      <c r="M1193" s="30"/>
      <c r="N1193" s="30"/>
      <c r="O1193" s="30"/>
      <c r="P1193" s="30"/>
      <c r="Q1193" s="30"/>
      <c r="R1193" s="30"/>
      <c r="S1193" s="30"/>
      <c r="T1193" s="30"/>
      <c r="U1193" s="30"/>
      <c r="V1193" s="30"/>
      <c r="W1193" s="30"/>
      <c r="X1193" s="31"/>
      <c r="Y1193" s="30"/>
      <c r="Z1193" s="32"/>
    </row>
    <row r="1194" spans="2:26" x14ac:dyDescent="0.2">
      <c r="B1194" s="34"/>
      <c r="C1194" s="30"/>
      <c r="D1194" s="30"/>
      <c r="E1194" s="30"/>
      <c r="F1194" s="30"/>
      <c r="G1194" s="30"/>
      <c r="H1194" s="30"/>
      <c r="I1194" s="30"/>
      <c r="J1194" s="30"/>
      <c r="K1194" s="30"/>
      <c r="L1194" s="30"/>
      <c r="M1194" s="30"/>
      <c r="N1194" s="30"/>
      <c r="O1194" s="30"/>
      <c r="P1194" s="30"/>
      <c r="Q1194" s="30"/>
      <c r="R1194" s="30"/>
      <c r="S1194" s="30"/>
      <c r="T1194" s="30"/>
      <c r="U1194" s="30"/>
      <c r="V1194" s="30"/>
      <c r="W1194" s="30"/>
      <c r="X1194" s="31"/>
      <c r="Y1194" s="30"/>
      <c r="Z1194" s="32"/>
    </row>
    <row r="1195" spans="2:26" x14ac:dyDescent="0.2">
      <c r="B1195" s="34"/>
      <c r="C1195" s="30"/>
      <c r="D1195" s="30"/>
      <c r="E1195" s="30"/>
      <c r="F1195" s="30"/>
      <c r="G1195" s="30"/>
      <c r="H1195" s="30"/>
      <c r="I1195" s="30"/>
      <c r="J1195" s="30"/>
      <c r="K1195" s="30"/>
      <c r="L1195" s="30"/>
      <c r="M1195" s="30"/>
      <c r="N1195" s="30"/>
      <c r="O1195" s="30"/>
      <c r="P1195" s="30"/>
      <c r="Q1195" s="30"/>
      <c r="R1195" s="30"/>
      <c r="S1195" s="30"/>
      <c r="T1195" s="30"/>
      <c r="U1195" s="30"/>
      <c r="V1195" s="30"/>
      <c r="W1195" s="30"/>
      <c r="X1195" s="31"/>
      <c r="Y1195" s="30"/>
      <c r="Z1195" s="32"/>
    </row>
    <row r="1196" spans="2:26" x14ac:dyDescent="0.2">
      <c r="B1196" s="34"/>
      <c r="C1196" s="30"/>
      <c r="D1196" s="30"/>
      <c r="E1196" s="30"/>
      <c r="F1196" s="30"/>
      <c r="G1196" s="30"/>
      <c r="H1196" s="30"/>
      <c r="I1196" s="30"/>
      <c r="J1196" s="30"/>
      <c r="K1196" s="30"/>
      <c r="L1196" s="30"/>
      <c r="M1196" s="30"/>
      <c r="N1196" s="30"/>
      <c r="O1196" s="30"/>
      <c r="P1196" s="30"/>
      <c r="Q1196" s="30"/>
      <c r="R1196" s="30"/>
      <c r="S1196" s="30"/>
      <c r="T1196" s="30"/>
      <c r="U1196" s="30"/>
      <c r="V1196" s="30"/>
      <c r="W1196" s="30"/>
      <c r="X1196" s="31"/>
      <c r="Y1196" s="30"/>
      <c r="Z1196" s="32"/>
    </row>
    <row r="1197" spans="2:26" x14ac:dyDescent="0.2">
      <c r="B1197" s="34"/>
      <c r="C1197" s="30"/>
      <c r="D1197" s="30"/>
      <c r="E1197" s="30"/>
      <c r="F1197" s="30"/>
      <c r="G1197" s="30"/>
      <c r="H1197" s="30"/>
      <c r="I1197" s="30"/>
      <c r="J1197" s="30"/>
      <c r="K1197" s="30"/>
      <c r="L1197" s="30"/>
      <c r="M1197" s="30"/>
      <c r="N1197" s="30"/>
      <c r="O1197" s="30"/>
      <c r="P1197" s="30"/>
      <c r="Q1197" s="30"/>
      <c r="R1197" s="30"/>
      <c r="S1197" s="30"/>
      <c r="T1197" s="30"/>
      <c r="U1197" s="30"/>
      <c r="V1197" s="30"/>
      <c r="W1197" s="30"/>
      <c r="X1197" s="31"/>
      <c r="Y1197" s="30"/>
      <c r="Z1197" s="32"/>
    </row>
    <row r="1198" spans="2:26" x14ac:dyDescent="0.2">
      <c r="B1198" s="34"/>
      <c r="C1198" s="30"/>
      <c r="D1198" s="30"/>
      <c r="E1198" s="30"/>
      <c r="F1198" s="30"/>
      <c r="G1198" s="30"/>
      <c r="H1198" s="30"/>
      <c r="I1198" s="30"/>
      <c r="J1198" s="30"/>
      <c r="K1198" s="30"/>
      <c r="L1198" s="30"/>
      <c r="M1198" s="30"/>
      <c r="N1198" s="30"/>
      <c r="O1198" s="30"/>
      <c r="P1198" s="30"/>
      <c r="Q1198" s="30"/>
      <c r="R1198" s="30"/>
      <c r="S1198" s="30"/>
      <c r="T1198" s="30"/>
      <c r="U1198" s="30"/>
      <c r="V1198" s="30"/>
      <c r="W1198" s="30"/>
      <c r="X1198" s="31"/>
      <c r="Y1198" s="30"/>
      <c r="Z1198" s="32"/>
    </row>
    <row r="1199" spans="2:26" x14ac:dyDescent="0.2">
      <c r="B1199" s="34"/>
      <c r="C1199" s="30"/>
      <c r="D1199" s="30"/>
      <c r="E1199" s="30"/>
      <c r="F1199" s="30"/>
      <c r="G1199" s="30"/>
      <c r="H1199" s="30"/>
      <c r="I1199" s="30"/>
      <c r="J1199" s="30"/>
      <c r="K1199" s="30"/>
      <c r="L1199" s="30"/>
      <c r="M1199" s="30"/>
      <c r="N1199" s="30"/>
      <c r="O1199" s="30"/>
      <c r="P1199" s="30"/>
      <c r="Q1199" s="30"/>
      <c r="R1199" s="30"/>
      <c r="S1199" s="30"/>
      <c r="T1199" s="30"/>
      <c r="U1199" s="30"/>
      <c r="V1199" s="30"/>
      <c r="W1199" s="30"/>
      <c r="X1199" s="31"/>
      <c r="Y1199" s="30"/>
      <c r="Z1199" s="32"/>
    </row>
    <row r="1200" spans="2:26" x14ac:dyDescent="0.2">
      <c r="B1200" s="34"/>
      <c r="C1200" s="30"/>
      <c r="D1200" s="30"/>
      <c r="E1200" s="30"/>
      <c r="F1200" s="30"/>
      <c r="G1200" s="30"/>
      <c r="H1200" s="30"/>
      <c r="I1200" s="30"/>
      <c r="J1200" s="30"/>
      <c r="K1200" s="30"/>
      <c r="L1200" s="30"/>
      <c r="M1200" s="30"/>
      <c r="N1200" s="30"/>
      <c r="O1200" s="30"/>
      <c r="P1200" s="30"/>
      <c r="Q1200" s="30"/>
      <c r="R1200" s="30"/>
      <c r="S1200" s="30"/>
      <c r="T1200" s="30"/>
      <c r="U1200" s="30"/>
      <c r="V1200" s="30"/>
      <c r="W1200" s="30"/>
      <c r="X1200" s="31"/>
      <c r="Y1200" s="30"/>
      <c r="Z1200" s="32"/>
    </row>
    <row r="1201" spans="2:26" x14ac:dyDescent="0.2">
      <c r="B1201" s="34"/>
      <c r="C1201" s="30"/>
      <c r="D1201" s="30"/>
      <c r="E1201" s="30"/>
      <c r="F1201" s="30"/>
      <c r="G1201" s="30"/>
      <c r="H1201" s="30"/>
      <c r="I1201" s="30"/>
      <c r="J1201" s="30"/>
      <c r="K1201" s="30"/>
      <c r="L1201" s="30"/>
      <c r="M1201" s="30"/>
      <c r="N1201" s="30"/>
      <c r="O1201" s="30"/>
      <c r="P1201" s="30"/>
      <c r="Q1201" s="30"/>
      <c r="R1201" s="30"/>
      <c r="S1201" s="30"/>
      <c r="T1201" s="30"/>
      <c r="U1201" s="30"/>
      <c r="V1201" s="30"/>
      <c r="W1201" s="30"/>
      <c r="X1201" s="31"/>
      <c r="Y1201" s="30"/>
      <c r="Z1201" s="32"/>
    </row>
    <row r="1202" spans="2:26" x14ac:dyDescent="0.2">
      <c r="B1202" s="34"/>
      <c r="C1202" s="30"/>
      <c r="D1202" s="30"/>
      <c r="E1202" s="30"/>
      <c r="F1202" s="30"/>
      <c r="G1202" s="30"/>
      <c r="H1202" s="30"/>
      <c r="I1202" s="30"/>
      <c r="J1202" s="30"/>
      <c r="K1202" s="30"/>
      <c r="L1202" s="30"/>
      <c r="M1202" s="30"/>
      <c r="N1202" s="30"/>
      <c r="O1202" s="30"/>
      <c r="P1202" s="30"/>
      <c r="Q1202" s="30"/>
      <c r="R1202" s="30"/>
      <c r="S1202" s="30"/>
      <c r="T1202" s="30"/>
      <c r="U1202" s="30"/>
      <c r="V1202" s="30"/>
      <c r="W1202" s="30"/>
      <c r="X1202" s="31"/>
      <c r="Y1202" s="30"/>
      <c r="Z1202" s="32"/>
    </row>
    <row r="1203" spans="2:26" x14ac:dyDescent="0.2">
      <c r="B1203" s="34"/>
      <c r="C1203" s="30"/>
      <c r="D1203" s="30"/>
      <c r="E1203" s="30"/>
      <c r="F1203" s="30"/>
      <c r="G1203" s="30"/>
      <c r="H1203" s="30"/>
      <c r="I1203" s="30"/>
      <c r="J1203" s="30"/>
      <c r="K1203" s="30"/>
      <c r="L1203" s="30"/>
      <c r="M1203" s="30"/>
      <c r="N1203" s="30"/>
      <c r="O1203" s="30"/>
      <c r="P1203" s="30"/>
      <c r="Q1203" s="30"/>
      <c r="R1203" s="30"/>
      <c r="S1203" s="30"/>
      <c r="T1203" s="30"/>
      <c r="U1203" s="30"/>
      <c r="V1203" s="30"/>
      <c r="W1203" s="30"/>
      <c r="X1203" s="31"/>
      <c r="Y1203" s="30"/>
      <c r="Z1203" s="32"/>
    </row>
    <row r="1204" spans="2:26" x14ac:dyDescent="0.2">
      <c r="B1204" s="34"/>
      <c r="C1204" s="30"/>
      <c r="D1204" s="30"/>
      <c r="E1204" s="30"/>
      <c r="F1204" s="30"/>
      <c r="G1204" s="30"/>
      <c r="H1204" s="30"/>
      <c r="I1204" s="30"/>
      <c r="J1204" s="30"/>
      <c r="K1204" s="30"/>
      <c r="L1204" s="30"/>
      <c r="M1204" s="30"/>
      <c r="N1204" s="30"/>
      <c r="O1204" s="30"/>
      <c r="P1204" s="30"/>
      <c r="Q1204" s="30"/>
      <c r="R1204" s="30"/>
      <c r="S1204" s="30"/>
      <c r="T1204" s="30"/>
      <c r="U1204" s="30"/>
      <c r="V1204" s="30"/>
      <c r="W1204" s="30"/>
      <c r="X1204" s="31"/>
      <c r="Y1204" s="30"/>
      <c r="Z1204" s="32"/>
    </row>
    <row r="1205" spans="2:26" x14ac:dyDescent="0.2">
      <c r="B1205" s="34"/>
      <c r="C1205" s="30"/>
      <c r="D1205" s="30"/>
      <c r="E1205" s="30"/>
      <c r="F1205" s="30"/>
      <c r="G1205" s="30"/>
      <c r="H1205" s="30"/>
      <c r="I1205" s="30"/>
      <c r="J1205" s="30"/>
      <c r="K1205" s="30"/>
      <c r="L1205" s="30"/>
      <c r="M1205" s="30"/>
      <c r="N1205" s="30"/>
      <c r="O1205" s="30"/>
      <c r="P1205" s="30"/>
      <c r="Q1205" s="30"/>
      <c r="R1205" s="30"/>
      <c r="S1205" s="30"/>
      <c r="T1205" s="30"/>
      <c r="U1205" s="30"/>
      <c r="V1205" s="30"/>
      <c r="W1205" s="30"/>
      <c r="X1205" s="31"/>
      <c r="Y1205" s="30"/>
      <c r="Z1205" s="32"/>
    </row>
    <row r="1206" spans="2:26" x14ac:dyDescent="0.2">
      <c r="B1206" s="34"/>
      <c r="C1206" s="30"/>
      <c r="D1206" s="30"/>
      <c r="E1206" s="30"/>
      <c r="F1206" s="30"/>
      <c r="G1206" s="30"/>
      <c r="H1206" s="30"/>
      <c r="I1206" s="30"/>
      <c r="J1206" s="30"/>
      <c r="K1206" s="30"/>
      <c r="L1206" s="30"/>
      <c r="M1206" s="30"/>
      <c r="N1206" s="30"/>
      <c r="O1206" s="30"/>
      <c r="P1206" s="30"/>
      <c r="Q1206" s="30"/>
      <c r="R1206" s="30"/>
      <c r="S1206" s="30"/>
      <c r="T1206" s="30"/>
      <c r="U1206" s="30"/>
      <c r="V1206" s="30"/>
      <c r="W1206" s="30"/>
      <c r="X1206" s="31"/>
      <c r="Y1206" s="30"/>
      <c r="Z1206" s="32"/>
    </row>
    <row r="1207" spans="2:26" x14ac:dyDescent="0.2">
      <c r="B1207" s="34"/>
      <c r="C1207" s="30"/>
      <c r="D1207" s="30"/>
      <c r="E1207" s="30"/>
      <c r="F1207" s="30"/>
      <c r="G1207" s="30"/>
      <c r="H1207" s="30"/>
      <c r="I1207" s="30"/>
      <c r="J1207" s="30"/>
      <c r="K1207" s="30"/>
      <c r="L1207" s="30"/>
      <c r="M1207" s="30"/>
      <c r="N1207" s="30"/>
      <c r="O1207" s="30"/>
      <c r="P1207" s="30"/>
      <c r="Q1207" s="30"/>
      <c r="R1207" s="30"/>
      <c r="S1207" s="30"/>
      <c r="T1207" s="30"/>
      <c r="U1207" s="30"/>
      <c r="V1207" s="30"/>
      <c r="W1207" s="30"/>
      <c r="X1207" s="31"/>
      <c r="Y1207" s="30"/>
      <c r="Z1207" s="32"/>
    </row>
    <row r="1208" spans="2:26" x14ac:dyDescent="0.2">
      <c r="B1208" s="34"/>
      <c r="C1208" s="30"/>
      <c r="D1208" s="30"/>
      <c r="E1208" s="30"/>
      <c r="F1208" s="30"/>
      <c r="G1208" s="30"/>
      <c r="H1208" s="30"/>
      <c r="I1208" s="30"/>
      <c r="J1208" s="30"/>
      <c r="K1208" s="30"/>
      <c r="L1208" s="30"/>
      <c r="M1208" s="30"/>
      <c r="N1208" s="30"/>
      <c r="O1208" s="30"/>
      <c r="P1208" s="30"/>
      <c r="Q1208" s="30"/>
      <c r="R1208" s="30"/>
      <c r="S1208" s="30"/>
      <c r="T1208" s="30"/>
      <c r="U1208" s="30"/>
      <c r="V1208" s="30"/>
      <c r="W1208" s="30"/>
      <c r="X1208" s="31"/>
      <c r="Y1208" s="30"/>
      <c r="Z1208" s="32"/>
    </row>
    <row r="1209" spans="2:26" x14ac:dyDescent="0.2">
      <c r="B1209" s="34"/>
      <c r="C1209" s="30"/>
      <c r="D1209" s="30"/>
      <c r="E1209" s="30"/>
      <c r="F1209" s="30"/>
      <c r="G1209" s="30"/>
      <c r="H1209" s="30"/>
      <c r="I1209" s="30"/>
      <c r="J1209" s="30"/>
      <c r="K1209" s="30"/>
      <c r="L1209" s="30"/>
      <c r="M1209" s="30"/>
      <c r="N1209" s="30"/>
      <c r="O1209" s="30"/>
      <c r="P1209" s="30"/>
      <c r="Q1209" s="30"/>
      <c r="R1209" s="30"/>
      <c r="S1209" s="30"/>
      <c r="T1209" s="30"/>
      <c r="U1209" s="30"/>
      <c r="V1209" s="30"/>
      <c r="W1209" s="30"/>
      <c r="X1209" s="31"/>
      <c r="Y1209" s="30"/>
      <c r="Z1209" s="32"/>
    </row>
    <row r="1210" spans="2:26" x14ac:dyDescent="0.2">
      <c r="B1210" s="34"/>
      <c r="C1210" s="30"/>
      <c r="D1210" s="30"/>
      <c r="E1210" s="30"/>
      <c r="F1210" s="30"/>
      <c r="G1210" s="30"/>
      <c r="H1210" s="30"/>
      <c r="I1210" s="30"/>
      <c r="J1210" s="30"/>
      <c r="K1210" s="30"/>
      <c r="L1210" s="30"/>
      <c r="M1210" s="30"/>
      <c r="N1210" s="30"/>
      <c r="O1210" s="30"/>
      <c r="P1210" s="30"/>
      <c r="Q1210" s="30"/>
      <c r="R1210" s="30"/>
      <c r="S1210" s="30"/>
      <c r="T1210" s="30"/>
      <c r="U1210" s="30"/>
      <c r="V1210" s="30"/>
      <c r="W1210" s="30"/>
      <c r="X1210" s="31"/>
      <c r="Y1210" s="30"/>
      <c r="Z1210" s="32"/>
    </row>
    <row r="1211" spans="2:26" x14ac:dyDescent="0.2">
      <c r="B1211" s="34"/>
      <c r="C1211" s="30"/>
      <c r="D1211" s="30"/>
      <c r="E1211" s="30"/>
      <c r="F1211" s="30"/>
      <c r="G1211" s="30"/>
      <c r="H1211" s="30"/>
      <c r="I1211" s="30"/>
      <c r="J1211" s="30"/>
      <c r="K1211" s="30"/>
      <c r="L1211" s="30"/>
      <c r="M1211" s="30"/>
      <c r="N1211" s="30"/>
      <c r="O1211" s="30"/>
      <c r="P1211" s="30"/>
      <c r="Q1211" s="30"/>
      <c r="R1211" s="30"/>
      <c r="S1211" s="30"/>
      <c r="T1211" s="30"/>
      <c r="U1211" s="30"/>
      <c r="V1211" s="30"/>
      <c r="W1211" s="30"/>
      <c r="X1211" s="31"/>
      <c r="Y1211" s="30"/>
      <c r="Z1211" s="32"/>
    </row>
    <row r="1212" spans="2:26" x14ac:dyDescent="0.2">
      <c r="B1212" s="34"/>
      <c r="C1212" s="30"/>
      <c r="D1212" s="30"/>
      <c r="E1212" s="30"/>
      <c r="F1212" s="30"/>
      <c r="G1212" s="30"/>
      <c r="H1212" s="30"/>
      <c r="I1212" s="30"/>
      <c r="J1212" s="30"/>
      <c r="K1212" s="30"/>
      <c r="L1212" s="30"/>
      <c r="M1212" s="30"/>
      <c r="N1212" s="30"/>
      <c r="O1212" s="30"/>
      <c r="P1212" s="30"/>
      <c r="Q1212" s="30"/>
      <c r="R1212" s="30"/>
      <c r="S1212" s="30"/>
      <c r="T1212" s="30"/>
      <c r="U1212" s="30"/>
      <c r="V1212" s="30"/>
      <c r="W1212" s="30"/>
      <c r="X1212" s="31"/>
      <c r="Y1212" s="30"/>
      <c r="Z1212" s="32"/>
    </row>
    <row r="1213" spans="2:26" x14ac:dyDescent="0.2">
      <c r="B1213" s="34"/>
      <c r="C1213" s="30"/>
      <c r="D1213" s="30"/>
      <c r="E1213" s="30"/>
      <c r="F1213" s="30"/>
      <c r="G1213" s="30"/>
      <c r="H1213" s="30"/>
      <c r="I1213" s="30"/>
      <c r="J1213" s="30"/>
      <c r="K1213" s="30"/>
      <c r="L1213" s="30"/>
      <c r="M1213" s="30"/>
      <c r="N1213" s="30"/>
      <c r="O1213" s="30"/>
      <c r="P1213" s="30"/>
      <c r="Q1213" s="30"/>
      <c r="R1213" s="30"/>
      <c r="S1213" s="30"/>
      <c r="T1213" s="30"/>
      <c r="U1213" s="30"/>
      <c r="V1213" s="30"/>
      <c r="W1213" s="30"/>
      <c r="X1213" s="31"/>
      <c r="Y1213" s="30"/>
      <c r="Z1213" s="32"/>
    </row>
    <row r="1214" spans="2:26" x14ac:dyDescent="0.2">
      <c r="B1214" s="34"/>
      <c r="C1214" s="30"/>
      <c r="D1214" s="30"/>
      <c r="E1214" s="30"/>
      <c r="F1214" s="30"/>
      <c r="G1214" s="30"/>
      <c r="H1214" s="30"/>
      <c r="I1214" s="30"/>
      <c r="J1214" s="30"/>
      <c r="K1214" s="30"/>
      <c r="L1214" s="30"/>
      <c r="M1214" s="30"/>
      <c r="N1214" s="30"/>
      <c r="O1214" s="30"/>
      <c r="P1214" s="30"/>
      <c r="Q1214" s="30"/>
      <c r="R1214" s="30"/>
      <c r="S1214" s="30"/>
      <c r="T1214" s="30"/>
      <c r="U1214" s="30"/>
      <c r="V1214" s="30"/>
      <c r="W1214" s="30"/>
      <c r="X1214" s="31"/>
      <c r="Y1214" s="30"/>
      <c r="Z1214" s="32"/>
    </row>
    <row r="1215" spans="2:26" x14ac:dyDescent="0.2">
      <c r="B1215" s="34"/>
      <c r="C1215" s="30"/>
      <c r="D1215" s="30"/>
      <c r="E1215" s="30"/>
      <c r="F1215" s="30"/>
      <c r="G1215" s="30"/>
      <c r="H1215" s="30"/>
      <c r="I1215" s="30"/>
      <c r="J1215" s="30"/>
      <c r="K1215" s="30"/>
      <c r="L1215" s="30"/>
      <c r="M1215" s="30"/>
      <c r="N1215" s="30"/>
      <c r="O1215" s="30"/>
      <c r="P1215" s="30"/>
      <c r="Q1215" s="30"/>
      <c r="R1215" s="30"/>
      <c r="S1215" s="30"/>
      <c r="T1215" s="30"/>
      <c r="U1215" s="30"/>
      <c r="V1215" s="30"/>
      <c r="W1215" s="30"/>
      <c r="X1215" s="31"/>
      <c r="Y1215" s="30"/>
      <c r="Z1215" s="32"/>
    </row>
    <row r="1216" spans="2:26" x14ac:dyDescent="0.2">
      <c r="B1216" s="34"/>
      <c r="C1216" s="30"/>
      <c r="D1216" s="30"/>
      <c r="E1216" s="30"/>
      <c r="F1216" s="30"/>
      <c r="G1216" s="30"/>
      <c r="H1216" s="30"/>
      <c r="I1216" s="30"/>
      <c r="J1216" s="30"/>
      <c r="K1216" s="30"/>
      <c r="L1216" s="30"/>
      <c r="M1216" s="30"/>
      <c r="N1216" s="30"/>
      <c r="O1216" s="30"/>
      <c r="P1216" s="30"/>
      <c r="Q1216" s="30"/>
      <c r="R1216" s="30"/>
      <c r="S1216" s="30"/>
      <c r="T1216" s="30"/>
      <c r="U1216" s="30"/>
      <c r="V1216" s="30"/>
      <c r="W1216" s="30"/>
      <c r="X1216" s="31"/>
      <c r="Y1216" s="30"/>
      <c r="Z1216" s="32"/>
    </row>
    <row r="1217" spans="2:26" x14ac:dyDescent="0.2">
      <c r="B1217" s="34"/>
      <c r="C1217" s="30"/>
      <c r="D1217" s="30"/>
      <c r="E1217" s="30"/>
      <c r="F1217" s="30"/>
      <c r="G1217" s="30"/>
      <c r="H1217" s="30"/>
      <c r="I1217" s="30"/>
      <c r="J1217" s="30"/>
      <c r="K1217" s="30"/>
      <c r="L1217" s="30"/>
      <c r="M1217" s="30"/>
      <c r="N1217" s="30"/>
      <c r="O1217" s="30"/>
      <c r="P1217" s="30"/>
      <c r="Q1217" s="30"/>
      <c r="R1217" s="30"/>
      <c r="S1217" s="30"/>
      <c r="T1217" s="30"/>
      <c r="U1217" s="30"/>
      <c r="V1217" s="30"/>
      <c r="W1217" s="30"/>
      <c r="X1217" s="31"/>
      <c r="Y1217" s="30"/>
      <c r="Z1217" s="32"/>
    </row>
    <row r="1218" spans="2:26" x14ac:dyDescent="0.2">
      <c r="B1218" s="34"/>
      <c r="C1218" s="30"/>
      <c r="D1218" s="30"/>
      <c r="E1218" s="30"/>
      <c r="F1218" s="30"/>
      <c r="G1218" s="30"/>
      <c r="H1218" s="30"/>
      <c r="I1218" s="30"/>
      <c r="J1218" s="30"/>
      <c r="K1218" s="30"/>
      <c r="L1218" s="30"/>
      <c r="M1218" s="30"/>
      <c r="N1218" s="30"/>
      <c r="O1218" s="30"/>
      <c r="P1218" s="30"/>
      <c r="Q1218" s="30"/>
      <c r="R1218" s="30"/>
      <c r="S1218" s="30"/>
      <c r="T1218" s="30"/>
      <c r="U1218" s="30"/>
      <c r="V1218" s="30"/>
      <c r="W1218" s="30"/>
      <c r="X1218" s="31"/>
      <c r="Y1218" s="30"/>
      <c r="Z1218" s="32"/>
    </row>
    <row r="1219" spans="2:26" x14ac:dyDescent="0.2">
      <c r="B1219" s="34"/>
      <c r="C1219" s="30"/>
      <c r="D1219" s="30"/>
      <c r="E1219" s="30"/>
      <c r="F1219" s="30"/>
      <c r="G1219" s="30"/>
      <c r="H1219" s="30"/>
      <c r="I1219" s="30"/>
      <c r="J1219" s="30"/>
      <c r="K1219" s="30"/>
      <c r="L1219" s="30"/>
      <c r="M1219" s="30"/>
      <c r="N1219" s="30"/>
      <c r="O1219" s="30"/>
      <c r="P1219" s="30"/>
      <c r="Q1219" s="30"/>
      <c r="R1219" s="30"/>
      <c r="S1219" s="30"/>
      <c r="T1219" s="30"/>
      <c r="U1219" s="30"/>
      <c r="V1219" s="30"/>
      <c r="W1219" s="30"/>
      <c r="X1219" s="31"/>
      <c r="Y1219" s="30"/>
      <c r="Z1219" s="32"/>
    </row>
    <row r="1220" spans="2:26" x14ac:dyDescent="0.2">
      <c r="B1220" s="34"/>
      <c r="C1220" s="30"/>
      <c r="D1220" s="30"/>
      <c r="E1220" s="30"/>
      <c r="F1220" s="30"/>
      <c r="G1220" s="30"/>
      <c r="H1220" s="30"/>
      <c r="I1220" s="30"/>
      <c r="J1220" s="30"/>
      <c r="K1220" s="30"/>
      <c r="L1220" s="30"/>
      <c r="M1220" s="30"/>
      <c r="N1220" s="30"/>
      <c r="O1220" s="30"/>
      <c r="P1220" s="30"/>
      <c r="Q1220" s="30"/>
      <c r="R1220" s="30"/>
      <c r="S1220" s="30"/>
      <c r="T1220" s="30"/>
      <c r="U1220" s="30"/>
      <c r="V1220" s="30"/>
      <c r="W1220" s="30"/>
      <c r="X1220" s="31"/>
      <c r="Y1220" s="30"/>
      <c r="Z1220" s="32"/>
    </row>
    <row r="1221" spans="2:26" x14ac:dyDescent="0.2">
      <c r="B1221" s="34"/>
      <c r="C1221" s="30"/>
      <c r="D1221" s="30"/>
      <c r="E1221" s="30"/>
      <c r="F1221" s="30"/>
      <c r="G1221" s="30"/>
      <c r="H1221" s="30"/>
      <c r="I1221" s="30"/>
      <c r="J1221" s="30"/>
      <c r="K1221" s="30"/>
      <c r="L1221" s="30"/>
      <c r="M1221" s="30"/>
      <c r="N1221" s="30"/>
      <c r="O1221" s="30"/>
      <c r="P1221" s="30"/>
      <c r="Q1221" s="30"/>
      <c r="R1221" s="30"/>
      <c r="S1221" s="30"/>
      <c r="T1221" s="30"/>
      <c r="U1221" s="30"/>
      <c r="V1221" s="30"/>
      <c r="W1221" s="30"/>
      <c r="X1221" s="31"/>
      <c r="Y1221" s="30"/>
      <c r="Z1221" s="32"/>
    </row>
    <row r="1222" spans="2:26" x14ac:dyDescent="0.2">
      <c r="B1222" s="34"/>
      <c r="C1222" s="30"/>
      <c r="D1222" s="30"/>
      <c r="E1222" s="30"/>
      <c r="F1222" s="30"/>
      <c r="G1222" s="30"/>
      <c r="H1222" s="30"/>
      <c r="I1222" s="30"/>
      <c r="J1222" s="30"/>
      <c r="K1222" s="30"/>
      <c r="L1222" s="30"/>
      <c r="M1222" s="30"/>
      <c r="N1222" s="30"/>
      <c r="O1222" s="30"/>
      <c r="P1222" s="30"/>
      <c r="Q1222" s="30"/>
      <c r="R1222" s="30"/>
      <c r="S1222" s="30"/>
      <c r="T1222" s="30"/>
      <c r="U1222" s="30"/>
      <c r="V1222" s="30"/>
      <c r="W1222" s="30"/>
      <c r="X1222" s="31"/>
      <c r="Y1222" s="30"/>
      <c r="Z1222" s="32"/>
    </row>
    <row r="1223" spans="2:26" x14ac:dyDescent="0.2">
      <c r="B1223" s="34"/>
      <c r="C1223" s="30"/>
      <c r="D1223" s="30"/>
      <c r="E1223" s="30"/>
      <c r="F1223" s="30"/>
      <c r="G1223" s="30"/>
      <c r="H1223" s="30"/>
      <c r="I1223" s="30"/>
      <c r="J1223" s="30"/>
      <c r="K1223" s="30"/>
      <c r="L1223" s="30"/>
      <c r="M1223" s="30"/>
      <c r="N1223" s="30"/>
      <c r="O1223" s="30"/>
      <c r="P1223" s="30"/>
      <c r="Q1223" s="30"/>
      <c r="R1223" s="30"/>
      <c r="S1223" s="30"/>
      <c r="T1223" s="30"/>
      <c r="U1223" s="30"/>
      <c r="V1223" s="30"/>
      <c r="W1223" s="30"/>
      <c r="X1223" s="31"/>
      <c r="Y1223" s="30"/>
      <c r="Z1223" s="32"/>
    </row>
    <row r="1224" spans="2:26" x14ac:dyDescent="0.2">
      <c r="B1224" s="34"/>
      <c r="C1224" s="30"/>
      <c r="D1224" s="30"/>
      <c r="E1224" s="30"/>
      <c r="F1224" s="30"/>
      <c r="G1224" s="30"/>
      <c r="H1224" s="30"/>
      <c r="I1224" s="30"/>
      <c r="J1224" s="30"/>
      <c r="K1224" s="30"/>
      <c r="L1224" s="30"/>
      <c r="M1224" s="30"/>
      <c r="N1224" s="30"/>
      <c r="O1224" s="30"/>
      <c r="P1224" s="30"/>
      <c r="Q1224" s="30"/>
      <c r="R1224" s="30"/>
      <c r="S1224" s="30"/>
      <c r="T1224" s="30"/>
      <c r="U1224" s="30"/>
      <c r="V1224" s="30"/>
      <c r="W1224" s="30"/>
      <c r="X1224" s="31"/>
      <c r="Y1224" s="30"/>
      <c r="Z1224" s="32"/>
    </row>
    <row r="1225" spans="2:26" x14ac:dyDescent="0.2">
      <c r="B1225" s="34"/>
      <c r="C1225" s="30"/>
      <c r="D1225" s="30"/>
      <c r="E1225" s="30"/>
      <c r="F1225" s="30"/>
      <c r="G1225" s="30"/>
      <c r="H1225" s="30"/>
      <c r="I1225" s="30"/>
      <c r="J1225" s="30"/>
      <c r="K1225" s="30"/>
      <c r="L1225" s="30"/>
      <c r="M1225" s="30"/>
      <c r="N1225" s="30"/>
      <c r="O1225" s="30"/>
      <c r="P1225" s="30"/>
      <c r="Q1225" s="30"/>
      <c r="R1225" s="30"/>
      <c r="S1225" s="30"/>
      <c r="T1225" s="30"/>
      <c r="U1225" s="30"/>
      <c r="V1225" s="30"/>
      <c r="W1225" s="30"/>
      <c r="X1225" s="31"/>
      <c r="Y1225" s="30"/>
      <c r="Z1225" s="32"/>
    </row>
    <row r="1226" spans="2:26" x14ac:dyDescent="0.2">
      <c r="B1226" s="34"/>
      <c r="C1226" s="30"/>
      <c r="D1226" s="30"/>
      <c r="E1226" s="30"/>
      <c r="F1226" s="30"/>
      <c r="G1226" s="30"/>
      <c r="H1226" s="30"/>
      <c r="I1226" s="30"/>
      <c r="J1226" s="30"/>
      <c r="K1226" s="30"/>
      <c r="L1226" s="30"/>
      <c r="M1226" s="30"/>
      <c r="N1226" s="30"/>
      <c r="O1226" s="30"/>
      <c r="P1226" s="30"/>
      <c r="Q1226" s="30"/>
      <c r="R1226" s="30"/>
      <c r="S1226" s="30"/>
      <c r="T1226" s="30"/>
      <c r="U1226" s="30"/>
      <c r="V1226" s="30"/>
      <c r="W1226" s="30"/>
      <c r="X1226" s="31"/>
      <c r="Y1226" s="30"/>
      <c r="Z1226" s="32"/>
    </row>
    <row r="1227" spans="2:26" x14ac:dyDescent="0.2">
      <c r="B1227" s="34"/>
      <c r="C1227" s="30"/>
      <c r="D1227" s="30"/>
      <c r="E1227" s="30"/>
      <c r="F1227" s="30"/>
      <c r="G1227" s="30"/>
      <c r="H1227" s="30"/>
      <c r="I1227" s="30"/>
      <c r="J1227" s="30"/>
      <c r="K1227" s="30"/>
      <c r="L1227" s="30"/>
      <c r="M1227" s="30"/>
      <c r="N1227" s="30"/>
      <c r="O1227" s="30"/>
      <c r="P1227" s="30"/>
      <c r="Q1227" s="30"/>
      <c r="R1227" s="30"/>
      <c r="S1227" s="30"/>
      <c r="T1227" s="30"/>
      <c r="U1227" s="30"/>
      <c r="V1227" s="30"/>
      <c r="W1227" s="30"/>
      <c r="X1227" s="31"/>
      <c r="Y1227" s="30"/>
      <c r="Z1227" s="32"/>
    </row>
    <row r="1228" spans="2:26" x14ac:dyDescent="0.2">
      <c r="B1228" s="34"/>
      <c r="C1228" s="30"/>
      <c r="D1228" s="30"/>
      <c r="E1228" s="30"/>
      <c r="F1228" s="30"/>
      <c r="G1228" s="30"/>
      <c r="H1228" s="30"/>
      <c r="I1228" s="30"/>
      <c r="J1228" s="30"/>
      <c r="K1228" s="30"/>
      <c r="L1228" s="30"/>
      <c r="M1228" s="30"/>
      <c r="N1228" s="30"/>
      <c r="O1228" s="30"/>
      <c r="P1228" s="30"/>
      <c r="Q1228" s="30"/>
      <c r="R1228" s="30"/>
      <c r="S1228" s="30"/>
      <c r="T1228" s="30"/>
      <c r="U1228" s="30"/>
      <c r="V1228" s="30"/>
      <c r="W1228" s="30"/>
      <c r="X1228" s="31"/>
      <c r="Y1228" s="30"/>
      <c r="Z1228" s="32"/>
    </row>
    <row r="1229" spans="2:26" x14ac:dyDescent="0.2">
      <c r="B1229" s="34"/>
      <c r="C1229" s="30"/>
      <c r="D1229" s="30"/>
      <c r="E1229" s="30"/>
      <c r="F1229" s="30"/>
      <c r="G1229" s="30"/>
      <c r="H1229" s="30"/>
      <c r="I1229" s="30"/>
      <c r="J1229" s="30"/>
      <c r="K1229" s="30"/>
      <c r="L1229" s="30"/>
      <c r="M1229" s="30"/>
      <c r="N1229" s="30"/>
      <c r="O1229" s="30"/>
      <c r="P1229" s="30"/>
      <c r="Q1229" s="30"/>
      <c r="R1229" s="30"/>
      <c r="S1229" s="30"/>
      <c r="T1229" s="30"/>
      <c r="U1229" s="30"/>
      <c r="V1229" s="30"/>
      <c r="W1229" s="30"/>
      <c r="X1229" s="31"/>
      <c r="Y1229" s="30"/>
      <c r="Z1229" s="32"/>
    </row>
    <row r="1230" spans="2:26" x14ac:dyDescent="0.2">
      <c r="B1230" s="34"/>
      <c r="C1230" s="30"/>
      <c r="D1230" s="30"/>
      <c r="E1230" s="30"/>
      <c r="F1230" s="30"/>
      <c r="G1230" s="30"/>
      <c r="H1230" s="30"/>
      <c r="I1230" s="30"/>
      <c r="J1230" s="30"/>
      <c r="K1230" s="30"/>
      <c r="L1230" s="30"/>
      <c r="M1230" s="30"/>
      <c r="N1230" s="30"/>
      <c r="O1230" s="30"/>
      <c r="P1230" s="30"/>
      <c r="Q1230" s="30"/>
      <c r="R1230" s="30"/>
      <c r="S1230" s="30"/>
      <c r="T1230" s="30"/>
      <c r="U1230" s="30"/>
      <c r="V1230" s="30"/>
      <c r="W1230" s="30"/>
      <c r="X1230" s="31"/>
      <c r="Y1230" s="30"/>
      <c r="Z1230" s="32"/>
    </row>
    <row r="1231" spans="2:26" x14ac:dyDescent="0.2">
      <c r="B1231" s="34"/>
      <c r="C1231" s="30"/>
      <c r="D1231" s="30"/>
      <c r="E1231" s="30"/>
      <c r="F1231" s="30"/>
      <c r="G1231" s="30"/>
      <c r="H1231" s="30"/>
      <c r="I1231" s="30"/>
      <c r="J1231" s="30"/>
      <c r="K1231" s="30"/>
      <c r="L1231" s="30"/>
      <c r="M1231" s="30"/>
      <c r="N1231" s="30"/>
      <c r="O1231" s="30"/>
      <c r="P1231" s="30"/>
      <c r="Q1231" s="30"/>
      <c r="R1231" s="30"/>
      <c r="S1231" s="30"/>
      <c r="T1231" s="30"/>
      <c r="U1231" s="30"/>
      <c r="V1231" s="30"/>
      <c r="W1231" s="30"/>
      <c r="X1231" s="31"/>
      <c r="Y1231" s="30"/>
      <c r="Z1231" s="32"/>
    </row>
    <row r="1232" spans="2:26" x14ac:dyDescent="0.2">
      <c r="B1232" s="34"/>
      <c r="C1232" s="30"/>
      <c r="D1232" s="30"/>
      <c r="E1232" s="30"/>
      <c r="F1232" s="30"/>
      <c r="G1232" s="30"/>
      <c r="H1232" s="30"/>
      <c r="I1232" s="30"/>
      <c r="J1232" s="30"/>
      <c r="K1232" s="30"/>
      <c r="L1232" s="30"/>
      <c r="M1232" s="30"/>
      <c r="N1232" s="30"/>
      <c r="O1232" s="30"/>
      <c r="P1232" s="30"/>
      <c r="Q1232" s="30"/>
      <c r="R1232" s="30"/>
      <c r="S1232" s="30"/>
      <c r="T1232" s="30"/>
      <c r="U1232" s="30"/>
      <c r="V1232" s="30"/>
      <c r="W1232" s="30"/>
      <c r="X1232" s="31"/>
      <c r="Y1232" s="30"/>
      <c r="Z1232" s="32"/>
    </row>
    <row r="1233" spans="2:26" x14ac:dyDescent="0.2">
      <c r="B1233" s="34"/>
      <c r="C1233" s="30"/>
      <c r="D1233" s="30"/>
      <c r="E1233" s="30"/>
      <c r="F1233" s="30"/>
      <c r="G1233" s="30"/>
      <c r="H1233" s="30"/>
      <c r="I1233" s="30"/>
      <c r="J1233" s="30"/>
      <c r="K1233" s="30"/>
      <c r="L1233" s="30"/>
      <c r="M1233" s="30"/>
      <c r="N1233" s="30"/>
      <c r="O1233" s="30"/>
      <c r="P1233" s="30"/>
      <c r="Q1233" s="30"/>
      <c r="R1233" s="30"/>
      <c r="S1233" s="30"/>
      <c r="T1233" s="30"/>
      <c r="U1233" s="30"/>
      <c r="V1233" s="30"/>
      <c r="W1233" s="30"/>
      <c r="X1233" s="31"/>
      <c r="Y1233" s="30"/>
      <c r="Z1233" s="32"/>
    </row>
    <row r="1234" spans="2:26" x14ac:dyDescent="0.2">
      <c r="B1234" s="34"/>
      <c r="C1234" s="30"/>
      <c r="D1234" s="30"/>
      <c r="E1234" s="30"/>
      <c r="F1234" s="30"/>
      <c r="G1234" s="30"/>
      <c r="H1234" s="30"/>
      <c r="I1234" s="30"/>
      <c r="J1234" s="30"/>
      <c r="K1234" s="30"/>
      <c r="L1234" s="30"/>
      <c r="M1234" s="30"/>
      <c r="N1234" s="30"/>
      <c r="O1234" s="30"/>
      <c r="P1234" s="30"/>
      <c r="Q1234" s="30"/>
      <c r="R1234" s="30"/>
      <c r="S1234" s="30"/>
      <c r="T1234" s="30"/>
      <c r="U1234" s="30"/>
      <c r="V1234" s="30"/>
      <c r="W1234" s="30"/>
      <c r="X1234" s="31"/>
      <c r="Y1234" s="30"/>
      <c r="Z1234" s="32"/>
    </row>
    <row r="1235" spans="2:26" x14ac:dyDescent="0.2">
      <c r="B1235" s="34"/>
      <c r="C1235" s="30"/>
      <c r="D1235" s="30"/>
      <c r="E1235" s="30"/>
      <c r="F1235" s="30"/>
      <c r="G1235" s="30"/>
      <c r="H1235" s="30"/>
      <c r="I1235" s="30"/>
      <c r="J1235" s="30"/>
      <c r="K1235" s="30"/>
      <c r="L1235" s="30"/>
      <c r="M1235" s="30"/>
      <c r="N1235" s="30"/>
      <c r="O1235" s="30"/>
      <c r="P1235" s="30"/>
      <c r="Q1235" s="30"/>
      <c r="R1235" s="30"/>
      <c r="S1235" s="30"/>
      <c r="T1235" s="30"/>
      <c r="U1235" s="30"/>
      <c r="V1235" s="30"/>
      <c r="W1235" s="30"/>
      <c r="X1235" s="31"/>
      <c r="Y1235" s="30"/>
      <c r="Z1235" s="32"/>
    </row>
    <row r="1236" spans="2:26" x14ac:dyDescent="0.2">
      <c r="B1236" s="34"/>
      <c r="C1236" s="30"/>
      <c r="D1236" s="30"/>
      <c r="E1236" s="30"/>
      <c r="F1236" s="30"/>
      <c r="G1236" s="30"/>
      <c r="H1236" s="30"/>
      <c r="I1236" s="30"/>
      <c r="J1236" s="30"/>
      <c r="K1236" s="30"/>
      <c r="L1236" s="30"/>
      <c r="M1236" s="30"/>
      <c r="N1236" s="30"/>
      <c r="O1236" s="30"/>
      <c r="P1236" s="30"/>
      <c r="Q1236" s="30"/>
      <c r="R1236" s="30"/>
      <c r="S1236" s="30"/>
      <c r="T1236" s="30"/>
      <c r="U1236" s="30"/>
      <c r="V1236" s="30"/>
      <c r="W1236" s="30"/>
      <c r="X1236" s="31"/>
      <c r="Y1236" s="30"/>
      <c r="Z1236" s="32"/>
    </row>
    <row r="1237" spans="2:26" x14ac:dyDescent="0.2">
      <c r="B1237" s="34"/>
      <c r="C1237" s="30"/>
      <c r="D1237" s="30"/>
      <c r="E1237" s="30"/>
      <c r="F1237" s="30"/>
      <c r="G1237" s="30"/>
      <c r="H1237" s="30"/>
      <c r="I1237" s="30"/>
      <c r="J1237" s="30"/>
      <c r="K1237" s="30"/>
      <c r="L1237" s="30"/>
      <c r="M1237" s="30"/>
      <c r="N1237" s="30"/>
      <c r="O1237" s="30"/>
      <c r="P1237" s="30"/>
      <c r="Q1237" s="30"/>
      <c r="R1237" s="30"/>
      <c r="S1237" s="30"/>
      <c r="T1237" s="30"/>
      <c r="U1237" s="30"/>
      <c r="V1237" s="30"/>
      <c r="W1237" s="30"/>
      <c r="X1237" s="31"/>
      <c r="Y1237" s="30"/>
      <c r="Z1237" s="32"/>
    </row>
    <row r="1238" spans="2:26" x14ac:dyDescent="0.2">
      <c r="B1238" s="34"/>
      <c r="C1238" s="30"/>
      <c r="D1238" s="30"/>
      <c r="E1238" s="30"/>
      <c r="F1238" s="30"/>
      <c r="G1238" s="30"/>
      <c r="H1238" s="30"/>
      <c r="I1238" s="30"/>
      <c r="J1238" s="30"/>
      <c r="K1238" s="30"/>
      <c r="L1238" s="30"/>
      <c r="M1238" s="30"/>
      <c r="N1238" s="30"/>
      <c r="O1238" s="30"/>
      <c r="P1238" s="30"/>
      <c r="Q1238" s="30"/>
      <c r="R1238" s="30"/>
      <c r="S1238" s="30"/>
      <c r="T1238" s="30"/>
      <c r="U1238" s="30"/>
      <c r="V1238" s="30"/>
      <c r="W1238" s="30"/>
      <c r="X1238" s="31"/>
      <c r="Y1238" s="30"/>
      <c r="Z1238" s="32"/>
    </row>
    <row r="1239" spans="2:26" x14ac:dyDescent="0.2">
      <c r="B1239" s="34"/>
      <c r="C1239" s="30"/>
      <c r="D1239" s="30"/>
      <c r="E1239" s="30"/>
      <c r="F1239" s="30"/>
      <c r="G1239" s="30"/>
      <c r="H1239" s="30"/>
      <c r="I1239" s="30"/>
      <c r="J1239" s="30"/>
      <c r="K1239" s="30"/>
      <c r="L1239" s="30"/>
      <c r="M1239" s="30"/>
      <c r="N1239" s="30"/>
      <c r="O1239" s="30"/>
      <c r="P1239" s="30"/>
      <c r="Q1239" s="30"/>
      <c r="R1239" s="30"/>
      <c r="S1239" s="30"/>
      <c r="T1239" s="30"/>
      <c r="U1239" s="30"/>
      <c r="V1239" s="30"/>
      <c r="W1239" s="30"/>
      <c r="X1239" s="31"/>
      <c r="Y1239" s="30"/>
      <c r="Z1239" s="32"/>
    </row>
    <row r="1240" spans="2:26" x14ac:dyDescent="0.2">
      <c r="B1240" s="34"/>
      <c r="C1240" s="30"/>
      <c r="D1240" s="30"/>
      <c r="E1240" s="30"/>
      <c r="F1240" s="30"/>
      <c r="G1240" s="30"/>
      <c r="H1240" s="30"/>
      <c r="I1240" s="30"/>
      <c r="J1240" s="30"/>
      <c r="K1240" s="30"/>
      <c r="L1240" s="30"/>
      <c r="M1240" s="30"/>
      <c r="N1240" s="30"/>
      <c r="O1240" s="30"/>
      <c r="P1240" s="30"/>
      <c r="Q1240" s="30"/>
      <c r="R1240" s="30"/>
      <c r="S1240" s="30"/>
      <c r="T1240" s="30"/>
      <c r="U1240" s="30"/>
      <c r="V1240" s="30"/>
      <c r="W1240" s="30"/>
      <c r="X1240" s="31"/>
      <c r="Y1240" s="30"/>
      <c r="Z1240" s="32"/>
    </row>
    <row r="1241" spans="2:26" x14ac:dyDescent="0.2">
      <c r="B1241" s="34"/>
      <c r="C1241" s="30"/>
      <c r="D1241" s="30"/>
      <c r="E1241" s="30"/>
      <c r="F1241" s="30"/>
      <c r="G1241" s="30"/>
      <c r="H1241" s="30"/>
      <c r="I1241" s="30"/>
      <c r="J1241" s="30"/>
      <c r="K1241" s="30"/>
      <c r="L1241" s="30"/>
      <c r="M1241" s="30"/>
      <c r="N1241" s="30"/>
      <c r="O1241" s="30"/>
      <c r="P1241" s="30"/>
      <c r="Q1241" s="30"/>
      <c r="R1241" s="30"/>
      <c r="S1241" s="30"/>
      <c r="T1241" s="30"/>
      <c r="U1241" s="30"/>
      <c r="V1241" s="30"/>
      <c r="W1241" s="30"/>
      <c r="X1241" s="31"/>
      <c r="Y1241" s="30"/>
      <c r="Z1241" s="32"/>
    </row>
    <row r="1242" spans="2:26" x14ac:dyDescent="0.2">
      <c r="B1242" s="34"/>
      <c r="C1242" s="30"/>
      <c r="D1242" s="30"/>
      <c r="E1242" s="30"/>
      <c r="F1242" s="30"/>
      <c r="G1242" s="30"/>
      <c r="H1242" s="30"/>
      <c r="I1242" s="30"/>
      <c r="J1242" s="30"/>
      <c r="K1242" s="30"/>
      <c r="L1242" s="30"/>
      <c r="M1242" s="30"/>
      <c r="N1242" s="30"/>
      <c r="O1242" s="30"/>
      <c r="P1242" s="30"/>
      <c r="Q1242" s="30"/>
      <c r="R1242" s="30"/>
      <c r="S1242" s="30"/>
      <c r="T1242" s="30"/>
      <c r="U1242" s="30"/>
      <c r="V1242" s="30"/>
      <c r="W1242" s="30"/>
      <c r="X1242" s="31"/>
      <c r="Y1242" s="30"/>
      <c r="Z1242" s="32"/>
    </row>
    <row r="1243" spans="2:26" x14ac:dyDescent="0.2">
      <c r="B1243" s="34"/>
      <c r="C1243" s="30"/>
      <c r="D1243" s="30"/>
      <c r="E1243" s="30"/>
      <c r="F1243" s="30"/>
      <c r="G1243" s="30"/>
      <c r="H1243" s="30"/>
      <c r="I1243" s="30"/>
      <c r="J1243" s="30"/>
      <c r="K1243" s="30"/>
      <c r="L1243" s="30"/>
      <c r="M1243" s="30"/>
      <c r="N1243" s="30"/>
      <c r="O1243" s="30"/>
      <c r="P1243" s="30"/>
      <c r="Q1243" s="30"/>
      <c r="R1243" s="30"/>
      <c r="S1243" s="30"/>
      <c r="T1243" s="30"/>
      <c r="U1243" s="30"/>
      <c r="V1243" s="30"/>
      <c r="W1243" s="30"/>
      <c r="X1243" s="31"/>
      <c r="Y1243" s="30"/>
      <c r="Z1243" s="32"/>
    </row>
    <row r="1244" spans="2:26" x14ac:dyDescent="0.2">
      <c r="B1244" s="34"/>
      <c r="C1244" s="30"/>
      <c r="D1244" s="30"/>
      <c r="E1244" s="30"/>
      <c r="F1244" s="30"/>
      <c r="G1244" s="30"/>
      <c r="H1244" s="30"/>
      <c r="I1244" s="30"/>
      <c r="J1244" s="30"/>
      <c r="K1244" s="30"/>
      <c r="L1244" s="30"/>
      <c r="M1244" s="30"/>
      <c r="N1244" s="30"/>
      <c r="O1244" s="30"/>
      <c r="P1244" s="30"/>
      <c r="Q1244" s="30"/>
      <c r="R1244" s="30"/>
      <c r="S1244" s="30"/>
      <c r="T1244" s="30"/>
      <c r="U1244" s="30"/>
      <c r="V1244" s="30"/>
      <c r="W1244" s="30"/>
      <c r="X1244" s="31"/>
      <c r="Y1244" s="30"/>
      <c r="Z1244" s="32"/>
    </row>
    <row r="1245" spans="2:26" x14ac:dyDescent="0.2">
      <c r="B1245" s="34"/>
      <c r="C1245" s="30"/>
      <c r="D1245" s="30"/>
      <c r="E1245" s="30"/>
      <c r="F1245" s="30"/>
      <c r="G1245" s="30"/>
      <c r="H1245" s="30"/>
      <c r="I1245" s="30"/>
      <c r="J1245" s="30"/>
      <c r="K1245" s="30"/>
      <c r="L1245" s="30"/>
      <c r="M1245" s="30"/>
      <c r="N1245" s="30"/>
      <c r="O1245" s="30"/>
      <c r="P1245" s="30"/>
      <c r="Q1245" s="30"/>
      <c r="R1245" s="30"/>
      <c r="S1245" s="30"/>
      <c r="T1245" s="30"/>
      <c r="U1245" s="30"/>
      <c r="V1245" s="30"/>
      <c r="W1245" s="30"/>
      <c r="X1245" s="31"/>
      <c r="Y1245" s="30"/>
      <c r="Z1245" s="32"/>
    </row>
    <row r="1246" spans="2:26" x14ac:dyDescent="0.2">
      <c r="B1246" s="34"/>
      <c r="C1246" s="30"/>
      <c r="D1246" s="30"/>
      <c r="E1246" s="30"/>
      <c r="F1246" s="30"/>
      <c r="G1246" s="30"/>
      <c r="H1246" s="30"/>
      <c r="I1246" s="30"/>
      <c r="J1246" s="30"/>
      <c r="K1246" s="30"/>
      <c r="L1246" s="30"/>
      <c r="M1246" s="30"/>
      <c r="N1246" s="30"/>
      <c r="O1246" s="30"/>
      <c r="P1246" s="30"/>
      <c r="Q1246" s="30"/>
      <c r="R1246" s="30"/>
      <c r="S1246" s="30"/>
      <c r="T1246" s="30"/>
      <c r="U1246" s="30"/>
      <c r="V1246" s="30"/>
      <c r="W1246" s="30"/>
      <c r="X1246" s="31"/>
      <c r="Y1246" s="30"/>
      <c r="Z1246" s="32"/>
    </row>
    <row r="1247" spans="2:26" x14ac:dyDescent="0.2">
      <c r="B1247" s="34"/>
      <c r="C1247" s="30"/>
      <c r="D1247" s="30"/>
      <c r="E1247" s="30"/>
      <c r="F1247" s="30"/>
      <c r="G1247" s="30"/>
      <c r="H1247" s="30"/>
      <c r="I1247" s="30"/>
      <c r="J1247" s="30"/>
      <c r="K1247" s="30"/>
      <c r="L1247" s="30"/>
      <c r="M1247" s="30"/>
      <c r="N1247" s="30"/>
      <c r="O1247" s="30"/>
      <c r="P1247" s="30"/>
      <c r="Q1247" s="30"/>
      <c r="R1247" s="30"/>
      <c r="S1247" s="30"/>
      <c r="T1247" s="30"/>
      <c r="U1247" s="30"/>
      <c r="V1247" s="30"/>
      <c r="W1247" s="30"/>
      <c r="X1247" s="31"/>
      <c r="Y1247" s="30"/>
      <c r="Z1247" s="32"/>
    </row>
    <row r="1248" spans="2:26" x14ac:dyDescent="0.2">
      <c r="B1248" s="34"/>
      <c r="C1248" s="30"/>
      <c r="D1248" s="30"/>
      <c r="E1248" s="30"/>
      <c r="F1248" s="30"/>
      <c r="G1248" s="30"/>
      <c r="H1248" s="30"/>
      <c r="I1248" s="30"/>
      <c r="J1248" s="30"/>
      <c r="K1248" s="30"/>
      <c r="L1248" s="30"/>
      <c r="M1248" s="30"/>
      <c r="N1248" s="30"/>
      <c r="O1248" s="30"/>
      <c r="P1248" s="30"/>
      <c r="Q1248" s="30"/>
      <c r="R1248" s="30"/>
      <c r="S1248" s="30"/>
      <c r="T1248" s="30"/>
      <c r="U1248" s="30"/>
      <c r="V1248" s="30"/>
      <c r="W1248" s="30"/>
      <c r="X1248" s="31"/>
      <c r="Y1248" s="30"/>
      <c r="Z1248" s="32"/>
    </row>
    <row r="1249" spans="2:26" x14ac:dyDescent="0.2">
      <c r="B1249" s="34"/>
      <c r="C1249" s="30"/>
      <c r="D1249" s="30"/>
      <c r="E1249" s="30"/>
      <c r="F1249" s="30"/>
      <c r="G1249" s="30"/>
      <c r="H1249" s="30"/>
      <c r="I1249" s="30"/>
      <c r="J1249" s="30"/>
      <c r="K1249" s="30"/>
      <c r="L1249" s="30"/>
      <c r="M1249" s="30"/>
      <c r="N1249" s="30"/>
      <c r="O1249" s="30"/>
      <c r="P1249" s="30"/>
      <c r="Q1249" s="30"/>
      <c r="R1249" s="30"/>
      <c r="S1249" s="30"/>
      <c r="T1249" s="30"/>
      <c r="U1249" s="30"/>
      <c r="V1249" s="30"/>
      <c r="W1249" s="30"/>
      <c r="X1249" s="31"/>
      <c r="Y1249" s="30"/>
      <c r="Z1249" s="32"/>
    </row>
    <row r="1250" spans="2:26" x14ac:dyDescent="0.2">
      <c r="B1250" s="34"/>
      <c r="C1250" s="30"/>
      <c r="D1250" s="30"/>
      <c r="E1250" s="30"/>
      <c r="F1250" s="30"/>
      <c r="G1250" s="30"/>
      <c r="H1250" s="30"/>
      <c r="I1250" s="30"/>
      <c r="J1250" s="30"/>
      <c r="K1250" s="30"/>
      <c r="L1250" s="30"/>
      <c r="M1250" s="30"/>
      <c r="N1250" s="30"/>
      <c r="O1250" s="30"/>
      <c r="P1250" s="30"/>
      <c r="Q1250" s="30"/>
      <c r="R1250" s="30"/>
      <c r="S1250" s="30"/>
      <c r="T1250" s="30"/>
      <c r="U1250" s="30"/>
      <c r="V1250" s="30"/>
      <c r="W1250" s="30"/>
      <c r="X1250" s="31"/>
      <c r="Y1250" s="30"/>
      <c r="Z1250" s="32"/>
    </row>
    <row r="1251" spans="2:26" x14ac:dyDescent="0.2">
      <c r="B1251" s="34"/>
      <c r="C1251" s="30"/>
      <c r="D1251" s="30"/>
      <c r="E1251" s="30"/>
      <c r="F1251" s="30"/>
      <c r="G1251" s="30"/>
      <c r="H1251" s="30"/>
      <c r="I1251" s="30"/>
      <c r="J1251" s="30"/>
      <c r="K1251" s="30"/>
      <c r="L1251" s="30"/>
      <c r="M1251" s="30"/>
      <c r="N1251" s="30"/>
      <c r="O1251" s="30"/>
      <c r="P1251" s="30"/>
      <c r="Q1251" s="30"/>
      <c r="R1251" s="30"/>
      <c r="S1251" s="30"/>
      <c r="T1251" s="30"/>
      <c r="U1251" s="30"/>
      <c r="V1251" s="30"/>
      <c r="W1251" s="30"/>
      <c r="X1251" s="31"/>
      <c r="Y1251" s="30"/>
      <c r="Z1251" s="32"/>
    </row>
    <row r="1252" spans="2:26" x14ac:dyDescent="0.2">
      <c r="B1252" s="34"/>
      <c r="C1252" s="30"/>
      <c r="D1252" s="30"/>
      <c r="E1252" s="30"/>
      <c r="F1252" s="30"/>
      <c r="G1252" s="30"/>
      <c r="H1252" s="30"/>
      <c r="I1252" s="30"/>
      <c r="J1252" s="30"/>
      <c r="K1252" s="30"/>
      <c r="L1252" s="30"/>
      <c r="M1252" s="30"/>
      <c r="N1252" s="30"/>
      <c r="O1252" s="30"/>
      <c r="P1252" s="30"/>
      <c r="Q1252" s="30"/>
      <c r="R1252" s="30"/>
      <c r="S1252" s="30"/>
      <c r="T1252" s="30"/>
      <c r="U1252" s="30"/>
      <c r="V1252" s="30"/>
      <c r="W1252" s="30"/>
      <c r="X1252" s="31"/>
      <c r="Y1252" s="30"/>
      <c r="Z1252" s="32"/>
    </row>
    <row r="1253" spans="2:26" x14ac:dyDescent="0.2">
      <c r="B1253" s="34"/>
      <c r="C1253" s="30"/>
      <c r="D1253" s="30"/>
      <c r="E1253" s="30"/>
      <c r="F1253" s="30"/>
      <c r="G1253" s="30"/>
      <c r="H1253" s="30"/>
      <c r="I1253" s="30"/>
      <c r="J1253" s="30"/>
      <c r="K1253" s="30"/>
      <c r="L1253" s="30"/>
      <c r="M1253" s="30"/>
      <c r="N1253" s="30"/>
      <c r="O1253" s="30"/>
      <c r="P1253" s="30"/>
      <c r="Q1253" s="30"/>
      <c r="R1253" s="30"/>
      <c r="S1253" s="30"/>
      <c r="T1253" s="30"/>
      <c r="U1253" s="30"/>
      <c r="V1253" s="30"/>
      <c r="W1253" s="30"/>
      <c r="X1253" s="31"/>
      <c r="Y1253" s="30"/>
      <c r="Z1253" s="32"/>
    </row>
    <row r="1254" spans="2:26" x14ac:dyDescent="0.2">
      <c r="B1254" s="34"/>
      <c r="C1254" s="30"/>
      <c r="D1254" s="30"/>
      <c r="E1254" s="30"/>
      <c r="F1254" s="30"/>
      <c r="G1254" s="30"/>
      <c r="H1254" s="30"/>
      <c r="I1254" s="30"/>
      <c r="J1254" s="30"/>
      <c r="K1254" s="30"/>
      <c r="L1254" s="30"/>
      <c r="M1254" s="30"/>
      <c r="N1254" s="30"/>
      <c r="O1254" s="30"/>
      <c r="P1254" s="30"/>
      <c r="Q1254" s="30"/>
      <c r="R1254" s="30"/>
      <c r="S1254" s="30"/>
      <c r="T1254" s="30"/>
      <c r="U1254" s="30"/>
      <c r="V1254" s="30"/>
      <c r="W1254" s="30"/>
      <c r="X1254" s="31"/>
      <c r="Y1254" s="30"/>
      <c r="Z1254" s="32"/>
    </row>
    <row r="1255" spans="2:26" x14ac:dyDescent="0.2">
      <c r="B1255" s="34"/>
      <c r="C1255" s="30"/>
      <c r="D1255" s="30"/>
      <c r="E1255" s="30"/>
      <c r="F1255" s="30"/>
      <c r="G1255" s="30"/>
      <c r="H1255" s="30"/>
      <c r="I1255" s="30"/>
      <c r="J1255" s="30"/>
      <c r="K1255" s="30"/>
      <c r="L1255" s="30"/>
      <c r="M1255" s="30"/>
      <c r="N1255" s="30"/>
      <c r="O1255" s="30"/>
      <c r="P1255" s="30"/>
      <c r="Q1255" s="30"/>
      <c r="R1255" s="30"/>
      <c r="S1255" s="30"/>
      <c r="T1255" s="30"/>
      <c r="U1255" s="30"/>
      <c r="V1255" s="30"/>
      <c r="W1255" s="30"/>
      <c r="X1255" s="31"/>
      <c r="Y1255" s="30"/>
      <c r="Z1255" s="32"/>
    </row>
    <row r="1256" spans="2:26" x14ac:dyDescent="0.2">
      <c r="B1256" s="34"/>
      <c r="C1256" s="30"/>
      <c r="D1256" s="30"/>
      <c r="E1256" s="30"/>
      <c r="F1256" s="30"/>
      <c r="G1256" s="30"/>
      <c r="H1256" s="30"/>
      <c r="I1256" s="30"/>
      <c r="J1256" s="30"/>
      <c r="K1256" s="30"/>
      <c r="L1256" s="30"/>
      <c r="M1256" s="30"/>
      <c r="N1256" s="30"/>
      <c r="O1256" s="30"/>
      <c r="P1256" s="30"/>
      <c r="Q1256" s="30"/>
      <c r="R1256" s="30"/>
      <c r="S1256" s="30"/>
      <c r="T1256" s="30"/>
      <c r="U1256" s="30"/>
      <c r="V1256" s="30"/>
      <c r="W1256" s="30"/>
      <c r="X1256" s="31"/>
      <c r="Y1256" s="30"/>
      <c r="Z1256" s="32"/>
    </row>
    <row r="1257" spans="2:26" x14ac:dyDescent="0.2">
      <c r="B1257" s="34"/>
      <c r="C1257" s="30"/>
      <c r="D1257" s="30"/>
      <c r="E1257" s="30"/>
      <c r="F1257" s="30"/>
      <c r="G1257" s="30"/>
      <c r="H1257" s="30"/>
      <c r="I1257" s="30"/>
      <c r="J1257" s="30"/>
      <c r="K1257" s="30"/>
      <c r="L1257" s="30"/>
      <c r="M1257" s="30"/>
      <c r="N1257" s="30"/>
      <c r="O1257" s="30"/>
      <c r="P1257" s="30"/>
      <c r="Q1257" s="30"/>
      <c r="R1257" s="30"/>
      <c r="S1257" s="30"/>
      <c r="T1257" s="30"/>
      <c r="U1257" s="30"/>
      <c r="V1257" s="30"/>
      <c r="W1257" s="30"/>
      <c r="X1257" s="31"/>
      <c r="Y1257" s="30"/>
      <c r="Z1257" s="32"/>
    </row>
    <row r="1258" spans="2:26" x14ac:dyDescent="0.2">
      <c r="B1258" s="34"/>
      <c r="C1258" s="30"/>
      <c r="D1258" s="30"/>
      <c r="E1258" s="30"/>
      <c r="F1258" s="30"/>
      <c r="G1258" s="30"/>
      <c r="H1258" s="30"/>
      <c r="I1258" s="30"/>
      <c r="J1258" s="30"/>
      <c r="K1258" s="30"/>
      <c r="L1258" s="30"/>
      <c r="M1258" s="30"/>
      <c r="N1258" s="30"/>
      <c r="O1258" s="30"/>
      <c r="P1258" s="30"/>
      <c r="Q1258" s="30"/>
      <c r="R1258" s="30"/>
      <c r="S1258" s="30"/>
      <c r="T1258" s="30"/>
      <c r="U1258" s="30"/>
      <c r="V1258" s="30"/>
      <c r="W1258" s="30"/>
      <c r="X1258" s="31"/>
      <c r="Y1258" s="30"/>
      <c r="Z1258" s="32"/>
    </row>
    <row r="1259" spans="2:26" x14ac:dyDescent="0.2">
      <c r="B1259" s="34"/>
      <c r="C1259" s="30"/>
      <c r="D1259" s="30"/>
      <c r="E1259" s="30"/>
      <c r="F1259" s="30"/>
      <c r="G1259" s="30"/>
      <c r="H1259" s="30"/>
      <c r="I1259" s="30"/>
      <c r="J1259" s="30"/>
      <c r="K1259" s="30"/>
      <c r="L1259" s="30"/>
      <c r="M1259" s="30"/>
      <c r="N1259" s="30"/>
      <c r="O1259" s="30"/>
      <c r="P1259" s="30"/>
      <c r="Q1259" s="30"/>
      <c r="R1259" s="30"/>
      <c r="S1259" s="30"/>
      <c r="T1259" s="30"/>
      <c r="U1259" s="30"/>
      <c r="V1259" s="30"/>
      <c r="W1259" s="30"/>
      <c r="X1259" s="31"/>
      <c r="Y1259" s="30"/>
      <c r="Z1259" s="32"/>
    </row>
    <row r="1260" spans="2:26" x14ac:dyDescent="0.2">
      <c r="B1260" s="34"/>
      <c r="C1260" s="30"/>
      <c r="D1260" s="30"/>
      <c r="E1260" s="30"/>
      <c r="F1260" s="30"/>
      <c r="G1260" s="30"/>
      <c r="H1260" s="30"/>
      <c r="I1260" s="30"/>
      <c r="J1260" s="30"/>
      <c r="K1260" s="30"/>
      <c r="L1260" s="30"/>
      <c r="M1260" s="30"/>
      <c r="N1260" s="30"/>
      <c r="O1260" s="30"/>
      <c r="P1260" s="30"/>
      <c r="Q1260" s="30"/>
      <c r="R1260" s="30"/>
      <c r="S1260" s="30"/>
      <c r="T1260" s="30"/>
      <c r="U1260" s="30"/>
      <c r="V1260" s="30"/>
      <c r="W1260" s="30"/>
      <c r="X1260" s="31"/>
      <c r="Y1260" s="30"/>
      <c r="Z1260" s="32"/>
    </row>
    <row r="1261" spans="2:26" x14ac:dyDescent="0.2">
      <c r="B1261" s="34"/>
      <c r="C1261" s="30"/>
      <c r="D1261" s="30"/>
      <c r="E1261" s="30"/>
      <c r="F1261" s="30"/>
      <c r="G1261" s="30"/>
      <c r="H1261" s="30"/>
      <c r="I1261" s="30"/>
      <c r="J1261" s="30"/>
      <c r="K1261" s="30"/>
      <c r="L1261" s="30"/>
      <c r="M1261" s="30"/>
      <c r="N1261" s="30"/>
      <c r="O1261" s="30"/>
      <c r="P1261" s="30"/>
      <c r="Q1261" s="30"/>
      <c r="R1261" s="30"/>
      <c r="S1261" s="30"/>
      <c r="T1261" s="30"/>
      <c r="U1261" s="30"/>
      <c r="V1261" s="30"/>
      <c r="W1261" s="30"/>
      <c r="X1261" s="31"/>
      <c r="Y1261" s="30"/>
      <c r="Z1261" s="32"/>
    </row>
    <row r="1262" spans="2:26" x14ac:dyDescent="0.2">
      <c r="B1262" s="34"/>
      <c r="C1262" s="30"/>
      <c r="D1262" s="30"/>
      <c r="E1262" s="30"/>
      <c r="F1262" s="30"/>
      <c r="G1262" s="30"/>
      <c r="H1262" s="30"/>
      <c r="I1262" s="30"/>
      <c r="J1262" s="30"/>
      <c r="K1262" s="30"/>
      <c r="L1262" s="30"/>
      <c r="M1262" s="30"/>
      <c r="N1262" s="30"/>
      <c r="O1262" s="30"/>
      <c r="P1262" s="30"/>
      <c r="Q1262" s="30"/>
      <c r="R1262" s="30"/>
      <c r="S1262" s="30"/>
      <c r="T1262" s="30"/>
      <c r="U1262" s="30"/>
      <c r="V1262" s="30"/>
      <c r="W1262" s="30"/>
      <c r="X1262" s="31"/>
      <c r="Y1262" s="30"/>
      <c r="Z1262" s="32"/>
    </row>
    <row r="1263" spans="2:26" x14ac:dyDescent="0.2">
      <c r="B1263" s="34"/>
      <c r="C1263" s="30"/>
      <c r="D1263" s="30"/>
      <c r="E1263" s="30"/>
      <c r="F1263" s="30"/>
      <c r="G1263" s="30"/>
      <c r="H1263" s="30"/>
      <c r="I1263" s="30"/>
      <c r="J1263" s="30"/>
      <c r="K1263" s="30"/>
      <c r="L1263" s="30"/>
      <c r="M1263" s="30"/>
      <c r="N1263" s="30"/>
      <c r="O1263" s="30"/>
      <c r="P1263" s="30"/>
      <c r="Q1263" s="30"/>
      <c r="R1263" s="30"/>
      <c r="S1263" s="30"/>
      <c r="T1263" s="30"/>
      <c r="U1263" s="30"/>
      <c r="V1263" s="30"/>
      <c r="W1263" s="30"/>
      <c r="X1263" s="31"/>
      <c r="Y1263" s="30"/>
      <c r="Z1263" s="32"/>
    </row>
    <row r="1264" spans="2:26" x14ac:dyDescent="0.2">
      <c r="B1264" s="34"/>
      <c r="C1264" s="30"/>
      <c r="D1264" s="30"/>
      <c r="E1264" s="30"/>
      <c r="F1264" s="30"/>
      <c r="G1264" s="30"/>
      <c r="H1264" s="30"/>
      <c r="I1264" s="30"/>
      <c r="J1264" s="30"/>
      <c r="K1264" s="30"/>
      <c r="L1264" s="30"/>
      <c r="M1264" s="30"/>
      <c r="N1264" s="30"/>
      <c r="O1264" s="30"/>
      <c r="P1264" s="30"/>
      <c r="Q1264" s="30"/>
      <c r="R1264" s="30"/>
      <c r="S1264" s="30"/>
      <c r="T1264" s="30"/>
      <c r="U1264" s="30"/>
      <c r="V1264" s="30"/>
      <c r="W1264" s="30"/>
      <c r="X1264" s="31"/>
      <c r="Y1264" s="30"/>
      <c r="Z1264" s="32"/>
    </row>
    <row r="1265" spans="2:26" x14ac:dyDescent="0.2">
      <c r="B1265" s="34"/>
      <c r="C1265" s="30"/>
      <c r="D1265" s="30"/>
      <c r="E1265" s="30"/>
      <c r="F1265" s="30"/>
      <c r="G1265" s="30"/>
      <c r="H1265" s="30"/>
      <c r="I1265" s="30"/>
      <c r="J1265" s="30"/>
      <c r="K1265" s="30"/>
      <c r="L1265" s="30"/>
      <c r="M1265" s="30"/>
      <c r="N1265" s="30"/>
      <c r="O1265" s="30"/>
      <c r="P1265" s="30"/>
      <c r="Q1265" s="30"/>
      <c r="R1265" s="30"/>
      <c r="S1265" s="30"/>
      <c r="T1265" s="30"/>
      <c r="U1265" s="30"/>
      <c r="V1265" s="30"/>
      <c r="W1265" s="30"/>
      <c r="X1265" s="31"/>
      <c r="Y1265" s="30"/>
      <c r="Z1265" s="32"/>
    </row>
    <row r="1266" spans="2:26" x14ac:dyDescent="0.2">
      <c r="B1266" s="34"/>
      <c r="C1266" s="30"/>
      <c r="D1266" s="30"/>
      <c r="E1266" s="30"/>
      <c r="F1266" s="30"/>
      <c r="G1266" s="30"/>
      <c r="H1266" s="30"/>
      <c r="I1266" s="30"/>
      <c r="J1266" s="30"/>
      <c r="K1266" s="30"/>
      <c r="L1266" s="30"/>
      <c r="M1266" s="30"/>
      <c r="N1266" s="30"/>
      <c r="O1266" s="30"/>
      <c r="P1266" s="30"/>
      <c r="Q1266" s="30"/>
      <c r="R1266" s="30"/>
      <c r="S1266" s="30"/>
      <c r="T1266" s="30"/>
      <c r="U1266" s="30"/>
      <c r="V1266" s="30"/>
      <c r="W1266" s="30"/>
      <c r="X1266" s="31"/>
      <c r="Y1266" s="30"/>
      <c r="Z1266" s="32"/>
    </row>
    <row r="1267" spans="2:26" x14ac:dyDescent="0.2">
      <c r="B1267" s="34"/>
      <c r="C1267" s="30"/>
      <c r="D1267" s="30"/>
      <c r="E1267" s="30"/>
      <c r="F1267" s="30"/>
      <c r="G1267" s="30"/>
      <c r="H1267" s="30"/>
      <c r="I1267" s="30"/>
      <c r="J1267" s="30"/>
      <c r="K1267" s="30"/>
      <c r="L1267" s="30"/>
      <c r="M1267" s="30"/>
      <c r="N1267" s="30"/>
      <c r="O1267" s="30"/>
      <c r="P1267" s="30"/>
      <c r="Q1267" s="30"/>
      <c r="R1267" s="30"/>
      <c r="S1267" s="30"/>
      <c r="T1267" s="30"/>
      <c r="U1267" s="30"/>
      <c r="V1267" s="30"/>
      <c r="W1267" s="30"/>
      <c r="X1267" s="31"/>
      <c r="Y1267" s="30"/>
      <c r="Z1267" s="32"/>
    </row>
    <row r="1268" spans="2:26" x14ac:dyDescent="0.2">
      <c r="B1268" s="34"/>
      <c r="C1268" s="30"/>
      <c r="D1268" s="30"/>
      <c r="E1268" s="30"/>
      <c r="F1268" s="30"/>
      <c r="G1268" s="30"/>
      <c r="H1268" s="30"/>
      <c r="I1268" s="30"/>
      <c r="J1268" s="30"/>
      <c r="K1268" s="30"/>
      <c r="L1268" s="30"/>
      <c r="M1268" s="30"/>
      <c r="N1268" s="30"/>
      <c r="O1268" s="30"/>
      <c r="P1268" s="30"/>
      <c r="Q1268" s="30"/>
      <c r="R1268" s="30"/>
      <c r="S1268" s="30"/>
      <c r="T1268" s="30"/>
      <c r="U1268" s="30"/>
      <c r="V1268" s="30"/>
      <c r="W1268" s="30"/>
      <c r="X1268" s="31"/>
      <c r="Y1268" s="30"/>
      <c r="Z1268" s="32"/>
    </row>
    <row r="1269" spans="2:26" x14ac:dyDescent="0.2">
      <c r="B1269" s="34"/>
      <c r="C1269" s="30"/>
      <c r="D1269" s="30"/>
      <c r="E1269" s="30"/>
      <c r="F1269" s="30"/>
      <c r="G1269" s="30"/>
      <c r="H1269" s="30"/>
      <c r="I1269" s="30"/>
      <c r="J1269" s="30"/>
      <c r="K1269" s="30"/>
      <c r="L1269" s="30"/>
      <c r="M1269" s="30"/>
      <c r="N1269" s="30"/>
      <c r="O1269" s="30"/>
      <c r="P1269" s="30"/>
      <c r="Q1269" s="30"/>
      <c r="R1269" s="30"/>
      <c r="S1269" s="30"/>
      <c r="T1269" s="30"/>
      <c r="U1269" s="30"/>
      <c r="V1269" s="30"/>
      <c r="W1269" s="30"/>
      <c r="X1269" s="31"/>
      <c r="Y1269" s="30"/>
      <c r="Z1269" s="32"/>
    </row>
    <row r="1270" spans="2:26" x14ac:dyDescent="0.2">
      <c r="B1270" s="34"/>
      <c r="C1270" s="30"/>
      <c r="D1270" s="30"/>
      <c r="E1270" s="30"/>
      <c r="F1270" s="30"/>
      <c r="G1270" s="30"/>
      <c r="H1270" s="30"/>
      <c r="I1270" s="30"/>
      <c r="J1270" s="30"/>
      <c r="K1270" s="30"/>
      <c r="L1270" s="30"/>
      <c r="M1270" s="30"/>
      <c r="N1270" s="30"/>
      <c r="O1270" s="30"/>
      <c r="P1270" s="30"/>
      <c r="Q1270" s="30"/>
      <c r="R1270" s="30"/>
      <c r="S1270" s="30"/>
      <c r="T1270" s="30"/>
      <c r="U1270" s="30"/>
      <c r="V1270" s="30"/>
      <c r="W1270" s="30"/>
      <c r="X1270" s="31"/>
      <c r="Y1270" s="30"/>
      <c r="Z1270" s="32"/>
    </row>
    <row r="1271" spans="2:26" x14ac:dyDescent="0.2">
      <c r="B1271" s="34"/>
      <c r="C1271" s="30"/>
      <c r="D1271" s="30"/>
      <c r="E1271" s="30"/>
      <c r="F1271" s="30"/>
      <c r="G1271" s="30"/>
      <c r="H1271" s="30"/>
      <c r="I1271" s="30"/>
      <c r="J1271" s="30"/>
      <c r="K1271" s="30"/>
      <c r="L1271" s="30"/>
      <c r="M1271" s="30"/>
      <c r="N1271" s="30"/>
      <c r="O1271" s="30"/>
      <c r="P1271" s="30"/>
      <c r="Q1271" s="30"/>
      <c r="R1271" s="30"/>
      <c r="S1271" s="30"/>
      <c r="T1271" s="30"/>
      <c r="U1271" s="30"/>
      <c r="V1271" s="30"/>
      <c r="W1271" s="30"/>
      <c r="X1271" s="31"/>
      <c r="Y1271" s="30"/>
      <c r="Z1271" s="32"/>
    </row>
    <row r="1272" spans="2:26" x14ac:dyDescent="0.2">
      <c r="B1272" s="34"/>
      <c r="C1272" s="30"/>
      <c r="D1272" s="30"/>
      <c r="E1272" s="30"/>
      <c r="F1272" s="30"/>
      <c r="G1272" s="30"/>
      <c r="H1272" s="30"/>
      <c r="I1272" s="30"/>
      <c r="J1272" s="30"/>
      <c r="K1272" s="30"/>
      <c r="L1272" s="30"/>
      <c r="M1272" s="30"/>
      <c r="N1272" s="30"/>
      <c r="O1272" s="30"/>
      <c r="P1272" s="30"/>
      <c r="Q1272" s="30"/>
      <c r="R1272" s="30"/>
      <c r="S1272" s="30"/>
      <c r="T1272" s="30"/>
      <c r="U1272" s="30"/>
      <c r="V1272" s="30"/>
      <c r="W1272" s="30"/>
      <c r="X1272" s="31"/>
      <c r="Y1272" s="30"/>
      <c r="Z1272" s="32"/>
    </row>
    <row r="1273" spans="2:26" x14ac:dyDescent="0.2">
      <c r="B1273" s="34"/>
      <c r="C1273" s="30"/>
      <c r="D1273" s="30"/>
      <c r="E1273" s="30"/>
      <c r="F1273" s="30"/>
      <c r="G1273" s="30"/>
      <c r="H1273" s="30"/>
      <c r="I1273" s="30"/>
      <c r="J1273" s="30"/>
      <c r="K1273" s="30"/>
      <c r="L1273" s="30"/>
      <c r="M1273" s="30"/>
      <c r="N1273" s="30"/>
      <c r="O1273" s="30"/>
      <c r="P1273" s="30"/>
      <c r="Q1273" s="30"/>
      <c r="R1273" s="30"/>
      <c r="S1273" s="30"/>
      <c r="T1273" s="30"/>
      <c r="U1273" s="30"/>
      <c r="V1273" s="30"/>
      <c r="W1273" s="30"/>
      <c r="X1273" s="31"/>
      <c r="Y1273" s="30"/>
      <c r="Z1273" s="32"/>
    </row>
    <row r="1274" spans="2:26" x14ac:dyDescent="0.2">
      <c r="B1274" s="34"/>
      <c r="C1274" s="30"/>
      <c r="D1274" s="30"/>
      <c r="E1274" s="30"/>
      <c r="F1274" s="30"/>
      <c r="G1274" s="30"/>
      <c r="H1274" s="30"/>
      <c r="I1274" s="30"/>
      <c r="J1274" s="30"/>
      <c r="K1274" s="30"/>
      <c r="L1274" s="30"/>
      <c r="M1274" s="30"/>
      <c r="N1274" s="30"/>
      <c r="O1274" s="30"/>
      <c r="P1274" s="30"/>
      <c r="Q1274" s="30"/>
      <c r="R1274" s="30"/>
      <c r="S1274" s="30"/>
      <c r="T1274" s="30"/>
      <c r="U1274" s="30"/>
      <c r="V1274" s="30"/>
      <c r="W1274" s="30"/>
      <c r="X1274" s="31"/>
      <c r="Y1274" s="30"/>
      <c r="Z1274" s="32"/>
    </row>
    <row r="1275" spans="2:26" x14ac:dyDescent="0.2">
      <c r="B1275" s="34"/>
      <c r="C1275" s="30"/>
      <c r="D1275" s="30"/>
      <c r="E1275" s="30"/>
      <c r="F1275" s="30"/>
      <c r="G1275" s="30"/>
      <c r="H1275" s="30"/>
      <c r="I1275" s="30"/>
      <c r="J1275" s="30"/>
      <c r="K1275" s="30"/>
      <c r="L1275" s="30"/>
      <c r="M1275" s="30"/>
      <c r="N1275" s="30"/>
      <c r="O1275" s="30"/>
      <c r="P1275" s="30"/>
      <c r="Q1275" s="30"/>
      <c r="R1275" s="30"/>
      <c r="S1275" s="30"/>
      <c r="T1275" s="30"/>
      <c r="U1275" s="30"/>
      <c r="V1275" s="30"/>
      <c r="W1275" s="30"/>
      <c r="X1275" s="31"/>
      <c r="Y1275" s="30"/>
      <c r="Z1275" s="32"/>
    </row>
    <row r="1276" spans="2:26" x14ac:dyDescent="0.2">
      <c r="B1276" s="34"/>
      <c r="C1276" s="30"/>
      <c r="D1276" s="30"/>
      <c r="E1276" s="30"/>
      <c r="F1276" s="30"/>
      <c r="G1276" s="30"/>
      <c r="H1276" s="30"/>
      <c r="I1276" s="30"/>
      <c r="J1276" s="30"/>
      <c r="K1276" s="30"/>
      <c r="L1276" s="30"/>
      <c r="M1276" s="30"/>
      <c r="N1276" s="30"/>
      <c r="O1276" s="30"/>
      <c r="P1276" s="30"/>
      <c r="Q1276" s="30"/>
      <c r="R1276" s="30"/>
      <c r="S1276" s="30"/>
      <c r="T1276" s="30"/>
      <c r="U1276" s="30"/>
      <c r="V1276" s="30"/>
      <c r="W1276" s="30"/>
      <c r="X1276" s="31"/>
      <c r="Y1276" s="30"/>
      <c r="Z1276" s="32"/>
    </row>
    <row r="1277" spans="2:26" x14ac:dyDescent="0.2">
      <c r="B1277" s="34"/>
      <c r="C1277" s="30"/>
      <c r="D1277" s="30"/>
      <c r="E1277" s="30"/>
      <c r="F1277" s="30"/>
      <c r="G1277" s="30"/>
      <c r="H1277" s="30"/>
      <c r="I1277" s="30"/>
      <c r="J1277" s="30"/>
      <c r="K1277" s="30"/>
      <c r="L1277" s="30"/>
      <c r="M1277" s="30"/>
      <c r="N1277" s="30"/>
      <c r="O1277" s="30"/>
      <c r="P1277" s="30"/>
      <c r="Q1277" s="30"/>
      <c r="R1277" s="30"/>
      <c r="S1277" s="30"/>
      <c r="T1277" s="30"/>
      <c r="U1277" s="30"/>
      <c r="V1277" s="30"/>
      <c r="W1277" s="30"/>
      <c r="X1277" s="31"/>
      <c r="Y1277" s="30"/>
      <c r="Z1277" s="32"/>
    </row>
    <row r="1278" spans="2:26" x14ac:dyDescent="0.2">
      <c r="B1278" s="34"/>
      <c r="C1278" s="30"/>
      <c r="D1278" s="30"/>
      <c r="E1278" s="30"/>
      <c r="F1278" s="30"/>
      <c r="G1278" s="30"/>
      <c r="H1278" s="30"/>
      <c r="I1278" s="30"/>
      <c r="J1278" s="30"/>
      <c r="K1278" s="30"/>
      <c r="L1278" s="30"/>
      <c r="M1278" s="30"/>
      <c r="N1278" s="30"/>
      <c r="O1278" s="30"/>
      <c r="P1278" s="30"/>
      <c r="Q1278" s="30"/>
      <c r="R1278" s="30"/>
      <c r="S1278" s="30"/>
      <c r="T1278" s="30"/>
      <c r="U1278" s="30"/>
      <c r="V1278" s="30"/>
      <c r="W1278" s="30"/>
      <c r="X1278" s="31"/>
      <c r="Y1278" s="30"/>
      <c r="Z1278" s="32"/>
    </row>
    <row r="1279" spans="2:26" x14ac:dyDescent="0.2">
      <c r="B1279" s="34"/>
      <c r="C1279" s="30"/>
      <c r="D1279" s="30"/>
      <c r="E1279" s="30"/>
      <c r="F1279" s="30"/>
      <c r="G1279" s="30"/>
      <c r="H1279" s="30"/>
      <c r="I1279" s="30"/>
      <c r="J1279" s="30"/>
      <c r="K1279" s="30"/>
      <c r="L1279" s="30"/>
      <c r="M1279" s="30"/>
      <c r="N1279" s="30"/>
      <c r="O1279" s="30"/>
      <c r="P1279" s="30"/>
      <c r="Q1279" s="30"/>
      <c r="R1279" s="30"/>
      <c r="S1279" s="30"/>
      <c r="T1279" s="30"/>
      <c r="U1279" s="30"/>
      <c r="V1279" s="30"/>
      <c r="W1279" s="30"/>
      <c r="X1279" s="31"/>
      <c r="Y1279" s="30"/>
      <c r="Z1279" s="32"/>
    </row>
    <row r="1280" spans="2:26" x14ac:dyDescent="0.2">
      <c r="B1280" s="34"/>
      <c r="C1280" s="30"/>
      <c r="D1280" s="30"/>
      <c r="E1280" s="30"/>
      <c r="F1280" s="30"/>
      <c r="G1280" s="30"/>
      <c r="H1280" s="30"/>
      <c r="I1280" s="30"/>
      <c r="J1280" s="30"/>
      <c r="K1280" s="30"/>
      <c r="L1280" s="30"/>
      <c r="M1280" s="30"/>
      <c r="N1280" s="30"/>
      <c r="O1280" s="30"/>
      <c r="P1280" s="30"/>
      <c r="Q1280" s="30"/>
      <c r="R1280" s="30"/>
      <c r="S1280" s="30"/>
      <c r="T1280" s="30"/>
      <c r="U1280" s="30"/>
      <c r="V1280" s="30"/>
      <c r="W1280" s="30"/>
      <c r="X1280" s="31"/>
      <c r="Y1280" s="30"/>
      <c r="Z1280" s="32"/>
    </row>
    <row r="1281" spans="2:26" x14ac:dyDescent="0.2">
      <c r="B1281" s="34"/>
      <c r="C1281" s="30"/>
      <c r="D1281" s="30"/>
      <c r="E1281" s="30"/>
      <c r="F1281" s="30"/>
      <c r="G1281" s="30"/>
      <c r="H1281" s="30"/>
      <c r="I1281" s="30"/>
      <c r="J1281" s="30"/>
      <c r="K1281" s="30"/>
      <c r="L1281" s="30"/>
      <c r="M1281" s="30"/>
      <c r="N1281" s="30"/>
      <c r="O1281" s="30"/>
      <c r="P1281" s="30"/>
      <c r="Q1281" s="30"/>
      <c r="R1281" s="30"/>
      <c r="S1281" s="30"/>
      <c r="T1281" s="30"/>
      <c r="U1281" s="30"/>
      <c r="V1281" s="30"/>
      <c r="W1281" s="30"/>
      <c r="X1281" s="31"/>
      <c r="Y1281" s="30"/>
      <c r="Z1281" s="32"/>
    </row>
    <row r="1282" spans="2:26" x14ac:dyDescent="0.2">
      <c r="B1282" s="34"/>
      <c r="C1282" s="30"/>
      <c r="D1282" s="30"/>
      <c r="E1282" s="30"/>
      <c r="F1282" s="30"/>
      <c r="G1282" s="30"/>
      <c r="H1282" s="30"/>
      <c r="I1282" s="30"/>
      <c r="J1282" s="30"/>
      <c r="K1282" s="30"/>
      <c r="L1282" s="30"/>
      <c r="M1282" s="30"/>
      <c r="N1282" s="30"/>
      <c r="O1282" s="30"/>
      <c r="P1282" s="30"/>
      <c r="Q1282" s="30"/>
      <c r="R1282" s="30"/>
      <c r="S1282" s="30"/>
      <c r="T1282" s="30"/>
      <c r="U1282" s="30"/>
      <c r="V1282" s="30"/>
      <c r="W1282" s="30"/>
      <c r="X1282" s="31"/>
      <c r="Y1282" s="30"/>
      <c r="Z1282" s="32"/>
    </row>
    <row r="1283" spans="2:26" x14ac:dyDescent="0.2">
      <c r="B1283" s="34"/>
      <c r="C1283" s="30"/>
      <c r="D1283" s="30"/>
      <c r="E1283" s="30"/>
      <c r="F1283" s="30"/>
      <c r="G1283" s="30"/>
      <c r="H1283" s="30"/>
      <c r="I1283" s="30"/>
      <c r="J1283" s="30"/>
      <c r="K1283" s="30"/>
      <c r="L1283" s="30"/>
      <c r="M1283" s="30"/>
      <c r="N1283" s="30"/>
      <c r="O1283" s="30"/>
      <c r="P1283" s="30"/>
      <c r="Q1283" s="30"/>
      <c r="R1283" s="30"/>
      <c r="S1283" s="30"/>
      <c r="T1283" s="30"/>
      <c r="U1283" s="30"/>
      <c r="V1283" s="30"/>
      <c r="W1283" s="30"/>
      <c r="X1283" s="31"/>
      <c r="Y1283" s="30"/>
      <c r="Z1283" s="32"/>
    </row>
    <row r="1284" spans="2:26" x14ac:dyDescent="0.2">
      <c r="B1284" s="34"/>
      <c r="C1284" s="30"/>
      <c r="D1284" s="30"/>
      <c r="E1284" s="30"/>
      <c r="F1284" s="30"/>
      <c r="G1284" s="30"/>
      <c r="H1284" s="30"/>
      <c r="I1284" s="30"/>
      <c r="J1284" s="30"/>
      <c r="K1284" s="30"/>
      <c r="L1284" s="30"/>
      <c r="M1284" s="30"/>
      <c r="N1284" s="30"/>
      <c r="O1284" s="30"/>
      <c r="P1284" s="30"/>
      <c r="Q1284" s="30"/>
      <c r="R1284" s="30"/>
      <c r="S1284" s="30"/>
      <c r="T1284" s="30"/>
      <c r="U1284" s="30"/>
      <c r="V1284" s="30"/>
      <c r="W1284" s="30"/>
      <c r="X1284" s="31"/>
      <c r="Y1284" s="30"/>
      <c r="Z1284" s="32"/>
    </row>
    <row r="1285" spans="2:26" x14ac:dyDescent="0.2">
      <c r="B1285" s="34"/>
      <c r="C1285" s="30"/>
      <c r="D1285" s="30"/>
      <c r="E1285" s="30"/>
      <c r="F1285" s="30"/>
      <c r="G1285" s="30"/>
      <c r="H1285" s="30"/>
      <c r="I1285" s="30"/>
      <c r="J1285" s="30"/>
      <c r="K1285" s="30"/>
      <c r="L1285" s="30"/>
      <c r="M1285" s="30"/>
      <c r="N1285" s="30"/>
      <c r="O1285" s="30"/>
      <c r="P1285" s="30"/>
      <c r="Q1285" s="30"/>
      <c r="R1285" s="30"/>
      <c r="S1285" s="30"/>
      <c r="T1285" s="30"/>
      <c r="U1285" s="30"/>
      <c r="V1285" s="30"/>
      <c r="W1285" s="30"/>
      <c r="X1285" s="31"/>
      <c r="Y1285" s="30"/>
      <c r="Z1285" s="32"/>
    </row>
    <row r="1286" spans="2:26" x14ac:dyDescent="0.2">
      <c r="B1286" s="34"/>
      <c r="C1286" s="30"/>
      <c r="D1286" s="30"/>
      <c r="E1286" s="30"/>
      <c r="F1286" s="30"/>
      <c r="G1286" s="30"/>
      <c r="H1286" s="30"/>
      <c r="I1286" s="30"/>
      <c r="J1286" s="30"/>
      <c r="K1286" s="30"/>
      <c r="L1286" s="30"/>
      <c r="M1286" s="30"/>
      <c r="N1286" s="30"/>
      <c r="O1286" s="30"/>
      <c r="P1286" s="30"/>
      <c r="Q1286" s="30"/>
      <c r="R1286" s="30"/>
      <c r="S1286" s="30"/>
      <c r="T1286" s="30"/>
      <c r="U1286" s="30"/>
      <c r="V1286" s="30"/>
      <c r="W1286" s="30"/>
      <c r="X1286" s="31"/>
      <c r="Y1286" s="30"/>
      <c r="Z1286" s="32"/>
    </row>
    <row r="1287" spans="2:26" x14ac:dyDescent="0.2">
      <c r="B1287" s="34"/>
      <c r="C1287" s="30"/>
      <c r="D1287" s="30"/>
      <c r="E1287" s="30"/>
      <c r="F1287" s="30"/>
      <c r="G1287" s="30"/>
      <c r="H1287" s="30"/>
      <c r="I1287" s="30"/>
      <c r="J1287" s="30"/>
      <c r="K1287" s="30"/>
      <c r="L1287" s="30"/>
      <c r="M1287" s="30"/>
      <c r="N1287" s="30"/>
      <c r="O1287" s="30"/>
      <c r="P1287" s="30"/>
      <c r="Q1287" s="30"/>
      <c r="R1287" s="30"/>
      <c r="S1287" s="30"/>
      <c r="T1287" s="30"/>
      <c r="U1287" s="30"/>
      <c r="V1287" s="30"/>
      <c r="W1287" s="30"/>
      <c r="X1287" s="31"/>
      <c r="Y1287" s="30"/>
      <c r="Z1287" s="32"/>
    </row>
    <row r="1288" spans="2:26" x14ac:dyDescent="0.2">
      <c r="B1288" s="34"/>
      <c r="C1288" s="30"/>
      <c r="D1288" s="30"/>
      <c r="E1288" s="30"/>
      <c r="F1288" s="30"/>
      <c r="G1288" s="30"/>
      <c r="H1288" s="30"/>
      <c r="I1288" s="30"/>
      <c r="J1288" s="30"/>
      <c r="K1288" s="30"/>
      <c r="L1288" s="30"/>
      <c r="M1288" s="30"/>
      <c r="N1288" s="30"/>
      <c r="O1288" s="30"/>
      <c r="P1288" s="30"/>
      <c r="Q1288" s="30"/>
      <c r="R1288" s="30"/>
      <c r="S1288" s="30"/>
      <c r="T1288" s="30"/>
      <c r="U1288" s="30"/>
      <c r="V1288" s="30"/>
      <c r="W1288" s="30"/>
      <c r="X1288" s="31"/>
      <c r="Y1288" s="30"/>
      <c r="Z1288" s="32"/>
    </row>
    <row r="1289" spans="2:26" x14ac:dyDescent="0.2">
      <c r="B1289" s="34"/>
      <c r="C1289" s="30"/>
      <c r="D1289" s="30"/>
      <c r="E1289" s="30"/>
      <c r="F1289" s="30"/>
      <c r="G1289" s="30"/>
      <c r="H1289" s="30"/>
      <c r="I1289" s="30"/>
      <c r="J1289" s="30"/>
      <c r="K1289" s="30"/>
      <c r="L1289" s="30"/>
      <c r="M1289" s="30"/>
      <c r="N1289" s="30"/>
      <c r="O1289" s="30"/>
      <c r="P1289" s="30"/>
      <c r="Q1289" s="30"/>
      <c r="R1289" s="30"/>
      <c r="S1289" s="30"/>
      <c r="T1289" s="30"/>
      <c r="U1289" s="30"/>
      <c r="V1289" s="30"/>
      <c r="W1289" s="30"/>
      <c r="X1289" s="31"/>
      <c r="Y1289" s="30"/>
      <c r="Z1289" s="32"/>
    </row>
    <row r="1290" spans="2:26" x14ac:dyDescent="0.2">
      <c r="B1290" s="34"/>
      <c r="C1290" s="30"/>
      <c r="D1290" s="30"/>
      <c r="E1290" s="30"/>
      <c r="F1290" s="30"/>
      <c r="G1290" s="30"/>
      <c r="H1290" s="30"/>
      <c r="I1290" s="30"/>
      <c r="J1290" s="30"/>
      <c r="K1290" s="30"/>
      <c r="L1290" s="30"/>
      <c r="M1290" s="30"/>
      <c r="N1290" s="30"/>
      <c r="O1290" s="30"/>
      <c r="P1290" s="30"/>
      <c r="Q1290" s="30"/>
      <c r="R1290" s="30"/>
      <c r="S1290" s="30"/>
      <c r="T1290" s="30"/>
      <c r="U1290" s="30"/>
      <c r="V1290" s="30"/>
      <c r="W1290" s="30"/>
      <c r="X1290" s="31"/>
      <c r="Y1290" s="30"/>
      <c r="Z1290" s="32"/>
    </row>
    <row r="1291" spans="2:26" x14ac:dyDescent="0.2">
      <c r="B1291" s="34"/>
      <c r="C1291" s="30"/>
      <c r="D1291" s="30"/>
      <c r="E1291" s="30"/>
      <c r="F1291" s="30"/>
      <c r="G1291" s="30"/>
      <c r="H1291" s="30"/>
      <c r="I1291" s="30"/>
      <c r="J1291" s="30"/>
      <c r="K1291" s="30"/>
      <c r="L1291" s="30"/>
      <c r="M1291" s="30"/>
      <c r="N1291" s="30"/>
      <c r="O1291" s="30"/>
      <c r="P1291" s="30"/>
      <c r="Q1291" s="30"/>
      <c r="R1291" s="30"/>
      <c r="S1291" s="30"/>
      <c r="T1291" s="30"/>
      <c r="U1291" s="30"/>
      <c r="V1291" s="30"/>
      <c r="W1291" s="30"/>
      <c r="X1291" s="31"/>
      <c r="Y1291" s="30"/>
      <c r="Z1291" s="32"/>
    </row>
    <row r="1292" spans="2:26" x14ac:dyDescent="0.2">
      <c r="B1292" s="34"/>
      <c r="C1292" s="30"/>
      <c r="D1292" s="30"/>
      <c r="E1292" s="30"/>
      <c r="F1292" s="30"/>
      <c r="G1292" s="30"/>
      <c r="H1292" s="30"/>
      <c r="I1292" s="30"/>
      <c r="J1292" s="30"/>
      <c r="K1292" s="30"/>
      <c r="L1292" s="30"/>
      <c r="M1292" s="30"/>
      <c r="N1292" s="30"/>
      <c r="O1292" s="30"/>
      <c r="P1292" s="30"/>
      <c r="Q1292" s="30"/>
      <c r="R1292" s="30"/>
      <c r="S1292" s="30"/>
      <c r="T1292" s="30"/>
      <c r="U1292" s="30"/>
      <c r="V1292" s="30"/>
      <c r="W1292" s="30"/>
      <c r="X1292" s="31"/>
      <c r="Y1292" s="30"/>
      <c r="Z1292" s="32"/>
    </row>
    <row r="1293" spans="2:26" x14ac:dyDescent="0.2">
      <c r="B1293" s="34"/>
      <c r="C1293" s="30"/>
      <c r="D1293" s="30"/>
      <c r="E1293" s="30"/>
      <c r="F1293" s="30"/>
      <c r="G1293" s="30"/>
      <c r="H1293" s="30"/>
      <c r="I1293" s="30"/>
      <c r="J1293" s="30"/>
      <c r="K1293" s="30"/>
      <c r="L1293" s="30"/>
      <c r="M1293" s="30"/>
      <c r="N1293" s="30"/>
      <c r="O1293" s="30"/>
      <c r="P1293" s="30"/>
      <c r="Q1293" s="30"/>
      <c r="R1293" s="30"/>
      <c r="S1293" s="30"/>
      <c r="T1293" s="30"/>
      <c r="U1293" s="30"/>
      <c r="V1293" s="30"/>
      <c r="W1293" s="30"/>
      <c r="X1293" s="31"/>
      <c r="Y1293" s="30"/>
      <c r="Z1293" s="32"/>
    </row>
    <row r="1294" spans="2:26" x14ac:dyDescent="0.2">
      <c r="B1294" s="34"/>
      <c r="C1294" s="30"/>
      <c r="D1294" s="30"/>
      <c r="E1294" s="30"/>
      <c r="F1294" s="30"/>
      <c r="G1294" s="30"/>
      <c r="H1294" s="30"/>
      <c r="I1294" s="30"/>
      <c r="J1294" s="30"/>
      <c r="K1294" s="30"/>
      <c r="L1294" s="30"/>
      <c r="M1294" s="30"/>
      <c r="N1294" s="30"/>
      <c r="O1294" s="30"/>
      <c r="P1294" s="30"/>
      <c r="Q1294" s="30"/>
      <c r="R1294" s="30"/>
      <c r="S1294" s="30"/>
      <c r="T1294" s="30"/>
      <c r="U1294" s="30"/>
      <c r="V1294" s="30"/>
      <c r="W1294" s="30"/>
      <c r="X1294" s="31"/>
      <c r="Y1294" s="30"/>
      <c r="Z1294" s="32"/>
    </row>
    <row r="1295" spans="2:26" x14ac:dyDescent="0.2">
      <c r="B1295" s="34"/>
      <c r="C1295" s="30"/>
      <c r="D1295" s="30"/>
      <c r="E1295" s="30"/>
      <c r="F1295" s="30"/>
      <c r="G1295" s="30"/>
      <c r="H1295" s="30"/>
      <c r="I1295" s="30"/>
      <c r="J1295" s="30"/>
      <c r="K1295" s="30"/>
      <c r="L1295" s="30"/>
      <c r="M1295" s="30"/>
      <c r="N1295" s="30"/>
      <c r="O1295" s="30"/>
      <c r="P1295" s="30"/>
      <c r="Q1295" s="30"/>
      <c r="R1295" s="30"/>
      <c r="S1295" s="30"/>
      <c r="T1295" s="30"/>
      <c r="U1295" s="30"/>
      <c r="V1295" s="30"/>
      <c r="W1295" s="30"/>
      <c r="X1295" s="31"/>
      <c r="Y1295" s="30"/>
      <c r="Z1295" s="32"/>
    </row>
    <row r="1296" spans="2:26" x14ac:dyDescent="0.2">
      <c r="B1296" s="34"/>
      <c r="C1296" s="30"/>
      <c r="D1296" s="30"/>
      <c r="E1296" s="30"/>
      <c r="F1296" s="30"/>
      <c r="G1296" s="30"/>
      <c r="H1296" s="30"/>
      <c r="I1296" s="30"/>
      <c r="J1296" s="30"/>
      <c r="K1296" s="30"/>
      <c r="L1296" s="30"/>
      <c r="M1296" s="30"/>
      <c r="N1296" s="30"/>
      <c r="O1296" s="30"/>
      <c r="P1296" s="30"/>
      <c r="Q1296" s="30"/>
      <c r="R1296" s="30"/>
      <c r="S1296" s="30"/>
      <c r="T1296" s="30"/>
      <c r="U1296" s="30"/>
      <c r="V1296" s="30"/>
      <c r="W1296" s="30"/>
      <c r="X1296" s="31"/>
      <c r="Y1296" s="30"/>
      <c r="Z1296" s="32"/>
    </row>
    <row r="1297" spans="2:26" x14ac:dyDescent="0.2">
      <c r="B1297" s="34"/>
      <c r="C1297" s="30"/>
      <c r="D1297" s="30"/>
      <c r="E1297" s="30"/>
      <c r="F1297" s="30"/>
      <c r="G1297" s="30"/>
      <c r="H1297" s="30"/>
      <c r="I1297" s="30"/>
      <c r="J1297" s="30"/>
      <c r="K1297" s="30"/>
      <c r="L1297" s="30"/>
      <c r="M1297" s="30"/>
      <c r="N1297" s="30"/>
      <c r="O1297" s="30"/>
      <c r="P1297" s="30"/>
      <c r="Q1297" s="30"/>
      <c r="R1297" s="30"/>
      <c r="S1297" s="30"/>
      <c r="T1297" s="30"/>
      <c r="U1297" s="30"/>
      <c r="V1297" s="30"/>
      <c r="W1297" s="30"/>
      <c r="X1297" s="31"/>
      <c r="Y1297" s="30"/>
      <c r="Z1297" s="32"/>
    </row>
    <row r="1298" spans="2:26" x14ac:dyDescent="0.2">
      <c r="B1298" s="34"/>
      <c r="C1298" s="30"/>
      <c r="D1298" s="30"/>
      <c r="E1298" s="30"/>
      <c r="F1298" s="30"/>
      <c r="G1298" s="30"/>
      <c r="H1298" s="30"/>
      <c r="I1298" s="30"/>
      <c r="J1298" s="30"/>
      <c r="K1298" s="30"/>
      <c r="L1298" s="30"/>
      <c r="M1298" s="30"/>
      <c r="N1298" s="30"/>
      <c r="O1298" s="30"/>
      <c r="P1298" s="30"/>
      <c r="Q1298" s="30"/>
      <c r="R1298" s="30"/>
      <c r="S1298" s="30"/>
      <c r="T1298" s="30"/>
      <c r="U1298" s="30"/>
      <c r="V1298" s="30"/>
      <c r="W1298" s="30"/>
      <c r="X1298" s="31"/>
      <c r="Y1298" s="30"/>
      <c r="Z1298" s="32"/>
    </row>
    <row r="1299" spans="2:26" x14ac:dyDescent="0.2">
      <c r="B1299" s="34"/>
      <c r="C1299" s="30"/>
      <c r="D1299" s="30"/>
      <c r="E1299" s="30"/>
      <c r="F1299" s="30"/>
      <c r="G1299" s="30"/>
      <c r="H1299" s="30"/>
      <c r="I1299" s="30"/>
      <c r="J1299" s="30"/>
      <c r="K1299" s="30"/>
      <c r="L1299" s="30"/>
      <c r="M1299" s="30"/>
      <c r="N1299" s="30"/>
      <c r="O1299" s="30"/>
      <c r="P1299" s="30"/>
      <c r="Q1299" s="30"/>
      <c r="R1299" s="30"/>
      <c r="S1299" s="30"/>
      <c r="T1299" s="30"/>
      <c r="U1299" s="30"/>
      <c r="V1299" s="30"/>
      <c r="W1299" s="30"/>
      <c r="X1299" s="31"/>
      <c r="Y1299" s="30"/>
      <c r="Z1299" s="32"/>
    </row>
    <row r="1300" spans="2:26" x14ac:dyDescent="0.2">
      <c r="B1300" s="34"/>
      <c r="C1300" s="30"/>
      <c r="D1300" s="30"/>
      <c r="E1300" s="30"/>
      <c r="F1300" s="30"/>
      <c r="G1300" s="30"/>
      <c r="H1300" s="30"/>
      <c r="I1300" s="30"/>
      <c r="J1300" s="30"/>
      <c r="K1300" s="30"/>
      <c r="L1300" s="30"/>
      <c r="M1300" s="30"/>
      <c r="N1300" s="30"/>
      <c r="O1300" s="30"/>
      <c r="P1300" s="30"/>
      <c r="Q1300" s="30"/>
      <c r="R1300" s="30"/>
      <c r="S1300" s="30"/>
      <c r="T1300" s="30"/>
      <c r="U1300" s="30"/>
      <c r="V1300" s="30"/>
      <c r="W1300" s="30"/>
      <c r="X1300" s="31"/>
      <c r="Y1300" s="30"/>
      <c r="Z1300" s="32"/>
    </row>
    <row r="1301" spans="2:26" x14ac:dyDescent="0.2">
      <c r="B1301" s="34"/>
      <c r="C1301" s="30"/>
      <c r="D1301" s="30"/>
      <c r="E1301" s="30"/>
      <c r="F1301" s="30"/>
      <c r="G1301" s="30"/>
      <c r="H1301" s="30"/>
      <c r="I1301" s="30"/>
      <c r="J1301" s="30"/>
      <c r="K1301" s="30"/>
      <c r="L1301" s="30"/>
      <c r="M1301" s="30"/>
      <c r="N1301" s="30"/>
      <c r="O1301" s="30"/>
      <c r="P1301" s="30"/>
      <c r="Q1301" s="30"/>
      <c r="R1301" s="30"/>
      <c r="S1301" s="30"/>
      <c r="T1301" s="30"/>
      <c r="U1301" s="30"/>
      <c r="V1301" s="30"/>
      <c r="W1301" s="30"/>
      <c r="X1301" s="31"/>
      <c r="Y1301" s="30"/>
      <c r="Z1301" s="32"/>
    </row>
    <row r="1302" spans="2:26" x14ac:dyDescent="0.2">
      <c r="B1302" s="34"/>
      <c r="C1302" s="30"/>
      <c r="D1302" s="30"/>
      <c r="E1302" s="30"/>
      <c r="F1302" s="30"/>
      <c r="G1302" s="30"/>
      <c r="H1302" s="30"/>
      <c r="I1302" s="30"/>
      <c r="J1302" s="30"/>
      <c r="K1302" s="30"/>
      <c r="L1302" s="30"/>
      <c r="M1302" s="30"/>
      <c r="N1302" s="30"/>
      <c r="O1302" s="30"/>
      <c r="P1302" s="30"/>
      <c r="Q1302" s="30"/>
      <c r="R1302" s="30"/>
      <c r="S1302" s="30"/>
      <c r="T1302" s="30"/>
      <c r="U1302" s="30"/>
      <c r="V1302" s="30"/>
      <c r="W1302" s="30"/>
      <c r="X1302" s="31"/>
      <c r="Y1302" s="30"/>
      <c r="Z1302" s="32"/>
    </row>
    <row r="1303" spans="2:26" x14ac:dyDescent="0.2">
      <c r="B1303" s="34"/>
      <c r="C1303" s="30"/>
      <c r="D1303" s="30"/>
      <c r="E1303" s="30"/>
      <c r="F1303" s="30"/>
      <c r="G1303" s="30"/>
      <c r="H1303" s="30"/>
      <c r="I1303" s="30"/>
      <c r="J1303" s="30"/>
      <c r="K1303" s="30"/>
      <c r="L1303" s="30"/>
      <c r="M1303" s="30"/>
      <c r="N1303" s="30"/>
      <c r="O1303" s="30"/>
      <c r="P1303" s="30"/>
      <c r="Q1303" s="30"/>
      <c r="R1303" s="30"/>
      <c r="S1303" s="30"/>
      <c r="T1303" s="30"/>
      <c r="U1303" s="30"/>
      <c r="V1303" s="30"/>
      <c r="W1303" s="30"/>
      <c r="X1303" s="31"/>
      <c r="Y1303" s="30"/>
      <c r="Z1303" s="32"/>
    </row>
    <row r="1304" spans="2:26" x14ac:dyDescent="0.2">
      <c r="B1304" s="34"/>
      <c r="C1304" s="30"/>
      <c r="D1304" s="30"/>
      <c r="E1304" s="30"/>
      <c r="F1304" s="30"/>
      <c r="G1304" s="30"/>
      <c r="H1304" s="30"/>
      <c r="I1304" s="30"/>
      <c r="J1304" s="30"/>
      <c r="K1304" s="30"/>
      <c r="L1304" s="30"/>
      <c r="M1304" s="30"/>
      <c r="N1304" s="30"/>
      <c r="O1304" s="30"/>
      <c r="P1304" s="30"/>
      <c r="Q1304" s="30"/>
      <c r="R1304" s="30"/>
      <c r="S1304" s="30"/>
      <c r="T1304" s="30"/>
      <c r="U1304" s="30"/>
      <c r="V1304" s="30"/>
      <c r="W1304" s="30"/>
      <c r="X1304" s="31"/>
      <c r="Y1304" s="30"/>
      <c r="Z1304" s="32"/>
    </row>
    <row r="1305" spans="2:26" x14ac:dyDescent="0.2">
      <c r="B1305" s="34"/>
      <c r="C1305" s="30"/>
      <c r="D1305" s="30"/>
      <c r="E1305" s="30"/>
      <c r="F1305" s="30"/>
      <c r="G1305" s="30"/>
      <c r="H1305" s="30"/>
      <c r="I1305" s="30"/>
      <c r="J1305" s="30"/>
      <c r="K1305" s="30"/>
      <c r="L1305" s="30"/>
      <c r="M1305" s="30"/>
      <c r="N1305" s="30"/>
      <c r="O1305" s="30"/>
      <c r="P1305" s="30"/>
      <c r="Q1305" s="30"/>
      <c r="R1305" s="30"/>
      <c r="S1305" s="30"/>
      <c r="T1305" s="30"/>
      <c r="U1305" s="30"/>
      <c r="V1305" s="30"/>
      <c r="W1305" s="30"/>
      <c r="X1305" s="31"/>
      <c r="Y1305" s="30"/>
      <c r="Z1305" s="32"/>
    </row>
    <row r="1306" spans="2:26" x14ac:dyDescent="0.2">
      <c r="B1306" s="34"/>
      <c r="C1306" s="30"/>
      <c r="D1306" s="30"/>
      <c r="E1306" s="30"/>
      <c r="F1306" s="30"/>
      <c r="G1306" s="30"/>
      <c r="H1306" s="30"/>
      <c r="I1306" s="30"/>
      <c r="J1306" s="30"/>
      <c r="K1306" s="30"/>
      <c r="L1306" s="30"/>
      <c r="M1306" s="30"/>
      <c r="N1306" s="30"/>
      <c r="O1306" s="30"/>
      <c r="P1306" s="30"/>
      <c r="Q1306" s="30"/>
      <c r="R1306" s="30"/>
      <c r="S1306" s="30"/>
      <c r="T1306" s="30"/>
      <c r="U1306" s="30"/>
      <c r="V1306" s="30"/>
      <c r="W1306" s="30"/>
      <c r="X1306" s="31"/>
      <c r="Y1306" s="30"/>
      <c r="Z1306" s="32"/>
    </row>
    <row r="1307" spans="2:26" x14ac:dyDescent="0.2">
      <c r="B1307" s="34"/>
      <c r="C1307" s="30"/>
      <c r="D1307" s="30"/>
      <c r="E1307" s="30"/>
      <c r="F1307" s="30"/>
      <c r="G1307" s="30"/>
      <c r="H1307" s="30"/>
      <c r="I1307" s="30"/>
      <c r="J1307" s="30"/>
      <c r="K1307" s="30"/>
      <c r="L1307" s="30"/>
      <c r="M1307" s="30"/>
      <c r="N1307" s="30"/>
      <c r="O1307" s="30"/>
      <c r="P1307" s="30"/>
      <c r="Q1307" s="30"/>
      <c r="R1307" s="30"/>
      <c r="S1307" s="30"/>
      <c r="T1307" s="30"/>
      <c r="U1307" s="30"/>
      <c r="V1307" s="30"/>
      <c r="W1307" s="30"/>
      <c r="X1307" s="31"/>
      <c r="Y1307" s="30"/>
      <c r="Z1307" s="32"/>
    </row>
    <row r="1308" spans="2:26" x14ac:dyDescent="0.2">
      <c r="B1308" s="34"/>
      <c r="C1308" s="30"/>
      <c r="D1308" s="30"/>
      <c r="E1308" s="30"/>
      <c r="F1308" s="30"/>
      <c r="G1308" s="30"/>
      <c r="H1308" s="30"/>
      <c r="I1308" s="30"/>
      <c r="J1308" s="30"/>
      <c r="K1308" s="30"/>
      <c r="L1308" s="30"/>
      <c r="M1308" s="30"/>
      <c r="N1308" s="30"/>
      <c r="O1308" s="30"/>
      <c r="P1308" s="30"/>
      <c r="Q1308" s="30"/>
      <c r="R1308" s="30"/>
      <c r="S1308" s="30"/>
      <c r="T1308" s="30"/>
      <c r="U1308" s="30"/>
      <c r="V1308" s="30"/>
      <c r="W1308" s="30"/>
      <c r="X1308" s="31"/>
      <c r="Y1308" s="30"/>
      <c r="Z1308" s="32"/>
    </row>
    <row r="1309" spans="2:26" x14ac:dyDescent="0.2">
      <c r="B1309" s="34"/>
      <c r="C1309" s="30"/>
      <c r="D1309" s="30"/>
      <c r="E1309" s="30"/>
      <c r="F1309" s="30"/>
      <c r="G1309" s="30"/>
      <c r="H1309" s="30"/>
      <c r="I1309" s="30"/>
      <c r="J1309" s="30"/>
      <c r="K1309" s="30"/>
      <c r="L1309" s="30"/>
      <c r="M1309" s="30"/>
      <c r="N1309" s="30"/>
      <c r="O1309" s="30"/>
      <c r="P1309" s="30"/>
      <c r="Q1309" s="30"/>
      <c r="R1309" s="30"/>
      <c r="S1309" s="30"/>
      <c r="T1309" s="30"/>
      <c r="U1309" s="30"/>
      <c r="V1309" s="30"/>
      <c r="W1309" s="30"/>
      <c r="X1309" s="31"/>
      <c r="Y1309" s="30"/>
      <c r="Z1309" s="32"/>
    </row>
    <row r="1310" spans="2:26" x14ac:dyDescent="0.2">
      <c r="B1310" s="34"/>
      <c r="C1310" s="30"/>
      <c r="D1310" s="30"/>
      <c r="E1310" s="30"/>
      <c r="F1310" s="30"/>
      <c r="G1310" s="30"/>
      <c r="H1310" s="30"/>
      <c r="I1310" s="30"/>
      <c r="J1310" s="30"/>
      <c r="K1310" s="30"/>
      <c r="L1310" s="30"/>
      <c r="M1310" s="30"/>
      <c r="N1310" s="30"/>
      <c r="O1310" s="30"/>
      <c r="P1310" s="30"/>
      <c r="Q1310" s="30"/>
      <c r="R1310" s="30"/>
      <c r="S1310" s="30"/>
      <c r="T1310" s="30"/>
      <c r="U1310" s="30"/>
      <c r="V1310" s="30"/>
      <c r="W1310" s="30"/>
      <c r="X1310" s="31"/>
      <c r="Y1310" s="30"/>
      <c r="Z1310" s="32"/>
    </row>
    <row r="1311" spans="2:26" x14ac:dyDescent="0.2">
      <c r="B1311" s="34"/>
      <c r="C1311" s="30"/>
      <c r="D1311" s="30"/>
      <c r="E1311" s="30"/>
      <c r="F1311" s="30"/>
      <c r="G1311" s="30"/>
      <c r="H1311" s="30"/>
      <c r="I1311" s="30"/>
      <c r="J1311" s="30"/>
      <c r="K1311" s="30"/>
      <c r="L1311" s="30"/>
      <c r="M1311" s="30"/>
      <c r="N1311" s="30"/>
      <c r="O1311" s="30"/>
      <c r="P1311" s="30"/>
      <c r="Q1311" s="30"/>
      <c r="R1311" s="30"/>
      <c r="S1311" s="30"/>
      <c r="T1311" s="30"/>
      <c r="U1311" s="30"/>
      <c r="V1311" s="30"/>
      <c r="W1311" s="30"/>
      <c r="X1311" s="31"/>
      <c r="Y1311" s="30"/>
      <c r="Z1311" s="32"/>
    </row>
    <row r="1312" spans="2:26" x14ac:dyDescent="0.2">
      <c r="B1312" s="34"/>
      <c r="C1312" s="30"/>
      <c r="D1312" s="30"/>
      <c r="E1312" s="30"/>
      <c r="F1312" s="30"/>
      <c r="G1312" s="30"/>
      <c r="H1312" s="30"/>
      <c r="I1312" s="30"/>
      <c r="J1312" s="30"/>
      <c r="K1312" s="30"/>
      <c r="L1312" s="30"/>
      <c r="M1312" s="30"/>
      <c r="N1312" s="30"/>
      <c r="O1312" s="30"/>
      <c r="P1312" s="30"/>
      <c r="Q1312" s="30"/>
      <c r="R1312" s="30"/>
      <c r="S1312" s="30"/>
      <c r="T1312" s="30"/>
      <c r="U1312" s="30"/>
      <c r="V1312" s="30"/>
      <c r="W1312" s="30"/>
      <c r="X1312" s="31"/>
      <c r="Y1312" s="30"/>
      <c r="Z1312" s="32"/>
    </row>
    <row r="1313" spans="2:26" x14ac:dyDescent="0.2">
      <c r="B1313" s="34"/>
      <c r="C1313" s="30"/>
      <c r="D1313" s="30"/>
      <c r="E1313" s="30"/>
      <c r="F1313" s="30"/>
      <c r="G1313" s="30"/>
      <c r="H1313" s="30"/>
      <c r="I1313" s="30"/>
      <c r="J1313" s="30"/>
      <c r="K1313" s="30"/>
      <c r="L1313" s="30"/>
      <c r="M1313" s="30"/>
      <c r="N1313" s="30"/>
      <c r="O1313" s="30"/>
      <c r="P1313" s="30"/>
      <c r="Q1313" s="30"/>
      <c r="R1313" s="30"/>
      <c r="S1313" s="30"/>
      <c r="T1313" s="30"/>
      <c r="U1313" s="30"/>
      <c r="V1313" s="30"/>
      <c r="W1313" s="30"/>
      <c r="X1313" s="31"/>
      <c r="Y1313" s="30"/>
      <c r="Z1313" s="32"/>
    </row>
    <row r="1314" spans="2:26" x14ac:dyDescent="0.2">
      <c r="B1314" s="34"/>
      <c r="C1314" s="30"/>
      <c r="D1314" s="30"/>
      <c r="E1314" s="30"/>
      <c r="F1314" s="30"/>
      <c r="G1314" s="30"/>
      <c r="H1314" s="30"/>
      <c r="I1314" s="30"/>
      <c r="J1314" s="30"/>
      <c r="K1314" s="30"/>
      <c r="L1314" s="30"/>
      <c r="M1314" s="30"/>
      <c r="N1314" s="30"/>
      <c r="O1314" s="30"/>
      <c r="P1314" s="30"/>
      <c r="Q1314" s="30"/>
      <c r="R1314" s="30"/>
      <c r="S1314" s="30"/>
      <c r="T1314" s="30"/>
      <c r="U1314" s="30"/>
      <c r="V1314" s="30"/>
      <c r="W1314" s="30"/>
      <c r="X1314" s="31"/>
      <c r="Y1314" s="30"/>
      <c r="Z1314" s="32"/>
    </row>
    <row r="1315" spans="2:26" x14ac:dyDescent="0.2">
      <c r="B1315" s="34"/>
      <c r="C1315" s="30"/>
      <c r="D1315" s="30"/>
      <c r="E1315" s="30"/>
      <c r="F1315" s="30"/>
      <c r="G1315" s="30"/>
      <c r="H1315" s="30"/>
      <c r="I1315" s="30"/>
      <c r="J1315" s="30"/>
      <c r="K1315" s="30"/>
      <c r="L1315" s="30"/>
      <c r="M1315" s="30"/>
      <c r="N1315" s="30"/>
      <c r="O1315" s="30"/>
      <c r="P1315" s="30"/>
      <c r="Q1315" s="30"/>
      <c r="R1315" s="30"/>
      <c r="S1315" s="30"/>
      <c r="T1315" s="30"/>
      <c r="U1315" s="30"/>
      <c r="V1315" s="30"/>
      <c r="W1315" s="30"/>
      <c r="X1315" s="31"/>
      <c r="Y1315" s="30"/>
      <c r="Z1315" s="32"/>
    </row>
    <row r="1316" spans="2:26" x14ac:dyDescent="0.2">
      <c r="B1316" s="34"/>
      <c r="C1316" s="30"/>
      <c r="D1316" s="30"/>
      <c r="E1316" s="30"/>
      <c r="F1316" s="30"/>
      <c r="G1316" s="30"/>
      <c r="H1316" s="30"/>
      <c r="I1316" s="30"/>
      <c r="J1316" s="30"/>
      <c r="K1316" s="30"/>
      <c r="L1316" s="30"/>
      <c r="M1316" s="30"/>
      <c r="N1316" s="30"/>
      <c r="O1316" s="30"/>
      <c r="P1316" s="30"/>
      <c r="Q1316" s="30"/>
      <c r="R1316" s="30"/>
      <c r="S1316" s="30"/>
      <c r="T1316" s="30"/>
      <c r="U1316" s="30"/>
      <c r="V1316" s="30"/>
      <c r="W1316" s="30"/>
      <c r="X1316" s="31"/>
      <c r="Y1316" s="30"/>
      <c r="Z1316" s="32"/>
    </row>
    <row r="1317" spans="2:26" x14ac:dyDescent="0.2">
      <c r="B1317" s="34"/>
      <c r="C1317" s="30"/>
      <c r="D1317" s="30"/>
      <c r="E1317" s="30"/>
      <c r="F1317" s="30"/>
      <c r="G1317" s="30"/>
      <c r="H1317" s="30"/>
      <c r="I1317" s="30"/>
      <c r="J1317" s="30"/>
      <c r="K1317" s="30"/>
      <c r="L1317" s="30"/>
      <c r="M1317" s="30"/>
      <c r="N1317" s="30"/>
      <c r="O1317" s="30"/>
      <c r="P1317" s="30"/>
      <c r="Q1317" s="30"/>
      <c r="R1317" s="30"/>
      <c r="S1317" s="30"/>
      <c r="T1317" s="30"/>
      <c r="U1317" s="30"/>
      <c r="V1317" s="30"/>
      <c r="W1317" s="30"/>
      <c r="X1317" s="31"/>
      <c r="Y1317" s="30"/>
      <c r="Z1317" s="32"/>
    </row>
    <row r="1318" spans="2:26" x14ac:dyDescent="0.2">
      <c r="B1318" s="34"/>
      <c r="C1318" s="30"/>
      <c r="D1318" s="30"/>
      <c r="E1318" s="30"/>
      <c r="F1318" s="30"/>
      <c r="G1318" s="30"/>
      <c r="H1318" s="30"/>
      <c r="I1318" s="30"/>
      <c r="J1318" s="30"/>
      <c r="K1318" s="30"/>
      <c r="L1318" s="30"/>
      <c r="M1318" s="30"/>
      <c r="N1318" s="30"/>
      <c r="O1318" s="30"/>
      <c r="P1318" s="30"/>
      <c r="Q1318" s="30"/>
      <c r="R1318" s="30"/>
      <c r="S1318" s="30"/>
      <c r="T1318" s="30"/>
      <c r="U1318" s="30"/>
      <c r="V1318" s="30"/>
      <c r="W1318" s="30"/>
      <c r="X1318" s="31"/>
      <c r="Y1318" s="30"/>
      <c r="Z1318" s="32"/>
    </row>
    <row r="1319" spans="2:26" x14ac:dyDescent="0.2">
      <c r="B1319" s="34"/>
      <c r="C1319" s="30"/>
      <c r="D1319" s="30"/>
      <c r="E1319" s="30"/>
      <c r="F1319" s="30"/>
      <c r="G1319" s="30"/>
      <c r="H1319" s="30"/>
      <c r="I1319" s="30"/>
      <c r="J1319" s="30"/>
      <c r="K1319" s="30"/>
      <c r="L1319" s="30"/>
      <c r="M1319" s="30"/>
      <c r="N1319" s="30"/>
      <c r="O1319" s="30"/>
      <c r="P1319" s="30"/>
      <c r="Q1319" s="30"/>
      <c r="R1319" s="30"/>
      <c r="S1319" s="30"/>
      <c r="T1319" s="30"/>
      <c r="U1319" s="30"/>
      <c r="V1319" s="30"/>
      <c r="W1319" s="30"/>
      <c r="X1319" s="31"/>
      <c r="Y1319" s="30"/>
      <c r="Z1319" s="32"/>
    </row>
    <row r="1320" spans="2:26" x14ac:dyDescent="0.2">
      <c r="B1320" s="34"/>
      <c r="C1320" s="30"/>
      <c r="D1320" s="30"/>
      <c r="E1320" s="30"/>
      <c r="F1320" s="30"/>
      <c r="G1320" s="30"/>
      <c r="H1320" s="30"/>
      <c r="I1320" s="30"/>
      <c r="J1320" s="30"/>
      <c r="K1320" s="30"/>
      <c r="L1320" s="30"/>
      <c r="M1320" s="30"/>
      <c r="N1320" s="30"/>
      <c r="O1320" s="30"/>
      <c r="P1320" s="30"/>
      <c r="Q1320" s="30"/>
      <c r="R1320" s="30"/>
      <c r="S1320" s="30"/>
      <c r="T1320" s="30"/>
      <c r="U1320" s="30"/>
      <c r="V1320" s="30"/>
      <c r="W1320" s="30"/>
      <c r="X1320" s="31"/>
      <c r="Y1320" s="30"/>
      <c r="Z1320" s="32"/>
    </row>
    <row r="1321" spans="2:26" x14ac:dyDescent="0.2">
      <c r="B1321" s="34"/>
      <c r="C1321" s="30"/>
      <c r="D1321" s="30"/>
      <c r="E1321" s="30"/>
      <c r="F1321" s="30"/>
      <c r="G1321" s="30"/>
      <c r="H1321" s="30"/>
      <c r="I1321" s="30"/>
      <c r="J1321" s="30"/>
      <c r="K1321" s="30"/>
      <c r="L1321" s="30"/>
      <c r="M1321" s="30"/>
      <c r="N1321" s="30"/>
      <c r="O1321" s="30"/>
      <c r="P1321" s="30"/>
      <c r="Q1321" s="30"/>
      <c r="R1321" s="30"/>
      <c r="S1321" s="30"/>
      <c r="T1321" s="30"/>
      <c r="U1321" s="30"/>
      <c r="V1321" s="30"/>
      <c r="W1321" s="30"/>
      <c r="X1321" s="31"/>
      <c r="Y1321" s="30"/>
      <c r="Z1321" s="32"/>
    </row>
    <row r="1322" spans="2:26" x14ac:dyDescent="0.2">
      <c r="B1322" s="34"/>
      <c r="C1322" s="30"/>
      <c r="D1322" s="30"/>
      <c r="E1322" s="30"/>
      <c r="F1322" s="30"/>
      <c r="G1322" s="30"/>
      <c r="H1322" s="30"/>
      <c r="I1322" s="30"/>
      <c r="J1322" s="30"/>
      <c r="K1322" s="30"/>
      <c r="L1322" s="30"/>
      <c r="M1322" s="30"/>
      <c r="N1322" s="30"/>
      <c r="O1322" s="30"/>
      <c r="P1322" s="30"/>
      <c r="Q1322" s="30"/>
      <c r="R1322" s="30"/>
      <c r="S1322" s="30"/>
      <c r="T1322" s="30"/>
      <c r="U1322" s="30"/>
      <c r="V1322" s="30"/>
      <c r="W1322" s="30"/>
      <c r="X1322" s="31"/>
      <c r="Y1322" s="30"/>
      <c r="Z1322" s="32"/>
    </row>
    <row r="1323" spans="2:26" x14ac:dyDescent="0.2">
      <c r="B1323" s="34"/>
      <c r="C1323" s="30"/>
      <c r="D1323" s="30"/>
      <c r="E1323" s="30"/>
      <c r="F1323" s="30"/>
      <c r="G1323" s="30"/>
      <c r="H1323" s="30"/>
      <c r="I1323" s="30"/>
      <c r="J1323" s="30"/>
      <c r="K1323" s="30"/>
      <c r="L1323" s="30"/>
      <c r="M1323" s="30"/>
      <c r="N1323" s="30"/>
      <c r="O1323" s="30"/>
      <c r="P1323" s="30"/>
      <c r="Q1323" s="30"/>
      <c r="R1323" s="30"/>
      <c r="S1323" s="30"/>
      <c r="T1323" s="30"/>
      <c r="U1323" s="30"/>
      <c r="V1323" s="30"/>
      <c r="W1323" s="30"/>
      <c r="X1323" s="31"/>
      <c r="Y1323" s="30"/>
      <c r="Z1323" s="32"/>
    </row>
    <row r="1324" spans="2:26" x14ac:dyDescent="0.2">
      <c r="B1324" s="34"/>
      <c r="C1324" s="30"/>
      <c r="D1324" s="30"/>
      <c r="E1324" s="30"/>
      <c r="F1324" s="30"/>
      <c r="G1324" s="30"/>
      <c r="H1324" s="30"/>
      <c r="I1324" s="30"/>
      <c r="J1324" s="30"/>
      <c r="K1324" s="30"/>
      <c r="L1324" s="30"/>
      <c r="M1324" s="30"/>
      <c r="N1324" s="30"/>
      <c r="O1324" s="30"/>
      <c r="P1324" s="30"/>
      <c r="Q1324" s="30"/>
      <c r="R1324" s="30"/>
      <c r="S1324" s="30"/>
      <c r="T1324" s="30"/>
      <c r="U1324" s="30"/>
      <c r="V1324" s="30"/>
      <c r="W1324" s="30"/>
      <c r="X1324" s="31"/>
      <c r="Y1324" s="30"/>
      <c r="Z1324" s="32"/>
    </row>
    <row r="1325" spans="2:26" x14ac:dyDescent="0.2">
      <c r="B1325" s="34"/>
      <c r="C1325" s="30"/>
      <c r="D1325" s="30"/>
      <c r="E1325" s="30"/>
      <c r="F1325" s="30"/>
      <c r="G1325" s="30"/>
      <c r="H1325" s="30"/>
      <c r="I1325" s="30"/>
      <c r="J1325" s="30"/>
      <c r="K1325" s="30"/>
      <c r="L1325" s="30"/>
      <c r="M1325" s="30"/>
      <c r="N1325" s="30"/>
      <c r="O1325" s="30"/>
      <c r="P1325" s="30"/>
      <c r="Q1325" s="30"/>
      <c r="R1325" s="30"/>
      <c r="S1325" s="30"/>
      <c r="T1325" s="30"/>
      <c r="U1325" s="30"/>
      <c r="V1325" s="30"/>
      <c r="W1325" s="30"/>
      <c r="X1325" s="31"/>
      <c r="Y1325" s="30"/>
      <c r="Z1325" s="32"/>
    </row>
    <row r="1326" spans="2:26" x14ac:dyDescent="0.2">
      <c r="B1326" s="34"/>
      <c r="C1326" s="30"/>
      <c r="D1326" s="30"/>
      <c r="E1326" s="30"/>
      <c r="F1326" s="30"/>
      <c r="G1326" s="30"/>
      <c r="H1326" s="30"/>
      <c r="I1326" s="30"/>
      <c r="J1326" s="30"/>
      <c r="K1326" s="30"/>
      <c r="L1326" s="30"/>
      <c r="M1326" s="30"/>
      <c r="N1326" s="30"/>
      <c r="O1326" s="30"/>
      <c r="P1326" s="30"/>
      <c r="Q1326" s="30"/>
      <c r="R1326" s="30"/>
      <c r="S1326" s="30"/>
      <c r="T1326" s="30"/>
      <c r="U1326" s="30"/>
      <c r="V1326" s="30"/>
      <c r="W1326" s="30"/>
      <c r="X1326" s="31"/>
      <c r="Y1326" s="30"/>
      <c r="Z1326" s="32"/>
    </row>
    <row r="1327" spans="2:26" x14ac:dyDescent="0.2">
      <c r="B1327" s="34"/>
      <c r="C1327" s="30"/>
      <c r="D1327" s="30"/>
      <c r="E1327" s="30"/>
      <c r="F1327" s="30"/>
      <c r="G1327" s="30"/>
      <c r="H1327" s="30"/>
      <c r="I1327" s="30"/>
      <c r="J1327" s="30"/>
      <c r="K1327" s="30"/>
      <c r="L1327" s="30"/>
      <c r="M1327" s="30"/>
      <c r="N1327" s="30"/>
      <c r="O1327" s="30"/>
      <c r="P1327" s="30"/>
      <c r="Q1327" s="30"/>
      <c r="R1327" s="30"/>
      <c r="S1327" s="30"/>
      <c r="T1327" s="30"/>
      <c r="U1327" s="30"/>
      <c r="V1327" s="30"/>
      <c r="W1327" s="30"/>
      <c r="X1327" s="31"/>
      <c r="Y1327" s="30"/>
      <c r="Z1327" s="32"/>
    </row>
    <row r="1328" spans="2:26" x14ac:dyDescent="0.2">
      <c r="B1328" s="34"/>
      <c r="C1328" s="30"/>
      <c r="D1328" s="30"/>
      <c r="E1328" s="30"/>
      <c r="F1328" s="30"/>
      <c r="G1328" s="30"/>
      <c r="H1328" s="30"/>
      <c r="I1328" s="30"/>
      <c r="J1328" s="30"/>
      <c r="K1328" s="30"/>
      <c r="L1328" s="30"/>
      <c r="M1328" s="30"/>
      <c r="N1328" s="30"/>
      <c r="O1328" s="30"/>
      <c r="P1328" s="30"/>
      <c r="Q1328" s="30"/>
      <c r="R1328" s="30"/>
      <c r="S1328" s="30"/>
      <c r="T1328" s="30"/>
      <c r="U1328" s="30"/>
      <c r="V1328" s="30"/>
      <c r="W1328" s="30"/>
      <c r="X1328" s="31"/>
      <c r="Y1328" s="30"/>
      <c r="Z1328" s="32"/>
    </row>
    <row r="1329" spans="2:26" x14ac:dyDescent="0.2">
      <c r="B1329" s="34"/>
      <c r="C1329" s="30"/>
      <c r="D1329" s="30"/>
      <c r="E1329" s="30"/>
      <c r="F1329" s="30"/>
      <c r="G1329" s="30"/>
      <c r="H1329" s="30"/>
      <c r="I1329" s="30"/>
      <c r="J1329" s="30"/>
      <c r="K1329" s="30"/>
      <c r="L1329" s="30"/>
      <c r="M1329" s="30"/>
      <c r="N1329" s="30"/>
      <c r="O1329" s="30"/>
      <c r="P1329" s="30"/>
      <c r="Q1329" s="30"/>
      <c r="R1329" s="30"/>
      <c r="S1329" s="30"/>
      <c r="T1329" s="30"/>
      <c r="U1329" s="30"/>
      <c r="V1329" s="30"/>
      <c r="W1329" s="30"/>
      <c r="X1329" s="31"/>
      <c r="Y1329" s="30"/>
      <c r="Z1329" s="32"/>
    </row>
    <row r="1330" spans="2:26" x14ac:dyDescent="0.2">
      <c r="B1330" s="34"/>
      <c r="C1330" s="30"/>
      <c r="D1330" s="30"/>
      <c r="E1330" s="30"/>
      <c r="F1330" s="30"/>
      <c r="G1330" s="30"/>
      <c r="H1330" s="30"/>
      <c r="I1330" s="30"/>
      <c r="J1330" s="30"/>
      <c r="K1330" s="30"/>
      <c r="L1330" s="30"/>
      <c r="M1330" s="30"/>
      <c r="N1330" s="30"/>
      <c r="O1330" s="30"/>
      <c r="P1330" s="30"/>
      <c r="Q1330" s="30"/>
      <c r="R1330" s="30"/>
      <c r="S1330" s="30"/>
      <c r="T1330" s="30"/>
      <c r="U1330" s="30"/>
      <c r="V1330" s="30"/>
      <c r="W1330" s="30"/>
      <c r="X1330" s="31"/>
      <c r="Y1330" s="30"/>
      <c r="Z1330" s="32"/>
    </row>
    <row r="1331" spans="2:26" x14ac:dyDescent="0.2">
      <c r="B1331" s="34"/>
      <c r="C1331" s="30"/>
      <c r="D1331" s="30"/>
      <c r="E1331" s="30"/>
      <c r="F1331" s="30"/>
      <c r="G1331" s="30"/>
      <c r="H1331" s="30"/>
      <c r="I1331" s="30"/>
      <c r="J1331" s="30"/>
      <c r="K1331" s="30"/>
      <c r="L1331" s="30"/>
      <c r="M1331" s="30"/>
      <c r="N1331" s="30"/>
      <c r="O1331" s="30"/>
      <c r="P1331" s="30"/>
      <c r="Q1331" s="30"/>
      <c r="R1331" s="30"/>
      <c r="S1331" s="30"/>
      <c r="T1331" s="30"/>
      <c r="U1331" s="30"/>
      <c r="V1331" s="30"/>
      <c r="W1331" s="30"/>
      <c r="X1331" s="31"/>
      <c r="Y1331" s="30"/>
      <c r="Z1331" s="32"/>
    </row>
    <row r="1332" spans="2:26" x14ac:dyDescent="0.2">
      <c r="B1332" s="34"/>
      <c r="C1332" s="30"/>
      <c r="D1332" s="30"/>
      <c r="E1332" s="30"/>
      <c r="F1332" s="30"/>
      <c r="G1332" s="30"/>
      <c r="H1332" s="30"/>
      <c r="I1332" s="30"/>
      <c r="J1332" s="30"/>
      <c r="K1332" s="30"/>
      <c r="L1332" s="30"/>
      <c r="M1332" s="30"/>
      <c r="N1332" s="30"/>
      <c r="O1332" s="30"/>
      <c r="P1332" s="30"/>
      <c r="Q1332" s="30"/>
      <c r="R1332" s="30"/>
      <c r="S1332" s="30"/>
      <c r="T1332" s="30"/>
      <c r="U1332" s="30"/>
      <c r="V1332" s="30"/>
      <c r="W1332" s="30"/>
      <c r="X1332" s="31"/>
      <c r="Y1332" s="30"/>
      <c r="Z1332" s="32"/>
    </row>
    <row r="1333" spans="2:26" x14ac:dyDescent="0.2">
      <c r="B1333" s="34"/>
      <c r="C1333" s="30"/>
      <c r="D1333" s="30"/>
      <c r="E1333" s="30"/>
      <c r="F1333" s="30"/>
      <c r="G1333" s="30"/>
      <c r="H1333" s="30"/>
      <c r="I1333" s="30"/>
      <c r="J1333" s="30"/>
      <c r="K1333" s="30"/>
      <c r="L1333" s="30"/>
      <c r="M1333" s="30"/>
      <c r="N1333" s="30"/>
      <c r="O1333" s="30"/>
      <c r="P1333" s="30"/>
      <c r="Q1333" s="30"/>
      <c r="R1333" s="30"/>
      <c r="S1333" s="30"/>
      <c r="T1333" s="30"/>
      <c r="U1333" s="30"/>
      <c r="V1333" s="30"/>
      <c r="W1333" s="30"/>
      <c r="X1333" s="31"/>
      <c r="Y1333" s="30"/>
      <c r="Z1333" s="32"/>
    </row>
    <row r="1334" spans="2:26" x14ac:dyDescent="0.2">
      <c r="B1334" s="34"/>
      <c r="C1334" s="30"/>
      <c r="D1334" s="30"/>
      <c r="E1334" s="30"/>
      <c r="F1334" s="30"/>
      <c r="G1334" s="30"/>
      <c r="H1334" s="30"/>
      <c r="I1334" s="30"/>
      <c r="J1334" s="30"/>
      <c r="K1334" s="30"/>
      <c r="L1334" s="30"/>
      <c r="M1334" s="30"/>
      <c r="N1334" s="30"/>
      <c r="O1334" s="30"/>
      <c r="P1334" s="30"/>
      <c r="Q1334" s="30"/>
      <c r="R1334" s="30"/>
      <c r="S1334" s="30"/>
      <c r="T1334" s="30"/>
      <c r="U1334" s="30"/>
      <c r="V1334" s="30"/>
      <c r="W1334" s="30"/>
      <c r="X1334" s="31"/>
      <c r="Y1334" s="30"/>
      <c r="Z1334" s="32"/>
    </row>
    <row r="1335" spans="2:26" x14ac:dyDescent="0.2">
      <c r="B1335" s="34"/>
      <c r="C1335" s="30"/>
      <c r="D1335" s="30"/>
      <c r="E1335" s="30"/>
      <c r="F1335" s="30"/>
      <c r="G1335" s="30"/>
      <c r="H1335" s="30"/>
      <c r="I1335" s="30"/>
      <c r="J1335" s="30"/>
      <c r="K1335" s="30"/>
      <c r="L1335" s="30"/>
      <c r="M1335" s="30"/>
      <c r="N1335" s="30"/>
      <c r="O1335" s="30"/>
      <c r="P1335" s="30"/>
      <c r="Q1335" s="30"/>
      <c r="R1335" s="30"/>
      <c r="S1335" s="30"/>
      <c r="T1335" s="30"/>
      <c r="U1335" s="30"/>
      <c r="V1335" s="30"/>
      <c r="W1335" s="30"/>
      <c r="X1335" s="31"/>
      <c r="Y1335" s="30"/>
      <c r="Z1335" s="32"/>
    </row>
    <row r="1336" spans="2:26" x14ac:dyDescent="0.2">
      <c r="B1336" s="34"/>
      <c r="C1336" s="30"/>
      <c r="D1336" s="30"/>
      <c r="E1336" s="30"/>
      <c r="F1336" s="30"/>
      <c r="G1336" s="30"/>
      <c r="H1336" s="30"/>
      <c r="I1336" s="30"/>
      <c r="J1336" s="30"/>
      <c r="K1336" s="30"/>
      <c r="L1336" s="30"/>
      <c r="M1336" s="30"/>
      <c r="N1336" s="30"/>
      <c r="O1336" s="30"/>
      <c r="P1336" s="30"/>
      <c r="Q1336" s="30"/>
      <c r="R1336" s="30"/>
      <c r="S1336" s="30"/>
      <c r="T1336" s="30"/>
      <c r="U1336" s="30"/>
      <c r="V1336" s="30"/>
      <c r="W1336" s="30"/>
      <c r="X1336" s="31"/>
      <c r="Y1336" s="30"/>
      <c r="Z1336" s="32"/>
    </row>
    <row r="1337" spans="2:26" x14ac:dyDescent="0.2">
      <c r="B1337" s="34"/>
      <c r="C1337" s="30"/>
      <c r="D1337" s="30"/>
      <c r="E1337" s="30"/>
      <c r="F1337" s="30"/>
      <c r="G1337" s="30"/>
      <c r="H1337" s="30"/>
      <c r="I1337" s="30"/>
      <c r="J1337" s="30"/>
      <c r="K1337" s="30"/>
      <c r="L1337" s="30"/>
      <c r="M1337" s="30"/>
      <c r="N1337" s="30"/>
      <c r="O1337" s="30"/>
      <c r="P1337" s="30"/>
      <c r="Q1337" s="30"/>
      <c r="R1337" s="30"/>
      <c r="S1337" s="30"/>
      <c r="T1337" s="30"/>
      <c r="U1337" s="30"/>
      <c r="V1337" s="30"/>
      <c r="W1337" s="30"/>
      <c r="X1337" s="31"/>
      <c r="Y1337" s="30"/>
      <c r="Z1337" s="32"/>
    </row>
    <row r="1338" spans="2:26" x14ac:dyDescent="0.2">
      <c r="B1338" s="34"/>
      <c r="C1338" s="30"/>
      <c r="D1338" s="30"/>
      <c r="E1338" s="30"/>
      <c r="F1338" s="30"/>
      <c r="G1338" s="30"/>
      <c r="H1338" s="30"/>
      <c r="I1338" s="30"/>
      <c r="J1338" s="30"/>
      <c r="K1338" s="30"/>
      <c r="L1338" s="30"/>
      <c r="M1338" s="30"/>
      <c r="N1338" s="30"/>
      <c r="O1338" s="30"/>
      <c r="P1338" s="30"/>
      <c r="Q1338" s="30"/>
      <c r="R1338" s="30"/>
      <c r="S1338" s="30"/>
      <c r="T1338" s="30"/>
      <c r="U1338" s="30"/>
      <c r="V1338" s="30"/>
      <c r="W1338" s="30"/>
      <c r="X1338" s="31"/>
      <c r="Y1338" s="30"/>
      <c r="Z1338" s="32"/>
    </row>
    <row r="1339" spans="2:26" x14ac:dyDescent="0.2">
      <c r="B1339" s="34"/>
      <c r="C1339" s="30"/>
      <c r="D1339" s="30"/>
      <c r="E1339" s="30"/>
      <c r="F1339" s="30"/>
      <c r="G1339" s="30"/>
      <c r="H1339" s="30"/>
      <c r="I1339" s="30"/>
      <c r="J1339" s="30"/>
      <c r="K1339" s="30"/>
      <c r="L1339" s="30"/>
      <c r="M1339" s="30"/>
      <c r="N1339" s="30"/>
      <c r="O1339" s="30"/>
      <c r="P1339" s="30"/>
      <c r="Q1339" s="30"/>
      <c r="R1339" s="30"/>
      <c r="S1339" s="30"/>
      <c r="T1339" s="30"/>
      <c r="U1339" s="30"/>
      <c r="V1339" s="30"/>
      <c r="W1339" s="30"/>
      <c r="X1339" s="31"/>
      <c r="Y1339" s="30"/>
      <c r="Z1339" s="32"/>
    </row>
    <row r="1340" spans="2:26" x14ac:dyDescent="0.2">
      <c r="B1340" s="34"/>
      <c r="C1340" s="30"/>
      <c r="D1340" s="30"/>
      <c r="E1340" s="30"/>
      <c r="F1340" s="30"/>
      <c r="G1340" s="30"/>
      <c r="H1340" s="30"/>
      <c r="I1340" s="30"/>
      <c r="J1340" s="30"/>
      <c r="K1340" s="30"/>
      <c r="L1340" s="30"/>
      <c r="M1340" s="30"/>
      <c r="N1340" s="30"/>
      <c r="O1340" s="30"/>
      <c r="P1340" s="30"/>
      <c r="Q1340" s="30"/>
      <c r="R1340" s="30"/>
      <c r="S1340" s="30"/>
      <c r="T1340" s="30"/>
      <c r="U1340" s="30"/>
      <c r="V1340" s="30"/>
      <c r="W1340" s="30"/>
      <c r="X1340" s="31"/>
      <c r="Y1340" s="30"/>
      <c r="Z1340" s="32"/>
    </row>
    <row r="1341" spans="2:26" x14ac:dyDescent="0.2">
      <c r="B1341" s="34"/>
      <c r="C1341" s="30"/>
      <c r="D1341" s="30"/>
      <c r="E1341" s="30"/>
      <c r="F1341" s="30"/>
      <c r="G1341" s="30"/>
      <c r="H1341" s="30"/>
      <c r="I1341" s="30"/>
      <c r="J1341" s="30"/>
      <c r="K1341" s="30"/>
      <c r="L1341" s="30"/>
      <c r="M1341" s="30"/>
      <c r="N1341" s="30"/>
      <c r="O1341" s="30"/>
      <c r="P1341" s="30"/>
      <c r="Q1341" s="30"/>
      <c r="R1341" s="30"/>
      <c r="S1341" s="30"/>
      <c r="T1341" s="30"/>
      <c r="U1341" s="30"/>
      <c r="V1341" s="30"/>
      <c r="W1341" s="30"/>
      <c r="X1341" s="31"/>
      <c r="Y1341" s="30"/>
      <c r="Z1341" s="32"/>
    </row>
    <row r="1342" spans="2:26" x14ac:dyDescent="0.2">
      <c r="B1342" s="34"/>
      <c r="C1342" s="30"/>
      <c r="D1342" s="30"/>
      <c r="E1342" s="30"/>
      <c r="F1342" s="30"/>
      <c r="G1342" s="30"/>
      <c r="H1342" s="30"/>
      <c r="I1342" s="30"/>
      <c r="J1342" s="30"/>
      <c r="K1342" s="30"/>
      <c r="L1342" s="30"/>
      <c r="M1342" s="30"/>
      <c r="N1342" s="30"/>
      <c r="O1342" s="30"/>
      <c r="P1342" s="30"/>
      <c r="Q1342" s="30"/>
      <c r="R1342" s="30"/>
      <c r="S1342" s="30"/>
      <c r="T1342" s="30"/>
      <c r="U1342" s="30"/>
      <c r="V1342" s="30"/>
      <c r="W1342" s="30"/>
      <c r="X1342" s="31"/>
      <c r="Y1342" s="30"/>
      <c r="Z1342" s="32"/>
    </row>
    <row r="1343" spans="2:26" x14ac:dyDescent="0.2">
      <c r="B1343" s="34"/>
      <c r="C1343" s="30"/>
      <c r="D1343" s="30"/>
      <c r="E1343" s="30"/>
      <c r="F1343" s="30"/>
      <c r="G1343" s="30"/>
      <c r="H1343" s="30"/>
      <c r="I1343" s="30"/>
      <c r="J1343" s="30"/>
      <c r="K1343" s="30"/>
      <c r="L1343" s="30"/>
      <c r="M1343" s="30"/>
      <c r="N1343" s="30"/>
      <c r="O1343" s="30"/>
      <c r="P1343" s="30"/>
      <c r="Q1343" s="30"/>
      <c r="R1343" s="30"/>
      <c r="S1343" s="30"/>
      <c r="T1343" s="30"/>
      <c r="U1343" s="30"/>
      <c r="V1343" s="30"/>
      <c r="W1343" s="30"/>
      <c r="X1343" s="31"/>
      <c r="Y1343" s="30"/>
      <c r="Z1343" s="32"/>
    </row>
    <row r="1344" spans="2:26" x14ac:dyDescent="0.2">
      <c r="B1344" s="34"/>
      <c r="C1344" s="30"/>
      <c r="D1344" s="30"/>
      <c r="E1344" s="30"/>
      <c r="F1344" s="30"/>
      <c r="G1344" s="30"/>
      <c r="H1344" s="30"/>
      <c r="I1344" s="30"/>
      <c r="J1344" s="30"/>
      <c r="K1344" s="30"/>
      <c r="L1344" s="30"/>
      <c r="M1344" s="30"/>
      <c r="N1344" s="30"/>
      <c r="O1344" s="30"/>
      <c r="P1344" s="30"/>
      <c r="Q1344" s="30"/>
      <c r="R1344" s="30"/>
      <c r="S1344" s="30"/>
      <c r="T1344" s="30"/>
      <c r="U1344" s="30"/>
      <c r="V1344" s="30"/>
      <c r="W1344" s="30"/>
      <c r="X1344" s="31"/>
      <c r="Y1344" s="30"/>
      <c r="Z1344" s="32"/>
    </row>
    <row r="1345" spans="2:26" x14ac:dyDescent="0.2">
      <c r="B1345" s="34"/>
      <c r="C1345" s="30"/>
      <c r="D1345" s="30"/>
      <c r="E1345" s="30"/>
      <c r="F1345" s="30"/>
      <c r="G1345" s="30"/>
      <c r="H1345" s="30"/>
      <c r="I1345" s="30"/>
      <c r="J1345" s="30"/>
      <c r="K1345" s="30"/>
      <c r="L1345" s="30"/>
      <c r="M1345" s="30"/>
      <c r="N1345" s="30"/>
      <c r="O1345" s="30"/>
      <c r="P1345" s="30"/>
      <c r="Q1345" s="30"/>
      <c r="R1345" s="30"/>
      <c r="S1345" s="30"/>
      <c r="T1345" s="30"/>
      <c r="U1345" s="30"/>
      <c r="V1345" s="30"/>
      <c r="W1345" s="30"/>
      <c r="X1345" s="31"/>
      <c r="Y1345" s="30"/>
      <c r="Z1345" s="32"/>
    </row>
    <row r="1346" spans="2:26" x14ac:dyDescent="0.2">
      <c r="B1346" s="34"/>
      <c r="C1346" s="30"/>
      <c r="D1346" s="30"/>
      <c r="E1346" s="30"/>
      <c r="F1346" s="30"/>
      <c r="G1346" s="30"/>
      <c r="H1346" s="30"/>
      <c r="I1346" s="30"/>
      <c r="J1346" s="30"/>
      <c r="K1346" s="30"/>
      <c r="L1346" s="30"/>
      <c r="M1346" s="30"/>
      <c r="N1346" s="30"/>
      <c r="O1346" s="30"/>
      <c r="P1346" s="30"/>
      <c r="Q1346" s="30"/>
      <c r="R1346" s="30"/>
      <c r="S1346" s="30"/>
      <c r="T1346" s="30"/>
      <c r="U1346" s="30"/>
      <c r="V1346" s="30"/>
      <c r="W1346" s="30"/>
      <c r="X1346" s="31"/>
      <c r="Y1346" s="30"/>
      <c r="Z1346" s="32"/>
    </row>
    <row r="1347" spans="2:26" x14ac:dyDescent="0.2">
      <c r="B1347" s="34"/>
      <c r="C1347" s="30"/>
      <c r="D1347" s="30"/>
      <c r="E1347" s="30"/>
      <c r="F1347" s="30"/>
      <c r="G1347" s="30"/>
      <c r="H1347" s="30"/>
      <c r="I1347" s="30"/>
      <c r="J1347" s="30"/>
      <c r="K1347" s="30"/>
      <c r="L1347" s="30"/>
      <c r="M1347" s="30"/>
      <c r="N1347" s="30"/>
      <c r="O1347" s="30"/>
      <c r="P1347" s="30"/>
      <c r="Q1347" s="30"/>
      <c r="R1347" s="30"/>
      <c r="S1347" s="30"/>
      <c r="T1347" s="30"/>
      <c r="U1347" s="30"/>
      <c r="V1347" s="30"/>
      <c r="W1347" s="30"/>
      <c r="X1347" s="31"/>
      <c r="Y1347" s="30"/>
      <c r="Z1347" s="32"/>
    </row>
    <row r="1348" spans="2:26" x14ac:dyDescent="0.2">
      <c r="B1348" s="34"/>
      <c r="C1348" s="30"/>
      <c r="D1348" s="30"/>
      <c r="E1348" s="30"/>
      <c r="F1348" s="30"/>
      <c r="G1348" s="30"/>
      <c r="H1348" s="30"/>
      <c r="I1348" s="30"/>
      <c r="J1348" s="30"/>
      <c r="K1348" s="30"/>
      <c r="L1348" s="30"/>
      <c r="M1348" s="30"/>
      <c r="N1348" s="30"/>
      <c r="O1348" s="30"/>
      <c r="P1348" s="30"/>
      <c r="Q1348" s="30"/>
      <c r="R1348" s="30"/>
      <c r="S1348" s="30"/>
      <c r="T1348" s="30"/>
      <c r="U1348" s="30"/>
      <c r="V1348" s="30"/>
      <c r="W1348" s="30"/>
      <c r="X1348" s="31"/>
      <c r="Y1348" s="30"/>
      <c r="Z1348" s="32"/>
    </row>
    <row r="1349" spans="2:26" x14ac:dyDescent="0.2">
      <c r="B1349" s="34"/>
      <c r="C1349" s="30"/>
      <c r="D1349" s="30"/>
      <c r="E1349" s="30"/>
      <c r="F1349" s="30"/>
      <c r="G1349" s="30"/>
      <c r="H1349" s="30"/>
      <c r="I1349" s="30"/>
      <c r="J1349" s="30"/>
      <c r="K1349" s="30"/>
      <c r="L1349" s="30"/>
      <c r="M1349" s="30"/>
      <c r="N1349" s="30"/>
      <c r="O1349" s="30"/>
      <c r="P1349" s="30"/>
      <c r="Q1349" s="30"/>
      <c r="R1349" s="30"/>
      <c r="S1349" s="30"/>
      <c r="T1349" s="30"/>
      <c r="U1349" s="30"/>
      <c r="V1349" s="30"/>
      <c r="W1349" s="30"/>
      <c r="X1349" s="31"/>
      <c r="Y1349" s="30"/>
      <c r="Z1349" s="32"/>
    </row>
    <row r="1350" spans="2:26" x14ac:dyDescent="0.2">
      <c r="B1350" s="34"/>
      <c r="C1350" s="30"/>
      <c r="D1350" s="30"/>
      <c r="E1350" s="30"/>
      <c r="F1350" s="30"/>
      <c r="G1350" s="30"/>
      <c r="H1350" s="30"/>
      <c r="I1350" s="30"/>
      <c r="J1350" s="30"/>
      <c r="K1350" s="30"/>
      <c r="L1350" s="30"/>
      <c r="M1350" s="30"/>
      <c r="N1350" s="30"/>
      <c r="O1350" s="30"/>
      <c r="P1350" s="30"/>
      <c r="Q1350" s="30"/>
      <c r="R1350" s="30"/>
      <c r="S1350" s="30"/>
      <c r="T1350" s="30"/>
      <c r="U1350" s="30"/>
      <c r="V1350" s="30"/>
      <c r="W1350" s="30"/>
      <c r="X1350" s="31"/>
      <c r="Y1350" s="30"/>
      <c r="Z1350" s="32"/>
    </row>
    <row r="1351" spans="2:26" x14ac:dyDescent="0.2">
      <c r="B1351" s="34"/>
      <c r="C1351" s="30"/>
      <c r="D1351" s="30"/>
      <c r="E1351" s="30"/>
      <c r="F1351" s="30"/>
      <c r="G1351" s="30"/>
      <c r="H1351" s="30"/>
      <c r="I1351" s="30"/>
      <c r="J1351" s="30"/>
      <c r="K1351" s="30"/>
      <c r="L1351" s="30"/>
      <c r="M1351" s="30"/>
      <c r="N1351" s="30"/>
      <c r="O1351" s="30"/>
      <c r="P1351" s="30"/>
      <c r="Q1351" s="30"/>
      <c r="R1351" s="30"/>
      <c r="S1351" s="30"/>
      <c r="T1351" s="30"/>
      <c r="U1351" s="30"/>
      <c r="V1351" s="30"/>
      <c r="W1351" s="30"/>
      <c r="X1351" s="31"/>
      <c r="Y1351" s="30"/>
      <c r="Z1351" s="32"/>
    </row>
    <row r="1352" spans="2:26" x14ac:dyDescent="0.2">
      <c r="B1352" s="34"/>
      <c r="C1352" s="30"/>
      <c r="D1352" s="30"/>
      <c r="E1352" s="30"/>
      <c r="F1352" s="30"/>
      <c r="G1352" s="30"/>
      <c r="H1352" s="30"/>
      <c r="I1352" s="30"/>
      <c r="J1352" s="30"/>
      <c r="K1352" s="30"/>
      <c r="L1352" s="30"/>
      <c r="M1352" s="30"/>
      <c r="N1352" s="30"/>
      <c r="O1352" s="30"/>
      <c r="P1352" s="30"/>
      <c r="Q1352" s="30"/>
      <c r="R1352" s="30"/>
      <c r="S1352" s="30"/>
      <c r="T1352" s="30"/>
      <c r="U1352" s="30"/>
      <c r="V1352" s="30"/>
      <c r="W1352" s="30"/>
      <c r="X1352" s="31"/>
      <c r="Y1352" s="30"/>
      <c r="Z1352" s="32"/>
    </row>
    <row r="1353" spans="2:26" x14ac:dyDescent="0.2">
      <c r="B1353" s="34"/>
      <c r="C1353" s="30"/>
      <c r="D1353" s="30"/>
      <c r="E1353" s="30"/>
      <c r="F1353" s="30"/>
      <c r="G1353" s="30"/>
      <c r="H1353" s="30"/>
      <c r="I1353" s="30"/>
      <c r="J1353" s="30"/>
      <c r="K1353" s="30"/>
      <c r="L1353" s="30"/>
      <c r="M1353" s="30"/>
      <c r="N1353" s="30"/>
      <c r="O1353" s="30"/>
      <c r="P1353" s="30"/>
      <c r="Q1353" s="30"/>
      <c r="R1353" s="30"/>
      <c r="S1353" s="30"/>
      <c r="T1353" s="30"/>
      <c r="U1353" s="30"/>
      <c r="V1353" s="30"/>
      <c r="W1353" s="30"/>
      <c r="X1353" s="31"/>
      <c r="Y1353" s="30"/>
      <c r="Z1353" s="32"/>
    </row>
    <row r="1354" spans="2:26" x14ac:dyDescent="0.2">
      <c r="B1354" s="34"/>
      <c r="C1354" s="30"/>
      <c r="D1354" s="30"/>
      <c r="E1354" s="30"/>
      <c r="F1354" s="30"/>
      <c r="G1354" s="30"/>
      <c r="H1354" s="30"/>
      <c r="I1354" s="30"/>
      <c r="J1354" s="30"/>
      <c r="K1354" s="30"/>
      <c r="L1354" s="30"/>
      <c r="M1354" s="30"/>
      <c r="N1354" s="30"/>
      <c r="O1354" s="30"/>
      <c r="P1354" s="30"/>
      <c r="Q1354" s="30"/>
      <c r="R1354" s="30"/>
      <c r="S1354" s="30"/>
      <c r="T1354" s="30"/>
      <c r="U1354" s="30"/>
      <c r="V1354" s="30"/>
      <c r="W1354" s="30"/>
      <c r="X1354" s="31"/>
      <c r="Y1354" s="30"/>
      <c r="Z1354" s="32"/>
    </row>
    <row r="1355" spans="2:26" x14ac:dyDescent="0.2">
      <c r="B1355" s="34"/>
      <c r="C1355" s="30"/>
      <c r="D1355" s="30"/>
      <c r="E1355" s="30"/>
      <c r="F1355" s="30"/>
      <c r="G1355" s="30"/>
      <c r="H1355" s="30"/>
      <c r="I1355" s="30"/>
      <c r="J1355" s="30"/>
      <c r="K1355" s="30"/>
      <c r="L1355" s="30"/>
      <c r="M1355" s="30"/>
      <c r="N1355" s="30"/>
      <c r="O1355" s="30"/>
      <c r="P1355" s="30"/>
      <c r="Q1355" s="30"/>
      <c r="R1355" s="30"/>
      <c r="S1355" s="30"/>
      <c r="T1355" s="30"/>
      <c r="U1355" s="30"/>
      <c r="V1355" s="30"/>
      <c r="W1355" s="30"/>
      <c r="X1355" s="31"/>
      <c r="Y1355" s="30"/>
      <c r="Z1355" s="32"/>
    </row>
    <row r="1356" spans="2:26" x14ac:dyDescent="0.2">
      <c r="B1356" s="34"/>
      <c r="C1356" s="30"/>
      <c r="D1356" s="30"/>
      <c r="E1356" s="30"/>
      <c r="F1356" s="30"/>
      <c r="G1356" s="30"/>
      <c r="H1356" s="30"/>
      <c r="I1356" s="30"/>
      <c r="J1356" s="30"/>
      <c r="K1356" s="30"/>
      <c r="L1356" s="30"/>
      <c r="M1356" s="30"/>
      <c r="N1356" s="30"/>
      <c r="O1356" s="30"/>
      <c r="P1356" s="30"/>
      <c r="Q1356" s="30"/>
      <c r="R1356" s="30"/>
      <c r="S1356" s="30"/>
      <c r="T1356" s="30"/>
      <c r="U1356" s="30"/>
      <c r="V1356" s="30"/>
      <c r="W1356" s="30"/>
      <c r="X1356" s="31"/>
      <c r="Y1356" s="30"/>
      <c r="Z1356" s="32"/>
    </row>
    <row r="1357" spans="2:26" x14ac:dyDescent="0.2">
      <c r="B1357" s="34"/>
      <c r="C1357" s="30"/>
      <c r="D1357" s="30"/>
      <c r="E1357" s="30"/>
      <c r="F1357" s="30"/>
      <c r="G1357" s="30"/>
      <c r="H1357" s="30"/>
      <c r="I1357" s="30"/>
      <c r="J1357" s="30"/>
      <c r="K1357" s="30"/>
      <c r="L1357" s="30"/>
      <c r="M1357" s="30"/>
      <c r="N1357" s="30"/>
      <c r="O1357" s="30"/>
      <c r="P1357" s="30"/>
      <c r="Q1357" s="30"/>
      <c r="R1357" s="30"/>
      <c r="S1357" s="30"/>
      <c r="T1357" s="30"/>
      <c r="U1357" s="30"/>
      <c r="V1357" s="30"/>
      <c r="W1357" s="30"/>
      <c r="X1357" s="31"/>
      <c r="Y1357" s="30"/>
      <c r="Z1357" s="32"/>
    </row>
    <row r="1358" spans="2:26" x14ac:dyDescent="0.2">
      <c r="B1358" s="34"/>
      <c r="C1358" s="30"/>
      <c r="D1358" s="30"/>
      <c r="E1358" s="30"/>
      <c r="F1358" s="30"/>
      <c r="G1358" s="30"/>
      <c r="H1358" s="30"/>
      <c r="I1358" s="30"/>
      <c r="J1358" s="30"/>
      <c r="K1358" s="30"/>
      <c r="L1358" s="30"/>
      <c r="M1358" s="30"/>
      <c r="N1358" s="30"/>
      <c r="O1358" s="30"/>
      <c r="P1358" s="30"/>
      <c r="Q1358" s="30"/>
      <c r="R1358" s="30"/>
      <c r="S1358" s="30"/>
      <c r="T1358" s="30"/>
      <c r="U1358" s="30"/>
      <c r="V1358" s="30"/>
      <c r="W1358" s="30"/>
      <c r="X1358" s="31"/>
      <c r="Y1358" s="30"/>
      <c r="Z1358" s="32"/>
    </row>
    <row r="1359" spans="2:26" x14ac:dyDescent="0.2">
      <c r="B1359" s="34"/>
      <c r="C1359" s="30"/>
      <c r="D1359" s="30"/>
      <c r="E1359" s="30"/>
      <c r="F1359" s="30"/>
      <c r="G1359" s="30"/>
      <c r="H1359" s="30"/>
      <c r="I1359" s="30"/>
      <c r="J1359" s="30"/>
      <c r="K1359" s="30"/>
      <c r="L1359" s="30"/>
      <c r="M1359" s="30"/>
      <c r="N1359" s="30"/>
      <c r="O1359" s="30"/>
      <c r="P1359" s="30"/>
      <c r="Q1359" s="30"/>
      <c r="R1359" s="30"/>
      <c r="S1359" s="30"/>
      <c r="T1359" s="30"/>
      <c r="U1359" s="30"/>
      <c r="V1359" s="30"/>
      <c r="W1359" s="30"/>
      <c r="X1359" s="31"/>
      <c r="Y1359" s="30"/>
      <c r="Z1359" s="32"/>
    </row>
    <row r="1360" spans="2:26" x14ac:dyDescent="0.2">
      <c r="B1360" s="34"/>
      <c r="C1360" s="30"/>
      <c r="D1360" s="30"/>
      <c r="E1360" s="30"/>
      <c r="F1360" s="30"/>
      <c r="G1360" s="30"/>
      <c r="H1360" s="30"/>
      <c r="I1360" s="30"/>
      <c r="J1360" s="30"/>
      <c r="K1360" s="30"/>
      <c r="L1360" s="30"/>
      <c r="M1360" s="30"/>
      <c r="N1360" s="30"/>
      <c r="O1360" s="30"/>
      <c r="P1360" s="30"/>
      <c r="Q1360" s="30"/>
      <c r="R1360" s="30"/>
      <c r="S1360" s="30"/>
      <c r="T1360" s="30"/>
      <c r="U1360" s="30"/>
      <c r="V1360" s="30"/>
      <c r="W1360" s="30"/>
      <c r="X1360" s="31"/>
      <c r="Y1360" s="30"/>
      <c r="Z1360" s="32"/>
    </row>
    <row r="1361" spans="2:26" x14ac:dyDescent="0.2">
      <c r="B1361" s="34"/>
      <c r="C1361" s="30"/>
      <c r="D1361" s="30"/>
      <c r="E1361" s="30"/>
      <c r="F1361" s="30"/>
      <c r="G1361" s="30"/>
      <c r="H1361" s="30"/>
      <c r="I1361" s="30"/>
      <c r="J1361" s="30"/>
      <c r="K1361" s="30"/>
      <c r="L1361" s="30"/>
      <c r="M1361" s="30"/>
      <c r="N1361" s="30"/>
      <c r="O1361" s="30"/>
      <c r="P1361" s="30"/>
      <c r="Q1361" s="30"/>
      <c r="R1361" s="30"/>
      <c r="S1361" s="30"/>
      <c r="T1361" s="30"/>
      <c r="U1361" s="30"/>
      <c r="V1361" s="30"/>
      <c r="W1361" s="30"/>
      <c r="X1361" s="31"/>
      <c r="Y1361" s="30"/>
      <c r="Z1361" s="32"/>
    </row>
    <row r="1362" spans="2:26" x14ac:dyDescent="0.2">
      <c r="B1362" s="34"/>
      <c r="C1362" s="30"/>
      <c r="D1362" s="30"/>
      <c r="E1362" s="30"/>
      <c r="F1362" s="30"/>
      <c r="G1362" s="30"/>
      <c r="H1362" s="30"/>
      <c r="I1362" s="30"/>
      <c r="J1362" s="30"/>
      <c r="K1362" s="30"/>
      <c r="L1362" s="30"/>
      <c r="M1362" s="30"/>
      <c r="N1362" s="30"/>
      <c r="O1362" s="30"/>
      <c r="P1362" s="30"/>
      <c r="Q1362" s="30"/>
      <c r="R1362" s="30"/>
      <c r="S1362" s="30"/>
      <c r="T1362" s="30"/>
      <c r="U1362" s="30"/>
      <c r="V1362" s="30"/>
      <c r="W1362" s="30"/>
      <c r="X1362" s="31"/>
      <c r="Y1362" s="30"/>
      <c r="Z1362" s="32"/>
    </row>
    <row r="1363" spans="2:26" x14ac:dyDescent="0.2">
      <c r="B1363" s="34"/>
      <c r="C1363" s="30"/>
      <c r="D1363" s="30"/>
      <c r="E1363" s="30"/>
      <c r="F1363" s="30"/>
      <c r="G1363" s="30"/>
      <c r="H1363" s="30"/>
      <c r="I1363" s="30"/>
      <c r="J1363" s="30"/>
      <c r="K1363" s="30"/>
      <c r="L1363" s="30"/>
      <c r="M1363" s="30"/>
      <c r="N1363" s="30"/>
      <c r="O1363" s="30"/>
      <c r="P1363" s="30"/>
      <c r="Q1363" s="30"/>
      <c r="R1363" s="30"/>
      <c r="S1363" s="30"/>
      <c r="T1363" s="30"/>
      <c r="U1363" s="30"/>
      <c r="V1363" s="30"/>
      <c r="W1363" s="30"/>
      <c r="X1363" s="31"/>
      <c r="Y1363" s="30"/>
      <c r="Z1363" s="32"/>
    </row>
    <row r="1364" spans="2:26" x14ac:dyDescent="0.2">
      <c r="B1364" s="34"/>
      <c r="C1364" s="30"/>
      <c r="D1364" s="30"/>
      <c r="E1364" s="30"/>
      <c r="F1364" s="30"/>
      <c r="G1364" s="30"/>
      <c r="H1364" s="30"/>
      <c r="I1364" s="30"/>
      <c r="J1364" s="30"/>
      <c r="K1364" s="30"/>
      <c r="L1364" s="30"/>
      <c r="M1364" s="30"/>
      <c r="N1364" s="30"/>
      <c r="O1364" s="30"/>
      <c r="P1364" s="30"/>
      <c r="Q1364" s="30"/>
      <c r="R1364" s="30"/>
      <c r="S1364" s="30"/>
      <c r="T1364" s="30"/>
      <c r="U1364" s="30"/>
      <c r="V1364" s="30"/>
      <c r="W1364" s="30"/>
      <c r="X1364" s="31"/>
      <c r="Y1364" s="30"/>
      <c r="Z1364" s="32"/>
    </row>
    <row r="1365" spans="2:26" x14ac:dyDescent="0.2">
      <c r="B1365" s="34"/>
      <c r="C1365" s="30"/>
      <c r="D1365" s="30"/>
      <c r="E1365" s="30"/>
      <c r="F1365" s="30"/>
      <c r="G1365" s="30"/>
      <c r="H1365" s="30"/>
      <c r="I1365" s="30"/>
      <c r="J1365" s="30"/>
      <c r="K1365" s="30"/>
      <c r="L1365" s="30"/>
      <c r="M1365" s="30"/>
      <c r="N1365" s="30"/>
      <c r="O1365" s="30"/>
      <c r="P1365" s="30"/>
      <c r="Q1365" s="30"/>
      <c r="R1365" s="30"/>
      <c r="S1365" s="30"/>
      <c r="T1365" s="30"/>
      <c r="U1365" s="30"/>
      <c r="V1365" s="30"/>
      <c r="W1365" s="30"/>
      <c r="X1365" s="31"/>
      <c r="Y1365" s="30"/>
      <c r="Z1365" s="32"/>
    </row>
    <row r="1366" spans="2:26" x14ac:dyDescent="0.2">
      <c r="B1366" s="34"/>
      <c r="C1366" s="30"/>
      <c r="D1366" s="30"/>
      <c r="E1366" s="30"/>
      <c r="F1366" s="30"/>
      <c r="G1366" s="30"/>
      <c r="H1366" s="30"/>
      <c r="I1366" s="30"/>
      <c r="J1366" s="30"/>
      <c r="K1366" s="30"/>
      <c r="L1366" s="30"/>
      <c r="M1366" s="30"/>
      <c r="N1366" s="30"/>
      <c r="O1366" s="30"/>
      <c r="P1366" s="30"/>
      <c r="Q1366" s="30"/>
      <c r="R1366" s="30"/>
      <c r="S1366" s="30"/>
      <c r="T1366" s="30"/>
      <c r="U1366" s="30"/>
      <c r="V1366" s="30"/>
      <c r="W1366" s="30"/>
      <c r="X1366" s="31"/>
      <c r="Y1366" s="30"/>
      <c r="Z1366" s="32"/>
    </row>
    <row r="1367" spans="2:26" x14ac:dyDescent="0.2">
      <c r="B1367" s="34"/>
      <c r="C1367" s="30"/>
      <c r="D1367" s="30"/>
      <c r="E1367" s="30"/>
      <c r="F1367" s="30"/>
      <c r="G1367" s="30"/>
      <c r="H1367" s="30"/>
      <c r="I1367" s="30"/>
      <c r="J1367" s="30"/>
      <c r="K1367" s="30"/>
      <c r="L1367" s="30"/>
      <c r="M1367" s="30"/>
      <c r="N1367" s="30"/>
      <c r="O1367" s="30"/>
      <c r="P1367" s="30"/>
      <c r="Q1367" s="30"/>
      <c r="R1367" s="30"/>
      <c r="S1367" s="30"/>
      <c r="T1367" s="30"/>
      <c r="U1367" s="30"/>
      <c r="V1367" s="30"/>
      <c r="W1367" s="30"/>
      <c r="X1367" s="31"/>
      <c r="Y1367" s="30"/>
      <c r="Z1367" s="32"/>
    </row>
    <row r="1368" spans="2:26" x14ac:dyDescent="0.2">
      <c r="B1368" s="34"/>
      <c r="C1368" s="30"/>
      <c r="D1368" s="30"/>
      <c r="E1368" s="30"/>
      <c r="F1368" s="30"/>
      <c r="G1368" s="30"/>
      <c r="H1368" s="30"/>
      <c r="I1368" s="30"/>
      <c r="J1368" s="30"/>
      <c r="K1368" s="30"/>
      <c r="L1368" s="30"/>
      <c r="M1368" s="30"/>
      <c r="N1368" s="30"/>
      <c r="O1368" s="30"/>
      <c r="P1368" s="30"/>
      <c r="Q1368" s="30"/>
      <c r="R1368" s="30"/>
      <c r="S1368" s="30"/>
      <c r="T1368" s="30"/>
      <c r="U1368" s="30"/>
      <c r="V1368" s="30"/>
      <c r="W1368" s="30"/>
      <c r="X1368" s="31"/>
      <c r="Y1368" s="30"/>
      <c r="Z1368" s="32"/>
    </row>
    <row r="1369" spans="2:26" x14ac:dyDescent="0.2">
      <c r="B1369" s="34"/>
      <c r="C1369" s="30"/>
      <c r="D1369" s="30"/>
      <c r="E1369" s="30"/>
      <c r="F1369" s="30"/>
      <c r="G1369" s="30"/>
      <c r="H1369" s="30"/>
      <c r="I1369" s="30"/>
      <c r="J1369" s="30"/>
      <c r="K1369" s="30"/>
      <c r="L1369" s="30"/>
      <c r="M1369" s="30"/>
      <c r="N1369" s="30"/>
      <c r="O1369" s="30"/>
      <c r="P1369" s="30"/>
      <c r="Q1369" s="30"/>
      <c r="R1369" s="30"/>
      <c r="S1369" s="30"/>
      <c r="T1369" s="30"/>
      <c r="U1369" s="30"/>
      <c r="V1369" s="30"/>
      <c r="W1369" s="30"/>
      <c r="X1369" s="31"/>
      <c r="Y1369" s="30"/>
      <c r="Z1369" s="32"/>
    </row>
    <row r="1370" spans="2:26" x14ac:dyDescent="0.2">
      <c r="B1370" s="34"/>
      <c r="C1370" s="30"/>
      <c r="D1370" s="30"/>
      <c r="E1370" s="30"/>
      <c r="F1370" s="30"/>
      <c r="G1370" s="30"/>
      <c r="H1370" s="30"/>
      <c r="I1370" s="30"/>
      <c r="J1370" s="30"/>
      <c r="K1370" s="30"/>
      <c r="L1370" s="30"/>
      <c r="M1370" s="30"/>
      <c r="N1370" s="30"/>
      <c r="O1370" s="30"/>
      <c r="P1370" s="30"/>
      <c r="Q1370" s="30"/>
      <c r="R1370" s="30"/>
      <c r="S1370" s="30"/>
      <c r="T1370" s="30"/>
      <c r="U1370" s="30"/>
      <c r="V1370" s="30"/>
      <c r="W1370" s="30"/>
      <c r="X1370" s="31"/>
      <c r="Y1370" s="30"/>
      <c r="Z1370" s="32"/>
    </row>
    <row r="1371" spans="2:26" x14ac:dyDescent="0.2">
      <c r="B1371" s="34"/>
      <c r="C1371" s="30"/>
      <c r="D1371" s="30"/>
      <c r="E1371" s="30"/>
      <c r="F1371" s="30"/>
      <c r="G1371" s="30"/>
      <c r="H1371" s="30"/>
      <c r="I1371" s="30"/>
      <c r="J1371" s="30"/>
      <c r="K1371" s="30"/>
      <c r="L1371" s="30"/>
      <c r="M1371" s="30"/>
      <c r="N1371" s="30"/>
      <c r="O1371" s="30"/>
      <c r="P1371" s="30"/>
      <c r="Q1371" s="30"/>
      <c r="R1371" s="30"/>
      <c r="S1371" s="30"/>
      <c r="T1371" s="30"/>
      <c r="U1371" s="30"/>
      <c r="V1371" s="30"/>
      <c r="W1371" s="30"/>
      <c r="X1371" s="31"/>
      <c r="Y1371" s="30"/>
      <c r="Z1371" s="32"/>
    </row>
    <row r="1372" spans="2:26" x14ac:dyDescent="0.2">
      <c r="B1372" s="34"/>
      <c r="C1372" s="30"/>
      <c r="D1372" s="30"/>
      <c r="E1372" s="30"/>
      <c r="F1372" s="30"/>
      <c r="G1372" s="30"/>
      <c r="H1372" s="30"/>
      <c r="I1372" s="30"/>
      <c r="J1372" s="30"/>
      <c r="K1372" s="30"/>
      <c r="L1372" s="30"/>
      <c r="M1372" s="30"/>
      <c r="N1372" s="30"/>
      <c r="O1372" s="30"/>
      <c r="P1372" s="30"/>
      <c r="Q1372" s="30"/>
      <c r="R1372" s="30"/>
      <c r="S1372" s="30"/>
      <c r="T1372" s="30"/>
      <c r="U1372" s="30"/>
      <c r="V1372" s="30"/>
      <c r="W1372" s="30"/>
      <c r="X1372" s="31"/>
      <c r="Y1372" s="30"/>
      <c r="Z1372" s="32"/>
    </row>
    <row r="1373" spans="2:26" x14ac:dyDescent="0.2">
      <c r="B1373" s="34"/>
      <c r="C1373" s="30"/>
      <c r="D1373" s="30"/>
      <c r="E1373" s="30"/>
      <c r="F1373" s="30"/>
      <c r="G1373" s="30"/>
      <c r="H1373" s="30"/>
      <c r="I1373" s="30"/>
      <c r="J1373" s="30"/>
      <c r="K1373" s="30"/>
      <c r="L1373" s="30"/>
      <c r="M1373" s="30"/>
      <c r="N1373" s="30"/>
      <c r="O1373" s="30"/>
      <c r="P1373" s="30"/>
      <c r="Q1373" s="30"/>
      <c r="R1373" s="30"/>
      <c r="S1373" s="30"/>
      <c r="T1373" s="30"/>
      <c r="U1373" s="30"/>
      <c r="V1373" s="30"/>
      <c r="W1373" s="30"/>
      <c r="X1373" s="31"/>
      <c r="Y1373" s="30"/>
      <c r="Z1373" s="32"/>
    </row>
    <row r="1374" spans="2:26" x14ac:dyDescent="0.2">
      <c r="B1374" s="34"/>
      <c r="C1374" s="30"/>
      <c r="D1374" s="30"/>
      <c r="E1374" s="30"/>
      <c r="F1374" s="30"/>
      <c r="G1374" s="30"/>
      <c r="H1374" s="30"/>
      <c r="I1374" s="30"/>
      <c r="J1374" s="30"/>
      <c r="K1374" s="30"/>
      <c r="L1374" s="30"/>
      <c r="M1374" s="30"/>
      <c r="N1374" s="30"/>
      <c r="O1374" s="30"/>
      <c r="P1374" s="30"/>
      <c r="Q1374" s="30"/>
      <c r="R1374" s="30"/>
      <c r="S1374" s="30"/>
      <c r="T1374" s="30"/>
      <c r="U1374" s="30"/>
      <c r="V1374" s="30"/>
      <c r="W1374" s="30"/>
      <c r="X1374" s="31"/>
      <c r="Y1374" s="30"/>
      <c r="Z1374" s="32"/>
    </row>
    <row r="1375" spans="2:26" x14ac:dyDescent="0.2">
      <c r="B1375" s="34"/>
      <c r="C1375" s="30"/>
      <c r="D1375" s="30"/>
      <c r="E1375" s="30"/>
      <c r="F1375" s="30"/>
      <c r="G1375" s="30"/>
      <c r="H1375" s="30"/>
      <c r="I1375" s="30"/>
      <c r="J1375" s="30"/>
      <c r="K1375" s="30"/>
      <c r="L1375" s="30"/>
      <c r="M1375" s="30"/>
      <c r="N1375" s="30"/>
      <c r="O1375" s="30"/>
      <c r="P1375" s="30"/>
      <c r="Q1375" s="30"/>
      <c r="R1375" s="30"/>
      <c r="S1375" s="30"/>
      <c r="T1375" s="30"/>
      <c r="U1375" s="30"/>
      <c r="V1375" s="30"/>
      <c r="W1375" s="30"/>
      <c r="X1375" s="31"/>
      <c r="Y1375" s="30"/>
      <c r="Z1375" s="32"/>
    </row>
    <row r="1376" spans="2:26" x14ac:dyDescent="0.2">
      <c r="B1376" s="34"/>
      <c r="C1376" s="30"/>
      <c r="D1376" s="30"/>
      <c r="E1376" s="30"/>
      <c r="F1376" s="30"/>
      <c r="G1376" s="30"/>
      <c r="H1376" s="30"/>
      <c r="I1376" s="30"/>
      <c r="J1376" s="30"/>
      <c r="K1376" s="30"/>
      <c r="L1376" s="30"/>
      <c r="M1376" s="30"/>
      <c r="N1376" s="30"/>
      <c r="O1376" s="30"/>
      <c r="P1376" s="30"/>
      <c r="Q1376" s="30"/>
      <c r="R1376" s="30"/>
      <c r="S1376" s="30"/>
      <c r="T1376" s="30"/>
      <c r="U1376" s="30"/>
      <c r="V1376" s="30"/>
      <c r="W1376" s="30"/>
      <c r="X1376" s="31"/>
      <c r="Y1376" s="30"/>
      <c r="Z1376" s="32"/>
    </row>
    <row r="1377" spans="2:26" x14ac:dyDescent="0.2">
      <c r="B1377" s="34"/>
      <c r="C1377" s="30"/>
      <c r="D1377" s="30"/>
      <c r="E1377" s="30"/>
      <c r="F1377" s="30"/>
      <c r="G1377" s="30"/>
      <c r="H1377" s="30"/>
      <c r="I1377" s="30"/>
      <c r="J1377" s="30"/>
      <c r="K1377" s="30"/>
      <c r="L1377" s="30"/>
      <c r="M1377" s="30"/>
      <c r="N1377" s="30"/>
      <c r="O1377" s="30"/>
      <c r="P1377" s="30"/>
      <c r="Q1377" s="30"/>
      <c r="R1377" s="30"/>
      <c r="S1377" s="30"/>
      <c r="T1377" s="30"/>
      <c r="U1377" s="30"/>
      <c r="V1377" s="30"/>
      <c r="W1377" s="30"/>
      <c r="X1377" s="31"/>
      <c r="Y1377" s="30"/>
      <c r="Z1377" s="32"/>
    </row>
    <row r="1378" spans="2:26" x14ac:dyDescent="0.2">
      <c r="B1378" s="34"/>
      <c r="C1378" s="30"/>
      <c r="D1378" s="30"/>
      <c r="E1378" s="30"/>
      <c r="F1378" s="30"/>
      <c r="G1378" s="30"/>
      <c r="H1378" s="30"/>
      <c r="I1378" s="30"/>
      <c r="J1378" s="30"/>
      <c r="K1378" s="30"/>
      <c r="L1378" s="30"/>
      <c r="M1378" s="30"/>
      <c r="N1378" s="30"/>
      <c r="O1378" s="30"/>
      <c r="P1378" s="30"/>
      <c r="Q1378" s="30"/>
      <c r="R1378" s="30"/>
      <c r="S1378" s="30"/>
      <c r="T1378" s="30"/>
      <c r="U1378" s="30"/>
      <c r="V1378" s="30"/>
      <c r="W1378" s="30"/>
      <c r="X1378" s="31"/>
      <c r="Y1378" s="30"/>
      <c r="Z1378" s="32"/>
    </row>
    <row r="1379" spans="2:26" x14ac:dyDescent="0.2">
      <c r="B1379" s="34"/>
      <c r="C1379" s="30"/>
      <c r="D1379" s="30"/>
      <c r="E1379" s="30"/>
      <c r="F1379" s="30"/>
      <c r="G1379" s="30"/>
      <c r="H1379" s="30"/>
      <c r="I1379" s="30"/>
      <c r="J1379" s="30"/>
      <c r="K1379" s="30"/>
      <c r="L1379" s="30"/>
      <c r="M1379" s="30"/>
      <c r="N1379" s="30"/>
      <c r="O1379" s="30"/>
      <c r="P1379" s="30"/>
      <c r="Q1379" s="30"/>
      <c r="R1379" s="30"/>
      <c r="S1379" s="30"/>
      <c r="T1379" s="30"/>
      <c r="U1379" s="30"/>
      <c r="V1379" s="30"/>
      <c r="W1379" s="30"/>
      <c r="X1379" s="31"/>
      <c r="Y1379" s="30"/>
      <c r="Z1379" s="32"/>
    </row>
    <row r="1380" spans="2:26" x14ac:dyDescent="0.2">
      <c r="B1380" s="34"/>
      <c r="C1380" s="30"/>
      <c r="D1380" s="30"/>
      <c r="E1380" s="30"/>
      <c r="F1380" s="30"/>
      <c r="G1380" s="30"/>
      <c r="H1380" s="30"/>
      <c r="I1380" s="30"/>
      <c r="J1380" s="30"/>
      <c r="K1380" s="30"/>
      <c r="L1380" s="30"/>
      <c r="M1380" s="30"/>
      <c r="N1380" s="30"/>
      <c r="O1380" s="30"/>
      <c r="P1380" s="30"/>
      <c r="Q1380" s="30"/>
      <c r="R1380" s="30"/>
      <c r="S1380" s="30"/>
      <c r="T1380" s="30"/>
      <c r="U1380" s="30"/>
      <c r="V1380" s="30"/>
      <c r="W1380" s="30"/>
      <c r="X1380" s="31"/>
      <c r="Y1380" s="30"/>
      <c r="Z1380" s="32"/>
    </row>
    <row r="1381" spans="2:26" x14ac:dyDescent="0.2">
      <c r="B1381" s="34"/>
      <c r="C1381" s="30"/>
      <c r="D1381" s="30"/>
      <c r="E1381" s="30"/>
      <c r="F1381" s="30"/>
      <c r="G1381" s="30"/>
      <c r="H1381" s="30"/>
      <c r="I1381" s="30"/>
      <c r="J1381" s="30"/>
      <c r="K1381" s="30"/>
      <c r="L1381" s="30"/>
      <c r="M1381" s="30"/>
      <c r="N1381" s="30"/>
      <c r="O1381" s="30"/>
      <c r="P1381" s="30"/>
      <c r="Q1381" s="30"/>
      <c r="R1381" s="30"/>
      <c r="S1381" s="30"/>
      <c r="T1381" s="30"/>
      <c r="U1381" s="30"/>
      <c r="V1381" s="30"/>
      <c r="W1381" s="30"/>
      <c r="X1381" s="31"/>
      <c r="Y1381" s="30"/>
      <c r="Z1381" s="32"/>
    </row>
    <row r="1382" spans="2:26" x14ac:dyDescent="0.2">
      <c r="B1382" s="34"/>
      <c r="C1382" s="30"/>
      <c r="D1382" s="30"/>
      <c r="E1382" s="30"/>
      <c r="F1382" s="30"/>
      <c r="G1382" s="30"/>
      <c r="H1382" s="30"/>
      <c r="I1382" s="30"/>
      <c r="J1382" s="30"/>
      <c r="K1382" s="30"/>
      <c r="L1382" s="30"/>
      <c r="M1382" s="30"/>
      <c r="N1382" s="30"/>
      <c r="O1382" s="30"/>
      <c r="P1382" s="30"/>
      <c r="Q1382" s="30"/>
      <c r="R1382" s="30"/>
      <c r="S1382" s="30"/>
      <c r="T1382" s="30"/>
      <c r="U1382" s="30"/>
      <c r="V1382" s="30"/>
      <c r="W1382" s="30"/>
      <c r="X1382" s="31"/>
      <c r="Y1382" s="30"/>
      <c r="Z1382" s="32"/>
    </row>
    <row r="1383" spans="2:26" x14ac:dyDescent="0.2">
      <c r="B1383" s="34"/>
      <c r="C1383" s="30"/>
      <c r="D1383" s="30"/>
      <c r="E1383" s="30"/>
      <c r="F1383" s="30"/>
      <c r="G1383" s="30"/>
      <c r="H1383" s="30"/>
      <c r="I1383" s="30"/>
      <c r="J1383" s="30"/>
      <c r="K1383" s="30"/>
      <c r="L1383" s="30"/>
      <c r="M1383" s="30"/>
      <c r="N1383" s="30"/>
      <c r="O1383" s="30"/>
      <c r="P1383" s="30"/>
      <c r="Q1383" s="30"/>
      <c r="R1383" s="30"/>
      <c r="S1383" s="30"/>
      <c r="T1383" s="30"/>
      <c r="U1383" s="30"/>
      <c r="V1383" s="30"/>
      <c r="W1383" s="30"/>
      <c r="X1383" s="31"/>
      <c r="Y1383" s="30"/>
      <c r="Z1383" s="32"/>
    </row>
    <row r="1384" spans="2:26" x14ac:dyDescent="0.2">
      <c r="B1384" s="34"/>
      <c r="C1384" s="30"/>
      <c r="D1384" s="30"/>
      <c r="E1384" s="30"/>
      <c r="F1384" s="30"/>
      <c r="G1384" s="30"/>
      <c r="H1384" s="30"/>
      <c r="I1384" s="30"/>
      <c r="J1384" s="30"/>
      <c r="K1384" s="30"/>
      <c r="L1384" s="30"/>
      <c r="M1384" s="30"/>
      <c r="N1384" s="30"/>
      <c r="O1384" s="30"/>
      <c r="P1384" s="30"/>
      <c r="Q1384" s="30"/>
      <c r="R1384" s="30"/>
      <c r="S1384" s="30"/>
      <c r="T1384" s="30"/>
      <c r="U1384" s="30"/>
      <c r="V1384" s="30"/>
      <c r="W1384" s="30"/>
      <c r="X1384" s="31"/>
      <c r="Y1384" s="30"/>
      <c r="Z1384" s="32"/>
    </row>
    <row r="1385" spans="2:26" x14ac:dyDescent="0.2">
      <c r="B1385" s="34"/>
      <c r="C1385" s="30"/>
      <c r="D1385" s="30"/>
      <c r="E1385" s="30"/>
      <c r="F1385" s="30"/>
      <c r="G1385" s="30"/>
      <c r="H1385" s="30"/>
      <c r="I1385" s="30"/>
      <c r="J1385" s="30"/>
      <c r="K1385" s="30"/>
      <c r="L1385" s="30"/>
      <c r="M1385" s="30"/>
      <c r="N1385" s="30"/>
      <c r="O1385" s="30"/>
      <c r="P1385" s="30"/>
      <c r="Q1385" s="30"/>
      <c r="R1385" s="30"/>
      <c r="S1385" s="30"/>
      <c r="T1385" s="30"/>
      <c r="U1385" s="30"/>
      <c r="V1385" s="30"/>
      <c r="W1385" s="30"/>
      <c r="X1385" s="31"/>
      <c r="Y1385" s="30"/>
      <c r="Z1385" s="32"/>
    </row>
    <row r="1386" spans="2:26" x14ac:dyDescent="0.2">
      <c r="B1386" s="34"/>
      <c r="C1386" s="30"/>
      <c r="D1386" s="30"/>
      <c r="E1386" s="30"/>
      <c r="F1386" s="30"/>
      <c r="G1386" s="30"/>
      <c r="H1386" s="30"/>
      <c r="I1386" s="30"/>
      <c r="J1386" s="30"/>
      <c r="K1386" s="30"/>
      <c r="L1386" s="30"/>
      <c r="M1386" s="30"/>
      <c r="N1386" s="30"/>
      <c r="O1386" s="30"/>
      <c r="P1386" s="30"/>
      <c r="Q1386" s="30"/>
      <c r="R1386" s="30"/>
      <c r="S1386" s="30"/>
      <c r="T1386" s="30"/>
      <c r="U1386" s="30"/>
      <c r="V1386" s="30"/>
      <c r="W1386" s="30"/>
      <c r="X1386" s="31"/>
      <c r="Y1386" s="30"/>
      <c r="Z1386" s="32"/>
    </row>
    <row r="1387" spans="2:26" x14ac:dyDescent="0.2">
      <c r="B1387" s="34"/>
      <c r="C1387" s="30"/>
      <c r="D1387" s="30"/>
      <c r="E1387" s="30"/>
      <c r="F1387" s="30"/>
      <c r="G1387" s="30"/>
      <c r="H1387" s="30"/>
      <c r="I1387" s="30"/>
      <c r="J1387" s="30"/>
      <c r="K1387" s="30"/>
      <c r="L1387" s="30"/>
      <c r="M1387" s="30"/>
      <c r="N1387" s="30"/>
      <c r="O1387" s="30"/>
      <c r="P1387" s="30"/>
      <c r="Q1387" s="30"/>
      <c r="R1387" s="30"/>
      <c r="S1387" s="30"/>
      <c r="T1387" s="30"/>
      <c r="U1387" s="30"/>
      <c r="V1387" s="30"/>
      <c r="W1387" s="30"/>
      <c r="X1387" s="31"/>
      <c r="Y1387" s="30"/>
      <c r="Z1387" s="32"/>
    </row>
    <row r="1388" spans="2:26" x14ac:dyDescent="0.2">
      <c r="B1388" s="34"/>
      <c r="C1388" s="30"/>
      <c r="D1388" s="30"/>
      <c r="E1388" s="30"/>
      <c r="F1388" s="30"/>
      <c r="G1388" s="30"/>
      <c r="H1388" s="30"/>
      <c r="I1388" s="30"/>
      <c r="J1388" s="30"/>
      <c r="K1388" s="30"/>
      <c r="L1388" s="30"/>
      <c r="M1388" s="30"/>
      <c r="N1388" s="30"/>
      <c r="O1388" s="30"/>
      <c r="P1388" s="30"/>
      <c r="Q1388" s="30"/>
      <c r="R1388" s="30"/>
      <c r="S1388" s="30"/>
      <c r="T1388" s="30"/>
      <c r="U1388" s="30"/>
      <c r="V1388" s="30"/>
      <c r="W1388" s="30"/>
      <c r="X1388" s="31"/>
      <c r="Y1388" s="30"/>
      <c r="Z1388" s="32"/>
    </row>
    <row r="1389" spans="2:26" x14ac:dyDescent="0.2">
      <c r="B1389" s="34"/>
      <c r="C1389" s="30"/>
      <c r="D1389" s="30"/>
      <c r="E1389" s="30"/>
      <c r="F1389" s="30"/>
      <c r="G1389" s="30"/>
      <c r="H1389" s="30"/>
      <c r="I1389" s="30"/>
      <c r="J1389" s="30"/>
      <c r="K1389" s="30"/>
      <c r="L1389" s="30"/>
      <c r="M1389" s="30"/>
      <c r="N1389" s="30"/>
      <c r="O1389" s="30"/>
      <c r="P1389" s="30"/>
      <c r="Q1389" s="30"/>
      <c r="R1389" s="30"/>
      <c r="S1389" s="30"/>
      <c r="T1389" s="30"/>
      <c r="U1389" s="30"/>
      <c r="V1389" s="30"/>
      <c r="W1389" s="30"/>
      <c r="X1389" s="31"/>
      <c r="Y1389" s="30"/>
      <c r="Z1389" s="32"/>
    </row>
    <row r="1390" spans="2:26" x14ac:dyDescent="0.2">
      <c r="B1390" s="34"/>
      <c r="C1390" s="30"/>
      <c r="D1390" s="30"/>
      <c r="E1390" s="30"/>
      <c r="F1390" s="30"/>
      <c r="G1390" s="30"/>
      <c r="H1390" s="30"/>
      <c r="I1390" s="30"/>
      <c r="J1390" s="30"/>
      <c r="K1390" s="30"/>
      <c r="L1390" s="30"/>
      <c r="M1390" s="30"/>
      <c r="N1390" s="30"/>
      <c r="O1390" s="30"/>
      <c r="P1390" s="30"/>
      <c r="Q1390" s="30"/>
      <c r="R1390" s="30"/>
      <c r="S1390" s="30"/>
      <c r="T1390" s="30"/>
      <c r="U1390" s="30"/>
      <c r="V1390" s="30"/>
      <c r="W1390" s="30"/>
      <c r="X1390" s="31"/>
      <c r="Y1390" s="30"/>
      <c r="Z1390" s="32"/>
    </row>
    <row r="1391" spans="2:26" x14ac:dyDescent="0.2">
      <c r="B1391" s="34"/>
      <c r="C1391" s="30"/>
      <c r="D1391" s="30"/>
      <c r="E1391" s="30"/>
      <c r="F1391" s="30"/>
      <c r="G1391" s="30"/>
      <c r="H1391" s="30"/>
      <c r="I1391" s="30"/>
      <c r="J1391" s="30"/>
      <c r="K1391" s="30"/>
      <c r="L1391" s="30"/>
      <c r="M1391" s="30"/>
      <c r="N1391" s="30"/>
      <c r="O1391" s="30"/>
      <c r="P1391" s="30"/>
      <c r="Q1391" s="30"/>
      <c r="R1391" s="30"/>
      <c r="S1391" s="30"/>
      <c r="T1391" s="30"/>
      <c r="U1391" s="30"/>
      <c r="V1391" s="30"/>
      <c r="W1391" s="30"/>
      <c r="X1391" s="31"/>
      <c r="Y1391" s="30"/>
      <c r="Z1391" s="32"/>
    </row>
    <row r="1392" spans="2:26" x14ac:dyDescent="0.2">
      <c r="B1392" s="34"/>
      <c r="C1392" s="30"/>
      <c r="D1392" s="30"/>
      <c r="E1392" s="30"/>
      <c r="F1392" s="30"/>
      <c r="G1392" s="30"/>
      <c r="H1392" s="30"/>
      <c r="I1392" s="30"/>
      <c r="J1392" s="30"/>
      <c r="K1392" s="30"/>
      <c r="L1392" s="30"/>
      <c r="M1392" s="30"/>
      <c r="N1392" s="30"/>
      <c r="O1392" s="30"/>
      <c r="P1392" s="30"/>
      <c r="Q1392" s="30"/>
      <c r="R1392" s="30"/>
      <c r="S1392" s="30"/>
      <c r="T1392" s="30"/>
      <c r="U1392" s="30"/>
      <c r="V1392" s="30"/>
      <c r="W1392" s="30"/>
      <c r="X1392" s="31"/>
      <c r="Y1392" s="30"/>
      <c r="Z1392" s="32"/>
    </row>
    <row r="1393" spans="2:26" x14ac:dyDescent="0.2">
      <c r="B1393" s="34"/>
      <c r="C1393" s="30"/>
      <c r="D1393" s="30"/>
      <c r="E1393" s="30"/>
      <c r="F1393" s="30"/>
      <c r="G1393" s="30"/>
      <c r="H1393" s="30"/>
      <c r="I1393" s="30"/>
      <c r="J1393" s="30"/>
      <c r="K1393" s="30"/>
      <c r="L1393" s="30"/>
      <c r="M1393" s="30"/>
      <c r="N1393" s="30"/>
      <c r="O1393" s="30"/>
      <c r="P1393" s="30"/>
      <c r="Q1393" s="30"/>
      <c r="R1393" s="30"/>
      <c r="S1393" s="30"/>
      <c r="T1393" s="30"/>
      <c r="U1393" s="30"/>
      <c r="V1393" s="30"/>
      <c r="W1393" s="30"/>
      <c r="X1393" s="31"/>
      <c r="Y1393" s="30"/>
      <c r="Z1393" s="32"/>
    </row>
    <row r="1394" spans="2:26" x14ac:dyDescent="0.2">
      <c r="B1394" s="34"/>
      <c r="C1394" s="30"/>
      <c r="D1394" s="30"/>
      <c r="E1394" s="30"/>
      <c r="F1394" s="30"/>
      <c r="G1394" s="30"/>
      <c r="H1394" s="30"/>
      <c r="I1394" s="30"/>
      <c r="J1394" s="30"/>
      <c r="K1394" s="30"/>
      <c r="L1394" s="30"/>
      <c r="M1394" s="30"/>
      <c r="N1394" s="30"/>
      <c r="O1394" s="30"/>
      <c r="P1394" s="30"/>
      <c r="Q1394" s="30"/>
      <c r="R1394" s="30"/>
      <c r="S1394" s="30"/>
      <c r="T1394" s="30"/>
      <c r="U1394" s="30"/>
      <c r="V1394" s="30"/>
      <c r="W1394" s="30"/>
      <c r="X1394" s="31"/>
      <c r="Y1394" s="30"/>
      <c r="Z1394" s="32"/>
    </row>
    <row r="1395" spans="2:26" x14ac:dyDescent="0.2">
      <c r="B1395" s="34"/>
      <c r="C1395" s="30"/>
      <c r="D1395" s="30"/>
      <c r="E1395" s="30"/>
      <c r="F1395" s="30"/>
      <c r="G1395" s="30"/>
      <c r="H1395" s="30"/>
      <c r="I1395" s="30"/>
      <c r="J1395" s="30"/>
      <c r="K1395" s="30"/>
      <c r="L1395" s="30"/>
      <c r="M1395" s="30"/>
      <c r="N1395" s="30"/>
      <c r="O1395" s="30"/>
      <c r="P1395" s="30"/>
      <c r="Q1395" s="30"/>
      <c r="R1395" s="30"/>
      <c r="S1395" s="30"/>
      <c r="T1395" s="30"/>
      <c r="U1395" s="30"/>
      <c r="V1395" s="30"/>
      <c r="W1395" s="30"/>
      <c r="X1395" s="31"/>
      <c r="Y1395" s="30"/>
      <c r="Z1395" s="32"/>
    </row>
    <row r="1396" spans="2:26" x14ac:dyDescent="0.2">
      <c r="B1396" s="34"/>
      <c r="C1396" s="30"/>
      <c r="D1396" s="30"/>
      <c r="E1396" s="30"/>
      <c r="F1396" s="30"/>
      <c r="G1396" s="30"/>
      <c r="H1396" s="30"/>
      <c r="I1396" s="30"/>
      <c r="J1396" s="30"/>
      <c r="K1396" s="30"/>
      <c r="L1396" s="30"/>
      <c r="M1396" s="30"/>
      <c r="N1396" s="30"/>
      <c r="O1396" s="30"/>
      <c r="P1396" s="30"/>
      <c r="Q1396" s="30"/>
      <c r="R1396" s="30"/>
      <c r="S1396" s="30"/>
      <c r="T1396" s="30"/>
      <c r="U1396" s="30"/>
      <c r="V1396" s="30"/>
      <c r="W1396" s="30"/>
      <c r="X1396" s="31"/>
      <c r="Y1396" s="30"/>
      <c r="Z1396" s="32"/>
    </row>
    <row r="1397" spans="2:26" x14ac:dyDescent="0.2">
      <c r="B1397" s="34"/>
      <c r="C1397" s="30"/>
      <c r="D1397" s="30"/>
      <c r="E1397" s="30"/>
      <c r="F1397" s="30"/>
      <c r="G1397" s="30"/>
      <c r="H1397" s="30"/>
      <c r="I1397" s="30"/>
      <c r="J1397" s="30"/>
      <c r="K1397" s="30"/>
      <c r="L1397" s="30"/>
      <c r="M1397" s="30"/>
      <c r="N1397" s="30"/>
      <c r="O1397" s="30"/>
      <c r="P1397" s="30"/>
      <c r="Q1397" s="30"/>
      <c r="R1397" s="30"/>
      <c r="S1397" s="30"/>
      <c r="T1397" s="30"/>
      <c r="U1397" s="30"/>
      <c r="V1397" s="30"/>
      <c r="W1397" s="30"/>
      <c r="X1397" s="31"/>
      <c r="Y1397" s="30"/>
      <c r="Z1397" s="32"/>
    </row>
    <row r="1398" spans="2:26" x14ac:dyDescent="0.2">
      <c r="B1398" s="34"/>
      <c r="C1398" s="30"/>
      <c r="D1398" s="30"/>
      <c r="E1398" s="30"/>
      <c r="F1398" s="30"/>
      <c r="G1398" s="30"/>
      <c r="H1398" s="30"/>
      <c r="I1398" s="30"/>
      <c r="J1398" s="30"/>
      <c r="K1398" s="30"/>
      <c r="L1398" s="30"/>
      <c r="M1398" s="30"/>
      <c r="N1398" s="30"/>
      <c r="O1398" s="30"/>
      <c r="P1398" s="30"/>
      <c r="Q1398" s="30"/>
      <c r="R1398" s="30"/>
      <c r="S1398" s="30"/>
      <c r="T1398" s="30"/>
      <c r="U1398" s="30"/>
      <c r="V1398" s="30"/>
      <c r="W1398" s="30"/>
      <c r="X1398" s="31"/>
      <c r="Y1398" s="30"/>
      <c r="Z1398" s="32"/>
    </row>
    <row r="1399" spans="2:26" x14ac:dyDescent="0.2">
      <c r="B1399" s="34"/>
      <c r="C1399" s="30"/>
      <c r="D1399" s="30"/>
      <c r="E1399" s="30"/>
      <c r="F1399" s="30"/>
      <c r="G1399" s="30"/>
      <c r="H1399" s="30"/>
      <c r="I1399" s="30"/>
      <c r="J1399" s="30"/>
      <c r="K1399" s="30"/>
      <c r="L1399" s="30"/>
      <c r="M1399" s="30"/>
      <c r="N1399" s="30"/>
      <c r="O1399" s="30"/>
      <c r="P1399" s="30"/>
      <c r="Q1399" s="30"/>
      <c r="R1399" s="30"/>
      <c r="S1399" s="30"/>
      <c r="T1399" s="30"/>
      <c r="U1399" s="30"/>
      <c r="V1399" s="30"/>
      <c r="W1399" s="30"/>
      <c r="X1399" s="31"/>
      <c r="Y1399" s="30"/>
      <c r="Z1399" s="32"/>
    </row>
    <row r="1400" spans="2:26" x14ac:dyDescent="0.2">
      <c r="B1400" s="34"/>
      <c r="C1400" s="30"/>
      <c r="D1400" s="30"/>
      <c r="E1400" s="30"/>
      <c r="F1400" s="30"/>
      <c r="G1400" s="30"/>
      <c r="H1400" s="30"/>
      <c r="I1400" s="30"/>
      <c r="J1400" s="30"/>
      <c r="K1400" s="30"/>
      <c r="L1400" s="30"/>
      <c r="M1400" s="30"/>
      <c r="N1400" s="30"/>
      <c r="O1400" s="30"/>
      <c r="P1400" s="30"/>
      <c r="Q1400" s="30"/>
      <c r="R1400" s="30"/>
      <c r="S1400" s="30"/>
      <c r="T1400" s="30"/>
      <c r="U1400" s="30"/>
      <c r="V1400" s="30"/>
      <c r="W1400" s="30"/>
      <c r="X1400" s="31"/>
      <c r="Y1400" s="30"/>
      <c r="Z1400" s="32"/>
    </row>
    <row r="1401" spans="2:26" x14ac:dyDescent="0.2">
      <c r="B1401" s="34"/>
      <c r="C1401" s="30"/>
      <c r="D1401" s="30"/>
      <c r="E1401" s="30"/>
      <c r="F1401" s="30"/>
      <c r="G1401" s="30"/>
      <c r="H1401" s="30"/>
      <c r="I1401" s="30"/>
      <c r="J1401" s="30"/>
      <c r="K1401" s="30"/>
      <c r="L1401" s="30"/>
      <c r="M1401" s="30"/>
      <c r="N1401" s="30"/>
      <c r="O1401" s="30"/>
      <c r="P1401" s="30"/>
      <c r="Q1401" s="30"/>
      <c r="R1401" s="30"/>
      <c r="S1401" s="30"/>
      <c r="T1401" s="30"/>
      <c r="U1401" s="30"/>
      <c r="V1401" s="30"/>
      <c r="W1401" s="30"/>
      <c r="X1401" s="31"/>
      <c r="Y1401" s="30"/>
      <c r="Z1401" s="32"/>
    </row>
    <row r="1402" spans="2:26" x14ac:dyDescent="0.2">
      <c r="B1402" s="34"/>
      <c r="C1402" s="30"/>
      <c r="D1402" s="30"/>
      <c r="E1402" s="30"/>
      <c r="F1402" s="30"/>
      <c r="G1402" s="30"/>
      <c r="H1402" s="30"/>
      <c r="I1402" s="30"/>
      <c r="J1402" s="30"/>
      <c r="K1402" s="30"/>
      <c r="L1402" s="30"/>
      <c r="M1402" s="30"/>
      <c r="N1402" s="30"/>
      <c r="O1402" s="30"/>
      <c r="P1402" s="30"/>
      <c r="Q1402" s="30"/>
      <c r="R1402" s="30"/>
      <c r="S1402" s="30"/>
      <c r="T1402" s="30"/>
      <c r="U1402" s="30"/>
      <c r="V1402" s="30"/>
      <c r="W1402" s="30"/>
      <c r="X1402" s="31"/>
      <c r="Y1402" s="30"/>
      <c r="Z1402" s="32"/>
    </row>
    <row r="1403" spans="2:26" x14ac:dyDescent="0.2">
      <c r="B1403" s="34"/>
      <c r="C1403" s="30"/>
      <c r="D1403" s="30"/>
      <c r="E1403" s="30"/>
      <c r="F1403" s="30"/>
      <c r="G1403" s="30"/>
      <c r="H1403" s="30"/>
      <c r="I1403" s="30"/>
      <c r="J1403" s="30"/>
      <c r="K1403" s="30"/>
      <c r="L1403" s="30"/>
      <c r="M1403" s="30"/>
      <c r="N1403" s="30"/>
      <c r="O1403" s="30"/>
      <c r="P1403" s="30"/>
      <c r="Q1403" s="30"/>
      <c r="R1403" s="30"/>
      <c r="S1403" s="30"/>
      <c r="T1403" s="30"/>
      <c r="U1403" s="30"/>
      <c r="V1403" s="30"/>
      <c r="W1403" s="30"/>
      <c r="X1403" s="31"/>
      <c r="Y1403" s="30"/>
      <c r="Z1403" s="32"/>
    </row>
    <row r="1404" spans="2:26" x14ac:dyDescent="0.2">
      <c r="B1404" s="34"/>
      <c r="C1404" s="30"/>
      <c r="D1404" s="30"/>
      <c r="E1404" s="30"/>
      <c r="F1404" s="30"/>
      <c r="G1404" s="30"/>
      <c r="H1404" s="30"/>
      <c r="I1404" s="30"/>
      <c r="J1404" s="30"/>
      <c r="K1404" s="30"/>
      <c r="L1404" s="30"/>
      <c r="M1404" s="30"/>
      <c r="N1404" s="30"/>
      <c r="O1404" s="30"/>
      <c r="P1404" s="30"/>
      <c r="Q1404" s="30"/>
      <c r="R1404" s="30"/>
      <c r="S1404" s="30"/>
      <c r="T1404" s="30"/>
      <c r="U1404" s="30"/>
      <c r="V1404" s="30"/>
      <c r="W1404" s="30"/>
      <c r="X1404" s="31"/>
      <c r="Y1404" s="30"/>
      <c r="Z1404" s="32"/>
    </row>
    <row r="1405" spans="2:26" x14ac:dyDescent="0.2">
      <c r="B1405" s="34"/>
      <c r="C1405" s="30"/>
      <c r="D1405" s="30"/>
      <c r="E1405" s="30"/>
      <c r="F1405" s="30"/>
      <c r="G1405" s="30"/>
      <c r="H1405" s="30"/>
      <c r="I1405" s="30"/>
      <c r="J1405" s="30"/>
      <c r="K1405" s="30"/>
      <c r="L1405" s="30"/>
      <c r="M1405" s="30"/>
      <c r="N1405" s="30"/>
      <c r="O1405" s="30"/>
      <c r="P1405" s="30"/>
      <c r="Q1405" s="30"/>
      <c r="R1405" s="30"/>
      <c r="S1405" s="30"/>
      <c r="T1405" s="30"/>
      <c r="U1405" s="30"/>
      <c r="V1405" s="30"/>
      <c r="W1405" s="30"/>
      <c r="X1405" s="31"/>
      <c r="Y1405" s="30"/>
      <c r="Z1405" s="32"/>
    </row>
    <row r="1406" spans="2:26" x14ac:dyDescent="0.2">
      <c r="B1406" s="34"/>
      <c r="C1406" s="30"/>
      <c r="D1406" s="30"/>
      <c r="E1406" s="30"/>
      <c r="F1406" s="30"/>
      <c r="G1406" s="30"/>
      <c r="H1406" s="30"/>
      <c r="I1406" s="30"/>
      <c r="J1406" s="30"/>
      <c r="K1406" s="30"/>
      <c r="L1406" s="30"/>
      <c r="M1406" s="30"/>
      <c r="N1406" s="30"/>
      <c r="O1406" s="30"/>
      <c r="P1406" s="30"/>
      <c r="Q1406" s="30"/>
      <c r="R1406" s="30"/>
      <c r="S1406" s="30"/>
      <c r="T1406" s="30"/>
      <c r="U1406" s="30"/>
      <c r="V1406" s="30"/>
      <c r="W1406" s="30"/>
      <c r="X1406" s="31"/>
      <c r="Y1406" s="30"/>
      <c r="Z1406" s="32"/>
    </row>
    <row r="1407" spans="2:26" x14ac:dyDescent="0.2">
      <c r="B1407" s="34"/>
      <c r="C1407" s="30"/>
      <c r="D1407" s="30"/>
      <c r="E1407" s="30"/>
      <c r="F1407" s="30"/>
      <c r="G1407" s="30"/>
      <c r="H1407" s="30"/>
      <c r="I1407" s="30"/>
      <c r="J1407" s="30"/>
      <c r="K1407" s="30"/>
      <c r="L1407" s="30"/>
      <c r="M1407" s="30"/>
      <c r="N1407" s="30"/>
      <c r="O1407" s="30"/>
      <c r="P1407" s="30"/>
      <c r="Q1407" s="30"/>
      <c r="R1407" s="30"/>
      <c r="S1407" s="30"/>
      <c r="T1407" s="30"/>
      <c r="U1407" s="30"/>
      <c r="V1407" s="30"/>
      <c r="W1407" s="30"/>
      <c r="X1407" s="31"/>
      <c r="Y1407" s="30"/>
      <c r="Z1407" s="32"/>
    </row>
    <row r="1408" spans="2:26" x14ac:dyDescent="0.2">
      <c r="B1408" s="34"/>
      <c r="C1408" s="30"/>
      <c r="D1408" s="30"/>
      <c r="E1408" s="30"/>
      <c r="F1408" s="30"/>
      <c r="G1408" s="30"/>
      <c r="H1408" s="30"/>
      <c r="I1408" s="30"/>
      <c r="J1408" s="30"/>
      <c r="K1408" s="30"/>
      <c r="L1408" s="30"/>
      <c r="M1408" s="30"/>
      <c r="N1408" s="30"/>
      <c r="O1408" s="30"/>
      <c r="P1408" s="30"/>
      <c r="Q1408" s="30"/>
      <c r="R1408" s="30"/>
      <c r="S1408" s="30"/>
      <c r="T1408" s="30"/>
      <c r="U1408" s="30"/>
      <c r="V1408" s="30"/>
      <c r="W1408" s="30"/>
      <c r="X1408" s="31"/>
      <c r="Y1408" s="30"/>
      <c r="Z1408" s="32"/>
    </row>
    <row r="1409" spans="2:26" x14ac:dyDescent="0.2">
      <c r="B1409" s="34"/>
      <c r="C1409" s="30"/>
      <c r="D1409" s="30"/>
      <c r="E1409" s="30"/>
      <c r="F1409" s="30"/>
      <c r="G1409" s="30"/>
      <c r="H1409" s="30"/>
      <c r="I1409" s="30"/>
      <c r="J1409" s="30"/>
      <c r="K1409" s="30"/>
      <c r="L1409" s="30"/>
      <c r="M1409" s="30"/>
      <c r="N1409" s="30"/>
      <c r="O1409" s="30"/>
      <c r="P1409" s="30"/>
      <c r="Q1409" s="30"/>
      <c r="R1409" s="30"/>
      <c r="S1409" s="30"/>
      <c r="T1409" s="30"/>
      <c r="U1409" s="30"/>
      <c r="V1409" s="30"/>
      <c r="W1409" s="30"/>
      <c r="X1409" s="31"/>
      <c r="Y1409" s="30"/>
      <c r="Z1409" s="32"/>
    </row>
    <row r="1410" spans="2:26" x14ac:dyDescent="0.2">
      <c r="B1410" s="34"/>
      <c r="C1410" s="30"/>
      <c r="D1410" s="30"/>
      <c r="E1410" s="30"/>
      <c r="F1410" s="30"/>
      <c r="G1410" s="30"/>
      <c r="H1410" s="30"/>
      <c r="I1410" s="30"/>
      <c r="J1410" s="30"/>
      <c r="K1410" s="30"/>
      <c r="L1410" s="30"/>
      <c r="M1410" s="30"/>
      <c r="N1410" s="30"/>
      <c r="O1410" s="30"/>
      <c r="P1410" s="30"/>
      <c r="Q1410" s="30"/>
      <c r="R1410" s="30"/>
      <c r="S1410" s="30"/>
      <c r="T1410" s="30"/>
      <c r="U1410" s="30"/>
      <c r="V1410" s="30"/>
      <c r="W1410" s="30"/>
      <c r="X1410" s="31"/>
      <c r="Y1410" s="30"/>
      <c r="Z1410" s="32"/>
    </row>
    <row r="1411" spans="2:26" x14ac:dyDescent="0.2">
      <c r="B1411" s="34"/>
      <c r="C1411" s="30"/>
      <c r="D1411" s="30"/>
      <c r="E1411" s="30"/>
      <c r="F1411" s="30"/>
      <c r="G1411" s="30"/>
      <c r="H1411" s="30"/>
      <c r="I1411" s="30"/>
      <c r="J1411" s="30"/>
      <c r="K1411" s="30"/>
      <c r="L1411" s="30"/>
      <c r="M1411" s="30"/>
      <c r="N1411" s="30"/>
      <c r="O1411" s="30"/>
      <c r="P1411" s="30"/>
      <c r="Q1411" s="30"/>
      <c r="R1411" s="30"/>
      <c r="S1411" s="30"/>
      <c r="T1411" s="30"/>
      <c r="U1411" s="30"/>
      <c r="V1411" s="30"/>
      <c r="W1411" s="30"/>
      <c r="X1411" s="31"/>
      <c r="Y1411" s="30"/>
      <c r="Z1411" s="32"/>
    </row>
    <row r="1412" spans="2:26" x14ac:dyDescent="0.2">
      <c r="B1412" s="34"/>
      <c r="C1412" s="30"/>
      <c r="D1412" s="30"/>
      <c r="E1412" s="30"/>
      <c r="F1412" s="30"/>
      <c r="G1412" s="30"/>
      <c r="H1412" s="30"/>
      <c r="I1412" s="30"/>
      <c r="J1412" s="30"/>
      <c r="K1412" s="30"/>
      <c r="L1412" s="30"/>
      <c r="M1412" s="30"/>
      <c r="N1412" s="30"/>
      <c r="O1412" s="30"/>
      <c r="P1412" s="30"/>
      <c r="Q1412" s="30"/>
      <c r="R1412" s="30"/>
      <c r="S1412" s="30"/>
      <c r="T1412" s="30"/>
      <c r="U1412" s="30"/>
      <c r="V1412" s="30"/>
      <c r="W1412" s="30"/>
      <c r="X1412" s="31"/>
      <c r="Y1412" s="30"/>
      <c r="Z1412" s="32"/>
    </row>
    <row r="1413" spans="2:26" x14ac:dyDescent="0.2">
      <c r="B1413" s="34"/>
      <c r="C1413" s="30"/>
      <c r="D1413" s="30"/>
      <c r="E1413" s="30"/>
      <c r="F1413" s="30"/>
      <c r="G1413" s="30"/>
      <c r="H1413" s="30"/>
      <c r="I1413" s="30"/>
      <c r="J1413" s="30"/>
      <c r="K1413" s="30"/>
      <c r="L1413" s="30"/>
      <c r="M1413" s="30"/>
      <c r="N1413" s="30"/>
      <c r="O1413" s="30"/>
      <c r="P1413" s="30"/>
      <c r="Q1413" s="30"/>
      <c r="R1413" s="30"/>
      <c r="S1413" s="30"/>
      <c r="T1413" s="30"/>
      <c r="U1413" s="30"/>
      <c r="V1413" s="30"/>
      <c r="W1413" s="30"/>
      <c r="X1413" s="31"/>
      <c r="Y1413" s="30"/>
      <c r="Z1413" s="32"/>
    </row>
    <row r="1414" spans="2:26" x14ac:dyDescent="0.2">
      <c r="B1414" s="34"/>
      <c r="C1414" s="30"/>
      <c r="D1414" s="30"/>
      <c r="E1414" s="30"/>
      <c r="F1414" s="30"/>
      <c r="G1414" s="30"/>
      <c r="H1414" s="30"/>
      <c r="I1414" s="30"/>
      <c r="J1414" s="30"/>
      <c r="K1414" s="30"/>
      <c r="L1414" s="30"/>
      <c r="M1414" s="30"/>
      <c r="N1414" s="30"/>
      <c r="O1414" s="30"/>
      <c r="P1414" s="30"/>
      <c r="Q1414" s="30"/>
      <c r="R1414" s="30"/>
      <c r="S1414" s="30"/>
      <c r="T1414" s="30"/>
      <c r="U1414" s="30"/>
      <c r="V1414" s="30"/>
      <c r="W1414" s="30"/>
      <c r="X1414" s="31"/>
      <c r="Y1414" s="30"/>
      <c r="Z1414" s="32"/>
    </row>
    <row r="1415" spans="2:26" x14ac:dyDescent="0.2">
      <c r="B1415" s="34"/>
      <c r="C1415" s="30"/>
      <c r="D1415" s="30"/>
      <c r="E1415" s="30"/>
      <c r="F1415" s="30"/>
      <c r="G1415" s="30"/>
      <c r="H1415" s="30"/>
      <c r="I1415" s="30"/>
      <c r="J1415" s="30"/>
      <c r="K1415" s="30"/>
      <c r="L1415" s="30"/>
      <c r="M1415" s="30"/>
      <c r="N1415" s="30"/>
      <c r="O1415" s="30"/>
      <c r="P1415" s="30"/>
      <c r="Q1415" s="30"/>
      <c r="R1415" s="30"/>
      <c r="S1415" s="30"/>
      <c r="T1415" s="30"/>
      <c r="U1415" s="30"/>
      <c r="V1415" s="30"/>
      <c r="W1415" s="30"/>
      <c r="X1415" s="31"/>
      <c r="Y1415" s="30"/>
      <c r="Z1415" s="32"/>
    </row>
    <row r="1416" spans="2:26" x14ac:dyDescent="0.2">
      <c r="B1416" s="34"/>
      <c r="C1416" s="30"/>
      <c r="D1416" s="30"/>
      <c r="E1416" s="30"/>
      <c r="F1416" s="30"/>
      <c r="G1416" s="30"/>
      <c r="H1416" s="30"/>
      <c r="I1416" s="30"/>
      <c r="J1416" s="30"/>
      <c r="K1416" s="30"/>
      <c r="L1416" s="30"/>
      <c r="M1416" s="30"/>
      <c r="N1416" s="30"/>
      <c r="O1416" s="30"/>
      <c r="P1416" s="30"/>
      <c r="Q1416" s="30"/>
      <c r="R1416" s="30"/>
      <c r="S1416" s="30"/>
      <c r="T1416" s="30"/>
      <c r="U1416" s="30"/>
      <c r="V1416" s="30"/>
      <c r="W1416" s="30"/>
      <c r="X1416" s="31"/>
      <c r="Y1416" s="30"/>
      <c r="Z1416" s="32"/>
    </row>
    <row r="1417" spans="2:26" x14ac:dyDescent="0.2">
      <c r="B1417" s="34"/>
      <c r="C1417" s="30"/>
      <c r="D1417" s="30"/>
      <c r="E1417" s="30"/>
      <c r="F1417" s="30"/>
      <c r="G1417" s="30"/>
      <c r="H1417" s="30"/>
      <c r="I1417" s="30"/>
      <c r="J1417" s="30"/>
      <c r="K1417" s="30"/>
      <c r="L1417" s="30"/>
      <c r="M1417" s="30"/>
      <c r="N1417" s="30"/>
      <c r="O1417" s="30"/>
      <c r="P1417" s="30"/>
      <c r="Q1417" s="30"/>
      <c r="R1417" s="30"/>
      <c r="S1417" s="30"/>
      <c r="T1417" s="30"/>
      <c r="U1417" s="30"/>
      <c r="V1417" s="30"/>
      <c r="W1417" s="30"/>
      <c r="X1417" s="31"/>
      <c r="Y1417" s="30"/>
      <c r="Z1417" s="32"/>
    </row>
    <row r="1418" spans="2:26" x14ac:dyDescent="0.2">
      <c r="B1418" s="34"/>
      <c r="C1418" s="30"/>
      <c r="D1418" s="30"/>
      <c r="E1418" s="30"/>
      <c r="F1418" s="30"/>
      <c r="G1418" s="30"/>
      <c r="H1418" s="30"/>
      <c r="I1418" s="30"/>
      <c r="J1418" s="30"/>
      <c r="K1418" s="30"/>
      <c r="L1418" s="30"/>
      <c r="M1418" s="30"/>
      <c r="N1418" s="30"/>
      <c r="O1418" s="30"/>
      <c r="P1418" s="30"/>
      <c r="Q1418" s="30"/>
      <c r="R1418" s="30"/>
      <c r="S1418" s="30"/>
      <c r="T1418" s="30"/>
      <c r="U1418" s="30"/>
      <c r="V1418" s="30"/>
      <c r="W1418" s="30"/>
      <c r="X1418" s="31"/>
      <c r="Y1418" s="30"/>
      <c r="Z1418" s="32"/>
    </row>
    <row r="1419" spans="2:26" x14ac:dyDescent="0.2">
      <c r="B1419" s="34"/>
      <c r="C1419" s="30"/>
      <c r="D1419" s="30"/>
      <c r="E1419" s="30"/>
      <c r="F1419" s="30"/>
      <c r="G1419" s="30"/>
      <c r="H1419" s="30"/>
      <c r="I1419" s="30"/>
      <c r="J1419" s="30"/>
      <c r="K1419" s="30"/>
      <c r="L1419" s="30"/>
      <c r="M1419" s="30"/>
      <c r="N1419" s="30"/>
      <c r="O1419" s="30"/>
      <c r="P1419" s="30"/>
      <c r="Q1419" s="30"/>
      <c r="R1419" s="30"/>
      <c r="S1419" s="30"/>
      <c r="T1419" s="30"/>
      <c r="U1419" s="30"/>
      <c r="V1419" s="30"/>
      <c r="W1419" s="30"/>
      <c r="X1419" s="31"/>
      <c r="Y1419" s="30"/>
      <c r="Z1419" s="32"/>
    </row>
    <row r="1420" spans="2:26" x14ac:dyDescent="0.2">
      <c r="B1420" s="34"/>
      <c r="C1420" s="30"/>
      <c r="D1420" s="30"/>
      <c r="E1420" s="30"/>
      <c r="F1420" s="30"/>
      <c r="G1420" s="30"/>
      <c r="H1420" s="30"/>
      <c r="I1420" s="30"/>
      <c r="J1420" s="30"/>
      <c r="K1420" s="30"/>
      <c r="L1420" s="30"/>
      <c r="M1420" s="30"/>
      <c r="N1420" s="30"/>
      <c r="O1420" s="30"/>
      <c r="P1420" s="30"/>
      <c r="Q1420" s="30"/>
      <c r="R1420" s="30"/>
      <c r="S1420" s="30"/>
      <c r="T1420" s="30"/>
      <c r="U1420" s="30"/>
      <c r="V1420" s="30"/>
      <c r="W1420" s="30"/>
      <c r="X1420" s="31"/>
      <c r="Y1420" s="30"/>
      <c r="Z1420" s="32"/>
    </row>
    <row r="1421" spans="2:26" x14ac:dyDescent="0.2">
      <c r="B1421" s="34"/>
      <c r="C1421" s="30"/>
      <c r="D1421" s="30"/>
      <c r="E1421" s="30"/>
      <c r="F1421" s="30"/>
      <c r="G1421" s="30"/>
      <c r="H1421" s="30"/>
      <c r="I1421" s="30"/>
      <c r="J1421" s="30"/>
      <c r="K1421" s="30"/>
      <c r="L1421" s="30"/>
      <c r="M1421" s="30"/>
      <c r="N1421" s="30"/>
      <c r="O1421" s="30"/>
      <c r="P1421" s="30"/>
      <c r="Q1421" s="30"/>
      <c r="R1421" s="30"/>
      <c r="S1421" s="30"/>
      <c r="T1421" s="30"/>
      <c r="U1421" s="30"/>
      <c r="V1421" s="30"/>
      <c r="W1421" s="30"/>
      <c r="X1421" s="31"/>
      <c r="Y1421" s="30"/>
      <c r="Z1421" s="32"/>
    </row>
    <row r="1422" spans="2:26" x14ac:dyDescent="0.2">
      <c r="B1422" s="34"/>
      <c r="C1422" s="30"/>
      <c r="D1422" s="30"/>
      <c r="E1422" s="30"/>
      <c r="F1422" s="30"/>
      <c r="G1422" s="30"/>
      <c r="H1422" s="30"/>
      <c r="I1422" s="30"/>
      <c r="J1422" s="30"/>
      <c r="K1422" s="30"/>
      <c r="L1422" s="30"/>
      <c r="M1422" s="30"/>
      <c r="N1422" s="30"/>
      <c r="O1422" s="30"/>
      <c r="P1422" s="30"/>
      <c r="Q1422" s="30"/>
      <c r="R1422" s="30"/>
      <c r="S1422" s="30"/>
      <c r="T1422" s="30"/>
      <c r="U1422" s="30"/>
      <c r="V1422" s="30"/>
      <c r="W1422" s="30"/>
      <c r="X1422" s="31"/>
      <c r="Y1422" s="30"/>
      <c r="Z1422" s="32"/>
    </row>
    <row r="1423" spans="2:26" x14ac:dyDescent="0.2">
      <c r="B1423" s="34"/>
      <c r="C1423" s="30"/>
      <c r="D1423" s="30"/>
      <c r="E1423" s="30"/>
      <c r="F1423" s="30"/>
      <c r="G1423" s="30"/>
      <c r="H1423" s="30"/>
      <c r="I1423" s="30"/>
      <c r="J1423" s="30"/>
      <c r="K1423" s="30"/>
      <c r="L1423" s="30"/>
      <c r="M1423" s="30"/>
      <c r="N1423" s="30"/>
      <c r="O1423" s="30"/>
      <c r="P1423" s="30"/>
      <c r="Q1423" s="30"/>
      <c r="R1423" s="30"/>
      <c r="S1423" s="30"/>
      <c r="T1423" s="30"/>
      <c r="U1423" s="30"/>
      <c r="V1423" s="30"/>
      <c r="W1423" s="30"/>
      <c r="X1423" s="31"/>
      <c r="Y1423" s="30"/>
      <c r="Z1423" s="32"/>
    </row>
    <row r="1424" spans="2:26" x14ac:dyDescent="0.2">
      <c r="B1424" s="34"/>
      <c r="C1424" s="30"/>
      <c r="D1424" s="30"/>
      <c r="E1424" s="30"/>
      <c r="F1424" s="30"/>
      <c r="G1424" s="30"/>
      <c r="H1424" s="30"/>
      <c r="I1424" s="30"/>
      <c r="J1424" s="30"/>
      <c r="K1424" s="30"/>
      <c r="L1424" s="30"/>
      <c r="M1424" s="30"/>
      <c r="N1424" s="30"/>
      <c r="O1424" s="30"/>
      <c r="P1424" s="30"/>
      <c r="Q1424" s="30"/>
      <c r="R1424" s="30"/>
      <c r="S1424" s="30"/>
      <c r="T1424" s="30"/>
      <c r="U1424" s="30"/>
      <c r="V1424" s="30"/>
      <c r="W1424" s="30"/>
      <c r="X1424" s="31"/>
      <c r="Y1424" s="30"/>
      <c r="Z1424" s="32"/>
    </row>
    <row r="1425" spans="2:26" x14ac:dyDescent="0.2">
      <c r="B1425" s="34"/>
      <c r="C1425" s="30"/>
      <c r="D1425" s="30"/>
      <c r="E1425" s="30"/>
      <c r="F1425" s="30"/>
      <c r="G1425" s="30"/>
      <c r="H1425" s="30"/>
      <c r="I1425" s="30"/>
      <c r="J1425" s="30"/>
      <c r="K1425" s="30"/>
      <c r="L1425" s="30"/>
      <c r="M1425" s="30"/>
      <c r="N1425" s="30"/>
      <c r="O1425" s="30"/>
      <c r="P1425" s="30"/>
      <c r="Q1425" s="30"/>
      <c r="R1425" s="30"/>
      <c r="S1425" s="30"/>
      <c r="T1425" s="30"/>
      <c r="U1425" s="30"/>
      <c r="V1425" s="30"/>
      <c r="W1425" s="30"/>
      <c r="X1425" s="31"/>
      <c r="Y1425" s="30"/>
      <c r="Z1425" s="32"/>
    </row>
    <row r="1426" spans="2:26" x14ac:dyDescent="0.2">
      <c r="B1426" s="34"/>
      <c r="C1426" s="30"/>
      <c r="D1426" s="30"/>
      <c r="E1426" s="30"/>
      <c r="F1426" s="30"/>
      <c r="G1426" s="30"/>
      <c r="H1426" s="30"/>
      <c r="I1426" s="30"/>
      <c r="J1426" s="30"/>
      <c r="K1426" s="30"/>
      <c r="L1426" s="30"/>
      <c r="M1426" s="30"/>
      <c r="N1426" s="30"/>
      <c r="O1426" s="30"/>
      <c r="P1426" s="30"/>
      <c r="Q1426" s="30"/>
      <c r="R1426" s="30"/>
      <c r="S1426" s="30"/>
      <c r="T1426" s="30"/>
      <c r="U1426" s="30"/>
      <c r="V1426" s="30"/>
      <c r="W1426" s="30"/>
      <c r="X1426" s="31"/>
      <c r="Y1426" s="30"/>
      <c r="Z1426" s="32"/>
    </row>
    <row r="1427" spans="2:26" x14ac:dyDescent="0.2">
      <c r="B1427" s="34"/>
      <c r="C1427" s="30"/>
      <c r="D1427" s="30"/>
      <c r="E1427" s="30"/>
      <c r="F1427" s="30"/>
      <c r="G1427" s="30"/>
      <c r="H1427" s="30"/>
      <c r="I1427" s="30"/>
      <c r="J1427" s="30"/>
      <c r="K1427" s="30"/>
      <c r="L1427" s="30"/>
      <c r="M1427" s="30"/>
      <c r="N1427" s="30"/>
      <c r="O1427" s="30"/>
      <c r="P1427" s="30"/>
      <c r="Q1427" s="30"/>
      <c r="R1427" s="30"/>
      <c r="S1427" s="30"/>
      <c r="T1427" s="30"/>
      <c r="U1427" s="30"/>
      <c r="V1427" s="30"/>
      <c r="W1427" s="30"/>
      <c r="X1427" s="31"/>
      <c r="Y1427" s="30"/>
      <c r="Z1427" s="32"/>
    </row>
    <row r="1428" spans="2:26" x14ac:dyDescent="0.2">
      <c r="B1428" s="34"/>
      <c r="C1428" s="30"/>
      <c r="D1428" s="30"/>
      <c r="E1428" s="30"/>
      <c r="F1428" s="30"/>
      <c r="G1428" s="30"/>
      <c r="H1428" s="30"/>
      <c r="I1428" s="30"/>
      <c r="J1428" s="30"/>
      <c r="K1428" s="30"/>
      <c r="L1428" s="30"/>
      <c r="M1428" s="30"/>
      <c r="N1428" s="30"/>
      <c r="O1428" s="30"/>
      <c r="P1428" s="30"/>
      <c r="Q1428" s="30"/>
      <c r="R1428" s="30"/>
      <c r="S1428" s="30"/>
      <c r="T1428" s="30"/>
      <c r="U1428" s="30"/>
      <c r="V1428" s="30"/>
      <c r="W1428" s="30"/>
      <c r="X1428" s="31"/>
      <c r="Y1428" s="30"/>
      <c r="Z1428" s="32"/>
    </row>
    <row r="1429" spans="2:26" x14ac:dyDescent="0.2">
      <c r="B1429" s="34"/>
      <c r="C1429" s="30"/>
      <c r="D1429" s="30"/>
      <c r="E1429" s="30"/>
      <c r="F1429" s="30"/>
      <c r="G1429" s="30"/>
      <c r="H1429" s="30"/>
      <c r="I1429" s="30"/>
      <c r="J1429" s="30"/>
      <c r="K1429" s="30"/>
      <c r="L1429" s="30"/>
      <c r="M1429" s="30"/>
      <c r="N1429" s="30"/>
      <c r="O1429" s="30"/>
      <c r="P1429" s="30"/>
      <c r="Q1429" s="30"/>
      <c r="R1429" s="30"/>
      <c r="S1429" s="30"/>
      <c r="T1429" s="30"/>
      <c r="U1429" s="30"/>
      <c r="V1429" s="30"/>
      <c r="W1429" s="30"/>
      <c r="X1429" s="31"/>
      <c r="Y1429" s="30"/>
      <c r="Z1429" s="32"/>
    </row>
    <row r="1430" spans="2:26" x14ac:dyDescent="0.2">
      <c r="B1430" s="34"/>
      <c r="C1430" s="30"/>
      <c r="D1430" s="30"/>
      <c r="E1430" s="30"/>
      <c r="F1430" s="30"/>
      <c r="G1430" s="30"/>
      <c r="H1430" s="30"/>
      <c r="I1430" s="30"/>
      <c r="J1430" s="30"/>
      <c r="K1430" s="30"/>
      <c r="L1430" s="30"/>
      <c r="M1430" s="30"/>
      <c r="N1430" s="30"/>
      <c r="O1430" s="30"/>
      <c r="P1430" s="30"/>
      <c r="Q1430" s="30"/>
      <c r="R1430" s="30"/>
      <c r="S1430" s="30"/>
      <c r="T1430" s="30"/>
      <c r="U1430" s="30"/>
      <c r="V1430" s="30"/>
      <c r="W1430" s="30"/>
      <c r="X1430" s="31"/>
      <c r="Y1430" s="30"/>
      <c r="Z1430" s="32"/>
    </row>
    <row r="1431" spans="2:26" x14ac:dyDescent="0.2">
      <c r="B1431" s="34"/>
      <c r="C1431" s="30"/>
      <c r="D1431" s="30"/>
      <c r="E1431" s="30"/>
      <c r="F1431" s="30"/>
      <c r="G1431" s="30"/>
      <c r="H1431" s="30"/>
      <c r="I1431" s="30"/>
      <c r="J1431" s="30"/>
      <c r="K1431" s="30"/>
      <c r="L1431" s="30"/>
      <c r="M1431" s="30"/>
      <c r="N1431" s="30"/>
      <c r="O1431" s="30"/>
      <c r="P1431" s="30"/>
      <c r="Q1431" s="30"/>
      <c r="R1431" s="30"/>
      <c r="S1431" s="30"/>
      <c r="T1431" s="30"/>
      <c r="U1431" s="30"/>
      <c r="V1431" s="30"/>
      <c r="W1431" s="30"/>
      <c r="X1431" s="31"/>
      <c r="Y1431" s="30"/>
      <c r="Z1431" s="32"/>
    </row>
    <row r="1432" spans="2:26" x14ac:dyDescent="0.2">
      <c r="B1432" s="34"/>
      <c r="C1432" s="30"/>
      <c r="D1432" s="30"/>
      <c r="E1432" s="30"/>
      <c r="F1432" s="30"/>
      <c r="G1432" s="30"/>
      <c r="H1432" s="30"/>
      <c r="I1432" s="30"/>
      <c r="J1432" s="30"/>
      <c r="K1432" s="30"/>
      <c r="L1432" s="30"/>
      <c r="M1432" s="30"/>
      <c r="N1432" s="30"/>
      <c r="O1432" s="30"/>
      <c r="P1432" s="30"/>
      <c r="Q1432" s="30"/>
      <c r="R1432" s="30"/>
      <c r="S1432" s="30"/>
      <c r="T1432" s="30"/>
      <c r="U1432" s="30"/>
      <c r="V1432" s="30"/>
      <c r="W1432" s="30"/>
      <c r="X1432" s="31"/>
      <c r="Y1432" s="30"/>
      <c r="Z1432" s="32"/>
    </row>
    <row r="1433" spans="2:26" x14ac:dyDescent="0.2">
      <c r="B1433" s="34"/>
      <c r="C1433" s="30"/>
      <c r="D1433" s="30"/>
      <c r="E1433" s="30"/>
      <c r="F1433" s="30"/>
      <c r="G1433" s="30"/>
      <c r="H1433" s="30"/>
      <c r="I1433" s="30"/>
      <c r="J1433" s="30"/>
      <c r="K1433" s="30"/>
      <c r="L1433" s="30"/>
      <c r="M1433" s="30"/>
      <c r="N1433" s="30"/>
      <c r="O1433" s="30"/>
      <c r="P1433" s="30"/>
      <c r="Q1433" s="30"/>
      <c r="R1433" s="30"/>
      <c r="S1433" s="30"/>
      <c r="T1433" s="30"/>
      <c r="U1433" s="30"/>
      <c r="V1433" s="30"/>
      <c r="W1433" s="30"/>
      <c r="X1433" s="31"/>
      <c r="Y1433" s="30"/>
      <c r="Z1433" s="32"/>
    </row>
    <row r="1434" spans="2:26" x14ac:dyDescent="0.2">
      <c r="B1434" s="34"/>
      <c r="C1434" s="30"/>
      <c r="D1434" s="30"/>
      <c r="E1434" s="30"/>
      <c r="F1434" s="30"/>
      <c r="G1434" s="30"/>
      <c r="H1434" s="30"/>
      <c r="I1434" s="30"/>
      <c r="J1434" s="30"/>
      <c r="K1434" s="30"/>
      <c r="L1434" s="30"/>
      <c r="M1434" s="30"/>
      <c r="N1434" s="30"/>
      <c r="O1434" s="30"/>
      <c r="P1434" s="30"/>
      <c r="Q1434" s="30"/>
      <c r="R1434" s="30"/>
      <c r="S1434" s="30"/>
      <c r="T1434" s="30"/>
      <c r="U1434" s="30"/>
      <c r="V1434" s="30"/>
      <c r="W1434" s="30"/>
      <c r="X1434" s="31"/>
      <c r="Y1434" s="30"/>
      <c r="Z1434" s="32"/>
    </row>
    <row r="1435" spans="2:26" x14ac:dyDescent="0.2">
      <c r="B1435" s="34"/>
      <c r="C1435" s="30"/>
      <c r="D1435" s="30"/>
      <c r="E1435" s="30"/>
      <c r="F1435" s="30"/>
      <c r="G1435" s="30"/>
      <c r="H1435" s="30"/>
      <c r="I1435" s="30"/>
      <c r="J1435" s="30"/>
      <c r="K1435" s="30"/>
      <c r="L1435" s="30"/>
      <c r="M1435" s="30"/>
      <c r="N1435" s="30"/>
      <c r="O1435" s="30"/>
      <c r="P1435" s="30"/>
      <c r="Q1435" s="30"/>
      <c r="R1435" s="30"/>
      <c r="S1435" s="30"/>
      <c r="T1435" s="30"/>
      <c r="U1435" s="30"/>
      <c r="V1435" s="30"/>
      <c r="W1435" s="30"/>
      <c r="X1435" s="31"/>
      <c r="Y1435" s="30"/>
      <c r="Z1435" s="32"/>
    </row>
    <row r="1436" spans="2:26" x14ac:dyDescent="0.2">
      <c r="B1436" s="34"/>
      <c r="C1436" s="30"/>
      <c r="D1436" s="30"/>
      <c r="E1436" s="30"/>
      <c r="F1436" s="30"/>
      <c r="G1436" s="30"/>
      <c r="H1436" s="30"/>
      <c r="I1436" s="30"/>
      <c r="J1436" s="30"/>
      <c r="K1436" s="30"/>
      <c r="L1436" s="30"/>
      <c r="M1436" s="30"/>
      <c r="N1436" s="30"/>
      <c r="O1436" s="30"/>
      <c r="P1436" s="30"/>
      <c r="Q1436" s="30"/>
      <c r="R1436" s="30"/>
      <c r="S1436" s="30"/>
      <c r="T1436" s="30"/>
      <c r="U1436" s="30"/>
      <c r="V1436" s="30"/>
      <c r="W1436" s="30"/>
      <c r="X1436" s="31"/>
      <c r="Y1436" s="30"/>
      <c r="Z1436" s="32"/>
    </row>
    <row r="1437" spans="2:26" x14ac:dyDescent="0.2">
      <c r="B1437" s="34"/>
      <c r="C1437" s="30"/>
      <c r="D1437" s="30"/>
      <c r="E1437" s="30"/>
      <c r="F1437" s="30"/>
      <c r="G1437" s="30"/>
      <c r="H1437" s="30"/>
      <c r="I1437" s="30"/>
      <c r="J1437" s="30"/>
      <c r="K1437" s="30"/>
      <c r="L1437" s="30"/>
      <c r="M1437" s="30"/>
      <c r="N1437" s="30"/>
      <c r="O1437" s="30"/>
      <c r="P1437" s="30"/>
      <c r="Q1437" s="30"/>
      <c r="R1437" s="30"/>
      <c r="S1437" s="30"/>
      <c r="T1437" s="30"/>
      <c r="U1437" s="30"/>
      <c r="V1437" s="30"/>
      <c r="W1437" s="30"/>
      <c r="X1437" s="31"/>
      <c r="Y1437" s="30"/>
      <c r="Z1437" s="32"/>
    </row>
    <row r="1438" spans="2:26" x14ac:dyDescent="0.2">
      <c r="B1438" s="34"/>
      <c r="C1438" s="30"/>
      <c r="D1438" s="30"/>
      <c r="E1438" s="30"/>
      <c r="F1438" s="30"/>
      <c r="G1438" s="30"/>
      <c r="H1438" s="30"/>
      <c r="I1438" s="30"/>
      <c r="J1438" s="30"/>
      <c r="K1438" s="30"/>
      <c r="L1438" s="30"/>
      <c r="M1438" s="30"/>
      <c r="N1438" s="30"/>
      <c r="O1438" s="30"/>
      <c r="P1438" s="30"/>
      <c r="Q1438" s="30"/>
      <c r="R1438" s="30"/>
      <c r="S1438" s="30"/>
      <c r="T1438" s="30"/>
      <c r="U1438" s="30"/>
      <c r="V1438" s="30"/>
      <c r="W1438" s="30"/>
      <c r="X1438" s="31"/>
      <c r="Y1438" s="30"/>
      <c r="Z1438" s="32"/>
    </row>
    <row r="1439" spans="2:26" x14ac:dyDescent="0.2">
      <c r="B1439" s="34"/>
      <c r="C1439" s="30"/>
      <c r="D1439" s="30"/>
      <c r="E1439" s="30"/>
      <c r="F1439" s="30"/>
      <c r="G1439" s="30"/>
      <c r="H1439" s="30"/>
      <c r="I1439" s="30"/>
      <c r="J1439" s="30"/>
      <c r="K1439" s="30"/>
      <c r="L1439" s="30"/>
      <c r="M1439" s="30"/>
      <c r="N1439" s="30"/>
      <c r="O1439" s="30"/>
      <c r="P1439" s="30"/>
      <c r="Q1439" s="30"/>
      <c r="R1439" s="30"/>
      <c r="S1439" s="30"/>
      <c r="T1439" s="30"/>
      <c r="U1439" s="30"/>
      <c r="V1439" s="30"/>
      <c r="W1439" s="30"/>
      <c r="X1439" s="31"/>
      <c r="Y1439" s="30"/>
      <c r="Z1439" s="32"/>
    </row>
    <row r="1440" spans="2:26" x14ac:dyDescent="0.2">
      <c r="B1440" s="34"/>
      <c r="C1440" s="30"/>
      <c r="D1440" s="30"/>
      <c r="E1440" s="30"/>
      <c r="F1440" s="30"/>
      <c r="G1440" s="30"/>
      <c r="H1440" s="30"/>
      <c r="I1440" s="30"/>
      <c r="J1440" s="30"/>
      <c r="K1440" s="30"/>
      <c r="L1440" s="30"/>
      <c r="M1440" s="30"/>
      <c r="N1440" s="30"/>
      <c r="O1440" s="30"/>
      <c r="P1440" s="30"/>
      <c r="Q1440" s="30"/>
      <c r="R1440" s="30"/>
      <c r="S1440" s="30"/>
      <c r="T1440" s="30"/>
      <c r="U1440" s="30"/>
      <c r="V1440" s="30"/>
      <c r="W1440" s="30"/>
      <c r="X1440" s="31"/>
      <c r="Y1440" s="30"/>
      <c r="Z1440" s="32"/>
    </row>
    <row r="1441" spans="2:26" x14ac:dyDescent="0.2">
      <c r="B1441" s="34"/>
      <c r="C1441" s="30"/>
      <c r="D1441" s="30"/>
      <c r="E1441" s="30"/>
      <c r="F1441" s="30"/>
      <c r="G1441" s="30"/>
      <c r="H1441" s="30"/>
      <c r="I1441" s="30"/>
      <c r="J1441" s="30"/>
      <c r="K1441" s="30"/>
      <c r="L1441" s="30"/>
      <c r="M1441" s="30"/>
      <c r="N1441" s="30"/>
      <c r="O1441" s="30"/>
      <c r="P1441" s="30"/>
      <c r="Q1441" s="30"/>
      <c r="R1441" s="30"/>
      <c r="S1441" s="30"/>
      <c r="T1441" s="30"/>
      <c r="U1441" s="30"/>
      <c r="V1441" s="30"/>
      <c r="W1441" s="30"/>
      <c r="X1441" s="31"/>
      <c r="Y1441" s="30"/>
      <c r="Z1441" s="32"/>
    </row>
    <row r="1442" spans="2:26" x14ac:dyDescent="0.2">
      <c r="B1442" s="34"/>
      <c r="C1442" s="30"/>
      <c r="D1442" s="30"/>
      <c r="E1442" s="30"/>
      <c r="F1442" s="30"/>
      <c r="G1442" s="30"/>
      <c r="H1442" s="30"/>
      <c r="I1442" s="30"/>
      <c r="J1442" s="30"/>
      <c r="K1442" s="30"/>
      <c r="L1442" s="30"/>
      <c r="M1442" s="30"/>
      <c r="N1442" s="30"/>
      <c r="O1442" s="30"/>
      <c r="P1442" s="30"/>
      <c r="Q1442" s="30"/>
      <c r="R1442" s="30"/>
      <c r="S1442" s="30"/>
      <c r="T1442" s="30"/>
      <c r="U1442" s="30"/>
      <c r="V1442" s="30"/>
      <c r="W1442" s="30"/>
      <c r="X1442" s="31"/>
      <c r="Y1442" s="30"/>
      <c r="Z1442" s="32"/>
    </row>
    <row r="1443" spans="2:26" x14ac:dyDescent="0.2">
      <c r="B1443" s="34"/>
      <c r="C1443" s="30"/>
      <c r="D1443" s="30"/>
      <c r="E1443" s="30"/>
      <c r="F1443" s="30"/>
      <c r="G1443" s="30"/>
      <c r="H1443" s="30"/>
      <c r="I1443" s="30"/>
      <c r="J1443" s="30"/>
      <c r="K1443" s="30"/>
      <c r="L1443" s="30"/>
      <c r="M1443" s="30"/>
      <c r="N1443" s="30"/>
      <c r="O1443" s="30"/>
      <c r="P1443" s="30"/>
      <c r="Q1443" s="30"/>
      <c r="R1443" s="30"/>
      <c r="S1443" s="30"/>
      <c r="T1443" s="30"/>
      <c r="U1443" s="30"/>
      <c r="V1443" s="30"/>
      <c r="W1443" s="30"/>
      <c r="X1443" s="31"/>
      <c r="Y1443" s="30"/>
      <c r="Z1443" s="32"/>
    </row>
    <row r="1444" spans="2:26" x14ac:dyDescent="0.2">
      <c r="B1444" s="34"/>
      <c r="C1444" s="30"/>
      <c r="D1444" s="30"/>
      <c r="E1444" s="30"/>
      <c r="F1444" s="30"/>
      <c r="G1444" s="30"/>
      <c r="H1444" s="30"/>
      <c r="I1444" s="30"/>
      <c r="J1444" s="30"/>
      <c r="K1444" s="30"/>
      <c r="L1444" s="30"/>
      <c r="M1444" s="30"/>
      <c r="N1444" s="30"/>
      <c r="O1444" s="30"/>
      <c r="P1444" s="30"/>
      <c r="Q1444" s="30"/>
      <c r="R1444" s="30"/>
      <c r="S1444" s="30"/>
      <c r="T1444" s="30"/>
      <c r="U1444" s="30"/>
      <c r="V1444" s="30"/>
      <c r="W1444" s="30"/>
      <c r="X1444" s="31"/>
      <c r="Y1444" s="30"/>
      <c r="Z1444" s="32"/>
    </row>
    <row r="1445" spans="2:26" x14ac:dyDescent="0.2">
      <c r="B1445" s="34"/>
      <c r="C1445" s="30"/>
      <c r="D1445" s="30"/>
      <c r="E1445" s="30"/>
      <c r="F1445" s="30"/>
      <c r="G1445" s="30"/>
      <c r="H1445" s="30"/>
      <c r="I1445" s="30"/>
      <c r="J1445" s="30"/>
      <c r="K1445" s="30"/>
      <c r="L1445" s="30"/>
      <c r="M1445" s="30"/>
      <c r="N1445" s="30"/>
      <c r="O1445" s="30"/>
      <c r="P1445" s="30"/>
      <c r="Q1445" s="30"/>
      <c r="R1445" s="30"/>
      <c r="S1445" s="30"/>
      <c r="T1445" s="30"/>
      <c r="U1445" s="30"/>
      <c r="V1445" s="30"/>
      <c r="W1445" s="30"/>
      <c r="X1445" s="31"/>
      <c r="Y1445" s="30"/>
      <c r="Z1445" s="32"/>
    </row>
    <row r="1446" spans="2:26" x14ac:dyDescent="0.2">
      <c r="B1446" s="34"/>
      <c r="C1446" s="30"/>
      <c r="D1446" s="30"/>
      <c r="E1446" s="30"/>
      <c r="F1446" s="30"/>
      <c r="G1446" s="30"/>
      <c r="H1446" s="30"/>
      <c r="I1446" s="30"/>
      <c r="J1446" s="30"/>
      <c r="K1446" s="30"/>
      <c r="L1446" s="30"/>
      <c r="M1446" s="30"/>
      <c r="N1446" s="30"/>
      <c r="O1446" s="30"/>
      <c r="P1446" s="30"/>
      <c r="Q1446" s="30"/>
      <c r="R1446" s="30"/>
      <c r="S1446" s="30"/>
      <c r="T1446" s="30"/>
      <c r="U1446" s="30"/>
      <c r="V1446" s="30"/>
      <c r="W1446" s="30"/>
      <c r="X1446" s="31"/>
      <c r="Y1446" s="30"/>
      <c r="Z1446" s="32"/>
    </row>
    <row r="1447" spans="2:26" x14ac:dyDescent="0.2">
      <c r="B1447" s="34"/>
      <c r="C1447" s="30"/>
      <c r="D1447" s="30"/>
      <c r="E1447" s="30"/>
      <c r="F1447" s="30"/>
      <c r="G1447" s="30"/>
      <c r="H1447" s="30"/>
      <c r="I1447" s="30"/>
      <c r="J1447" s="30"/>
      <c r="K1447" s="30"/>
      <c r="L1447" s="30"/>
      <c r="M1447" s="30"/>
      <c r="N1447" s="30"/>
      <c r="O1447" s="30"/>
      <c r="P1447" s="30"/>
      <c r="Q1447" s="30"/>
      <c r="R1447" s="30"/>
      <c r="S1447" s="30"/>
      <c r="T1447" s="30"/>
      <c r="U1447" s="30"/>
      <c r="V1447" s="30"/>
      <c r="W1447" s="30"/>
      <c r="X1447" s="31"/>
      <c r="Y1447" s="30"/>
      <c r="Z1447" s="32"/>
    </row>
    <row r="1448" spans="2:26" x14ac:dyDescent="0.2">
      <c r="B1448" s="34"/>
      <c r="C1448" s="30"/>
      <c r="D1448" s="30"/>
      <c r="E1448" s="30"/>
      <c r="F1448" s="30"/>
      <c r="G1448" s="30"/>
      <c r="H1448" s="30"/>
      <c r="I1448" s="30"/>
      <c r="J1448" s="30"/>
      <c r="K1448" s="30"/>
      <c r="L1448" s="30"/>
      <c r="M1448" s="30"/>
      <c r="N1448" s="30"/>
      <c r="O1448" s="30"/>
      <c r="P1448" s="30"/>
      <c r="Q1448" s="30"/>
      <c r="R1448" s="30"/>
      <c r="S1448" s="30"/>
      <c r="T1448" s="30"/>
      <c r="U1448" s="30"/>
      <c r="V1448" s="30"/>
      <c r="W1448" s="30"/>
      <c r="X1448" s="31"/>
      <c r="Y1448" s="30"/>
      <c r="Z1448" s="32"/>
    </row>
    <row r="1449" spans="2:26" x14ac:dyDescent="0.2">
      <c r="B1449" s="34"/>
      <c r="C1449" s="30"/>
      <c r="D1449" s="30"/>
      <c r="E1449" s="30"/>
      <c r="F1449" s="30"/>
      <c r="G1449" s="30"/>
      <c r="H1449" s="30"/>
      <c r="I1449" s="30"/>
      <c r="J1449" s="30"/>
      <c r="K1449" s="30"/>
      <c r="L1449" s="30"/>
      <c r="M1449" s="30"/>
      <c r="N1449" s="30"/>
      <c r="O1449" s="30"/>
      <c r="P1449" s="30"/>
      <c r="Q1449" s="30"/>
      <c r="R1449" s="30"/>
      <c r="S1449" s="30"/>
      <c r="T1449" s="30"/>
      <c r="U1449" s="30"/>
      <c r="V1449" s="30"/>
      <c r="W1449" s="30"/>
      <c r="X1449" s="31"/>
      <c r="Y1449" s="30"/>
      <c r="Z1449" s="32"/>
    </row>
    <row r="1450" spans="2:26" x14ac:dyDescent="0.2">
      <c r="B1450" s="34"/>
      <c r="C1450" s="30"/>
      <c r="D1450" s="30"/>
      <c r="E1450" s="30"/>
      <c r="F1450" s="30"/>
      <c r="G1450" s="30"/>
      <c r="H1450" s="30"/>
      <c r="I1450" s="30"/>
      <c r="J1450" s="30"/>
      <c r="K1450" s="30"/>
      <c r="L1450" s="30"/>
      <c r="M1450" s="30"/>
      <c r="N1450" s="30"/>
      <c r="O1450" s="30"/>
      <c r="P1450" s="30"/>
      <c r="Q1450" s="30"/>
      <c r="R1450" s="30"/>
      <c r="S1450" s="30"/>
      <c r="T1450" s="30"/>
      <c r="U1450" s="30"/>
      <c r="V1450" s="30"/>
      <c r="W1450" s="30"/>
      <c r="X1450" s="31"/>
      <c r="Y1450" s="30"/>
      <c r="Z1450" s="32"/>
    </row>
    <row r="1451" spans="2:26" x14ac:dyDescent="0.2">
      <c r="B1451" s="34"/>
      <c r="C1451" s="30"/>
      <c r="D1451" s="30"/>
      <c r="E1451" s="30"/>
      <c r="F1451" s="30"/>
      <c r="G1451" s="30"/>
      <c r="H1451" s="30"/>
      <c r="I1451" s="30"/>
      <c r="J1451" s="30"/>
      <c r="K1451" s="30"/>
      <c r="L1451" s="30"/>
      <c r="M1451" s="30"/>
      <c r="N1451" s="30"/>
      <c r="O1451" s="30"/>
      <c r="P1451" s="30"/>
      <c r="Q1451" s="30"/>
      <c r="R1451" s="30"/>
      <c r="S1451" s="30"/>
      <c r="T1451" s="30"/>
      <c r="U1451" s="30"/>
      <c r="V1451" s="30"/>
      <c r="W1451" s="30"/>
      <c r="X1451" s="31"/>
      <c r="Y1451" s="30"/>
      <c r="Z1451" s="32"/>
    </row>
    <row r="1452" spans="2:26" x14ac:dyDescent="0.2">
      <c r="B1452" s="34"/>
      <c r="C1452" s="30"/>
      <c r="D1452" s="30"/>
      <c r="E1452" s="30"/>
      <c r="F1452" s="30"/>
      <c r="G1452" s="30"/>
      <c r="H1452" s="30"/>
      <c r="I1452" s="30"/>
      <c r="J1452" s="30"/>
      <c r="K1452" s="30"/>
      <c r="L1452" s="30"/>
      <c r="M1452" s="30"/>
      <c r="N1452" s="30"/>
      <c r="O1452" s="30"/>
      <c r="P1452" s="30"/>
      <c r="Q1452" s="30"/>
      <c r="R1452" s="30"/>
      <c r="S1452" s="30"/>
      <c r="T1452" s="30"/>
      <c r="U1452" s="30"/>
      <c r="V1452" s="30"/>
      <c r="W1452" s="30"/>
      <c r="X1452" s="31"/>
      <c r="Y1452" s="30"/>
      <c r="Z1452" s="32"/>
    </row>
    <row r="1453" spans="2:26" x14ac:dyDescent="0.2">
      <c r="B1453" s="34"/>
      <c r="C1453" s="30"/>
      <c r="D1453" s="30"/>
      <c r="E1453" s="30"/>
      <c r="F1453" s="30"/>
      <c r="G1453" s="30"/>
      <c r="H1453" s="30"/>
      <c r="I1453" s="30"/>
      <c r="J1453" s="30"/>
      <c r="K1453" s="30"/>
      <c r="L1453" s="30"/>
      <c r="M1453" s="30"/>
      <c r="N1453" s="30"/>
      <c r="O1453" s="30"/>
      <c r="P1453" s="30"/>
      <c r="Q1453" s="30"/>
      <c r="R1453" s="30"/>
      <c r="S1453" s="30"/>
      <c r="T1453" s="30"/>
      <c r="U1453" s="30"/>
      <c r="V1453" s="30"/>
      <c r="W1453" s="30"/>
      <c r="X1453" s="31"/>
      <c r="Y1453" s="30"/>
      <c r="Z1453" s="32"/>
    </row>
    <row r="1454" spans="2:26" x14ac:dyDescent="0.2">
      <c r="B1454" s="34"/>
      <c r="C1454" s="30"/>
      <c r="D1454" s="30"/>
      <c r="E1454" s="30"/>
      <c r="F1454" s="30"/>
      <c r="G1454" s="30"/>
      <c r="H1454" s="30"/>
      <c r="I1454" s="30"/>
      <c r="J1454" s="30"/>
      <c r="K1454" s="30"/>
      <c r="L1454" s="30"/>
      <c r="M1454" s="30"/>
      <c r="N1454" s="30"/>
      <c r="O1454" s="30"/>
      <c r="P1454" s="30"/>
      <c r="Q1454" s="30"/>
      <c r="R1454" s="30"/>
      <c r="S1454" s="30"/>
      <c r="T1454" s="30"/>
      <c r="U1454" s="30"/>
      <c r="V1454" s="30"/>
      <c r="W1454" s="30"/>
      <c r="X1454" s="31"/>
      <c r="Y1454" s="30"/>
      <c r="Z1454" s="32"/>
    </row>
    <row r="1455" spans="2:26" x14ac:dyDescent="0.2">
      <c r="B1455" s="34"/>
      <c r="C1455" s="30"/>
      <c r="D1455" s="30"/>
      <c r="E1455" s="30"/>
      <c r="F1455" s="30"/>
      <c r="G1455" s="30"/>
      <c r="H1455" s="30"/>
      <c r="I1455" s="30"/>
      <c r="J1455" s="30"/>
      <c r="K1455" s="30"/>
      <c r="L1455" s="30"/>
      <c r="M1455" s="30"/>
      <c r="N1455" s="30"/>
      <c r="O1455" s="30"/>
      <c r="P1455" s="30"/>
      <c r="Q1455" s="30"/>
      <c r="R1455" s="30"/>
      <c r="S1455" s="30"/>
      <c r="T1455" s="30"/>
      <c r="U1455" s="30"/>
      <c r="V1455" s="30"/>
      <c r="W1455" s="30"/>
      <c r="X1455" s="31"/>
      <c r="Y1455" s="30"/>
      <c r="Z1455" s="32"/>
    </row>
    <row r="1456" spans="2:26" x14ac:dyDescent="0.2">
      <c r="B1456" s="34"/>
      <c r="C1456" s="30"/>
      <c r="D1456" s="30"/>
      <c r="E1456" s="30"/>
      <c r="F1456" s="30"/>
      <c r="G1456" s="30"/>
      <c r="H1456" s="30"/>
      <c r="I1456" s="30"/>
      <c r="J1456" s="30"/>
      <c r="K1456" s="30"/>
      <c r="L1456" s="30"/>
      <c r="M1456" s="30"/>
      <c r="N1456" s="30"/>
      <c r="O1456" s="30"/>
      <c r="P1456" s="30"/>
      <c r="Q1456" s="30"/>
      <c r="R1456" s="30"/>
      <c r="S1456" s="30"/>
      <c r="T1456" s="30"/>
      <c r="U1456" s="30"/>
      <c r="V1456" s="30"/>
      <c r="W1456" s="30"/>
      <c r="X1456" s="31"/>
      <c r="Y1456" s="30"/>
      <c r="Z1456" s="32"/>
    </row>
    <row r="1457" spans="2:26" x14ac:dyDescent="0.2">
      <c r="B1457" s="34"/>
      <c r="C1457" s="30"/>
      <c r="D1457" s="30"/>
      <c r="E1457" s="30"/>
      <c r="F1457" s="30"/>
      <c r="G1457" s="30"/>
      <c r="H1457" s="30"/>
      <c r="I1457" s="30"/>
      <c r="J1457" s="30"/>
      <c r="K1457" s="30"/>
      <c r="L1457" s="30"/>
      <c r="M1457" s="30"/>
      <c r="N1457" s="30"/>
      <c r="O1457" s="30"/>
      <c r="P1457" s="30"/>
      <c r="Q1457" s="30"/>
      <c r="R1457" s="30"/>
      <c r="S1457" s="30"/>
      <c r="T1457" s="30"/>
      <c r="U1457" s="30"/>
      <c r="V1457" s="30"/>
      <c r="W1457" s="30"/>
      <c r="X1457" s="31"/>
      <c r="Y1457" s="30"/>
      <c r="Z1457" s="32"/>
    </row>
    <row r="1458" spans="2:26" x14ac:dyDescent="0.2">
      <c r="B1458" s="34"/>
      <c r="C1458" s="30"/>
      <c r="D1458" s="30"/>
      <c r="E1458" s="30"/>
      <c r="F1458" s="30"/>
      <c r="G1458" s="30"/>
      <c r="H1458" s="30"/>
      <c r="I1458" s="30"/>
      <c r="J1458" s="30"/>
      <c r="K1458" s="30"/>
      <c r="L1458" s="30"/>
      <c r="M1458" s="30"/>
      <c r="N1458" s="30"/>
      <c r="O1458" s="30"/>
      <c r="P1458" s="30"/>
      <c r="Q1458" s="30"/>
      <c r="R1458" s="30"/>
      <c r="S1458" s="30"/>
      <c r="T1458" s="30"/>
      <c r="U1458" s="30"/>
      <c r="V1458" s="30"/>
      <c r="W1458" s="30"/>
      <c r="X1458" s="31"/>
      <c r="Y1458" s="30"/>
      <c r="Z1458" s="32"/>
    </row>
    <row r="1459" spans="2:26" x14ac:dyDescent="0.2">
      <c r="B1459" s="34"/>
      <c r="C1459" s="30"/>
      <c r="D1459" s="30"/>
      <c r="E1459" s="30"/>
      <c r="F1459" s="30"/>
      <c r="G1459" s="30"/>
      <c r="H1459" s="30"/>
      <c r="I1459" s="30"/>
      <c r="J1459" s="30"/>
      <c r="K1459" s="30"/>
      <c r="L1459" s="30"/>
      <c r="M1459" s="30"/>
      <c r="N1459" s="30"/>
      <c r="O1459" s="30"/>
      <c r="P1459" s="30"/>
      <c r="Q1459" s="30"/>
      <c r="R1459" s="30"/>
      <c r="S1459" s="30"/>
      <c r="T1459" s="30"/>
      <c r="U1459" s="30"/>
      <c r="V1459" s="30"/>
      <c r="W1459" s="30"/>
      <c r="X1459" s="31"/>
      <c r="Y1459" s="30"/>
      <c r="Z1459" s="32"/>
    </row>
    <row r="1460" spans="2:26" x14ac:dyDescent="0.2">
      <c r="B1460" s="34"/>
      <c r="C1460" s="30"/>
      <c r="D1460" s="30"/>
      <c r="E1460" s="30"/>
      <c r="F1460" s="30"/>
      <c r="G1460" s="30"/>
      <c r="H1460" s="30"/>
      <c r="I1460" s="30"/>
      <c r="J1460" s="30"/>
      <c r="K1460" s="30"/>
      <c r="L1460" s="30"/>
      <c r="M1460" s="30"/>
      <c r="N1460" s="30"/>
      <c r="O1460" s="30"/>
      <c r="P1460" s="30"/>
      <c r="Q1460" s="30"/>
      <c r="R1460" s="30"/>
      <c r="S1460" s="30"/>
      <c r="T1460" s="30"/>
      <c r="U1460" s="30"/>
      <c r="V1460" s="30"/>
      <c r="W1460" s="30"/>
      <c r="X1460" s="31"/>
      <c r="Y1460" s="30"/>
      <c r="Z1460" s="32"/>
    </row>
    <row r="1461" spans="2:26" x14ac:dyDescent="0.2">
      <c r="B1461" s="34"/>
      <c r="C1461" s="30"/>
      <c r="D1461" s="30"/>
      <c r="E1461" s="30"/>
      <c r="F1461" s="30"/>
      <c r="G1461" s="30"/>
      <c r="H1461" s="30"/>
      <c r="I1461" s="30"/>
      <c r="J1461" s="30"/>
      <c r="K1461" s="30"/>
      <c r="L1461" s="30"/>
      <c r="M1461" s="30"/>
      <c r="N1461" s="30"/>
      <c r="O1461" s="30"/>
      <c r="P1461" s="30"/>
      <c r="Q1461" s="30"/>
      <c r="R1461" s="30"/>
      <c r="S1461" s="30"/>
      <c r="T1461" s="30"/>
      <c r="U1461" s="30"/>
      <c r="V1461" s="30"/>
      <c r="W1461" s="30"/>
      <c r="X1461" s="31"/>
      <c r="Y1461" s="30"/>
      <c r="Z1461" s="32"/>
    </row>
    <row r="1462" spans="2:26" x14ac:dyDescent="0.2">
      <c r="B1462" s="34"/>
      <c r="C1462" s="30"/>
      <c r="D1462" s="30"/>
      <c r="E1462" s="30"/>
      <c r="F1462" s="30"/>
      <c r="G1462" s="30"/>
      <c r="H1462" s="30"/>
      <c r="I1462" s="30"/>
      <c r="J1462" s="30"/>
      <c r="K1462" s="30"/>
      <c r="L1462" s="30"/>
      <c r="M1462" s="30"/>
      <c r="N1462" s="30"/>
      <c r="O1462" s="30"/>
      <c r="P1462" s="30"/>
      <c r="Q1462" s="30"/>
      <c r="R1462" s="30"/>
      <c r="S1462" s="30"/>
      <c r="T1462" s="30"/>
      <c r="U1462" s="30"/>
      <c r="V1462" s="30"/>
      <c r="W1462" s="30"/>
      <c r="X1462" s="31"/>
      <c r="Y1462" s="30"/>
      <c r="Z1462" s="32"/>
    </row>
    <row r="1463" spans="2:26" x14ac:dyDescent="0.2">
      <c r="B1463" s="34"/>
      <c r="C1463" s="30"/>
      <c r="D1463" s="30"/>
      <c r="E1463" s="30"/>
      <c r="F1463" s="30"/>
      <c r="G1463" s="30"/>
      <c r="H1463" s="30"/>
      <c r="I1463" s="30"/>
      <c r="J1463" s="30"/>
      <c r="K1463" s="30"/>
      <c r="L1463" s="30"/>
      <c r="M1463" s="30"/>
      <c r="N1463" s="30"/>
      <c r="O1463" s="30"/>
      <c r="P1463" s="30"/>
      <c r="Q1463" s="30"/>
      <c r="R1463" s="30"/>
      <c r="S1463" s="30"/>
      <c r="T1463" s="30"/>
      <c r="U1463" s="30"/>
      <c r="V1463" s="30"/>
      <c r="W1463" s="30"/>
      <c r="X1463" s="31"/>
      <c r="Y1463" s="30"/>
      <c r="Z1463" s="32"/>
    </row>
    <row r="1464" spans="2:26" x14ac:dyDescent="0.2">
      <c r="B1464" s="34"/>
      <c r="C1464" s="30"/>
      <c r="D1464" s="30"/>
      <c r="E1464" s="30"/>
      <c r="F1464" s="30"/>
      <c r="G1464" s="30"/>
      <c r="H1464" s="30"/>
      <c r="I1464" s="30"/>
      <c r="J1464" s="30"/>
      <c r="K1464" s="30"/>
      <c r="L1464" s="30"/>
      <c r="M1464" s="30"/>
      <c r="N1464" s="30"/>
      <c r="O1464" s="30"/>
      <c r="P1464" s="30"/>
      <c r="Q1464" s="30"/>
      <c r="R1464" s="30"/>
      <c r="S1464" s="30"/>
      <c r="T1464" s="30"/>
      <c r="U1464" s="30"/>
      <c r="V1464" s="30"/>
      <c r="W1464" s="30"/>
      <c r="X1464" s="31"/>
      <c r="Y1464" s="30"/>
      <c r="Z1464" s="32"/>
    </row>
    <row r="1465" spans="2:26" x14ac:dyDescent="0.2">
      <c r="B1465" s="34"/>
      <c r="C1465" s="30"/>
      <c r="D1465" s="30"/>
      <c r="E1465" s="30"/>
      <c r="F1465" s="30"/>
      <c r="G1465" s="30"/>
      <c r="H1465" s="30"/>
      <c r="I1465" s="30"/>
      <c r="J1465" s="30"/>
      <c r="K1465" s="30"/>
      <c r="L1465" s="30"/>
      <c r="M1465" s="30"/>
      <c r="N1465" s="30"/>
      <c r="O1465" s="30"/>
      <c r="P1465" s="30"/>
      <c r="Q1465" s="30"/>
      <c r="R1465" s="30"/>
      <c r="S1465" s="30"/>
      <c r="T1465" s="30"/>
      <c r="U1465" s="30"/>
      <c r="V1465" s="30"/>
      <c r="W1465" s="30"/>
      <c r="X1465" s="31"/>
      <c r="Y1465" s="30"/>
      <c r="Z1465" s="32"/>
    </row>
    <row r="1466" spans="2:26" x14ac:dyDescent="0.2">
      <c r="B1466" s="34"/>
      <c r="C1466" s="30"/>
      <c r="D1466" s="30"/>
      <c r="E1466" s="30"/>
      <c r="F1466" s="30"/>
      <c r="G1466" s="30"/>
      <c r="H1466" s="30"/>
      <c r="I1466" s="30"/>
      <c r="J1466" s="30"/>
      <c r="K1466" s="30"/>
      <c r="L1466" s="30"/>
      <c r="M1466" s="30"/>
      <c r="N1466" s="30"/>
      <c r="O1466" s="30"/>
      <c r="P1466" s="30"/>
      <c r="Q1466" s="30"/>
      <c r="R1466" s="30"/>
      <c r="S1466" s="30"/>
      <c r="T1466" s="30"/>
      <c r="U1466" s="30"/>
      <c r="V1466" s="30"/>
      <c r="W1466" s="30"/>
      <c r="X1466" s="31"/>
      <c r="Y1466" s="30"/>
      <c r="Z1466" s="32"/>
    </row>
    <row r="1467" spans="2:26" x14ac:dyDescent="0.2">
      <c r="B1467" s="34"/>
      <c r="C1467" s="30"/>
      <c r="D1467" s="30"/>
      <c r="E1467" s="30"/>
      <c r="F1467" s="30"/>
      <c r="G1467" s="30"/>
      <c r="H1467" s="30"/>
      <c r="I1467" s="30"/>
      <c r="J1467" s="30"/>
      <c r="K1467" s="30"/>
      <c r="L1467" s="30"/>
      <c r="M1467" s="30"/>
      <c r="N1467" s="30"/>
      <c r="O1467" s="30"/>
      <c r="P1467" s="30"/>
      <c r="Q1467" s="30"/>
      <c r="R1467" s="30"/>
      <c r="S1467" s="30"/>
      <c r="T1467" s="30"/>
      <c r="U1467" s="30"/>
      <c r="V1467" s="30"/>
      <c r="W1467" s="30"/>
      <c r="X1467" s="31"/>
      <c r="Y1467" s="30"/>
      <c r="Z1467" s="32"/>
    </row>
    <row r="1468" spans="2:26" x14ac:dyDescent="0.2">
      <c r="B1468" s="34"/>
      <c r="C1468" s="30"/>
      <c r="D1468" s="30"/>
      <c r="E1468" s="30"/>
      <c r="F1468" s="30"/>
      <c r="G1468" s="30"/>
      <c r="H1468" s="30"/>
      <c r="I1468" s="30"/>
      <c r="J1468" s="30"/>
      <c r="K1468" s="30"/>
      <c r="L1468" s="30"/>
      <c r="M1468" s="30"/>
      <c r="N1468" s="30"/>
      <c r="O1468" s="30"/>
      <c r="P1468" s="30"/>
      <c r="Q1468" s="30"/>
      <c r="R1468" s="30"/>
      <c r="S1468" s="30"/>
      <c r="T1468" s="30"/>
      <c r="U1468" s="30"/>
      <c r="V1468" s="30"/>
      <c r="W1468" s="30"/>
      <c r="X1468" s="31"/>
      <c r="Y1468" s="30"/>
      <c r="Z1468" s="32"/>
    </row>
    <row r="1469" spans="2:26" x14ac:dyDescent="0.2">
      <c r="B1469" s="34"/>
      <c r="C1469" s="30"/>
      <c r="D1469" s="30"/>
      <c r="E1469" s="30"/>
      <c r="F1469" s="30"/>
      <c r="G1469" s="30"/>
      <c r="H1469" s="30"/>
      <c r="I1469" s="30"/>
      <c r="J1469" s="30"/>
      <c r="K1469" s="30"/>
      <c r="L1469" s="30"/>
      <c r="M1469" s="30"/>
      <c r="N1469" s="30"/>
      <c r="O1469" s="30"/>
      <c r="P1469" s="30"/>
      <c r="Q1469" s="30"/>
      <c r="R1469" s="30"/>
      <c r="S1469" s="30"/>
      <c r="T1469" s="30"/>
      <c r="U1469" s="30"/>
      <c r="V1469" s="30"/>
      <c r="W1469" s="30"/>
      <c r="X1469" s="31"/>
      <c r="Y1469" s="30"/>
      <c r="Z1469" s="32"/>
    </row>
    <row r="1470" spans="2:26" x14ac:dyDescent="0.2">
      <c r="B1470" s="34"/>
      <c r="C1470" s="30"/>
      <c r="D1470" s="30"/>
      <c r="E1470" s="30"/>
      <c r="F1470" s="30"/>
      <c r="G1470" s="30"/>
      <c r="H1470" s="30"/>
      <c r="I1470" s="30"/>
      <c r="J1470" s="30"/>
      <c r="K1470" s="30"/>
      <c r="L1470" s="30"/>
      <c r="M1470" s="30"/>
      <c r="N1470" s="30"/>
      <c r="O1470" s="30"/>
      <c r="P1470" s="30"/>
      <c r="Q1470" s="30"/>
      <c r="R1470" s="30"/>
      <c r="S1470" s="30"/>
      <c r="T1470" s="30"/>
      <c r="U1470" s="30"/>
      <c r="V1470" s="30"/>
      <c r="W1470" s="30"/>
      <c r="X1470" s="31"/>
      <c r="Y1470" s="30"/>
      <c r="Z1470" s="32"/>
    </row>
    <row r="1471" spans="2:26" x14ac:dyDescent="0.2">
      <c r="B1471" s="34"/>
      <c r="C1471" s="30"/>
      <c r="D1471" s="30"/>
      <c r="E1471" s="30"/>
      <c r="F1471" s="30"/>
      <c r="G1471" s="30"/>
      <c r="H1471" s="30"/>
      <c r="I1471" s="30"/>
      <c r="J1471" s="30"/>
      <c r="K1471" s="30"/>
      <c r="L1471" s="30"/>
      <c r="M1471" s="30"/>
      <c r="N1471" s="30"/>
      <c r="O1471" s="30"/>
      <c r="P1471" s="30"/>
      <c r="Q1471" s="30"/>
      <c r="R1471" s="30"/>
      <c r="S1471" s="30"/>
      <c r="T1471" s="30"/>
      <c r="U1471" s="30"/>
      <c r="V1471" s="30"/>
      <c r="W1471" s="30"/>
      <c r="X1471" s="31"/>
      <c r="Y1471" s="30"/>
      <c r="Z1471" s="32"/>
    </row>
    <row r="1472" spans="2:26" x14ac:dyDescent="0.2">
      <c r="B1472" s="34"/>
      <c r="C1472" s="30"/>
      <c r="D1472" s="30"/>
      <c r="E1472" s="30"/>
      <c r="F1472" s="30"/>
      <c r="G1472" s="30"/>
      <c r="H1472" s="30"/>
      <c r="I1472" s="30"/>
      <c r="J1472" s="30"/>
      <c r="K1472" s="30"/>
      <c r="L1472" s="30"/>
      <c r="M1472" s="30"/>
      <c r="N1472" s="30"/>
      <c r="O1472" s="30"/>
      <c r="P1472" s="30"/>
      <c r="Q1472" s="30"/>
      <c r="R1472" s="30"/>
      <c r="S1472" s="30"/>
      <c r="T1472" s="30"/>
      <c r="U1472" s="30"/>
      <c r="V1472" s="30"/>
      <c r="W1472" s="30"/>
      <c r="X1472" s="31"/>
      <c r="Y1472" s="30"/>
      <c r="Z1472" s="32"/>
    </row>
    <row r="1473" spans="2:26" x14ac:dyDescent="0.2">
      <c r="B1473" s="34"/>
      <c r="C1473" s="30"/>
      <c r="D1473" s="30"/>
      <c r="E1473" s="30"/>
      <c r="F1473" s="30"/>
      <c r="G1473" s="30"/>
      <c r="H1473" s="30"/>
      <c r="I1473" s="30"/>
      <c r="J1473" s="30"/>
      <c r="K1473" s="30"/>
      <c r="L1473" s="30"/>
      <c r="M1473" s="30"/>
      <c r="N1473" s="30"/>
      <c r="O1473" s="30"/>
      <c r="P1473" s="30"/>
      <c r="Q1473" s="30"/>
      <c r="R1473" s="30"/>
      <c r="S1473" s="30"/>
      <c r="T1473" s="30"/>
      <c r="U1473" s="30"/>
      <c r="V1473" s="30"/>
      <c r="W1473" s="30"/>
      <c r="X1473" s="31"/>
      <c r="Y1473" s="30"/>
      <c r="Z1473" s="32"/>
    </row>
    <row r="1474" spans="2:26" x14ac:dyDescent="0.2">
      <c r="B1474" s="34"/>
      <c r="C1474" s="30"/>
      <c r="D1474" s="30"/>
      <c r="E1474" s="30"/>
      <c r="F1474" s="30"/>
      <c r="G1474" s="30"/>
      <c r="H1474" s="30"/>
      <c r="I1474" s="30"/>
      <c r="J1474" s="30"/>
      <c r="K1474" s="30"/>
      <c r="L1474" s="30"/>
      <c r="M1474" s="30"/>
      <c r="N1474" s="30"/>
      <c r="O1474" s="30"/>
      <c r="P1474" s="30"/>
      <c r="Q1474" s="30"/>
      <c r="R1474" s="30"/>
      <c r="S1474" s="30"/>
      <c r="T1474" s="30"/>
      <c r="U1474" s="30"/>
      <c r="V1474" s="30"/>
      <c r="W1474" s="30"/>
      <c r="X1474" s="31"/>
      <c r="Y1474" s="30"/>
      <c r="Z1474" s="32"/>
    </row>
    <row r="1475" spans="2:26" x14ac:dyDescent="0.2">
      <c r="B1475" s="34"/>
      <c r="C1475" s="30"/>
      <c r="D1475" s="30"/>
      <c r="E1475" s="30"/>
      <c r="F1475" s="30"/>
      <c r="G1475" s="30"/>
      <c r="H1475" s="30"/>
      <c r="I1475" s="30"/>
      <c r="J1475" s="30"/>
      <c r="K1475" s="30"/>
      <c r="L1475" s="30"/>
      <c r="M1475" s="30"/>
      <c r="N1475" s="30"/>
      <c r="O1475" s="30"/>
      <c r="P1475" s="30"/>
      <c r="Q1475" s="30"/>
      <c r="R1475" s="30"/>
      <c r="S1475" s="30"/>
      <c r="T1475" s="30"/>
      <c r="U1475" s="30"/>
      <c r="V1475" s="30"/>
      <c r="W1475" s="30"/>
      <c r="X1475" s="31"/>
      <c r="Y1475" s="30"/>
      <c r="Z1475" s="32"/>
    </row>
    <row r="1476" spans="2:26" x14ac:dyDescent="0.2">
      <c r="B1476" s="34"/>
      <c r="C1476" s="30"/>
      <c r="D1476" s="30"/>
      <c r="E1476" s="30"/>
      <c r="F1476" s="30"/>
      <c r="G1476" s="30"/>
      <c r="H1476" s="30"/>
      <c r="I1476" s="30"/>
      <c r="J1476" s="30"/>
      <c r="K1476" s="30"/>
      <c r="L1476" s="30"/>
      <c r="M1476" s="30"/>
      <c r="N1476" s="30"/>
      <c r="O1476" s="30"/>
      <c r="P1476" s="30"/>
      <c r="Q1476" s="30"/>
      <c r="R1476" s="30"/>
      <c r="S1476" s="30"/>
      <c r="T1476" s="30"/>
      <c r="U1476" s="30"/>
      <c r="V1476" s="30"/>
      <c r="W1476" s="30"/>
      <c r="X1476" s="31"/>
      <c r="Y1476" s="30"/>
      <c r="Z1476" s="32"/>
    </row>
    <row r="1477" spans="2:26" x14ac:dyDescent="0.2">
      <c r="B1477" s="34"/>
      <c r="C1477" s="30"/>
      <c r="D1477" s="30"/>
      <c r="E1477" s="30"/>
      <c r="F1477" s="30"/>
      <c r="G1477" s="30"/>
      <c r="H1477" s="30"/>
      <c r="I1477" s="30"/>
      <c r="J1477" s="30"/>
      <c r="K1477" s="30"/>
      <c r="L1477" s="30"/>
      <c r="M1477" s="30"/>
      <c r="N1477" s="30"/>
      <c r="O1477" s="30"/>
      <c r="P1477" s="30"/>
      <c r="Q1477" s="30"/>
      <c r="R1477" s="30"/>
      <c r="S1477" s="30"/>
      <c r="T1477" s="30"/>
      <c r="U1477" s="30"/>
      <c r="V1477" s="30"/>
      <c r="W1477" s="30"/>
      <c r="X1477" s="31"/>
      <c r="Y1477" s="30"/>
      <c r="Z1477" s="32"/>
    </row>
    <row r="1478" spans="2:26" x14ac:dyDescent="0.2">
      <c r="B1478" s="34"/>
      <c r="C1478" s="30"/>
      <c r="D1478" s="30"/>
      <c r="E1478" s="30"/>
      <c r="F1478" s="30"/>
      <c r="G1478" s="30"/>
      <c r="H1478" s="30"/>
      <c r="I1478" s="30"/>
      <c r="J1478" s="30"/>
      <c r="K1478" s="30"/>
      <c r="L1478" s="30"/>
      <c r="M1478" s="30"/>
      <c r="N1478" s="30"/>
      <c r="O1478" s="30"/>
      <c r="P1478" s="30"/>
      <c r="Q1478" s="30"/>
      <c r="R1478" s="30"/>
      <c r="S1478" s="30"/>
      <c r="T1478" s="30"/>
      <c r="U1478" s="30"/>
      <c r="V1478" s="30"/>
      <c r="W1478" s="30"/>
      <c r="X1478" s="31"/>
      <c r="Y1478" s="30"/>
      <c r="Z1478" s="32"/>
    </row>
    <row r="1479" spans="2:26" x14ac:dyDescent="0.2">
      <c r="B1479" s="34"/>
      <c r="C1479" s="30"/>
      <c r="D1479" s="30"/>
      <c r="E1479" s="30"/>
      <c r="F1479" s="30"/>
      <c r="G1479" s="30"/>
      <c r="H1479" s="30"/>
      <c r="I1479" s="30"/>
      <c r="J1479" s="30"/>
      <c r="K1479" s="30"/>
      <c r="L1479" s="30"/>
      <c r="M1479" s="30"/>
      <c r="N1479" s="30"/>
      <c r="O1479" s="30"/>
      <c r="P1479" s="30"/>
      <c r="Q1479" s="30"/>
      <c r="R1479" s="30"/>
      <c r="S1479" s="30"/>
      <c r="T1479" s="30"/>
      <c r="U1479" s="30"/>
      <c r="V1479" s="30"/>
      <c r="W1479" s="30"/>
      <c r="X1479" s="31"/>
      <c r="Y1479" s="30"/>
      <c r="Z1479" s="32"/>
    </row>
    <row r="1480" spans="2:26" x14ac:dyDescent="0.2">
      <c r="B1480" s="34"/>
      <c r="C1480" s="30"/>
      <c r="D1480" s="30"/>
      <c r="E1480" s="30"/>
      <c r="F1480" s="30"/>
      <c r="G1480" s="30"/>
      <c r="H1480" s="30"/>
      <c r="I1480" s="30"/>
      <c r="J1480" s="30"/>
      <c r="K1480" s="30"/>
      <c r="L1480" s="30"/>
      <c r="M1480" s="30"/>
      <c r="N1480" s="30"/>
      <c r="O1480" s="30"/>
      <c r="P1480" s="30"/>
      <c r="Q1480" s="30"/>
      <c r="R1480" s="30"/>
      <c r="S1480" s="30"/>
      <c r="T1480" s="30"/>
      <c r="U1480" s="30"/>
      <c r="V1480" s="30"/>
      <c r="W1480" s="30"/>
      <c r="X1480" s="31"/>
      <c r="Y1480" s="30"/>
      <c r="Z1480" s="32"/>
    </row>
    <row r="1481" spans="2:26" x14ac:dyDescent="0.2">
      <c r="B1481" s="34"/>
      <c r="C1481" s="30"/>
      <c r="D1481" s="30"/>
      <c r="E1481" s="30"/>
      <c r="F1481" s="30"/>
      <c r="G1481" s="30"/>
      <c r="H1481" s="30"/>
      <c r="I1481" s="30"/>
      <c r="J1481" s="30"/>
      <c r="K1481" s="30"/>
      <c r="L1481" s="30"/>
      <c r="M1481" s="30"/>
      <c r="N1481" s="30"/>
      <c r="O1481" s="30"/>
      <c r="P1481" s="30"/>
      <c r="Q1481" s="30"/>
      <c r="R1481" s="30"/>
      <c r="S1481" s="30"/>
      <c r="T1481" s="30"/>
      <c r="U1481" s="30"/>
      <c r="V1481" s="30"/>
      <c r="W1481" s="30"/>
      <c r="X1481" s="31"/>
      <c r="Y1481" s="30"/>
      <c r="Z1481" s="32"/>
    </row>
    <row r="1482" spans="2:26" x14ac:dyDescent="0.2">
      <c r="B1482" s="34"/>
      <c r="C1482" s="30"/>
      <c r="D1482" s="30"/>
      <c r="E1482" s="30"/>
      <c r="F1482" s="30"/>
      <c r="G1482" s="30"/>
      <c r="H1482" s="30"/>
      <c r="I1482" s="30"/>
      <c r="J1482" s="30"/>
      <c r="K1482" s="30"/>
      <c r="L1482" s="30"/>
      <c r="M1482" s="30"/>
      <c r="N1482" s="30"/>
      <c r="O1482" s="30"/>
      <c r="P1482" s="30"/>
      <c r="Q1482" s="30"/>
      <c r="R1482" s="30"/>
      <c r="S1482" s="30"/>
      <c r="T1482" s="30"/>
      <c r="U1482" s="30"/>
      <c r="V1482" s="30"/>
      <c r="W1482" s="30"/>
      <c r="X1482" s="31"/>
      <c r="Y1482" s="30"/>
      <c r="Z1482" s="32"/>
    </row>
    <row r="1483" spans="2:26" x14ac:dyDescent="0.2">
      <c r="B1483" s="34"/>
      <c r="C1483" s="30"/>
      <c r="D1483" s="30"/>
      <c r="E1483" s="30"/>
      <c r="F1483" s="30"/>
      <c r="G1483" s="30"/>
      <c r="H1483" s="30"/>
      <c r="I1483" s="30"/>
      <c r="J1483" s="30"/>
      <c r="K1483" s="30"/>
      <c r="L1483" s="30"/>
      <c r="M1483" s="30"/>
      <c r="N1483" s="30"/>
      <c r="O1483" s="30"/>
      <c r="P1483" s="30"/>
      <c r="Q1483" s="30"/>
      <c r="R1483" s="30"/>
      <c r="S1483" s="30"/>
      <c r="T1483" s="30"/>
      <c r="U1483" s="30"/>
      <c r="V1483" s="30"/>
      <c r="W1483" s="30"/>
      <c r="X1483" s="31"/>
      <c r="Y1483" s="30"/>
      <c r="Z1483" s="32"/>
    </row>
    <row r="1484" spans="2:26" x14ac:dyDescent="0.2">
      <c r="B1484" s="34"/>
      <c r="C1484" s="30"/>
      <c r="D1484" s="30"/>
      <c r="E1484" s="30"/>
      <c r="F1484" s="30"/>
      <c r="G1484" s="30"/>
      <c r="H1484" s="30"/>
      <c r="I1484" s="30"/>
      <c r="J1484" s="30"/>
      <c r="K1484" s="30"/>
      <c r="L1484" s="30"/>
      <c r="M1484" s="30"/>
      <c r="N1484" s="30"/>
      <c r="O1484" s="30"/>
      <c r="P1484" s="30"/>
      <c r="Q1484" s="30"/>
      <c r="R1484" s="30"/>
      <c r="S1484" s="30"/>
      <c r="T1484" s="30"/>
      <c r="U1484" s="30"/>
      <c r="V1484" s="30"/>
      <c r="W1484" s="30"/>
      <c r="X1484" s="31"/>
      <c r="Y1484" s="30"/>
      <c r="Z1484" s="32"/>
    </row>
    <row r="1485" spans="2:26" x14ac:dyDescent="0.2">
      <c r="B1485" s="34"/>
      <c r="C1485" s="30"/>
      <c r="D1485" s="30"/>
      <c r="E1485" s="30"/>
      <c r="F1485" s="30"/>
      <c r="G1485" s="30"/>
      <c r="H1485" s="30"/>
      <c r="I1485" s="30"/>
      <c r="J1485" s="30"/>
      <c r="K1485" s="30"/>
      <c r="L1485" s="30"/>
      <c r="M1485" s="30"/>
      <c r="N1485" s="30"/>
      <c r="O1485" s="30"/>
      <c r="P1485" s="30"/>
      <c r="Q1485" s="30"/>
      <c r="R1485" s="30"/>
      <c r="S1485" s="30"/>
      <c r="T1485" s="30"/>
      <c r="U1485" s="30"/>
      <c r="V1485" s="30"/>
      <c r="W1485" s="30"/>
      <c r="X1485" s="31"/>
      <c r="Y1485" s="30"/>
      <c r="Z1485" s="32"/>
    </row>
    <row r="1486" spans="2:26" x14ac:dyDescent="0.2">
      <c r="B1486" s="34"/>
      <c r="C1486" s="30"/>
      <c r="D1486" s="30"/>
      <c r="E1486" s="30"/>
      <c r="F1486" s="30"/>
      <c r="G1486" s="30"/>
      <c r="H1486" s="30"/>
      <c r="I1486" s="30"/>
      <c r="J1486" s="30"/>
      <c r="K1486" s="30"/>
      <c r="L1486" s="30"/>
      <c r="M1486" s="30"/>
      <c r="N1486" s="30"/>
      <c r="O1486" s="30"/>
      <c r="P1486" s="30"/>
      <c r="Q1486" s="30"/>
      <c r="R1486" s="30"/>
      <c r="S1486" s="30"/>
      <c r="T1486" s="30"/>
      <c r="U1486" s="30"/>
      <c r="V1486" s="30"/>
      <c r="W1486" s="30"/>
      <c r="X1486" s="31"/>
      <c r="Y1486" s="30"/>
      <c r="Z1486" s="32"/>
    </row>
    <row r="1487" spans="2:26" x14ac:dyDescent="0.2">
      <c r="B1487" s="34"/>
      <c r="C1487" s="30"/>
      <c r="D1487" s="30"/>
      <c r="E1487" s="30"/>
      <c r="F1487" s="30"/>
      <c r="G1487" s="30"/>
      <c r="H1487" s="30"/>
      <c r="I1487" s="30"/>
      <c r="J1487" s="30"/>
      <c r="K1487" s="30"/>
      <c r="L1487" s="30"/>
      <c r="M1487" s="30"/>
      <c r="N1487" s="30"/>
      <c r="O1487" s="30"/>
      <c r="P1487" s="30"/>
      <c r="Q1487" s="30"/>
      <c r="R1487" s="30"/>
      <c r="S1487" s="30"/>
      <c r="T1487" s="30"/>
      <c r="U1487" s="30"/>
      <c r="V1487" s="30"/>
      <c r="W1487" s="30"/>
      <c r="X1487" s="31"/>
      <c r="Y1487" s="30"/>
      <c r="Z1487" s="32"/>
    </row>
    <row r="1488" spans="2:26" x14ac:dyDescent="0.2">
      <c r="B1488" s="34"/>
      <c r="C1488" s="30"/>
      <c r="D1488" s="30"/>
      <c r="E1488" s="30"/>
      <c r="F1488" s="30"/>
      <c r="G1488" s="30"/>
      <c r="H1488" s="30"/>
      <c r="I1488" s="30"/>
      <c r="J1488" s="30"/>
      <c r="K1488" s="30"/>
      <c r="L1488" s="30"/>
      <c r="M1488" s="30"/>
      <c r="N1488" s="30"/>
      <c r="O1488" s="30"/>
      <c r="P1488" s="30"/>
      <c r="Q1488" s="30"/>
      <c r="R1488" s="30"/>
      <c r="S1488" s="30"/>
      <c r="T1488" s="30"/>
      <c r="U1488" s="30"/>
      <c r="V1488" s="30"/>
      <c r="W1488" s="30"/>
      <c r="X1488" s="31"/>
      <c r="Y1488" s="30"/>
      <c r="Z1488" s="32"/>
    </row>
    <row r="1489" spans="2:26" x14ac:dyDescent="0.2">
      <c r="B1489" s="34"/>
      <c r="C1489" s="30"/>
      <c r="D1489" s="30"/>
      <c r="E1489" s="30"/>
      <c r="F1489" s="30"/>
      <c r="G1489" s="30"/>
      <c r="H1489" s="30"/>
      <c r="I1489" s="30"/>
      <c r="J1489" s="30"/>
      <c r="K1489" s="30"/>
      <c r="L1489" s="30"/>
      <c r="M1489" s="30"/>
      <c r="N1489" s="30"/>
      <c r="O1489" s="30"/>
      <c r="P1489" s="30"/>
      <c r="Q1489" s="30"/>
      <c r="R1489" s="30"/>
      <c r="S1489" s="30"/>
      <c r="T1489" s="30"/>
      <c r="U1489" s="30"/>
      <c r="V1489" s="30"/>
      <c r="W1489" s="30"/>
      <c r="X1489" s="31"/>
      <c r="Y1489" s="30"/>
      <c r="Z1489" s="32"/>
    </row>
    <row r="1490" spans="2:26" x14ac:dyDescent="0.2">
      <c r="B1490" s="34"/>
      <c r="C1490" s="30"/>
      <c r="D1490" s="30"/>
      <c r="E1490" s="30"/>
      <c r="F1490" s="30"/>
      <c r="G1490" s="30"/>
      <c r="H1490" s="30"/>
      <c r="I1490" s="30"/>
      <c r="J1490" s="30"/>
      <c r="K1490" s="30"/>
      <c r="L1490" s="30"/>
      <c r="M1490" s="30"/>
      <c r="N1490" s="30"/>
      <c r="O1490" s="30"/>
      <c r="P1490" s="30"/>
      <c r="Q1490" s="30"/>
      <c r="R1490" s="30"/>
      <c r="S1490" s="30"/>
      <c r="T1490" s="30"/>
      <c r="U1490" s="30"/>
      <c r="V1490" s="30"/>
      <c r="W1490" s="30"/>
      <c r="X1490" s="31"/>
      <c r="Y1490" s="30"/>
      <c r="Z1490" s="32"/>
    </row>
    <row r="1491" spans="2:26" x14ac:dyDescent="0.2">
      <c r="B1491" s="34"/>
      <c r="C1491" s="30"/>
      <c r="D1491" s="30"/>
      <c r="E1491" s="30"/>
      <c r="F1491" s="30"/>
      <c r="G1491" s="30"/>
      <c r="H1491" s="30"/>
      <c r="I1491" s="30"/>
      <c r="J1491" s="30"/>
      <c r="K1491" s="30"/>
      <c r="L1491" s="30"/>
      <c r="M1491" s="30"/>
      <c r="N1491" s="30"/>
      <c r="O1491" s="30"/>
      <c r="P1491" s="30"/>
      <c r="Q1491" s="30"/>
      <c r="R1491" s="30"/>
      <c r="S1491" s="30"/>
      <c r="T1491" s="30"/>
      <c r="U1491" s="30"/>
      <c r="V1491" s="30"/>
      <c r="W1491" s="30"/>
      <c r="X1491" s="31"/>
      <c r="Y1491" s="30"/>
      <c r="Z1491" s="32"/>
    </row>
    <row r="1492" spans="2:26" x14ac:dyDescent="0.2">
      <c r="B1492" s="34"/>
      <c r="C1492" s="30"/>
      <c r="D1492" s="30"/>
      <c r="E1492" s="30"/>
      <c r="F1492" s="30"/>
      <c r="G1492" s="30"/>
      <c r="H1492" s="30"/>
      <c r="I1492" s="30"/>
      <c r="J1492" s="30"/>
      <c r="K1492" s="30"/>
      <c r="L1492" s="30"/>
      <c r="M1492" s="30"/>
      <c r="N1492" s="30"/>
      <c r="O1492" s="30"/>
      <c r="P1492" s="30"/>
      <c r="Q1492" s="30"/>
      <c r="R1492" s="30"/>
      <c r="S1492" s="30"/>
      <c r="T1492" s="30"/>
      <c r="U1492" s="30"/>
      <c r="V1492" s="30"/>
      <c r="W1492" s="30"/>
      <c r="X1492" s="31"/>
      <c r="Y1492" s="30"/>
      <c r="Z1492" s="32"/>
    </row>
    <row r="1493" spans="2:26" x14ac:dyDescent="0.2">
      <c r="B1493" s="34"/>
      <c r="C1493" s="30"/>
      <c r="D1493" s="30"/>
      <c r="E1493" s="30"/>
      <c r="F1493" s="30"/>
      <c r="G1493" s="30"/>
      <c r="H1493" s="30"/>
      <c r="I1493" s="30"/>
      <c r="J1493" s="30"/>
      <c r="K1493" s="30"/>
      <c r="L1493" s="30"/>
      <c r="M1493" s="30"/>
      <c r="N1493" s="30"/>
      <c r="O1493" s="30"/>
      <c r="P1493" s="30"/>
      <c r="Q1493" s="30"/>
      <c r="R1493" s="30"/>
      <c r="S1493" s="30"/>
      <c r="T1493" s="30"/>
      <c r="U1493" s="30"/>
      <c r="V1493" s="30"/>
      <c r="W1493" s="30"/>
      <c r="X1493" s="31"/>
      <c r="Y1493" s="30"/>
      <c r="Z1493" s="32"/>
    </row>
    <row r="1494" spans="2:26" x14ac:dyDescent="0.2">
      <c r="B1494" s="34"/>
      <c r="C1494" s="30"/>
      <c r="D1494" s="30"/>
      <c r="E1494" s="30"/>
      <c r="F1494" s="30"/>
      <c r="G1494" s="30"/>
      <c r="H1494" s="30"/>
      <c r="I1494" s="30"/>
      <c r="J1494" s="30"/>
      <c r="K1494" s="30"/>
      <c r="L1494" s="30"/>
      <c r="M1494" s="30"/>
      <c r="N1494" s="30"/>
      <c r="O1494" s="30"/>
      <c r="P1494" s="30"/>
      <c r="Q1494" s="30"/>
      <c r="R1494" s="30"/>
      <c r="S1494" s="30"/>
      <c r="T1494" s="30"/>
      <c r="U1494" s="30"/>
      <c r="V1494" s="30"/>
      <c r="W1494" s="30"/>
      <c r="X1494" s="31"/>
      <c r="Y1494" s="30"/>
      <c r="Z1494" s="32"/>
    </row>
    <row r="1495" spans="2:26" x14ac:dyDescent="0.2">
      <c r="B1495" s="34"/>
      <c r="C1495" s="30"/>
      <c r="D1495" s="30"/>
      <c r="E1495" s="30"/>
      <c r="F1495" s="30"/>
      <c r="G1495" s="30"/>
      <c r="H1495" s="30"/>
      <c r="I1495" s="30"/>
      <c r="J1495" s="30"/>
      <c r="K1495" s="30"/>
      <c r="L1495" s="30"/>
      <c r="M1495" s="30"/>
      <c r="N1495" s="30"/>
      <c r="O1495" s="30"/>
      <c r="P1495" s="30"/>
      <c r="Q1495" s="30"/>
      <c r="R1495" s="30"/>
      <c r="S1495" s="30"/>
      <c r="T1495" s="30"/>
      <c r="U1495" s="30"/>
      <c r="V1495" s="30"/>
      <c r="W1495" s="30"/>
      <c r="X1495" s="31"/>
      <c r="Y1495" s="30"/>
      <c r="Z1495" s="32"/>
    </row>
    <row r="1496" spans="2:26" x14ac:dyDescent="0.2">
      <c r="B1496" s="34"/>
      <c r="C1496" s="30"/>
      <c r="D1496" s="30"/>
      <c r="E1496" s="30"/>
      <c r="F1496" s="30"/>
      <c r="G1496" s="30"/>
      <c r="H1496" s="30"/>
      <c r="I1496" s="30"/>
      <c r="J1496" s="30"/>
      <c r="K1496" s="30"/>
      <c r="L1496" s="30"/>
      <c r="M1496" s="30"/>
      <c r="N1496" s="30"/>
      <c r="O1496" s="30"/>
      <c r="P1496" s="30"/>
      <c r="Q1496" s="30"/>
      <c r="R1496" s="30"/>
      <c r="S1496" s="30"/>
      <c r="T1496" s="30"/>
      <c r="U1496" s="30"/>
      <c r="V1496" s="30"/>
      <c r="W1496" s="30"/>
      <c r="X1496" s="31"/>
      <c r="Y1496" s="30"/>
      <c r="Z1496" s="32"/>
    </row>
    <row r="1497" spans="2:26" x14ac:dyDescent="0.2">
      <c r="B1497" s="34"/>
      <c r="C1497" s="30"/>
      <c r="D1497" s="30"/>
      <c r="E1497" s="30"/>
      <c r="F1497" s="30"/>
      <c r="G1497" s="30"/>
      <c r="H1497" s="30"/>
      <c r="I1497" s="30"/>
      <c r="J1497" s="30"/>
      <c r="K1497" s="30"/>
      <c r="L1497" s="30"/>
      <c r="M1497" s="30"/>
      <c r="N1497" s="30"/>
      <c r="O1497" s="30"/>
      <c r="P1497" s="30"/>
      <c r="Q1497" s="30"/>
      <c r="R1497" s="30"/>
      <c r="S1497" s="30"/>
      <c r="T1497" s="30"/>
      <c r="U1497" s="30"/>
      <c r="V1497" s="30"/>
      <c r="W1497" s="30"/>
      <c r="X1497" s="31"/>
      <c r="Y1497" s="30"/>
      <c r="Z1497" s="32"/>
    </row>
    <row r="1498" spans="2:26" x14ac:dyDescent="0.2">
      <c r="B1498" s="34"/>
      <c r="C1498" s="30"/>
      <c r="D1498" s="30"/>
      <c r="E1498" s="30"/>
      <c r="F1498" s="30"/>
      <c r="G1498" s="30"/>
      <c r="H1498" s="30"/>
      <c r="I1498" s="30"/>
      <c r="J1498" s="30"/>
      <c r="K1498" s="30"/>
      <c r="L1498" s="30"/>
      <c r="M1498" s="30"/>
      <c r="N1498" s="30"/>
      <c r="O1498" s="30"/>
      <c r="P1498" s="30"/>
      <c r="Q1498" s="30"/>
      <c r="R1498" s="30"/>
      <c r="S1498" s="30"/>
      <c r="T1498" s="30"/>
      <c r="U1498" s="30"/>
      <c r="V1498" s="30"/>
      <c r="W1498" s="30"/>
      <c r="X1498" s="31"/>
      <c r="Y1498" s="30"/>
      <c r="Z1498" s="32"/>
    </row>
    <row r="1499" spans="2:26" x14ac:dyDescent="0.2">
      <c r="B1499" s="34"/>
      <c r="C1499" s="30"/>
      <c r="D1499" s="30"/>
      <c r="E1499" s="30"/>
      <c r="F1499" s="30"/>
      <c r="G1499" s="30"/>
      <c r="H1499" s="30"/>
      <c r="I1499" s="30"/>
      <c r="J1499" s="30"/>
      <c r="K1499" s="30"/>
      <c r="L1499" s="30"/>
      <c r="M1499" s="30"/>
      <c r="N1499" s="30"/>
      <c r="O1499" s="30"/>
      <c r="P1499" s="30"/>
      <c r="Q1499" s="30"/>
      <c r="R1499" s="30"/>
      <c r="S1499" s="30"/>
      <c r="T1499" s="30"/>
      <c r="U1499" s="30"/>
      <c r="V1499" s="30"/>
      <c r="W1499" s="30"/>
      <c r="X1499" s="31"/>
      <c r="Y1499" s="30"/>
      <c r="Z1499" s="32"/>
    </row>
    <row r="1500" spans="2:26" x14ac:dyDescent="0.2">
      <c r="B1500" s="34"/>
      <c r="C1500" s="30"/>
      <c r="D1500" s="30"/>
      <c r="E1500" s="30"/>
      <c r="F1500" s="30"/>
      <c r="G1500" s="30"/>
      <c r="H1500" s="30"/>
      <c r="I1500" s="30"/>
      <c r="J1500" s="30"/>
      <c r="K1500" s="30"/>
      <c r="L1500" s="30"/>
      <c r="M1500" s="30"/>
      <c r="N1500" s="30"/>
      <c r="O1500" s="30"/>
      <c r="P1500" s="30"/>
      <c r="Q1500" s="30"/>
      <c r="R1500" s="30"/>
      <c r="S1500" s="30"/>
      <c r="T1500" s="30"/>
      <c r="U1500" s="30"/>
      <c r="V1500" s="30"/>
      <c r="W1500" s="30"/>
      <c r="X1500" s="31"/>
      <c r="Y1500" s="30"/>
      <c r="Z1500" s="32"/>
    </row>
    <row r="1501" spans="2:26" x14ac:dyDescent="0.2">
      <c r="B1501" s="34"/>
      <c r="C1501" s="30"/>
      <c r="D1501" s="30"/>
      <c r="E1501" s="30"/>
      <c r="F1501" s="30"/>
      <c r="G1501" s="30"/>
      <c r="H1501" s="30"/>
      <c r="I1501" s="30"/>
      <c r="J1501" s="30"/>
      <c r="K1501" s="30"/>
      <c r="L1501" s="30"/>
      <c r="M1501" s="30"/>
      <c r="N1501" s="30"/>
      <c r="O1501" s="30"/>
      <c r="P1501" s="30"/>
      <c r="Q1501" s="30"/>
      <c r="R1501" s="30"/>
      <c r="S1501" s="30"/>
      <c r="T1501" s="30"/>
      <c r="U1501" s="30"/>
      <c r="V1501" s="30"/>
      <c r="W1501" s="30"/>
      <c r="X1501" s="31"/>
      <c r="Y1501" s="30"/>
      <c r="Z1501" s="32"/>
    </row>
    <row r="1502" spans="2:26" x14ac:dyDescent="0.2">
      <c r="B1502" s="34"/>
      <c r="C1502" s="30"/>
      <c r="D1502" s="30"/>
      <c r="E1502" s="30"/>
      <c r="F1502" s="30"/>
      <c r="G1502" s="30"/>
      <c r="H1502" s="30"/>
      <c r="I1502" s="30"/>
      <c r="J1502" s="30"/>
      <c r="K1502" s="30"/>
      <c r="L1502" s="30"/>
      <c r="M1502" s="30"/>
      <c r="N1502" s="30"/>
      <c r="O1502" s="30"/>
      <c r="P1502" s="30"/>
      <c r="Q1502" s="30"/>
      <c r="R1502" s="30"/>
      <c r="S1502" s="30"/>
      <c r="T1502" s="30"/>
      <c r="U1502" s="30"/>
      <c r="V1502" s="30"/>
      <c r="W1502" s="30"/>
      <c r="X1502" s="31"/>
      <c r="Y1502" s="30"/>
      <c r="Z1502" s="32"/>
    </row>
    <row r="1503" spans="2:26" x14ac:dyDescent="0.2">
      <c r="B1503" s="34"/>
      <c r="C1503" s="30"/>
      <c r="D1503" s="30"/>
      <c r="E1503" s="30"/>
      <c r="F1503" s="30"/>
      <c r="G1503" s="30"/>
      <c r="H1503" s="30"/>
      <c r="I1503" s="30"/>
      <c r="J1503" s="30"/>
      <c r="K1503" s="30"/>
      <c r="L1503" s="30"/>
      <c r="M1503" s="30"/>
      <c r="N1503" s="30"/>
      <c r="O1503" s="30"/>
      <c r="P1503" s="30"/>
      <c r="Q1503" s="30"/>
      <c r="R1503" s="30"/>
      <c r="S1503" s="30"/>
      <c r="T1503" s="30"/>
      <c r="U1503" s="30"/>
      <c r="V1503" s="30"/>
      <c r="W1503" s="30"/>
      <c r="X1503" s="31"/>
      <c r="Y1503" s="30"/>
      <c r="Z1503" s="32"/>
    </row>
    <row r="1504" spans="2:26" x14ac:dyDescent="0.2">
      <c r="B1504" s="34"/>
      <c r="C1504" s="30"/>
      <c r="D1504" s="30"/>
      <c r="E1504" s="30"/>
      <c r="F1504" s="30"/>
      <c r="G1504" s="30"/>
      <c r="H1504" s="30"/>
      <c r="I1504" s="30"/>
      <c r="J1504" s="30"/>
      <c r="K1504" s="30"/>
      <c r="L1504" s="30"/>
      <c r="M1504" s="30"/>
      <c r="N1504" s="30"/>
      <c r="O1504" s="30"/>
      <c r="P1504" s="30"/>
      <c r="Q1504" s="30"/>
      <c r="R1504" s="30"/>
      <c r="S1504" s="30"/>
      <c r="T1504" s="30"/>
      <c r="U1504" s="30"/>
      <c r="V1504" s="30"/>
      <c r="W1504" s="30"/>
      <c r="X1504" s="31"/>
      <c r="Y1504" s="30"/>
      <c r="Z1504" s="32"/>
    </row>
    <row r="1505" spans="2:26" x14ac:dyDescent="0.2">
      <c r="B1505" s="34"/>
      <c r="C1505" s="30"/>
      <c r="D1505" s="30"/>
      <c r="E1505" s="30"/>
      <c r="F1505" s="30"/>
      <c r="G1505" s="30"/>
      <c r="H1505" s="30"/>
      <c r="I1505" s="30"/>
      <c r="J1505" s="30"/>
      <c r="K1505" s="30"/>
      <c r="L1505" s="30"/>
      <c r="M1505" s="30"/>
      <c r="N1505" s="30"/>
      <c r="O1505" s="30"/>
      <c r="P1505" s="30"/>
      <c r="Q1505" s="30"/>
      <c r="R1505" s="30"/>
      <c r="S1505" s="30"/>
      <c r="T1505" s="30"/>
      <c r="U1505" s="30"/>
      <c r="V1505" s="30"/>
      <c r="W1505" s="30"/>
      <c r="X1505" s="31"/>
      <c r="Y1505" s="30"/>
      <c r="Z1505" s="32"/>
    </row>
    <row r="1506" spans="2:26" x14ac:dyDescent="0.2">
      <c r="B1506" s="34"/>
      <c r="C1506" s="30"/>
      <c r="D1506" s="30"/>
      <c r="E1506" s="30"/>
      <c r="F1506" s="30"/>
      <c r="G1506" s="30"/>
      <c r="H1506" s="30"/>
      <c r="I1506" s="30"/>
      <c r="J1506" s="30"/>
      <c r="K1506" s="30"/>
      <c r="L1506" s="30"/>
      <c r="M1506" s="30"/>
      <c r="N1506" s="30"/>
      <c r="O1506" s="30"/>
      <c r="P1506" s="30"/>
      <c r="Q1506" s="30"/>
      <c r="R1506" s="30"/>
      <c r="S1506" s="30"/>
      <c r="T1506" s="30"/>
      <c r="U1506" s="30"/>
      <c r="V1506" s="30"/>
      <c r="W1506" s="30"/>
      <c r="X1506" s="31"/>
      <c r="Y1506" s="30"/>
      <c r="Z1506" s="32"/>
    </row>
    <row r="1507" spans="2:26" x14ac:dyDescent="0.2">
      <c r="B1507" s="34"/>
      <c r="C1507" s="30"/>
      <c r="D1507" s="30"/>
      <c r="E1507" s="30"/>
      <c r="F1507" s="30"/>
      <c r="G1507" s="30"/>
      <c r="H1507" s="30"/>
      <c r="I1507" s="30"/>
      <c r="J1507" s="30"/>
      <c r="K1507" s="30"/>
      <c r="L1507" s="30"/>
      <c r="M1507" s="30"/>
      <c r="N1507" s="30"/>
      <c r="O1507" s="30"/>
      <c r="P1507" s="30"/>
      <c r="Q1507" s="30"/>
      <c r="R1507" s="30"/>
      <c r="S1507" s="30"/>
      <c r="T1507" s="30"/>
      <c r="U1507" s="30"/>
      <c r="V1507" s="30"/>
      <c r="W1507" s="30"/>
      <c r="X1507" s="31"/>
      <c r="Y1507" s="30"/>
      <c r="Z1507" s="32"/>
    </row>
    <row r="1508" spans="2:26" x14ac:dyDescent="0.2">
      <c r="B1508" s="34"/>
      <c r="C1508" s="30"/>
      <c r="D1508" s="30"/>
      <c r="E1508" s="30"/>
      <c r="F1508" s="30"/>
      <c r="G1508" s="30"/>
      <c r="H1508" s="30"/>
      <c r="I1508" s="30"/>
      <c r="J1508" s="30"/>
      <c r="K1508" s="30"/>
      <c r="L1508" s="30"/>
      <c r="M1508" s="30"/>
      <c r="N1508" s="30"/>
      <c r="O1508" s="30"/>
      <c r="P1508" s="30"/>
      <c r="Q1508" s="30"/>
      <c r="R1508" s="30"/>
      <c r="S1508" s="30"/>
      <c r="T1508" s="30"/>
      <c r="U1508" s="30"/>
      <c r="V1508" s="30"/>
      <c r="W1508" s="30"/>
      <c r="X1508" s="31"/>
      <c r="Y1508" s="30"/>
      <c r="Z1508" s="32"/>
    </row>
    <row r="1509" spans="2:26" x14ac:dyDescent="0.2">
      <c r="B1509" s="34"/>
      <c r="C1509" s="30"/>
      <c r="D1509" s="30"/>
      <c r="E1509" s="30"/>
      <c r="F1509" s="30"/>
      <c r="G1509" s="30"/>
      <c r="H1509" s="30"/>
      <c r="I1509" s="30"/>
      <c r="J1509" s="30"/>
      <c r="K1509" s="30"/>
      <c r="L1509" s="30"/>
      <c r="M1509" s="30"/>
      <c r="N1509" s="30"/>
      <c r="O1509" s="30"/>
      <c r="P1509" s="30"/>
      <c r="Q1509" s="30"/>
      <c r="R1509" s="30"/>
      <c r="S1509" s="30"/>
      <c r="T1509" s="30"/>
      <c r="U1509" s="30"/>
      <c r="V1509" s="30"/>
      <c r="W1509" s="30"/>
      <c r="X1509" s="31"/>
      <c r="Y1509" s="30"/>
      <c r="Z1509" s="32"/>
    </row>
    <row r="1510" spans="2:26" x14ac:dyDescent="0.2">
      <c r="B1510" s="34"/>
      <c r="C1510" s="30"/>
      <c r="D1510" s="30"/>
      <c r="E1510" s="30"/>
      <c r="F1510" s="30"/>
      <c r="G1510" s="30"/>
      <c r="H1510" s="30"/>
      <c r="I1510" s="30"/>
      <c r="J1510" s="30"/>
      <c r="K1510" s="30"/>
      <c r="L1510" s="30"/>
      <c r="M1510" s="30"/>
      <c r="N1510" s="30"/>
      <c r="O1510" s="30"/>
      <c r="P1510" s="30"/>
      <c r="Q1510" s="30"/>
      <c r="R1510" s="30"/>
      <c r="S1510" s="30"/>
      <c r="T1510" s="30"/>
      <c r="U1510" s="30"/>
      <c r="V1510" s="30"/>
      <c r="W1510" s="30"/>
      <c r="X1510" s="31"/>
      <c r="Y1510" s="30"/>
      <c r="Z1510" s="32"/>
    </row>
    <row r="1511" spans="2:26" x14ac:dyDescent="0.2">
      <c r="B1511" s="34"/>
      <c r="C1511" s="30"/>
      <c r="D1511" s="30"/>
      <c r="E1511" s="30"/>
      <c r="F1511" s="30"/>
      <c r="G1511" s="30"/>
      <c r="H1511" s="30"/>
      <c r="I1511" s="30"/>
      <c r="J1511" s="30"/>
      <c r="K1511" s="30"/>
      <c r="L1511" s="30"/>
      <c r="M1511" s="30"/>
      <c r="N1511" s="30"/>
      <c r="O1511" s="30"/>
      <c r="P1511" s="30"/>
      <c r="Q1511" s="30"/>
      <c r="R1511" s="30"/>
      <c r="S1511" s="30"/>
      <c r="T1511" s="30"/>
      <c r="U1511" s="30"/>
      <c r="V1511" s="30"/>
      <c r="W1511" s="30"/>
      <c r="X1511" s="31"/>
      <c r="Y1511" s="30"/>
      <c r="Z1511" s="32"/>
    </row>
    <row r="1512" spans="2:26" x14ac:dyDescent="0.2">
      <c r="B1512" s="34"/>
      <c r="C1512" s="30"/>
      <c r="D1512" s="30"/>
      <c r="E1512" s="30"/>
      <c r="F1512" s="30"/>
      <c r="G1512" s="30"/>
      <c r="H1512" s="30"/>
      <c r="I1512" s="30"/>
      <c r="J1512" s="30"/>
      <c r="K1512" s="30"/>
      <c r="L1512" s="30"/>
      <c r="M1512" s="30"/>
      <c r="N1512" s="30"/>
      <c r="O1512" s="30"/>
      <c r="P1512" s="30"/>
      <c r="Q1512" s="30"/>
      <c r="R1512" s="30"/>
      <c r="S1512" s="30"/>
      <c r="T1512" s="30"/>
      <c r="U1512" s="30"/>
      <c r="V1512" s="30"/>
      <c r="W1512" s="30"/>
      <c r="X1512" s="31"/>
      <c r="Y1512" s="30"/>
      <c r="Z1512" s="32"/>
    </row>
    <row r="1513" spans="2:26" x14ac:dyDescent="0.2">
      <c r="B1513" s="34"/>
      <c r="C1513" s="30"/>
      <c r="D1513" s="30"/>
      <c r="E1513" s="30"/>
      <c r="F1513" s="30"/>
      <c r="G1513" s="30"/>
      <c r="H1513" s="30"/>
      <c r="I1513" s="30"/>
      <c r="J1513" s="30"/>
      <c r="K1513" s="30"/>
      <c r="L1513" s="30"/>
      <c r="M1513" s="30"/>
      <c r="N1513" s="30"/>
      <c r="O1513" s="30"/>
      <c r="P1513" s="30"/>
      <c r="Q1513" s="30"/>
      <c r="R1513" s="30"/>
      <c r="S1513" s="30"/>
      <c r="T1513" s="30"/>
      <c r="U1513" s="30"/>
      <c r="V1513" s="30"/>
      <c r="W1513" s="30"/>
      <c r="X1513" s="31"/>
      <c r="Y1513" s="30"/>
      <c r="Z1513" s="32"/>
    </row>
    <row r="1514" spans="2:26" x14ac:dyDescent="0.2">
      <c r="B1514" s="34"/>
      <c r="C1514" s="30"/>
      <c r="D1514" s="30"/>
      <c r="E1514" s="30"/>
      <c r="F1514" s="30"/>
      <c r="G1514" s="30"/>
      <c r="H1514" s="30"/>
      <c r="I1514" s="30"/>
      <c r="J1514" s="30"/>
      <c r="K1514" s="30"/>
      <c r="L1514" s="30"/>
      <c r="M1514" s="30"/>
      <c r="N1514" s="30"/>
      <c r="O1514" s="30"/>
      <c r="P1514" s="30"/>
      <c r="Q1514" s="30"/>
      <c r="R1514" s="30"/>
      <c r="S1514" s="30"/>
      <c r="T1514" s="30"/>
      <c r="U1514" s="30"/>
      <c r="V1514" s="30"/>
      <c r="W1514" s="30"/>
      <c r="X1514" s="31"/>
      <c r="Y1514" s="30"/>
      <c r="Z1514" s="32"/>
    </row>
    <row r="1515" spans="2:26" x14ac:dyDescent="0.2">
      <c r="B1515" s="34"/>
      <c r="C1515" s="30"/>
      <c r="D1515" s="30"/>
      <c r="E1515" s="30"/>
      <c r="F1515" s="30"/>
      <c r="G1515" s="30"/>
      <c r="H1515" s="30"/>
      <c r="I1515" s="30"/>
      <c r="J1515" s="30"/>
      <c r="K1515" s="30"/>
      <c r="L1515" s="30"/>
      <c r="M1515" s="30"/>
      <c r="N1515" s="30"/>
      <c r="O1515" s="30"/>
      <c r="P1515" s="30"/>
      <c r="Q1515" s="30"/>
      <c r="R1515" s="30"/>
      <c r="S1515" s="30"/>
      <c r="T1515" s="30"/>
      <c r="U1515" s="30"/>
      <c r="V1515" s="30"/>
      <c r="W1515" s="30"/>
      <c r="X1515" s="31"/>
      <c r="Y1515" s="30"/>
      <c r="Z1515" s="32"/>
    </row>
    <row r="1516" spans="2:26" x14ac:dyDescent="0.2">
      <c r="B1516" s="34"/>
      <c r="C1516" s="30"/>
      <c r="D1516" s="30"/>
      <c r="E1516" s="30"/>
      <c r="F1516" s="30"/>
      <c r="G1516" s="30"/>
      <c r="H1516" s="30"/>
      <c r="I1516" s="30"/>
      <c r="J1516" s="30"/>
      <c r="K1516" s="30"/>
      <c r="L1516" s="30"/>
      <c r="M1516" s="30"/>
      <c r="N1516" s="30"/>
      <c r="O1516" s="30"/>
      <c r="P1516" s="30"/>
      <c r="Q1516" s="30"/>
      <c r="R1516" s="30"/>
      <c r="S1516" s="30"/>
      <c r="T1516" s="30"/>
      <c r="U1516" s="30"/>
      <c r="V1516" s="30"/>
      <c r="W1516" s="30"/>
      <c r="X1516" s="31"/>
      <c r="Y1516" s="30"/>
      <c r="Z1516" s="32"/>
    </row>
    <row r="1517" spans="2:26" x14ac:dyDescent="0.2">
      <c r="B1517" s="34"/>
      <c r="C1517" s="30"/>
      <c r="D1517" s="30"/>
      <c r="E1517" s="30"/>
      <c r="F1517" s="30"/>
      <c r="G1517" s="30"/>
      <c r="H1517" s="30"/>
      <c r="I1517" s="30"/>
      <c r="J1517" s="30"/>
      <c r="K1517" s="30"/>
      <c r="L1517" s="30"/>
      <c r="M1517" s="30"/>
      <c r="N1517" s="30"/>
      <c r="O1517" s="30"/>
      <c r="P1517" s="30"/>
      <c r="Q1517" s="30"/>
      <c r="R1517" s="30"/>
      <c r="S1517" s="30"/>
      <c r="T1517" s="30"/>
      <c r="U1517" s="30"/>
      <c r="V1517" s="30"/>
      <c r="W1517" s="30"/>
      <c r="X1517" s="31"/>
      <c r="Y1517" s="30"/>
      <c r="Z1517" s="32"/>
    </row>
    <row r="1518" spans="2:26" x14ac:dyDescent="0.2">
      <c r="B1518" s="34"/>
      <c r="C1518" s="30"/>
      <c r="D1518" s="30"/>
      <c r="E1518" s="30"/>
      <c r="F1518" s="30"/>
      <c r="G1518" s="30"/>
      <c r="H1518" s="30"/>
      <c r="I1518" s="30"/>
      <c r="J1518" s="30"/>
      <c r="K1518" s="30"/>
      <c r="L1518" s="30"/>
      <c r="M1518" s="30"/>
      <c r="N1518" s="30"/>
      <c r="O1518" s="30"/>
      <c r="P1518" s="30"/>
      <c r="Q1518" s="30"/>
      <c r="R1518" s="30"/>
      <c r="S1518" s="30"/>
      <c r="T1518" s="30"/>
      <c r="U1518" s="30"/>
      <c r="V1518" s="30"/>
      <c r="W1518" s="30"/>
      <c r="X1518" s="31"/>
      <c r="Y1518" s="30"/>
      <c r="Z1518" s="32"/>
    </row>
    <row r="1519" spans="2:26" x14ac:dyDescent="0.2">
      <c r="B1519" s="34"/>
      <c r="C1519" s="30"/>
      <c r="D1519" s="30"/>
      <c r="E1519" s="30"/>
      <c r="F1519" s="30"/>
      <c r="G1519" s="30"/>
      <c r="H1519" s="30"/>
      <c r="I1519" s="30"/>
      <c r="J1519" s="30"/>
      <c r="K1519" s="30"/>
      <c r="L1519" s="30"/>
      <c r="M1519" s="30"/>
      <c r="N1519" s="30"/>
      <c r="O1519" s="30"/>
      <c r="P1519" s="30"/>
      <c r="Q1519" s="30"/>
      <c r="R1519" s="30"/>
      <c r="S1519" s="30"/>
      <c r="T1519" s="30"/>
      <c r="U1519" s="30"/>
      <c r="V1519" s="30"/>
      <c r="W1519" s="30"/>
      <c r="X1519" s="31"/>
      <c r="Y1519" s="30"/>
      <c r="Z1519" s="32"/>
    </row>
    <row r="1520" spans="2:26" x14ac:dyDescent="0.2">
      <c r="B1520" s="34"/>
      <c r="C1520" s="30"/>
      <c r="D1520" s="30"/>
      <c r="E1520" s="30"/>
      <c r="F1520" s="30"/>
      <c r="G1520" s="30"/>
      <c r="H1520" s="30"/>
      <c r="I1520" s="30"/>
      <c r="J1520" s="30"/>
      <c r="K1520" s="30"/>
      <c r="L1520" s="30"/>
      <c r="M1520" s="30"/>
      <c r="N1520" s="30"/>
      <c r="O1520" s="30"/>
      <c r="P1520" s="30"/>
      <c r="Q1520" s="30"/>
      <c r="R1520" s="30"/>
      <c r="S1520" s="30"/>
      <c r="T1520" s="30"/>
      <c r="U1520" s="30"/>
      <c r="V1520" s="30"/>
      <c r="W1520" s="30"/>
      <c r="X1520" s="31"/>
      <c r="Y1520" s="30"/>
      <c r="Z1520" s="32"/>
    </row>
    <row r="1521" spans="2:26" x14ac:dyDescent="0.2">
      <c r="B1521" s="34"/>
      <c r="C1521" s="30"/>
      <c r="D1521" s="30"/>
      <c r="E1521" s="30"/>
      <c r="F1521" s="30"/>
      <c r="G1521" s="30"/>
      <c r="H1521" s="30"/>
      <c r="I1521" s="30"/>
      <c r="J1521" s="30"/>
      <c r="K1521" s="30"/>
      <c r="L1521" s="30"/>
      <c r="M1521" s="30"/>
      <c r="N1521" s="30"/>
      <c r="O1521" s="30"/>
      <c r="P1521" s="30"/>
      <c r="Q1521" s="30"/>
      <c r="R1521" s="30"/>
      <c r="S1521" s="30"/>
      <c r="T1521" s="30"/>
      <c r="U1521" s="30"/>
      <c r="V1521" s="30"/>
      <c r="W1521" s="30"/>
      <c r="X1521" s="31"/>
      <c r="Y1521" s="30"/>
      <c r="Z1521" s="32"/>
    </row>
    <row r="1522" spans="2:26" x14ac:dyDescent="0.2">
      <c r="B1522" s="34"/>
      <c r="C1522" s="30"/>
      <c r="D1522" s="30"/>
      <c r="E1522" s="30"/>
      <c r="F1522" s="30"/>
      <c r="G1522" s="30"/>
      <c r="H1522" s="30"/>
      <c r="I1522" s="30"/>
      <c r="J1522" s="30"/>
      <c r="K1522" s="30"/>
      <c r="L1522" s="30"/>
      <c r="M1522" s="30"/>
      <c r="N1522" s="30"/>
      <c r="O1522" s="30"/>
      <c r="P1522" s="30"/>
      <c r="Q1522" s="30"/>
      <c r="R1522" s="30"/>
      <c r="S1522" s="30"/>
      <c r="T1522" s="30"/>
      <c r="U1522" s="30"/>
      <c r="V1522" s="30"/>
      <c r="W1522" s="30"/>
      <c r="X1522" s="31"/>
      <c r="Y1522" s="30"/>
      <c r="Z1522" s="32"/>
    </row>
    <row r="1523" spans="2:26" x14ac:dyDescent="0.2">
      <c r="B1523" s="34"/>
      <c r="C1523" s="30"/>
      <c r="D1523" s="30"/>
      <c r="E1523" s="30"/>
      <c r="F1523" s="30"/>
      <c r="G1523" s="30"/>
      <c r="H1523" s="30"/>
      <c r="I1523" s="30"/>
      <c r="J1523" s="30"/>
      <c r="K1523" s="30"/>
      <c r="L1523" s="30"/>
      <c r="M1523" s="30"/>
      <c r="N1523" s="30"/>
      <c r="O1523" s="30"/>
      <c r="P1523" s="30"/>
      <c r="Q1523" s="30"/>
      <c r="R1523" s="30"/>
      <c r="S1523" s="30"/>
      <c r="T1523" s="30"/>
      <c r="U1523" s="30"/>
      <c r="V1523" s="30"/>
      <c r="W1523" s="30"/>
      <c r="X1523" s="31"/>
      <c r="Y1523" s="30"/>
      <c r="Z1523" s="32"/>
    </row>
    <row r="1524" spans="2:26" x14ac:dyDescent="0.2">
      <c r="B1524" s="34"/>
      <c r="C1524" s="30"/>
      <c r="D1524" s="30"/>
      <c r="E1524" s="30"/>
      <c r="F1524" s="30"/>
      <c r="G1524" s="30"/>
      <c r="H1524" s="30"/>
      <c r="I1524" s="30"/>
      <c r="J1524" s="30"/>
      <c r="K1524" s="30"/>
      <c r="L1524" s="30"/>
      <c r="M1524" s="30"/>
      <c r="N1524" s="30"/>
      <c r="O1524" s="30"/>
      <c r="P1524" s="30"/>
      <c r="Q1524" s="30"/>
      <c r="R1524" s="30"/>
      <c r="S1524" s="30"/>
      <c r="T1524" s="30"/>
      <c r="U1524" s="30"/>
      <c r="V1524" s="30"/>
      <c r="W1524" s="30"/>
      <c r="X1524" s="31"/>
      <c r="Y1524" s="30"/>
      <c r="Z1524" s="32"/>
    </row>
    <row r="1525" spans="2:26" x14ac:dyDescent="0.2">
      <c r="B1525" s="34"/>
      <c r="C1525" s="30"/>
      <c r="D1525" s="30"/>
      <c r="E1525" s="30"/>
      <c r="F1525" s="30"/>
      <c r="G1525" s="30"/>
      <c r="H1525" s="30"/>
      <c r="I1525" s="30"/>
      <c r="J1525" s="30"/>
      <c r="K1525" s="30"/>
      <c r="L1525" s="30"/>
      <c r="M1525" s="30"/>
      <c r="N1525" s="30"/>
      <c r="O1525" s="30"/>
      <c r="P1525" s="30"/>
      <c r="Q1525" s="30"/>
      <c r="R1525" s="30"/>
      <c r="S1525" s="30"/>
      <c r="T1525" s="30"/>
      <c r="U1525" s="30"/>
      <c r="V1525" s="30"/>
      <c r="W1525" s="30"/>
      <c r="X1525" s="31"/>
      <c r="Y1525" s="30"/>
      <c r="Z1525" s="32"/>
    </row>
    <row r="1526" spans="2:26" x14ac:dyDescent="0.2">
      <c r="B1526" s="34"/>
      <c r="C1526" s="30"/>
      <c r="D1526" s="30"/>
      <c r="E1526" s="30"/>
      <c r="F1526" s="30"/>
      <c r="G1526" s="30"/>
      <c r="H1526" s="30"/>
      <c r="I1526" s="30"/>
      <c r="J1526" s="30"/>
      <c r="K1526" s="30"/>
      <c r="L1526" s="30"/>
      <c r="M1526" s="30"/>
      <c r="N1526" s="30"/>
      <c r="O1526" s="30"/>
      <c r="P1526" s="30"/>
      <c r="Q1526" s="30"/>
      <c r="R1526" s="30"/>
      <c r="S1526" s="30"/>
      <c r="T1526" s="30"/>
      <c r="U1526" s="30"/>
      <c r="V1526" s="30"/>
      <c r="W1526" s="30"/>
      <c r="X1526" s="31"/>
      <c r="Y1526" s="30"/>
      <c r="Z1526" s="32"/>
    </row>
    <row r="1527" spans="2:26" x14ac:dyDescent="0.2">
      <c r="B1527" s="34"/>
      <c r="C1527" s="30"/>
      <c r="D1527" s="30"/>
      <c r="E1527" s="30"/>
      <c r="F1527" s="30"/>
      <c r="G1527" s="30"/>
      <c r="H1527" s="30"/>
      <c r="I1527" s="30"/>
      <c r="J1527" s="30"/>
      <c r="K1527" s="30"/>
      <c r="L1527" s="30"/>
      <c r="M1527" s="30"/>
      <c r="N1527" s="30"/>
      <c r="O1527" s="30"/>
      <c r="P1527" s="30"/>
      <c r="Q1527" s="30"/>
      <c r="R1527" s="30"/>
      <c r="S1527" s="30"/>
      <c r="T1527" s="30"/>
      <c r="U1527" s="30"/>
      <c r="V1527" s="30"/>
      <c r="W1527" s="30"/>
      <c r="X1527" s="31"/>
      <c r="Y1527" s="30"/>
      <c r="Z1527" s="32"/>
    </row>
    <row r="1528" spans="2:26" x14ac:dyDescent="0.2">
      <c r="B1528" s="34"/>
      <c r="C1528" s="30"/>
      <c r="D1528" s="30"/>
      <c r="E1528" s="30"/>
      <c r="F1528" s="30"/>
      <c r="G1528" s="30"/>
      <c r="H1528" s="30"/>
      <c r="I1528" s="30"/>
      <c r="J1528" s="30"/>
      <c r="K1528" s="30"/>
      <c r="L1528" s="30"/>
      <c r="M1528" s="30"/>
      <c r="N1528" s="30"/>
      <c r="O1528" s="30"/>
      <c r="P1528" s="30"/>
      <c r="Q1528" s="30"/>
      <c r="R1528" s="30"/>
      <c r="S1528" s="30"/>
      <c r="T1528" s="30"/>
      <c r="U1528" s="30"/>
      <c r="V1528" s="30"/>
      <c r="W1528" s="30"/>
      <c r="X1528" s="31"/>
      <c r="Y1528" s="30"/>
      <c r="Z1528" s="32"/>
    </row>
    <row r="1529" spans="2:26" x14ac:dyDescent="0.2">
      <c r="B1529" s="34"/>
      <c r="C1529" s="30"/>
      <c r="D1529" s="30"/>
      <c r="E1529" s="30"/>
      <c r="F1529" s="30"/>
      <c r="G1529" s="30"/>
      <c r="H1529" s="30"/>
      <c r="I1529" s="30"/>
      <c r="J1529" s="30"/>
      <c r="K1529" s="30"/>
      <c r="L1529" s="30"/>
      <c r="M1529" s="30"/>
      <c r="N1529" s="30"/>
      <c r="O1529" s="30"/>
      <c r="P1529" s="30"/>
      <c r="Q1529" s="30"/>
      <c r="R1529" s="30"/>
      <c r="S1529" s="30"/>
      <c r="T1529" s="30"/>
      <c r="U1529" s="30"/>
      <c r="V1529" s="30"/>
      <c r="W1529" s="30"/>
      <c r="X1529" s="31"/>
      <c r="Y1529" s="30"/>
      <c r="Z1529" s="32"/>
    </row>
    <row r="1530" spans="2:26" x14ac:dyDescent="0.2">
      <c r="B1530" s="34"/>
      <c r="C1530" s="30"/>
      <c r="D1530" s="30"/>
      <c r="E1530" s="30"/>
      <c r="F1530" s="30"/>
      <c r="G1530" s="30"/>
      <c r="H1530" s="30"/>
      <c r="I1530" s="30"/>
      <c r="J1530" s="30"/>
      <c r="K1530" s="30"/>
      <c r="L1530" s="30"/>
      <c r="M1530" s="30"/>
      <c r="N1530" s="30"/>
      <c r="O1530" s="30"/>
      <c r="P1530" s="30"/>
      <c r="Q1530" s="30"/>
      <c r="R1530" s="30"/>
      <c r="S1530" s="30"/>
      <c r="T1530" s="30"/>
      <c r="U1530" s="30"/>
      <c r="V1530" s="30"/>
      <c r="W1530" s="30"/>
      <c r="X1530" s="31"/>
      <c r="Y1530" s="30"/>
      <c r="Z1530" s="32"/>
    </row>
    <row r="1531" spans="2:26" x14ac:dyDescent="0.2">
      <c r="B1531" s="34"/>
      <c r="C1531" s="30"/>
      <c r="D1531" s="30"/>
      <c r="E1531" s="30"/>
      <c r="F1531" s="30"/>
      <c r="G1531" s="30"/>
      <c r="H1531" s="30"/>
      <c r="I1531" s="30"/>
      <c r="J1531" s="30"/>
      <c r="K1531" s="30"/>
      <c r="L1531" s="30"/>
      <c r="M1531" s="30"/>
      <c r="N1531" s="30"/>
      <c r="O1531" s="30"/>
      <c r="P1531" s="30"/>
      <c r="Q1531" s="30"/>
      <c r="R1531" s="30"/>
      <c r="S1531" s="30"/>
      <c r="T1531" s="30"/>
      <c r="U1531" s="30"/>
      <c r="V1531" s="30"/>
      <c r="W1531" s="30"/>
      <c r="X1531" s="31"/>
      <c r="Y1531" s="30"/>
      <c r="Z1531" s="32"/>
    </row>
    <row r="1532" spans="2:26" x14ac:dyDescent="0.2">
      <c r="B1532" s="34"/>
      <c r="C1532" s="30"/>
      <c r="D1532" s="30"/>
      <c r="E1532" s="30"/>
      <c r="F1532" s="30"/>
      <c r="G1532" s="30"/>
      <c r="H1532" s="30"/>
      <c r="I1532" s="30"/>
      <c r="J1532" s="30"/>
      <c r="K1532" s="30"/>
      <c r="L1532" s="30"/>
      <c r="M1532" s="30"/>
      <c r="N1532" s="30"/>
      <c r="O1532" s="30"/>
      <c r="P1532" s="30"/>
      <c r="Q1532" s="30"/>
      <c r="R1532" s="30"/>
      <c r="S1532" s="30"/>
      <c r="T1532" s="30"/>
      <c r="U1532" s="30"/>
      <c r="V1532" s="30"/>
      <c r="W1532" s="30"/>
      <c r="X1532" s="31"/>
      <c r="Y1532" s="30"/>
      <c r="Z1532" s="32"/>
    </row>
    <row r="1533" spans="2:26" x14ac:dyDescent="0.2">
      <c r="B1533" s="34"/>
      <c r="C1533" s="30"/>
      <c r="D1533" s="30"/>
      <c r="E1533" s="30"/>
      <c r="F1533" s="30"/>
      <c r="G1533" s="30"/>
      <c r="H1533" s="30"/>
      <c r="I1533" s="30"/>
      <c r="J1533" s="30"/>
      <c r="K1533" s="30"/>
      <c r="L1533" s="30"/>
      <c r="M1533" s="30"/>
      <c r="N1533" s="30"/>
      <c r="O1533" s="30"/>
      <c r="P1533" s="30"/>
      <c r="Q1533" s="30"/>
      <c r="R1533" s="30"/>
      <c r="S1533" s="30"/>
      <c r="T1533" s="30"/>
      <c r="U1533" s="30"/>
      <c r="V1533" s="30"/>
      <c r="W1533" s="30"/>
      <c r="X1533" s="31"/>
      <c r="Y1533" s="30"/>
      <c r="Z1533" s="32"/>
    </row>
    <row r="1534" spans="2:26" x14ac:dyDescent="0.2">
      <c r="B1534" s="34"/>
      <c r="C1534" s="30"/>
      <c r="D1534" s="30"/>
      <c r="E1534" s="30"/>
      <c r="F1534" s="30"/>
      <c r="G1534" s="30"/>
      <c r="H1534" s="30"/>
      <c r="I1534" s="30"/>
      <c r="J1534" s="30"/>
      <c r="K1534" s="30"/>
      <c r="L1534" s="30"/>
      <c r="M1534" s="30"/>
      <c r="N1534" s="30"/>
      <c r="O1534" s="30"/>
      <c r="P1534" s="30"/>
      <c r="Q1534" s="30"/>
      <c r="R1534" s="30"/>
      <c r="S1534" s="30"/>
      <c r="T1534" s="30"/>
      <c r="U1534" s="30"/>
      <c r="V1534" s="30"/>
      <c r="W1534" s="30"/>
      <c r="X1534" s="31"/>
      <c r="Y1534" s="30"/>
      <c r="Z1534" s="32"/>
    </row>
    <row r="1535" spans="2:26" x14ac:dyDescent="0.2">
      <c r="B1535" s="34"/>
      <c r="C1535" s="30"/>
      <c r="D1535" s="30"/>
      <c r="E1535" s="30"/>
      <c r="F1535" s="30"/>
      <c r="G1535" s="30"/>
      <c r="H1535" s="30"/>
      <c r="I1535" s="30"/>
      <c r="J1535" s="30"/>
      <c r="K1535" s="30"/>
      <c r="L1535" s="30"/>
      <c r="M1535" s="30"/>
      <c r="N1535" s="30"/>
      <c r="O1535" s="30"/>
      <c r="P1535" s="30"/>
      <c r="Q1535" s="30"/>
      <c r="R1535" s="30"/>
      <c r="S1535" s="30"/>
      <c r="T1535" s="30"/>
      <c r="U1535" s="30"/>
      <c r="V1535" s="30"/>
      <c r="W1535" s="30"/>
      <c r="X1535" s="31"/>
      <c r="Y1535" s="30"/>
      <c r="Z1535" s="32"/>
    </row>
    <row r="1536" spans="2:26" x14ac:dyDescent="0.2">
      <c r="B1536" s="34"/>
      <c r="C1536" s="30"/>
      <c r="D1536" s="30"/>
      <c r="E1536" s="30"/>
      <c r="F1536" s="30"/>
      <c r="G1536" s="30"/>
      <c r="H1536" s="30"/>
      <c r="I1536" s="30"/>
      <c r="J1536" s="30"/>
      <c r="K1536" s="30"/>
      <c r="L1536" s="30"/>
      <c r="M1536" s="30"/>
      <c r="N1536" s="30"/>
      <c r="O1536" s="30"/>
      <c r="P1536" s="30"/>
      <c r="Q1536" s="30"/>
      <c r="R1536" s="30"/>
      <c r="S1536" s="30"/>
      <c r="T1536" s="30"/>
      <c r="U1536" s="30"/>
      <c r="V1536" s="30"/>
      <c r="W1536" s="30"/>
      <c r="X1536" s="31"/>
      <c r="Y1536" s="30"/>
      <c r="Z1536" s="32"/>
    </row>
    <row r="1537" spans="2:26" x14ac:dyDescent="0.2">
      <c r="B1537" s="34"/>
      <c r="C1537" s="30"/>
      <c r="D1537" s="30"/>
      <c r="E1537" s="30"/>
      <c r="F1537" s="30"/>
      <c r="G1537" s="30"/>
      <c r="H1537" s="30"/>
      <c r="I1537" s="30"/>
      <c r="J1537" s="30"/>
      <c r="K1537" s="30"/>
      <c r="L1537" s="30"/>
      <c r="M1537" s="30"/>
      <c r="N1537" s="30"/>
      <c r="O1537" s="30"/>
      <c r="P1537" s="30"/>
      <c r="Q1537" s="30"/>
      <c r="R1537" s="30"/>
      <c r="S1537" s="30"/>
      <c r="T1537" s="30"/>
      <c r="U1537" s="30"/>
      <c r="V1537" s="30"/>
      <c r="W1537" s="30"/>
      <c r="X1537" s="31"/>
      <c r="Y1537" s="30"/>
      <c r="Z1537" s="32"/>
    </row>
    <row r="1538" spans="2:26" x14ac:dyDescent="0.2">
      <c r="B1538" s="34"/>
      <c r="C1538" s="30"/>
      <c r="D1538" s="30"/>
      <c r="E1538" s="30"/>
      <c r="F1538" s="30"/>
      <c r="G1538" s="30"/>
      <c r="H1538" s="30"/>
      <c r="I1538" s="30"/>
      <c r="J1538" s="30"/>
      <c r="K1538" s="30"/>
      <c r="L1538" s="30"/>
      <c r="M1538" s="30"/>
      <c r="N1538" s="30"/>
      <c r="O1538" s="30"/>
      <c r="P1538" s="30"/>
      <c r="Q1538" s="30"/>
      <c r="R1538" s="30"/>
      <c r="S1538" s="30"/>
      <c r="T1538" s="30"/>
      <c r="U1538" s="30"/>
      <c r="V1538" s="30"/>
      <c r="W1538" s="30"/>
      <c r="X1538" s="31"/>
      <c r="Y1538" s="30"/>
      <c r="Z1538" s="32"/>
    </row>
    <row r="1539" spans="2:26" x14ac:dyDescent="0.2">
      <c r="B1539" s="34"/>
      <c r="C1539" s="30"/>
      <c r="D1539" s="30"/>
      <c r="E1539" s="30"/>
      <c r="F1539" s="30"/>
      <c r="G1539" s="30"/>
      <c r="H1539" s="30"/>
      <c r="I1539" s="30"/>
      <c r="J1539" s="30"/>
      <c r="K1539" s="30"/>
      <c r="L1539" s="30"/>
      <c r="M1539" s="30"/>
      <c r="N1539" s="30"/>
      <c r="O1539" s="30"/>
      <c r="P1539" s="30"/>
      <c r="Q1539" s="30"/>
      <c r="R1539" s="30"/>
      <c r="S1539" s="30"/>
      <c r="T1539" s="30"/>
      <c r="U1539" s="30"/>
      <c r="V1539" s="30"/>
      <c r="W1539" s="30"/>
      <c r="X1539" s="31"/>
      <c r="Y1539" s="30"/>
      <c r="Z1539" s="32"/>
    </row>
    <row r="1540" spans="2:26" x14ac:dyDescent="0.2">
      <c r="B1540" s="34"/>
      <c r="C1540" s="30"/>
      <c r="D1540" s="30"/>
      <c r="E1540" s="30"/>
      <c r="F1540" s="30"/>
      <c r="G1540" s="30"/>
      <c r="H1540" s="30"/>
      <c r="I1540" s="30"/>
      <c r="J1540" s="30"/>
      <c r="K1540" s="30"/>
      <c r="L1540" s="30"/>
      <c r="M1540" s="30"/>
      <c r="N1540" s="30"/>
      <c r="O1540" s="30"/>
      <c r="P1540" s="30"/>
      <c r="Q1540" s="30"/>
      <c r="R1540" s="30"/>
      <c r="S1540" s="30"/>
      <c r="T1540" s="30"/>
      <c r="U1540" s="30"/>
      <c r="V1540" s="30"/>
      <c r="W1540" s="30"/>
      <c r="X1540" s="31"/>
      <c r="Y1540" s="30"/>
      <c r="Z1540" s="32"/>
    </row>
    <row r="1541" spans="2:26" x14ac:dyDescent="0.2">
      <c r="B1541" s="34"/>
      <c r="C1541" s="30"/>
      <c r="D1541" s="30"/>
      <c r="E1541" s="30"/>
      <c r="F1541" s="30"/>
      <c r="G1541" s="30"/>
      <c r="H1541" s="30"/>
      <c r="I1541" s="30"/>
      <c r="J1541" s="30"/>
      <c r="K1541" s="30"/>
      <c r="L1541" s="30"/>
      <c r="M1541" s="30"/>
      <c r="N1541" s="30"/>
      <c r="O1541" s="30"/>
      <c r="P1541" s="30"/>
      <c r="Q1541" s="30"/>
      <c r="R1541" s="30"/>
      <c r="S1541" s="30"/>
      <c r="T1541" s="30"/>
      <c r="U1541" s="30"/>
      <c r="V1541" s="30"/>
      <c r="W1541" s="30"/>
      <c r="X1541" s="31"/>
      <c r="Y1541" s="30"/>
      <c r="Z1541" s="32"/>
    </row>
    <row r="1542" spans="2:26" x14ac:dyDescent="0.2">
      <c r="B1542" s="34"/>
      <c r="C1542" s="30"/>
      <c r="D1542" s="30"/>
      <c r="E1542" s="30"/>
      <c r="F1542" s="30"/>
      <c r="G1542" s="30"/>
      <c r="H1542" s="30"/>
      <c r="I1542" s="30"/>
      <c r="J1542" s="30"/>
      <c r="K1542" s="30"/>
      <c r="L1542" s="30"/>
      <c r="M1542" s="30"/>
      <c r="N1542" s="30"/>
      <c r="O1542" s="30"/>
      <c r="P1542" s="30"/>
      <c r="Q1542" s="30"/>
      <c r="R1542" s="30"/>
      <c r="S1542" s="30"/>
      <c r="T1542" s="30"/>
      <c r="U1542" s="30"/>
      <c r="V1542" s="30"/>
      <c r="W1542" s="30"/>
      <c r="X1542" s="31"/>
      <c r="Y1542" s="30"/>
      <c r="Z1542" s="32"/>
    </row>
    <row r="1543" spans="2:26" x14ac:dyDescent="0.2">
      <c r="B1543" s="34"/>
      <c r="C1543" s="30"/>
      <c r="D1543" s="30"/>
      <c r="E1543" s="30"/>
      <c r="F1543" s="30"/>
      <c r="G1543" s="30"/>
      <c r="H1543" s="30"/>
      <c r="I1543" s="30"/>
      <c r="J1543" s="30"/>
      <c r="K1543" s="30"/>
      <c r="L1543" s="30"/>
      <c r="M1543" s="30"/>
      <c r="N1543" s="30"/>
      <c r="O1543" s="30"/>
      <c r="P1543" s="30"/>
      <c r="Q1543" s="30"/>
      <c r="R1543" s="30"/>
      <c r="S1543" s="30"/>
      <c r="T1543" s="30"/>
      <c r="U1543" s="30"/>
      <c r="V1543" s="30"/>
      <c r="W1543" s="30"/>
      <c r="X1543" s="31"/>
      <c r="Y1543" s="30"/>
      <c r="Z1543" s="32"/>
    </row>
    <row r="1544" spans="2:26" x14ac:dyDescent="0.2">
      <c r="B1544" s="34"/>
      <c r="C1544" s="30"/>
      <c r="D1544" s="30"/>
      <c r="E1544" s="30"/>
      <c r="F1544" s="30"/>
      <c r="G1544" s="30"/>
      <c r="H1544" s="30"/>
      <c r="I1544" s="30"/>
      <c r="J1544" s="30"/>
      <c r="K1544" s="30"/>
      <c r="L1544" s="30"/>
      <c r="M1544" s="30"/>
      <c r="N1544" s="30"/>
      <c r="O1544" s="30"/>
      <c r="P1544" s="30"/>
      <c r="Q1544" s="30"/>
      <c r="R1544" s="30"/>
      <c r="S1544" s="30"/>
      <c r="T1544" s="30"/>
      <c r="U1544" s="30"/>
      <c r="V1544" s="30"/>
      <c r="W1544" s="30"/>
      <c r="X1544" s="31"/>
      <c r="Y1544" s="30"/>
      <c r="Z1544" s="32"/>
    </row>
    <row r="1545" spans="2:26" x14ac:dyDescent="0.2">
      <c r="B1545" s="34"/>
      <c r="C1545" s="30"/>
      <c r="D1545" s="30"/>
      <c r="E1545" s="30"/>
      <c r="F1545" s="30"/>
      <c r="G1545" s="30"/>
      <c r="H1545" s="30"/>
      <c r="I1545" s="30"/>
      <c r="J1545" s="30"/>
      <c r="K1545" s="30"/>
      <c r="L1545" s="30"/>
      <c r="M1545" s="30"/>
      <c r="N1545" s="30"/>
      <c r="O1545" s="30"/>
      <c r="P1545" s="30"/>
      <c r="Q1545" s="30"/>
      <c r="R1545" s="30"/>
      <c r="S1545" s="30"/>
      <c r="T1545" s="30"/>
      <c r="U1545" s="30"/>
      <c r="V1545" s="30"/>
      <c r="W1545" s="30"/>
      <c r="X1545" s="31"/>
      <c r="Y1545" s="30"/>
      <c r="Z1545" s="32"/>
    </row>
    <row r="1546" spans="2:26" x14ac:dyDescent="0.2">
      <c r="B1546" s="34"/>
      <c r="C1546" s="30"/>
      <c r="D1546" s="30"/>
      <c r="E1546" s="30"/>
      <c r="F1546" s="30"/>
      <c r="G1546" s="30"/>
      <c r="H1546" s="30"/>
      <c r="I1546" s="30"/>
      <c r="J1546" s="30"/>
      <c r="K1546" s="30"/>
      <c r="L1546" s="30"/>
      <c r="M1546" s="30"/>
      <c r="N1546" s="30"/>
      <c r="O1546" s="30"/>
      <c r="P1546" s="30"/>
      <c r="Q1546" s="30"/>
      <c r="R1546" s="30"/>
      <c r="S1546" s="30"/>
      <c r="T1546" s="30"/>
      <c r="U1546" s="30"/>
      <c r="V1546" s="30"/>
      <c r="W1546" s="30"/>
      <c r="X1546" s="31"/>
      <c r="Y1546" s="30"/>
      <c r="Z1546" s="32"/>
    </row>
    <row r="1547" spans="2:26" x14ac:dyDescent="0.2">
      <c r="B1547" s="34"/>
      <c r="C1547" s="30"/>
      <c r="D1547" s="30"/>
      <c r="E1547" s="30"/>
      <c r="F1547" s="30"/>
      <c r="G1547" s="30"/>
      <c r="H1547" s="30"/>
      <c r="I1547" s="30"/>
      <c r="J1547" s="30"/>
      <c r="K1547" s="30"/>
      <c r="L1547" s="30"/>
      <c r="M1547" s="30"/>
      <c r="N1547" s="30"/>
      <c r="O1547" s="30"/>
      <c r="P1547" s="30"/>
      <c r="Q1547" s="30"/>
      <c r="R1547" s="30"/>
      <c r="S1547" s="30"/>
      <c r="T1547" s="30"/>
      <c r="U1547" s="30"/>
      <c r="V1547" s="30"/>
      <c r="W1547" s="30"/>
      <c r="X1547" s="31"/>
      <c r="Y1547" s="30"/>
      <c r="Z1547" s="32"/>
    </row>
    <row r="1548" spans="2:26" x14ac:dyDescent="0.2">
      <c r="B1548" s="34"/>
      <c r="C1548" s="30"/>
      <c r="D1548" s="30"/>
      <c r="E1548" s="30"/>
      <c r="F1548" s="30"/>
      <c r="G1548" s="30"/>
      <c r="H1548" s="30"/>
      <c r="I1548" s="30"/>
      <c r="J1548" s="30"/>
      <c r="K1548" s="30"/>
      <c r="L1548" s="30"/>
      <c r="M1548" s="30"/>
      <c r="N1548" s="30"/>
      <c r="O1548" s="30"/>
      <c r="P1548" s="30"/>
      <c r="Q1548" s="30"/>
      <c r="R1548" s="30"/>
      <c r="S1548" s="30"/>
      <c r="T1548" s="30"/>
      <c r="U1548" s="30"/>
      <c r="V1548" s="30"/>
      <c r="W1548" s="30"/>
      <c r="X1548" s="31"/>
      <c r="Y1548" s="30"/>
      <c r="Z1548" s="32"/>
    </row>
    <row r="1549" spans="2:26" x14ac:dyDescent="0.2">
      <c r="B1549" s="34"/>
      <c r="C1549" s="30"/>
      <c r="D1549" s="30"/>
      <c r="E1549" s="30"/>
      <c r="F1549" s="30"/>
      <c r="G1549" s="30"/>
      <c r="H1549" s="30"/>
      <c r="I1549" s="30"/>
      <c r="J1549" s="30"/>
      <c r="K1549" s="30"/>
      <c r="L1549" s="30"/>
      <c r="M1549" s="30"/>
      <c r="N1549" s="30"/>
      <c r="O1549" s="30"/>
      <c r="P1549" s="30"/>
      <c r="Q1549" s="30"/>
      <c r="R1549" s="30"/>
      <c r="S1549" s="30"/>
      <c r="T1549" s="30"/>
      <c r="U1549" s="30"/>
      <c r="V1549" s="30"/>
      <c r="W1549" s="30"/>
      <c r="X1549" s="31"/>
      <c r="Y1549" s="30"/>
      <c r="Z1549" s="32"/>
    </row>
    <row r="1550" spans="2:26" x14ac:dyDescent="0.2">
      <c r="B1550" s="34"/>
      <c r="C1550" s="30"/>
      <c r="D1550" s="30"/>
      <c r="E1550" s="30"/>
      <c r="F1550" s="30"/>
      <c r="G1550" s="30"/>
      <c r="H1550" s="30"/>
      <c r="I1550" s="30"/>
      <c r="J1550" s="30"/>
      <c r="K1550" s="30"/>
      <c r="L1550" s="30"/>
      <c r="M1550" s="30"/>
      <c r="N1550" s="30"/>
      <c r="O1550" s="30"/>
      <c r="P1550" s="30"/>
      <c r="Q1550" s="30"/>
      <c r="R1550" s="30"/>
      <c r="S1550" s="30"/>
      <c r="T1550" s="30"/>
      <c r="U1550" s="30"/>
      <c r="V1550" s="30"/>
      <c r="W1550" s="30"/>
      <c r="X1550" s="31"/>
      <c r="Y1550" s="30"/>
      <c r="Z1550" s="32"/>
    </row>
    <row r="1551" spans="2:26" x14ac:dyDescent="0.2">
      <c r="B1551" s="34"/>
      <c r="C1551" s="30"/>
      <c r="D1551" s="30"/>
      <c r="E1551" s="30"/>
      <c r="F1551" s="30"/>
      <c r="G1551" s="30"/>
      <c r="H1551" s="30"/>
      <c r="I1551" s="30"/>
      <c r="J1551" s="30"/>
      <c r="K1551" s="30"/>
      <c r="L1551" s="30"/>
      <c r="M1551" s="30"/>
      <c r="N1551" s="30"/>
      <c r="O1551" s="30"/>
      <c r="P1551" s="30"/>
      <c r="Q1551" s="30"/>
      <c r="R1551" s="30"/>
      <c r="S1551" s="30"/>
      <c r="T1551" s="30"/>
      <c r="U1551" s="30"/>
      <c r="V1551" s="30"/>
      <c r="W1551" s="30"/>
      <c r="X1551" s="31"/>
      <c r="Y1551" s="30"/>
      <c r="Z1551" s="32"/>
    </row>
    <row r="1552" spans="2:26" x14ac:dyDescent="0.2">
      <c r="B1552" s="34"/>
      <c r="C1552" s="30"/>
      <c r="D1552" s="30"/>
      <c r="E1552" s="30"/>
      <c r="F1552" s="30"/>
      <c r="G1552" s="30"/>
      <c r="H1552" s="30"/>
      <c r="I1552" s="30"/>
      <c r="J1552" s="30"/>
      <c r="K1552" s="30"/>
      <c r="L1552" s="30"/>
      <c r="M1552" s="30"/>
      <c r="N1552" s="30"/>
      <c r="O1552" s="30"/>
      <c r="P1552" s="30"/>
      <c r="Q1552" s="30"/>
      <c r="R1552" s="30"/>
      <c r="S1552" s="30"/>
      <c r="T1552" s="30"/>
      <c r="U1552" s="30"/>
      <c r="V1552" s="30"/>
      <c r="W1552" s="30"/>
      <c r="X1552" s="31"/>
      <c r="Y1552" s="30"/>
      <c r="Z1552" s="32"/>
    </row>
    <row r="1553" spans="2:26" x14ac:dyDescent="0.2">
      <c r="B1553" s="34"/>
      <c r="C1553" s="30"/>
      <c r="D1553" s="30"/>
      <c r="E1553" s="30"/>
      <c r="F1553" s="30"/>
      <c r="G1553" s="30"/>
      <c r="H1553" s="30"/>
      <c r="I1553" s="30"/>
      <c r="J1553" s="30"/>
      <c r="K1553" s="30"/>
      <c r="L1553" s="30"/>
      <c r="M1553" s="30"/>
      <c r="N1553" s="30"/>
      <c r="O1553" s="30"/>
      <c r="P1553" s="30"/>
      <c r="Q1553" s="30"/>
      <c r="R1553" s="30"/>
      <c r="S1553" s="30"/>
      <c r="T1553" s="30"/>
      <c r="U1553" s="30"/>
      <c r="V1553" s="30"/>
      <c r="W1553" s="30"/>
      <c r="X1553" s="31"/>
      <c r="Y1553" s="30"/>
      <c r="Z1553" s="32"/>
    </row>
    <row r="1554" spans="2:26" x14ac:dyDescent="0.2">
      <c r="B1554" s="34"/>
      <c r="C1554" s="30"/>
      <c r="D1554" s="30"/>
      <c r="E1554" s="30"/>
      <c r="F1554" s="30"/>
      <c r="G1554" s="30"/>
      <c r="H1554" s="30"/>
      <c r="I1554" s="30"/>
      <c r="J1554" s="30"/>
      <c r="K1554" s="30"/>
      <c r="L1554" s="30"/>
      <c r="M1554" s="30"/>
      <c r="N1554" s="30"/>
      <c r="O1554" s="30"/>
      <c r="P1554" s="30"/>
      <c r="Q1554" s="30"/>
      <c r="R1554" s="30"/>
      <c r="S1554" s="30"/>
      <c r="T1554" s="30"/>
      <c r="U1554" s="30"/>
      <c r="V1554" s="30"/>
      <c r="W1554" s="30"/>
      <c r="X1554" s="31"/>
      <c r="Y1554" s="30"/>
      <c r="Z1554" s="32"/>
    </row>
    <row r="1555" spans="2:26" x14ac:dyDescent="0.2">
      <c r="B1555" s="34"/>
      <c r="C1555" s="30"/>
      <c r="D1555" s="30"/>
      <c r="E1555" s="30"/>
      <c r="F1555" s="30"/>
      <c r="G1555" s="30"/>
      <c r="H1555" s="30"/>
      <c r="I1555" s="30"/>
      <c r="J1555" s="30"/>
      <c r="K1555" s="30"/>
      <c r="L1555" s="30"/>
      <c r="M1555" s="30"/>
      <c r="N1555" s="30"/>
      <c r="O1555" s="30"/>
      <c r="P1555" s="30"/>
      <c r="Q1555" s="30"/>
      <c r="R1555" s="30"/>
      <c r="S1555" s="30"/>
      <c r="T1555" s="30"/>
      <c r="U1555" s="30"/>
      <c r="V1555" s="30"/>
      <c r="W1555" s="30"/>
      <c r="X1555" s="31"/>
      <c r="Y1555" s="30"/>
      <c r="Z1555" s="32"/>
    </row>
    <row r="1556" spans="2:26" x14ac:dyDescent="0.2">
      <c r="B1556" s="34"/>
      <c r="C1556" s="30"/>
      <c r="D1556" s="30"/>
      <c r="E1556" s="30"/>
      <c r="F1556" s="30"/>
      <c r="G1556" s="30"/>
      <c r="H1556" s="30"/>
      <c r="I1556" s="30"/>
      <c r="J1556" s="30"/>
      <c r="K1556" s="30"/>
      <c r="L1556" s="30"/>
      <c r="M1556" s="30"/>
      <c r="N1556" s="30"/>
      <c r="O1556" s="30"/>
      <c r="P1556" s="30"/>
      <c r="Q1556" s="30"/>
      <c r="R1556" s="30"/>
      <c r="S1556" s="30"/>
      <c r="T1556" s="30"/>
      <c r="U1556" s="30"/>
      <c r="V1556" s="30"/>
      <c r="W1556" s="30"/>
      <c r="X1556" s="31"/>
      <c r="Y1556" s="30"/>
      <c r="Z1556" s="32"/>
    </row>
    <row r="1557" spans="2:26" x14ac:dyDescent="0.2">
      <c r="B1557" s="34"/>
      <c r="C1557" s="30"/>
      <c r="D1557" s="30"/>
      <c r="E1557" s="30"/>
      <c r="F1557" s="30"/>
      <c r="G1557" s="30"/>
      <c r="H1557" s="30"/>
      <c r="I1557" s="30"/>
      <c r="J1557" s="30"/>
      <c r="K1557" s="30"/>
      <c r="L1557" s="30"/>
      <c r="M1557" s="30"/>
      <c r="N1557" s="30"/>
      <c r="O1557" s="30"/>
      <c r="P1557" s="30"/>
      <c r="Q1557" s="30"/>
      <c r="R1557" s="30"/>
      <c r="S1557" s="30"/>
      <c r="T1557" s="30"/>
      <c r="U1557" s="30"/>
      <c r="V1557" s="30"/>
      <c r="W1557" s="30"/>
      <c r="X1557" s="31"/>
      <c r="Y1557" s="30"/>
      <c r="Z1557" s="32"/>
    </row>
    <row r="1558" spans="2:26" x14ac:dyDescent="0.2">
      <c r="B1558" s="34"/>
      <c r="C1558" s="30"/>
      <c r="D1558" s="30"/>
      <c r="E1558" s="30"/>
      <c r="F1558" s="30"/>
      <c r="G1558" s="30"/>
      <c r="H1558" s="30"/>
      <c r="I1558" s="30"/>
      <c r="J1558" s="30"/>
      <c r="K1558" s="30"/>
      <c r="L1558" s="30"/>
      <c r="M1558" s="30"/>
      <c r="N1558" s="30"/>
      <c r="O1558" s="30"/>
      <c r="P1558" s="30"/>
      <c r="Q1558" s="30"/>
      <c r="R1558" s="30"/>
      <c r="S1558" s="30"/>
      <c r="T1558" s="30"/>
      <c r="U1558" s="30"/>
      <c r="V1558" s="30"/>
      <c r="W1558" s="30"/>
      <c r="X1558" s="31"/>
      <c r="Y1558" s="30"/>
      <c r="Z1558" s="32"/>
    </row>
    <row r="1559" spans="2:26" x14ac:dyDescent="0.2">
      <c r="B1559" s="34"/>
      <c r="C1559" s="30"/>
      <c r="D1559" s="30"/>
      <c r="E1559" s="30"/>
      <c r="F1559" s="30"/>
      <c r="G1559" s="30"/>
      <c r="H1559" s="30"/>
      <c r="I1559" s="30"/>
      <c r="J1559" s="30"/>
      <c r="K1559" s="30"/>
      <c r="L1559" s="30"/>
      <c r="M1559" s="30"/>
      <c r="N1559" s="30"/>
      <c r="O1559" s="30"/>
      <c r="P1559" s="30"/>
      <c r="Q1559" s="30"/>
      <c r="R1559" s="30"/>
      <c r="S1559" s="30"/>
      <c r="T1559" s="30"/>
      <c r="U1559" s="30"/>
      <c r="V1559" s="30"/>
      <c r="W1559" s="30"/>
      <c r="X1559" s="31"/>
      <c r="Y1559" s="30"/>
      <c r="Z1559" s="32"/>
    </row>
    <row r="1560" spans="2:26" x14ac:dyDescent="0.2">
      <c r="B1560" s="34"/>
      <c r="C1560" s="30"/>
      <c r="D1560" s="30"/>
      <c r="E1560" s="30"/>
      <c r="F1560" s="30"/>
      <c r="G1560" s="30"/>
      <c r="H1560" s="30"/>
      <c r="I1560" s="30"/>
      <c r="J1560" s="30"/>
      <c r="K1560" s="30"/>
      <c r="L1560" s="30"/>
      <c r="M1560" s="30"/>
      <c r="N1560" s="30"/>
      <c r="O1560" s="30"/>
      <c r="P1560" s="30"/>
      <c r="Q1560" s="30"/>
      <c r="R1560" s="30"/>
      <c r="S1560" s="30"/>
      <c r="T1560" s="30"/>
      <c r="U1560" s="30"/>
      <c r="V1560" s="30"/>
      <c r="W1560" s="30"/>
      <c r="X1560" s="31"/>
      <c r="Y1560" s="30"/>
      <c r="Z1560" s="32"/>
    </row>
    <row r="1561" spans="2:26" x14ac:dyDescent="0.2">
      <c r="B1561" s="34"/>
      <c r="C1561" s="30"/>
      <c r="D1561" s="30"/>
      <c r="E1561" s="30"/>
      <c r="F1561" s="30"/>
      <c r="G1561" s="30"/>
      <c r="H1561" s="30"/>
      <c r="I1561" s="30"/>
      <c r="J1561" s="30"/>
      <c r="K1561" s="30"/>
      <c r="L1561" s="30"/>
      <c r="M1561" s="30"/>
      <c r="N1561" s="30"/>
      <c r="O1561" s="30"/>
      <c r="P1561" s="30"/>
      <c r="Q1561" s="30"/>
      <c r="R1561" s="30"/>
      <c r="S1561" s="30"/>
      <c r="T1561" s="30"/>
      <c r="U1561" s="30"/>
      <c r="V1561" s="30"/>
      <c r="W1561" s="30"/>
      <c r="X1561" s="31"/>
      <c r="Y1561" s="30"/>
      <c r="Z1561" s="32"/>
    </row>
    <row r="1562" spans="2:26" x14ac:dyDescent="0.2">
      <c r="B1562" s="34"/>
      <c r="C1562" s="30"/>
      <c r="D1562" s="30"/>
      <c r="E1562" s="30"/>
      <c r="F1562" s="30"/>
      <c r="G1562" s="30"/>
      <c r="H1562" s="30"/>
      <c r="I1562" s="30"/>
      <c r="J1562" s="30"/>
      <c r="K1562" s="30"/>
      <c r="L1562" s="30"/>
      <c r="M1562" s="30"/>
      <c r="N1562" s="30"/>
      <c r="O1562" s="30"/>
      <c r="P1562" s="30"/>
      <c r="Q1562" s="30"/>
      <c r="R1562" s="30"/>
      <c r="S1562" s="30"/>
      <c r="T1562" s="30"/>
      <c r="U1562" s="30"/>
      <c r="V1562" s="30"/>
      <c r="W1562" s="30"/>
      <c r="X1562" s="31"/>
      <c r="Y1562" s="30"/>
      <c r="Z1562" s="32"/>
    </row>
    <row r="1563" spans="2:26" x14ac:dyDescent="0.2">
      <c r="B1563" s="34"/>
      <c r="C1563" s="30"/>
      <c r="D1563" s="30"/>
      <c r="E1563" s="30"/>
      <c r="F1563" s="30"/>
      <c r="G1563" s="30"/>
      <c r="H1563" s="30"/>
      <c r="I1563" s="30"/>
      <c r="J1563" s="30"/>
      <c r="K1563" s="30"/>
      <c r="L1563" s="30"/>
      <c r="M1563" s="30"/>
      <c r="N1563" s="30"/>
      <c r="O1563" s="30"/>
      <c r="P1563" s="30"/>
      <c r="Q1563" s="30"/>
      <c r="R1563" s="30"/>
      <c r="S1563" s="30"/>
      <c r="T1563" s="30"/>
      <c r="U1563" s="30"/>
      <c r="V1563" s="30"/>
      <c r="W1563" s="30"/>
      <c r="X1563" s="31"/>
      <c r="Y1563" s="30"/>
      <c r="Z1563" s="32"/>
    </row>
    <row r="1564" spans="2:26" x14ac:dyDescent="0.2">
      <c r="B1564" s="34"/>
      <c r="C1564" s="30"/>
      <c r="D1564" s="30"/>
      <c r="E1564" s="30"/>
      <c r="F1564" s="30"/>
      <c r="G1564" s="30"/>
      <c r="H1564" s="30"/>
      <c r="I1564" s="30"/>
      <c r="J1564" s="30"/>
      <c r="K1564" s="30"/>
      <c r="L1564" s="30"/>
      <c r="M1564" s="30"/>
      <c r="N1564" s="30"/>
      <c r="O1564" s="30"/>
      <c r="P1564" s="30"/>
      <c r="Q1564" s="30"/>
      <c r="R1564" s="30"/>
      <c r="S1564" s="30"/>
      <c r="T1564" s="30"/>
      <c r="U1564" s="30"/>
      <c r="V1564" s="30"/>
      <c r="W1564" s="30"/>
      <c r="X1564" s="31"/>
      <c r="Y1564" s="30"/>
      <c r="Z1564" s="32"/>
    </row>
    <row r="1565" spans="2:26" x14ac:dyDescent="0.2">
      <c r="B1565" s="34"/>
      <c r="C1565" s="30"/>
      <c r="D1565" s="30"/>
      <c r="E1565" s="30"/>
      <c r="F1565" s="30"/>
      <c r="G1565" s="30"/>
      <c r="H1565" s="30"/>
      <c r="I1565" s="30"/>
      <c r="J1565" s="30"/>
      <c r="K1565" s="30"/>
      <c r="L1565" s="30"/>
      <c r="M1565" s="30"/>
      <c r="N1565" s="30"/>
      <c r="O1565" s="30"/>
      <c r="P1565" s="30"/>
      <c r="Q1565" s="30"/>
      <c r="R1565" s="30"/>
      <c r="S1565" s="30"/>
      <c r="T1565" s="30"/>
      <c r="U1565" s="30"/>
      <c r="V1565" s="30"/>
      <c r="W1565" s="30"/>
      <c r="X1565" s="31"/>
      <c r="Y1565" s="30"/>
      <c r="Z1565" s="32"/>
    </row>
    <row r="1566" spans="2:26" x14ac:dyDescent="0.2">
      <c r="B1566" s="34"/>
      <c r="C1566" s="30"/>
      <c r="D1566" s="30"/>
      <c r="E1566" s="30"/>
      <c r="F1566" s="30"/>
      <c r="G1566" s="30"/>
      <c r="H1566" s="30"/>
      <c r="I1566" s="30"/>
      <c r="J1566" s="30"/>
      <c r="K1566" s="30"/>
      <c r="L1566" s="30"/>
      <c r="M1566" s="30"/>
      <c r="N1566" s="30"/>
      <c r="O1566" s="30"/>
      <c r="P1566" s="30"/>
      <c r="Q1566" s="30"/>
      <c r="R1566" s="30"/>
      <c r="S1566" s="30"/>
      <c r="T1566" s="30"/>
      <c r="U1566" s="30"/>
      <c r="V1566" s="30"/>
      <c r="W1566" s="30"/>
      <c r="X1566" s="31"/>
      <c r="Y1566" s="30"/>
      <c r="Z1566" s="32"/>
    </row>
    <row r="1567" spans="2:26" x14ac:dyDescent="0.2">
      <c r="B1567" s="34"/>
      <c r="C1567" s="30"/>
      <c r="D1567" s="30"/>
      <c r="E1567" s="30"/>
      <c r="F1567" s="30"/>
      <c r="G1567" s="30"/>
      <c r="H1567" s="30"/>
      <c r="I1567" s="30"/>
      <c r="J1567" s="30"/>
      <c r="K1567" s="30"/>
      <c r="L1567" s="30"/>
      <c r="M1567" s="30"/>
      <c r="N1567" s="30"/>
      <c r="O1567" s="30"/>
      <c r="P1567" s="30"/>
      <c r="Q1567" s="30"/>
      <c r="R1567" s="30"/>
      <c r="S1567" s="30"/>
      <c r="T1567" s="30"/>
      <c r="U1567" s="30"/>
      <c r="V1567" s="30"/>
      <c r="W1567" s="30"/>
      <c r="X1567" s="31"/>
      <c r="Y1567" s="30"/>
      <c r="Z1567" s="32"/>
    </row>
    <row r="1568" spans="2:26" x14ac:dyDescent="0.2">
      <c r="B1568" s="34"/>
      <c r="C1568" s="30"/>
      <c r="D1568" s="30"/>
      <c r="E1568" s="30"/>
      <c r="F1568" s="30"/>
      <c r="G1568" s="30"/>
      <c r="H1568" s="30"/>
      <c r="I1568" s="30"/>
      <c r="J1568" s="30"/>
      <c r="K1568" s="30"/>
      <c r="L1568" s="30"/>
      <c r="M1568" s="30"/>
      <c r="N1568" s="30"/>
      <c r="O1568" s="30"/>
      <c r="P1568" s="30"/>
      <c r="Q1568" s="30"/>
      <c r="R1568" s="30"/>
      <c r="S1568" s="30"/>
      <c r="T1568" s="30"/>
      <c r="U1568" s="30"/>
      <c r="V1568" s="30"/>
      <c r="W1568" s="30"/>
      <c r="X1568" s="31"/>
      <c r="Y1568" s="30"/>
      <c r="Z1568" s="32"/>
    </row>
    <row r="1569" spans="2:26" x14ac:dyDescent="0.2">
      <c r="B1569" s="34"/>
      <c r="C1569" s="30"/>
      <c r="D1569" s="30"/>
      <c r="E1569" s="30"/>
      <c r="F1569" s="30"/>
      <c r="G1569" s="30"/>
      <c r="H1569" s="30"/>
      <c r="I1569" s="30"/>
      <c r="J1569" s="30"/>
      <c r="K1569" s="30"/>
      <c r="L1569" s="30"/>
      <c r="M1569" s="30"/>
      <c r="N1569" s="30"/>
      <c r="O1569" s="30"/>
      <c r="P1569" s="30"/>
      <c r="Q1569" s="30"/>
      <c r="R1569" s="30"/>
      <c r="S1569" s="30"/>
      <c r="T1569" s="30"/>
      <c r="U1569" s="30"/>
      <c r="V1569" s="30"/>
      <c r="W1569" s="30"/>
      <c r="X1569" s="31"/>
      <c r="Y1569" s="30"/>
      <c r="Z1569" s="32"/>
    </row>
    <row r="1570" spans="2:26" x14ac:dyDescent="0.2">
      <c r="B1570" s="34"/>
      <c r="C1570" s="30"/>
      <c r="D1570" s="30"/>
      <c r="E1570" s="30"/>
      <c r="F1570" s="30"/>
      <c r="G1570" s="30"/>
      <c r="H1570" s="30"/>
      <c r="I1570" s="30"/>
      <c r="J1570" s="30"/>
      <c r="K1570" s="30"/>
      <c r="L1570" s="30"/>
      <c r="M1570" s="30"/>
      <c r="N1570" s="30"/>
      <c r="O1570" s="30"/>
      <c r="P1570" s="30"/>
      <c r="Q1570" s="30"/>
      <c r="R1570" s="30"/>
      <c r="S1570" s="30"/>
      <c r="T1570" s="30"/>
      <c r="U1570" s="30"/>
      <c r="V1570" s="30"/>
      <c r="W1570" s="30"/>
      <c r="X1570" s="31"/>
      <c r="Y1570" s="30"/>
      <c r="Z1570" s="32"/>
    </row>
    <row r="1571" spans="2:26" x14ac:dyDescent="0.2">
      <c r="B1571" s="34"/>
      <c r="C1571" s="30"/>
      <c r="D1571" s="30"/>
      <c r="E1571" s="30"/>
      <c r="F1571" s="30"/>
      <c r="G1571" s="30"/>
      <c r="H1571" s="30"/>
      <c r="I1571" s="30"/>
      <c r="J1571" s="30"/>
      <c r="K1571" s="30"/>
      <c r="L1571" s="30"/>
      <c r="M1571" s="30"/>
      <c r="N1571" s="30"/>
      <c r="O1571" s="30"/>
      <c r="P1571" s="30"/>
      <c r="Q1571" s="30"/>
      <c r="R1571" s="30"/>
      <c r="S1571" s="30"/>
      <c r="T1571" s="30"/>
      <c r="U1571" s="30"/>
      <c r="V1571" s="30"/>
      <c r="W1571" s="30"/>
      <c r="X1571" s="31"/>
      <c r="Y1571" s="30"/>
      <c r="Z1571" s="32"/>
    </row>
    <row r="1572" spans="2:26" x14ac:dyDescent="0.2">
      <c r="B1572" s="34"/>
      <c r="C1572" s="30"/>
      <c r="D1572" s="30"/>
      <c r="E1572" s="30"/>
      <c r="F1572" s="30"/>
      <c r="G1572" s="30"/>
      <c r="H1572" s="30"/>
      <c r="I1572" s="30"/>
      <c r="J1572" s="30"/>
      <c r="K1572" s="30"/>
      <c r="L1572" s="30"/>
      <c r="M1572" s="30"/>
      <c r="N1572" s="30"/>
      <c r="O1572" s="30"/>
      <c r="P1572" s="30"/>
      <c r="Q1572" s="30"/>
      <c r="R1572" s="30"/>
      <c r="S1572" s="30"/>
      <c r="T1572" s="30"/>
      <c r="U1572" s="30"/>
      <c r="V1572" s="30"/>
      <c r="W1572" s="30"/>
      <c r="X1572" s="31"/>
      <c r="Y1572" s="30"/>
      <c r="Z1572" s="32"/>
    </row>
    <row r="1573" spans="2:26" x14ac:dyDescent="0.2">
      <c r="B1573" s="34"/>
      <c r="C1573" s="30"/>
      <c r="D1573" s="30"/>
      <c r="E1573" s="30"/>
      <c r="F1573" s="30"/>
      <c r="G1573" s="30"/>
      <c r="H1573" s="30"/>
      <c r="I1573" s="30"/>
      <c r="J1573" s="30"/>
      <c r="K1573" s="30"/>
      <c r="L1573" s="30"/>
      <c r="M1573" s="30"/>
      <c r="N1573" s="30"/>
      <c r="O1573" s="30"/>
      <c r="P1573" s="30"/>
      <c r="Q1573" s="30"/>
      <c r="R1573" s="30"/>
      <c r="S1573" s="30"/>
      <c r="T1573" s="30"/>
      <c r="U1573" s="30"/>
      <c r="V1573" s="30"/>
      <c r="W1573" s="30"/>
      <c r="X1573" s="31"/>
      <c r="Y1573" s="30"/>
      <c r="Z1573" s="32"/>
    </row>
    <row r="1574" spans="2:26" x14ac:dyDescent="0.2">
      <c r="B1574" s="34"/>
      <c r="C1574" s="30"/>
      <c r="D1574" s="30"/>
      <c r="E1574" s="30"/>
      <c r="F1574" s="30"/>
      <c r="G1574" s="30"/>
      <c r="H1574" s="30"/>
      <c r="I1574" s="30"/>
      <c r="J1574" s="30"/>
      <c r="K1574" s="30"/>
      <c r="L1574" s="30"/>
      <c r="M1574" s="30"/>
      <c r="N1574" s="30"/>
      <c r="O1574" s="30"/>
      <c r="P1574" s="30"/>
      <c r="Q1574" s="30"/>
      <c r="R1574" s="30"/>
      <c r="S1574" s="30"/>
      <c r="T1574" s="30"/>
      <c r="U1574" s="30"/>
      <c r="V1574" s="30"/>
      <c r="W1574" s="30"/>
      <c r="X1574" s="31"/>
      <c r="Y1574" s="30"/>
      <c r="Z1574" s="32"/>
    </row>
    <row r="1575" spans="2:26" x14ac:dyDescent="0.2">
      <c r="B1575" s="34"/>
      <c r="C1575" s="30"/>
      <c r="D1575" s="30"/>
      <c r="E1575" s="30"/>
      <c r="F1575" s="30"/>
      <c r="G1575" s="30"/>
      <c r="H1575" s="30"/>
      <c r="I1575" s="30"/>
      <c r="J1575" s="30"/>
      <c r="K1575" s="30"/>
      <c r="L1575" s="30"/>
      <c r="M1575" s="30"/>
      <c r="N1575" s="30"/>
      <c r="O1575" s="30"/>
      <c r="P1575" s="30"/>
      <c r="Q1575" s="30"/>
      <c r="R1575" s="30"/>
      <c r="S1575" s="30"/>
      <c r="T1575" s="30"/>
      <c r="U1575" s="30"/>
      <c r="V1575" s="30"/>
      <c r="W1575" s="30"/>
      <c r="X1575" s="31"/>
      <c r="Y1575" s="30"/>
      <c r="Z1575" s="32"/>
    </row>
    <row r="1576" spans="2:26" x14ac:dyDescent="0.2">
      <c r="B1576" s="34"/>
      <c r="C1576" s="30"/>
      <c r="D1576" s="30"/>
      <c r="E1576" s="30"/>
      <c r="F1576" s="30"/>
      <c r="G1576" s="30"/>
      <c r="H1576" s="30"/>
      <c r="I1576" s="30"/>
      <c r="J1576" s="30"/>
      <c r="K1576" s="30"/>
      <c r="L1576" s="30"/>
      <c r="M1576" s="30"/>
      <c r="N1576" s="30"/>
      <c r="O1576" s="30"/>
      <c r="P1576" s="30"/>
      <c r="Q1576" s="30"/>
      <c r="R1576" s="30"/>
      <c r="S1576" s="30"/>
      <c r="T1576" s="30"/>
      <c r="U1576" s="30"/>
      <c r="V1576" s="30"/>
      <c r="W1576" s="30"/>
      <c r="X1576" s="31"/>
      <c r="Y1576" s="30"/>
      <c r="Z1576" s="32"/>
    </row>
    <row r="1577" spans="2:26" x14ac:dyDescent="0.2">
      <c r="B1577" s="34"/>
      <c r="C1577" s="30"/>
      <c r="D1577" s="30"/>
      <c r="E1577" s="30"/>
      <c r="F1577" s="30"/>
      <c r="G1577" s="30"/>
      <c r="H1577" s="30"/>
      <c r="I1577" s="30"/>
      <c r="J1577" s="30"/>
      <c r="K1577" s="30"/>
      <c r="L1577" s="30"/>
      <c r="M1577" s="30"/>
      <c r="N1577" s="30"/>
      <c r="O1577" s="30"/>
      <c r="P1577" s="30"/>
      <c r="Q1577" s="30"/>
      <c r="R1577" s="30"/>
      <c r="S1577" s="30"/>
      <c r="T1577" s="30"/>
      <c r="U1577" s="30"/>
      <c r="V1577" s="30"/>
      <c r="W1577" s="30"/>
      <c r="X1577" s="31"/>
      <c r="Y1577" s="30"/>
      <c r="Z1577" s="32"/>
    </row>
    <row r="1578" spans="2:26" x14ac:dyDescent="0.2">
      <c r="B1578" s="34"/>
      <c r="C1578" s="30"/>
      <c r="D1578" s="30"/>
      <c r="E1578" s="30"/>
      <c r="F1578" s="30"/>
      <c r="G1578" s="30"/>
      <c r="H1578" s="30"/>
      <c r="I1578" s="30"/>
      <c r="J1578" s="30"/>
      <c r="K1578" s="30"/>
      <c r="L1578" s="30"/>
      <c r="M1578" s="30"/>
      <c r="N1578" s="30"/>
      <c r="O1578" s="30"/>
      <c r="P1578" s="30"/>
      <c r="Q1578" s="30"/>
      <c r="R1578" s="30"/>
      <c r="S1578" s="30"/>
      <c r="T1578" s="30"/>
      <c r="U1578" s="30"/>
      <c r="V1578" s="30"/>
      <c r="W1578" s="30"/>
      <c r="X1578" s="31"/>
      <c r="Y1578" s="30"/>
      <c r="Z1578" s="32"/>
    </row>
    <row r="1579" spans="2:26" x14ac:dyDescent="0.2">
      <c r="B1579" s="34"/>
      <c r="C1579" s="30"/>
      <c r="D1579" s="30"/>
      <c r="E1579" s="30"/>
      <c r="F1579" s="30"/>
      <c r="G1579" s="30"/>
      <c r="H1579" s="30"/>
      <c r="I1579" s="30"/>
      <c r="J1579" s="30"/>
      <c r="K1579" s="30"/>
      <c r="L1579" s="30"/>
      <c r="M1579" s="30"/>
      <c r="N1579" s="30"/>
      <c r="O1579" s="30"/>
      <c r="P1579" s="30"/>
      <c r="Q1579" s="30"/>
      <c r="R1579" s="30"/>
      <c r="S1579" s="30"/>
      <c r="T1579" s="30"/>
      <c r="U1579" s="30"/>
      <c r="V1579" s="30"/>
      <c r="W1579" s="30"/>
      <c r="X1579" s="31"/>
      <c r="Y1579" s="30"/>
      <c r="Z1579" s="32"/>
    </row>
    <row r="1580" spans="2:26" x14ac:dyDescent="0.2">
      <c r="B1580" s="34"/>
      <c r="C1580" s="30"/>
      <c r="D1580" s="30"/>
      <c r="E1580" s="30"/>
      <c r="F1580" s="30"/>
      <c r="G1580" s="30"/>
      <c r="H1580" s="30"/>
      <c r="I1580" s="30"/>
      <c r="J1580" s="30"/>
      <c r="K1580" s="30"/>
      <c r="L1580" s="30"/>
      <c r="M1580" s="30"/>
      <c r="N1580" s="30"/>
      <c r="O1580" s="30"/>
      <c r="P1580" s="30"/>
      <c r="Q1580" s="30"/>
      <c r="R1580" s="30"/>
      <c r="S1580" s="30"/>
      <c r="T1580" s="30"/>
      <c r="U1580" s="30"/>
      <c r="V1580" s="30"/>
      <c r="W1580" s="30"/>
      <c r="X1580" s="31"/>
      <c r="Y1580" s="30"/>
      <c r="Z1580" s="32"/>
    </row>
    <row r="1581" spans="2:26" x14ac:dyDescent="0.2">
      <c r="B1581" s="34"/>
      <c r="C1581" s="30"/>
      <c r="D1581" s="30"/>
      <c r="E1581" s="30"/>
      <c r="F1581" s="30"/>
      <c r="G1581" s="30"/>
      <c r="H1581" s="30"/>
      <c r="I1581" s="30"/>
      <c r="J1581" s="30"/>
      <c r="K1581" s="30"/>
      <c r="L1581" s="30"/>
      <c r="M1581" s="30"/>
      <c r="N1581" s="30"/>
      <c r="O1581" s="30"/>
      <c r="P1581" s="30"/>
      <c r="Q1581" s="30"/>
      <c r="R1581" s="30"/>
      <c r="S1581" s="30"/>
      <c r="T1581" s="30"/>
      <c r="U1581" s="30"/>
      <c r="V1581" s="30"/>
      <c r="W1581" s="30"/>
      <c r="X1581" s="31"/>
      <c r="Y1581" s="30"/>
      <c r="Z1581" s="32"/>
    </row>
    <row r="1582" spans="2:26" x14ac:dyDescent="0.2">
      <c r="B1582" s="34"/>
      <c r="C1582" s="30"/>
      <c r="D1582" s="30"/>
      <c r="E1582" s="30"/>
      <c r="F1582" s="30"/>
      <c r="G1582" s="30"/>
      <c r="H1582" s="30"/>
      <c r="I1582" s="30"/>
      <c r="J1582" s="30"/>
      <c r="K1582" s="30"/>
      <c r="L1582" s="30"/>
      <c r="M1582" s="30"/>
      <c r="N1582" s="30"/>
      <c r="O1582" s="30"/>
      <c r="P1582" s="30"/>
      <c r="Q1582" s="30"/>
      <c r="R1582" s="30"/>
      <c r="S1582" s="30"/>
      <c r="T1582" s="30"/>
      <c r="U1582" s="30"/>
      <c r="V1582" s="30"/>
      <c r="W1582" s="30"/>
      <c r="X1582" s="31"/>
      <c r="Y1582" s="30"/>
      <c r="Z1582" s="32"/>
    </row>
    <row r="1583" spans="2:26" x14ac:dyDescent="0.2">
      <c r="B1583" s="34"/>
      <c r="C1583" s="30"/>
      <c r="D1583" s="30"/>
      <c r="E1583" s="30"/>
      <c r="F1583" s="30"/>
      <c r="G1583" s="30"/>
      <c r="H1583" s="30"/>
      <c r="I1583" s="30"/>
      <c r="J1583" s="30"/>
      <c r="K1583" s="30"/>
      <c r="L1583" s="30"/>
      <c r="M1583" s="30"/>
      <c r="N1583" s="30"/>
      <c r="O1583" s="30"/>
      <c r="P1583" s="30"/>
      <c r="Q1583" s="30"/>
      <c r="R1583" s="30"/>
      <c r="S1583" s="30"/>
      <c r="T1583" s="30"/>
      <c r="U1583" s="30"/>
      <c r="V1583" s="30"/>
      <c r="W1583" s="30"/>
      <c r="X1583" s="31"/>
      <c r="Y1583" s="30"/>
      <c r="Z1583" s="32"/>
    </row>
    <row r="1584" spans="2:26" x14ac:dyDescent="0.2">
      <c r="B1584" s="34"/>
      <c r="C1584" s="30"/>
      <c r="D1584" s="30"/>
      <c r="E1584" s="30"/>
      <c r="F1584" s="30"/>
      <c r="G1584" s="30"/>
      <c r="H1584" s="30"/>
      <c r="I1584" s="30"/>
      <c r="J1584" s="30"/>
      <c r="K1584" s="30"/>
      <c r="L1584" s="30"/>
      <c r="M1584" s="30"/>
      <c r="N1584" s="30"/>
      <c r="O1584" s="30"/>
      <c r="P1584" s="30"/>
      <c r="Q1584" s="30"/>
      <c r="R1584" s="30"/>
      <c r="S1584" s="30"/>
      <c r="T1584" s="30"/>
      <c r="U1584" s="30"/>
      <c r="V1584" s="30"/>
      <c r="W1584" s="30"/>
      <c r="X1584" s="31"/>
      <c r="Y1584" s="30"/>
      <c r="Z1584" s="32"/>
    </row>
    <row r="1585" spans="2:26" x14ac:dyDescent="0.2">
      <c r="B1585" s="34"/>
      <c r="C1585" s="30"/>
      <c r="D1585" s="30"/>
      <c r="E1585" s="30"/>
      <c r="F1585" s="30"/>
      <c r="G1585" s="30"/>
      <c r="H1585" s="30"/>
      <c r="I1585" s="30"/>
      <c r="J1585" s="30"/>
      <c r="K1585" s="30"/>
      <c r="L1585" s="30"/>
      <c r="M1585" s="30"/>
      <c r="N1585" s="30"/>
      <c r="O1585" s="30"/>
      <c r="P1585" s="30"/>
      <c r="Q1585" s="30"/>
      <c r="R1585" s="30"/>
      <c r="S1585" s="30"/>
      <c r="T1585" s="30"/>
      <c r="U1585" s="30"/>
      <c r="V1585" s="30"/>
      <c r="W1585" s="30"/>
      <c r="X1585" s="31"/>
      <c r="Y1585" s="30"/>
      <c r="Z1585" s="32"/>
    </row>
    <row r="1586" spans="2:26" x14ac:dyDescent="0.2">
      <c r="B1586" s="34"/>
      <c r="C1586" s="30"/>
      <c r="D1586" s="30"/>
      <c r="E1586" s="30"/>
      <c r="F1586" s="30"/>
      <c r="G1586" s="30"/>
      <c r="H1586" s="30"/>
      <c r="I1586" s="30"/>
      <c r="J1586" s="30"/>
      <c r="K1586" s="30"/>
      <c r="L1586" s="30"/>
      <c r="M1586" s="30"/>
      <c r="N1586" s="30"/>
      <c r="O1586" s="30"/>
      <c r="P1586" s="30"/>
      <c r="Q1586" s="30"/>
      <c r="R1586" s="30"/>
      <c r="S1586" s="30"/>
      <c r="T1586" s="30"/>
      <c r="U1586" s="30"/>
      <c r="V1586" s="30"/>
      <c r="W1586" s="30"/>
      <c r="X1586" s="31"/>
      <c r="Y1586" s="30"/>
      <c r="Z1586" s="32"/>
    </row>
    <row r="1587" spans="2:26" x14ac:dyDescent="0.2">
      <c r="B1587" s="34"/>
      <c r="C1587" s="30"/>
      <c r="D1587" s="30"/>
      <c r="E1587" s="30"/>
      <c r="F1587" s="30"/>
      <c r="G1587" s="30"/>
      <c r="H1587" s="30"/>
      <c r="I1587" s="30"/>
      <c r="J1587" s="30"/>
      <c r="K1587" s="30"/>
      <c r="L1587" s="30"/>
      <c r="M1587" s="30"/>
      <c r="N1587" s="30"/>
      <c r="O1587" s="30"/>
      <c r="P1587" s="30"/>
      <c r="Q1587" s="30"/>
      <c r="R1587" s="30"/>
      <c r="S1587" s="30"/>
      <c r="T1587" s="30"/>
      <c r="U1587" s="30"/>
      <c r="V1587" s="30"/>
      <c r="W1587" s="30"/>
      <c r="X1587" s="31"/>
      <c r="Y1587" s="30"/>
      <c r="Z1587" s="32"/>
    </row>
    <row r="1588" spans="2:26" x14ac:dyDescent="0.2">
      <c r="B1588" s="34"/>
      <c r="C1588" s="30"/>
      <c r="D1588" s="30"/>
      <c r="E1588" s="30"/>
      <c r="F1588" s="30"/>
      <c r="G1588" s="30"/>
      <c r="H1588" s="30"/>
      <c r="I1588" s="30"/>
      <c r="J1588" s="30"/>
      <c r="K1588" s="30"/>
      <c r="L1588" s="30"/>
      <c r="M1588" s="30"/>
      <c r="N1588" s="30"/>
      <c r="O1588" s="30"/>
      <c r="P1588" s="30"/>
      <c r="Q1588" s="30"/>
      <c r="R1588" s="30"/>
      <c r="S1588" s="30"/>
      <c r="T1588" s="30"/>
      <c r="U1588" s="30"/>
      <c r="V1588" s="30"/>
      <c r="W1588" s="30"/>
      <c r="X1588" s="31"/>
      <c r="Y1588" s="30"/>
      <c r="Z1588" s="32"/>
    </row>
    <row r="1589" spans="2:26" x14ac:dyDescent="0.2">
      <c r="B1589" s="34"/>
      <c r="C1589" s="30"/>
      <c r="D1589" s="30"/>
      <c r="E1589" s="30"/>
      <c r="F1589" s="30"/>
      <c r="G1589" s="30"/>
      <c r="H1589" s="30"/>
      <c r="I1589" s="30"/>
      <c r="J1589" s="30"/>
      <c r="K1589" s="30"/>
      <c r="L1589" s="30"/>
      <c r="M1589" s="30"/>
      <c r="N1589" s="30"/>
      <c r="O1589" s="30"/>
      <c r="P1589" s="30"/>
      <c r="Q1589" s="30"/>
      <c r="R1589" s="30"/>
      <c r="S1589" s="30"/>
      <c r="T1589" s="30"/>
      <c r="U1589" s="30"/>
      <c r="V1589" s="30"/>
      <c r="W1589" s="30"/>
      <c r="X1589" s="31"/>
      <c r="Y1589" s="30"/>
      <c r="Z1589" s="32"/>
    </row>
    <row r="1590" spans="2:26" x14ac:dyDescent="0.2">
      <c r="B1590" s="34"/>
      <c r="C1590" s="30"/>
      <c r="D1590" s="30"/>
      <c r="E1590" s="30"/>
      <c r="F1590" s="30"/>
      <c r="G1590" s="30"/>
      <c r="H1590" s="30"/>
      <c r="I1590" s="30"/>
      <c r="J1590" s="30"/>
      <c r="K1590" s="30"/>
      <c r="L1590" s="30"/>
      <c r="M1590" s="30"/>
      <c r="N1590" s="30"/>
      <c r="O1590" s="30"/>
      <c r="P1590" s="30"/>
      <c r="Q1590" s="30"/>
      <c r="R1590" s="30"/>
      <c r="S1590" s="30"/>
      <c r="T1590" s="30"/>
      <c r="U1590" s="30"/>
      <c r="V1590" s="30"/>
      <c r="W1590" s="30"/>
      <c r="X1590" s="31"/>
      <c r="Y1590" s="30"/>
      <c r="Z1590" s="32"/>
    </row>
    <row r="1591" spans="2:26" x14ac:dyDescent="0.2">
      <c r="B1591" s="34"/>
      <c r="C1591" s="30"/>
      <c r="D1591" s="30"/>
      <c r="E1591" s="30"/>
      <c r="F1591" s="30"/>
      <c r="G1591" s="30"/>
      <c r="H1591" s="30"/>
      <c r="I1591" s="30"/>
      <c r="J1591" s="30"/>
      <c r="K1591" s="30"/>
      <c r="L1591" s="30"/>
      <c r="M1591" s="30"/>
      <c r="N1591" s="30"/>
      <c r="O1591" s="30"/>
      <c r="P1591" s="30"/>
      <c r="Q1591" s="30"/>
      <c r="R1591" s="30"/>
      <c r="S1591" s="30"/>
      <c r="T1591" s="30"/>
      <c r="U1591" s="30"/>
      <c r="V1591" s="30"/>
      <c r="W1591" s="30"/>
      <c r="X1591" s="31"/>
      <c r="Y1591" s="30"/>
      <c r="Z1591" s="32"/>
    </row>
    <row r="1592" spans="2:26" x14ac:dyDescent="0.2">
      <c r="B1592" s="34"/>
      <c r="C1592" s="30"/>
      <c r="D1592" s="30"/>
      <c r="E1592" s="30"/>
      <c r="F1592" s="30"/>
      <c r="G1592" s="30"/>
      <c r="H1592" s="30"/>
      <c r="I1592" s="30"/>
      <c r="J1592" s="30"/>
      <c r="K1592" s="30"/>
      <c r="L1592" s="30"/>
      <c r="M1592" s="30"/>
      <c r="N1592" s="30"/>
      <c r="O1592" s="30"/>
      <c r="P1592" s="30"/>
      <c r="Q1592" s="30"/>
      <c r="R1592" s="30"/>
      <c r="S1592" s="30"/>
      <c r="T1592" s="30"/>
      <c r="U1592" s="30"/>
      <c r="V1592" s="30"/>
      <c r="W1592" s="30"/>
      <c r="X1592" s="31"/>
      <c r="Y1592" s="30"/>
      <c r="Z1592" s="32"/>
    </row>
    <row r="1593" spans="2:26" x14ac:dyDescent="0.2">
      <c r="B1593" s="34"/>
      <c r="C1593" s="30"/>
      <c r="D1593" s="30"/>
      <c r="E1593" s="30"/>
      <c r="F1593" s="30"/>
      <c r="G1593" s="30"/>
      <c r="H1593" s="30"/>
      <c r="I1593" s="30"/>
      <c r="J1593" s="30"/>
      <c r="K1593" s="30"/>
      <c r="L1593" s="30"/>
      <c r="M1593" s="30"/>
      <c r="N1593" s="30"/>
      <c r="O1593" s="30"/>
      <c r="P1593" s="30"/>
      <c r="Q1593" s="30"/>
      <c r="R1593" s="30"/>
      <c r="S1593" s="30"/>
      <c r="T1593" s="30"/>
      <c r="U1593" s="30"/>
      <c r="V1593" s="30"/>
      <c r="W1593" s="30"/>
      <c r="X1593" s="31"/>
      <c r="Y1593" s="30"/>
      <c r="Z1593" s="32"/>
    </row>
    <row r="1594" spans="2:26" x14ac:dyDescent="0.2">
      <c r="B1594" s="34"/>
      <c r="C1594" s="30"/>
      <c r="D1594" s="30"/>
      <c r="E1594" s="30"/>
      <c r="F1594" s="30"/>
      <c r="G1594" s="30"/>
      <c r="H1594" s="30"/>
      <c r="I1594" s="30"/>
      <c r="J1594" s="30"/>
      <c r="K1594" s="30"/>
      <c r="L1594" s="30"/>
      <c r="M1594" s="30"/>
      <c r="N1594" s="30"/>
      <c r="O1594" s="30"/>
      <c r="P1594" s="30"/>
      <c r="Q1594" s="30"/>
      <c r="R1594" s="30"/>
      <c r="S1594" s="30"/>
      <c r="T1594" s="30"/>
      <c r="U1594" s="30"/>
      <c r="V1594" s="30"/>
      <c r="W1594" s="30"/>
      <c r="X1594" s="31"/>
      <c r="Y1594" s="30"/>
      <c r="Z1594" s="32"/>
    </row>
    <row r="1595" spans="2:26" x14ac:dyDescent="0.2">
      <c r="B1595" s="34"/>
      <c r="C1595" s="30"/>
      <c r="D1595" s="30"/>
      <c r="E1595" s="30"/>
      <c r="F1595" s="30"/>
      <c r="G1595" s="30"/>
      <c r="H1595" s="30"/>
      <c r="I1595" s="30"/>
      <c r="J1595" s="30"/>
      <c r="K1595" s="30"/>
      <c r="L1595" s="30"/>
      <c r="M1595" s="30"/>
      <c r="N1595" s="30"/>
      <c r="O1595" s="30"/>
      <c r="P1595" s="30"/>
      <c r="Q1595" s="30"/>
      <c r="R1595" s="30"/>
      <c r="S1595" s="30"/>
      <c r="T1595" s="30"/>
      <c r="U1595" s="30"/>
      <c r="V1595" s="30"/>
      <c r="W1595" s="30"/>
      <c r="X1595" s="31"/>
      <c r="Y1595" s="30"/>
      <c r="Z1595" s="32"/>
    </row>
    <row r="1596" spans="2:26" x14ac:dyDescent="0.2">
      <c r="B1596" s="34"/>
      <c r="C1596" s="30"/>
      <c r="D1596" s="30"/>
      <c r="E1596" s="30"/>
      <c r="F1596" s="30"/>
      <c r="G1596" s="30"/>
      <c r="H1596" s="30"/>
      <c r="I1596" s="30"/>
      <c r="J1596" s="30"/>
      <c r="K1596" s="30"/>
      <c r="L1596" s="30"/>
      <c r="M1596" s="30"/>
      <c r="N1596" s="30"/>
      <c r="O1596" s="30"/>
      <c r="P1596" s="30"/>
      <c r="Q1596" s="30"/>
      <c r="R1596" s="30"/>
      <c r="S1596" s="30"/>
      <c r="T1596" s="30"/>
      <c r="U1596" s="30"/>
      <c r="V1596" s="30"/>
      <c r="W1596" s="30"/>
      <c r="X1596" s="31"/>
      <c r="Y1596" s="30"/>
      <c r="Z1596" s="32"/>
    </row>
    <row r="1597" spans="2:26" x14ac:dyDescent="0.2">
      <c r="B1597" s="34"/>
      <c r="C1597" s="30"/>
      <c r="D1597" s="30"/>
      <c r="E1597" s="30"/>
      <c r="F1597" s="30"/>
      <c r="G1597" s="30"/>
      <c r="H1597" s="30"/>
      <c r="I1597" s="30"/>
      <c r="J1597" s="30"/>
      <c r="K1597" s="30"/>
      <c r="L1597" s="30"/>
      <c r="M1597" s="30"/>
      <c r="N1597" s="30"/>
      <c r="O1597" s="30"/>
      <c r="P1597" s="30"/>
      <c r="Q1597" s="30"/>
      <c r="R1597" s="30"/>
      <c r="S1597" s="30"/>
      <c r="T1597" s="30"/>
      <c r="U1597" s="30"/>
      <c r="V1597" s="30"/>
      <c r="W1597" s="30"/>
      <c r="X1597" s="31"/>
      <c r="Y1597" s="30"/>
      <c r="Z1597" s="32"/>
    </row>
    <row r="1598" spans="2:26" x14ac:dyDescent="0.2">
      <c r="B1598" s="34"/>
      <c r="C1598" s="30"/>
      <c r="D1598" s="30"/>
      <c r="E1598" s="30"/>
      <c r="F1598" s="30"/>
      <c r="G1598" s="30"/>
      <c r="H1598" s="30"/>
      <c r="I1598" s="30"/>
      <c r="J1598" s="30"/>
      <c r="K1598" s="30"/>
      <c r="L1598" s="30"/>
      <c r="M1598" s="30"/>
      <c r="N1598" s="30"/>
      <c r="O1598" s="30"/>
      <c r="P1598" s="30"/>
      <c r="Q1598" s="30"/>
      <c r="R1598" s="30"/>
      <c r="S1598" s="30"/>
      <c r="T1598" s="30"/>
      <c r="U1598" s="30"/>
      <c r="V1598" s="30"/>
      <c r="W1598" s="30"/>
      <c r="X1598" s="31"/>
      <c r="Y1598" s="30"/>
      <c r="Z1598" s="32"/>
    </row>
    <row r="1599" spans="2:26" x14ac:dyDescent="0.2">
      <c r="B1599" s="34"/>
      <c r="C1599" s="30"/>
      <c r="D1599" s="30"/>
      <c r="E1599" s="30"/>
      <c r="F1599" s="30"/>
      <c r="G1599" s="30"/>
      <c r="H1599" s="30"/>
      <c r="I1599" s="30"/>
      <c r="J1599" s="30"/>
      <c r="K1599" s="30"/>
      <c r="L1599" s="30"/>
      <c r="M1599" s="30"/>
      <c r="N1599" s="30"/>
      <c r="O1599" s="30"/>
      <c r="P1599" s="30"/>
      <c r="Q1599" s="30"/>
      <c r="R1599" s="30"/>
      <c r="S1599" s="30"/>
      <c r="T1599" s="30"/>
      <c r="U1599" s="30"/>
      <c r="V1599" s="30"/>
      <c r="W1599" s="30"/>
      <c r="X1599" s="31"/>
      <c r="Y1599" s="30"/>
      <c r="Z1599" s="32"/>
    </row>
    <row r="1600" spans="2:26" x14ac:dyDescent="0.2">
      <c r="B1600" s="34"/>
      <c r="C1600" s="30"/>
      <c r="D1600" s="30"/>
      <c r="E1600" s="30"/>
      <c r="F1600" s="30"/>
      <c r="G1600" s="30"/>
      <c r="H1600" s="30"/>
      <c r="I1600" s="30"/>
      <c r="J1600" s="30"/>
      <c r="K1600" s="30"/>
      <c r="L1600" s="30"/>
      <c r="M1600" s="30"/>
      <c r="N1600" s="30"/>
      <c r="O1600" s="30"/>
      <c r="P1600" s="30"/>
      <c r="Q1600" s="30"/>
      <c r="R1600" s="30"/>
      <c r="S1600" s="30"/>
      <c r="T1600" s="30"/>
      <c r="U1600" s="30"/>
      <c r="V1600" s="30"/>
      <c r="W1600" s="30"/>
      <c r="X1600" s="31"/>
      <c r="Y1600" s="30"/>
      <c r="Z1600" s="32"/>
    </row>
    <row r="1601" spans="2:26" x14ac:dyDescent="0.2">
      <c r="B1601" s="34"/>
      <c r="C1601" s="30"/>
      <c r="D1601" s="30"/>
      <c r="E1601" s="30"/>
      <c r="F1601" s="30"/>
      <c r="G1601" s="30"/>
      <c r="H1601" s="30"/>
      <c r="I1601" s="30"/>
      <c r="J1601" s="30"/>
      <c r="K1601" s="30"/>
      <c r="L1601" s="30"/>
      <c r="M1601" s="30"/>
      <c r="N1601" s="30"/>
      <c r="O1601" s="30"/>
      <c r="P1601" s="30"/>
      <c r="Q1601" s="30"/>
      <c r="R1601" s="30"/>
      <c r="S1601" s="30"/>
      <c r="T1601" s="30"/>
      <c r="U1601" s="30"/>
      <c r="V1601" s="30"/>
      <c r="W1601" s="30"/>
      <c r="X1601" s="31"/>
      <c r="Y1601" s="30"/>
      <c r="Z1601" s="32"/>
    </row>
    <row r="1602" spans="2:26" x14ac:dyDescent="0.2">
      <c r="B1602" s="34"/>
      <c r="C1602" s="30"/>
      <c r="D1602" s="30"/>
      <c r="E1602" s="30"/>
      <c r="F1602" s="30"/>
      <c r="G1602" s="30"/>
      <c r="H1602" s="30"/>
      <c r="I1602" s="30"/>
      <c r="J1602" s="30"/>
      <c r="K1602" s="30"/>
      <c r="L1602" s="30"/>
      <c r="M1602" s="30"/>
      <c r="N1602" s="30"/>
      <c r="O1602" s="30"/>
      <c r="P1602" s="30"/>
      <c r="Q1602" s="30"/>
      <c r="R1602" s="30"/>
      <c r="S1602" s="30"/>
      <c r="T1602" s="30"/>
      <c r="U1602" s="30"/>
      <c r="V1602" s="30"/>
      <c r="W1602" s="30"/>
      <c r="X1602" s="31"/>
      <c r="Y1602" s="30"/>
      <c r="Z1602" s="32"/>
    </row>
    <row r="1603" spans="2:26" x14ac:dyDescent="0.2">
      <c r="B1603" s="34"/>
      <c r="C1603" s="30"/>
      <c r="D1603" s="30"/>
      <c r="E1603" s="30"/>
      <c r="F1603" s="30"/>
      <c r="G1603" s="30"/>
      <c r="H1603" s="30"/>
      <c r="I1603" s="30"/>
      <c r="J1603" s="30"/>
      <c r="K1603" s="30"/>
      <c r="L1603" s="30"/>
      <c r="M1603" s="30"/>
      <c r="N1603" s="30"/>
      <c r="O1603" s="30"/>
      <c r="P1603" s="30"/>
      <c r="Q1603" s="30"/>
      <c r="R1603" s="30"/>
      <c r="S1603" s="30"/>
      <c r="T1603" s="30"/>
      <c r="U1603" s="30"/>
      <c r="V1603" s="30"/>
      <c r="W1603" s="30"/>
      <c r="X1603" s="31"/>
      <c r="Y1603" s="30"/>
      <c r="Z1603" s="32"/>
    </row>
    <row r="1604" spans="2:26" x14ac:dyDescent="0.2">
      <c r="B1604" s="34"/>
      <c r="C1604" s="30"/>
      <c r="D1604" s="30"/>
      <c r="E1604" s="30"/>
      <c r="F1604" s="30"/>
      <c r="G1604" s="30"/>
      <c r="H1604" s="30"/>
      <c r="I1604" s="30"/>
      <c r="J1604" s="30"/>
      <c r="K1604" s="30"/>
      <c r="L1604" s="30"/>
      <c r="M1604" s="30"/>
      <c r="N1604" s="30"/>
      <c r="O1604" s="30"/>
      <c r="P1604" s="30"/>
      <c r="Q1604" s="30"/>
      <c r="R1604" s="30"/>
      <c r="S1604" s="30"/>
      <c r="T1604" s="30"/>
      <c r="U1604" s="30"/>
      <c r="V1604" s="30"/>
      <c r="W1604" s="30"/>
      <c r="X1604" s="31"/>
      <c r="Y1604" s="30"/>
      <c r="Z1604" s="32"/>
    </row>
    <row r="1605" spans="2:26" x14ac:dyDescent="0.2">
      <c r="B1605" s="34"/>
      <c r="C1605" s="30"/>
      <c r="D1605" s="30"/>
      <c r="E1605" s="30"/>
      <c r="F1605" s="30"/>
      <c r="G1605" s="30"/>
      <c r="H1605" s="30"/>
      <c r="I1605" s="30"/>
      <c r="J1605" s="30"/>
      <c r="K1605" s="30"/>
      <c r="L1605" s="30"/>
      <c r="M1605" s="30"/>
      <c r="N1605" s="30"/>
      <c r="O1605" s="30"/>
      <c r="P1605" s="30"/>
      <c r="Q1605" s="30"/>
      <c r="R1605" s="30"/>
      <c r="S1605" s="30"/>
      <c r="T1605" s="30"/>
      <c r="U1605" s="30"/>
      <c r="V1605" s="30"/>
      <c r="W1605" s="30"/>
      <c r="X1605" s="31"/>
      <c r="Y1605" s="30"/>
      <c r="Z1605" s="32"/>
    </row>
    <row r="1606" spans="2:26" x14ac:dyDescent="0.2">
      <c r="B1606" s="34"/>
      <c r="C1606" s="30"/>
      <c r="D1606" s="30"/>
      <c r="E1606" s="30"/>
      <c r="F1606" s="30"/>
      <c r="G1606" s="30"/>
      <c r="H1606" s="30"/>
      <c r="I1606" s="30"/>
      <c r="J1606" s="30"/>
      <c r="K1606" s="30"/>
      <c r="L1606" s="30"/>
      <c r="M1606" s="30"/>
      <c r="N1606" s="30"/>
      <c r="O1606" s="30"/>
      <c r="P1606" s="30"/>
      <c r="Q1606" s="30"/>
      <c r="R1606" s="30"/>
      <c r="S1606" s="30"/>
      <c r="T1606" s="30"/>
      <c r="U1606" s="30"/>
      <c r="V1606" s="30"/>
      <c r="W1606" s="30"/>
      <c r="X1606" s="31"/>
      <c r="Y1606" s="30"/>
      <c r="Z1606" s="32"/>
    </row>
    <row r="1607" spans="2:26" x14ac:dyDescent="0.2">
      <c r="B1607" s="34"/>
      <c r="C1607" s="30"/>
      <c r="D1607" s="30"/>
      <c r="E1607" s="30"/>
      <c r="F1607" s="30"/>
      <c r="G1607" s="30"/>
      <c r="H1607" s="30"/>
      <c r="I1607" s="30"/>
      <c r="J1607" s="30"/>
      <c r="K1607" s="30"/>
      <c r="L1607" s="30"/>
      <c r="M1607" s="30"/>
      <c r="N1607" s="30"/>
      <c r="O1607" s="30"/>
      <c r="P1607" s="30"/>
      <c r="Q1607" s="30"/>
      <c r="R1607" s="30"/>
      <c r="S1607" s="30"/>
      <c r="T1607" s="30"/>
      <c r="U1607" s="30"/>
      <c r="V1607" s="30"/>
      <c r="W1607" s="30"/>
      <c r="X1607" s="31"/>
      <c r="Y1607" s="30"/>
      <c r="Z1607" s="32"/>
    </row>
    <row r="1608" spans="2:26" x14ac:dyDescent="0.2">
      <c r="B1608" s="34"/>
      <c r="C1608" s="30"/>
      <c r="D1608" s="30"/>
      <c r="E1608" s="30"/>
      <c r="F1608" s="30"/>
      <c r="G1608" s="30"/>
      <c r="H1608" s="30"/>
      <c r="I1608" s="30"/>
      <c r="J1608" s="30"/>
      <c r="K1608" s="30"/>
      <c r="L1608" s="30"/>
      <c r="M1608" s="30"/>
      <c r="N1608" s="30"/>
      <c r="O1608" s="30"/>
      <c r="P1608" s="30"/>
      <c r="Q1608" s="30"/>
      <c r="R1608" s="30"/>
      <c r="S1608" s="30"/>
      <c r="T1608" s="30"/>
      <c r="U1608" s="30"/>
      <c r="V1608" s="30"/>
      <c r="W1608" s="30"/>
      <c r="X1608" s="31"/>
      <c r="Y1608" s="30"/>
      <c r="Z1608" s="32"/>
    </row>
    <row r="1609" spans="2:26" x14ac:dyDescent="0.2">
      <c r="B1609" s="34"/>
      <c r="C1609" s="30"/>
      <c r="D1609" s="30"/>
      <c r="E1609" s="30"/>
      <c r="F1609" s="30"/>
      <c r="G1609" s="30"/>
      <c r="H1609" s="30"/>
      <c r="I1609" s="30"/>
      <c r="J1609" s="30"/>
      <c r="K1609" s="30"/>
      <c r="L1609" s="30"/>
      <c r="M1609" s="30"/>
      <c r="N1609" s="30"/>
      <c r="O1609" s="30"/>
      <c r="P1609" s="30"/>
      <c r="Q1609" s="30"/>
      <c r="R1609" s="30"/>
      <c r="S1609" s="30"/>
      <c r="T1609" s="30"/>
      <c r="U1609" s="30"/>
      <c r="V1609" s="30"/>
      <c r="W1609" s="30"/>
      <c r="X1609" s="31"/>
      <c r="Y1609" s="30"/>
      <c r="Z1609" s="32"/>
    </row>
    <row r="1610" spans="2:26" x14ac:dyDescent="0.2">
      <c r="B1610" s="34"/>
      <c r="C1610" s="30"/>
      <c r="D1610" s="30"/>
      <c r="E1610" s="30"/>
      <c r="F1610" s="30"/>
      <c r="G1610" s="30"/>
      <c r="H1610" s="30"/>
      <c r="I1610" s="30"/>
      <c r="J1610" s="30"/>
      <c r="K1610" s="30"/>
      <c r="L1610" s="30"/>
      <c r="M1610" s="30"/>
      <c r="N1610" s="30"/>
      <c r="O1610" s="30"/>
      <c r="P1610" s="30"/>
      <c r="Q1610" s="30"/>
      <c r="R1610" s="30"/>
      <c r="S1610" s="30"/>
      <c r="T1610" s="30"/>
      <c r="U1610" s="30"/>
      <c r="V1610" s="30"/>
      <c r="W1610" s="30"/>
      <c r="X1610" s="31"/>
      <c r="Y1610" s="30"/>
      <c r="Z1610" s="32"/>
    </row>
    <row r="1611" spans="2:26" x14ac:dyDescent="0.2">
      <c r="B1611" s="34"/>
      <c r="C1611" s="30"/>
      <c r="D1611" s="30"/>
      <c r="E1611" s="30"/>
      <c r="F1611" s="30"/>
      <c r="G1611" s="30"/>
      <c r="H1611" s="30"/>
      <c r="I1611" s="30"/>
      <c r="J1611" s="30"/>
      <c r="K1611" s="30"/>
      <c r="L1611" s="30"/>
      <c r="M1611" s="30"/>
      <c r="N1611" s="30"/>
      <c r="O1611" s="30"/>
      <c r="P1611" s="30"/>
      <c r="Q1611" s="30"/>
      <c r="R1611" s="30"/>
      <c r="S1611" s="30"/>
      <c r="T1611" s="30"/>
      <c r="U1611" s="30"/>
      <c r="V1611" s="30"/>
      <c r="W1611" s="30"/>
      <c r="X1611" s="31"/>
      <c r="Y1611" s="30"/>
      <c r="Z1611" s="32"/>
    </row>
    <row r="1612" spans="2:26" x14ac:dyDescent="0.2">
      <c r="B1612" s="34"/>
      <c r="C1612" s="30"/>
      <c r="D1612" s="30"/>
      <c r="E1612" s="30"/>
      <c r="F1612" s="30"/>
      <c r="G1612" s="30"/>
      <c r="H1612" s="30"/>
      <c r="I1612" s="30"/>
      <c r="J1612" s="30"/>
      <c r="K1612" s="30"/>
      <c r="L1612" s="30"/>
      <c r="M1612" s="30"/>
      <c r="N1612" s="30"/>
      <c r="O1612" s="30"/>
      <c r="P1612" s="30"/>
      <c r="Q1612" s="30"/>
      <c r="R1612" s="30"/>
      <c r="S1612" s="30"/>
      <c r="T1612" s="30"/>
      <c r="U1612" s="30"/>
      <c r="V1612" s="30"/>
      <c r="W1612" s="30"/>
      <c r="X1612" s="31"/>
      <c r="Y1612" s="30"/>
      <c r="Z1612" s="32"/>
    </row>
    <row r="1613" spans="2:26" x14ac:dyDescent="0.2">
      <c r="B1613" s="34"/>
      <c r="C1613" s="30"/>
      <c r="D1613" s="30"/>
      <c r="E1613" s="30"/>
      <c r="F1613" s="30"/>
      <c r="G1613" s="30"/>
      <c r="H1613" s="30"/>
      <c r="I1613" s="30"/>
      <c r="J1613" s="30"/>
      <c r="K1613" s="30"/>
      <c r="L1613" s="30"/>
      <c r="M1613" s="30"/>
      <c r="N1613" s="30"/>
      <c r="O1613" s="30"/>
      <c r="P1613" s="30"/>
      <c r="Q1613" s="30"/>
      <c r="R1613" s="30"/>
      <c r="S1613" s="30"/>
      <c r="T1613" s="30"/>
      <c r="U1613" s="30"/>
      <c r="V1613" s="30"/>
      <c r="W1613" s="30"/>
      <c r="X1613" s="31"/>
      <c r="Y1613" s="30"/>
      <c r="Z1613" s="32"/>
    </row>
    <row r="1614" spans="2:26" x14ac:dyDescent="0.2">
      <c r="B1614" s="34"/>
      <c r="C1614" s="30"/>
      <c r="D1614" s="30"/>
      <c r="E1614" s="30"/>
      <c r="F1614" s="30"/>
      <c r="G1614" s="30"/>
      <c r="H1614" s="30"/>
      <c r="I1614" s="30"/>
      <c r="J1614" s="30"/>
      <c r="K1614" s="30"/>
      <c r="L1614" s="30"/>
      <c r="M1614" s="30"/>
      <c r="N1614" s="30"/>
      <c r="O1614" s="30"/>
      <c r="P1614" s="30"/>
      <c r="Q1614" s="30"/>
      <c r="R1614" s="30"/>
      <c r="S1614" s="30"/>
      <c r="T1614" s="30"/>
      <c r="U1614" s="30"/>
      <c r="V1614" s="30"/>
      <c r="W1614" s="30"/>
      <c r="X1614" s="31"/>
      <c r="Y1614" s="30"/>
      <c r="Z1614" s="32"/>
    </row>
    <row r="1615" spans="2:26" x14ac:dyDescent="0.2">
      <c r="B1615" s="34"/>
      <c r="C1615" s="30"/>
      <c r="D1615" s="30"/>
      <c r="E1615" s="30"/>
      <c r="F1615" s="30"/>
      <c r="G1615" s="30"/>
      <c r="H1615" s="30"/>
      <c r="I1615" s="30"/>
      <c r="J1615" s="30"/>
      <c r="K1615" s="30"/>
      <c r="L1615" s="30"/>
      <c r="M1615" s="30"/>
      <c r="N1615" s="30"/>
      <c r="O1615" s="30"/>
      <c r="P1615" s="30"/>
      <c r="Q1615" s="30"/>
      <c r="R1615" s="30"/>
      <c r="S1615" s="30"/>
      <c r="T1615" s="30"/>
      <c r="U1615" s="30"/>
      <c r="V1615" s="30"/>
      <c r="W1615" s="30"/>
      <c r="X1615" s="31"/>
      <c r="Y1615" s="30"/>
      <c r="Z1615" s="32"/>
    </row>
    <row r="1616" spans="2:26" x14ac:dyDescent="0.2">
      <c r="B1616" s="34"/>
      <c r="C1616" s="30"/>
      <c r="D1616" s="30"/>
      <c r="E1616" s="30"/>
      <c r="F1616" s="30"/>
      <c r="G1616" s="30"/>
      <c r="H1616" s="30"/>
      <c r="I1616" s="30"/>
      <c r="J1616" s="30"/>
      <c r="K1616" s="30"/>
      <c r="L1616" s="30"/>
      <c r="M1616" s="30"/>
      <c r="N1616" s="30"/>
      <c r="O1616" s="30"/>
      <c r="P1616" s="30"/>
      <c r="Q1616" s="30"/>
      <c r="R1616" s="30"/>
      <c r="S1616" s="30"/>
      <c r="T1616" s="30"/>
      <c r="U1616" s="30"/>
      <c r="V1616" s="30"/>
      <c r="W1616" s="30"/>
      <c r="X1616" s="31"/>
      <c r="Y1616" s="30"/>
      <c r="Z1616" s="32"/>
    </row>
    <row r="1617" spans="2:26" x14ac:dyDescent="0.2">
      <c r="B1617" s="34"/>
      <c r="C1617" s="30"/>
      <c r="D1617" s="30"/>
      <c r="E1617" s="30"/>
      <c r="F1617" s="30"/>
      <c r="G1617" s="30"/>
      <c r="H1617" s="30"/>
      <c r="I1617" s="30"/>
      <c r="J1617" s="30"/>
      <c r="K1617" s="30"/>
      <c r="L1617" s="30"/>
      <c r="M1617" s="30"/>
      <c r="N1617" s="30"/>
      <c r="O1617" s="30"/>
      <c r="P1617" s="30"/>
      <c r="Q1617" s="30"/>
      <c r="R1617" s="30"/>
      <c r="S1617" s="30"/>
      <c r="T1617" s="30"/>
      <c r="U1617" s="30"/>
      <c r="V1617" s="30"/>
      <c r="W1617" s="30"/>
      <c r="X1617" s="31"/>
      <c r="Y1617" s="30"/>
      <c r="Z1617" s="32"/>
    </row>
    <row r="1618" spans="2:26" x14ac:dyDescent="0.2">
      <c r="B1618" s="34"/>
      <c r="C1618" s="30"/>
      <c r="D1618" s="30"/>
      <c r="E1618" s="30"/>
      <c r="F1618" s="30"/>
      <c r="G1618" s="30"/>
      <c r="H1618" s="30"/>
      <c r="I1618" s="30"/>
      <c r="J1618" s="30"/>
      <c r="K1618" s="30"/>
      <c r="L1618" s="30"/>
      <c r="M1618" s="30"/>
      <c r="N1618" s="30"/>
      <c r="O1618" s="30"/>
      <c r="P1618" s="30"/>
      <c r="Q1618" s="30"/>
      <c r="R1618" s="30"/>
      <c r="S1618" s="30"/>
      <c r="T1618" s="30"/>
      <c r="U1618" s="30"/>
      <c r="V1618" s="30"/>
      <c r="W1618" s="30"/>
      <c r="X1618" s="31"/>
      <c r="Y1618" s="30"/>
      <c r="Z1618" s="32"/>
    </row>
    <row r="1619" spans="2:26" x14ac:dyDescent="0.2">
      <c r="B1619" s="34"/>
      <c r="C1619" s="30"/>
      <c r="D1619" s="30"/>
      <c r="E1619" s="30"/>
      <c r="F1619" s="30"/>
      <c r="G1619" s="30"/>
      <c r="H1619" s="30"/>
      <c r="I1619" s="30"/>
      <c r="J1619" s="30"/>
      <c r="K1619" s="30"/>
      <c r="L1619" s="30"/>
      <c r="M1619" s="30"/>
      <c r="N1619" s="30"/>
      <c r="O1619" s="30"/>
      <c r="P1619" s="30"/>
      <c r="Q1619" s="30"/>
      <c r="R1619" s="30"/>
      <c r="S1619" s="30"/>
      <c r="T1619" s="30"/>
      <c r="U1619" s="30"/>
      <c r="V1619" s="30"/>
      <c r="W1619" s="30"/>
      <c r="X1619" s="31"/>
      <c r="Y1619" s="30"/>
      <c r="Z1619" s="32"/>
    </row>
    <row r="1620" spans="2:26" x14ac:dyDescent="0.2">
      <c r="B1620" s="34"/>
      <c r="C1620" s="30"/>
      <c r="D1620" s="30"/>
      <c r="E1620" s="30"/>
      <c r="F1620" s="30"/>
      <c r="G1620" s="30"/>
      <c r="H1620" s="30"/>
      <c r="I1620" s="30"/>
      <c r="J1620" s="30"/>
      <c r="K1620" s="30"/>
      <c r="L1620" s="30"/>
      <c r="M1620" s="30"/>
      <c r="N1620" s="30"/>
      <c r="O1620" s="30"/>
      <c r="P1620" s="30"/>
      <c r="Q1620" s="30"/>
      <c r="R1620" s="30"/>
      <c r="S1620" s="30"/>
      <c r="T1620" s="30"/>
      <c r="U1620" s="30"/>
      <c r="V1620" s="30"/>
      <c r="W1620" s="30"/>
      <c r="X1620" s="31"/>
      <c r="Y1620" s="30"/>
      <c r="Z1620" s="32"/>
    </row>
    <row r="1621" spans="2:26" x14ac:dyDescent="0.2">
      <c r="B1621" s="34"/>
      <c r="C1621" s="30"/>
      <c r="D1621" s="30"/>
      <c r="E1621" s="30"/>
      <c r="F1621" s="30"/>
      <c r="G1621" s="30"/>
      <c r="H1621" s="30"/>
      <c r="I1621" s="30"/>
      <c r="J1621" s="30"/>
      <c r="K1621" s="30"/>
      <c r="L1621" s="30"/>
      <c r="M1621" s="30"/>
      <c r="N1621" s="30"/>
      <c r="O1621" s="30"/>
      <c r="P1621" s="30"/>
      <c r="Q1621" s="30"/>
      <c r="R1621" s="30"/>
      <c r="S1621" s="30"/>
      <c r="T1621" s="30"/>
      <c r="U1621" s="30"/>
      <c r="V1621" s="30"/>
      <c r="W1621" s="30"/>
      <c r="X1621" s="31"/>
      <c r="Y1621" s="30"/>
      <c r="Z1621" s="32"/>
    </row>
    <row r="1622" spans="2:26" x14ac:dyDescent="0.2">
      <c r="B1622" s="34"/>
      <c r="C1622" s="30"/>
      <c r="D1622" s="30"/>
      <c r="E1622" s="30"/>
      <c r="F1622" s="30"/>
      <c r="G1622" s="30"/>
      <c r="H1622" s="30"/>
      <c r="I1622" s="30"/>
      <c r="J1622" s="30"/>
      <c r="K1622" s="30"/>
      <c r="L1622" s="30"/>
      <c r="M1622" s="30"/>
      <c r="N1622" s="30"/>
      <c r="O1622" s="30"/>
      <c r="P1622" s="30"/>
      <c r="Q1622" s="30"/>
      <c r="R1622" s="30"/>
      <c r="S1622" s="30"/>
      <c r="T1622" s="30"/>
      <c r="U1622" s="30"/>
      <c r="V1622" s="30"/>
      <c r="W1622" s="30"/>
      <c r="X1622" s="31"/>
      <c r="Y1622" s="30"/>
      <c r="Z1622" s="32"/>
    </row>
    <row r="1623" spans="2:26" x14ac:dyDescent="0.2">
      <c r="B1623" s="34"/>
      <c r="C1623" s="30"/>
      <c r="D1623" s="30"/>
      <c r="E1623" s="30"/>
      <c r="F1623" s="30"/>
      <c r="G1623" s="30"/>
      <c r="H1623" s="30"/>
      <c r="I1623" s="30"/>
      <c r="J1623" s="30"/>
      <c r="K1623" s="30"/>
      <c r="L1623" s="30"/>
      <c r="M1623" s="30"/>
      <c r="N1623" s="30"/>
      <c r="O1623" s="30"/>
      <c r="P1623" s="30"/>
      <c r="Q1623" s="30"/>
      <c r="R1623" s="30"/>
      <c r="S1623" s="30"/>
      <c r="T1623" s="30"/>
      <c r="U1623" s="30"/>
      <c r="V1623" s="30"/>
      <c r="W1623" s="30"/>
      <c r="X1623" s="31"/>
      <c r="Y1623" s="30"/>
      <c r="Z1623" s="32"/>
    </row>
    <row r="1624" spans="2:26" x14ac:dyDescent="0.2">
      <c r="B1624" s="34"/>
      <c r="C1624" s="30"/>
      <c r="D1624" s="30"/>
      <c r="E1624" s="30"/>
      <c r="F1624" s="30"/>
      <c r="G1624" s="30"/>
      <c r="H1624" s="30"/>
      <c r="I1624" s="30"/>
      <c r="J1624" s="30"/>
      <c r="K1624" s="30"/>
      <c r="L1624" s="30"/>
      <c r="M1624" s="30"/>
      <c r="N1624" s="30"/>
      <c r="O1624" s="30"/>
      <c r="P1624" s="30"/>
      <c r="Q1624" s="30"/>
      <c r="R1624" s="30"/>
      <c r="S1624" s="30"/>
      <c r="T1624" s="30"/>
      <c r="U1624" s="30"/>
      <c r="V1624" s="30"/>
      <c r="W1624" s="30"/>
      <c r="X1624" s="31"/>
      <c r="Y1624" s="30"/>
      <c r="Z1624" s="32"/>
    </row>
    <row r="1625" spans="2:26" x14ac:dyDescent="0.2">
      <c r="B1625" s="34"/>
      <c r="C1625" s="30"/>
      <c r="D1625" s="30"/>
      <c r="E1625" s="30"/>
      <c r="F1625" s="30"/>
      <c r="G1625" s="30"/>
      <c r="H1625" s="30"/>
      <c r="I1625" s="30"/>
      <c r="J1625" s="30"/>
      <c r="K1625" s="30"/>
      <c r="L1625" s="30"/>
      <c r="M1625" s="30"/>
      <c r="N1625" s="30"/>
      <c r="O1625" s="30"/>
      <c r="P1625" s="30"/>
      <c r="Q1625" s="30"/>
      <c r="R1625" s="30"/>
      <c r="S1625" s="30"/>
      <c r="T1625" s="30"/>
      <c r="U1625" s="30"/>
      <c r="V1625" s="30"/>
      <c r="W1625" s="30"/>
      <c r="X1625" s="31"/>
      <c r="Y1625" s="30"/>
      <c r="Z1625" s="32"/>
    </row>
    <row r="1626" spans="2:26" x14ac:dyDescent="0.2">
      <c r="B1626" s="34"/>
      <c r="C1626" s="30"/>
      <c r="D1626" s="30"/>
      <c r="E1626" s="30"/>
      <c r="F1626" s="30"/>
      <c r="G1626" s="30"/>
      <c r="H1626" s="30"/>
      <c r="I1626" s="30"/>
      <c r="J1626" s="30"/>
      <c r="K1626" s="30"/>
      <c r="L1626" s="30"/>
      <c r="M1626" s="30"/>
      <c r="N1626" s="30"/>
      <c r="O1626" s="30"/>
      <c r="P1626" s="30"/>
      <c r="Q1626" s="30"/>
      <c r="R1626" s="30"/>
      <c r="S1626" s="30"/>
      <c r="T1626" s="30"/>
      <c r="U1626" s="30"/>
      <c r="V1626" s="30"/>
      <c r="W1626" s="30"/>
      <c r="X1626" s="31"/>
      <c r="Y1626" s="30"/>
      <c r="Z1626" s="32"/>
    </row>
    <row r="1627" spans="2:26" x14ac:dyDescent="0.2">
      <c r="B1627" s="34"/>
      <c r="C1627" s="30"/>
      <c r="D1627" s="30"/>
      <c r="E1627" s="30"/>
      <c r="F1627" s="30"/>
      <c r="G1627" s="30"/>
      <c r="H1627" s="30"/>
      <c r="I1627" s="30"/>
      <c r="J1627" s="30"/>
      <c r="K1627" s="30"/>
      <c r="L1627" s="30"/>
      <c r="M1627" s="30"/>
      <c r="N1627" s="30"/>
      <c r="O1627" s="30"/>
      <c r="P1627" s="30"/>
      <c r="Q1627" s="30"/>
      <c r="R1627" s="30"/>
      <c r="S1627" s="30"/>
      <c r="T1627" s="30"/>
      <c r="U1627" s="30"/>
      <c r="V1627" s="30"/>
      <c r="W1627" s="30"/>
      <c r="X1627" s="31"/>
      <c r="Y1627" s="30"/>
      <c r="Z1627" s="32"/>
    </row>
    <row r="1628" spans="2:26" x14ac:dyDescent="0.2">
      <c r="B1628" s="34"/>
      <c r="C1628" s="30"/>
      <c r="D1628" s="30"/>
      <c r="E1628" s="30"/>
      <c r="F1628" s="30"/>
      <c r="G1628" s="30"/>
      <c r="H1628" s="30"/>
      <c r="I1628" s="30"/>
      <c r="J1628" s="30"/>
      <c r="K1628" s="30"/>
      <c r="L1628" s="30"/>
      <c r="M1628" s="30"/>
      <c r="N1628" s="30"/>
      <c r="O1628" s="30"/>
      <c r="P1628" s="30"/>
      <c r="Q1628" s="30"/>
      <c r="R1628" s="30"/>
      <c r="S1628" s="30"/>
      <c r="T1628" s="30"/>
      <c r="U1628" s="30"/>
      <c r="V1628" s="30"/>
      <c r="W1628" s="30"/>
      <c r="X1628" s="31"/>
      <c r="Y1628" s="30"/>
      <c r="Z1628" s="32"/>
    </row>
    <row r="1629" spans="2:26" x14ac:dyDescent="0.2">
      <c r="B1629" s="34"/>
      <c r="C1629" s="30"/>
      <c r="D1629" s="30"/>
      <c r="E1629" s="30"/>
      <c r="F1629" s="30"/>
      <c r="G1629" s="30"/>
      <c r="H1629" s="30"/>
      <c r="I1629" s="30"/>
      <c r="J1629" s="30"/>
      <c r="K1629" s="30"/>
      <c r="L1629" s="30"/>
      <c r="M1629" s="30"/>
      <c r="N1629" s="30"/>
      <c r="O1629" s="30"/>
      <c r="P1629" s="30"/>
      <c r="Q1629" s="30"/>
      <c r="R1629" s="30"/>
      <c r="S1629" s="30"/>
      <c r="T1629" s="30"/>
      <c r="U1629" s="30"/>
      <c r="V1629" s="30"/>
      <c r="W1629" s="30"/>
      <c r="X1629" s="31"/>
      <c r="Y1629" s="30"/>
      <c r="Z1629" s="32"/>
    </row>
    <row r="1630" spans="2:26" x14ac:dyDescent="0.2">
      <c r="B1630" s="34"/>
      <c r="C1630" s="30"/>
      <c r="D1630" s="30"/>
      <c r="E1630" s="30"/>
      <c r="F1630" s="30"/>
      <c r="G1630" s="30"/>
      <c r="H1630" s="30"/>
      <c r="I1630" s="30"/>
      <c r="J1630" s="30"/>
      <c r="K1630" s="30"/>
      <c r="L1630" s="30"/>
      <c r="M1630" s="30"/>
      <c r="N1630" s="30"/>
      <c r="O1630" s="30"/>
      <c r="P1630" s="30"/>
      <c r="Q1630" s="30"/>
      <c r="R1630" s="30"/>
      <c r="S1630" s="30"/>
      <c r="T1630" s="30"/>
      <c r="U1630" s="30"/>
      <c r="V1630" s="30"/>
      <c r="W1630" s="30"/>
      <c r="X1630" s="31"/>
      <c r="Y1630" s="30"/>
      <c r="Z1630" s="32"/>
    </row>
    <row r="1631" spans="2:26" x14ac:dyDescent="0.2">
      <c r="B1631" s="34"/>
      <c r="C1631" s="30"/>
      <c r="D1631" s="30"/>
      <c r="E1631" s="30"/>
      <c r="F1631" s="30"/>
      <c r="G1631" s="30"/>
      <c r="H1631" s="30"/>
      <c r="I1631" s="30"/>
      <c r="J1631" s="30"/>
      <c r="K1631" s="30"/>
      <c r="L1631" s="30"/>
      <c r="M1631" s="30"/>
      <c r="N1631" s="30"/>
      <c r="O1631" s="30"/>
      <c r="P1631" s="30"/>
      <c r="Q1631" s="30"/>
      <c r="R1631" s="30"/>
      <c r="S1631" s="30"/>
      <c r="T1631" s="30"/>
      <c r="U1631" s="30"/>
      <c r="V1631" s="30"/>
      <c r="W1631" s="30"/>
      <c r="X1631" s="31"/>
      <c r="Y1631" s="30"/>
      <c r="Z1631" s="32"/>
    </row>
    <row r="1632" spans="2:26" x14ac:dyDescent="0.2">
      <c r="B1632" s="34"/>
      <c r="C1632" s="30"/>
      <c r="D1632" s="30"/>
      <c r="E1632" s="30"/>
      <c r="F1632" s="30"/>
      <c r="G1632" s="30"/>
      <c r="H1632" s="30"/>
      <c r="I1632" s="30"/>
      <c r="J1632" s="30"/>
      <c r="K1632" s="30"/>
      <c r="L1632" s="30"/>
      <c r="M1632" s="30"/>
      <c r="N1632" s="30"/>
      <c r="O1632" s="30"/>
      <c r="P1632" s="30"/>
      <c r="Q1632" s="30"/>
      <c r="R1632" s="30"/>
      <c r="S1632" s="30"/>
      <c r="T1632" s="30"/>
      <c r="U1632" s="30"/>
      <c r="V1632" s="30"/>
      <c r="W1632" s="30"/>
      <c r="X1632" s="31"/>
      <c r="Y1632" s="30"/>
      <c r="Z1632" s="32"/>
    </row>
    <row r="1633" spans="2:26" x14ac:dyDescent="0.2">
      <c r="B1633" s="34"/>
      <c r="C1633" s="30"/>
      <c r="D1633" s="30"/>
      <c r="E1633" s="30"/>
      <c r="F1633" s="30"/>
      <c r="G1633" s="30"/>
      <c r="H1633" s="30"/>
      <c r="I1633" s="30"/>
      <c r="J1633" s="30"/>
      <c r="K1633" s="30"/>
      <c r="L1633" s="30"/>
      <c r="M1633" s="30"/>
      <c r="N1633" s="30"/>
      <c r="O1633" s="30"/>
      <c r="P1633" s="30"/>
      <c r="Q1633" s="30"/>
      <c r="R1633" s="30"/>
      <c r="S1633" s="30"/>
      <c r="T1633" s="30"/>
      <c r="U1633" s="30"/>
      <c r="V1633" s="30"/>
      <c r="W1633" s="30"/>
      <c r="X1633" s="31"/>
      <c r="Y1633" s="30"/>
      <c r="Z1633" s="32"/>
    </row>
    <row r="1634" spans="2:26" x14ac:dyDescent="0.2">
      <c r="B1634" s="34"/>
      <c r="C1634" s="30"/>
      <c r="D1634" s="30"/>
      <c r="E1634" s="30"/>
      <c r="F1634" s="30"/>
      <c r="G1634" s="30"/>
      <c r="H1634" s="30"/>
      <c r="I1634" s="30"/>
      <c r="J1634" s="30"/>
      <c r="K1634" s="30"/>
      <c r="L1634" s="30"/>
      <c r="M1634" s="30"/>
      <c r="N1634" s="30"/>
      <c r="O1634" s="30"/>
      <c r="P1634" s="30"/>
      <c r="Q1634" s="30"/>
      <c r="R1634" s="30"/>
      <c r="S1634" s="30"/>
      <c r="T1634" s="30"/>
      <c r="U1634" s="30"/>
      <c r="V1634" s="30"/>
      <c r="W1634" s="30"/>
      <c r="X1634" s="31"/>
      <c r="Y1634" s="30"/>
      <c r="Z1634" s="32"/>
    </row>
    <row r="1635" spans="2:26" x14ac:dyDescent="0.2">
      <c r="B1635" s="34"/>
      <c r="C1635" s="30"/>
      <c r="D1635" s="30"/>
      <c r="E1635" s="30"/>
      <c r="F1635" s="30"/>
      <c r="G1635" s="30"/>
      <c r="H1635" s="30"/>
      <c r="I1635" s="30"/>
      <c r="J1635" s="30"/>
      <c r="K1635" s="30"/>
      <c r="L1635" s="30"/>
      <c r="M1635" s="30"/>
      <c r="N1635" s="30"/>
      <c r="O1635" s="30"/>
      <c r="P1635" s="30"/>
      <c r="Q1635" s="30"/>
      <c r="R1635" s="30"/>
      <c r="S1635" s="30"/>
      <c r="T1635" s="30"/>
      <c r="U1635" s="30"/>
      <c r="V1635" s="30"/>
      <c r="W1635" s="30"/>
      <c r="X1635" s="31"/>
      <c r="Y1635" s="30"/>
      <c r="Z1635" s="32"/>
    </row>
    <row r="1636" spans="2:26" x14ac:dyDescent="0.2">
      <c r="B1636" s="34"/>
      <c r="C1636" s="30"/>
      <c r="D1636" s="30"/>
      <c r="E1636" s="30"/>
      <c r="F1636" s="30"/>
      <c r="G1636" s="30"/>
      <c r="H1636" s="30"/>
      <c r="I1636" s="30"/>
      <c r="J1636" s="30"/>
      <c r="K1636" s="30"/>
      <c r="L1636" s="30"/>
      <c r="M1636" s="30"/>
      <c r="N1636" s="30"/>
      <c r="O1636" s="30"/>
      <c r="P1636" s="30"/>
      <c r="Q1636" s="30"/>
      <c r="R1636" s="30"/>
      <c r="S1636" s="30"/>
      <c r="T1636" s="30"/>
      <c r="U1636" s="30"/>
      <c r="V1636" s="30"/>
      <c r="W1636" s="30"/>
      <c r="X1636" s="31"/>
      <c r="Y1636" s="30"/>
      <c r="Z1636" s="32"/>
    </row>
    <row r="1637" spans="2:26" x14ac:dyDescent="0.2">
      <c r="B1637" s="34"/>
      <c r="C1637" s="30"/>
      <c r="D1637" s="30"/>
      <c r="E1637" s="30"/>
      <c r="F1637" s="30"/>
      <c r="G1637" s="30"/>
      <c r="H1637" s="30"/>
      <c r="I1637" s="30"/>
      <c r="J1637" s="30"/>
      <c r="K1637" s="30"/>
      <c r="L1637" s="30"/>
      <c r="M1637" s="30"/>
      <c r="N1637" s="30"/>
      <c r="O1637" s="30"/>
      <c r="P1637" s="30"/>
      <c r="Q1637" s="30"/>
      <c r="R1637" s="30"/>
      <c r="S1637" s="30"/>
      <c r="T1637" s="30"/>
      <c r="U1637" s="30"/>
      <c r="V1637" s="30"/>
      <c r="W1637" s="30"/>
      <c r="X1637" s="31"/>
      <c r="Y1637" s="30"/>
      <c r="Z1637" s="32"/>
    </row>
    <row r="1638" spans="2:26" x14ac:dyDescent="0.2">
      <c r="B1638" s="34"/>
      <c r="C1638" s="30"/>
      <c r="D1638" s="30"/>
      <c r="E1638" s="30"/>
      <c r="F1638" s="30"/>
      <c r="G1638" s="30"/>
      <c r="H1638" s="30"/>
      <c r="I1638" s="30"/>
      <c r="J1638" s="30"/>
      <c r="K1638" s="30"/>
      <c r="L1638" s="30"/>
      <c r="M1638" s="30"/>
      <c r="N1638" s="30"/>
      <c r="O1638" s="30"/>
      <c r="P1638" s="30"/>
      <c r="Q1638" s="30"/>
      <c r="R1638" s="30"/>
      <c r="S1638" s="30"/>
      <c r="T1638" s="30"/>
      <c r="U1638" s="30"/>
      <c r="V1638" s="30"/>
      <c r="W1638" s="30"/>
      <c r="X1638" s="31"/>
      <c r="Y1638" s="30"/>
      <c r="Z1638" s="32"/>
    </row>
    <row r="1639" spans="2:26" x14ac:dyDescent="0.2">
      <c r="B1639" s="34"/>
      <c r="C1639" s="30"/>
      <c r="D1639" s="30"/>
      <c r="E1639" s="30"/>
      <c r="F1639" s="30"/>
      <c r="G1639" s="30"/>
      <c r="H1639" s="30"/>
      <c r="I1639" s="30"/>
      <c r="J1639" s="30"/>
      <c r="K1639" s="30"/>
      <c r="L1639" s="30"/>
      <c r="M1639" s="30"/>
      <c r="N1639" s="30"/>
      <c r="O1639" s="30"/>
      <c r="P1639" s="30"/>
      <c r="Q1639" s="30"/>
      <c r="R1639" s="30"/>
      <c r="S1639" s="30"/>
      <c r="T1639" s="30"/>
      <c r="U1639" s="30"/>
      <c r="V1639" s="30"/>
      <c r="W1639" s="30"/>
      <c r="X1639" s="31"/>
      <c r="Y1639" s="30"/>
      <c r="Z1639" s="32"/>
    </row>
    <row r="1640" spans="2:26" x14ac:dyDescent="0.2">
      <c r="B1640" s="34"/>
      <c r="C1640" s="30"/>
      <c r="D1640" s="30"/>
      <c r="E1640" s="30"/>
      <c r="F1640" s="30"/>
      <c r="G1640" s="30"/>
      <c r="H1640" s="30"/>
      <c r="I1640" s="30"/>
      <c r="J1640" s="30"/>
      <c r="K1640" s="30"/>
      <c r="L1640" s="30"/>
      <c r="M1640" s="30"/>
      <c r="N1640" s="30"/>
      <c r="O1640" s="30"/>
      <c r="P1640" s="30"/>
      <c r="Q1640" s="30"/>
      <c r="R1640" s="30"/>
      <c r="S1640" s="30"/>
      <c r="T1640" s="30"/>
      <c r="U1640" s="30"/>
      <c r="V1640" s="30"/>
      <c r="W1640" s="30"/>
      <c r="X1640" s="31"/>
      <c r="Y1640" s="30"/>
      <c r="Z1640" s="32"/>
    </row>
    <row r="1641" spans="2:26" x14ac:dyDescent="0.2">
      <c r="B1641" s="34"/>
      <c r="C1641" s="30"/>
      <c r="D1641" s="30"/>
      <c r="E1641" s="30"/>
      <c r="F1641" s="30"/>
      <c r="G1641" s="30"/>
      <c r="H1641" s="30"/>
      <c r="I1641" s="30"/>
      <c r="J1641" s="30"/>
      <c r="K1641" s="30"/>
      <c r="L1641" s="30"/>
      <c r="M1641" s="30"/>
      <c r="N1641" s="30"/>
      <c r="O1641" s="30"/>
      <c r="P1641" s="30"/>
      <c r="Q1641" s="30"/>
      <c r="R1641" s="30"/>
      <c r="S1641" s="30"/>
      <c r="T1641" s="30"/>
      <c r="U1641" s="30"/>
      <c r="V1641" s="30"/>
      <c r="W1641" s="30"/>
      <c r="X1641" s="31"/>
      <c r="Y1641" s="30"/>
      <c r="Z1641" s="32"/>
    </row>
    <row r="1642" spans="2:26" x14ac:dyDescent="0.2">
      <c r="B1642" s="34"/>
      <c r="C1642" s="30"/>
      <c r="D1642" s="30"/>
      <c r="E1642" s="30"/>
      <c r="F1642" s="30"/>
      <c r="G1642" s="30"/>
      <c r="H1642" s="30"/>
      <c r="I1642" s="30"/>
      <c r="J1642" s="30"/>
      <c r="K1642" s="30"/>
      <c r="L1642" s="30"/>
      <c r="M1642" s="30"/>
      <c r="N1642" s="30"/>
      <c r="O1642" s="30"/>
      <c r="P1642" s="30"/>
      <c r="Q1642" s="30"/>
      <c r="R1642" s="30"/>
      <c r="S1642" s="30"/>
      <c r="T1642" s="30"/>
      <c r="U1642" s="30"/>
      <c r="V1642" s="30"/>
      <c r="W1642" s="30"/>
      <c r="X1642" s="31"/>
      <c r="Y1642" s="30"/>
      <c r="Z1642" s="32"/>
    </row>
    <row r="1643" spans="2:26" x14ac:dyDescent="0.2">
      <c r="B1643" s="34"/>
      <c r="C1643" s="30"/>
      <c r="D1643" s="30"/>
      <c r="E1643" s="30"/>
      <c r="F1643" s="30"/>
      <c r="G1643" s="30"/>
      <c r="H1643" s="30"/>
      <c r="I1643" s="30"/>
      <c r="J1643" s="30"/>
      <c r="K1643" s="30"/>
      <c r="L1643" s="30"/>
      <c r="M1643" s="30"/>
      <c r="N1643" s="30"/>
      <c r="O1643" s="30"/>
      <c r="P1643" s="30"/>
      <c r="Q1643" s="30"/>
      <c r="R1643" s="30"/>
      <c r="S1643" s="30"/>
      <c r="T1643" s="30"/>
      <c r="U1643" s="30"/>
      <c r="V1643" s="30"/>
      <c r="W1643" s="30"/>
      <c r="X1643" s="31"/>
      <c r="Y1643" s="30"/>
      <c r="Z1643" s="32"/>
    </row>
    <row r="1644" spans="2:26" x14ac:dyDescent="0.2">
      <c r="B1644" s="34"/>
      <c r="C1644" s="30"/>
      <c r="D1644" s="30"/>
      <c r="E1644" s="30"/>
      <c r="F1644" s="30"/>
      <c r="G1644" s="30"/>
      <c r="H1644" s="30"/>
      <c r="I1644" s="30"/>
      <c r="J1644" s="30"/>
      <c r="K1644" s="30"/>
      <c r="L1644" s="30"/>
      <c r="M1644" s="30"/>
      <c r="N1644" s="30"/>
      <c r="O1644" s="30"/>
      <c r="P1644" s="30"/>
      <c r="Q1644" s="30"/>
      <c r="R1644" s="30"/>
      <c r="S1644" s="30"/>
      <c r="T1644" s="30"/>
      <c r="U1644" s="30"/>
      <c r="V1644" s="30"/>
      <c r="W1644" s="30"/>
      <c r="X1644" s="31"/>
      <c r="Y1644" s="30"/>
      <c r="Z1644" s="32"/>
    </row>
    <row r="1645" spans="2:26" x14ac:dyDescent="0.2">
      <c r="B1645" s="34"/>
      <c r="C1645" s="30"/>
      <c r="D1645" s="30"/>
      <c r="E1645" s="30"/>
      <c r="F1645" s="30"/>
      <c r="G1645" s="30"/>
      <c r="H1645" s="30"/>
      <c r="I1645" s="30"/>
      <c r="J1645" s="30"/>
      <c r="K1645" s="30"/>
      <c r="L1645" s="30"/>
      <c r="M1645" s="30"/>
      <c r="N1645" s="30"/>
      <c r="O1645" s="30"/>
      <c r="P1645" s="30"/>
      <c r="Q1645" s="30"/>
      <c r="R1645" s="30"/>
      <c r="S1645" s="30"/>
      <c r="T1645" s="30"/>
      <c r="U1645" s="30"/>
      <c r="V1645" s="30"/>
      <c r="W1645" s="30"/>
      <c r="X1645" s="31"/>
      <c r="Y1645" s="30"/>
      <c r="Z1645" s="32"/>
    </row>
    <row r="1646" spans="2:26" x14ac:dyDescent="0.2">
      <c r="B1646" s="34"/>
      <c r="C1646" s="30"/>
      <c r="D1646" s="30"/>
      <c r="E1646" s="30"/>
      <c r="F1646" s="30"/>
      <c r="G1646" s="30"/>
      <c r="H1646" s="30"/>
      <c r="I1646" s="30"/>
      <c r="J1646" s="30"/>
      <c r="K1646" s="30"/>
      <c r="L1646" s="30"/>
      <c r="M1646" s="30"/>
      <c r="N1646" s="30"/>
      <c r="O1646" s="30"/>
      <c r="P1646" s="30"/>
      <c r="Q1646" s="30"/>
      <c r="R1646" s="30"/>
      <c r="S1646" s="30"/>
      <c r="T1646" s="30"/>
      <c r="U1646" s="30"/>
      <c r="V1646" s="30"/>
      <c r="W1646" s="30"/>
      <c r="X1646" s="31"/>
      <c r="Y1646" s="30"/>
      <c r="Z1646" s="32"/>
    </row>
    <row r="1647" spans="2:26" x14ac:dyDescent="0.2">
      <c r="B1647" s="34"/>
      <c r="C1647" s="30"/>
      <c r="D1647" s="30"/>
      <c r="E1647" s="30"/>
      <c r="F1647" s="30"/>
      <c r="G1647" s="30"/>
      <c r="H1647" s="30"/>
      <c r="I1647" s="30"/>
      <c r="J1647" s="30"/>
      <c r="K1647" s="30"/>
      <c r="L1647" s="30"/>
      <c r="M1647" s="30"/>
      <c r="N1647" s="30"/>
      <c r="O1647" s="30"/>
      <c r="P1647" s="30"/>
      <c r="Q1647" s="30"/>
      <c r="R1647" s="30"/>
      <c r="S1647" s="30"/>
      <c r="T1647" s="30"/>
      <c r="U1647" s="30"/>
      <c r="V1647" s="30"/>
      <c r="W1647" s="30"/>
      <c r="X1647" s="31"/>
      <c r="Y1647" s="30"/>
      <c r="Z1647" s="32"/>
    </row>
    <row r="1648" spans="2:26" x14ac:dyDescent="0.2">
      <c r="B1648" s="34"/>
      <c r="C1648" s="30"/>
      <c r="D1648" s="30"/>
      <c r="E1648" s="30"/>
      <c r="F1648" s="30"/>
      <c r="G1648" s="30"/>
      <c r="H1648" s="30"/>
      <c r="I1648" s="30"/>
      <c r="J1648" s="30"/>
      <c r="K1648" s="30"/>
      <c r="L1648" s="30"/>
      <c r="M1648" s="30"/>
      <c r="N1648" s="30"/>
      <c r="O1648" s="30"/>
      <c r="P1648" s="30"/>
      <c r="Q1648" s="30"/>
      <c r="R1648" s="30"/>
      <c r="S1648" s="30"/>
      <c r="T1648" s="30"/>
      <c r="U1648" s="30"/>
      <c r="V1648" s="30"/>
      <c r="W1648" s="30"/>
      <c r="X1648" s="31"/>
      <c r="Y1648" s="30"/>
      <c r="Z1648" s="32"/>
    </row>
    <row r="1649" spans="2:26" x14ac:dyDescent="0.2">
      <c r="B1649" s="34"/>
      <c r="C1649" s="30"/>
      <c r="D1649" s="30"/>
      <c r="E1649" s="30"/>
      <c r="F1649" s="30"/>
      <c r="G1649" s="30"/>
      <c r="H1649" s="30"/>
      <c r="I1649" s="30"/>
      <c r="J1649" s="30"/>
      <c r="K1649" s="30"/>
      <c r="L1649" s="30"/>
      <c r="M1649" s="30"/>
      <c r="N1649" s="30"/>
      <c r="O1649" s="30"/>
      <c r="P1649" s="30"/>
      <c r="Q1649" s="30"/>
      <c r="R1649" s="30"/>
      <c r="S1649" s="30"/>
      <c r="T1649" s="30"/>
      <c r="U1649" s="30"/>
      <c r="V1649" s="30"/>
      <c r="W1649" s="30"/>
      <c r="X1649" s="31"/>
      <c r="Y1649" s="30"/>
      <c r="Z1649" s="32"/>
    </row>
    <row r="1650" spans="2:26" x14ac:dyDescent="0.2">
      <c r="B1650" s="34"/>
      <c r="C1650" s="30"/>
      <c r="D1650" s="30"/>
      <c r="E1650" s="30"/>
      <c r="F1650" s="30"/>
      <c r="G1650" s="30"/>
      <c r="H1650" s="30"/>
      <c r="I1650" s="30"/>
      <c r="J1650" s="30"/>
      <c r="K1650" s="30"/>
      <c r="L1650" s="30"/>
      <c r="M1650" s="30"/>
      <c r="N1650" s="30"/>
      <c r="O1650" s="30"/>
      <c r="P1650" s="30"/>
      <c r="Q1650" s="30"/>
      <c r="R1650" s="30"/>
      <c r="S1650" s="30"/>
      <c r="T1650" s="30"/>
      <c r="U1650" s="30"/>
      <c r="V1650" s="30"/>
      <c r="W1650" s="30"/>
      <c r="X1650" s="31"/>
      <c r="Y1650" s="30"/>
      <c r="Z1650" s="32"/>
    </row>
    <row r="1651" spans="2:26" x14ac:dyDescent="0.2">
      <c r="B1651" s="34"/>
      <c r="C1651" s="30"/>
      <c r="D1651" s="30"/>
      <c r="E1651" s="30"/>
      <c r="F1651" s="30"/>
      <c r="G1651" s="30"/>
      <c r="H1651" s="30"/>
      <c r="I1651" s="30"/>
      <c r="J1651" s="30"/>
      <c r="K1651" s="30"/>
      <c r="L1651" s="30"/>
      <c r="M1651" s="30"/>
      <c r="N1651" s="30"/>
      <c r="O1651" s="30"/>
      <c r="P1651" s="30"/>
      <c r="Q1651" s="30"/>
      <c r="R1651" s="30"/>
      <c r="S1651" s="30"/>
      <c r="T1651" s="30"/>
      <c r="U1651" s="30"/>
      <c r="V1651" s="30"/>
      <c r="W1651" s="30"/>
      <c r="X1651" s="31"/>
      <c r="Y1651" s="30"/>
      <c r="Z1651" s="32"/>
    </row>
    <row r="1652" spans="2:26" x14ac:dyDescent="0.2">
      <c r="B1652" s="34"/>
      <c r="C1652" s="30"/>
      <c r="D1652" s="30"/>
      <c r="E1652" s="30"/>
      <c r="F1652" s="30"/>
      <c r="G1652" s="30"/>
      <c r="H1652" s="30"/>
      <c r="I1652" s="30"/>
      <c r="J1652" s="30"/>
      <c r="K1652" s="30"/>
      <c r="L1652" s="30"/>
      <c r="M1652" s="30"/>
      <c r="N1652" s="30"/>
      <c r="O1652" s="30"/>
      <c r="P1652" s="30"/>
      <c r="Q1652" s="30"/>
      <c r="R1652" s="30"/>
      <c r="S1652" s="30"/>
      <c r="T1652" s="30"/>
      <c r="U1652" s="30"/>
      <c r="V1652" s="30"/>
      <c r="W1652" s="30"/>
      <c r="X1652" s="31"/>
      <c r="Y1652" s="30"/>
      <c r="Z1652" s="32"/>
    </row>
    <row r="1653" spans="2:26" x14ac:dyDescent="0.2">
      <c r="B1653" s="34"/>
      <c r="C1653" s="30"/>
      <c r="D1653" s="30"/>
      <c r="E1653" s="30"/>
      <c r="F1653" s="30"/>
      <c r="G1653" s="30"/>
      <c r="H1653" s="30"/>
      <c r="I1653" s="30"/>
      <c r="J1653" s="30"/>
      <c r="K1653" s="30"/>
      <c r="L1653" s="30"/>
      <c r="M1653" s="30"/>
      <c r="N1653" s="30"/>
      <c r="O1653" s="30"/>
      <c r="P1653" s="30"/>
      <c r="Q1653" s="30"/>
      <c r="R1653" s="30"/>
      <c r="S1653" s="30"/>
      <c r="T1653" s="30"/>
      <c r="U1653" s="30"/>
      <c r="V1653" s="30"/>
      <c r="W1653" s="30"/>
      <c r="X1653" s="31"/>
      <c r="Y1653" s="30"/>
      <c r="Z1653" s="32"/>
    </row>
    <row r="1654" spans="2:26" x14ac:dyDescent="0.2">
      <c r="B1654" s="34"/>
      <c r="C1654" s="30"/>
      <c r="D1654" s="30"/>
      <c r="E1654" s="30"/>
      <c r="F1654" s="30"/>
      <c r="G1654" s="30"/>
      <c r="H1654" s="30"/>
      <c r="I1654" s="30"/>
      <c r="J1654" s="30"/>
      <c r="K1654" s="30"/>
      <c r="L1654" s="30"/>
      <c r="M1654" s="30"/>
      <c r="N1654" s="30"/>
      <c r="O1654" s="30"/>
      <c r="P1654" s="30"/>
      <c r="Q1654" s="30"/>
      <c r="R1654" s="30"/>
      <c r="S1654" s="30"/>
      <c r="T1654" s="30"/>
      <c r="U1654" s="30"/>
      <c r="V1654" s="30"/>
      <c r="W1654" s="30"/>
      <c r="X1654" s="31"/>
      <c r="Y1654" s="30"/>
      <c r="Z1654" s="32"/>
    </row>
    <row r="1655" spans="2:26" x14ac:dyDescent="0.2">
      <c r="B1655" s="34"/>
      <c r="C1655" s="30"/>
      <c r="D1655" s="30"/>
      <c r="E1655" s="30"/>
      <c r="F1655" s="30"/>
      <c r="G1655" s="30"/>
      <c r="H1655" s="30"/>
      <c r="I1655" s="30"/>
      <c r="J1655" s="30"/>
      <c r="K1655" s="30"/>
      <c r="L1655" s="30"/>
      <c r="M1655" s="30"/>
      <c r="N1655" s="30"/>
      <c r="O1655" s="30"/>
      <c r="P1655" s="30"/>
      <c r="Q1655" s="30"/>
      <c r="R1655" s="30"/>
      <c r="S1655" s="30"/>
      <c r="T1655" s="30"/>
      <c r="U1655" s="30"/>
      <c r="V1655" s="30"/>
      <c r="W1655" s="30"/>
      <c r="X1655" s="31"/>
      <c r="Y1655" s="30"/>
      <c r="Z1655" s="32"/>
    </row>
    <row r="1656" spans="2:26" x14ac:dyDescent="0.2">
      <c r="B1656" s="34"/>
      <c r="C1656" s="30"/>
      <c r="D1656" s="30"/>
      <c r="E1656" s="30"/>
      <c r="F1656" s="30"/>
      <c r="G1656" s="30"/>
      <c r="H1656" s="30"/>
      <c r="I1656" s="30"/>
      <c r="J1656" s="30"/>
      <c r="K1656" s="30"/>
      <c r="L1656" s="30"/>
      <c r="M1656" s="30"/>
      <c r="N1656" s="30"/>
      <c r="O1656" s="30"/>
      <c r="P1656" s="30"/>
      <c r="Q1656" s="30"/>
      <c r="R1656" s="30"/>
      <c r="S1656" s="30"/>
      <c r="T1656" s="30"/>
      <c r="U1656" s="30"/>
      <c r="V1656" s="30"/>
      <c r="W1656" s="30"/>
      <c r="X1656" s="31"/>
      <c r="Y1656" s="30"/>
      <c r="Z1656" s="32"/>
    </row>
    <row r="1657" spans="2:26" x14ac:dyDescent="0.2">
      <c r="B1657" s="34"/>
      <c r="C1657" s="30"/>
      <c r="D1657" s="30"/>
      <c r="E1657" s="30"/>
      <c r="F1657" s="30"/>
      <c r="G1657" s="30"/>
      <c r="H1657" s="30"/>
      <c r="I1657" s="30"/>
      <c r="J1657" s="30"/>
      <c r="K1657" s="30"/>
      <c r="L1657" s="30"/>
      <c r="M1657" s="30"/>
      <c r="N1657" s="30"/>
      <c r="O1657" s="30"/>
      <c r="P1657" s="30"/>
      <c r="Q1657" s="30"/>
      <c r="R1657" s="30"/>
      <c r="S1657" s="30"/>
      <c r="T1657" s="30"/>
      <c r="U1657" s="30"/>
      <c r="V1657" s="30"/>
      <c r="W1657" s="30"/>
      <c r="X1657" s="31"/>
      <c r="Y1657" s="30"/>
      <c r="Z1657" s="32"/>
    </row>
    <row r="1658" spans="2:26" x14ac:dyDescent="0.2">
      <c r="B1658" s="34"/>
      <c r="C1658" s="30"/>
      <c r="D1658" s="30"/>
      <c r="E1658" s="30"/>
      <c r="F1658" s="30"/>
      <c r="G1658" s="30"/>
      <c r="H1658" s="30"/>
      <c r="I1658" s="30"/>
      <c r="J1658" s="30"/>
      <c r="K1658" s="30"/>
      <c r="L1658" s="30"/>
      <c r="M1658" s="30"/>
      <c r="N1658" s="30"/>
      <c r="O1658" s="30"/>
      <c r="P1658" s="30"/>
      <c r="Q1658" s="30"/>
      <c r="R1658" s="30"/>
      <c r="S1658" s="30"/>
      <c r="T1658" s="30"/>
      <c r="U1658" s="30"/>
      <c r="V1658" s="30"/>
      <c r="W1658" s="30"/>
      <c r="X1658" s="31"/>
      <c r="Y1658" s="30"/>
      <c r="Z1658" s="32"/>
    </row>
    <row r="1659" spans="2:26" x14ac:dyDescent="0.2">
      <c r="B1659" s="34"/>
      <c r="C1659" s="30"/>
      <c r="D1659" s="30"/>
      <c r="E1659" s="30"/>
      <c r="F1659" s="30"/>
      <c r="G1659" s="30"/>
      <c r="H1659" s="30"/>
      <c r="I1659" s="30"/>
      <c r="J1659" s="30"/>
      <c r="K1659" s="30"/>
      <c r="L1659" s="30"/>
      <c r="M1659" s="30"/>
      <c r="N1659" s="30"/>
      <c r="O1659" s="30"/>
      <c r="P1659" s="30"/>
      <c r="Q1659" s="30"/>
      <c r="R1659" s="30"/>
      <c r="S1659" s="30"/>
      <c r="T1659" s="30"/>
      <c r="U1659" s="30"/>
      <c r="V1659" s="30"/>
      <c r="W1659" s="30"/>
      <c r="X1659" s="31"/>
      <c r="Y1659" s="30"/>
      <c r="Z1659" s="32"/>
    </row>
    <row r="1660" spans="2:26" x14ac:dyDescent="0.2">
      <c r="B1660" s="34"/>
      <c r="C1660" s="30"/>
      <c r="D1660" s="30"/>
      <c r="E1660" s="30"/>
      <c r="F1660" s="30"/>
      <c r="G1660" s="30"/>
      <c r="H1660" s="30"/>
      <c r="I1660" s="30"/>
      <c r="J1660" s="30"/>
      <c r="K1660" s="30"/>
      <c r="L1660" s="30"/>
      <c r="M1660" s="30"/>
      <c r="N1660" s="30"/>
      <c r="O1660" s="30"/>
      <c r="P1660" s="30"/>
      <c r="Q1660" s="30"/>
      <c r="R1660" s="30"/>
      <c r="S1660" s="30"/>
      <c r="T1660" s="30"/>
      <c r="U1660" s="30"/>
      <c r="V1660" s="30"/>
      <c r="W1660" s="30"/>
      <c r="X1660" s="31"/>
      <c r="Y1660" s="30"/>
      <c r="Z1660" s="32"/>
    </row>
    <row r="1661" spans="2:26" x14ac:dyDescent="0.2">
      <c r="B1661" s="34"/>
      <c r="C1661" s="30"/>
      <c r="D1661" s="30"/>
      <c r="E1661" s="30"/>
      <c r="F1661" s="30"/>
      <c r="G1661" s="30"/>
      <c r="H1661" s="30"/>
      <c r="I1661" s="30"/>
      <c r="J1661" s="30"/>
      <c r="K1661" s="30"/>
      <c r="L1661" s="30"/>
      <c r="M1661" s="30"/>
      <c r="N1661" s="30"/>
      <c r="O1661" s="30"/>
      <c r="P1661" s="30"/>
      <c r="Q1661" s="30"/>
      <c r="R1661" s="30"/>
      <c r="S1661" s="30"/>
      <c r="T1661" s="30"/>
      <c r="U1661" s="30"/>
      <c r="V1661" s="30"/>
      <c r="W1661" s="30"/>
      <c r="X1661" s="31"/>
      <c r="Y1661" s="30"/>
      <c r="Z1661" s="32"/>
    </row>
    <row r="1662" spans="2:26" x14ac:dyDescent="0.2">
      <c r="B1662" s="34"/>
      <c r="C1662" s="30"/>
      <c r="D1662" s="30"/>
      <c r="E1662" s="30"/>
      <c r="F1662" s="30"/>
      <c r="G1662" s="30"/>
      <c r="H1662" s="30"/>
      <c r="I1662" s="30"/>
      <c r="J1662" s="30"/>
      <c r="K1662" s="30"/>
      <c r="L1662" s="30"/>
      <c r="M1662" s="30"/>
      <c r="N1662" s="30"/>
      <c r="O1662" s="30"/>
      <c r="P1662" s="30"/>
      <c r="Q1662" s="30"/>
      <c r="R1662" s="30"/>
      <c r="S1662" s="30"/>
      <c r="T1662" s="30"/>
      <c r="U1662" s="30"/>
      <c r="V1662" s="30"/>
      <c r="W1662" s="30"/>
      <c r="X1662" s="31"/>
      <c r="Y1662" s="30"/>
      <c r="Z1662" s="32"/>
    </row>
    <row r="1663" spans="2:26" x14ac:dyDescent="0.2">
      <c r="B1663" s="34"/>
      <c r="C1663" s="30"/>
      <c r="D1663" s="30"/>
      <c r="E1663" s="30"/>
      <c r="F1663" s="30"/>
      <c r="G1663" s="30"/>
      <c r="H1663" s="30"/>
      <c r="I1663" s="30"/>
      <c r="J1663" s="30"/>
      <c r="K1663" s="30"/>
      <c r="L1663" s="30"/>
      <c r="M1663" s="30"/>
      <c r="N1663" s="30"/>
      <c r="O1663" s="30"/>
      <c r="P1663" s="30"/>
      <c r="Q1663" s="30"/>
      <c r="R1663" s="30"/>
      <c r="S1663" s="30"/>
      <c r="T1663" s="30"/>
      <c r="U1663" s="30"/>
      <c r="V1663" s="30"/>
      <c r="W1663" s="30"/>
      <c r="X1663" s="31"/>
      <c r="Y1663" s="30"/>
      <c r="Z1663" s="32"/>
    </row>
    <row r="1664" spans="2:26" x14ac:dyDescent="0.2">
      <c r="B1664" s="34"/>
      <c r="C1664" s="30"/>
      <c r="D1664" s="30"/>
      <c r="E1664" s="30"/>
      <c r="F1664" s="30"/>
      <c r="G1664" s="30"/>
      <c r="H1664" s="30"/>
      <c r="I1664" s="30"/>
      <c r="J1664" s="30"/>
      <c r="K1664" s="30"/>
      <c r="L1664" s="30"/>
      <c r="M1664" s="30"/>
      <c r="N1664" s="30"/>
      <c r="O1664" s="30"/>
      <c r="P1664" s="30"/>
      <c r="Q1664" s="30"/>
      <c r="R1664" s="30"/>
      <c r="S1664" s="30"/>
      <c r="T1664" s="30"/>
      <c r="U1664" s="30"/>
      <c r="V1664" s="30"/>
      <c r="W1664" s="30"/>
      <c r="X1664" s="31"/>
      <c r="Y1664" s="30"/>
      <c r="Z1664" s="32"/>
    </row>
    <row r="1665" spans="2:26" x14ac:dyDescent="0.2">
      <c r="B1665" s="34"/>
      <c r="C1665" s="30"/>
      <c r="D1665" s="30"/>
      <c r="E1665" s="30"/>
      <c r="F1665" s="30"/>
      <c r="G1665" s="30"/>
      <c r="H1665" s="30"/>
      <c r="I1665" s="30"/>
      <c r="J1665" s="30"/>
      <c r="K1665" s="30"/>
      <c r="L1665" s="30"/>
      <c r="M1665" s="30"/>
      <c r="N1665" s="30"/>
      <c r="O1665" s="30"/>
      <c r="P1665" s="30"/>
      <c r="Q1665" s="30"/>
      <c r="R1665" s="30"/>
      <c r="S1665" s="30"/>
      <c r="T1665" s="30"/>
      <c r="U1665" s="30"/>
      <c r="V1665" s="30"/>
      <c r="W1665" s="30"/>
      <c r="X1665" s="31"/>
      <c r="Y1665" s="30"/>
      <c r="Z1665" s="32"/>
    </row>
    <row r="1666" spans="2:26" x14ac:dyDescent="0.2">
      <c r="B1666" s="34"/>
      <c r="C1666" s="30"/>
      <c r="D1666" s="30"/>
      <c r="E1666" s="30"/>
      <c r="F1666" s="30"/>
      <c r="G1666" s="30"/>
      <c r="H1666" s="30"/>
      <c r="I1666" s="30"/>
      <c r="J1666" s="30"/>
      <c r="K1666" s="30"/>
      <c r="L1666" s="30"/>
      <c r="M1666" s="30"/>
      <c r="N1666" s="30"/>
      <c r="O1666" s="30"/>
      <c r="P1666" s="30"/>
      <c r="Q1666" s="30"/>
      <c r="R1666" s="30"/>
      <c r="S1666" s="30"/>
      <c r="T1666" s="30"/>
      <c r="U1666" s="30"/>
      <c r="V1666" s="30"/>
      <c r="W1666" s="30"/>
      <c r="X1666" s="31"/>
      <c r="Y1666" s="30"/>
      <c r="Z1666" s="32"/>
    </row>
    <row r="1667" spans="2:26" x14ac:dyDescent="0.2">
      <c r="B1667" s="34"/>
      <c r="C1667" s="30"/>
      <c r="D1667" s="30"/>
      <c r="E1667" s="30"/>
      <c r="F1667" s="30"/>
      <c r="G1667" s="30"/>
      <c r="H1667" s="30"/>
      <c r="I1667" s="30"/>
      <c r="J1667" s="30"/>
      <c r="K1667" s="30"/>
      <c r="L1667" s="30"/>
      <c r="M1667" s="30"/>
      <c r="N1667" s="30"/>
      <c r="O1667" s="30"/>
      <c r="P1667" s="30"/>
      <c r="Q1667" s="30"/>
      <c r="R1667" s="30"/>
      <c r="S1667" s="30"/>
      <c r="T1667" s="30"/>
      <c r="U1667" s="30"/>
      <c r="V1667" s="30"/>
      <c r="W1667" s="30"/>
      <c r="X1667" s="31"/>
      <c r="Y1667" s="30"/>
      <c r="Z1667" s="32"/>
    </row>
    <row r="1668" spans="2:26" x14ac:dyDescent="0.2">
      <c r="B1668" s="34"/>
      <c r="C1668" s="30"/>
      <c r="D1668" s="30"/>
      <c r="E1668" s="30"/>
      <c r="F1668" s="30"/>
      <c r="G1668" s="30"/>
      <c r="H1668" s="30"/>
      <c r="I1668" s="30"/>
      <c r="J1668" s="30"/>
      <c r="K1668" s="30"/>
      <c r="L1668" s="30"/>
      <c r="M1668" s="30"/>
      <c r="N1668" s="30"/>
      <c r="O1668" s="30"/>
      <c r="P1668" s="30"/>
      <c r="Q1668" s="30"/>
      <c r="R1668" s="30"/>
      <c r="S1668" s="30"/>
      <c r="T1668" s="30"/>
      <c r="U1668" s="30"/>
      <c r="V1668" s="30"/>
      <c r="W1668" s="30"/>
      <c r="X1668" s="31"/>
      <c r="Y1668" s="30"/>
      <c r="Z1668" s="32"/>
    </row>
    <row r="1669" spans="2:26" x14ac:dyDescent="0.2">
      <c r="B1669" s="34"/>
      <c r="C1669" s="30"/>
      <c r="D1669" s="30"/>
      <c r="E1669" s="30"/>
      <c r="F1669" s="30"/>
      <c r="G1669" s="30"/>
      <c r="H1669" s="30"/>
      <c r="I1669" s="30"/>
      <c r="J1669" s="30"/>
      <c r="K1669" s="30"/>
      <c r="L1669" s="30"/>
      <c r="M1669" s="30"/>
      <c r="N1669" s="30"/>
      <c r="O1669" s="30"/>
      <c r="P1669" s="30"/>
      <c r="Q1669" s="30"/>
      <c r="R1669" s="30"/>
      <c r="S1669" s="30"/>
      <c r="T1669" s="30"/>
      <c r="U1669" s="30"/>
      <c r="V1669" s="30"/>
      <c r="W1669" s="30"/>
      <c r="X1669" s="31"/>
      <c r="Y1669" s="30"/>
      <c r="Z1669" s="32"/>
    </row>
    <row r="1670" spans="2:26" x14ac:dyDescent="0.2">
      <c r="B1670" s="34"/>
      <c r="C1670" s="30"/>
      <c r="D1670" s="30"/>
      <c r="E1670" s="30"/>
      <c r="F1670" s="30"/>
      <c r="G1670" s="30"/>
      <c r="H1670" s="30"/>
      <c r="I1670" s="30"/>
      <c r="J1670" s="30"/>
      <c r="K1670" s="30"/>
      <c r="L1670" s="30"/>
      <c r="M1670" s="30"/>
      <c r="N1670" s="30"/>
      <c r="O1670" s="30"/>
      <c r="P1670" s="30"/>
      <c r="Q1670" s="30"/>
      <c r="R1670" s="30"/>
      <c r="S1670" s="30"/>
      <c r="T1670" s="30"/>
      <c r="U1670" s="30"/>
      <c r="V1670" s="30"/>
      <c r="W1670" s="30"/>
      <c r="X1670" s="31"/>
      <c r="Y1670" s="30"/>
      <c r="Z1670" s="32"/>
    </row>
    <row r="1671" spans="2:26" x14ac:dyDescent="0.2">
      <c r="B1671" s="34"/>
      <c r="C1671" s="30"/>
      <c r="D1671" s="30"/>
      <c r="E1671" s="30"/>
      <c r="F1671" s="30"/>
      <c r="G1671" s="30"/>
      <c r="H1671" s="30"/>
      <c r="I1671" s="30"/>
      <c r="J1671" s="30"/>
      <c r="K1671" s="30"/>
      <c r="L1671" s="30"/>
      <c r="M1671" s="30"/>
      <c r="N1671" s="30"/>
      <c r="O1671" s="30"/>
      <c r="P1671" s="30"/>
      <c r="Q1671" s="30"/>
      <c r="R1671" s="30"/>
      <c r="S1671" s="30"/>
      <c r="T1671" s="30"/>
      <c r="U1671" s="30"/>
      <c r="V1671" s="30"/>
      <c r="W1671" s="30"/>
      <c r="X1671" s="31"/>
      <c r="Y1671" s="30"/>
      <c r="Z1671" s="32"/>
    </row>
    <row r="1672" spans="2:26" x14ac:dyDescent="0.2">
      <c r="B1672" s="34"/>
      <c r="C1672" s="30"/>
      <c r="D1672" s="30"/>
      <c r="E1672" s="30"/>
      <c r="F1672" s="30"/>
      <c r="G1672" s="30"/>
      <c r="H1672" s="30"/>
      <c r="I1672" s="30"/>
      <c r="J1672" s="30"/>
      <c r="K1672" s="30"/>
      <c r="L1672" s="30"/>
      <c r="M1672" s="30"/>
      <c r="N1672" s="30"/>
      <c r="O1672" s="30"/>
      <c r="P1672" s="30"/>
      <c r="Q1672" s="30"/>
      <c r="R1672" s="30"/>
      <c r="S1672" s="30"/>
      <c r="T1672" s="30"/>
      <c r="U1672" s="30"/>
      <c r="V1672" s="30"/>
      <c r="W1672" s="30"/>
      <c r="X1672" s="31"/>
      <c r="Y1672" s="30"/>
      <c r="Z1672" s="32"/>
    </row>
    <row r="1673" spans="2:26" x14ac:dyDescent="0.2">
      <c r="B1673" s="34"/>
      <c r="C1673" s="30"/>
      <c r="D1673" s="30"/>
      <c r="E1673" s="30"/>
      <c r="F1673" s="30"/>
      <c r="G1673" s="30"/>
      <c r="H1673" s="30"/>
      <c r="I1673" s="30"/>
      <c r="J1673" s="30"/>
      <c r="K1673" s="30"/>
      <c r="L1673" s="30"/>
      <c r="M1673" s="30"/>
      <c r="N1673" s="30"/>
      <c r="O1673" s="30"/>
      <c r="P1673" s="30"/>
      <c r="Q1673" s="30"/>
      <c r="R1673" s="30"/>
      <c r="S1673" s="30"/>
      <c r="T1673" s="30"/>
      <c r="U1673" s="30"/>
      <c r="V1673" s="30"/>
      <c r="W1673" s="30"/>
      <c r="X1673" s="31"/>
      <c r="Y1673" s="30"/>
      <c r="Z1673" s="32"/>
    </row>
    <row r="1674" spans="2:26" x14ac:dyDescent="0.2">
      <c r="B1674" s="34"/>
      <c r="C1674" s="30"/>
      <c r="D1674" s="30"/>
      <c r="E1674" s="30"/>
      <c r="F1674" s="30"/>
      <c r="G1674" s="30"/>
      <c r="H1674" s="30"/>
      <c r="I1674" s="30"/>
      <c r="J1674" s="30"/>
      <c r="K1674" s="30"/>
      <c r="L1674" s="30"/>
      <c r="M1674" s="30"/>
      <c r="N1674" s="30"/>
      <c r="O1674" s="30"/>
      <c r="P1674" s="30"/>
      <c r="Q1674" s="30"/>
      <c r="R1674" s="30"/>
      <c r="S1674" s="30"/>
      <c r="T1674" s="30"/>
      <c r="U1674" s="30"/>
      <c r="V1674" s="30"/>
      <c r="W1674" s="30"/>
      <c r="X1674" s="31"/>
      <c r="Y1674" s="30"/>
      <c r="Z1674" s="32"/>
    </row>
    <row r="1675" spans="2:26" x14ac:dyDescent="0.2">
      <c r="B1675" s="34"/>
      <c r="C1675" s="30"/>
      <c r="D1675" s="30"/>
      <c r="E1675" s="30"/>
      <c r="F1675" s="30"/>
      <c r="G1675" s="30"/>
      <c r="H1675" s="30"/>
      <c r="I1675" s="30"/>
      <c r="J1675" s="30"/>
      <c r="K1675" s="30"/>
      <c r="L1675" s="30"/>
      <c r="M1675" s="30"/>
      <c r="N1675" s="30"/>
      <c r="O1675" s="30"/>
      <c r="P1675" s="30"/>
      <c r="Q1675" s="30"/>
      <c r="R1675" s="30"/>
      <c r="S1675" s="30"/>
      <c r="T1675" s="30"/>
      <c r="U1675" s="30"/>
      <c r="V1675" s="30"/>
      <c r="W1675" s="30"/>
      <c r="X1675" s="31"/>
      <c r="Y1675" s="30"/>
      <c r="Z1675" s="32"/>
    </row>
    <row r="1676" spans="2:26" x14ac:dyDescent="0.2">
      <c r="B1676" s="34"/>
      <c r="C1676" s="30"/>
      <c r="D1676" s="30"/>
      <c r="E1676" s="30"/>
      <c r="F1676" s="30"/>
      <c r="G1676" s="30"/>
      <c r="H1676" s="30"/>
      <c r="I1676" s="30"/>
      <c r="J1676" s="30"/>
      <c r="K1676" s="30"/>
      <c r="L1676" s="30"/>
      <c r="M1676" s="30"/>
      <c r="N1676" s="30"/>
      <c r="O1676" s="30"/>
      <c r="P1676" s="30"/>
      <c r="Q1676" s="30"/>
      <c r="R1676" s="30"/>
      <c r="S1676" s="30"/>
      <c r="T1676" s="30"/>
      <c r="U1676" s="30"/>
      <c r="V1676" s="30"/>
      <c r="W1676" s="30"/>
      <c r="X1676" s="31"/>
      <c r="Y1676" s="30"/>
      <c r="Z1676" s="32"/>
    </row>
    <row r="1677" spans="2:26" x14ac:dyDescent="0.2">
      <c r="B1677" s="34"/>
      <c r="C1677" s="30"/>
      <c r="D1677" s="30"/>
      <c r="E1677" s="30"/>
      <c r="F1677" s="30"/>
      <c r="G1677" s="30"/>
      <c r="H1677" s="30"/>
      <c r="I1677" s="30"/>
      <c r="J1677" s="30"/>
      <c r="K1677" s="30"/>
      <c r="L1677" s="30"/>
      <c r="M1677" s="30"/>
      <c r="N1677" s="30"/>
      <c r="O1677" s="30"/>
      <c r="P1677" s="30"/>
      <c r="Q1677" s="30"/>
      <c r="R1677" s="30"/>
      <c r="S1677" s="30"/>
      <c r="T1677" s="30"/>
      <c r="U1677" s="30"/>
      <c r="V1677" s="30"/>
      <c r="W1677" s="30"/>
      <c r="X1677" s="31"/>
      <c r="Y1677" s="30"/>
      <c r="Z1677" s="32"/>
    </row>
    <row r="1678" spans="2:26" x14ac:dyDescent="0.2">
      <c r="B1678" s="34"/>
      <c r="C1678" s="30"/>
      <c r="D1678" s="30"/>
      <c r="E1678" s="30"/>
      <c r="F1678" s="30"/>
      <c r="G1678" s="30"/>
      <c r="H1678" s="30"/>
      <c r="I1678" s="30"/>
      <c r="J1678" s="30"/>
      <c r="K1678" s="30"/>
      <c r="L1678" s="30"/>
      <c r="M1678" s="30"/>
      <c r="N1678" s="30"/>
      <c r="O1678" s="30"/>
      <c r="P1678" s="30"/>
      <c r="Q1678" s="30"/>
      <c r="R1678" s="30"/>
      <c r="S1678" s="30"/>
      <c r="T1678" s="30"/>
      <c r="U1678" s="30"/>
      <c r="V1678" s="30"/>
      <c r="W1678" s="30"/>
      <c r="X1678" s="31"/>
      <c r="Y1678" s="30"/>
      <c r="Z1678" s="32"/>
    </row>
    <row r="1679" spans="2:26" x14ac:dyDescent="0.2">
      <c r="B1679" s="34"/>
      <c r="C1679" s="30"/>
      <c r="D1679" s="30"/>
      <c r="E1679" s="30"/>
      <c r="F1679" s="30"/>
      <c r="G1679" s="30"/>
      <c r="H1679" s="30"/>
      <c r="I1679" s="30"/>
      <c r="J1679" s="30"/>
      <c r="K1679" s="30"/>
      <c r="L1679" s="30"/>
      <c r="M1679" s="30"/>
      <c r="N1679" s="30"/>
      <c r="O1679" s="30"/>
      <c r="P1679" s="30"/>
      <c r="Q1679" s="30"/>
      <c r="R1679" s="30"/>
      <c r="S1679" s="30"/>
      <c r="T1679" s="30"/>
      <c r="U1679" s="30"/>
      <c r="V1679" s="30"/>
      <c r="W1679" s="30"/>
      <c r="X1679" s="31"/>
      <c r="Y1679" s="30"/>
      <c r="Z1679" s="32"/>
    </row>
    <row r="1680" spans="2:26" x14ac:dyDescent="0.2">
      <c r="B1680" s="34"/>
      <c r="C1680" s="30"/>
      <c r="D1680" s="30"/>
      <c r="E1680" s="30"/>
      <c r="F1680" s="30"/>
      <c r="G1680" s="30"/>
      <c r="H1680" s="30"/>
      <c r="I1680" s="30"/>
      <c r="J1680" s="30"/>
      <c r="K1680" s="30"/>
      <c r="L1680" s="30"/>
      <c r="M1680" s="30"/>
      <c r="N1680" s="30"/>
      <c r="O1680" s="30"/>
      <c r="P1680" s="30"/>
      <c r="Q1680" s="30"/>
      <c r="R1680" s="30"/>
      <c r="S1680" s="30"/>
      <c r="T1680" s="30"/>
      <c r="U1680" s="30"/>
      <c r="V1680" s="30"/>
      <c r="W1680" s="30"/>
      <c r="X1680" s="31"/>
      <c r="Y1680" s="30"/>
      <c r="Z1680" s="32"/>
    </row>
    <row r="1681" spans="2:26" x14ac:dyDescent="0.2">
      <c r="B1681" s="34"/>
      <c r="C1681" s="30"/>
      <c r="D1681" s="30"/>
      <c r="E1681" s="30"/>
      <c r="F1681" s="30"/>
      <c r="G1681" s="30"/>
      <c r="H1681" s="30"/>
      <c r="I1681" s="30"/>
      <c r="J1681" s="30"/>
      <c r="K1681" s="30"/>
      <c r="L1681" s="30"/>
      <c r="M1681" s="30"/>
      <c r="N1681" s="30"/>
      <c r="O1681" s="30"/>
      <c r="P1681" s="30"/>
      <c r="Q1681" s="30"/>
      <c r="R1681" s="30"/>
      <c r="S1681" s="30"/>
      <c r="T1681" s="30"/>
      <c r="U1681" s="30"/>
      <c r="V1681" s="30"/>
      <c r="W1681" s="30"/>
      <c r="X1681" s="31"/>
      <c r="Y1681" s="30"/>
      <c r="Z1681" s="32"/>
    </row>
    <row r="1682" spans="2:26" x14ac:dyDescent="0.2">
      <c r="B1682" s="34"/>
      <c r="C1682" s="30"/>
      <c r="D1682" s="30"/>
      <c r="E1682" s="30"/>
      <c r="F1682" s="30"/>
      <c r="G1682" s="30"/>
      <c r="H1682" s="30"/>
      <c r="I1682" s="30"/>
      <c r="J1682" s="30"/>
      <c r="K1682" s="30"/>
      <c r="L1682" s="30"/>
      <c r="M1682" s="30"/>
      <c r="N1682" s="30"/>
      <c r="O1682" s="30"/>
      <c r="P1682" s="30"/>
      <c r="Q1682" s="30"/>
      <c r="R1682" s="30"/>
      <c r="S1682" s="30"/>
      <c r="T1682" s="30"/>
      <c r="U1682" s="30"/>
      <c r="V1682" s="30"/>
      <c r="W1682" s="30"/>
      <c r="X1682" s="31"/>
      <c r="Y1682" s="30"/>
      <c r="Z1682" s="32"/>
    </row>
    <row r="1683" spans="2:26" x14ac:dyDescent="0.2">
      <c r="B1683" s="34"/>
      <c r="C1683" s="30"/>
      <c r="D1683" s="30"/>
      <c r="E1683" s="30"/>
      <c r="F1683" s="30"/>
      <c r="G1683" s="30"/>
      <c r="H1683" s="30"/>
      <c r="I1683" s="30"/>
      <c r="J1683" s="30"/>
      <c r="K1683" s="30"/>
      <c r="L1683" s="30"/>
      <c r="M1683" s="30"/>
      <c r="N1683" s="30"/>
      <c r="O1683" s="30"/>
      <c r="P1683" s="30"/>
      <c r="Q1683" s="30"/>
      <c r="R1683" s="30"/>
      <c r="S1683" s="30"/>
      <c r="T1683" s="30"/>
      <c r="U1683" s="30"/>
      <c r="V1683" s="30"/>
      <c r="W1683" s="30"/>
      <c r="X1683" s="31"/>
      <c r="Y1683" s="30"/>
      <c r="Z1683" s="32"/>
    </row>
    <row r="1684" spans="2:26" x14ac:dyDescent="0.2">
      <c r="B1684" s="34"/>
      <c r="C1684" s="30"/>
      <c r="D1684" s="30"/>
      <c r="E1684" s="30"/>
      <c r="F1684" s="30"/>
      <c r="G1684" s="30"/>
      <c r="H1684" s="30"/>
      <c r="I1684" s="30"/>
      <c r="J1684" s="30"/>
      <c r="K1684" s="30"/>
      <c r="L1684" s="30"/>
      <c r="M1684" s="30"/>
      <c r="N1684" s="30"/>
      <c r="O1684" s="30"/>
      <c r="P1684" s="30"/>
      <c r="Q1684" s="30"/>
      <c r="R1684" s="30"/>
      <c r="S1684" s="30"/>
      <c r="T1684" s="30"/>
      <c r="U1684" s="30"/>
      <c r="V1684" s="30"/>
      <c r="W1684" s="30"/>
      <c r="X1684" s="31"/>
      <c r="Y1684" s="30"/>
      <c r="Z1684" s="32"/>
    </row>
    <row r="1685" spans="2:26" x14ac:dyDescent="0.2">
      <c r="B1685" s="34"/>
      <c r="C1685" s="30"/>
      <c r="D1685" s="30"/>
      <c r="E1685" s="30"/>
      <c r="F1685" s="30"/>
      <c r="G1685" s="30"/>
      <c r="H1685" s="30"/>
      <c r="I1685" s="30"/>
      <c r="J1685" s="30"/>
      <c r="K1685" s="30"/>
      <c r="L1685" s="30"/>
      <c r="M1685" s="30"/>
      <c r="N1685" s="30"/>
      <c r="O1685" s="30"/>
      <c r="P1685" s="30"/>
      <c r="Q1685" s="30"/>
      <c r="R1685" s="30"/>
      <c r="S1685" s="30"/>
      <c r="T1685" s="30"/>
      <c r="U1685" s="30"/>
      <c r="V1685" s="30"/>
      <c r="W1685" s="30"/>
      <c r="X1685" s="31"/>
      <c r="Y1685" s="30"/>
      <c r="Z1685" s="32"/>
    </row>
    <row r="1686" spans="2:26" x14ac:dyDescent="0.2">
      <c r="B1686" s="34"/>
      <c r="C1686" s="30"/>
      <c r="D1686" s="30"/>
      <c r="E1686" s="30"/>
      <c r="F1686" s="30"/>
      <c r="G1686" s="30"/>
      <c r="H1686" s="30"/>
      <c r="I1686" s="30"/>
      <c r="J1686" s="30"/>
      <c r="K1686" s="30"/>
      <c r="L1686" s="30"/>
      <c r="M1686" s="30"/>
      <c r="N1686" s="30"/>
      <c r="O1686" s="30"/>
      <c r="P1686" s="30"/>
      <c r="Q1686" s="30"/>
      <c r="R1686" s="30"/>
      <c r="S1686" s="30"/>
      <c r="T1686" s="30"/>
      <c r="U1686" s="30"/>
      <c r="V1686" s="30"/>
      <c r="W1686" s="30"/>
      <c r="X1686" s="31"/>
      <c r="Y1686" s="30"/>
      <c r="Z1686" s="32"/>
    </row>
    <row r="1687" spans="2:26" x14ac:dyDescent="0.2">
      <c r="B1687" s="34"/>
      <c r="C1687" s="30"/>
      <c r="D1687" s="30"/>
      <c r="E1687" s="30"/>
      <c r="F1687" s="30"/>
      <c r="G1687" s="30"/>
      <c r="H1687" s="30"/>
      <c r="I1687" s="30"/>
      <c r="J1687" s="30"/>
      <c r="K1687" s="30"/>
      <c r="L1687" s="30"/>
      <c r="M1687" s="30"/>
      <c r="N1687" s="30"/>
      <c r="O1687" s="30"/>
      <c r="P1687" s="30"/>
      <c r="Q1687" s="30"/>
      <c r="R1687" s="30"/>
      <c r="S1687" s="30"/>
      <c r="T1687" s="30"/>
      <c r="U1687" s="30"/>
      <c r="V1687" s="30"/>
      <c r="W1687" s="30"/>
      <c r="X1687" s="31"/>
      <c r="Y1687" s="30"/>
      <c r="Z1687" s="32"/>
    </row>
    <row r="1688" spans="2:26" x14ac:dyDescent="0.2">
      <c r="B1688" s="34"/>
      <c r="C1688" s="30"/>
      <c r="D1688" s="30"/>
      <c r="E1688" s="30"/>
      <c r="F1688" s="30"/>
      <c r="G1688" s="30"/>
      <c r="H1688" s="30"/>
      <c r="I1688" s="30"/>
      <c r="J1688" s="30"/>
      <c r="K1688" s="30"/>
      <c r="L1688" s="30"/>
      <c r="M1688" s="30"/>
      <c r="N1688" s="30"/>
      <c r="O1688" s="30"/>
      <c r="P1688" s="30"/>
      <c r="Q1688" s="30"/>
      <c r="R1688" s="30"/>
      <c r="S1688" s="30"/>
      <c r="T1688" s="30"/>
      <c r="U1688" s="30"/>
      <c r="V1688" s="30"/>
      <c r="W1688" s="30"/>
      <c r="X1688" s="31"/>
      <c r="Y1688" s="30"/>
      <c r="Z1688" s="32"/>
    </row>
    <row r="1689" spans="2:26" x14ac:dyDescent="0.2">
      <c r="B1689" s="34"/>
      <c r="C1689" s="30"/>
      <c r="D1689" s="30"/>
      <c r="E1689" s="30"/>
      <c r="F1689" s="30"/>
      <c r="G1689" s="30"/>
      <c r="H1689" s="30"/>
      <c r="I1689" s="30"/>
      <c r="J1689" s="30"/>
      <c r="K1689" s="30"/>
      <c r="L1689" s="30"/>
      <c r="M1689" s="30"/>
      <c r="N1689" s="30"/>
      <c r="O1689" s="30"/>
      <c r="P1689" s="30"/>
      <c r="Q1689" s="30"/>
      <c r="R1689" s="30"/>
      <c r="S1689" s="30"/>
      <c r="T1689" s="30"/>
      <c r="U1689" s="30"/>
      <c r="V1689" s="30"/>
      <c r="W1689" s="30"/>
      <c r="X1689" s="31"/>
      <c r="Y1689" s="30"/>
      <c r="Z1689" s="32"/>
    </row>
    <row r="1690" spans="2:26" x14ac:dyDescent="0.2">
      <c r="B1690" s="34"/>
      <c r="C1690" s="30"/>
      <c r="D1690" s="30"/>
      <c r="E1690" s="30"/>
      <c r="F1690" s="30"/>
      <c r="G1690" s="30"/>
      <c r="H1690" s="30"/>
      <c r="I1690" s="30"/>
      <c r="J1690" s="30"/>
      <c r="K1690" s="30"/>
      <c r="L1690" s="30"/>
      <c r="M1690" s="30"/>
      <c r="N1690" s="30"/>
      <c r="O1690" s="30"/>
      <c r="P1690" s="30"/>
      <c r="Q1690" s="30"/>
      <c r="R1690" s="30"/>
      <c r="S1690" s="30"/>
      <c r="T1690" s="30"/>
      <c r="U1690" s="30"/>
      <c r="V1690" s="30"/>
      <c r="W1690" s="30"/>
      <c r="X1690" s="31"/>
      <c r="Y1690" s="30"/>
      <c r="Z1690" s="32"/>
    </row>
    <row r="1691" spans="2:26" x14ac:dyDescent="0.2">
      <c r="B1691" s="34"/>
      <c r="C1691" s="30"/>
      <c r="D1691" s="30"/>
      <c r="E1691" s="30"/>
      <c r="F1691" s="30"/>
      <c r="G1691" s="30"/>
      <c r="H1691" s="30"/>
      <c r="I1691" s="30"/>
      <c r="J1691" s="30"/>
      <c r="K1691" s="30"/>
      <c r="L1691" s="30"/>
      <c r="M1691" s="30"/>
      <c r="N1691" s="30"/>
      <c r="O1691" s="30"/>
      <c r="P1691" s="30"/>
      <c r="Q1691" s="30"/>
      <c r="R1691" s="30"/>
      <c r="S1691" s="30"/>
      <c r="T1691" s="30"/>
      <c r="U1691" s="30"/>
      <c r="V1691" s="30"/>
      <c r="W1691" s="30"/>
      <c r="X1691" s="31"/>
      <c r="Y1691" s="30"/>
      <c r="Z1691" s="32"/>
    </row>
    <row r="1692" spans="2:26" x14ac:dyDescent="0.2">
      <c r="B1692" s="34"/>
      <c r="C1692" s="30"/>
      <c r="D1692" s="30"/>
      <c r="E1692" s="30"/>
      <c r="F1692" s="30"/>
      <c r="G1692" s="30"/>
      <c r="H1692" s="30"/>
      <c r="I1692" s="30"/>
      <c r="J1692" s="30"/>
      <c r="K1692" s="30"/>
      <c r="L1692" s="30"/>
      <c r="M1692" s="30"/>
      <c r="N1692" s="30"/>
      <c r="O1692" s="30"/>
      <c r="P1692" s="30"/>
      <c r="Q1692" s="30"/>
      <c r="R1692" s="30"/>
      <c r="S1692" s="30"/>
      <c r="T1692" s="30"/>
      <c r="U1692" s="30"/>
      <c r="V1692" s="30"/>
      <c r="W1692" s="30"/>
      <c r="X1692" s="31"/>
      <c r="Y1692" s="30"/>
      <c r="Z1692" s="32"/>
    </row>
    <row r="1693" spans="2:26" x14ac:dyDescent="0.2">
      <c r="B1693" s="34"/>
      <c r="C1693" s="30"/>
      <c r="D1693" s="30"/>
      <c r="E1693" s="30"/>
      <c r="F1693" s="30"/>
      <c r="G1693" s="30"/>
      <c r="H1693" s="30"/>
      <c r="I1693" s="30"/>
      <c r="J1693" s="30"/>
      <c r="K1693" s="30"/>
      <c r="L1693" s="30"/>
      <c r="M1693" s="30"/>
      <c r="N1693" s="30"/>
      <c r="O1693" s="30"/>
      <c r="P1693" s="30"/>
      <c r="Q1693" s="30"/>
      <c r="R1693" s="30"/>
      <c r="S1693" s="30"/>
      <c r="T1693" s="30"/>
      <c r="U1693" s="30"/>
      <c r="V1693" s="30"/>
      <c r="W1693" s="30"/>
      <c r="X1693" s="31"/>
      <c r="Y1693" s="30"/>
      <c r="Z1693" s="32"/>
    </row>
    <row r="1694" spans="2:26" x14ac:dyDescent="0.2">
      <c r="B1694" s="34"/>
      <c r="C1694" s="30"/>
      <c r="D1694" s="30"/>
      <c r="E1694" s="30"/>
      <c r="F1694" s="30"/>
      <c r="G1694" s="30"/>
      <c r="H1694" s="30"/>
      <c r="I1694" s="30"/>
      <c r="J1694" s="30"/>
      <c r="K1694" s="30"/>
      <c r="L1694" s="30"/>
      <c r="M1694" s="30"/>
      <c r="N1694" s="30"/>
      <c r="O1694" s="30"/>
      <c r="P1694" s="30"/>
      <c r="Q1694" s="30"/>
      <c r="R1694" s="30"/>
      <c r="S1694" s="30"/>
      <c r="T1694" s="30"/>
      <c r="U1694" s="30"/>
      <c r="V1694" s="30"/>
      <c r="W1694" s="30"/>
      <c r="X1694" s="31"/>
      <c r="Y1694" s="30"/>
      <c r="Z1694" s="32"/>
    </row>
    <row r="1695" spans="2:26" x14ac:dyDescent="0.2">
      <c r="B1695" s="34"/>
      <c r="C1695" s="30"/>
      <c r="D1695" s="30"/>
      <c r="E1695" s="30"/>
      <c r="F1695" s="30"/>
      <c r="G1695" s="30"/>
      <c r="H1695" s="30"/>
      <c r="I1695" s="30"/>
      <c r="J1695" s="30"/>
      <c r="K1695" s="30"/>
      <c r="L1695" s="30"/>
      <c r="M1695" s="30"/>
      <c r="N1695" s="30"/>
      <c r="O1695" s="30"/>
      <c r="P1695" s="30"/>
      <c r="Q1695" s="30"/>
      <c r="R1695" s="30"/>
      <c r="S1695" s="30"/>
      <c r="T1695" s="30"/>
      <c r="U1695" s="30"/>
      <c r="V1695" s="30"/>
      <c r="W1695" s="30"/>
      <c r="X1695" s="31"/>
      <c r="Y1695" s="30"/>
      <c r="Z1695" s="32"/>
    </row>
    <row r="1696" spans="2:26" x14ac:dyDescent="0.2">
      <c r="B1696" s="34"/>
      <c r="C1696" s="30"/>
      <c r="D1696" s="30"/>
      <c r="E1696" s="30"/>
      <c r="F1696" s="30"/>
      <c r="G1696" s="30"/>
      <c r="H1696" s="30"/>
      <c r="I1696" s="30"/>
      <c r="J1696" s="30"/>
      <c r="K1696" s="30"/>
      <c r="L1696" s="30"/>
      <c r="M1696" s="30"/>
      <c r="N1696" s="30"/>
      <c r="O1696" s="30"/>
      <c r="P1696" s="30"/>
      <c r="Q1696" s="30"/>
      <c r="R1696" s="30"/>
      <c r="S1696" s="30"/>
      <c r="T1696" s="30"/>
      <c r="U1696" s="30"/>
      <c r="V1696" s="30"/>
      <c r="W1696" s="30"/>
      <c r="X1696" s="31"/>
      <c r="Y1696" s="30"/>
      <c r="Z1696" s="32"/>
    </row>
    <row r="1697" spans="2:26" x14ac:dyDescent="0.2">
      <c r="B1697" s="34"/>
      <c r="C1697" s="30"/>
      <c r="D1697" s="30"/>
      <c r="E1697" s="30"/>
      <c r="F1697" s="30"/>
      <c r="G1697" s="30"/>
      <c r="H1697" s="30"/>
      <c r="I1697" s="30"/>
      <c r="J1697" s="30"/>
      <c r="K1697" s="30"/>
      <c r="L1697" s="30"/>
      <c r="M1697" s="30"/>
      <c r="N1697" s="30"/>
      <c r="O1697" s="30"/>
      <c r="P1697" s="30"/>
      <c r="Q1697" s="30"/>
      <c r="R1697" s="30"/>
      <c r="S1697" s="30"/>
      <c r="T1697" s="30"/>
      <c r="U1697" s="30"/>
      <c r="V1697" s="30"/>
      <c r="W1697" s="30"/>
      <c r="X1697" s="31"/>
      <c r="Y1697" s="30"/>
      <c r="Z1697" s="32"/>
    </row>
    <row r="1698" spans="2:26" x14ac:dyDescent="0.2">
      <c r="B1698" s="34"/>
      <c r="C1698" s="30"/>
      <c r="D1698" s="30"/>
      <c r="E1698" s="30"/>
      <c r="F1698" s="30"/>
      <c r="G1698" s="30"/>
      <c r="H1698" s="30"/>
      <c r="I1698" s="30"/>
      <c r="J1698" s="30"/>
      <c r="K1698" s="30"/>
      <c r="L1698" s="30"/>
      <c r="M1698" s="30"/>
      <c r="N1698" s="30"/>
      <c r="O1698" s="30"/>
      <c r="P1698" s="30"/>
      <c r="Q1698" s="30"/>
      <c r="R1698" s="30"/>
      <c r="S1698" s="30"/>
      <c r="T1698" s="30"/>
      <c r="U1698" s="30"/>
      <c r="V1698" s="30"/>
      <c r="W1698" s="30"/>
      <c r="X1698" s="31"/>
      <c r="Y1698" s="30"/>
      <c r="Z1698" s="32"/>
    </row>
    <row r="1699" spans="2:26" x14ac:dyDescent="0.2">
      <c r="B1699" s="34"/>
      <c r="C1699" s="30"/>
      <c r="D1699" s="30"/>
      <c r="E1699" s="30"/>
      <c r="F1699" s="30"/>
      <c r="G1699" s="30"/>
      <c r="H1699" s="30"/>
      <c r="I1699" s="30"/>
      <c r="J1699" s="30"/>
      <c r="K1699" s="30"/>
      <c r="L1699" s="30"/>
      <c r="M1699" s="30"/>
      <c r="N1699" s="30"/>
      <c r="O1699" s="30"/>
      <c r="P1699" s="30"/>
      <c r="Q1699" s="30"/>
      <c r="R1699" s="30"/>
      <c r="S1699" s="30"/>
      <c r="T1699" s="30"/>
      <c r="U1699" s="30"/>
      <c r="V1699" s="30"/>
      <c r="W1699" s="30"/>
      <c r="X1699" s="31"/>
      <c r="Y1699" s="30"/>
      <c r="Z1699" s="32"/>
    </row>
    <row r="1700" spans="2:26" x14ac:dyDescent="0.2">
      <c r="B1700" s="34"/>
      <c r="C1700" s="30"/>
      <c r="D1700" s="30"/>
      <c r="E1700" s="30"/>
      <c r="F1700" s="30"/>
      <c r="G1700" s="30"/>
      <c r="H1700" s="30"/>
      <c r="I1700" s="30"/>
      <c r="J1700" s="30"/>
      <c r="K1700" s="30"/>
      <c r="L1700" s="30"/>
      <c r="M1700" s="30"/>
      <c r="N1700" s="30"/>
      <c r="O1700" s="30"/>
      <c r="P1700" s="30"/>
      <c r="Q1700" s="30"/>
      <c r="R1700" s="30"/>
      <c r="S1700" s="30"/>
      <c r="T1700" s="30"/>
      <c r="U1700" s="30"/>
      <c r="V1700" s="30"/>
      <c r="W1700" s="30"/>
      <c r="X1700" s="31"/>
      <c r="Y1700" s="30"/>
      <c r="Z1700" s="32"/>
    </row>
    <row r="1701" spans="2:26" x14ac:dyDescent="0.2">
      <c r="B1701" s="34"/>
      <c r="C1701" s="30"/>
      <c r="D1701" s="30"/>
      <c r="E1701" s="30"/>
      <c r="F1701" s="30"/>
      <c r="G1701" s="30"/>
      <c r="H1701" s="30"/>
      <c r="I1701" s="30"/>
      <c r="J1701" s="30"/>
      <c r="K1701" s="30"/>
      <c r="L1701" s="30"/>
      <c r="M1701" s="30"/>
      <c r="N1701" s="30"/>
      <c r="O1701" s="30"/>
      <c r="P1701" s="30"/>
      <c r="Q1701" s="30"/>
      <c r="R1701" s="30"/>
      <c r="S1701" s="30"/>
      <c r="T1701" s="30"/>
      <c r="U1701" s="30"/>
      <c r="V1701" s="30"/>
      <c r="W1701" s="30"/>
      <c r="X1701" s="31"/>
      <c r="Y1701" s="30"/>
      <c r="Z1701" s="32"/>
    </row>
    <row r="1702" spans="2:26" x14ac:dyDescent="0.2">
      <c r="B1702" s="34"/>
      <c r="C1702" s="30"/>
      <c r="D1702" s="30"/>
      <c r="E1702" s="30"/>
      <c r="F1702" s="30"/>
      <c r="G1702" s="30"/>
      <c r="H1702" s="30"/>
      <c r="I1702" s="30"/>
      <c r="J1702" s="30"/>
      <c r="K1702" s="30"/>
      <c r="L1702" s="30"/>
      <c r="M1702" s="30"/>
      <c r="N1702" s="30"/>
      <c r="O1702" s="30"/>
      <c r="P1702" s="30"/>
      <c r="Q1702" s="30"/>
      <c r="R1702" s="30"/>
      <c r="S1702" s="30"/>
      <c r="T1702" s="30"/>
      <c r="U1702" s="30"/>
      <c r="V1702" s="30"/>
      <c r="W1702" s="30"/>
      <c r="X1702" s="31"/>
      <c r="Y1702" s="30"/>
      <c r="Z1702" s="32"/>
    </row>
    <row r="1703" spans="2:26" x14ac:dyDescent="0.2">
      <c r="B1703" s="34"/>
      <c r="C1703" s="30"/>
      <c r="D1703" s="30"/>
      <c r="E1703" s="30"/>
      <c r="F1703" s="30"/>
      <c r="G1703" s="30"/>
      <c r="H1703" s="30"/>
      <c r="I1703" s="30"/>
      <c r="J1703" s="30"/>
      <c r="K1703" s="30"/>
      <c r="L1703" s="30"/>
      <c r="M1703" s="30"/>
      <c r="N1703" s="30"/>
      <c r="O1703" s="30"/>
      <c r="P1703" s="30"/>
      <c r="Q1703" s="30"/>
      <c r="R1703" s="30"/>
      <c r="S1703" s="30"/>
      <c r="T1703" s="30"/>
      <c r="U1703" s="30"/>
      <c r="V1703" s="30"/>
      <c r="W1703" s="30"/>
      <c r="X1703" s="31"/>
      <c r="Y1703" s="30"/>
      <c r="Z1703" s="32"/>
    </row>
    <row r="1704" spans="2:26" x14ac:dyDescent="0.2">
      <c r="B1704" s="34"/>
      <c r="C1704" s="30"/>
      <c r="D1704" s="30"/>
      <c r="E1704" s="30"/>
      <c r="F1704" s="30"/>
      <c r="G1704" s="30"/>
      <c r="H1704" s="30"/>
      <c r="I1704" s="30"/>
      <c r="J1704" s="30"/>
      <c r="K1704" s="30"/>
      <c r="L1704" s="30"/>
      <c r="M1704" s="30"/>
      <c r="N1704" s="30"/>
      <c r="O1704" s="30"/>
      <c r="P1704" s="30"/>
      <c r="Q1704" s="30"/>
      <c r="R1704" s="30"/>
      <c r="S1704" s="30"/>
      <c r="T1704" s="30"/>
      <c r="U1704" s="30"/>
      <c r="V1704" s="30"/>
      <c r="W1704" s="30"/>
      <c r="X1704" s="31"/>
      <c r="Y1704" s="30"/>
      <c r="Z1704" s="32"/>
    </row>
    <row r="1705" spans="2:26" x14ac:dyDescent="0.2">
      <c r="B1705" s="34"/>
      <c r="C1705" s="30"/>
      <c r="D1705" s="30"/>
      <c r="E1705" s="30"/>
      <c r="F1705" s="30"/>
      <c r="G1705" s="30"/>
      <c r="H1705" s="30"/>
      <c r="I1705" s="30"/>
      <c r="J1705" s="30"/>
      <c r="K1705" s="30"/>
      <c r="L1705" s="30"/>
      <c r="M1705" s="30"/>
      <c r="N1705" s="30"/>
      <c r="O1705" s="30"/>
      <c r="P1705" s="30"/>
      <c r="Q1705" s="30"/>
      <c r="R1705" s="30"/>
      <c r="S1705" s="30"/>
      <c r="T1705" s="30"/>
      <c r="U1705" s="30"/>
      <c r="V1705" s="30"/>
      <c r="W1705" s="30"/>
      <c r="X1705" s="31"/>
      <c r="Y1705" s="30"/>
      <c r="Z1705" s="32"/>
    </row>
    <row r="1706" spans="2:26" x14ac:dyDescent="0.2">
      <c r="B1706" s="34"/>
      <c r="C1706" s="30"/>
      <c r="D1706" s="30"/>
      <c r="E1706" s="30"/>
      <c r="F1706" s="30"/>
      <c r="G1706" s="30"/>
      <c r="H1706" s="30"/>
      <c r="I1706" s="30"/>
      <c r="J1706" s="30"/>
      <c r="K1706" s="30"/>
      <c r="L1706" s="30"/>
      <c r="M1706" s="30"/>
      <c r="N1706" s="30"/>
      <c r="O1706" s="30"/>
      <c r="P1706" s="30"/>
      <c r="Q1706" s="30"/>
      <c r="R1706" s="30"/>
      <c r="S1706" s="30"/>
      <c r="T1706" s="30"/>
      <c r="U1706" s="30"/>
      <c r="V1706" s="30"/>
      <c r="W1706" s="30"/>
      <c r="X1706" s="31"/>
      <c r="Y1706" s="30"/>
      <c r="Z1706" s="32"/>
    </row>
    <row r="1707" spans="2:26" x14ac:dyDescent="0.2">
      <c r="B1707" s="34"/>
      <c r="C1707" s="30"/>
      <c r="D1707" s="30"/>
      <c r="E1707" s="30"/>
      <c r="F1707" s="30"/>
      <c r="G1707" s="30"/>
      <c r="H1707" s="30"/>
      <c r="I1707" s="30"/>
      <c r="J1707" s="30"/>
      <c r="K1707" s="30"/>
      <c r="L1707" s="30"/>
      <c r="M1707" s="30"/>
      <c r="N1707" s="30"/>
      <c r="O1707" s="30"/>
      <c r="P1707" s="30"/>
      <c r="Q1707" s="30"/>
      <c r="R1707" s="30"/>
      <c r="S1707" s="30"/>
      <c r="T1707" s="30"/>
      <c r="U1707" s="30"/>
      <c r="V1707" s="30"/>
      <c r="W1707" s="30"/>
      <c r="X1707" s="31"/>
      <c r="Y1707" s="30"/>
      <c r="Z1707" s="32"/>
    </row>
    <row r="1708" spans="2:26" x14ac:dyDescent="0.2">
      <c r="B1708" s="34"/>
      <c r="C1708" s="30"/>
      <c r="D1708" s="30"/>
      <c r="E1708" s="30"/>
      <c r="F1708" s="30"/>
      <c r="G1708" s="30"/>
      <c r="H1708" s="30"/>
      <c r="I1708" s="30"/>
      <c r="J1708" s="30"/>
      <c r="K1708" s="30"/>
      <c r="L1708" s="30"/>
      <c r="M1708" s="30"/>
      <c r="N1708" s="30"/>
      <c r="O1708" s="30"/>
      <c r="P1708" s="30"/>
      <c r="Q1708" s="30"/>
      <c r="R1708" s="30"/>
      <c r="S1708" s="30"/>
      <c r="T1708" s="30"/>
      <c r="U1708" s="30"/>
      <c r="V1708" s="30"/>
      <c r="W1708" s="30"/>
      <c r="X1708" s="31"/>
      <c r="Y1708" s="30"/>
      <c r="Z1708" s="32"/>
    </row>
    <row r="1709" spans="2:26" x14ac:dyDescent="0.2">
      <c r="B1709" s="34"/>
      <c r="C1709" s="30"/>
      <c r="D1709" s="30"/>
      <c r="E1709" s="30"/>
      <c r="F1709" s="30"/>
      <c r="G1709" s="30"/>
      <c r="H1709" s="30"/>
      <c r="I1709" s="30"/>
      <c r="J1709" s="30"/>
      <c r="K1709" s="30"/>
      <c r="L1709" s="30"/>
      <c r="M1709" s="30"/>
      <c r="N1709" s="30"/>
      <c r="O1709" s="30"/>
      <c r="P1709" s="30"/>
      <c r="Q1709" s="30"/>
      <c r="R1709" s="30"/>
      <c r="S1709" s="30"/>
      <c r="T1709" s="30"/>
      <c r="U1709" s="30"/>
      <c r="V1709" s="30"/>
      <c r="W1709" s="30"/>
      <c r="X1709" s="31"/>
      <c r="Y1709" s="30"/>
      <c r="Z1709" s="32"/>
    </row>
    <row r="1710" spans="2:26" x14ac:dyDescent="0.2">
      <c r="B1710" s="34"/>
      <c r="C1710" s="30"/>
      <c r="D1710" s="30"/>
      <c r="E1710" s="30"/>
      <c r="F1710" s="30"/>
      <c r="G1710" s="30"/>
      <c r="H1710" s="30"/>
      <c r="I1710" s="30"/>
      <c r="J1710" s="30"/>
      <c r="K1710" s="30"/>
      <c r="L1710" s="30"/>
      <c r="M1710" s="30"/>
      <c r="N1710" s="30"/>
      <c r="O1710" s="30"/>
      <c r="P1710" s="30"/>
      <c r="Q1710" s="30"/>
      <c r="R1710" s="30"/>
      <c r="S1710" s="30"/>
      <c r="T1710" s="30"/>
      <c r="U1710" s="30"/>
      <c r="V1710" s="30"/>
      <c r="W1710" s="30"/>
      <c r="X1710" s="31"/>
      <c r="Y1710" s="30"/>
      <c r="Z1710" s="32"/>
    </row>
    <row r="1711" spans="2:26" x14ac:dyDescent="0.2">
      <c r="B1711" s="34"/>
      <c r="C1711" s="30"/>
      <c r="D1711" s="30"/>
      <c r="E1711" s="30"/>
      <c r="F1711" s="30"/>
      <c r="G1711" s="30"/>
      <c r="H1711" s="30"/>
      <c r="I1711" s="30"/>
      <c r="J1711" s="30"/>
      <c r="K1711" s="30"/>
      <c r="L1711" s="30"/>
      <c r="M1711" s="30"/>
      <c r="N1711" s="30"/>
      <c r="O1711" s="30"/>
      <c r="P1711" s="30"/>
      <c r="Q1711" s="30"/>
      <c r="R1711" s="30"/>
      <c r="S1711" s="30"/>
      <c r="T1711" s="30"/>
      <c r="U1711" s="30"/>
      <c r="V1711" s="30"/>
      <c r="W1711" s="30"/>
      <c r="X1711" s="31"/>
      <c r="Y1711" s="30"/>
      <c r="Z1711" s="32"/>
    </row>
    <row r="1712" spans="2:26" x14ac:dyDescent="0.2">
      <c r="B1712" s="34"/>
      <c r="C1712" s="30"/>
      <c r="D1712" s="30"/>
      <c r="E1712" s="30"/>
      <c r="F1712" s="30"/>
      <c r="G1712" s="30"/>
      <c r="H1712" s="30"/>
      <c r="I1712" s="30"/>
      <c r="J1712" s="30"/>
      <c r="K1712" s="30"/>
      <c r="L1712" s="30"/>
      <c r="M1712" s="30"/>
      <c r="N1712" s="30"/>
      <c r="O1712" s="30"/>
      <c r="P1712" s="30"/>
      <c r="Q1712" s="30"/>
      <c r="R1712" s="30"/>
      <c r="S1712" s="30"/>
      <c r="T1712" s="30"/>
      <c r="U1712" s="30"/>
      <c r="V1712" s="30"/>
      <c r="W1712" s="30"/>
      <c r="X1712" s="31"/>
      <c r="Y1712" s="30"/>
      <c r="Z1712" s="32"/>
    </row>
    <row r="1713" spans="2:26" x14ac:dyDescent="0.2">
      <c r="B1713" s="34"/>
      <c r="C1713" s="30"/>
      <c r="D1713" s="30"/>
      <c r="E1713" s="30"/>
      <c r="F1713" s="30"/>
      <c r="G1713" s="30"/>
      <c r="H1713" s="30"/>
      <c r="I1713" s="30"/>
      <c r="J1713" s="30"/>
      <c r="K1713" s="30"/>
      <c r="L1713" s="30"/>
      <c r="M1713" s="30"/>
      <c r="N1713" s="30"/>
      <c r="O1713" s="30"/>
      <c r="P1713" s="30"/>
      <c r="Q1713" s="30"/>
      <c r="R1713" s="30"/>
      <c r="S1713" s="30"/>
      <c r="T1713" s="30"/>
      <c r="U1713" s="30"/>
      <c r="V1713" s="30"/>
      <c r="W1713" s="30"/>
      <c r="X1713" s="31"/>
      <c r="Y1713" s="30"/>
      <c r="Z1713" s="32"/>
    </row>
    <row r="1714" spans="2:26" x14ac:dyDescent="0.2">
      <c r="B1714" s="34"/>
      <c r="C1714" s="30"/>
      <c r="D1714" s="30"/>
      <c r="E1714" s="30"/>
      <c r="F1714" s="30"/>
      <c r="G1714" s="30"/>
      <c r="H1714" s="30"/>
      <c r="I1714" s="30"/>
      <c r="J1714" s="30"/>
      <c r="K1714" s="30"/>
      <c r="L1714" s="30"/>
      <c r="M1714" s="30"/>
      <c r="N1714" s="30"/>
      <c r="O1714" s="30"/>
      <c r="P1714" s="30"/>
      <c r="Q1714" s="30"/>
      <c r="R1714" s="30"/>
      <c r="S1714" s="30"/>
      <c r="T1714" s="30"/>
      <c r="U1714" s="30"/>
      <c r="V1714" s="30"/>
      <c r="W1714" s="30"/>
      <c r="X1714" s="31"/>
      <c r="Y1714" s="30"/>
      <c r="Z1714" s="32"/>
    </row>
    <row r="1715" spans="2:26" x14ac:dyDescent="0.2">
      <c r="B1715" s="34"/>
      <c r="C1715" s="30"/>
      <c r="D1715" s="30"/>
      <c r="E1715" s="30"/>
      <c r="F1715" s="30"/>
      <c r="G1715" s="30"/>
      <c r="H1715" s="30"/>
      <c r="I1715" s="30"/>
      <c r="J1715" s="30"/>
      <c r="K1715" s="30"/>
      <c r="L1715" s="30"/>
      <c r="M1715" s="30"/>
      <c r="N1715" s="30"/>
      <c r="O1715" s="30"/>
      <c r="P1715" s="30"/>
      <c r="Q1715" s="30"/>
      <c r="R1715" s="30"/>
      <c r="S1715" s="30"/>
      <c r="T1715" s="30"/>
      <c r="U1715" s="30"/>
      <c r="V1715" s="30"/>
      <c r="W1715" s="30"/>
      <c r="X1715" s="31"/>
      <c r="Y1715" s="30"/>
      <c r="Z1715" s="32"/>
    </row>
    <row r="1716" spans="2:26" x14ac:dyDescent="0.2">
      <c r="B1716" s="34"/>
      <c r="C1716" s="30"/>
      <c r="D1716" s="30"/>
      <c r="E1716" s="30"/>
      <c r="F1716" s="30"/>
      <c r="G1716" s="30"/>
      <c r="H1716" s="30"/>
      <c r="I1716" s="30"/>
      <c r="J1716" s="30"/>
      <c r="K1716" s="30"/>
      <c r="L1716" s="30"/>
      <c r="M1716" s="30"/>
      <c r="N1716" s="30"/>
      <c r="O1716" s="30"/>
      <c r="P1716" s="30"/>
      <c r="Q1716" s="30"/>
      <c r="R1716" s="30"/>
      <c r="S1716" s="30"/>
      <c r="T1716" s="30"/>
      <c r="U1716" s="30"/>
      <c r="V1716" s="30"/>
      <c r="W1716" s="30"/>
      <c r="X1716" s="31"/>
      <c r="Y1716" s="30"/>
      <c r="Z1716" s="32"/>
    </row>
    <row r="1717" spans="2:26" x14ac:dyDescent="0.2">
      <c r="B1717" s="34"/>
      <c r="C1717" s="30"/>
      <c r="D1717" s="30"/>
      <c r="E1717" s="30"/>
      <c r="F1717" s="30"/>
      <c r="G1717" s="30"/>
      <c r="H1717" s="30"/>
      <c r="I1717" s="30"/>
      <c r="J1717" s="30"/>
      <c r="K1717" s="30"/>
      <c r="L1717" s="30"/>
      <c r="M1717" s="30"/>
      <c r="N1717" s="30"/>
      <c r="O1717" s="30"/>
      <c r="P1717" s="30"/>
      <c r="Q1717" s="30"/>
      <c r="R1717" s="30"/>
      <c r="S1717" s="30"/>
      <c r="T1717" s="30"/>
      <c r="U1717" s="30"/>
      <c r="V1717" s="30"/>
      <c r="W1717" s="30"/>
      <c r="X1717" s="31"/>
      <c r="Y1717" s="30"/>
      <c r="Z1717" s="32"/>
    </row>
    <row r="1718" spans="2:26" x14ac:dyDescent="0.2">
      <c r="B1718" s="34"/>
      <c r="C1718" s="30"/>
      <c r="D1718" s="30"/>
      <c r="E1718" s="30"/>
      <c r="F1718" s="30"/>
      <c r="G1718" s="30"/>
      <c r="H1718" s="30"/>
      <c r="I1718" s="30"/>
      <c r="J1718" s="30"/>
      <c r="K1718" s="30"/>
      <c r="L1718" s="30"/>
      <c r="M1718" s="30"/>
      <c r="N1718" s="30"/>
      <c r="O1718" s="30"/>
      <c r="P1718" s="30"/>
      <c r="Q1718" s="30"/>
      <c r="R1718" s="30"/>
      <c r="S1718" s="30"/>
      <c r="T1718" s="30"/>
      <c r="U1718" s="30"/>
      <c r="V1718" s="30"/>
      <c r="W1718" s="30"/>
      <c r="X1718" s="31"/>
      <c r="Y1718" s="30"/>
      <c r="Z1718" s="32"/>
    </row>
    <row r="1719" spans="2:26" x14ac:dyDescent="0.2">
      <c r="B1719" s="34"/>
      <c r="C1719" s="30"/>
      <c r="D1719" s="30"/>
      <c r="E1719" s="30"/>
      <c r="F1719" s="30"/>
      <c r="G1719" s="30"/>
      <c r="H1719" s="30"/>
      <c r="I1719" s="30"/>
      <c r="J1719" s="30"/>
      <c r="K1719" s="30"/>
      <c r="L1719" s="30"/>
      <c r="M1719" s="30"/>
      <c r="N1719" s="30"/>
      <c r="O1719" s="30"/>
      <c r="P1719" s="30"/>
      <c r="Q1719" s="30"/>
      <c r="R1719" s="30"/>
      <c r="S1719" s="30"/>
      <c r="T1719" s="30"/>
      <c r="U1719" s="30"/>
      <c r="V1719" s="30"/>
      <c r="W1719" s="30"/>
      <c r="X1719" s="31"/>
      <c r="Y1719" s="30"/>
      <c r="Z1719" s="32"/>
    </row>
    <row r="1720" spans="2:26" x14ac:dyDescent="0.2">
      <c r="B1720" s="34"/>
      <c r="C1720" s="30"/>
      <c r="D1720" s="30"/>
      <c r="E1720" s="30"/>
      <c r="F1720" s="30"/>
      <c r="G1720" s="30"/>
      <c r="H1720" s="30"/>
      <c r="I1720" s="30"/>
      <c r="J1720" s="30"/>
      <c r="K1720" s="30"/>
      <c r="L1720" s="30"/>
      <c r="M1720" s="30"/>
      <c r="N1720" s="30"/>
      <c r="O1720" s="30"/>
      <c r="P1720" s="30"/>
      <c r="Q1720" s="30"/>
      <c r="R1720" s="30"/>
      <c r="S1720" s="30"/>
      <c r="T1720" s="30"/>
      <c r="U1720" s="30"/>
      <c r="V1720" s="30"/>
      <c r="W1720" s="30"/>
      <c r="X1720" s="31"/>
      <c r="Y1720" s="30"/>
      <c r="Z1720" s="32"/>
    </row>
    <row r="1721" spans="2:26" x14ac:dyDescent="0.2">
      <c r="B1721" s="34"/>
      <c r="C1721" s="30"/>
      <c r="D1721" s="30"/>
      <c r="E1721" s="30"/>
      <c r="F1721" s="30"/>
      <c r="G1721" s="30"/>
      <c r="H1721" s="30"/>
      <c r="I1721" s="30"/>
      <c r="J1721" s="30"/>
      <c r="K1721" s="30"/>
      <c r="L1721" s="30"/>
      <c r="M1721" s="30"/>
      <c r="N1721" s="30"/>
      <c r="O1721" s="30"/>
      <c r="P1721" s="30"/>
      <c r="Q1721" s="30"/>
      <c r="R1721" s="30"/>
      <c r="S1721" s="30"/>
      <c r="T1721" s="30"/>
      <c r="U1721" s="30"/>
      <c r="V1721" s="30"/>
      <c r="W1721" s="30"/>
      <c r="X1721" s="31"/>
      <c r="Y1721" s="30"/>
      <c r="Z1721" s="32"/>
    </row>
    <row r="1722" spans="2:26" x14ac:dyDescent="0.2">
      <c r="B1722" s="34"/>
      <c r="C1722" s="30"/>
      <c r="D1722" s="30"/>
      <c r="E1722" s="30"/>
      <c r="F1722" s="30"/>
      <c r="G1722" s="30"/>
      <c r="H1722" s="30"/>
      <c r="I1722" s="30"/>
      <c r="J1722" s="30"/>
      <c r="K1722" s="30"/>
      <c r="L1722" s="30"/>
      <c r="M1722" s="30"/>
      <c r="N1722" s="30"/>
      <c r="O1722" s="30"/>
      <c r="P1722" s="30"/>
      <c r="Q1722" s="30"/>
      <c r="R1722" s="30"/>
      <c r="S1722" s="30"/>
      <c r="T1722" s="30"/>
      <c r="U1722" s="30"/>
      <c r="V1722" s="30"/>
      <c r="W1722" s="30"/>
      <c r="X1722" s="31"/>
      <c r="Y1722" s="30"/>
      <c r="Z1722" s="32"/>
    </row>
    <row r="1723" spans="2:26" x14ac:dyDescent="0.2">
      <c r="B1723" s="34"/>
      <c r="C1723" s="30"/>
      <c r="D1723" s="30"/>
      <c r="E1723" s="30"/>
      <c r="F1723" s="30"/>
      <c r="G1723" s="30"/>
      <c r="H1723" s="30"/>
      <c r="I1723" s="30"/>
      <c r="J1723" s="30"/>
      <c r="K1723" s="30"/>
      <c r="L1723" s="30"/>
      <c r="M1723" s="30"/>
      <c r="N1723" s="30"/>
      <c r="O1723" s="30"/>
      <c r="P1723" s="30"/>
      <c r="Q1723" s="30"/>
      <c r="R1723" s="30"/>
      <c r="S1723" s="30"/>
      <c r="T1723" s="30"/>
      <c r="U1723" s="30"/>
      <c r="V1723" s="30"/>
      <c r="W1723" s="30"/>
      <c r="X1723" s="31"/>
      <c r="Y1723" s="30"/>
      <c r="Z1723" s="32"/>
    </row>
    <row r="1724" spans="2:26" x14ac:dyDescent="0.2">
      <c r="B1724" s="34"/>
      <c r="C1724" s="30"/>
      <c r="D1724" s="30"/>
      <c r="E1724" s="30"/>
      <c r="F1724" s="30"/>
      <c r="G1724" s="30"/>
      <c r="H1724" s="30"/>
      <c r="I1724" s="30"/>
      <c r="J1724" s="30"/>
      <c r="K1724" s="30"/>
      <c r="L1724" s="30"/>
      <c r="M1724" s="30"/>
      <c r="N1724" s="30"/>
      <c r="O1724" s="30"/>
      <c r="P1724" s="30"/>
      <c r="Q1724" s="30"/>
      <c r="R1724" s="30"/>
      <c r="S1724" s="30"/>
      <c r="T1724" s="30"/>
      <c r="U1724" s="30"/>
      <c r="V1724" s="30"/>
      <c r="W1724" s="30"/>
      <c r="X1724" s="31"/>
      <c r="Y1724" s="30"/>
      <c r="Z1724" s="32"/>
    </row>
    <row r="1725" spans="2:26" x14ac:dyDescent="0.2">
      <c r="B1725" s="34"/>
      <c r="C1725" s="30"/>
      <c r="D1725" s="30"/>
      <c r="E1725" s="30"/>
      <c r="F1725" s="30"/>
      <c r="G1725" s="30"/>
      <c r="H1725" s="30"/>
      <c r="I1725" s="30"/>
      <c r="J1725" s="30"/>
      <c r="K1725" s="30"/>
      <c r="L1725" s="30"/>
      <c r="M1725" s="30"/>
      <c r="N1725" s="30"/>
      <c r="O1725" s="30"/>
      <c r="P1725" s="30"/>
      <c r="Q1725" s="30"/>
      <c r="R1725" s="30"/>
      <c r="S1725" s="30"/>
      <c r="T1725" s="30"/>
      <c r="U1725" s="30"/>
      <c r="V1725" s="30"/>
      <c r="W1725" s="30"/>
      <c r="X1725" s="31"/>
      <c r="Y1725" s="30"/>
      <c r="Z1725" s="32"/>
    </row>
    <row r="1726" spans="2:26" x14ac:dyDescent="0.2">
      <c r="B1726" s="34"/>
      <c r="C1726" s="30"/>
      <c r="D1726" s="30"/>
      <c r="E1726" s="30"/>
      <c r="F1726" s="30"/>
      <c r="G1726" s="30"/>
      <c r="H1726" s="30"/>
      <c r="I1726" s="30"/>
      <c r="J1726" s="30"/>
      <c r="K1726" s="30"/>
      <c r="L1726" s="30"/>
      <c r="M1726" s="30"/>
      <c r="N1726" s="30"/>
      <c r="O1726" s="30"/>
      <c r="P1726" s="30"/>
      <c r="Q1726" s="30"/>
      <c r="R1726" s="30"/>
      <c r="S1726" s="30"/>
      <c r="T1726" s="30"/>
      <c r="U1726" s="30"/>
      <c r="V1726" s="30"/>
      <c r="W1726" s="30"/>
      <c r="X1726" s="31"/>
      <c r="Y1726" s="30"/>
      <c r="Z1726" s="32"/>
    </row>
    <row r="1727" spans="2:26" x14ac:dyDescent="0.2">
      <c r="B1727" s="34"/>
      <c r="C1727" s="30"/>
      <c r="D1727" s="30"/>
      <c r="E1727" s="30"/>
      <c r="F1727" s="30"/>
      <c r="G1727" s="30"/>
      <c r="H1727" s="30"/>
      <c r="I1727" s="30"/>
      <c r="J1727" s="30"/>
      <c r="K1727" s="30"/>
      <c r="L1727" s="30"/>
      <c r="M1727" s="30"/>
      <c r="N1727" s="30"/>
      <c r="O1727" s="30"/>
      <c r="P1727" s="30"/>
      <c r="Q1727" s="30"/>
      <c r="R1727" s="30"/>
      <c r="S1727" s="30"/>
      <c r="T1727" s="30"/>
      <c r="U1727" s="30"/>
      <c r="V1727" s="30"/>
      <c r="W1727" s="30"/>
      <c r="X1727" s="31"/>
      <c r="Y1727" s="30"/>
      <c r="Z1727" s="32"/>
    </row>
    <row r="1728" spans="2:26" x14ac:dyDescent="0.2">
      <c r="B1728" s="34"/>
      <c r="C1728" s="30"/>
      <c r="D1728" s="30"/>
      <c r="E1728" s="30"/>
      <c r="F1728" s="30"/>
      <c r="G1728" s="30"/>
      <c r="H1728" s="30"/>
      <c r="I1728" s="30"/>
      <c r="J1728" s="30"/>
      <c r="K1728" s="30"/>
      <c r="L1728" s="30"/>
      <c r="M1728" s="30"/>
      <c r="N1728" s="30"/>
      <c r="O1728" s="30"/>
      <c r="P1728" s="30"/>
      <c r="Q1728" s="30"/>
      <c r="R1728" s="30"/>
      <c r="S1728" s="30"/>
      <c r="T1728" s="30"/>
      <c r="U1728" s="30"/>
      <c r="V1728" s="30"/>
      <c r="W1728" s="30"/>
      <c r="X1728" s="31"/>
      <c r="Y1728" s="30"/>
      <c r="Z1728" s="32"/>
    </row>
    <row r="1729" spans="2:26" x14ac:dyDescent="0.2">
      <c r="B1729" s="34"/>
      <c r="C1729" s="30"/>
      <c r="D1729" s="30"/>
      <c r="E1729" s="30"/>
      <c r="F1729" s="30"/>
      <c r="G1729" s="30"/>
      <c r="H1729" s="30"/>
      <c r="I1729" s="30"/>
      <c r="J1729" s="30"/>
      <c r="K1729" s="30"/>
      <c r="L1729" s="30"/>
      <c r="M1729" s="30"/>
      <c r="N1729" s="30"/>
      <c r="O1729" s="30"/>
      <c r="P1729" s="30"/>
      <c r="Q1729" s="30"/>
      <c r="R1729" s="30"/>
      <c r="S1729" s="30"/>
      <c r="T1729" s="30"/>
      <c r="U1729" s="30"/>
      <c r="V1729" s="30"/>
      <c r="W1729" s="30"/>
      <c r="X1729" s="31"/>
      <c r="Y1729" s="30"/>
      <c r="Z1729" s="32"/>
    </row>
    <row r="1730" spans="2:26" x14ac:dyDescent="0.2">
      <c r="B1730" s="34"/>
      <c r="C1730" s="30"/>
      <c r="D1730" s="30"/>
      <c r="E1730" s="30"/>
      <c r="F1730" s="30"/>
      <c r="G1730" s="30"/>
      <c r="H1730" s="30"/>
      <c r="I1730" s="30"/>
      <c r="J1730" s="30"/>
      <c r="K1730" s="30"/>
      <c r="L1730" s="30"/>
      <c r="M1730" s="30"/>
      <c r="N1730" s="30"/>
      <c r="O1730" s="30"/>
      <c r="P1730" s="30"/>
      <c r="Q1730" s="30"/>
      <c r="R1730" s="30"/>
      <c r="S1730" s="30"/>
      <c r="T1730" s="30"/>
      <c r="U1730" s="30"/>
      <c r="V1730" s="30"/>
      <c r="W1730" s="30"/>
      <c r="X1730" s="31"/>
      <c r="Y1730" s="30"/>
      <c r="Z1730" s="32"/>
    </row>
    <row r="1731" spans="2:26" x14ac:dyDescent="0.2">
      <c r="B1731" s="34"/>
      <c r="C1731" s="30"/>
      <c r="D1731" s="30"/>
      <c r="E1731" s="30"/>
      <c r="F1731" s="30"/>
      <c r="G1731" s="30"/>
      <c r="H1731" s="30"/>
      <c r="I1731" s="30"/>
      <c r="J1731" s="30"/>
      <c r="K1731" s="30"/>
      <c r="L1731" s="30"/>
      <c r="M1731" s="30"/>
      <c r="N1731" s="30"/>
      <c r="O1731" s="30"/>
      <c r="P1731" s="30"/>
      <c r="Q1731" s="30"/>
      <c r="R1731" s="30"/>
      <c r="S1731" s="30"/>
      <c r="T1731" s="30"/>
      <c r="U1731" s="30"/>
      <c r="V1731" s="30"/>
      <c r="W1731" s="30"/>
      <c r="X1731" s="31"/>
      <c r="Y1731" s="30"/>
      <c r="Z1731" s="32"/>
    </row>
    <row r="1732" spans="2:26" x14ac:dyDescent="0.2">
      <c r="B1732" s="34"/>
      <c r="C1732" s="30"/>
      <c r="D1732" s="30"/>
      <c r="E1732" s="30"/>
      <c r="F1732" s="30"/>
      <c r="G1732" s="30"/>
      <c r="H1732" s="30"/>
      <c r="I1732" s="30"/>
      <c r="J1732" s="30"/>
      <c r="K1732" s="30"/>
      <c r="L1732" s="30"/>
      <c r="M1732" s="30"/>
      <c r="N1732" s="30"/>
      <c r="O1732" s="30"/>
      <c r="P1732" s="30"/>
      <c r="Q1732" s="30"/>
      <c r="R1732" s="30"/>
      <c r="S1732" s="30"/>
      <c r="T1732" s="30"/>
      <c r="U1732" s="30"/>
      <c r="V1732" s="30"/>
      <c r="W1732" s="30"/>
      <c r="X1732" s="31"/>
      <c r="Y1732" s="30"/>
      <c r="Z1732" s="32"/>
    </row>
    <row r="1733" spans="2:26" x14ac:dyDescent="0.2">
      <c r="B1733" s="34"/>
      <c r="C1733" s="30"/>
      <c r="D1733" s="30"/>
      <c r="E1733" s="30"/>
      <c r="F1733" s="30"/>
      <c r="G1733" s="30"/>
      <c r="H1733" s="30"/>
      <c r="I1733" s="30"/>
      <c r="J1733" s="30"/>
      <c r="K1733" s="30"/>
      <c r="L1733" s="30"/>
      <c r="M1733" s="30"/>
      <c r="N1733" s="30"/>
      <c r="O1733" s="30"/>
      <c r="P1733" s="30"/>
      <c r="Q1733" s="30"/>
      <c r="R1733" s="30"/>
      <c r="S1733" s="30"/>
      <c r="T1733" s="30"/>
      <c r="U1733" s="30"/>
      <c r="V1733" s="30"/>
      <c r="W1733" s="30"/>
      <c r="X1733" s="31"/>
      <c r="Y1733" s="30"/>
      <c r="Z1733" s="32"/>
    </row>
    <row r="1734" spans="2:26" x14ac:dyDescent="0.2">
      <c r="B1734" s="34"/>
      <c r="C1734" s="30"/>
      <c r="D1734" s="30"/>
      <c r="E1734" s="30"/>
      <c r="F1734" s="30"/>
      <c r="G1734" s="30"/>
      <c r="H1734" s="30"/>
      <c r="I1734" s="30"/>
      <c r="J1734" s="30"/>
      <c r="K1734" s="30"/>
      <c r="L1734" s="30"/>
      <c r="M1734" s="30"/>
      <c r="N1734" s="30"/>
      <c r="O1734" s="30"/>
      <c r="P1734" s="30"/>
      <c r="Q1734" s="30"/>
      <c r="R1734" s="30"/>
      <c r="S1734" s="30"/>
      <c r="T1734" s="30"/>
      <c r="U1734" s="30"/>
      <c r="V1734" s="30"/>
      <c r="W1734" s="30"/>
      <c r="X1734" s="31"/>
      <c r="Y1734" s="30"/>
      <c r="Z1734" s="32"/>
    </row>
    <row r="1735" spans="2:26" x14ac:dyDescent="0.2">
      <c r="B1735" s="34"/>
      <c r="C1735" s="30"/>
      <c r="D1735" s="30"/>
      <c r="E1735" s="30"/>
      <c r="F1735" s="30"/>
      <c r="G1735" s="30"/>
      <c r="H1735" s="30"/>
      <c r="I1735" s="30"/>
      <c r="J1735" s="30"/>
      <c r="K1735" s="30"/>
      <c r="L1735" s="30"/>
      <c r="M1735" s="30"/>
      <c r="N1735" s="30"/>
      <c r="O1735" s="30"/>
      <c r="P1735" s="30"/>
      <c r="Q1735" s="30"/>
      <c r="R1735" s="30"/>
      <c r="S1735" s="30"/>
      <c r="T1735" s="30"/>
      <c r="U1735" s="30"/>
      <c r="V1735" s="30"/>
      <c r="W1735" s="30"/>
      <c r="X1735" s="31"/>
      <c r="Y1735" s="30"/>
      <c r="Z1735" s="32"/>
    </row>
    <row r="1736" spans="2:26" x14ac:dyDescent="0.2">
      <c r="B1736" s="34"/>
      <c r="C1736" s="30"/>
      <c r="D1736" s="30"/>
      <c r="E1736" s="30"/>
      <c r="F1736" s="30"/>
      <c r="G1736" s="30"/>
      <c r="H1736" s="30"/>
      <c r="I1736" s="30"/>
      <c r="J1736" s="30"/>
      <c r="K1736" s="30"/>
      <c r="L1736" s="30"/>
      <c r="M1736" s="30"/>
      <c r="N1736" s="30"/>
      <c r="O1736" s="30"/>
      <c r="P1736" s="30"/>
      <c r="Q1736" s="30"/>
      <c r="R1736" s="30"/>
      <c r="S1736" s="30"/>
      <c r="T1736" s="30"/>
      <c r="U1736" s="30"/>
      <c r="V1736" s="30"/>
      <c r="W1736" s="30"/>
      <c r="X1736" s="31"/>
      <c r="Y1736" s="30"/>
      <c r="Z1736" s="32"/>
    </row>
    <row r="1737" spans="2:26" x14ac:dyDescent="0.2">
      <c r="B1737" s="34"/>
      <c r="C1737" s="30"/>
      <c r="D1737" s="30"/>
      <c r="E1737" s="30"/>
      <c r="F1737" s="30"/>
      <c r="G1737" s="30"/>
      <c r="H1737" s="30"/>
      <c r="I1737" s="30"/>
      <c r="J1737" s="30"/>
      <c r="K1737" s="30"/>
      <c r="L1737" s="30"/>
      <c r="M1737" s="30"/>
      <c r="N1737" s="30"/>
      <c r="O1737" s="30"/>
      <c r="P1737" s="30"/>
      <c r="Q1737" s="30"/>
      <c r="R1737" s="30"/>
      <c r="S1737" s="30"/>
      <c r="T1737" s="30"/>
      <c r="U1737" s="30"/>
      <c r="V1737" s="30"/>
      <c r="W1737" s="30"/>
      <c r="X1737" s="31"/>
      <c r="Y1737" s="30"/>
      <c r="Z1737" s="32"/>
    </row>
    <row r="1738" spans="2:26" x14ac:dyDescent="0.2">
      <c r="B1738" s="34"/>
      <c r="C1738" s="30"/>
      <c r="D1738" s="30"/>
      <c r="E1738" s="30"/>
      <c r="F1738" s="30"/>
      <c r="G1738" s="30"/>
      <c r="H1738" s="30"/>
      <c r="I1738" s="30"/>
      <c r="J1738" s="30"/>
      <c r="K1738" s="30"/>
      <c r="L1738" s="30"/>
      <c r="M1738" s="30"/>
      <c r="N1738" s="30"/>
      <c r="O1738" s="30"/>
      <c r="P1738" s="30"/>
      <c r="Q1738" s="30"/>
      <c r="R1738" s="30"/>
      <c r="S1738" s="30"/>
      <c r="T1738" s="30"/>
      <c r="U1738" s="30"/>
      <c r="V1738" s="30"/>
      <c r="W1738" s="30"/>
      <c r="X1738" s="31"/>
      <c r="Y1738" s="30"/>
      <c r="Z1738" s="32"/>
    </row>
    <row r="1739" spans="2:26" x14ac:dyDescent="0.2">
      <c r="B1739" s="34"/>
      <c r="C1739" s="30"/>
      <c r="D1739" s="30"/>
      <c r="E1739" s="30"/>
      <c r="F1739" s="30"/>
      <c r="G1739" s="30"/>
      <c r="H1739" s="30"/>
      <c r="I1739" s="30"/>
      <c r="J1739" s="30"/>
      <c r="K1739" s="30"/>
      <c r="L1739" s="30"/>
      <c r="M1739" s="30"/>
      <c r="N1739" s="30"/>
      <c r="O1739" s="30"/>
      <c r="P1739" s="30"/>
      <c r="Q1739" s="30"/>
      <c r="R1739" s="30"/>
      <c r="S1739" s="30"/>
      <c r="T1739" s="30"/>
      <c r="U1739" s="30"/>
      <c r="V1739" s="30"/>
      <c r="W1739" s="30"/>
      <c r="X1739" s="31"/>
      <c r="Y1739" s="30"/>
      <c r="Z1739" s="32"/>
    </row>
    <row r="1740" spans="2:26" x14ac:dyDescent="0.2">
      <c r="B1740" s="34"/>
      <c r="C1740" s="30"/>
      <c r="D1740" s="30"/>
      <c r="E1740" s="30"/>
      <c r="F1740" s="30"/>
      <c r="G1740" s="30"/>
      <c r="H1740" s="30"/>
      <c r="I1740" s="30"/>
      <c r="J1740" s="30"/>
      <c r="K1740" s="30"/>
      <c r="L1740" s="30"/>
      <c r="M1740" s="30"/>
      <c r="N1740" s="30"/>
      <c r="O1740" s="30"/>
      <c r="P1740" s="30"/>
      <c r="Q1740" s="30"/>
      <c r="R1740" s="30"/>
      <c r="S1740" s="30"/>
      <c r="T1740" s="30"/>
      <c r="U1740" s="30"/>
      <c r="V1740" s="30"/>
      <c r="W1740" s="30"/>
      <c r="X1740" s="31"/>
      <c r="Y1740" s="30"/>
      <c r="Z1740" s="32"/>
    </row>
    <row r="1741" spans="2:26" x14ac:dyDescent="0.2">
      <c r="B1741" s="34"/>
      <c r="C1741" s="30"/>
      <c r="D1741" s="30"/>
      <c r="E1741" s="30"/>
      <c r="F1741" s="30"/>
      <c r="G1741" s="30"/>
      <c r="H1741" s="30"/>
      <c r="I1741" s="30"/>
      <c r="J1741" s="30"/>
      <c r="K1741" s="30"/>
      <c r="L1741" s="30"/>
      <c r="M1741" s="30"/>
      <c r="N1741" s="30"/>
      <c r="O1741" s="30"/>
      <c r="P1741" s="30"/>
      <c r="Q1741" s="30"/>
      <c r="R1741" s="30"/>
      <c r="S1741" s="30"/>
      <c r="T1741" s="30"/>
      <c r="U1741" s="30"/>
      <c r="V1741" s="30"/>
      <c r="W1741" s="30"/>
      <c r="X1741" s="31"/>
      <c r="Y1741" s="30"/>
      <c r="Z1741" s="32"/>
    </row>
    <row r="1742" spans="2:26" x14ac:dyDescent="0.2">
      <c r="B1742" s="34"/>
      <c r="C1742" s="30"/>
      <c r="D1742" s="30"/>
      <c r="E1742" s="30"/>
      <c r="F1742" s="30"/>
      <c r="G1742" s="30"/>
      <c r="H1742" s="30"/>
      <c r="I1742" s="30"/>
      <c r="J1742" s="30"/>
      <c r="K1742" s="30"/>
      <c r="L1742" s="30"/>
      <c r="M1742" s="30"/>
      <c r="N1742" s="30"/>
      <c r="O1742" s="30"/>
      <c r="P1742" s="30"/>
      <c r="Q1742" s="30"/>
      <c r="R1742" s="30"/>
      <c r="S1742" s="30"/>
      <c r="T1742" s="30"/>
      <c r="U1742" s="30"/>
      <c r="V1742" s="30"/>
      <c r="W1742" s="30"/>
      <c r="X1742" s="31"/>
      <c r="Y1742" s="30"/>
      <c r="Z1742" s="32"/>
    </row>
    <row r="1743" spans="2:26" x14ac:dyDescent="0.2">
      <c r="B1743" s="34"/>
      <c r="C1743" s="30"/>
      <c r="D1743" s="30"/>
      <c r="E1743" s="30"/>
      <c r="F1743" s="30"/>
      <c r="G1743" s="30"/>
      <c r="H1743" s="30"/>
      <c r="I1743" s="30"/>
      <c r="J1743" s="30"/>
      <c r="K1743" s="30"/>
      <c r="L1743" s="30"/>
      <c r="M1743" s="30"/>
      <c r="N1743" s="30"/>
      <c r="O1743" s="30"/>
      <c r="P1743" s="30"/>
      <c r="Q1743" s="30"/>
      <c r="R1743" s="30"/>
      <c r="S1743" s="30"/>
      <c r="T1743" s="30"/>
      <c r="U1743" s="30"/>
      <c r="V1743" s="30"/>
      <c r="W1743" s="30"/>
      <c r="X1743" s="31"/>
      <c r="Y1743" s="30"/>
      <c r="Z1743" s="32"/>
    </row>
    <row r="1744" spans="2:26" x14ac:dyDescent="0.2">
      <c r="B1744" s="34"/>
      <c r="C1744" s="30"/>
      <c r="D1744" s="30"/>
      <c r="E1744" s="30"/>
      <c r="F1744" s="30"/>
      <c r="G1744" s="30"/>
      <c r="H1744" s="30"/>
      <c r="I1744" s="30"/>
      <c r="J1744" s="30"/>
      <c r="K1744" s="30"/>
      <c r="L1744" s="30"/>
      <c r="M1744" s="30"/>
      <c r="N1744" s="30"/>
      <c r="O1744" s="30"/>
      <c r="P1744" s="30"/>
      <c r="Q1744" s="30"/>
      <c r="R1744" s="30"/>
      <c r="S1744" s="30"/>
      <c r="T1744" s="30"/>
      <c r="U1744" s="30"/>
      <c r="V1744" s="30"/>
      <c r="W1744" s="30"/>
      <c r="X1744" s="31"/>
      <c r="Y1744" s="30"/>
      <c r="Z1744" s="32"/>
    </row>
    <row r="1745" spans="2:26" x14ac:dyDescent="0.2">
      <c r="B1745" s="34"/>
      <c r="C1745" s="30"/>
      <c r="D1745" s="30"/>
      <c r="E1745" s="30"/>
      <c r="F1745" s="30"/>
      <c r="G1745" s="30"/>
      <c r="H1745" s="30"/>
      <c r="I1745" s="30"/>
      <c r="J1745" s="30"/>
      <c r="K1745" s="30"/>
      <c r="L1745" s="30"/>
      <c r="M1745" s="30"/>
      <c r="N1745" s="30"/>
      <c r="O1745" s="30"/>
      <c r="P1745" s="30"/>
      <c r="Q1745" s="30"/>
      <c r="R1745" s="30"/>
      <c r="S1745" s="30"/>
      <c r="T1745" s="30"/>
      <c r="U1745" s="30"/>
      <c r="V1745" s="30"/>
      <c r="W1745" s="30"/>
      <c r="X1745" s="31"/>
      <c r="Y1745" s="30"/>
      <c r="Z1745" s="32"/>
    </row>
    <row r="1746" spans="2:26" x14ac:dyDescent="0.2">
      <c r="B1746" s="34"/>
      <c r="C1746" s="30"/>
      <c r="D1746" s="30"/>
      <c r="E1746" s="30"/>
      <c r="F1746" s="30"/>
      <c r="G1746" s="30"/>
      <c r="H1746" s="30"/>
      <c r="I1746" s="30"/>
      <c r="J1746" s="30"/>
      <c r="K1746" s="30"/>
      <c r="L1746" s="30"/>
      <c r="M1746" s="30"/>
      <c r="N1746" s="30"/>
      <c r="O1746" s="30"/>
      <c r="P1746" s="30"/>
      <c r="Q1746" s="30"/>
      <c r="R1746" s="30"/>
      <c r="S1746" s="30"/>
      <c r="T1746" s="30"/>
      <c r="U1746" s="30"/>
      <c r="V1746" s="30"/>
      <c r="W1746" s="30"/>
      <c r="X1746" s="31"/>
      <c r="Y1746" s="30"/>
      <c r="Z1746" s="32"/>
    </row>
    <row r="1747" spans="2:26" x14ac:dyDescent="0.2">
      <c r="B1747" s="34"/>
      <c r="C1747" s="30"/>
      <c r="D1747" s="30"/>
      <c r="E1747" s="30"/>
      <c r="F1747" s="30"/>
      <c r="G1747" s="30"/>
      <c r="H1747" s="30"/>
      <c r="I1747" s="30"/>
      <c r="J1747" s="30"/>
      <c r="K1747" s="30"/>
      <c r="L1747" s="30"/>
      <c r="M1747" s="30"/>
      <c r="N1747" s="30"/>
      <c r="O1747" s="30"/>
      <c r="P1747" s="30"/>
      <c r="Q1747" s="30"/>
      <c r="R1747" s="30"/>
      <c r="S1747" s="30"/>
      <c r="T1747" s="30"/>
      <c r="U1747" s="30"/>
      <c r="V1747" s="30"/>
      <c r="W1747" s="30"/>
      <c r="X1747" s="31"/>
      <c r="Y1747" s="30"/>
      <c r="Z1747" s="32"/>
    </row>
    <row r="1748" spans="2:26" x14ac:dyDescent="0.2">
      <c r="B1748" s="34"/>
      <c r="C1748" s="30"/>
      <c r="D1748" s="30"/>
      <c r="E1748" s="30"/>
      <c r="F1748" s="30"/>
      <c r="G1748" s="30"/>
      <c r="H1748" s="30"/>
      <c r="I1748" s="30"/>
      <c r="J1748" s="30"/>
      <c r="K1748" s="30"/>
      <c r="L1748" s="30"/>
      <c r="M1748" s="30"/>
      <c r="N1748" s="30"/>
      <c r="O1748" s="30"/>
      <c r="P1748" s="30"/>
      <c r="Q1748" s="30"/>
      <c r="R1748" s="30"/>
      <c r="S1748" s="30"/>
      <c r="T1748" s="30"/>
      <c r="U1748" s="30"/>
      <c r="V1748" s="30"/>
      <c r="W1748" s="30"/>
      <c r="X1748" s="31"/>
      <c r="Y1748" s="30"/>
      <c r="Z1748" s="32"/>
    </row>
    <row r="1749" spans="2:26" x14ac:dyDescent="0.2">
      <c r="B1749" s="34"/>
      <c r="C1749" s="30"/>
      <c r="D1749" s="30"/>
      <c r="E1749" s="30"/>
      <c r="F1749" s="30"/>
      <c r="G1749" s="30"/>
      <c r="H1749" s="30"/>
      <c r="I1749" s="30"/>
      <c r="J1749" s="30"/>
      <c r="K1749" s="30"/>
      <c r="L1749" s="30"/>
      <c r="M1749" s="30"/>
      <c r="N1749" s="30"/>
      <c r="O1749" s="30"/>
      <c r="P1749" s="30"/>
      <c r="Q1749" s="30"/>
      <c r="R1749" s="30"/>
      <c r="S1749" s="30"/>
      <c r="T1749" s="30"/>
      <c r="U1749" s="30"/>
      <c r="V1749" s="30"/>
      <c r="W1749" s="30"/>
      <c r="X1749" s="31"/>
      <c r="Y1749" s="30"/>
      <c r="Z1749" s="32"/>
    </row>
    <row r="1750" spans="2:26" x14ac:dyDescent="0.2">
      <c r="B1750" s="34"/>
      <c r="C1750" s="30"/>
      <c r="D1750" s="30"/>
      <c r="E1750" s="30"/>
      <c r="F1750" s="30"/>
      <c r="G1750" s="30"/>
      <c r="H1750" s="30"/>
      <c r="I1750" s="30"/>
      <c r="J1750" s="30"/>
      <c r="K1750" s="30"/>
      <c r="L1750" s="30"/>
      <c r="M1750" s="30"/>
      <c r="N1750" s="30"/>
      <c r="O1750" s="30"/>
      <c r="P1750" s="30"/>
      <c r="Q1750" s="30"/>
      <c r="R1750" s="30"/>
      <c r="S1750" s="30"/>
      <c r="T1750" s="30"/>
      <c r="U1750" s="30"/>
      <c r="V1750" s="30"/>
      <c r="W1750" s="30"/>
      <c r="X1750" s="31"/>
      <c r="Y1750" s="30"/>
      <c r="Z1750" s="32"/>
    </row>
    <row r="1751" spans="2:26" x14ac:dyDescent="0.2">
      <c r="B1751" s="34"/>
      <c r="C1751" s="30"/>
      <c r="D1751" s="30"/>
      <c r="E1751" s="30"/>
      <c r="F1751" s="30"/>
      <c r="G1751" s="30"/>
      <c r="H1751" s="30"/>
      <c r="I1751" s="30"/>
      <c r="J1751" s="30"/>
      <c r="K1751" s="30"/>
      <c r="L1751" s="30"/>
      <c r="M1751" s="30"/>
      <c r="N1751" s="30"/>
      <c r="O1751" s="30"/>
      <c r="P1751" s="30"/>
      <c r="Q1751" s="30"/>
      <c r="R1751" s="30"/>
      <c r="S1751" s="30"/>
      <c r="T1751" s="30"/>
      <c r="U1751" s="30"/>
      <c r="V1751" s="30"/>
      <c r="W1751" s="30"/>
      <c r="X1751" s="31"/>
      <c r="Y1751" s="30"/>
      <c r="Z1751" s="32"/>
    </row>
    <row r="1752" spans="2:26" x14ac:dyDescent="0.2">
      <c r="B1752" s="34"/>
      <c r="C1752" s="30"/>
      <c r="D1752" s="30"/>
      <c r="E1752" s="30"/>
      <c r="F1752" s="30"/>
      <c r="G1752" s="30"/>
      <c r="H1752" s="30"/>
      <c r="I1752" s="30"/>
      <c r="J1752" s="30"/>
      <c r="K1752" s="30"/>
      <c r="L1752" s="30"/>
      <c r="M1752" s="30"/>
      <c r="N1752" s="30"/>
      <c r="O1752" s="30"/>
      <c r="P1752" s="30"/>
      <c r="Q1752" s="30"/>
      <c r="R1752" s="30"/>
      <c r="S1752" s="30"/>
      <c r="T1752" s="30"/>
      <c r="U1752" s="30"/>
      <c r="V1752" s="30"/>
      <c r="W1752" s="30"/>
      <c r="X1752" s="31"/>
      <c r="Y1752" s="30"/>
      <c r="Z1752" s="32"/>
    </row>
    <row r="1753" spans="2:26" x14ac:dyDescent="0.2">
      <c r="B1753" s="34"/>
      <c r="C1753" s="30"/>
      <c r="D1753" s="30"/>
      <c r="E1753" s="30"/>
      <c r="F1753" s="30"/>
      <c r="G1753" s="30"/>
      <c r="H1753" s="30"/>
      <c r="I1753" s="30"/>
      <c r="J1753" s="30"/>
      <c r="K1753" s="30"/>
      <c r="L1753" s="30"/>
      <c r="M1753" s="30"/>
      <c r="N1753" s="30"/>
      <c r="O1753" s="30"/>
      <c r="P1753" s="30"/>
      <c r="Q1753" s="30"/>
      <c r="R1753" s="30"/>
      <c r="S1753" s="30"/>
      <c r="T1753" s="30"/>
      <c r="U1753" s="30"/>
      <c r="V1753" s="30"/>
      <c r="W1753" s="30"/>
      <c r="X1753" s="31"/>
      <c r="Y1753" s="30"/>
      <c r="Z1753" s="32"/>
    </row>
    <row r="1754" spans="2:26" x14ac:dyDescent="0.2">
      <c r="B1754" s="34"/>
      <c r="C1754" s="30"/>
      <c r="D1754" s="30"/>
      <c r="E1754" s="30"/>
      <c r="F1754" s="30"/>
      <c r="G1754" s="30"/>
      <c r="H1754" s="30"/>
      <c r="I1754" s="30"/>
      <c r="J1754" s="30"/>
      <c r="K1754" s="30"/>
      <c r="L1754" s="30"/>
      <c r="M1754" s="30"/>
      <c r="N1754" s="30"/>
      <c r="O1754" s="30"/>
      <c r="P1754" s="30"/>
      <c r="Q1754" s="30"/>
      <c r="R1754" s="30"/>
      <c r="S1754" s="30"/>
      <c r="T1754" s="30"/>
      <c r="U1754" s="30"/>
      <c r="V1754" s="30"/>
      <c r="W1754" s="30"/>
      <c r="X1754" s="31"/>
      <c r="Y1754" s="30"/>
      <c r="Z1754" s="32"/>
    </row>
    <row r="1755" spans="2:26" x14ac:dyDescent="0.2">
      <c r="B1755" s="34"/>
      <c r="C1755" s="30"/>
      <c r="D1755" s="30"/>
      <c r="E1755" s="30"/>
      <c r="F1755" s="30"/>
      <c r="G1755" s="30"/>
      <c r="H1755" s="30"/>
      <c r="I1755" s="30"/>
      <c r="J1755" s="30"/>
      <c r="K1755" s="30"/>
      <c r="L1755" s="30"/>
      <c r="M1755" s="30"/>
      <c r="N1755" s="30"/>
      <c r="O1755" s="30"/>
      <c r="P1755" s="30"/>
      <c r="Q1755" s="30"/>
      <c r="R1755" s="30"/>
      <c r="S1755" s="30"/>
      <c r="T1755" s="30"/>
      <c r="U1755" s="30"/>
      <c r="V1755" s="30"/>
      <c r="W1755" s="30"/>
      <c r="X1755" s="31"/>
      <c r="Y1755" s="30"/>
      <c r="Z1755" s="32"/>
    </row>
    <row r="1756" spans="2:26" x14ac:dyDescent="0.2">
      <c r="B1756" s="34"/>
      <c r="C1756" s="30"/>
      <c r="D1756" s="30"/>
      <c r="E1756" s="30"/>
      <c r="F1756" s="30"/>
      <c r="G1756" s="30"/>
      <c r="H1756" s="30"/>
      <c r="I1756" s="30"/>
      <c r="J1756" s="30"/>
      <c r="K1756" s="30"/>
      <c r="L1756" s="30"/>
      <c r="M1756" s="30"/>
      <c r="N1756" s="30"/>
      <c r="O1756" s="30"/>
      <c r="P1756" s="30"/>
      <c r="Q1756" s="30"/>
      <c r="R1756" s="30"/>
      <c r="S1756" s="30"/>
      <c r="T1756" s="30"/>
      <c r="U1756" s="30"/>
      <c r="V1756" s="30"/>
      <c r="W1756" s="30"/>
      <c r="X1756" s="31"/>
      <c r="Y1756" s="30"/>
      <c r="Z1756" s="32"/>
    </row>
    <row r="1757" spans="2:26" x14ac:dyDescent="0.2">
      <c r="B1757" s="34"/>
      <c r="C1757" s="30"/>
      <c r="D1757" s="30"/>
      <c r="E1757" s="30"/>
      <c r="F1757" s="30"/>
      <c r="G1757" s="30"/>
      <c r="H1757" s="30"/>
      <c r="I1757" s="30"/>
      <c r="J1757" s="30"/>
      <c r="K1757" s="30"/>
      <c r="L1757" s="30"/>
      <c r="M1757" s="30"/>
      <c r="N1757" s="30"/>
      <c r="O1757" s="30"/>
      <c r="P1757" s="30"/>
      <c r="Q1757" s="30"/>
      <c r="R1757" s="30"/>
      <c r="S1757" s="30"/>
      <c r="T1757" s="30"/>
      <c r="U1757" s="30"/>
      <c r="V1757" s="30"/>
      <c r="W1757" s="30"/>
      <c r="X1757" s="31"/>
      <c r="Y1757" s="30"/>
      <c r="Z1757" s="32"/>
    </row>
    <row r="1758" spans="2:26" x14ac:dyDescent="0.2">
      <c r="B1758" s="34"/>
      <c r="C1758" s="30"/>
      <c r="D1758" s="30"/>
      <c r="E1758" s="30"/>
      <c r="F1758" s="30"/>
      <c r="G1758" s="30"/>
      <c r="H1758" s="30"/>
      <c r="I1758" s="30"/>
      <c r="J1758" s="30"/>
      <c r="K1758" s="30"/>
      <c r="L1758" s="30"/>
      <c r="M1758" s="30"/>
      <c r="N1758" s="30"/>
      <c r="O1758" s="30"/>
      <c r="P1758" s="30"/>
      <c r="Q1758" s="30"/>
      <c r="R1758" s="30"/>
      <c r="S1758" s="30"/>
      <c r="T1758" s="30"/>
      <c r="U1758" s="30"/>
      <c r="V1758" s="30"/>
      <c r="W1758" s="30"/>
      <c r="X1758" s="31"/>
      <c r="Y1758" s="30"/>
      <c r="Z1758" s="32"/>
    </row>
    <row r="1759" spans="2:26" x14ac:dyDescent="0.2">
      <c r="B1759" s="34"/>
      <c r="C1759" s="30"/>
      <c r="D1759" s="30"/>
      <c r="E1759" s="30"/>
      <c r="F1759" s="30"/>
      <c r="G1759" s="30"/>
      <c r="H1759" s="30"/>
      <c r="I1759" s="30"/>
      <c r="J1759" s="30"/>
      <c r="K1759" s="30"/>
      <c r="L1759" s="30"/>
      <c r="M1759" s="30"/>
      <c r="N1759" s="30"/>
      <c r="O1759" s="30"/>
      <c r="P1759" s="30"/>
      <c r="Q1759" s="30"/>
      <c r="R1759" s="30"/>
      <c r="S1759" s="30"/>
      <c r="T1759" s="30"/>
      <c r="U1759" s="30"/>
      <c r="V1759" s="30"/>
      <c r="W1759" s="30"/>
      <c r="X1759" s="31"/>
      <c r="Y1759" s="30"/>
      <c r="Z1759" s="32"/>
    </row>
    <row r="1760" spans="2:26" x14ac:dyDescent="0.2">
      <c r="B1760" s="34"/>
      <c r="C1760" s="30"/>
      <c r="D1760" s="30"/>
      <c r="E1760" s="30"/>
      <c r="F1760" s="30"/>
      <c r="G1760" s="30"/>
      <c r="H1760" s="30"/>
      <c r="I1760" s="30"/>
      <c r="J1760" s="30"/>
      <c r="K1760" s="30"/>
      <c r="L1760" s="30"/>
      <c r="M1760" s="30"/>
      <c r="N1760" s="30"/>
      <c r="O1760" s="30"/>
      <c r="P1760" s="30"/>
      <c r="Q1760" s="30"/>
      <c r="R1760" s="30"/>
      <c r="S1760" s="30"/>
      <c r="T1760" s="30"/>
      <c r="U1760" s="30"/>
      <c r="V1760" s="30"/>
      <c r="W1760" s="30"/>
      <c r="X1760" s="31"/>
      <c r="Y1760" s="30"/>
      <c r="Z1760" s="32"/>
    </row>
    <row r="1761" spans="2:26" x14ac:dyDescent="0.2">
      <c r="B1761" s="34"/>
      <c r="C1761" s="30"/>
      <c r="D1761" s="30"/>
      <c r="E1761" s="30"/>
      <c r="F1761" s="30"/>
      <c r="G1761" s="30"/>
      <c r="H1761" s="30"/>
      <c r="I1761" s="30"/>
      <c r="J1761" s="30"/>
      <c r="K1761" s="30"/>
      <c r="L1761" s="30"/>
      <c r="M1761" s="30"/>
      <c r="N1761" s="30"/>
      <c r="O1761" s="30"/>
      <c r="P1761" s="30"/>
      <c r="Q1761" s="30"/>
      <c r="R1761" s="30"/>
      <c r="S1761" s="30"/>
      <c r="T1761" s="30"/>
      <c r="U1761" s="30"/>
      <c r="V1761" s="30"/>
      <c r="W1761" s="30"/>
      <c r="X1761" s="31"/>
      <c r="Y1761" s="30"/>
      <c r="Z1761" s="32"/>
    </row>
    <row r="1762" spans="2:26" x14ac:dyDescent="0.2">
      <c r="B1762" s="34"/>
      <c r="C1762" s="30"/>
      <c r="D1762" s="30"/>
      <c r="E1762" s="30"/>
      <c r="F1762" s="30"/>
      <c r="G1762" s="30"/>
      <c r="H1762" s="30"/>
      <c r="I1762" s="30"/>
      <c r="J1762" s="30"/>
      <c r="K1762" s="30"/>
      <c r="L1762" s="30"/>
      <c r="M1762" s="30"/>
      <c r="N1762" s="30"/>
      <c r="O1762" s="30"/>
      <c r="P1762" s="30"/>
      <c r="Q1762" s="30"/>
      <c r="R1762" s="30"/>
      <c r="S1762" s="30"/>
      <c r="T1762" s="30"/>
      <c r="U1762" s="30"/>
      <c r="V1762" s="30"/>
      <c r="W1762" s="30"/>
      <c r="X1762" s="31"/>
      <c r="Y1762" s="30"/>
      <c r="Z1762" s="32"/>
    </row>
    <row r="1763" spans="2:26" x14ac:dyDescent="0.2">
      <c r="B1763" s="34"/>
      <c r="C1763" s="30"/>
      <c r="D1763" s="30"/>
      <c r="E1763" s="30"/>
      <c r="F1763" s="30"/>
      <c r="G1763" s="30"/>
      <c r="H1763" s="30"/>
      <c r="I1763" s="30"/>
      <c r="J1763" s="30"/>
      <c r="K1763" s="30"/>
      <c r="L1763" s="30"/>
      <c r="M1763" s="30"/>
      <c r="N1763" s="30"/>
      <c r="O1763" s="30"/>
      <c r="P1763" s="30"/>
      <c r="Q1763" s="30"/>
      <c r="R1763" s="30"/>
      <c r="S1763" s="30"/>
      <c r="T1763" s="30"/>
      <c r="U1763" s="30"/>
      <c r="V1763" s="30"/>
      <c r="W1763" s="30"/>
      <c r="X1763" s="31"/>
      <c r="Y1763" s="30"/>
      <c r="Z1763" s="32"/>
    </row>
    <row r="1764" spans="2:26" x14ac:dyDescent="0.2">
      <c r="B1764" s="34"/>
      <c r="C1764" s="30"/>
      <c r="D1764" s="30"/>
      <c r="E1764" s="30"/>
      <c r="F1764" s="30"/>
      <c r="G1764" s="30"/>
      <c r="H1764" s="30"/>
      <c r="I1764" s="30"/>
      <c r="J1764" s="30"/>
      <c r="K1764" s="30"/>
      <c r="L1764" s="30"/>
      <c r="M1764" s="30"/>
      <c r="N1764" s="30"/>
      <c r="O1764" s="30"/>
      <c r="P1764" s="30"/>
      <c r="Q1764" s="30"/>
      <c r="R1764" s="30"/>
      <c r="S1764" s="30"/>
      <c r="T1764" s="30"/>
      <c r="U1764" s="30"/>
      <c r="V1764" s="30"/>
      <c r="W1764" s="30"/>
      <c r="X1764" s="31"/>
      <c r="Y1764" s="30"/>
      <c r="Z1764" s="32"/>
    </row>
    <row r="1765" spans="2:26" x14ac:dyDescent="0.2">
      <c r="B1765" s="34"/>
      <c r="C1765" s="30"/>
      <c r="D1765" s="30"/>
      <c r="E1765" s="30"/>
      <c r="F1765" s="30"/>
      <c r="G1765" s="30"/>
      <c r="H1765" s="30"/>
      <c r="I1765" s="30"/>
      <c r="J1765" s="30"/>
      <c r="K1765" s="30"/>
      <c r="L1765" s="30"/>
      <c r="M1765" s="30"/>
      <c r="N1765" s="30"/>
      <c r="O1765" s="30"/>
      <c r="P1765" s="30"/>
      <c r="Q1765" s="30"/>
      <c r="R1765" s="30"/>
      <c r="S1765" s="30"/>
      <c r="T1765" s="30"/>
      <c r="U1765" s="30"/>
      <c r="V1765" s="30"/>
      <c r="W1765" s="30"/>
      <c r="X1765" s="31"/>
      <c r="Y1765" s="30"/>
      <c r="Z1765" s="32"/>
    </row>
    <row r="1766" spans="2:26" x14ac:dyDescent="0.2">
      <c r="B1766" s="34"/>
      <c r="C1766" s="30"/>
      <c r="D1766" s="30"/>
      <c r="E1766" s="30"/>
      <c r="F1766" s="30"/>
      <c r="G1766" s="30"/>
      <c r="H1766" s="30"/>
      <c r="I1766" s="30"/>
      <c r="J1766" s="30"/>
      <c r="K1766" s="30"/>
      <c r="L1766" s="30"/>
      <c r="M1766" s="30"/>
      <c r="N1766" s="30"/>
      <c r="O1766" s="30"/>
      <c r="P1766" s="30"/>
      <c r="Q1766" s="30"/>
      <c r="R1766" s="30"/>
      <c r="S1766" s="30"/>
      <c r="T1766" s="30"/>
      <c r="U1766" s="30"/>
      <c r="V1766" s="30"/>
      <c r="W1766" s="30"/>
      <c r="X1766" s="31"/>
      <c r="Y1766" s="30"/>
      <c r="Z1766" s="32"/>
    </row>
    <row r="1767" spans="2:26" x14ac:dyDescent="0.2">
      <c r="B1767" s="34"/>
      <c r="C1767" s="30"/>
      <c r="D1767" s="30"/>
      <c r="E1767" s="30"/>
      <c r="F1767" s="30"/>
      <c r="G1767" s="30"/>
      <c r="H1767" s="30"/>
      <c r="I1767" s="30"/>
      <c r="J1767" s="30"/>
      <c r="K1767" s="30"/>
      <c r="L1767" s="30"/>
      <c r="M1767" s="30"/>
      <c r="N1767" s="30"/>
      <c r="O1767" s="30"/>
      <c r="P1767" s="30"/>
      <c r="Q1767" s="30"/>
      <c r="R1767" s="30"/>
      <c r="S1767" s="30"/>
      <c r="T1767" s="30"/>
      <c r="U1767" s="30"/>
      <c r="V1767" s="30"/>
      <c r="W1767" s="30"/>
      <c r="X1767" s="31"/>
      <c r="Y1767" s="30"/>
      <c r="Z1767" s="32"/>
    </row>
    <row r="1768" spans="2:26" x14ac:dyDescent="0.2">
      <c r="B1768" s="34"/>
      <c r="C1768" s="30"/>
      <c r="D1768" s="30"/>
      <c r="E1768" s="30"/>
      <c r="F1768" s="30"/>
      <c r="G1768" s="30"/>
      <c r="H1768" s="30"/>
      <c r="I1768" s="30"/>
      <c r="J1768" s="30"/>
      <c r="K1768" s="30"/>
      <c r="L1768" s="30"/>
      <c r="M1768" s="30"/>
      <c r="N1768" s="30"/>
      <c r="O1768" s="30"/>
      <c r="P1768" s="30"/>
      <c r="Q1768" s="30"/>
      <c r="R1768" s="30"/>
      <c r="S1768" s="30"/>
      <c r="T1768" s="30"/>
      <c r="U1768" s="30"/>
      <c r="V1768" s="30"/>
      <c r="W1768" s="30"/>
      <c r="X1768" s="31"/>
      <c r="Y1768" s="30"/>
      <c r="Z1768" s="32"/>
    </row>
    <row r="1769" spans="2:26" x14ac:dyDescent="0.2">
      <c r="B1769" s="34"/>
      <c r="C1769" s="30"/>
      <c r="D1769" s="30"/>
      <c r="E1769" s="30"/>
      <c r="F1769" s="30"/>
      <c r="G1769" s="30"/>
      <c r="H1769" s="30"/>
      <c r="I1769" s="30"/>
      <c r="J1769" s="30"/>
      <c r="K1769" s="30"/>
      <c r="L1769" s="30"/>
      <c r="M1769" s="30"/>
      <c r="N1769" s="30"/>
      <c r="O1769" s="30"/>
      <c r="P1769" s="30"/>
      <c r="Q1769" s="30"/>
      <c r="R1769" s="30"/>
      <c r="S1769" s="30"/>
      <c r="T1769" s="30"/>
      <c r="U1769" s="30"/>
      <c r="V1769" s="30"/>
      <c r="W1769" s="30"/>
      <c r="X1769" s="31"/>
      <c r="Y1769" s="30"/>
      <c r="Z1769" s="32"/>
    </row>
    <row r="1770" spans="2:26" x14ac:dyDescent="0.2">
      <c r="B1770" s="34"/>
      <c r="C1770" s="30"/>
      <c r="D1770" s="30"/>
      <c r="E1770" s="30"/>
      <c r="F1770" s="30"/>
      <c r="G1770" s="30"/>
      <c r="H1770" s="30"/>
      <c r="I1770" s="30"/>
      <c r="J1770" s="30"/>
      <c r="K1770" s="30"/>
      <c r="L1770" s="30"/>
      <c r="M1770" s="30"/>
      <c r="N1770" s="30"/>
      <c r="O1770" s="30"/>
      <c r="P1770" s="30"/>
      <c r="Q1770" s="30"/>
      <c r="R1770" s="30"/>
      <c r="S1770" s="30"/>
      <c r="T1770" s="30"/>
      <c r="U1770" s="30"/>
      <c r="V1770" s="30"/>
      <c r="W1770" s="30"/>
      <c r="X1770" s="31"/>
      <c r="Y1770" s="30"/>
      <c r="Z1770" s="32"/>
    </row>
    <row r="1771" spans="2:26" x14ac:dyDescent="0.2">
      <c r="B1771" s="34"/>
      <c r="C1771" s="30"/>
      <c r="D1771" s="30"/>
      <c r="E1771" s="30"/>
      <c r="F1771" s="30"/>
      <c r="G1771" s="30"/>
      <c r="H1771" s="30"/>
      <c r="I1771" s="30"/>
      <c r="J1771" s="30"/>
      <c r="K1771" s="30"/>
      <c r="L1771" s="30"/>
      <c r="M1771" s="30"/>
      <c r="N1771" s="30"/>
      <c r="O1771" s="30"/>
      <c r="P1771" s="30"/>
      <c r="Q1771" s="30"/>
      <c r="R1771" s="30"/>
      <c r="S1771" s="30"/>
      <c r="T1771" s="30"/>
      <c r="U1771" s="30"/>
      <c r="V1771" s="30"/>
      <c r="W1771" s="30"/>
      <c r="X1771" s="31"/>
      <c r="Y1771" s="30"/>
      <c r="Z1771" s="32"/>
    </row>
    <row r="1772" spans="2:26" x14ac:dyDescent="0.2">
      <c r="B1772" s="34"/>
      <c r="C1772" s="30"/>
      <c r="D1772" s="30"/>
      <c r="E1772" s="30"/>
      <c r="F1772" s="30"/>
      <c r="G1772" s="30"/>
      <c r="H1772" s="30"/>
      <c r="I1772" s="30"/>
      <c r="J1772" s="30"/>
      <c r="K1772" s="30"/>
      <c r="L1772" s="30"/>
      <c r="M1772" s="30"/>
      <c r="N1772" s="30"/>
      <c r="O1772" s="30"/>
      <c r="P1772" s="30"/>
      <c r="Q1772" s="30"/>
      <c r="R1772" s="30"/>
      <c r="S1772" s="30"/>
      <c r="T1772" s="30"/>
      <c r="U1772" s="30"/>
      <c r="V1772" s="30"/>
      <c r="W1772" s="30"/>
      <c r="X1772" s="31"/>
      <c r="Y1772" s="30"/>
      <c r="Z1772" s="32"/>
    </row>
    <row r="1773" spans="2:26" x14ac:dyDescent="0.2">
      <c r="B1773" s="34"/>
      <c r="C1773" s="30"/>
      <c r="D1773" s="30"/>
      <c r="E1773" s="30"/>
      <c r="F1773" s="30"/>
      <c r="G1773" s="30"/>
      <c r="H1773" s="30"/>
      <c r="I1773" s="30"/>
      <c r="J1773" s="30"/>
      <c r="K1773" s="30"/>
      <c r="L1773" s="30"/>
      <c r="M1773" s="30"/>
      <c r="N1773" s="30"/>
      <c r="O1773" s="30"/>
      <c r="P1773" s="30"/>
      <c r="Q1773" s="30"/>
      <c r="R1773" s="30"/>
      <c r="S1773" s="30"/>
      <c r="T1773" s="30"/>
      <c r="U1773" s="30"/>
      <c r="V1773" s="30"/>
      <c r="W1773" s="30"/>
      <c r="X1773" s="31"/>
      <c r="Y1773" s="30"/>
      <c r="Z1773" s="32"/>
    </row>
    <row r="1774" spans="2:26" x14ac:dyDescent="0.2">
      <c r="B1774" s="34"/>
      <c r="C1774" s="30"/>
      <c r="D1774" s="30"/>
      <c r="E1774" s="30"/>
      <c r="F1774" s="30"/>
      <c r="G1774" s="30"/>
      <c r="H1774" s="30"/>
      <c r="I1774" s="30"/>
      <c r="J1774" s="30"/>
      <c r="K1774" s="30"/>
      <c r="L1774" s="30"/>
      <c r="M1774" s="30"/>
      <c r="N1774" s="30"/>
      <c r="O1774" s="30"/>
      <c r="P1774" s="30"/>
      <c r="Q1774" s="30"/>
      <c r="R1774" s="30"/>
      <c r="S1774" s="30"/>
      <c r="T1774" s="30"/>
      <c r="U1774" s="30"/>
      <c r="V1774" s="30"/>
      <c r="W1774" s="30"/>
      <c r="X1774" s="31"/>
      <c r="Y1774" s="30"/>
      <c r="Z1774" s="32"/>
    </row>
    <row r="1775" spans="2:26" x14ac:dyDescent="0.2">
      <c r="B1775" s="34"/>
      <c r="C1775" s="30"/>
      <c r="D1775" s="30"/>
      <c r="E1775" s="30"/>
      <c r="F1775" s="30"/>
      <c r="G1775" s="30"/>
      <c r="H1775" s="30"/>
      <c r="I1775" s="30"/>
      <c r="J1775" s="30"/>
      <c r="K1775" s="30"/>
      <c r="L1775" s="30"/>
      <c r="M1775" s="30"/>
      <c r="N1775" s="30"/>
      <c r="O1775" s="30"/>
      <c r="P1775" s="30"/>
      <c r="Q1775" s="30"/>
      <c r="R1775" s="30"/>
      <c r="S1775" s="30"/>
      <c r="T1775" s="30"/>
      <c r="U1775" s="30"/>
      <c r="V1775" s="30"/>
      <c r="W1775" s="30"/>
      <c r="X1775" s="31"/>
      <c r="Y1775" s="30"/>
      <c r="Z1775" s="32"/>
    </row>
    <row r="1776" spans="2:26" x14ac:dyDescent="0.2">
      <c r="B1776" s="34"/>
      <c r="C1776" s="30"/>
      <c r="D1776" s="30"/>
      <c r="E1776" s="30"/>
      <c r="F1776" s="30"/>
      <c r="G1776" s="30"/>
      <c r="H1776" s="30"/>
      <c r="I1776" s="30"/>
      <c r="J1776" s="30"/>
      <c r="K1776" s="30"/>
      <c r="L1776" s="30"/>
      <c r="M1776" s="30"/>
      <c r="N1776" s="30"/>
      <c r="O1776" s="30"/>
      <c r="P1776" s="30"/>
      <c r="Q1776" s="30"/>
      <c r="R1776" s="30"/>
      <c r="S1776" s="30"/>
      <c r="T1776" s="30"/>
      <c r="U1776" s="30"/>
      <c r="V1776" s="30"/>
      <c r="W1776" s="30"/>
      <c r="X1776" s="31"/>
      <c r="Y1776" s="30"/>
      <c r="Z1776" s="32"/>
    </row>
    <row r="1777" spans="2:26" x14ac:dyDescent="0.2">
      <c r="B1777" s="34"/>
      <c r="C1777" s="30"/>
      <c r="D1777" s="30"/>
      <c r="E1777" s="30"/>
      <c r="F1777" s="30"/>
      <c r="G1777" s="30"/>
      <c r="H1777" s="30"/>
      <c r="I1777" s="30"/>
      <c r="J1777" s="30"/>
      <c r="K1777" s="30"/>
      <c r="L1777" s="30"/>
      <c r="M1777" s="30"/>
      <c r="N1777" s="30"/>
      <c r="O1777" s="30"/>
      <c r="P1777" s="30"/>
      <c r="Q1777" s="30"/>
      <c r="R1777" s="30"/>
      <c r="S1777" s="30"/>
      <c r="T1777" s="30"/>
      <c r="U1777" s="30"/>
      <c r="V1777" s="30"/>
      <c r="W1777" s="30"/>
      <c r="X1777" s="31"/>
      <c r="Y1777" s="30"/>
      <c r="Z1777" s="32"/>
    </row>
    <row r="1778" spans="2:26" x14ac:dyDescent="0.2">
      <c r="B1778" s="34"/>
      <c r="C1778" s="30"/>
      <c r="D1778" s="30"/>
      <c r="E1778" s="30"/>
      <c r="F1778" s="30"/>
      <c r="G1778" s="30"/>
      <c r="H1778" s="30"/>
      <c r="I1778" s="30"/>
      <c r="J1778" s="30"/>
      <c r="K1778" s="30"/>
      <c r="L1778" s="30"/>
      <c r="M1778" s="30"/>
      <c r="N1778" s="30"/>
      <c r="O1778" s="30"/>
      <c r="P1778" s="30"/>
      <c r="Q1778" s="30"/>
      <c r="R1778" s="30"/>
      <c r="S1778" s="30"/>
      <c r="T1778" s="30"/>
      <c r="U1778" s="30"/>
      <c r="V1778" s="30"/>
      <c r="W1778" s="30"/>
      <c r="X1778" s="31"/>
      <c r="Y1778" s="30"/>
      <c r="Z1778" s="32"/>
    </row>
    <row r="1779" spans="2:26" x14ac:dyDescent="0.2">
      <c r="B1779" s="34"/>
      <c r="C1779" s="30"/>
      <c r="D1779" s="30"/>
      <c r="E1779" s="30"/>
      <c r="F1779" s="30"/>
      <c r="G1779" s="30"/>
      <c r="H1779" s="30"/>
      <c r="I1779" s="30"/>
      <c r="J1779" s="30"/>
      <c r="K1779" s="30"/>
      <c r="L1779" s="30"/>
      <c r="M1779" s="30"/>
      <c r="N1779" s="30"/>
      <c r="O1779" s="30"/>
      <c r="P1779" s="30"/>
      <c r="Q1779" s="30"/>
      <c r="R1779" s="30"/>
      <c r="S1779" s="30"/>
      <c r="T1779" s="30"/>
      <c r="U1779" s="30"/>
      <c r="V1779" s="30"/>
      <c r="W1779" s="30"/>
      <c r="X1779" s="31"/>
      <c r="Y1779" s="30"/>
      <c r="Z1779" s="32"/>
    </row>
    <row r="1780" spans="2:26" x14ac:dyDescent="0.2">
      <c r="B1780" s="34"/>
      <c r="C1780" s="30"/>
      <c r="D1780" s="30"/>
      <c r="E1780" s="30"/>
      <c r="F1780" s="30"/>
      <c r="G1780" s="30"/>
      <c r="H1780" s="30"/>
      <c r="I1780" s="30"/>
      <c r="J1780" s="30"/>
      <c r="K1780" s="30"/>
      <c r="L1780" s="30"/>
      <c r="M1780" s="30"/>
      <c r="N1780" s="30"/>
      <c r="O1780" s="30"/>
      <c r="P1780" s="30"/>
      <c r="Q1780" s="30"/>
      <c r="R1780" s="30"/>
      <c r="S1780" s="30"/>
      <c r="T1780" s="30"/>
      <c r="U1780" s="30"/>
      <c r="V1780" s="30"/>
      <c r="W1780" s="30"/>
      <c r="X1780" s="31"/>
      <c r="Y1780" s="30"/>
      <c r="Z1780" s="32"/>
    </row>
    <row r="1781" spans="2:26" x14ac:dyDescent="0.2">
      <c r="B1781" s="34"/>
      <c r="C1781" s="30"/>
      <c r="D1781" s="30"/>
      <c r="E1781" s="30"/>
      <c r="F1781" s="30"/>
      <c r="G1781" s="30"/>
      <c r="H1781" s="30"/>
      <c r="I1781" s="30"/>
      <c r="J1781" s="30"/>
      <c r="K1781" s="30"/>
      <c r="L1781" s="30"/>
      <c r="M1781" s="30"/>
      <c r="N1781" s="30"/>
      <c r="O1781" s="30"/>
      <c r="P1781" s="30"/>
      <c r="Q1781" s="30"/>
      <c r="R1781" s="30"/>
      <c r="S1781" s="30"/>
      <c r="T1781" s="30"/>
      <c r="U1781" s="30"/>
      <c r="V1781" s="30"/>
      <c r="W1781" s="30"/>
      <c r="X1781" s="31"/>
      <c r="Y1781" s="30"/>
      <c r="Z1781" s="32"/>
    </row>
    <row r="1782" spans="2:26" x14ac:dyDescent="0.2">
      <c r="B1782" s="34"/>
      <c r="C1782" s="30"/>
      <c r="D1782" s="30"/>
      <c r="E1782" s="30"/>
      <c r="F1782" s="30"/>
      <c r="G1782" s="30"/>
      <c r="H1782" s="30"/>
      <c r="I1782" s="30"/>
      <c r="J1782" s="30"/>
      <c r="K1782" s="30"/>
      <c r="L1782" s="30"/>
      <c r="M1782" s="30"/>
      <c r="N1782" s="30"/>
      <c r="O1782" s="30"/>
      <c r="P1782" s="30"/>
      <c r="Q1782" s="30"/>
      <c r="R1782" s="30"/>
      <c r="S1782" s="30"/>
      <c r="T1782" s="30"/>
      <c r="U1782" s="30"/>
      <c r="V1782" s="30"/>
      <c r="W1782" s="30"/>
      <c r="X1782" s="31"/>
      <c r="Y1782" s="30"/>
      <c r="Z1782" s="32"/>
    </row>
    <row r="1783" spans="2:26" x14ac:dyDescent="0.2">
      <c r="B1783" s="34"/>
      <c r="C1783" s="30"/>
      <c r="D1783" s="30"/>
      <c r="E1783" s="30"/>
      <c r="F1783" s="30"/>
      <c r="G1783" s="30"/>
      <c r="H1783" s="30"/>
      <c r="I1783" s="30"/>
      <c r="J1783" s="30"/>
      <c r="K1783" s="30"/>
      <c r="L1783" s="30"/>
      <c r="M1783" s="30"/>
      <c r="N1783" s="30"/>
      <c r="O1783" s="30"/>
      <c r="P1783" s="30"/>
      <c r="Q1783" s="30"/>
      <c r="R1783" s="30"/>
      <c r="S1783" s="30"/>
      <c r="T1783" s="30"/>
      <c r="U1783" s="30"/>
      <c r="V1783" s="30"/>
      <c r="W1783" s="30"/>
      <c r="X1783" s="31"/>
      <c r="Y1783" s="30"/>
      <c r="Z1783" s="32"/>
    </row>
    <row r="1784" spans="2:26" x14ac:dyDescent="0.2">
      <c r="B1784" s="34"/>
      <c r="C1784" s="30"/>
      <c r="D1784" s="30"/>
      <c r="E1784" s="30"/>
      <c r="F1784" s="30"/>
      <c r="G1784" s="30"/>
      <c r="H1784" s="30"/>
      <c r="I1784" s="30"/>
      <c r="J1784" s="30"/>
      <c r="K1784" s="30"/>
      <c r="L1784" s="30"/>
      <c r="M1784" s="30"/>
      <c r="N1784" s="30"/>
      <c r="O1784" s="30"/>
      <c r="P1784" s="30"/>
      <c r="Q1784" s="30"/>
      <c r="R1784" s="30"/>
      <c r="S1784" s="30"/>
      <c r="T1784" s="30"/>
      <c r="U1784" s="30"/>
      <c r="V1784" s="30"/>
      <c r="W1784" s="30"/>
      <c r="X1784" s="31"/>
      <c r="Y1784" s="30"/>
      <c r="Z1784" s="32"/>
    </row>
    <row r="1785" spans="2:26" x14ac:dyDescent="0.2">
      <c r="B1785" s="34"/>
      <c r="C1785" s="30"/>
      <c r="D1785" s="30"/>
      <c r="E1785" s="30"/>
      <c r="F1785" s="30"/>
      <c r="G1785" s="30"/>
      <c r="H1785" s="30"/>
      <c r="I1785" s="30"/>
      <c r="J1785" s="30"/>
      <c r="K1785" s="30"/>
      <c r="L1785" s="30"/>
      <c r="M1785" s="30"/>
      <c r="N1785" s="30"/>
      <c r="O1785" s="30"/>
      <c r="P1785" s="30"/>
      <c r="Q1785" s="30"/>
      <c r="R1785" s="30"/>
      <c r="S1785" s="30"/>
      <c r="T1785" s="30"/>
      <c r="U1785" s="30"/>
      <c r="V1785" s="30"/>
      <c r="W1785" s="30"/>
      <c r="X1785" s="31"/>
      <c r="Y1785" s="30"/>
      <c r="Z1785" s="32"/>
    </row>
    <row r="1786" spans="2:26" x14ac:dyDescent="0.2">
      <c r="B1786" s="34"/>
      <c r="C1786" s="30"/>
      <c r="D1786" s="30"/>
      <c r="E1786" s="30"/>
      <c r="F1786" s="30"/>
      <c r="G1786" s="30"/>
      <c r="H1786" s="30"/>
      <c r="I1786" s="30"/>
      <c r="J1786" s="30"/>
      <c r="K1786" s="30"/>
      <c r="L1786" s="30"/>
      <c r="M1786" s="30"/>
      <c r="N1786" s="30"/>
      <c r="O1786" s="30"/>
      <c r="P1786" s="30"/>
      <c r="Q1786" s="30"/>
      <c r="R1786" s="30"/>
      <c r="S1786" s="30"/>
      <c r="T1786" s="30"/>
      <c r="U1786" s="30"/>
      <c r="V1786" s="30"/>
      <c r="W1786" s="30"/>
      <c r="X1786" s="31"/>
      <c r="Y1786" s="30"/>
      <c r="Z1786" s="32"/>
    </row>
    <row r="1787" spans="2:26" x14ac:dyDescent="0.2">
      <c r="B1787" s="34"/>
      <c r="C1787" s="30"/>
      <c r="D1787" s="30"/>
      <c r="E1787" s="30"/>
      <c r="F1787" s="30"/>
      <c r="G1787" s="30"/>
      <c r="H1787" s="30"/>
      <c r="I1787" s="30"/>
      <c r="J1787" s="30"/>
      <c r="K1787" s="30"/>
      <c r="L1787" s="30"/>
      <c r="M1787" s="30"/>
      <c r="N1787" s="30"/>
      <c r="O1787" s="30"/>
      <c r="P1787" s="30"/>
      <c r="Q1787" s="30"/>
      <c r="R1787" s="30"/>
      <c r="S1787" s="30"/>
      <c r="T1787" s="30"/>
      <c r="U1787" s="30"/>
      <c r="V1787" s="30"/>
      <c r="W1787" s="30"/>
      <c r="X1787" s="31"/>
      <c r="Y1787" s="30"/>
      <c r="Z1787" s="32"/>
    </row>
    <row r="1788" spans="2:26" x14ac:dyDescent="0.2">
      <c r="B1788" s="34"/>
      <c r="C1788" s="30"/>
      <c r="D1788" s="30"/>
      <c r="E1788" s="30"/>
      <c r="F1788" s="30"/>
      <c r="G1788" s="30"/>
      <c r="H1788" s="30"/>
      <c r="I1788" s="30"/>
      <c r="J1788" s="30"/>
      <c r="K1788" s="30"/>
      <c r="L1788" s="30"/>
      <c r="M1788" s="30"/>
      <c r="N1788" s="30"/>
      <c r="O1788" s="30"/>
      <c r="P1788" s="30"/>
      <c r="Q1788" s="30"/>
      <c r="R1788" s="30"/>
      <c r="S1788" s="30"/>
      <c r="T1788" s="30"/>
      <c r="U1788" s="30"/>
      <c r="V1788" s="30"/>
      <c r="W1788" s="30"/>
      <c r="X1788" s="31"/>
      <c r="Y1788" s="30"/>
      <c r="Z1788" s="32"/>
    </row>
    <row r="1789" spans="2:26" x14ac:dyDescent="0.2">
      <c r="B1789" s="34"/>
      <c r="C1789" s="30"/>
      <c r="D1789" s="30"/>
      <c r="E1789" s="30"/>
      <c r="F1789" s="30"/>
      <c r="G1789" s="30"/>
      <c r="H1789" s="30"/>
      <c r="I1789" s="30"/>
      <c r="J1789" s="30"/>
      <c r="K1789" s="30"/>
      <c r="L1789" s="30"/>
      <c r="M1789" s="30"/>
      <c r="N1789" s="30"/>
      <c r="O1789" s="30"/>
      <c r="P1789" s="30"/>
      <c r="Q1789" s="30"/>
      <c r="R1789" s="30"/>
      <c r="S1789" s="30"/>
      <c r="T1789" s="30"/>
      <c r="U1789" s="30"/>
      <c r="V1789" s="30"/>
      <c r="W1789" s="30"/>
      <c r="X1789" s="31"/>
      <c r="Y1789" s="30"/>
      <c r="Z1789" s="32"/>
    </row>
    <row r="1790" spans="2:26" x14ac:dyDescent="0.2">
      <c r="B1790" s="34"/>
      <c r="C1790" s="30"/>
      <c r="D1790" s="30"/>
      <c r="E1790" s="30"/>
      <c r="F1790" s="30"/>
      <c r="G1790" s="30"/>
      <c r="H1790" s="30"/>
      <c r="I1790" s="30"/>
      <c r="J1790" s="30"/>
      <c r="K1790" s="30"/>
      <c r="L1790" s="30"/>
      <c r="M1790" s="30"/>
      <c r="N1790" s="30"/>
      <c r="O1790" s="30"/>
      <c r="P1790" s="30"/>
      <c r="Q1790" s="30"/>
      <c r="R1790" s="30"/>
      <c r="S1790" s="30"/>
      <c r="T1790" s="30"/>
      <c r="U1790" s="30"/>
      <c r="V1790" s="30"/>
      <c r="W1790" s="30"/>
      <c r="X1790" s="31"/>
      <c r="Y1790" s="30"/>
      <c r="Z1790" s="32"/>
    </row>
    <row r="1791" spans="2:26" x14ac:dyDescent="0.2">
      <c r="B1791" s="34"/>
      <c r="C1791" s="30"/>
      <c r="D1791" s="30"/>
      <c r="E1791" s="30"/>
      <c r="F1791" s="30"/>
      <c r="G1791" s="30"/>
      <c r="H1791" s="30"/>
      <c r="I1791" s="30"/>
      <c r="J1791" s="30"/>
      <c r="K1791" s="30"/>
      <c r="L1791" s="30"/>
      <c r="M1791" s="30"/>
      <c r="N1791" s="30"/>
      <c r="O1791" s="30"/>
      <c r="P1791" s="30"/>
      <c r="Q1791" s="30"/>
      <c r="R1791" s="30"/>
      <c r="S1791" s="30"/>
      <c r="T1791" s="30"/>
      <c r="U1791" s="30"/>
      <c r="V1791" s="30"/>
      <c r="W1791" s="30"/>
      <c r="X1791" s="31"/>
      <c r="Y1791" s="30"/>
      <c r="Z1791" s="32"/>
    </row>
    <row r="1792" spans="2:26" x14ac:dyDescent="0.2">
      <c r="B1792" s="34"/>
      <c r="C1792" s="30"/>
      <c r="D1792" s="30"/>
      <c r="E1792" s="30"/>
      <c r="F1792" s="30"/>
      <c r="G1792" s="30"/>
      <c r="H1792" s="30"/>
      <c r="I1792" s="30"/>
      <c r="J1792" s="30"/>
      <c r="K1792" s="30"/>
      <c r="L1792" s="30"/>
      <c r="M1792" s="30"/>
      <c r="N1792" s="30"/>
      <c r="O1792" s="30"/>
      <c r="P1792" s="30"/>
      <c r="Q1792" s="30"/>
      <c r="R1792" s="30"/>
      <c r="S1792" s="30"/>
      <c r="T1792" s="30"/>
      <c r="U1792" s="30"/>
      <c r="V1792" s="30"/>
      <c r="W1792" s="30"/>
      <c r="X1792" s="31"/>
      <c r="Y1792" s="30"/>
      <c r="Z1792" s="32"/>
    </row>
    <row r="1793" spans="2:26" x14ac:dyDescent="0.2">
      <c r="B1793" s="34"/>
      <c r="C1793" s="30"/>
      <c r="D1793" s="30"/>
      <c r="E1793" s="30"/>
      <c r="F1793" s="30"/>
      <c r="G1793" s="30"/>
      <c r="H1793" s="30"/>
      <c r="I1793" s="30"/>
      <c r="J1793" s="30"/>
      <c r="K1793" s="30"/>
      <c r="L1793" s="30"/>
      <c r="M1793" s="30"/>
      <c r="N1793" s="30"/>
      <c r="O1793" s="30"/>
      <c r="P1793" s="30"/>
      <c r="Q1793" s="30"/>
      <c r="R1793" s="30"/>
      <c r="S1793" s="30"/>
      <c r="T1793" s="30"/>
      <c r="U1793" s="30"/>
      <c r="V1793" s="30"/>
      <c r="W1793" s="30"/>
      <c r="X1793" s="31"/>
      <c r="Y1793" s="30"/>
      <c r="Z1793" s="32"/>
    </row>
    <row r="1794" spans="2:26" x14ac:dyDescent="0.2">
      <c r="B1794" s="34"/>
      <c r="C1794" s="30"/>
      <c r="D1794" s="30"/>
      <c r="E1794" s="30"/>
      <c r="F1794" s="30"/>
      <c r="G1794" s="30"/>
      <c r="H1794" s="30"/>
      <c r="I1794" s="30"/>
      <c r="J1794" s="30"/>
      <c r="K1794" s="30"/>
      <c r="L1794" s="30"/>
      <c r="M1794" s="30"/>
      <c r="N1794" s="30"/>
      <c r="O1794" s="30"/>
      <c r="P1794" s="30"/>
      <c r="Q1794" s="30"/>
      <c r="R1794" s="30"/>
      <c r="S1794" s="30"/>
      <c r="T1794" s="30"/>
      <c r="U1794" s="30"/>
      <c r="V1794" s="30"/>
      <c r="W1794" s="30"/>
      <c r="X1794" s="31"/>
      <c r="Y1794" s="30"/>
      <c r="Z1794" s="32"/>
    </row>
    <row r="1795" spans="2:26" x14ac:dyDescent="0.2">
      <c r="B1795" s="34"/>
      <c r="C1795" s="30"/>
      <c r="D1795" s="30"/>
      <c r="E1795" s="30"/>
      <c r="F1795" s="30"/>
      <c r="G1795" s="30"/>
      <c r="H1795" s="30"/>
      <c r="I1795" s="30"/>
      <c r="J1795" s="30"/>
      <c r="K1795" s="30"/>
      <c r="L1795" s="30"/>
      <c r="M1795" s="30"/>
      <c r="N1795" s="30"/>
      <c r="O1795" s="30"/>
      <c r="P1795" s="30"/>
      <c r="Q1795" s="30"/>
      <c r="R1795" s="30"/>
      <c r="S1795" s="30"/>
      <c r="T1795" s="30"/>
      <c r="U1795" s="30"/>
      <c r="V1795" s="30"/>
      <c r="W1795" s="30"/>
      <c r="X1795" s="31"/>
      <c r="Y1795" s="30"/>
      <c r="Z1795" s="32"/>
    </row>
    <row r="1796" spans="2:26" x14ac:dyDescent="0.2">
      <c r="B1796" s="34"/>
      <c r="C1796" s="30"/>
      <c r="D1796" s="30"/>
      <c r="E1796" s="30"/>
      <c r="F1796" s="30"/>
      <c r="G1796" s="30"/>
      <c r="H1796" s="30"/>
      <c r="I1796" s="30"/>
      <c r="J1796" s="30"/>
      <c r="K1796" s="30"/>
      <c r="L1796" s="30"/>
      <c r="M1796" s="30"/>
      <c r="N1796" s="30"/>
      <c r="O1796" s="30"/>
      <c r="P1796" s="30"/>
      <c r="Q1796" s="30"/>
      <c r="R1796" s="30"/>
      <c r="S1796" s="30"/>
      <c r="T1796" s="30"/>
      <c r="U1796" s="30"/>
      <c r="V1796" s="30"/>
      <c r="W1796" s="30"/>
      <c r="X1796" s="31"/>
      <c r="Y1796" s="30"/>
      <c r="Z1796" s="32"/>
    </row>
    <row r="1797" spans="2:26" x14ac:dyDescent="0.2">
      <c r="B1797" s="34"/>
      <c r="C1797" s="30"/>
      <c r="D1797" s="30"/>
      <c r="E1797" s="30"/>
      <c r="F1797" s="30"/>
      <c r="G1797" s="30"/>
      <c r="H1797" s="30"/>
      <c r="I1797" s="30"/>
      <c r="J1797" s="30"/>
      <c r="K1797" s="30"/>
      <c r="L1797" s="30"/>
      <c r="M1797" s="30"/>
      <c r="N1797" s="30"/>
      <c r="O1797" s="30"/>
      <c r="P1797" s="30"/>
      <c r="Q1797" s="30"/>
      <c r="R1797" s="30"/>
      <c r="S1797" s="30"/>
      <c r="T1797" s="30"/>
      <c r="U1797" s="30"/>
      <c r="V1797" s="30"/>
      <c r="W1797" s="30"/>
      <c r="X1797" s="31"/>
      <c r="Y1797" s="30"/>
      <c r="Z1797" s="32"/>
    </row>
    <row r="1798" spans="2:26" x14ac:dyDescent="0.2">
      <c r="B1798" s="34"/>
      <c r="C1798" s="30"/>
      <c r="D1798" s="30"/>
      <c r="E1798" s="30"/>
      <c r="F1798" s="30"/>
      <c r="G1798" s="30"/>
      <c r="H1798" s="30"/>
      <c r="I1798" s="30"/>
      <c r="J1798" s="30"/>
      <c r="K1798" s="30"/>
      <c r="L1798" s="30"/>
      <c r="M1798" s="30"/>
      <c r="N1798" s="30"/>
      <c r="O1798" s="30"/>
      <c r="P1798" s="30"/>
      <c r="Q1798" s="30"/>
      <c r="R1798" s="30"/>
      <c r="S1798" s="30"/>
      <c r="T1798" s="30"/>
      <c r="U1798" s="30"/>
      <c r="V1798" s="30"/>
      <c r="W1798" s="30"/>
      <c r="X1798" s="31"/>
      <c r="Y1798" s="30"/>
      <c r="Z1798" s="32"/>
    </row>
    <row r="1799" spans="2:26" x14ac:dyDescent="0.2">
      <c r="B1799" s="34"/>
      <c r="C1799" s="30"/>
      <c r="D1799" s="30"/>
      <c r="E1799" s="30"/>
      <c r="F1799" s="30"/>
      <c r="G1799" s="30"/>
      <c r="H1799" s="30"/>
      <c r="I1799" s="30"/>
      <c r="J1799" s="30"/>
      <c r="K1799" s="30"/>
      <c r="L1799" s="30"/>
      <c r="M1799" s="30"/>
      <c r="N1799" s="30"/>
      <c r="O1799" s="30"/>
      <c r="P1799" s="30"/>
      <c r="Q1799" s="30"/>
      <c r="R1799" s="30"/>
      <c r="S1799" s="30"/>
      <c r="T1799" s="30"/>
      <c r="U1799" s="30"/>
      <c r="V1799" s="30"/>
      <c r="W1799" s="30"/>
      <c r="X1799" s="31"/>
      <c r="Y1799" s="30"/>
      <c r="Z1799" s="32"/>
    </row>
    <row r="1800" spans="2:26" x14ac:dyDescent="0.2">
      <c r="B1800" s="34"/>
      <c r="C1800" s="30"/>
      <c r="D1800" s="30"/>
      <c r="E1800" s="30"/>
      <c r="F1800" s="30"/>
      <c r="G1800" s="30"/>
      <c r="H1800" s="30"/>
      <c r="I1800" s="30"/>
      <c r="J1800" s="30"/>
      <c r="K1800" s="30"/>
      <c r="L1800" s="30"/>
      <c r="M1800" s="30"/>
      <c r="N1800" s="30"/>
      <c r="O1800" s="30"/>
      <c r="P1800" s="30"/>
      <c r="Q1800" s="30"/>
      <c r="R1800" s="30"/>
      <c r="S1800" s="30"/>
      <c r="T1800" s="30"/>
      <c r="U1800" s="30"/>
      <c r="V1800" s="30"/>
      <c r="W1800" s="30"/>
      <c r="X1800" s="31"/>
      <c r="Y1800" s="30"/>
      <c r="Z1800" s="32"/>
    </row>
    <row r="1801" spans="2:26" x14ac:dyDescent="0.2">
      <c r="B1801" s="34"/>
      <c r="C1801" s="30"/>
      <c r="D1801" s="30"/>
      <c r="E1801" s="30"/>
      <c r="F1801" s="30"/>
      <c r="G1801" s="30"/>
      <c r="H1801" s="30"/>
      <c r="I1801" s="30"/>
      <c r="J1801" s="30"/>
      <c r="K1801" s="30"/>
      <c r="L1801" s="30"/>
      <c r="M1801" s="30"/>
      <c r="N1801" s="30"/>
      <c r="O1801" s="30"/>
      <c r="P1801" s="30"/>
      <c r="Q1801" s="30"/>
      <c r="R1801" s="30"/>
      <c r="S1801" s="30"/>
      <c r="T1801" s="30"/>
      <c r="U1801" s="30"/>
      <c r="V1801" s="30"/>
      <c r="W1801" s="30"/>
      <c r="X1801" s="31"/>
      <c r="Y1801" s="30"/>
      <c r="Z1801" s="32"/>
    </row>
    <row r="1802" spans="2:26" x14ac:dyDescent="0.2">
      <c r="B1802" s="34"/>
      <c r="C1802" s="30"/>
      <c r="D1802" s="30"/>
      <c r="E1802" s="30"/>
      <c r="F1802" s="30"/>
      <c r="G1802" s="30"/>
      <c r="H1802" s="30"/>
      <c r="I1802" s="30"/>
      <c r="J1802" s="30"/>
      <c r="K1802" s="30"/>
      <c r="L1802" s="30"/>
      <c r="M1802" s="30"/>
      <c r="N1802" s="30"/>
      <c r="O1802" s="30"/>
      <c r="P1802" s="30"/>
      <c r="Q1802" s="30"/>
      <c r="R1802" s="30"/>
      <c r="S1802" s="30"/>
      <c r="T1802" s="30"/>
      <c r="U1802" s="30"/>
      <c r="V1802" s="30"/>
      <c r="W1802" s="30"/>
      <c r="X1802" s="31"/>
      <c r="Y1802" s="30"/>
      <c r="Z1802" s="32"/>
    </row>
    <row r="1803" spans="2:26" x14ac:dyDescent="0.2">
      <c r="B1803" s="34"/>
      <c r="C1803" s="30"/>
      <c r="D1803" s="30"/>
      <c r="E1803" s="30"/>
      <c r="F1803" s="30"/>
      <c r="G1803" s="30"/>
      <c r="H1803" s="30"/>
      <c r="I1803" s="30"/>
      <c r="J1803" s="30"/>
      <c r="K1803" s="30"/>
      <c r="L1803" s="30"/>
      <c r="M1803" s="30"/>
      <c r="N1803" s="30"/>
      <c r="O1803" s="30"/>
      <c r="P1803" s="30"/>
      <c r="Q1803" s="30"/>
      <c r="R1803" s="30"/>
      <c r="S1803" s="30"/>
      <c r="T1803" s="30"/>
      <c r="U1803" s="30"/>
      <c r="V1803" s="30"/>
      <c r="W1803" s="30"/>
      <c r="X1803" s="31"/>
      <c r="Y1803" s="30"/>
      <c r="Z1803" s="32"/>
    </row>
    <row r="1804" spans="2:26" x14ac:dyDescent="0.2">
      <c r="B1804" s="34"/>
      <c r="C1804" s="30"/>
      <c r="D1804" s="30"/>
      <c r="E1804" s="30"/>
      <c r="F1804" s="30"/>
      <c r="G1804" s="30"/>
      <c r="H1804" s="30"/>
      <c r="I1804" s="30"/>
      <c r="J1804" s="30"/>
      <c r="K1804" s="30"/>
      <c r="L1804" s="30"/>
      <c r="M1804" s="30"/>
      <c r="N1804" s="30"/>
      <c r="O1804" s="30"/>
      <c r="P1804" s="30"/>
      <c r="Q1804" s="30"/>
      <c r="R1804" s="30"/>
      <c r="S1804" s="30"/>
      <c r="T1804" s="30"/>
      <c r="U1804" s="30"/>
      <c r="V1804" s="30"/>
      <c r="W1804" s="30"/>
      <c r="X1804" s="31"/>
      <c r="Y1804" s="30"/>
      <c r="Z1804" s="32"/>
    </row>
    <row r="1805" spans="2:26" x14ac:dyDescent="0.2">
      <c r="B1805" s="34"/>
      <c r="C1805" s="30"/>
      <c r="D1805" s="30"/>
      <c r="E1805" s="30"/>
      <c r="F1805" s="30"/>
      <c r="G1805" s="30"/>
      <c r="H1805" s="30"/>
      <c r="I1805" s="30"/>
      <c r="J1805" s="30"/>
      <c r="K1805" s="30"/>
      <c r="L1805" s="30"/>
      <c r="M1805" s="30"/>
      <c r="N1805" s="30"/>
      <c r="O1805" s="30"/>
      <c r="P1805" s="30"/>
      <c r="Q1805" s="30"/>
      <c r="R1805" s="30"/>
      <c r="S1805" s="30"/>
      <c r="T1805" s="30"/>
      <c r="U1805" s="30"/>
      <c r="V1805" s="30"/>
      <c r="W1805" s="30"/>
      <c r="X1805" s="31"/>
      <c r="Y1805" s="30"/>
      <c r="Z1805" s="32"/>
    </row>
    <row r="1806" spans="2:26" x14ac:dyDescent="0.2">
      <c r="B1806" s="34"/>
      <c r="C1806" s="30"/>
      <c r="D1806" s="30"/>
      <c r="E1806" s="30"/>
      <c r="F1806" s="30"/>
      <c r="G1806" s="30"/>
      <c r="H1806" s="30"/>
      <c r="I1806" s="30"/>
      <c r="J1806" s="30"/>
      <c r="K1806" s="30"/>
      <c r="L1806" s="30"/>
      <c r="M1806" s="30"/>
      <c r="N1806" s="30"/>
      <c r="O1806" s="30"/>
      <c r="P1806" s="30"/>
      <c r="Q1806" s="30"/>
      <c r="R1806" s="30"/>
      <c r="S1806" s="30"/>
      <c r="T1806" s="30"/>
      <c r="U1806" s="30"/>
      <c r="V1806" s="30"/>
      <c r="W1806" s="30"/>
      <c r="X1806" s="31"/>
      <c r="Y1806" s="30"/>
      <c r="Z1806" s="32"/>
    </row>
    <row r="1807" spans="2:26" x14ac:dyDescent="0.2">
      <c r="B1807" s="34"/>
      <c r="C1807" s="30"/>
      <c r="D1807" s="30"/>
      <c r="E1807" s="30"/>
      <c r="F1807" s="30"/>
      <c r="G1807" s="30"/>
      <c r="H1807" s="30"/>
      <c r="I1807" s="30"/>
      <c r="J1807" s="30"/>
      <c r="K1807" s="30"/>
      <c r="L1807" s="30"/>
      <c r="M1807" s="30"/>
      <c r="N1807" s="30"/>
      <c r="O1807" s="30"/>
      <c r="P1807" s="30"/>
      <c r="Q1807" s="30"/>
      <c r="R1807" s="30"/>
      <c r="S1807" s="30"/>
      <c r="T1807" s="30"/>
      <c r="U1807" s="30"/>
      <c r="V1807" s="30"/>
      <c r="W1807" s="30"/>
      <c r="X1807" s="31"/>
      <c r="Y1807" s="30"/>
      <c r="Z1807" s="32"/>
    </row>
    <row r="1808" spans="2:26" x14ac:dyDescent="0.2">
      <c r="B1808" s="34"/>
      <c r="C1808" s="30"/>
      <c r="D1808" s="30"/>
      <c r="E1808" s="30"/>
      <c r="F1808" s="30"/>
      <c r="G1808" s="30"/>
      <c r="H1808" s="30"/>
      <c r="I1808" s="30"/>
      <c r="J1808" s="30"/>
      <c r="K1808" s="30"/>
      <c r="L1808" s="30"/>
      <c r="M1808" s="30"/>
      <c r="N1808" s="30"/>
      <c r="O1808" s="30"/>
      <c r="P1808" s="30"/>
      <c r="Q1808" s="30"/>
      <c r="R1808" s="30"/>
      <c r="S1808" s="30"/>
      <c r="T1808" s="30"/>
      <c r="U1808" s="30"/>
      <c r="V1808" s="30"/>
      <c r="W1808" s="30"/>
      <c r="X1808" s="31"/>
      <c r="Y1808" s="30"/>
      <c r="Z1808" s="32"/>
    </row>
    <row r="1809" spans="2:26" x14ac:dyDescent="0.2">
      <c r="B1809" s="34"/>
      <c r="C1809" s="30"/>
      <c r="D1809" s="30"/>
      <c r="E1809" s="30"/>
      <c r="F1809" s="30"/>
      <c r="G1809" s="30"/>
      <c r="H1809" s="30"/>
      <c r="I1809" s="30"/>
      <c r="J1809" s="30"/>
      <c r="K1809" s="30"/>
      <c r="L1809" s="30"/>
      <c r="M1809" s="30"/>
      <c r="N1809" s="30"/>
      <c r="O1809" s="30"/>
      <c r="P1809" s="30"/>
      <c r="Q1809" s="30"/>
      <c r="R1809" s="30"/>
      <c r="S1809" s="30"/>
      <c r="T1809" s="30"/>
      <c r="U1809" s="30"/>
      <c r="V1809" s="30"/>
      <c r="W1809" s="30"/>
      <c r="X1809" s="31"/>
      <c r="Y1809" s="30"/>
      <c r="Z1809" s="32"/>
    </row>
    <row r="1810" spans="2:26" x14ac:dyDescent="0.2">
      <c r="B1810" s="34"/>
      <c r="C1810" s="30"/>
      <c r="D1810" s="30"/>
      <c r="E1810" s="30"/>
      <c r="F1810" s="30"/>
      <c r="G1810" s="30"/>
      <c r="H1810" s="30"/>
      <c r="I1810" s="30"/>
      <c r="J1810" s="30"/>
      <c r="K1810" s="30"/>
      <c r="L1810" s="30"/>
      <c r="M1810" s="30"/>
      <c r="N1810" s="30"/>
      <c r="O1810" s="30"/>
      <c r="P1810" s="30"/>
      <c r="Q1810" s="30"/>
      <c r="R1810" s="30"/>
      <c r="S1810" s="30"/>
      <c r="T1810" s="30"/>
      <c r="U1810" s="30"/>
      <c r="V1810" s="30"/>
      <c r="W1810" s="30"/>
      <c r="X1810" s="31"/>
      <c r="Y1810" s="30"/>
      <c r="Z1810" s="32"/>
    </row>
    <row r="1811" spans="2:26" x14ac:dyDescent="0.2">
      <c r="B1811" s="34"/>
      <c r="C1811" s="30"/>
      <c r="D1811" s="30"/>
      <c r="E1811" s="30"/>
      <c r="F1811" s="30"/>
      <c r="G1811" s="30"/>
      <c r="H1811" s="30"/>
      <c r="I1811" s="30"/>
      <c r="J1811" s="30"/>
      <c r="K1811" s="30"/>
      <c r="L1811" s="30"/>
      <c r="M1811" s="30"/>
      <c r="N1811" s="30"/>
      <c r="O1811" s="30"/>
      <c r="P1811" s="30"/>
      <c r="Q1811" s="30"/>
      <c r="R1811" s="30"/>
      <c r="S1811" s="30"/>
      <c r="T1811" s="30"/>
      <c r="U1811" s="30"/>
      <c r="V1811" s="30"/>
      <c r="W1811" s="30"/>
      <c r="X1811" s="31"/>
      <c r="Y1811" s="30"/>
      <c r="Z1811" s="32"/>
    </row>
    <row r="1812" spans="2:26" x14ac:dyDescent="0.2">
      <c r="B1812" s="34"/>
      <c r="C1812" s="30"/>
      <c r="D1812" s="30"/>
      <c r="E1812" s="30"/>
      <c r="F1812" s="30"/>
      <c r="G1812" s="30"/>
      <c r="H1812" s="30"/>
      <c r="I1812" s="30"/>
      <c r="J1812" s="30"/>
      <c r="K1812" s="30"/>
      <c r="L1812" s="30"/>
      <c r="M1812" s="30"/>
      <c r="N1812" s="30"/>
      <c r="O1812" s="30"/>
      <c r="P1812" s="30"/>
      <c r="Q1812" s="30"/>
      <c r="R1812" s="30"/>
      <c r="S1812" s="30"/>
      <c r="T1812" s="30"/>
      <c r="U1812" s="30"/>
      <c r="V1812" s="30"/>
      <c r="W1812" s="30"/>
      <c r="X1812" s="31"/>
      <c r="Y1812" s="30"/>
      <c r="Z1812" s="32"/>
    </row>
    <row r="1813" spans="2:26" x14ac:dyDescent="0.2">
      <c r="B1813" s="34"/>
      <c r="C1813" s="30"/>
      <c r="D1813" s="30"/>
      <c r="E1813" s="30"/>
      <c r="F1813" s="30"/>
      <c r="G1813" s="30"/>
      <c r="H1813" s="30"/>
      <c r="I1813" s="30"/>
      <c r="J1813" s="30"/>
      <c r="K1813" s="30"/>
      <c r="L1813" s="30"/>
      <c r="M1813" s="30"/>
      <c r="N1813" s="30"/>
      <c r="O1813" s="30"/>
      <c r="P1813" s="30"/>
      <c r="Q1813" s="30"/>
      <c r="R1813" s="30"/>
      <c r="S1813" s="30"/>
      <c r="T1813" s="30"/>
      <c r="U1813" s="30"/>
      <c r="V1813" s="30"/>
      <c r="W1813" s="30"/>
      <c r="X1813" s="31"/>
      <c r="Y1813" s="30"/>
      <c r="Z1813" s="32"/>
    </row>
    <row r="1814" spans="2:26" x14ac:dyDescent="0.2">
      <c r="B1814" s="34"/>
      <c r="C1814" s="30"/>
      <c r="D1814" s="30"/>
      <c r="E1814" s="30"/>
      <c r="F1814" s="30"/>
      <c r="G1814" s="30"/>
      <c r="H1814" s="30"/>
      <c r="I1814" s="30"/>
      <c r="J1814" s="30"/>
      <c r="K1814" s="30"/>
      <c r="L1814" s="30"/>
      <c r="M1814" s="30"/>
      <c r="N1814" s="30"/>
      <c r="O1814" s="30"/>
      <c r="P1814" s="30"/>
      <c r="Q1814" s="30"/>
      <c r="R1814" s="30"/>
      <c r="S1814" s="30"/>
      <c r="T1814" s="30"/>
      <c r="U1814" s="30"/>
      <c r="V1814" s="30"/>
      <c r="W1814" s="30"/>
      <c r="X1814" s="31"/>
      <c r="Y1814" s="30"/>
      <c r="Z1814" s="32"/>
    </row>
    <row r="1815" spans="2:26" x14ac:dyDescent="0.2">
      <c r="B1815" s="34"/>
      <c r="C1815" s="30"/>
      <c r="D1815" s="30"/>
      <c r="E1815" s="30"/>
      <c r="F1815" s="30"/>
      <c r="G1815" s="30"/>
      <c r="H1815" s="30"/>
      <c r="I1815" s="30"/>
      <c r="J1815" s="30"/>
      <c r="K1815" s="30"/>
      <c r="L1815" s="30"/>
      <c r="M1815" s="30"/>
      <c r="N1815" s="30"/>
      <c r="O1815" s="30"/>
      <c r="P1815" s="30"/>
      <c r="Q1815" s="30"/>
      <c r="R1815" s="30"/>
      <c r="S1815" s="30"/>
      <c r="T1815" s="30"/>
      <c r="U1815" s="30"/>
      <c r="V1815" s="30"/>
      <c r="W1815" s="30"/>
      <c r="X1815" s="31"/>
      <c r="Y1815" s="30"/>
      <c r="Z1815" s="32"/>
    </row>
    <row r="1816" spans="2:26" x14ac:dyDescent="0.2">
      <c r="B1816" s="34"/>
      <c r="C1816" s="30"/>
      <c r="D1816" s="30"/>
      <c r="E1816" s="30"/>
      <c r="F1816" s="30"/>
      <c r="G1816" s="30"/>
      <c r="H1816" s="30"/>
      <c r="I1816" s="30"/>
      <c r="J1816" s="30"/>
      <c r="K1816" s="30"/>
      <c r="L1816" s="30"/>
      <c r="M1816" s="30"/>
      <c r="N1816" s="30"/>
      <c r="O1816" s="30"/>
      <c r="P1816" s="30"/>
      <c r="Q1816" s="30"/>
      <c r="R1816" s="30"/>
      <c r="S1816" s="30"/>
      <c r="T1816" s="30"/>
      <c r="U1816" s="30"/>
      <c r="V1816" s="30"/>
      <c r="W1816" s="30"/>
      <c r="X1816" s="31"/>
      <c r="Y1816" s="30"/>
      <c r="Z1816" s="32"/>
    </row>
    <row r="1817" spans="2:26" x14ac:dyDescent="0.2">
      <c r="B1817" s="34"/>
      <c r="C1817" s="30"/>
      <c r="D1817" s="30"/>
      <c r="E1817" s="30"/>
      <c r="F1817" s="30"/>
      <c r="G1817" s="30"/>
      <c r="H1817" s="30"/>
      <c r="I1817" s="30"/>
      <c r="J1817" s="30"/>
      <c r="K1817" s="30"/>
      <c r="L1817" s="30"/>
      <c r="M1817" s="30"/>
      <c r="N1817" s="30"/>
      <c r="O1817" s="30"/>
      <c r="P1817" s="30"/>
      <c r="Q1817" s="30"/>
      <c r="R1817" s="30"/>
      <c r="S1817" s="30"/>
      <c r="T1817" s="30"/>
      <c r="U1817" s="30"/>
      <c r="V1817" s="30"/>
      <c r="W1817" s="30"/>
      <c r="X1817" s="31"/>
      <c r="Y1817" s="30"/>
      <c r="Z1817" s="32"/>
    </row>
    <row r="1818" spans="2:26" x14ac:dyDescent="0.2">
      <c r="B1818" s="34"/>
      <c r="C1818" s="30"/>
      <c r="D1818" s="30"/>
      <c r="E1818" s="30"/>
      <c r="F1818" s="30"/>
      <c r="G1818" s="30"/>
      <c r="H1818" s="30"/>
      <c r="I1818" s="30"/>
      <c r="J1818" s="30"/>
      <c r="K1818" s="30"/>
      <c r="L1818" s="30"/>
      <c r="M1818" s="30"/>
      <c r="N1818" s="30"/>
      <c r="O1818" s="30"/>
      <c r="P1818" s="30"/>
      <c r="Q1818" s="30"/>
      <c r="R1818" s="30"/>
      <c r="S1818" s="30"/>
      <c r="T1818" s="30"/>
      <c r="U1818" s="30"/>
      <c r="V1818" s="30"/>
      <c r="W1818" s="30"/>
      <c r="X1818" s="31"/>
      <c r="Y1818" s="30"/>
      <c r="Z1818" s="32"/>
    </row>
    <row r="1819" spans="2:26" x14ac:dyDescent="0.2">
      <c r="B1819" s="34"/>
      <c r="C1819" s="30"/>
      <c r="D1819" s="30"/>
      <c r="E1819" s="30"/>
      <c r="F1819" s="30"/>
      <c r="G1819" s="30"/>
      <c r="H1819" s="30"/>
      <c r="I1819" s="30"/>
      <c r="J1819" s="30"/>
      <c r="K1819" s="30"/>
      <c r="L1819" s="30"/>
      <c r="M1819" s="30"/>
      <c r="N1819" s="30"/>
      <c r="O1819" s="30"/>
      <c r="P1819" s="30"/>
      <c r="Q1819" s="30"/>
      <c r="R1819" s="30"/>
      <c r="S1819" s="30"/>
      <c r="T1819" s="30"/>
      <c r="U1819" s="30"/>
      <c r="V1819" s="30"/>
      <c r="W1819" s="30"/>
      <c r="X1819" s="31"/>
      <c r="Y1819" s="30"/>
      <c r="Z1819" s="32"/>
    </row>
    <row r="1820" spans="2:26" x14ac:dyDescent="0.2">
      <c r="B1820" s="34"/>
      <c r="C1820" s="30"/>
      <c r="D1820" s="30"/>
      <c r="E1820" s="30"/>
      <c r="F1820" s="30"/>
      <c r="G1820" s="30"/>
      <c r="H1820" s="30"/>
      <c r="I1820" s="30"/>
      <c r="J1820" s="30"/>
      <c r="K1820" s="30"/>
      <c r="L1820" s="30"/>
      <c r="M1820" s="30"/>
      <c r="N1820" s="30"/>
      <c r="O1820" s="30"/>
      <c r="P1820" s="30"/>
      <c r="Q1820" s="30"/>
      <c r="R1820" s="30"/>
      <c r="S1820" s="30"/>
      <c r="T1820" s="30"/>
      <c r="U1820" s="30"/>
      <c r="V1820" s="30"/>
      <c r="W1820" s="30"/>
      <c r="X1820" s="31"/>
      <c r="Y1820" s="30"/>
      <c r="Z1820" s="32"/>
    </row>
    <row r="1821" spans="2:26" x14ac:dyDescent="0.2">
      <c r="B1821" s="34"/>
      <c r="C1821" s="30"/>
      <c r="D1821" s="30"/>
      <c r="E1821" s="30"/>
      <c r="F1821" s="30"/>
      <c r="G1821" s="30"/>
      <c r="H1821" s="30"/>
      <c r="I1821" s="30"/>
      <c r="J1821" s="30"/>
      <c r="K1821" s="30"/>
      <c r="L1821" s="30"/>
      <c r="M1821" s="30"/>
      <c r="N1821" s="30"/>
      <c r="O1821" s="30"/>
      <c r="P1821" s="30"/>
      <c r="Q1821" s="30"/>
      <c r="R1821" s="30"/>
      <c r="S1821" s="30"/>
      <c r="T1821" s="30"/>
      <c r="U1821" s="30"/>
      <c r="V1821" s="30"/>
      <c r="W1821" s="30"/>
      <c r="X1821" s="31"/>
      <c r="Y1821" s="30"/>
      <c r="Z1821" s="32"/>
    </row>
    <row r="1822" spans="2:26" x14ac:dyDescent="0.2">
      <c r="B1822" s="34"/>
      <c r="C1822" s="30"/>
      <c r="D1822" s="30"/>
      <c r="E1822" s="30"/>
      <c r="F1822" s="30"/>
      <c r="G1822" s="30"/>
      <c r="H1822" s="30"/>
      <c r="I1822" s="30"/>
      <c r="J1822" s="30"/>
      <c r="K1822" s="30"/>
      <c r="L1822" s="30"/>
      <c r="M1822" s="30"/>
      <c r="N1822" s="30"/>
      <c r="O1822" s="30"/>
      <c r="P1822" s="30"/>
      <c r="Q1822" s="30"/>
      <c r="R1822" s="30"/>
      <c r="S1822" s="30"/>
      <c r="T1822" s="30"/>
      <c r="U1822" s="30"/>
      <c r="V1822" s="30"/>
      <c r="W1822" s="30"/>
      <c r="X1822" s="31"/>
      <c r="Y1822" s="30"/>
      <c r="Z1822" s="32"/>
    </row>
    <row r="1823" spans="2:26" x14ac:dyDescent="0.2">
      <c r="B1823" s="34"/>
      <c r="C1823" s="30"/>
      <c r="D1823" s="30"/>
      <c r="E1823" s="30"/>
      <c r="F1823" s="30"/>
      <c r="G1823" s="30"/>
      <c r="H1823" s="30"/>
      <c r="I1823" s="30"/>
      <c r="J1823" s="30"/>
      <c r="K1823" s="30"/>
      <c r="L1823" s="30"/>
      <c r="M1823" s="30"/>
      <c r="N1823" s="30"/>
      <c r="O1823" s="30"/>
      <c r="P1823" s="30"/>
      <c r="Q1823" s="30"/>
      <c r="R1823" s="30"/>
      <c r="S1823" s="30"/>
      <c r="T1823" s="30"/>
      <c r="U1823" s="30"/>
      <c r="V1823" s="30"/>
      <c r="W1823" s="30"/>
      <c r="X1823" s="31"/>
      <c r="Y1823" s="30"/>
      <c r="Z1823" s="32"/>
    </row>
    <row r="1824" spans="2:26" x14ac:dyDescent="0.2">
      <c r="B1824" s="34"/>
      <c r="C1824" s="30"/>
      <c r="D1824" s="30"/>
      <c r="E1824" s="30"/>
      <c r="F1824" s="30"/>
      <c r="G1824" s="30"/>
      <c r="H1824" s="30"/>
      <c r="I1824" s="30"/>
      <c r="J1824" s="30"/>
      <c r="K1824" s="30"/>
      <c r="L1824" s="30"/>
      <c r="M1824" s="30"/>
      <c r="N1824" s="30"/>
      <c r="O1824" s="30"/>
      <c r="P1824" s="30"/>
      <c r="Q1824" s="30"/>
      <c r="R1824" s="30"/>
      <c r="S1824" s="30"/>
      <c r="T1824" s="30"/>
      <c r="U1824" s="30"/>
      <c r="V1824" s="30"/>
      <c r="W1824" s="30"/>
      <c r="X1824" s="31"/>
      <c r="Y1824" s="30"/>
      <c r="Z1824" s="32"/>
    </row>
    <row r="1825" spans="2:26" x14ac:dyDescent="0.2">
      <c r="B1825" s="34"/>
      <c r="C1825" s="30"/>
      <c r="D1825" s="30"/>
      <c r="E1825" s="30"/>
      <c r="F1825" s="30"/>
      <c r="G1825" s="30"/>
      <c r="H1825" s="30"/>
      <c r="I1825" s="30"/>
      <c r="J1825" s="30"/>
      <c r="K1825" s="30"/>
      <c r="L1825" s="30"/>
      <c r="M1825" s="30"/>
      <c r="N1825" s="30"/>
      <c r="O1825" s="30"/>
      <c r="P1825" s="30"/>
      <c r="Q1825" s="30"/>
      <c r="R1825" s="30"/>
      <c r="S1825" s="30"/>
      <c r="T1825" s="30"/>
      <c r="U1825" s="30"/>
      <c r="V1825" s="30"/>
      <c r="W1825" s="30"/>
      <c r="X1825" s="31"/>
      <c r="Y1825" s="30"/>
      <c r="Z1825" s="32"/>
    </row>
    <row r="1826" spans="2:26" x14ac:dyDescent="0.2">
      <c r="B1826" s="34"/>
      <c r="C1826" s="30"/>
      <c r="D1826" s="30"/>
      <c r="E1826" s="30"/>
      <c r="F1826" s="30"/>
      <c r="G1826" s="30"/>
      <c r="H1826" s="30"/>
      <c r="I1826" s="30"/>
      <c r="J1826" s="30"/>
      <c r="K1826" s="30"/>
      <c r="L1826" s="30"/>
      <c r="M1826" s="30"/>
      <c r="N1826" s="30"/>
      <c r="O1826" s="30"/>
      <c r="P1826" s="30"/>
      <c r="Q1826" s="30"/>
      <c r="R1826" s="30"/>
      <c r="S1826" s="30"/>
      <c r="T1826" s="30"/>
      <c r="U1826" s="30"/>
      <c r="V1826" s="30"/>
      <c r="W1826" s="30"/>
      <c r="X1826" s="31"/>
      <c r="Y1826" s="30"/>
      <c r="Z1826" s="32"/>
    </row>
    <row r="1827" spans="2:26" x14ac:dyDescent="0.2">
      <c r="B1827" s="34"/>
      <c r="C1827" s="30"/>
      <c r="D1827" s="30"/>
      <c r="E1827" s="30"/>
      <c r="F1827" s="30"/>
      <c r="G1827" s="30"/>
      <c r="H1827" s="30"/>
      <c r="I1827" s="30"/>
      <c r="J1827" s="30"/>
      <c r="K1827" s="30"/>
      <c r="L1827" s="30"/>
      <c r="M1827" s="30"/>
      <c r="N1827" s="30"/>
      <c r="O1827" s="30"/>
      <c r="P1827" s="30"/>
      <c r="Q1827" s="30"/>
      <c r="R1827" s="30"/>
      <c r="S1827" s="30"/>
      <c r="T1827" s="30"/>
      <c r="U1827" s="30"/>
      <c r="V1827" s="30"/>
      <c r="W1827" s="30"/>
      <c r="X1827" s="31"/>
      <c r="Y1827" s="30"/>
      <c r="Z1827" s="32"/>
    </row>
    <row r="1828" spans="2:26" x14ac:dyDescent="0.2">
      <c r="B1828" s="34"/>
      <c r="C1828" s="30"/>
      <c r="D1828" s="30"/>
      <c r="E1828" s="30"/>
      <c r="F1828" s="30"/>
      <c r="G1828" s="30"/>
      <c r="H1828" s="30"/>
      <c r="I1828" s="30"/>
      <c r="J1828" s="30"/>
      <c r="K1828" s="30"/>
      <c r="L1828" s="30"/>
      <c r="M1828" s="30"/>
      <c r="N1828" s="30"/>
      <c r="O1828" s="30"/>
      <c r="P1828" s="30"/>
      <c r="Q1828" s="30"/>
      <c r="R1828" s="30"/>
      <c r="S1828" s="30"/>
      <c r="T1828" s="30"/>
      <c r="U1828" s="30"/>
      <c r="V1828" s="30"/>
      <c r="W1828" s="30"/>
      <c r="X1828" s="31"/>
      <c r="Y1828" s="30"/>
      <c r="Z1828" s="32"/>
    </row>
    <row r="1829" spans="2:26" x14ac:dyDescent="0.2">
      <c r="B1829" s="34"/>
      <c r="C1829" s="30"/>
      <c r="D1829" s="30"/>
      <c r="E1829" s="30"/>
      <c r="F1829" s="30"/>
      <c r="G1829" s="30"/>
      <c r="H1829" s="30"/>
      <c r="I1829" s="30"/>
      <c r="J1829" s="30"/>
      <c r="K1829" s="30"/>
      <c r="L1829" s="30"/>
      <c r="M1829" s="30"/>
      <c r="N1829" s="30"/>
      <c r="O1829" s="30"/>
      <c r="P1829" s="30"/>
      <c r="Q1829" s="30"/>
      <c r="R1829" s="30"/>
      <c r="S1829" s="30"/>
      <c r="T1829" s="30"/>
      <c r="U1829" s="30"/>
      <c r="V1829" s="30"/>
      <c r="W1829" s="30"/>
      <c r="X1829" s="31"/>
      <c r="Y1829" s="30"/>
      <c r="Z1829" s="32"/>
    </row>
    <row r="1830" spans="2:26" x14ac:dyDescent="0.2">
      <c r="B1830" s="34"/>
      <c r="C1830" s="30"/>
      <c r="D1830" s="30"/>
      <c r="E1830" s="30"/>
      <c r="F1830" s="30"/>
      <c r="G1830" s="30"/>
      <c r="H1830" s="30"/>
      <c r="I1830" s="30"/>
      <c r="J1830" s="30"/>
      <c r="K1830" s="30"/>
      <c r="L1830" s="30"/>
      <c r="M1830" s="30"/>
      <c r="N1830" s="30"/>
      <c r="O1830" s="30"/>
      <c r="P1830" s="30"/>
      <c r="Q1830" s="30"/>
      <c r="R1830" s="30"/>
      <c r="S1830" s="30"/>
      <c r="T1830" s="30"/>
      <c r="U1830" s="30"/>
      <c r="V1830" s="30"/>
      <c r="W1830" s="30"/>
      <c r="X1830" s="31"/>
      <c r="Y1830" s="30"/>
      <c r="Z1830" s="32"/>
    </row>
    <row r="1831" spans="2:26" x14ac:dyDescent="0.2">
      <c r="B1831" s="34"/>
      <c r="C1831" s="30"/>
      <c r="D1831" s="30"/>
      <c r="E1831" s="30"/>
      <c r="F1831" s="30"/>
      <c r="G1831" s="30"/>
      <c r="H1831" s="30"/>
      <c r="I1831" s="30"/>
      <c r="J1831" s="30"/>
      <c r="K1831" s="30"/>
      <c r="L1831" s="30"/>
      <c r="M1831" s="30"/>
      <c r="N1831" s="30"/>
      <c r="O1831" s="30"/>
      <c r="P1831" s="30"/>
      <c r="Q1831" s="30"/>
      <c r="R1831" s="30"/>
      <c r="S1831" s="30"/>
      <c r="T1831" s="30"/>
      <c r="U1831" s="30"/>
      <c r="V1831" s="30"/>
      <c r="W1831" s="30"/>
      <c r="X1831" s="31"/>
      <c r="Y1831" s="30"/>
      <c r="Z1831" s="32"/>
    </row>
    <row r="1832" spans="2:26" x14ac:dyDescent="0.2">
      <c r="B1832" s="34"/>
      <c r="C1832" s="30"/>
      <c r="D1832" s="30"/>
      <c r="E1832" s="30"/>
      <c r="F1832" s="30"/>
      <c r="G1832" s="30"/>
      <c r="H1832" s="30"/>
      <c r="I1832" s="30"/>
      <c r="J1832" s="30"/>
      <c r="K1832" s="30"/>
      <c r="L1832" s="30"/>
      <c r="M1832" s="30"/>
      <c r="N1832" s="30"/>
      <c r="O1832" s="30"/>
      <c r="P1832" s="30"/>
      <c r="Q1832" s="30"/>
      <c r="R1832" s="30"/>
      <c r="S1832" s="30"/>
      <c r="T1832" s="30"/>
      <c r="U1832" s="30"/>
      <c r="V1832" s="30"/>
      <c r="W1832" s="30"/>
      <c r="X1832" s="31"/>
      <c r="Y1832" s="30"/>
      <c r="Z1832" s="32"/>
    </row>
    <row r="1833" spans="2:26" x14ac:dyDescent="0.2">
      <c r="B1833" s="34"/>
      <c r="C1833" s="30"/>
      <c r="D1833" s="30"/>
      <c r="E1833" s="30"/>
      <c r="F1833" s="30"/>
      <c r="G1833" s="30"/>
      <c r="H1833" s="30"/>
      <c r="I1833" s="30"/>
      <c r="J1833" s="30"/>
      <c r="K1833" s="30"/>
      <c r="L1833" s="30"/>
      <c r="M1833" s="30"/>
      <c r="N1833" s="30"/>
      <c r="O1833" s="30"/>
      <c r="P1833" s="30"/>
      <c r="Q1833" s="30"/>
      <c r="R1833" s="30"/>
      <c r="S1833" s="30"/>
      <c r="T1833" s="30"/>
      <c r="U1833" s="30"/>
      <c r="V1833" s="30"/>
      <c r="W1833" s="30"/>
      <c r="X1833" s="31"/>
      <c r="Y1833" s="30"/>
      <c r="Z1833" s="32"/>
    </row>
    <row r="1834" spans="2:26" x14ac:dyDescent="0.2">
      <c r="B1834" s="34"/>
      <c r="C1834" s="30"/>
      <c r="D1834" s="30"/>
      <c r="E1834" s="30"/>
      <c r="F1834" s="30"/>
      <c r="G1834" s="30"/>
      <c r="H1834" s="30"/>
      <c r="I1834" s="30"/>
      <c r="J1834" s="30"/>
      <c r="K1834" s="30"/>
      <c r="L1834" s="30"/>
      <c r="M1834" s="30"/>
      <c r="N1834" s="30"/>
      <c r="O1834" s="30"/>
      <c r="P1834" s="30"/>
      <c r="Q1834" s="30"/>
      <c r="R1834" s="30"/>
      <c r="S1834" s="30"/>
      <c r="T1834" s="30"/>
      <c r="U1834" s="30"/>
      <c r="V1834" s="30"/>
      <c r="W1834" s="30"/>
      <c r="X1834" s="31"/>
      <c r="Y1834" s="30"/>
      <c r="Z1834" s="32"/>
    </row>
    <row r="1835" spans="2:26" x14ac:dyDescent="0.2">
      <c r="B1835" s="34"/>
      <c r="C1835" s="30"/>
      <c r="D1835" s="30"/>
      <c r="E1835" s="30"/>
      <c r="F1835" s="30"/>
      <c r="G1835" s="30"/>
      <c r="H1835" s="30"/>
      <c r="I1835" s="30"/>
      <c r="J1835" s="30"/>
      <c r="K1835" s="30"/>
      <c r="L1835" s="30"/>
      <c r="M1835" s="30"/>
      <c r="N1835" s="30"/>
      <c r="O1835" s="30"/>
      <c r="P1835" s="30"/>
      <c r="Q1835" s="30"/>
      <c r="R1835" s="30"/>
      <c r="S1835" s="30"/>
      <c r="T1835" s="30"/>
      <c r="U1835" s="30"/>
      <c r="V1835" s="30"/>
      <c r="W1835" s="30"/>
      <c r="X1835" s="31"/>
      <c r="Y1835" s="30"/>
      <c r="Z1835" s="32"/>
    </row>
    <row r="1836" spans="2:26" x14ac:dyDescent="0.2">
      <c r="B1836" s="34"/>
      <c r="C1836" s="30"/>
      <c r="D1836" s="30"/>
      <c r="E1836" s="30"/>
      <c r="F1836" s="30"/>
      <c r="G1836" s="30"/>
      <c r="H1836" s="30"/>
      <c r="I1836" s="30"/>
      <c r="J1836" s="30"/>
      <c r="K1836" s="30"/>
      <c r="L1836" s="30"/>
      <c r="M1836" s="30"/>
      <c r="N1836" s="30"/>
      <c r="O1836" s="30"/>
      <c r="P1836" s="30"/>
      <c r="Q1836" s="30"/>
      <c r="R1836" s="30"/>
      <c r="S1836" s="30"/>
      <c r="T1836" s="30"/>
      <c r="U1836" s="30"/>
      <c r="V1836" s="30"/>
      <c r="W1836" s="30"/>
      <c r="X1836" s="31"/>
      <c r="Y1836" s="30"/>
      <c r="Z1836" s="32"/>
    </row>
    <row r="1837" spans="2:26" x14ac:dyDescent="0.2">
      <c r="B1837" s="34"/>
      <c r="C1837" s="30"/>
      <c r="D1837" s="30"/>
      <c r="E1837" s="30"/>
      <c r="F1837" s="30"/>
      <c r="G1837" s="30"/>
      <c r="H1837" s="30"/>
      <c r="I1837" s="30"/>
      <c r="J1837" s="30"/>
      <c r="K1837" s="30"/>
      <c r="L1837" s="30"/>
      <c r="M1837" s="30"/>
      <c r="N1837" s="30"/>
      <c r="O1837" s="30"/>
      <c r="P1837" s="30"/>
      <c r="Q1837" s="30"/>
      <c r="R1837" s="30"/>
      <c r="S1837" s="30"/>
      <c r="T1837" s="30"/>
      <c r="U1837" s="30"/>
      <c r="V1837" s="30"/>
      <c r="W1837" s="30"/>
      <c r="X1837" s="31"/>
      <c r="Y1837" s="30"/>
      <c r="Z1837" s="32"/>
    </row>
    <row r="1838" spans="2:26" x14ac:dyDescent="0.2">
      <c r="B1838" s="34"/>
      <c r="C1838" s="30"/>
      <c r="D1838" s="30"/>
      <c r="E1838" s="30"/>
      <c r="F1838" s="30"/>
      <c r="G1838" s="30"/>
      <c r="H1838" s="30"/>
      <c r="I1838" s="30"/>
      <c r="J1838" s="30"/>
      <c r="K1838" s="30"/>
      <c r="L1838" s="30"/>
      <c r="M1838" s="30"/>
      <c r="N1838" s="30"/>
      <c r="O1838" s="30"/>
      <c r="P1838" s="30"/>
      <c r="Q1838" s="30"/>
      <c r="R1838" s="30"/>
      <c r="S1838" s="30"/>
      <c r="T1838" s="30"/>
      <c r="U1838" s="30"/>
      <c r="V1838" s="30"/>
      <c r="W1838" s="30"/>
      <c r="X1838" s="31"/>
      <c r="Y1838" s="30"/>
      <c r="Z1838" s="32"/>
    </row>
    <row r="1839" spans="2:26" x14ac:dyDescent="0.2">
      <c r="B1839" s="34"/>
      <c r="C1839" s="30"/>
      <c r="D1839" s="30"/>
      <c r="E1839" s="30"/>
      <c r="F1839" s="30"/>
      <c r="G1839" s="30"/>
      <c r="H1839" s="30"/>
      <c r="I1839" s="30"/>
      <c r="J1839" s="30"/>
      <c r="K1839" s="30"/>
      <c r="L1839" s="30"/>
      <c r="M1839" s="30"/>
      <c r="N1839" s="30"/>
      <c r="O1839" s="30"/>
      <c r="P1839" s="30"/>
      <c r="Q1839" s="30"/>
      <c r="R1839" s="30"/>
      <c r="S1839" s="30"/>
      <c r="T1839" s="30"/>
      <c r="U1839" s="30"/>
      <c r="V1839" s="30"/>
      <c r="W1839" s="30"/>
      <c r="X1839" s="31"/>
      <c r="Y1839" s="30"/>
      <c r="Z1839" s="32"/>
    </row>
    <row r="1840" spans="2:26" x14ac:dyDescent="0.2">
      <c r="B1840" s="34"/>
      <c r="C1840" s="30"/>
      <c r="D1840" s="30"/>
      <c r="E1840" s="30"/>
      <c r="F1840" s="30"/>
      <c r="G1840" s="30"/>
      <c r="H1840" s="30"/>
      <c r="I1840" s="30"/>
      <c r="J1840" s="30"/>
      <c r="K1840" s="30"/>
      <c r="L1840" s="30"/>
      <c r="M1840" s="30"/>
      <c r="N1840" s="30"/>
      <c r="O1840" s="30"/>
      <c r="P1840" s="30"/>
      <c r="Q1840" s="30"/>
      <c r="R1840" s="30"/>
      <c r="S1840" s="30"/>
      <c r="T1840" s="30"/>
      <c r="U1840" s="30"/>
      <c r="V1840" s="30"/>
      <c r="W1840" s="30"/>
      <c r="X1840" s="31"/>
      <c r="Y1840" s="30"/>
      <c r="Z1840" s="32"/>
    </row>
    <row r="1841" spans="2:26" x14ac:dyDescent="0.2">
      <c r="B1841" s="34"/>
      <c r="C1841" s="30"/>
      <c r="D1841" s="30"/>
      <c r="E1841" s="30"/>
      <c r="F1841" s="30"/>
      <c r="G1841" s="30"/>
      <c r="H1841" s="30"/>
      <c r="I1841" s="30"/>
      <c r="J1841" s="30"/>
      <c r="K1841" s="30"/>
      <c r="L1841" s="30"/>
      <c r="M1841" s="30"/>
      <c r="N1841" s="30"/>
      <c r="O1841" s="30"/>
      <c r="P1841" s="30"/>
      <c r="Q1841" s="30"/>
      <c r="R1841" s="30"/>
      <c r="S1841" s="30"/>
      <c r="T1841" s="30"/>
      <c r="U1841" s="30"/>
      <c r="V1841" s="30"/>
      <c r="W1841" s="30"/>
      <c r="X1841" s="31"/>
      <c r="Y1841" s="30"/>
      <c r="Z1841" s="32"/>
    </row>
    <row r="1842" spans="2:26" x14ac:dyDescent="0.2">
      <c r="B1842" s="34"/>
      <c r="C1842" s="30"/>
      <c r="D1842" s="30"/>
      <c r="E1842" s="30"/>
      <c r="F1842" s="30"/>
      <c r="G1842" s="30"/>
      <c r="H1842" s="30"/>
      <c r="I1842" s="30"/>
      <c r="J1842" s="30"/>
      <c r="K1842" s="30"/>
      <c r="L1842" s="30"/>
      <c r="M1842" s="30"/>
      <c r="N1842" s="30"/>
      <c r="O1842" s="30"/>
      <c r="P1842" s="30"/>
      <c r="Q1842" s="30"/>
      <c r="R1842" s="30"/>
      <c r="S1842" s="30"/>
      <c r="T1842" s="30"/>
      <c r="U1842" s="30"/>
      <c r="V1842" s="30"/>
      <c r="W1842" s="30"/>
      <c r="X1842" s="31"/>
      <c r="Y1842" s="30"/>
      <c r="Z1842" s="32"/>
    </row>
    <row r="1843" spans="2:26" x14ac:dyDescent="0.2">
      <c r="B1843" s="34"/>
      <c r="C1843" s="30"/>
      <c r="D1843" s="30"/>
      <c r="E1843" s="30"/>
      <c r="F1843" s="30"/>
      <c r="G1843" s="30"/>
      <c r="H1843" s="30"/>
      <c r="I1843" s="30"/>
      <c r="J1843" s="30"/>
      <c r="K1843" s="30"/>
      <c r="L1843" s="30"/>
      <c r="M1843" s="30"/>
      <c r="N1843" s="30"/>
      <c r="O1843" s="30"/>
      <c r="P1843" s="30"/>
      <c r="Q1843" s="30"/>
      <c r="R1843" s="30"/>
      <c r="S1843" s="30"/>
      <c r="T1843" s="30"/>
      <c r="U1843" s="30"/>
      <c r="V1843" s="30"/>
      <c r="W1843" s="30"/>
      <c r="X1843" s="31"/>
      <c r="Y1843" s="30"/>
      <c r="Z1843" s="32"/>
    </row>
    <row r="1844" spans="2:26" x14ac:dyDescent="0.2">
      <c r="B1844" s="34"/>
      <c r="C1844" s="30"/>
      <c r="D1844" s="30"/>
      <c r="E1844" s="30"/>
      <c r="F1844" s="30"/>
      <c r="G1844" s="30"/>
      <c r="H1844" s="30"/>
      <c r="I1844" s="30"/>
      <c r="J1844" s="30"/>
      <c r="K1844" s="30"/>
      <c r="L1844" s="30"/>
      <c r="M1844" s="30"/>
      <c r="N1844" s="30"/>
      <c r="O1844" s="30"/>
      <c r="P1844" s="30"/>
      <c r="Q1844" s="30"/>
      <c r="R1844" s="30"/>
      <c r="S1844" s="30"/>
      <c r="T1844" s="30"/>
      <c r="U1844" s="30"/>
      <c r="V1844" s="30"/>
      <c r="W1844" s="30"/>
      <c r="X1844" s="31"/>
      <c r="Y1844" s="30"/>
      <c r="Z1844" s="32"/>
    </row>
    <row r="1845" spans="2:26" x14ac:dyDescent="0.2">
      <c r="B1845" s="34"/>
      <c r="C1845" s="30"/>
      <c r="D1845" s="30"/>
      <c r="E1845" s="30"/>
      <c r="F1845" s="30"/>
      <c r="G1845" s="30"/>
      <c r="H1845" s="30"/>
      <c r="I1845" s="30"/>
      <c r="J1845" s="30"/>
      <c r="K1845" s="30"/>
      <c r="L1845" s="30"/>
      <c r="M1845" s="30"/>
      <c r="N1845" s="30"/>
      <c r="O1845" s="30"/>
      <c r="P1845" s="30"/>
      <c r="Q1845" s="30"/>
      <c r="R1845" s="30"/>
      <c r="S1845" s="30"/>
      <c r="T1845" s="30"/>
      <c r="U1845" s="30"/>
      <c r="V1845" s="30"/>
      <c r="W1845" s="30"/>
      <c r="X1845" s="31"/>
      <c r="Y1845" s="30"/>
      <c r="Z1845" s="32"/>
    </row>
    <row r="1846" spans="2:26" x14ac:dyDescent="0.2">
      <c r="B1846" s="34"/>
      <c r="C1846" s="30"/>
      <c r="D1846" s="30"/>
      <c r="E1846" s="30"/>
      <c r="F1846" s="30"/>
      <c r="G1846" s="30"/>
      <c r="H1846" s="30"/>
      <c r="I1846" s="30"/>
      <c r="J1846" s="30"/>
      <c r="K1846" s="30"/>
      <c r="L1846" s="30"/>
      <c r="M1846" s="30"/>
      <c r="N1846" s="30"/>
      <c r="O1846" s="30"/>
      <c r="P1846" s="30"/>
      <c r="Q1846" s="30"/>
      <c r="R1846" s="30"/>
      <c r="S1846" s="30"/>
      <c r="T1846" s="30"/>
      <c r="U1846" s="30"/>
      <c r="V1846" s="30"/>
      <c r="W1846" s="30"/>
      <c r="X1846" s="31"/>
      <c r="Y1846" s="30"/>
      <c r="Z1846" s="32"/>
    </row>
    <row r="1847" spans="2:26" x14ac:dyDescent="0.2">
      <c r="B1847" s="34"/>
      <c r="C1847" s="30"/>
      <c r="D1847" s="30"/>
      <c r="E1847" s="30"/>
      <c r="F1847" s="30"/>
      <c r="G1847" s="30"/>
      <c r="H1847" s="30"/>
      <c r="I1847" s="30"/>
      <c r="J1847" s="30"/>
      <c r="K1847" s="30"/>
      <c r="L1847" s="30"/>
      <c r="M1847" s="30"/>
      <c r="N1847" s="30"/>
      <c r="O1847" s="30"/>
      <c r="P1847" s="30"/>
      <c r="Q1847" s="30"/>
      <c r="R1847" s="30"/>
      <c r="S1847" s="30"/>
      <c r="T1847" s="30"/>
      <c r="U1847" s="30"/>
      <c r="V1847" s="30"/>
      <c r="W1847" s="30"/>
      <c r="X1847" s="31"/>
      <c r="Y1847" s="30"/>
      <c r="Z1847" s="32"/>
    </row>
    <row r="1848" spans="2:26" x14ac:dyDescent="0.2">
      <c r="B1848" s="34"/>
      <c r="C1848" s="30"/>
      <c r="D1848" s="30"/>
      <c r="E1848" s="30"/>
      <c r="F1848" s="30"/>
      <c r="G1848" s="30"/>
      <c r="H1848" s="30"/>
      <c r="I1848" s="30"/>
      <c r="J1848" s="30"/>
      <c r="K1848" s="30"/>
      <c r="L1848" s="30"/>
      <c r="M1848" s="30"/>
      <c r="N1848" s="30"/>
      <c r="O1848" s="30"/>
      <c r="P1848" s="30"/>
      <c r="Q1848" s="30"/>
      <c r="R1848" s="30"/>
      <c r="S1848" s="30"/>
      <c r="T1848" s="30"/>
      <c r="U1848" s="30"/>
      <c r="V1848" s="30"/>
      <c r="W1848" s="30"/>
      <c r="X1848" s="31"/>
      <c r="Y1848" s="30"/>
      <c r="Z1848" s="32"/>
    </row>
    <row r="1849" spans="2:26" x14ac:dyDescent="0.2">
      <c r="B1849" s="34"/>
      <c r="C1849" s="30"/>
      <c r="D1849" s="30"/>
      <c r="E1849" s="30"/>
      <c r="F1849" s="30"/>
      <c r="G1849" s="30"/>
      <c r="H1849" s="30"/>
      <c r="I1849" s="30"/>
      <c r="J1849" s="30"/>
      <c r="K1849" s="30"/>
      <c r="L1849" s="30"/>
      <c r="M1849" s="30"/>
      <c r="N1849" s="30"/>
      <c r="O1849" s="30"/>
      <c r="P1849" s="30"/>
      <c r="Q1849" s="30"/>
      <c r="R1849" s="30"/>
      <c r="S1849" s="30"/>
      <c r="T1849" s="30"/>
      <c r="U1849" s="30"/>
      <c r="V1849" s="30"/>
      <c r="W1849" s="30"/>
      <c r="X1849" s="31"/>
      <c r="Y1849" s="30"/>
      <c r="Z1849" s="32"/>
    </row>
    <row r="1850" spans="2:26" x14ac:dyDescent="0.2">
      <c r="B1850" s="34"/>
      <c r="C1850" s="30"/>
      <c r="D1850" s="30"/>
      <c r="E1850" s="30"/>
      <c r="F1850" s="30"/>
      <c r="G1850" s="30"/>
      <c r="H1850" s="30"/>
      <c r="I1850" s="30"/>
      <c r="J1850" s="30"/>
      <c r="K1850" s="30"/>
      <c r="L1850" s="30"/>
      <c r="M1850" s="30"/>
      <c r="N1850" s="30"/>
      <c r="O1850" s="30"/>
      <c r="P1850" s="30"/>
      <c r="Q1850" s="30"/>
      <c r="R1850" s="30"/>
      <c r="S1850" s="30"/>
      <c r="T1850" s="30"/>
      <c r="U1850" s="30"/>
      <c r="V1850" s="30"/>
      <c r="W1850" s="30"/>
      <c r="X1850" s="31"/>
      <c r="Y1850" s="30"/>
      <c r="Z1850" s="32"/>
    </row>
    <row r="1851" spans="2:26" x14ac:dyDescent="0.2">
      <c r="B1851" s="34"/>
      <c r="C1851" s="30"/>
      <c r="D1851" s="30"/>
      <c r="E1851" s="30"/>
      <c r="F1851" s="30"/>
      <c r="G1851" s="30"/>
      <c r="H1851" s="30"/>
      <c r="I1851" s="30"/>
      <c r="J1851" s="30"/>
      <c r="K1851" s="30"/>
      <c r="L1851" s="30"/>
      <c r="M1851" s="30"/>
      <c r="N1851" s="30"/>
      <c r="O1851" s="30"/>
      <c r="P1851" s="30"/>
      <c r="Q1851" s="30"/>
      <c r="R1851" s="30"/>
      <c r="S1851" s="30"/>
      <c r="T1851" s="30"/>
      <c r="U1851" s="30"/>
      <c r="V1851" s="30"/>
      <c r="W1851" s="30"/>
      <c r="X1851" s="31"/>
      <c r="Y1851" s="30"/>
      <c r="Z1851" s="32"/>
    </row>
    <row r="1852" spans="2:26" x14ac:dyDescent="0.2">
      <c r="B1852" s="34"/>
      <c r="C1852" s="30"/>
      <c r="D1852" s="30"/>
      <c r="E1852" s="30"/>
      <c r="F1852" s="30"/>
      <c r="G1852" s="30"/>
      <c r="H1852" s="30"/>
      <c r="I1852" s="30"/>
      <c r="J1852" s="30"/>
      <c r="K1852" s="30"/>
      <c r="L1852" s="30"/>
      <c r="M1852" s="30"/>
      <c r="N1852" s="30"/>
      <c r="O1852" s="30"/>
      <c r="P1852" s="30"/>
      <c r="Q1852" s="30"/>
      <c r="R1852" s="30"/>
      <c r="S1852" s="30"/>
      <c r="T1852" s="30"/>
      <c r="U1852" s="30"/>
      <c r="V1852" s="30"/>
      <c r="W1852" s="30"/>
      <c r="X1852" s="31"/>
      <c r="Y1852" s="30"/>
      <c r="Z1852" s="32"/>
    </row>
    <row r="1853" spans="2:26" x14ac:dyDescent="0.2">
      <c r="B1853" s="34"/>
      <c r="C1853" s="30"/>
      <c r="D1853" s="30"/>
      <c r="E1853" s="30"/>
      <c r="F1853" s="30"/>
      <c r="G1853" s="30"/>
      <c r="H1853" s="30"/>
      <c r="I1853" s="30"/>
      <c r="J1853" s="30"/>
      <c r="K1853" s="30"/>
      <c r="L1853" s="30"/>
      <c r="M1853" s="30"/>
      <c r="N1853" s="30"/>
      <c r="O1853" s="30"/>
      <c r="P1853" s="30"/>
      <c r="Q1853" s="30"/>
      <c r="R1853" s="30"/>
      <c r="S1853" s="30"/>
      <c r="T1853" s="30"/>
      <c r="U1853" s="30"/>
      <c r="V1853" s="30"/>
      <c r="W1853" s="30"/>
      <c r="X1853" s="31"/>
      <c r="Y1853" s="30"/>
      <c r="Z1853" s="32"/>
    </row>
    <row r="1854" spans="2:26" x14ac:dyDescent="0.2">
      <c r="B1854" s="34"/>
      <c r="C1854" s="30"/>
      <c r="D1854" s="30"/>
      <c r="E1854" s="30"/>
      <c r="F1854" s="30"/>
      <c r="G1854" s="30"/>
      <c r="H1854" s="30"/>
      <c r="I1854" s="30"/>
      <c r="J1854" s="30"/>
      <c r="K1854" s="30"/>
      <c r="L1854" s="30"/>
      <c r="M1854" s="30"/>
      <c r="N1854" s="30"/>
      <c r="O1854" s="30"/>
      <c r="P1854" s="30"/>
      <c r="Q1854" s="30"/>
      <c r="R1854" s="30"/>
      <c r="S1854" s="30"/>
      <c r="T1854" s="30"/>
      <c r="U1854" s="30"/>
      <c r="V1854" s="30"/>
      <c r="W1854" s="30"/>
      <c r="X1854" s="31"/>
      <c r="Y1854" s="30"/>
      <c r="Z1854" s="32"/>
    </row>
    <row r="1855" spans="2:26" x14ac:dyDescent="0.2">
      <c r="B1855" s="34"/>
      <c r="C1855" s="30"/>
      <c r="D1855" s="30"/>
      <c r="E1855" s="30"/>
      <c r="F1855" s="30"/>
      <c r="G1855" s="30"/>
      <c r="H1855" s="30"/>
      <c r="I1855" s="30"/>
      <c r="J1855" s="30"/>
      <c r="K1855" s="30"/>
      <c r="L1855" s="30"/>
      <c r="M1855" s="30"/>
      <c r="N1855" s="30"/>
      <c r="O1855" s="30"/>
      <c r="P1855" s="30"/>
      <c r="Q1855" s="30"/>
      <c r="R1855" s="30"/>
      <c r="S1855" s="30"/>
      <c r="T1855" s="30"/>
      <c r="U1855" s="30"/>
      <c r="V1855" s="30"/>
      <c r="W1855" s="30"/>
      <c r="X1855" s="31"/>
      <c r="Y1855" s="30"/>
      <c r="Z1855" s="32"/>
    </row>
    <row r="1856" spans="2:26" x14ac:dyDescent="0.2">
      <c r="B1856" s="34"/>
      <c r="C1856" s="30"/>
      <c r="D1856" s="30"/>
      <c r="E1856" s="30"/>
      <c r="F1856" s="30"/>
      <c r="G1856" s="30"/>
      <c r="H1856" s="30"/>
      <c r="I1856" s="30"/>
      <c r="J1856" s="30"/>
      <c r="K1856" s="30"/>
      <c r="L1856" s="30"/>
      <c r="M1856" s="30"/>
      <c r="N1856" s="30"/>
      <c r="O1856" s="30"/>
      <c r="P1856" s="30"/>
      <c r="Q1856" s="30"/>
      <c r="R1856" s="30"/>
      <c r="S1856" s="30"/>
      <c r="T1856" s="30"/>
      <c r="U1856" s="30"/>
      <c r="V1856" s="30"/>
      <c r="W1856" s="30"/>
      <c r="X1856" s="31"/>
      <c r="Y1856" s="30"/>
      <c r="Z1856" s="32"/>
    </row>
    <row r="1857" spans="2:26" x14ac:dyDescent="0.2">
      <c r="B1857" s="34"/>
      <c r="C1857" s="30"/>
      <c r="D1857" s="30"/>
      <c r="E1857" s="30"/>
      <c r="F1857" s="30"/>
      <c r="G1857" s="30"/>
      <c r="H1857" s="30"/>
      <c r="I1857" s="30"/>
      <c r="J1857" s="30"/>
      <c r="K1857" s="30"/>
      <c r="L1857" s="30"/>
      <c r="M1857" s="30"/>
      <c r="N1857" s="30"/>
      <c r="O1857" s="30"/>
      <c r="P1857" s="30"/>
      <c r="Q1857" s="30"/>
      <c r="R1857" s="30"/>
      <c r="S1857" s="30"/>
      <c r="T1857" s="30"/>
      <c r="U1857" s="30"/>
      <c r="V1857" s="30"/>
      <c r="W1857" s="30"/>
      <c r="X1857" s="31"/>
      <c r="Y1857" s="30"/>
      <c r="Z1857" s="32"/>
    </row>
    <row r="1858" spans="2:26" x14ac:dyDescent="0.2">
      <c r="B1858" s="34"/>
      <c r="C1858" s="30"/>
      <c r="D1858" s="30"/>
      <c r="E1858" s="30"/>
      <c r="F1858" s="30"/>
      <c r="G1858" s="30"/>
      <c r="H1858" s="30"/>
      <c r="I1858" s="30"/>
      <c r="J1858" s="30"/>
      <c r="K1858" s="30"/>
      <c r="L1858" s="30"/>
      <c r="M1858" s="30"/>
      <c r="N1858" s="30"/>
      <c r="O1858" s="30"/>
      <c r="P1858" s="30"/>
      <c r="Q1858" s="30"/>
      <c r="R1858" s="30"/>
      <c r="S1858" s="30"/>
      <c r="T1858" s="30"/>
      <c r="U1858" s="30"/>
      <c r="V1858" s="30"/>
      <c r="W1858" s="30"/>
      <c r="X1858" s="31"/>
      <c r="Y1858" s="30"/>
      <c r="Z1858" s="32"/>
    </row>
    <row r="1859" spans="2:26" x14ac:dyDescent="0.2">
      <c r="B1859" s="34"/>
      <c r="C1859" s="30"/>
      <c r="D1859" s="30"/>
      <c r="E1859" s="30"/>
      <c r="F1859" s="30"/>
      <c r="G1859" s="30"/>
      <c r="H1859" s="30"/>
      <c r="I1859" s="30"/>
      <c r="J1859" s="30"/>
      <c r="K1859" s="30"/>
      <c r="L1859" s="30"/>
      <c r="M1859" s="30"/>
      <c r="N1859" s="30"/>
      <c r="O1859" s="30"/>
      <c r="P1859" s="30"/>
      <c r="Q1859" s="30"/>
      <c r="R1859" s="30"/>
      <c r="S1859" s="30"/>
      <c r="T1859" s="30"/>
      <c r="U1859" s="30"/>
      <c r="V1859" s="30"/>
      <c r="W1859" s="30"/>
      <c r="X1859" s="31"/>
      <c r="Y1859" s="30"/>
      <c r="Z1859" s="32"/>
    </row>
    <row r="1860" spans="2:26" x14ac:dyDescent="0.2">
      <c r="B1860" s="34"/>
      <c r="C1860" s="30"/>
      <c r="D1860" s="30"/>
      <c r="E1860" s="30"/>
      <c r="F1860" s="30"/>
      <c r="G1860" s="30"/>
      <c r="H1860" s="30"/>
      <c r="I1860" s="30"/>
      <c r="J1860" s="30"/>
      <c r="K1860" s="30"/>
      <c r="L1860" s="30"/>
      <c r="M1860" s="30"/>
      <c r="N1860" s="30"/>
      <c r="O1860" s="30"/>
      <c r="P1860" s="30"/>
      <c r="Q1860" s="30"/>
      <c r="R1860" s="30"/>
      <c r="S1860" s="30"/>
      <c r="T1860" s="30"/>
      <c r="U1860" s="30"/>
      <c r="V1860" s="30"/>
      <c r="W1860" s="30"/>
      <c r="X1860" s="31"/>
      <c r="Y1860" s="30"/>
      <c r="Z1860" s="32"/>
    </row>
    <row r="1861" spans="2:26" x14ac:dyDescent="0.2">
      <c r="B1861" s="34"/>
      <c r="C1861" s="30"/>
      <c r="D1861" s="30"/>
      <c r="E1861" s="30"/>
      <c r="F1861" s="30"/>
      <c r="G1861" s="30"/>
      <c r="H1861" s="30"/>
      <c r="I1861" s="30"/>
      <c r="J1861" s="30"/>
      <c r="K1861" s="30"/>
      <c r="L1861" s="30"/>
      <c r="M1861" s="30"/>
      <c r="N1861" s="30"/>
      <c r="O1861" s="30"/>
      <c r="P1861" s="30"/>
      <c r="Q1861" s="30"/>
      <c r="R1861" s="30"/>
      <c r="S1861" s="30"/>
      <c r="T1861" s="30"/>
      <c r="U1861" s="30"/>
      <c r="V1861" s="30"/>
      <c r="W1861" s="30"/>
      <c r="X1861" s="31"/>
      <c r="Y1861" s="30"/>
      <c r="Z1861" s="32"/>
    </row>
    <row r="1862" spans="2:26" x14ac:dyDescent="0.2">
      <c r="B1862" s="34"/>
      <c r="C1862" s="30"/>
      <c r="D1862" s="30"/>
      <c r="E1862" s="30"/>
      <c r="F1862" s="30"/>
      <c r="G1862" s="30"/>
      <c r="H1862" s="30"/>
      <c r="I1862" s="30"/>
      <c r="J1862" s="30"/>
      <c r="K1862" s="30"/>
      <c r="L1862" s="30"/>
      <c r="M1862" s="30"/>
      <c r="N1862" s="30"/>
      <c r="O1862" s="30"/>
      <c r="P1862" s="30"/>
      <c r="Q1862" s="30"/>
      <c r="R1862" s="30"/>
      <c r="S1862" s="30"/>
      <c r="T1862" s="30"/>
      <c r="U1862" s="30"/>
      <c r="V1862" s="30"/>
      <c r="W1862" s="30"/>
      <c r="X1862" s="31"/>
      <c r="Y1862" s="30"/>
      <c r="Z1862" s="32"/>
    </row>
    <row r="1863" spans="2:26" x14ac:dyDescent="0.2">
      <c r="B1863" s="34"/>
      <c r="C1863" s="30"/>
      <c r="D1863" s="30"/>
      <c r="E1863" s="30"/>
      <c r="F1863" s="30"/>
      <c r="G1863" s="30"/>
      <c r="H1863" s="30"/>
      <c r="I1863" s="30"/>
      <c r="J1863" s="30"/>
      <c r="K1863" s="30"/>
      <c r="L1863" s="30"/>
      <c r="M1863" s="30"/>
      <c r="N1863" s="30"/>
      <c r="O1863" s="30"/>
      <c r="P1863" s="30"/>
      <c r="Q1863" s="30"/>
      <c r="R1863" s="30"/>
      <c r="S1863" s="30"/>
      <c r="T1863" s="30"/>
      <c r="U1863" s="30"/>
      <c r="V1863" s="30"/>
      <c r="W1863" s="30"/>
      <c r="X1863" s="31"/>
      <c r="Y1863" s="30"/>
      <c r="Z1863" s="32"/>
    </row>
    <row r="1864" spans="2:26" x14ac:dyDescent="0.2">
      <c r="B1864" s="34"/>
      <c r="C1864" s="30"/>
      <c r="D1864" s="30"/>
      <c r="E1864" s="30"/>
      <c r="F1864" s="30"/>
      <c r="G1864" s="30"/>
      <c r="H1864" s="30"/>
      <c r="I1864" s="30"/>
      <c r="J1864" s="30"/>
      <c r="K1864" s="30"/>
      <c r="L1864" s="30"/>
      <c r="M1864" s="30"/>
      <c r="N1864" s="30"/>
      <c r="O1864" s="30"/>
      <c r="P1864" s="30"/>
      <c r="Q1864" s="30"/>
      <c r="R1864" s="30"/>
      <c r="S1864" s="30"/>
      <c r="T1864" s="30"/>
      <c r="U1864" s="30"/>
      <c r="V1864" s="30"/>
      <c r="W1864" s="30"/>
      <c r="X1864" s="31"/>
      <c r="Y1864" s="30"/>
      <c r="Z1864" s="32"/>
    </row>
    <row r="1865" spans="2:26" x14ac:dyDescent="0.2">
      <c r="B1865" s="34"/>
      <c r="C1865" s="30"/>
      <c r="D1865" s="30"/>
      <c r="E1865" s="30"/>
      <c r="F1865" s="30"/>
      <c r="G1865" s="30"/>
      <c r="H1865" s="30"/>
      <c r="I1865" s="30"/>
      <c r="J1865" s="30"/>
      <c r="K1865" s="30"/>
      <c r="L1865" s="30"/>
      <c r="M1865" s="30"/>
      <c r="N1865" s="30"/>
      <c r="O1865" s="30"/>
      <c r="P1865" s="30"/>
      <c r="Q1865" s="30"/>
      <c r="R1865" s="30"/>
      <c r="S1865" s="30"/>
      <c r="T1865" s="30"/>
      <c r="U1865" s="30"/>
      <c r="V1865" s="30"/>
      <c r="W1865" s="30"/>
      <c r="X1865" s="31"/>
      <c r="Y1865" s="30"/>
      <c r="Z1865" s="32"/>
    </row>
    <row r="1866" spans="2:26" x14ac:dyDescent="0.2">
      <c r="B1866" s="34"/>
      <c r="C1866" s="30"/>
      <c r="D1866" s="30"/>
      <c r="E1866" s="30"/>
      <c r="F1866" s="30"/>
      <c r="G1866" s="30"/>
      <c r="H1866" s="30"/>
      <c r="I1866" s="30"/>
      <c r="J1866" s="30"/>
      <c r="K1866" s="30"/>
      <c r="L1866" s="30"/>
      <c r="M1866" s="30"/>
      <c r="N1866" s="30"/>
      <c r="O1866" s="30"/>
      <c r="P1866" s="30"/>
      <c r="Q1866" s="30"/>
      <c r="R1866" s="30"/>
      <c r="S1866" s="30"/>
      <c r="T1866" s="30"/>
      <c r="U1866" s="30"/>
      <c r="V1866" s="30"/>
      <c r="W1866" s="30"/>
      <c r="X1866" s="31"/>
      <c r="Y1866" s="30"/>
      <c r="Z1866" s="32"/>
    </row>
    <row r="1867" spans="2:26" x14ac:dyDescent="0.2">
      <c r="B1867" s="34"/>
      <c r="C1867" s="30"/>
      <c r="D1867" s="30"/>
      <c r="E1867" s="30"/>
      <c r="F1867" s="30"/>
      <c r="G1867" s="30"/>
      <c r="H1867" s="30"/>
      <c r="I1867" s="30"/>
      <c r="J1867" s="30"/>
      <c r="K1867" s="30"/>
      <c r="L1867" s="30"/>
      <c r="M1867" s="30"/>
      <c r="N1867" s="30"/>
      <c r="O1867" s="30"/>
      <c r="P1867" s="30"/>
      <c r="Q1867" s="30"/>
      <c r="R1867" s="30"/>
      <c r="S1867" s="30"/>
      <c r="T1867" s="30"/>
      <c r="U1867" s="30"/>
      <c r="V1867" s="30"/>
      <c r="W1867" s="30"/>
      <c r="X1867" s="31"/>
      <c r="Y1867" s="30"/>
      <c r="Z1867" s="32"/>
    </row>
    <row r="1868" spans="2:26" x14ac:dyDescent="0.2">
      <c r="B1868" s="34"/>
      <c r="C1868" s="30"/>
      <c r="D1868" s="30"/>
      <c r="E1868" s="30"/>
      <c r="F1868" s="30"/>
      <c r="G1868" s="30"/>
      <c r="H1868" s="30"/>
      <c r="I1868" s="30"/>
      <c r="J1868" s="30"/>
      <c r="K1868" s="30"/>
      <c r="L1868" s="30"/>
      <c r="M1868" s="30"/>
      <c r="N1868" s="30"/>
      <c r="O1868" s="30"/>
      <c r="P1868" s="30"/>
      <c r="Q1868" s="30"/>
      <c r="R1868" s="30"/>
      <c r="S1868" s="30"/>
      <c r="T1868" s="30"/>
      <c r="U1868" s="30"/>
      <c r="V1868" s="30"/>
      <c r="W1868" s="30"/>
      <c r="X1868" s="31"/>
      <c r="Y1868" s="30"/>
      <c r="Z1868" s="32"/>
    </row>
    <row r="1869" spans="2:26" x14ac:dyDescent="0.2">
      <c r="B1869" s="34"/>
      <c r="C1869" s="30"/>
      <c r="D1869" s="30"/>
      <c r="E1869" s="30"/>
      <c r="F1869" s="30"/>
      <c r="G1869" s="30"/>
      <c r="H1869" s="30"/>
      <c r="I1869" s="30"/>
      <c r="J1869" s="30"/>
      <c r="K1869" s="30"/>
      <c r="L1869" s="30"/>
      <c r="M1869" s="30"/>
      <c r="N1869" s="30"/>
      <c r="O1869" s="30"/>
      <c r="P1869" s="30"/>
      <c r="Q1869" s="30"/>
      <c r="R1869" s="30"/>
      <c r="S1869" s="30"/>
      <c r="T1869" s="30"/>
      <c r="U1869" s="30"/>
      <c r="V1869" s="30"/>
      <c r="W1869" s="30"/>
      <c r="X1869" s="31"/>
      <c r="Y1869" s="30"/>
      <c r="Z1869" s="32"/>
    </row>
    <row r="1870" spans="2:26" x14ac:dyDescent="0.2">
      <c r="B1870" s="34"/>
      <c r="C1870" s="30"/>
      <c r="D1870" s="30"/>
      <c r="E1870" s="30"/>
      <c r="F1870" s="30"/>
      <c r="G1870" s="30"/>
      <c r="H1870" s="30"/>
      <c r="I1870" s="30"/>
      <c r="J1870" s="30"/>
      <c r="K1870" s="30"/>
      <c r="L1870" s="30"/>
      <c r="M1870" s="30"/>
      <c r="N1870" s="30"/>
      <c r="O1870" s="30"/>
      <c r="P1870" s="30"/>
      <c r="Q1870" s="30"/>
      <c r="R1870" s="30"/>
      <c r="S1870" s="30"/>
      <c r="T1870" s="30"/>
      <c r="U1870" s="30"/>
      <c r="V1870" s="30"/>
      <c r="W1870" s="30"/>
      <c r="X1870" s="31"/>
      <c r="Y1870" s="30"/>
      <c r="Z1870" s="32"/>
    </row>
    <row r="1871" spans="2:26" x14ac:dyDescent="0.2">
      <c r="B1871" s="34"/>
      <c r="C1871" s="30"/>
      <c r="D1871" s="30"/>
      <c r="E1871" s="30"/>
      <c r="F1871" s="30"/>
      <c r="G1871" s="30"/>
      <c r="H1871" s="30"/>
      <c r="I1871" s="30"/>
      <c r="J1871" s="30"/>
      <c r="K1871" s="30"/>
      <c r="L1871" s="30"/>
      <c r="M1871" s="30"/>
      <c r="N1871" s="30"/>
      <c r="O1871" s="30"/>
      <c r="P1871" s="30"/>
      <c r="Q1871" s="30"/>
      <c r="R1871" s="30"/>
      <c r="S1871" s="30"/>
      <c r="T1871" s="30"/>
      <c r="U1871" s="30"/>
      <c r="V1871" s="30"/>
      <c r="W1871" s="30"/>
      <c r="X1871" s="31"/>
      <c r="Y1871" s="30"/>
      <c r="Z1871" s="32"/>
    </row>
    <row r="1872" spans="2:26" x14ac:dyDescent="0.2">
      <c r="B1872" s="34"/>
      <c r="C1872" s="30"/>
      <c r="D1872" s="30"/>
      <c r="E1872" s="30"/>
      <c r="F1872" s="30"/>
      <c r="G1872" s="30"/>
      <c r="H1872" s="30"/>
      <c r="I1872" s="30"/>
      <c r="J1872" s="30"/>
      <c r="K1872" s="30"/>
      <c r="L1872" s="30"/>
      <c r="M1872" s="30"/>
      <c r="N1872" s="30"/>
      <c r="O1872" s="30"/>
      <c r="P1872" s="30"/>
      <c r="Q1872" s="30"/>
      <c r="R1872" s="30"/>
      <c r="S1872" s="30"/>
      <c r="T1872" s="30"/>
      <c r="U1872" s="30"/>
      <c r="V1872" s="30"/>
      <c r="W1872" s="30"/>
      <c r="X1872" s="31"/>
      <c r="Y1872" s="30"/>
      <c r="Z1872" s="32"/>
    </row>
    <row r="1873" spans="2:26" x14ac:dyDescent="0.2">
      <c r="B1873" s="34"/>
      <c r="C1873" s="30"/>
      <c r="D1873" s="30"/>
      <c r="E1873" s="30"/>
      <c r="F1873" s="30"/>
      <c r="G1873" s="30"/>
      <c r="H1873" s="30"/>
      <c r="I1873" s="30"/>
      <c r="J1873" s="30"/>
      <c r="K1873" s="30"/>
      <c r="L1873" s="30"/>
      <c r="M1873" s="30"/>
      <c r="N1873" s="30"/>
      <c r="O1873" s="30"/>
      <c r="P1873" s="30"/>
      <c r="Q1873" s="30"/>
      <c r="R1873" s="30"/>
      <c r="S1873" s="30"/>
      <c r="T1873" s="30"/>
      <c r="U1873" s="30"/>
      <c r="V1873" s="30"/>
      <c r="W1873" s="30"/>
      <c r="X1873" s="31"/>
      <c r="Y1873" s="30"/>
      <c r="Z1873" s="32"/>
    </row>
    <row r="1874" spans="2:26" x14ac:dyDescent="0.2">
      <c r="B1874" s="34"/>
      <c r="C1874" s="30"/>
      <c r="D1874" s="30"/>
      <c r="E1874" s="30"/>
      <c r="F1874" s="30"/>
      <c r="G1874" s="30"/>
      <c r="H1874" s="30"/>
      <c r="I1874" s="30"/>
      <c r="J1874" s="30"/>
      <c r="K1874" s="30"/>
      <c r="L1874" s="30"/>
      <c r="M1874" s="30"/>
      <c r="N1874" s="30"/>
      <c r="O1874" s="30"/>
      <c r="P1874" s="30"/>
      <c r="Q1874" s="30"/>
      <c r="R1874" s="30"/>
      <c r="S1874" s="30"/>
      <c r="T1874" s="30"/>
      <c r="U1874" s="30"/>
      <c r="V1874" s="30"/>
      <c r="W1874" s="30"/>
      <c r="X1874" s="31"/>
      <c r="Y1874" s="30"/>
      <c r="Z1874" s="32"/>
    </row>
    <row r="1875" spans="2:26" x14ac:dyDescent="0.2">
      <c r="B1875" s="34"/>
      <c r="C1875" s="30"/>
      <c r="D1875" s="30"/>
      <c r="E1875" s="30"/>
      <c r="F1875" s="30"/>
      <c r="G1875" s="30"/>
      <c r="H1875" s="30"/>
      <c r="I1875" s="30"/>
      <c r="J1875" s="30"/>
      <c r="K1875" s="30"/>
      <c r="L1875" s="30"/>
      <c r="M1875" s="30"/>
      <c r="N1875" s="30"/>
      <c r="O1875" s="30"/>
      <c r="P1875" s="30"/>
      <c r="Q1875" s="30"/>
      <c r="R1875" s="30"/>
      <c r="S1875" s="30"/>
      <c r="T1875" s="30"/>
      <c r="U1875" s="30"/>
      <c r="V1875" s="30"/>
      <c r="W1875" s="30"/>
      <c r="X1875" s="31"/>
      <c r="Y1875" s="30"/>
      <c r="Z1875" s="32"/>
    </row>
    <row r="1876" spans="2:26" x14ac:dyDescent="0.2">
      <c r="B1876" s="34"/>
      <c r="C1876" s="30"/>
      <c r="D1876" s="30"/>
      <c r="E1876" s="30"/>
      <c r="F1876" s="30"/>
      <c r="G1876" s="30"/>
      <c r="H1876" s="30"/>
      <c r="I1876" s="30"/>
      <c r="J1876" s="30"/>
      <c r="K1876" s="30"/>
      <c r="L1876" s="30"/>
      <c r="M1876" s="30"/>
      <c r="N1876" s="30"/>
      <c r="O1876" s="30"/>
      <c r="P1876" s="30"/>
      <c r="Q1876" s="30"/>
      <c r="R1876" s="30"/>
      <c r="S1876" s="30"/>
      <c r="T1876" s="30"/>
      <c r="U1876" s="30"/>
      <c r="V1876" s="30"/>
      <c r="W1876" s="30"/>
      <c r="X1876" s="31"/>
      <c r="Y1876" s="30"/>
      <c r="Z1876" s="32"/>
    </row>
    <row r="1877" spans="2:26" x14ac:dyDescent="0.2">
      <c r="B1877" s="34"/>
      <c r="C1877" s="30"/>
      <c r="D1877" s="30"/>
      <c r="E1877" s="30"/>
      <c r="F1877" s="30"/>
      <c r="G1877" s="30"/>
      <c r="H1877" s="30"/>
      <c r="I1877" s="30"/>
      <c r="J1877" s="30"/>
      <c r="K1877" s="30"/>
      <c r="L1877" s="30"/>
      <c r="M1877" s="30"/>
      <c r="N1877" s="30"/>
      <c r="O1877" s="30"/>
      <c r="P1877" s="30"/>
      <c r="Q1877" s="30"/>
      <c r="R1877" s="30"/>
      <c r="S1877" s="30"/>
      <c r="T1877" s="30"/>
      <c r="U1877" s="30"/>
      <c r="V1877" s="30"/>
      <c r="W1877" s="30"/>
      <c r="X1877" s="31"/>
      <c r="Y1877" s="30"/>
      <c r="Z1877" s="32"/>
    </row>
    <row r="1878" spans="2:26" x14ac:dyDescent="0.2">
      <c r="B1878" s="34"/>
      <c r="C1878" s="30"/>
      <c r="D1878" s="30"/>
      <c r="E1878" s="30"/>
      <c r="F1878" s="30"/>
      <c r="G1878" s="30"/>
      <c r="H1878" s="30"/>
      <c r="I1878" s="30"/>
      <c r="J1878" s="30"/>
      <c r="K1878" s="30"/>
      <c r="L1878" s="30"/>
      <c r="M1878" s="30"/>
      <c r="N1878" s="30"/>
      <c r="O1878" s="30"/>
      <c r="P1878" s="30"/>
      <c r="Q1878" s="30"/>
      <c r="R1878" s="30"/>
      <c r="S1878" s="30"/>
      <c r="T1878" s="30"/>
      <c r="U1878" s="30"/>
      <c r="V1878" s="30"/>
      <c r="W1878" s="30"/>
      <c r="X1878" s="31"/>
      <c r="Y1878" s="30"/>
      <c r="Z1878" s="32"/>
    </row>
    <row r="1879" spans="2:26" x14ac:dyDescent="0.2">
      <c r="B1879" s="34"/>
      <c r="C1879" s="30"/>
      <c r="D1879" s="30"/>
      <c r="E1879" s="30"/>
      <c r="F1879" s="30"/>
      <c r="G1879" s="30"/>
      <c r="H1879" s="30"/>
      <c r="I1879" s="30"/>
      <c r="J1879" s="30"/>
      <c r="K1879" s="30"/>
      <c r="L1879" s="30"/>
      <c r="M1879" s="30"/>
      <c r="N1879" s="30"/>
      <c r="O1879" s="30"/>
      <c r="P1879" s="30"/>
      <c r="Q1879" s="30"/>
      <c r="R1879" s="30"/>
      <c r="S1879" s="30"/>
      <c r="T1879" s="30"/>
      <c r="U1879" s="30"/>
      <c r="V1879" s="30"/>
      <c r="W1879" s="30"/>
      <c r="X1879" s="31"/>
      <c r="Y1879" s="30"/>
      <c r="Z1879" s="32"/>
    </row>
    <row r="1880" spans="2:26" x14ac:dyDescent="0.2">
      <c r="B1880" s="34"/>
      <c r="C1880" s="30"/>
      <c r="D1880" s="30"/>
      <c r="E1880" s="30"/>
      <c r="F1880" s="30"/>
      <c r="G1880" s="30"/>
      <c r="H1880" s="30"/>
      <c r="I1880" s="30"/>
      <c r="J1880" s="30"/>
      <c r="K1880" s="30"/>
      <c r="L1880" s="30"/>
      <c r="M1880" s="30"/>
      <c r="N1880" s="30"/>
      <c r="O1880" s="30"/>
      <c r="P1880" s="30"/>
      <c r="Q1880" s="30"/>
      <c r="R1880" s="30"/>
      <c r="S1880" s="30"/>
      <c r="T1880" s="30"/>
      <c r="U1880" s="30"/>
      <c r="V1880" s="30"/>
      <c r="W1880" s="30"/>
      <c r="X1880" s="31"/>
      <c r="Y1880" s="30"/>
      <c r="Z1880" s="32"/>
    </row>
    <row r="1881" spans="2:26" x14ac:dyDescent="0.2">
      <c r="B1881" s="34"/>
      <c r="C1881" s="30"/>
      <c r="D1881" s="30"/>
      <c r="E1881" s="30"/>
      <c r="F1881" s="30"/>
      <c r="G1881" s="30"/>
      <c r="H1881" s="30"/>
      <c r="I1881" s="30"/>
      <c r="J1881" s="30"/>
      <c r="K1881" s="30"/>
      <c r="L1881" s="30"/>
      <c r="M1881" s="30"/>
      <c r="N1881" s="30"/>
      <c r="O1881" s="30"/>
      <c r="P1881" s="30"/>
      <c r="Q1881" s="30"/>
      <c r="R1881" s="30"/>
      <c r="S1881" s="30"/>
      <c r="T1881" s="30"/>
      <c r="U1881" s="30"/>
      <c r="V1881" s="30"/>
      <c r="W1881" s="30"/>
      <c r="X1881" s="31"/>
      <c r="Y1881" s="30"/>
      <c r="Z1881" s="32"/>
    </row>
    <row r="1882" spans="2:26" x14ac:dyDescent="0.2">
      <c r="B1882" s="34"/>
      <c r="C1882" s="30"/>
      <c r="D1882" s="30"/>
      <c r="E1882" s="30"/>
      <c r="F1882" s="30"/>
      <c r="G1882" s="30"/>
      <c r="H1882" s="30"/>
      <c r="I1882" s="30"/>
      <c r="J1882" s="30"/>
      <c r="K1882" s="30"/>
      <c r="L1882" s="30"/>
      <c r="M1882" s="30"/>
      <c r="N1882" s="30"/>
      <c r="O1882" s="30"/>
      <c r="P1882" s="30"/>
      <c r="Q1882" s="30"/>
      <c r="R1882" s="30"/>
      <c r="S1882" s="30"/>
      <c r="T1882" s="30"/>
      <c r="U1882" s="30"/>
      <c r="V1882" s="30"/>
      <c r="W1882" s="30"/>
      <c r="X1882" s="31"/>
      <c r="Y1882" s="30"/>
      <c r="Z1882" s="32"/>
    </row>
    <row r="1883" spans="2:26" x14ac:dyDescent="0.2">
      <c r="B1883" s="34"/>
      <c r="C1883" s="30"/>
      <c r="D1883" s="30"/>
      <c r="E1883" s="30"/>
      <c r="F1883" s="30"/>
      <c r="G1883" s="30"/>
      <c r="H1883" s="30"/>
      <c r="I1883" s="30"/>
      <c r="J1883" s="30"/>
      <c r="K1883" s="30"/>
      <c r="L1883" s="30"/>
      <c r="M1883" s="30"/>
      <c r="N1883" s="30"/>
      <c r="O1883" s="30"/>
      <c r="P1883" s="30"/>
      <c r="Q1883" s="30"/>
      <c r="R1883" s="30"/>
      <c r="S1883" s="30"/>
      <c r="T1883" s="30"/>
      <c r="U1883" s="30"/>
      <c r="V1883" s="30"/>
      <c r="W1883" s="30"/>
      <c r="X1883" s="31"/>
      <c r="Y1883" s="30"/>
      <c r="Z1883" s="32"/>
    </row>
    <row r="1884" spans="2:26" x14ac:dyDescent="0.2">
      <c r="B1884" s="34"/>
      <c r="C1884" s="30"/>
      <c r="D1884" s="30"/>
      <c r="E1884" s="30"/>
      <c r="F1884" s="30"/>
      <c r="G1884" s="30"/>
      <c r="H1884" s="30"/>
      <c r="I1884" s="30"/>
      <c r="J1884" s="30"/>
      <c r="K1884" s="30"/>
      <c r="L1884" s="30"/>
      <c r="M1884" s="30"/>
      <c r="N1884" s="30"/>
      <c r="O1884" s="30"/>
      <c r="P1884" s="30"/>
      <c r="Q1884" s="30"/>
      <c r="R1884" s="30"/>
      <c r="S1884" s="30"/>
      <c r="T1884" s="30"/>
      <c r="U1884" s="30"/>
      <c r="V1884" s="30"/>
      <c r="W1884" s="30"/>
      <c r="X1884" s="31"/>
      <c r="Y1884" s="30"/>
      <c r="Z1884" s="32"/>
    </row>
    <row r="1885" spans="2:26" x14ac:dyDescent="0.2">
      <c r="B1885" s="34"/>
      <c r="C1885" s="30"/>
      <c r="D1885" s="30"/>
      <c r="E1885" s="30"/>
      <c r="F1885" s="30"/>
      <c r="G1885" s="30"/>
      <c r="H1885" s="30"/>
      <c r="I1885" s="30"/>
      <c r="J1885" s="30"/>
      <c r="K1885" s="30"/>
      <c r="L1885" s="30"/>
      <c r="M1885" s="30"/>
      <c r="N1885" s="30"/>
      <c r="O1885" s="30"/>
      <c r="P1885" s="30"/>
      <c r="Q1885" s="30"/>
      <c r="R1885" s="30"/>
      <c r="S1885" s="30"/>
      <c r="T1885" s="30"/>
      <c r="U1885" s="30"/>
      <c r="V1885" s="30"/>
      <c r="W1885" s="30"/>
      <c r="X1885" s="31"/>
      <c r="Y1885" s="30"/>
      <c r="Z1885" s="32"/>
    </row>
    <row r="1886" spans="2:26" x14ac:dyDescent="0.2">
      <c r="B1886" s="34"/>
      <c r="C1886" s="30"/>
      <c r="D1886" s="30"/>
      <c r="E1886" s="30"/>
      <c r="F1886" s="30"/>
      <c r="G1886" s="30"/>
      <c r="H1886" s="30"/>
      <c r="I1886" s="30"/>
      <c r="J1886" s="30"/>
      <c r="K1886" s="30"/>
      <c r="L1886" s="30"/>
      <c r="M1886" s="30"/>
      <c r="N1886" s="30"/>
      <c r="O1886" s="30"/>
      <c r="P1886" s="30"/>
      <c r="Q1886" s="30"/>
      <c r="R1886" s="30"/>
      <c r="S1886" s="30"/>
      <c r="T1886" s="30"/>
      <c r="U1886" s="30"/>
      <c r="V1886" s="30"/>
      <c r="W1886" s="30"/>
      <c r="X1886" s="31"/>
      <c r="Y1886" s="30"/>
      <c r="Z1886" s="32"/>
    </row>
    <row r="1887" spans="2:26" x14ac:dyDescent="0.2">
      <c r="B1887" s="34"/>
      <c r="C1887" s="30"/>
      <c r="D1887" s="30"/>
      <c r="E1887" s="30"/>
      <c r="F1887" s="30"/>
      <c r="G1887" s="30"/>
      <c r="H1887" s="30"/>
      <c r="I1887" s="30"/>
      <c r="J1887" s="30"/>
      <c r="K1887" s="30"/>
      <c r="L1887" s="30"/>
      <c r="M1887" s="30"/>
      <c r="N1887" s="30"/>
      <c r="O1887" s="30"/>
      <c r="P1887" s="30"/>
      <c r="Q1887" s="30"/>
      <c r="R1887" s="30"/>
      <c r="S1887" s="30"/>
      <c r="T1887" s="30"/>
      <c r="U1887" s="30"/>
      <c r="V1887" s="30"/>
      <c r="W1887" s="30"/>
      <c r="X1887" s="31"/>
      <c r="Y1887" s="30"/>
      <c r="Z1887" s="32"/>
    </row>
    <row r="1888" spans="2:26" x14ac:dyDescent="0.2">
      <c r="B1888" s="34"/>
      <c r="C1888" s="30"/>
      <c r="D1888" s="30"/>
      <c r="E1888" s="30"/>
      <c r="F1888" s="30"/>
      <c r="G1888" s="30"/>
      <c r="H1888" s="30"/>
      <c r="I1888" s="30"/>
      <c r="J1888" s="30"/>
      <c r="K1888" s="30"/>
      <c r="L1888" s="30"/>
      <c r="M1888" s="30"/>
      <c r="N1888" s="30"/>
      <c r="O1888" s="30"/>
      <c r="P1888" s="30"/>
      <c r="Q1888" s="30"/>
      <c r="R1888" s="30"/>
      <c r="S1888" s="30"/>
      <c r="T1888" s="30"/>
      <c r="U1888" s="30"/>
      <c r="V1888" s="30"/>
      <c r="W1888" s="30"/>
      <c r="X1888" s="31"/>
      <c r="Y1888" s="30"/>
      <c r="Z1888" s="32"/>
    </row>
    <row r="1889" spans="2:26" x14ac:dyDescent="0.2">
      <c r="B1889" s="34"/>
      <c r="C1889" s="30"/>
      <c r="D1889" s="30"/>
      <c r="E1889" s="30"/>
      <c r="F1889" s="30"/>
      <c r="G1889" s="30"/>
      <c r="H1889" s="30"/>
      <c r="I1889" s="30"/>
      <c r="J1889" s="30"/>
      <c r="K1889" s="30"/>
      <c r="L1889" s="30"/>
      <c r="M1889" s="30"/>
      <c r="N1889" s="30"/>
      <c r="O1889" s="30"/>
      <c r="P1889" s="30"/>
      <c r="Q1889" s="30"/>
      <c r="R1889" s="30"/>
      <c r="S1889" s="30"/>
      <c r="T1889" s="30"/>
      <c r="U1889" s="30"/>
      <c r="V1889" s="30"/>
      <c r="W1889" s="30"/>
      <c r="X1889" s="31"/>
      <c r="Y1889" s="30"/>
      <c r="Z1889" s="32"/>
    </row>
    <row r="1890" spans="2:26" x14ac:dyDescent="0.2">
      <c r="B1890" s="34"/>
      <c r="C1890" s="30"/>
      <c r="D1890" s="30"/>
      <c r="E1890" s="30"/>
      <c r="F1890" s="30"/>
      <c r="G1890" s="30"/>
      <c r="H1890" s="30"/>
      <c r="I1890" s="30"/>
      <c r="J1890" s="30"/>
      <c r="K1890" s="30"/>
      <c r="L1890" s="30"/>
      <c r="M1890" s="30"/>
      <c r="N1890" s="30"/>
      <c r="O1890" s="30"/>
      <c r="P1890" s="30"/>
      <c r="Q1890" s="30"/>
      <c r="R1890" s="30"/>
      <c r="S1890" s="30"/>
      <c r="T1890" s="30"/>
      <c r="U1890" s="30"/>
      <c r="V1890" s="30"/>
      <c r="W1890" s="30"/>
      <c r="X1890" s="31"/>
      <c r="Y1890" s="30"/>
      <c r="Z1890" s="32"/>
    </row>
    <row r="1891" spans="2:26" x14ac:dyDescent="0.2">
      <c r="B1891" s="34"/>
      <c r="C1891" s="30"/>
      <c r="D1891" s="30"/>
      <c r="E1891" s="30"/>
      <c r="F1891" s="30"/>
      <c r="G1891" s="30"/>
      <c r="H1891" s="30"/>
      <c r="I1891" s="30"/>
      <c r="J1891" s="30"/>
      <c r="K1891" s="30"/>
      <c r="L1891" s="30"/>
      <c r="M1891" s="30"/>
      <c r="N1891" s="30"/>
      <c r="O1891" s="30"/>
      <c r="P1891" s="30"/>
      <c r="Q1891" s="30"/>
      <c r="R1891" s="30"/>
      <c r="S1891" s="30"/>
      <c r="T1891" s="30"/>
      <c r="U1891" s="30"/>
      <c r="V1891" s="30"/>
      <c r="W1891" s="30"/>
      <c r="X1891" s="31"/>
      <c r="Y1891" s="30"/>
      <c r="Z1891" s="32"/>
    </row>
    <row r="1892" spans="2:26" x14ac:dyDescent="0.2">
      <c r="B1892" s="34"/>
      <c r="C1892" s="30"/>
      <c r="D1892" s="30"/>
      <c r="E1892" s="30"/>
      <c r="F1892" s="30"/>
      <c r="G1892" s="30"/>
      <c r="H1892" s="30"/>
      <c r="I1892" s="30"/>
      <c r="J1892" s="30"/>
      <c r="K1892" s="30"/>
      <c r="L1892" s="30"/>
      <c r="M1892" s="30"/>
      <c r="N1892" s="30"/>
      <c r="O1892" s="30"/>
      <c r="P1892" s="30"/>
      <c r="Q1892" s="30"/>
      <c r="R1892" s="30"/>
      <c r="S1892" s="30"/>
      <c r="T1892" s="30"/>
      <c r="U1892" s="30"/>
      <c r="V1892" s="30"/>
      <c r="W1892" s="30"/>
      <c r="X1892" s="31"/>
      <c r="Y1892" s="30"/>
      <c r="Z1892" s="32"/>
    </row>
    <row r="1893" spans="2:26" x14ac:dyDescent="0.2">
      <c r="B1893" s="34"/>
      <c r="C1893" s="30"/>
      <c r="D1893" s="30"/>
      <c r="E1893" s="30"/>
      <c r="F1893" s="30"/>
      <c r="G1893" s="30"/>
      <c r="H1893" s="30"/>
      <c r="I1893" s="30"/>
      <c r="J1893" s="30"/>
      <c r="K1893" s="30"/>
      <c r="L1893" s="30"/>
      <c r="M1893" s="30"/>
      <c r="N1893" s="30"/>
      <c r="O1893" s="30"/>
      <c r="P1893" s="30"/>
      <c r="Q1893" s="30"/>
      <c r="R1893" s="30"/>
      <c r="S1893" s="30"/>
      <c r="T1893" s="30"/>
      <c r="U1893" s="30"/>
      <c r="V1893" s="30"/>
      <c r="W1893" s="30"/>
      <c r="X1893" s="31"/>
      <c r="Y1893" s="30"/>
      <c r="Z1893" s="32"/>
    </row>
    <row r="1894" spans="2:26" x14ac:dyDescent="0.2">
      <c r="B1894" s="34"/>
      <c r="C1894" s="30"/>
      <c r="D1894" s="30"/>
      <c r="E1894" s="30"/>
      <c r="F1894" s="30"/>
      <c r="G1894" s="30"/>
      <c r="H1894" s="30"/>
      <c r="I1894" s="30"/>
      <c r="J1894" s="30"/>
      <c r="K1894" s="30"/>
      <c r="L1894" s="30"/>
      <c r="M1894" s="30"/>
      <c r="N1894" s="30"/>
      <c r="O1894" s="30"/>
      <c r="P1894" s="30"/>
      <c r="Q1894" s="30"/>
      <c r="R1894" s="30"/>
      <c r="S1894" s="30"/>
      <c r="T1894" s="30"/>
      <c r="U1894" s="30"/>
      <c r="V1894" s="30"/>
      <c r="W1894" s="30"/>
      <c r="X1894" s="31"/>
      <c r="Y1894" s="30"/>
      <c r="Z1894" s="32"/>
    </row>
    <row r="1895" spans="2:26" x14ac:dyDescent="0.2">
      <c r="B1895" s="34"/>
      <c r="C1895" s="30"/>
      <c r="D1895" s="30"/>
      <c r="E1895" s="30"/>
      <c r="F1895" s="30"/>
      <c r="G1895" s="30"/>
      <c r="H1895" s="30"/>
      <c r="I1895" s="30"/>
      <c r="J1895" s="30"/>
      <c r="K1895" s="30"/>
      <c r="L1895" s="30"/>
      <c r="M1895" s="30"/>
      <c r="N1895" s="30"/>
      <c r="O1895" s="30"/>
      <c r="P1895" s="30"/>
      <c r="Q1895" s="30"/>
      <c r="R1895" s="30"/>
      <c r="S1895" s="30"/>
      <c r="T1895" s="30"/>
      <c r="U1895" s="30"/>
      <c r="V1895" s="30"/>
      <c r="W1895" s="30"/>
      <c r="X1895" s="31"/>
      <c r="Y1895" s="30"/>
      <c r="Z1895" s="32"/>
    </row>
    <row r="1896" spans="2:26" x14ac:dyDescent="0.2">
      <c r="B1896" s="34"/>
      <c r="C1896" s="30"/>
      <c r="D1896" s="30"/>
      <c r="E1896" s="30"/>
      <c r="F1896" s="30"/>
      <c r="G1896" s="30"/>
      <c r="H1896" s="30"/>
      <c r="I1896" s="30"/>
      <c r="J1896" s="30"/>
      <c r="K1896" s="30"/>
      <c r="L1896" s="30"/>
      <c r="M1896" s="30"/>
      <c r="N1896" s="30"/>
      <c r="O1896" s="30"/>
      <c r="P1896" s="30"/>
      <c r="Q1896" s="30"/>
      <c r="R1896" s="30"/>
      <c r="S1896" s="30"/>
      <c r="T1896" s="30"/>
      <c r="U1896" s="30"/>
      <c r="V1896" s="30"/>
      <c r="W1896" s="30"/>
      <c r="X1896" s="31"/>
      <c r="Y1896" s="30"/>
      <c r="Z1896" s="32"/>
    </row>
    <row r="1897" spans="2:26" x14ac:dyDescent="0.2">
      <c r="B1897" s="34"/>
      <c r="C1897" s="30"/>
      <c r="D1897" s="30"/>
      <c r="E1897" s="30"/>
      <c r="F1897" s="30"/>
      <c r="G1897" s="30"/>
      <c r="H1897" s="30"/>
      <c r="I1897" s="30"/>
      <c r="J1897" s="30"/>
      <c r="K1897" s="30"/>
      <c r="L1897" s="30"/>
      <c r="M1897" s="30"/>
      <c r="N1897" s="30"/>
      <c r="O1897" s="30"/>
      <c r="P1897" s="30"/>
      <c r="Q1897" s="30"/>
      <c r="R1897" s="30"/>
      <c r="S1897" s="30"/>
      <c r="T1897" s="30"/>
      <c r="U1897" s="30"/>
      <c r="V1897" s="30"/>
      <c r="W1897" s="30"/>
      <c r="X1897" s="31"/>
      <c r="Y1897" s="30"/>
      <c r="Z1897" s="32"/>
    </row>
    <row r="1898" spans="2:26" x14ac:dyDescent="0.2">
      <c r="B1898" s="34"/>
      <c r="C1898" s="30"/>
      <c r="D1898" s="30"/>
      <c r="E1898" s="30"/>
      <c r="F1898" s="30"/>
      <c r="G1898" s="30"/>
      <c r="H1898" s="30"/>
      <c r="I1898" s="30"/>
      <c r="J1898" s="30"/>
      <c r="K1898" s="30"/>
      <c r="L1898" s="30"/>
      <c r="M1898" s="30"/>
      <c r="N1898" s="30"/>
      <c r="O1898" s="30"/>
      <c r="P1898" s="30"/>
      <c r="Q1898" s="30"/>
      <c r="R1898" s="30"/>
      <c r="S1898" s="30"/>
      <c r="T1898" s="30"/>
      <c r="U1898" s="30"/>
      <c r="V1898" s="30"/>
      <c r="W1898" s="30"/>
      <c r="X1898" s="31"/>
      <c r="Y1898" s="30"/>
      <c r="Z1898" s="32"/>
    </row>
    <row r="1899" spans="2:26" x14ac:dyDescent="0.2">
      <c r="B1899" s="34"/>
      <c r="C1899" s="30"/>
      <c r="D1899" s="30"/>
      <c r="E1899" s="30"/>
      <c r="F1899" s="30"/>
      <c r="G1899" s="30"/>
      <c r="H1899" s="30"/>
      <c r="I1899" s="30"/>
      <c r="J1899" s="30"/>
      <c r="K1899" s="30"/>
      <c r="L1899" s="30"/>
      <c r="M1899" s="30"/>
      <c r="N1899" s="30"/>
      <c r="O1899" s="30"/>
      <c r="P1899" s="30"/>
      <c r="Q1899" s="30"/>
      <c r="R1899" s="30"/>
      <c r="S1899" s="30"/>
      <c r="T1899" s="30"/>
      <c r="U1899" s="30"/>
      <c r="V1899" s="30"/>
      <c r="W1899" s="30"/>
      <c r="X1899" s="31"/>
      <c r="Y1899" s="30"/>
      <c r="Z1899" s="32"/>
    </row>
    <row r="1900" spans="2:26" x14ac:dyDescent="0.2">
      <c r="B1900" s="34"/>
      <c r="C1900" s="30"/>
      <c r="D1900" s="30"/>
      <c r="E1900" s="30"/>
      <c r="F1900" s="30"/>
      <c r="G1900" s="30"/>
      <c r="H1900" s="30"/>
      <c r="I1900" s="30"/>
      <c r="J1900" s="30"/>
      <c r="K1900" s="30"/>
      <c r="L1900" s="30"/>
      <c r="M1900" s="30"/>
      <c r="N1900" s="30"/>
      <c r="O1900" s="30"/>
      <c r="P1900" s="30"/>
      <c r="Q1900" s="30"/>
      <c r="R1900" s="30"/>
      <c r="S1900" s="30"/>
      <c r="T1900" s="30"/>
      <c r="U1900" s="30"/>
      <c r="V1900" s="30"/>
      <c r="W1900" s="30"/>
      <c r="X1900" s="31"/>
      <c r="Y1900" s="30"/>
      <c r="Z1900" s="32"/>
    </row>
    <row r="1901" spans="2:26" x14ac:dyDescent="0.2">
      <c r="B1901" s="34"/>
      <c r="C1901" s="30"/>
      <c r="D1901" s="30"/>
      <c r="E1901" s="30"/>
      <c r="F1901" s="30"/>
      <c r="G1901" s="30"/>
      <c r="H1901" s="30"/>
      <c r="I1901" s="30"/>
      <c r="J1901" s="30"/>
      <c r="K1901" s="30"/>
      <c r="L1901" s="30"/>
      <c r="M1901" s="30"/>
      <c r="N1901" s="30"/>
      <c r="O1901" s="30"/>
      <c r="P1901" s="30"/>
      <c r="Q1901" s="30"/>
      <c r="R1901" s="30"/>
      <c r="S1901" s="30"/>
      <c r="T1901" s="30"/>
      <c r="U1901" s="30"/>
      <c r="V1901" s="30"/>
      <c r="W1901" s="30"/>
      <c r="X1901" s="31"/>
      <c r="Y1901" s="30"/>
      <c r="Z1901" s="32"/>
    </row>
    <row r="1902" spans="2:26" x14ac:dyDescent="0.2">
      <c r="B1902" s="34"/>
      <c r="C1902" s="30"/>
      <c r="D1902" s="30"/>
      <c r="E1902" s="30"/>
      <c r="F1902" s="30"/>
      <c r="G1902" s="30"/>
      <c r="H1902" s="30"/>
      <c r="I1902" s="30"/>
      <c r="J1902" s="30"/>
      <c r="K1902" s="30"/>
      <c r="L1902" s="30"/>
      <c r="M1902" s="30"/>
      <c r="N1902" s="30"/>
      <c r="O1902" s="30"/>
      <c r="P1902" s="30"/>
      <c r="Q1902" s="30"/>
      <c r="R1902" s="30"/>
      <c r="S1902" s="30"/>
      <c r="T1902" s="30"/>
      <c r="U1902" s="30"/>
      <c r="V1902" s="30"/>
      <c r="W1902" s="30"/>
      <c r="X1902" s="31"/>
      <c r="Y1902" s="30"/>
      <c r="Z1902" s="32"/>
    </row>
    <row r="1903" spans="2:26" x14ac:dyDescent="0.2">
      <c r="B1903" s="34"/>
      <c r="C1903" s="30"/>
      <c r="D1903" s="30"/>
      <c r="E1903" s="30"/>
      <c r="F1903" s="30"/>
      <c r="G1903" s="30"/>
      <c r="H1903" s="30"/>
      <c r="I1903" s="30"/>
      <c r="J1903" s="30"/>
      <c r="K1903" s="30"/>
      <c r="L1903" s="30"/>
      <c r="M1903" s="30"/>
      <c r="N1903" s="30"/>
      <c r="O1903" s="30"/>
      <c r="P1903" s="30"/>
      <c r="Q1903" s="30"/>
      <c r="R1903" s="30"/>
      <c r="S1903" s="30"/>
      <c r="T1903" s="30"/>
      <c r="U1903" s="30"/>
      <c r="V1903" s="30"/>
      <c r="W1903" s="30"/>
      <c r="X1903" s="31"/>
      <c r="Y1903" s="30"/>
      <c r="Z1903" s="32"/>
    </row>
    <row r="1904" spans="2:26" x14ac:dyDescent="0.2">
      <c r="B1904" s="34"/>
      <c r="C1904" s="30"/>
      <c r="D1904" s="30"/>
      <c r="E1904" s="30"/>
      <c r="F1904" s="30"/>
      <c r="G1904" s="30"/>
      <c r="H1904" s="30"/>
      <c r="I1904" s="30"/>
      <c r="J1904" s="30"/>
      <c r="K1904" s="30"/>
      <c r="L1904" s="30"/>
      <c r="M1904" s="30"/>
      <c r="N1904" s="30"/>
      <c r="O1904" s="30"/>
      <c r="P1904" s="30"/>
      <c r="Q1904" s="30"/>
      <c r="R1904" s="30"/>
      <c r="S1904" s="30"/>
      <c r="T1904" s="30"/>
      <c r="U1904" s="30"/>
      <c r="V1904" s="30"/>
      <c r="W1904" s="30"/>
      <c r="X1904" s="31"/>
      <c r="Y1904" s="30"/>
      <c r="Z1904" s="32"/>
    </row>
    <row r="1905" spans="2:26" x14ac:dyDescent="0.2">
      <c r="B1905" s="34"/>
      <c r="C1905" s="30"/>
      <c r="D1905" s="30"/>
      <c r="E1905" s="30"/>
      <c r="F1905" s="30"/>
      <c r="G1905" s="30"/>
      <c r="H1905" s="30"/>
      <c r="I1905" s="30"/>
      <c r="J1905" s="30"/>
      <c r="K1905" s="30"/>
      <c r="L1905" s="30"/>
      <c r="M1905" s="30"/>
      <c r="N1905" s="30"/>
      <c r="O1905" s="30"/>
      <c r="P1905" s="30"/>
      <c r="Q1905" s="30"/>
      <c r="R1905" s="30"/>
      <c r="S1905" s="30"/>
      <c r="T1905" s="30"/>
      <c r="U1905" s="30"/>
      <c r="V1905" s="30"/>
      <c r="W1905" s="30"/>
      <c r="X1905" s="31"/>
      <c r="Y1905" s="30"/>
      <c r="Z1905" s="32"/>
    </row>
    <row r="1906" spans="2:26" x14ac:dyDescent="0.2">
      <c r="B1906" s="34"/>
      <c r="C1906" s="30"/>
      <c r="D1906" s="30"/>
      <c r="E1906" s="30"/>
      <c r="F1906" s="30"/>
      <c r="G1906" s="30"/>
      <c r="H1906" s="30"/>
      <c r="I1906" s="30"/>
      <c r="J1906" s="30"/>
      <c r="K1906" s="30"/>
      <c r="L1906" s="30"/>
      <c r="M1906" s="30"/>
      <c r="N1906" s="30"/>
      <c r="O1906" s="30"/>
      <c r="P1906" s="30"/>
      <c r="Q1906" s="30"/>
      <c r="R1906" s="30"/>
      <c r="S1906" s="30"/>
      <c r="T1906" s="30"/>
      <c r="U1906" s="30"/>
      <c r="V1906" s="30"/>
      <c r="W1906" s="30"/>
      <c r="X1906" s="31"/>
      <c r="Y1906" s="30"/>
      <c r="Z1906" s="32"/>
    </row>
    <row r="1907" spans="2:26" x14ac:dyDescent="0.2">
      <c r="B1907" s="34"/>
      <c r="C1907" s="30"/>
      <c r="D1907" s="30"/>
      <c r="E1907" s="30"/>
      <c r="F1907" s="30"/>
      <c r="G1907" s="30"/>
      <c r="H1907" s="30"/>
      <c r="I1907" s="30"/>
      <c r="J1907" s="30"/>
      <c r="K1907" s="30"/>
      <c r="L1907" s="30"/>
      <c r="M1907" s="30"/>
      <c r="N1907" s="30"/>
      <c r="O1907" s="30"/>
      <c r="P1907" s="30"/>
      <c r="Q1907" s="30"/>
      <c r="R1907" s="30"/>
      <c r="S1907" s="30"/>
      <c r="T1907" s="30"/>
      <c r="U1907" s="30"/>
      <c r="V1907" s="30"/>
      <c r="W1907" s="30"/>
      <c r="X1907" s="31"/>
      <c r="Y1907" s="30"/>
      <c r="Z1907" s="32"/>
    </row>
    <row r="1908" spans="2:26" x14ac:dyDescent="0.2">
      <c r="B1908" s="34"/>
      <c r="C1908" s="30"/>
      <c r="D1908" s="30"/>
      <c r="E1908" s="30"/>
      <c r="F1908" s="30"/>
      <c r="G1908" s="30"/>
      <c r="H1908" s="30"/>
      <c r="I1908" s="30"/>
      <c r="J1908" s="30"/>
      <c r="K1908" s="30"/>
      <c r="L1908" s="30"/>
      <c r="M1908" s="30"/>
      <c r="N1908" s="30"/>
      <c r="O1908" s="30"/>
      <c r="P1908" s="30"/>
      <c r="Q1908" s="30"/>
      <c r="R1908" s="30"/>
      <c r="S1908" s="30"/>
      <c r="T1908" s="30"/>
      <c r="U1908" s="30"/>
      <c r="V1908" s="30"/>
      <c r="W1908" s="30"/>
      <c r="X1908" s="31"/>
      <c r="Y1908" s="30"/>
      <c r="Z1908" s="32"/>
    </row>
    <row r="1909" spans="2:26" x14ac:dyDescent="0.2">
      <c r="B1909" s="34"/>
      <c r="C1909" s="30"/>
      <c r="D1909" s="30"/>
      <c r="E1909" s="30"/>
      <c r="F1909" s="30"/>
      <c r="G1909" s="30"/>
      <c r="H1909" s="30"/>
      <c r="I1909" s="30"/>
      <c r="J1909" s="30"/>
      <c r="K1909" s="30"/>
      <c r="L1909" s="30"/>
      <c r="M1909" s="30"/>
      <c r="N1909" s="30"/>
      <c r="O1909" s="30"/>
      <c r="P1909" s="30"/>
      <c r="Q1909" s="30"/>
      <c r="R1909" s="30"/>
      <c r="S1909" s="30"/>
      <c r="T1909" s="30"/>
      <c r="U1909" s="30"/>
      <c r="V1909" s="30"/>
      <c r="W1909" s="30"/>
      <c r="X1909" s="31"/>
      <c r="Y1909" s="30"/>
      <c r="Z1909" s="32"/>
    </row>
    <row r="1910" spans="2:26" x14ac:dyDescent="0.2">
      <c r="B1910" s="34"/>
      <c r="C1910" s="30"/>
      <c r="D1910" s="30"/>
      <c r="E1910" s="30"/>
      <c r="F1910" s="30"/>
      <c r="G1910" s="30"/>
      <c r="H1910" s="30"/>
      <c r="I1910" s="30"/>
      <c r="J1910" s="30"/>
      <c r="K1910" s="30"/>
      <c r="L1910" s="30"/>
      <c r="M1910" s="30"/>
      <c r="N1910" s="30"/>
      <c r="O1910" s="30"/>
      <c r="P1910" s="30"/>
      <c r="Q1910" s="30"/>
      <c r="R1910" s="30"/>
      <c r="S1910" s="30"/>
      <c r="T1910" s="30"/>
      <c r="U1910" s="30"/>
      <c r="V1910" s="30"/>
      <c r="W1910" s="30"/>
      <c r="X1910" s="31"/>
      <c r="Y1910" s="30"/>
      <c r="Z1910" s="32"/>
    </row>
    <row r="1911" spans="2:26" x14ac:dyDescent="0.2">
      <c r="B1911" s="34"/>
      <c r="C1911" s="30"/>
      <c r="D1911" s="30"/>
      <c r="E1911" s="30"/>
      <c r="F1911" s="30"/>
      <c r="G1911" s="30"/>
      <c r="H1911" s="30"/>
      <c r="I1911" s="30"/>
      <c r="J1911" s="30"/>
      <c r="K1911" s="30"/>
      <c r="L1911" s="30"/>
      <c r="M1911" s="30"/>
      <c r="N1911" s="30"/>
      <c r="O1911" s="30"/>
      <c r="P1911" s="30"/>
      <c r="Q1911" s="30"/>
      <c r="R1911" s="30"/>
      <c r="S1911" s="30"/>
      <c r="T1911" s="30"/>
      <c r="U1911" s="30"/>
      <c r="V1911" s="30"/>
      <c r="W1911" s="30"/>
      <c r="X1911" s="31"/>
      <c r="Y1911" s="30"/>
      <c r="Z1911" s="32"/>
    </row>
    <row r="1912" spans="2:26" x14ac:dyDescent="0.2">
      <c r="B1912" s="34"/>
      <c r="C1912" s="30"/>
      <c r="D1912" s="30"/>
      <c r="E1912" s="30"/>
      <c r="F1912" s="30"/>
      <c r="G1912" s="30"/>
      <c r="H1912" s="30"/>
      <c r="I1912" s="30"/>
      <c r="J1912" s="30"/>
      <c r="K1912" s="30"/>
      <c r="L1912" s="30"/>
      <c r="M1912" s="30"/>
      <c r="N1912" s="30"/>
      <c r="O1912" s="30"/>
      <c r="P1912" s="30"/>
      <c r="Q1912" s="30"/>
      <c r="R1912" s="30"/>
      <c r="S1912" s="30"/>
      <c r="T1912" s="30"/>
      <c r="U1912" s="30"/>
      <c r="V1912" s="30"/>
      <c r="W1912" s="30"/>
      <c r="X1912" s="31"/>
      <c r="Y1912" s="30"/>
      <c r="Z1912" s="32"/>
    </row>
    <row r="1913" spans="2:26" x14ac:dyDescent="0.2">
      <c r="B1913" s="34"/>
      <c r="C1913" s="30"/>
      <c r="D1913" s="30"/>
      <c r="E1913" s="30"/>
      <c r="F1913" s="30"/>
      <c r="G1913" s="30"/>
      <c r="H1913" s="30"/>
      <c r="I1913" s="30"/>
      <c r="J1913" s="30"/>
      <c r="K1913" s="30"/>
      <c r="L1913" s="30"/>
      <c r="M1913" s="30"/>
      <c r="N1913" s="30"/>
      <c r="O1913" s="30"/>
      <c r="P1913" s="30"/>
      <c r="Q1913" s="30"/>
      <c r="R1913" s="30"/>
      <c r="S1913" s="30"/>
      <c r="T1913" s="30"/>
      <c r="U1913" s="30"/>
      <c r="V1913" s="30"/>
      <c r="W1913" s="30"/>
      <c r="X1913" s="31"/>
      <c r="Y1913" s="30"/>
      <c r="Z1913" s="32"/>
    </row>
    <row r="1914" spans="2:26" x14ac:dyDescent="0.2">
      <c r="B1914" s="34"/>
      <c r="C1914" s="30"/>
      <c r="D1914" s="30"/>
      <c r="E1914" s="30"/>
      <c r="F1914" s="30"/>
      <c r="G1914" s="30"/>
      <c r="H1914" s="30"/>
      <c r="I1914" s="30"/>
      <c r="J1914" s="30"/>
      <c r="K1914" s="30"/>
      <c r="L1914" s="30"/>
      <c r="M1914" s="30"/>
      <c r="N1914" s="30"/>
      <c r="O1914" s="30"/>
      <c r="P1914" s="30"/>
      <c r="Q1914" s="30"/>
      <c r="R1914" s="30"/>
      <c r="S1914" s="30"/>
      <c r="T1914" s="30"/>
      <c r="U1914" s="30"/>
      <c r="V1914" s="30"/>
      <c r="W1914" s="30"/>
      <c r="X1914" s="31"/>
      <c r="Y1914" s="30"/>
      <c r="Z1914" s="32"/>
    </row>
    <row r="1915" spans="2:26" x14ac:dyDescent="0.2">
      <c r="B1915" s="34"/>
      <c r="C1915" s="30"/>
      <c r="D1915" s="30"/>
      <c r="E1915" s="30"/>
      <c r="F1915" s="30"/>
      <c r="G1915" s="30"/>
      <c r="H1915" s="30"/>
      <c r="I1915" s="30"/>
      <c r="J1915" s="30"/>
      <c r="K1915" s="30"/>
      <c r="L1915" s="30"/>
      <c r="M1915" s="30"/>
      <c r="N1915" s="30"/>
      <c r="O1915" s="30"/>
      <c r="P1915" s="30"/>
      <c r="Q1915" s="30"/>
      <c r="R1915" s="30"/>
      <c r="S1915" s="30"/>
      <c r="T1915" s="30"/>
      <c r="U1915" s="30"/>
      <c r="V1915" s="30"/>
      <c r="W1915" s="30"/>
      <c r="X1915" s="31"/>
      <c r="Y1915" s="30"/>
      <c r="Z1915" s="32"/>
    </row>
    <row r="1916" spans="2:26" x14ac:dyDescent="0.2">
      <c r="B1916" s="34"/>
      <c r="C1916" s="30"/>
      <c r="D1916" s="30"/>
      <c r="E1916" s="30"/>
      <c r="F1916" s="30"/>
      <c r="G1916" s="30"/>
      <c r="H1916" s="30"/>
      <c r="I1916" s="30"/>
      <c r="J1916" s="30"/>
      <c r="K1916" s="30"/>
      <c r="L1916" s="30"/>
      <c r="M1916" s="30"/>
      <c r="N1916" s="30"/>
      <c r="O1916" s="30"/>
      <c r="P1916" s="30"/>
      <c r="Q1916" s="30"/>
      <c r="R1916" s="30"/>
      <c r="S1916" s="30"/>
      <c r="T1916" s="30"/>
      <c r="U1916" s="30"/>
      <c r="V1916" s="30"/>
      <c r="W1916" s="30"/>
      <c r="X1916" s="31"/>
      <c r="Y1916" s="30"/>
      <c r="Z1916" s="32"/>
    </row>
    <row r="1917" spans="2:26" x14ac:dyDescent="0.2">
      <c r="B1917" s="34"/>
      <c r="C1917" s="30"/>
      <c r="D1917" s="30"/>
      <c r="E1917" s="30"/>
      <c r="F1917" s="30"/>
      <c r="G1917" s="30"/>
      <c r="H1917" s="30"/>
      <c r="I1917" s="30"/>
      <c r="J1917" s="30"/>
      <c r="K1917" s="30"/>
      <c r="L1917" s="30"/>
      <c r="M1917" s="30"/>
      <c r="N1917" s="30"/>
      <c r="O1917" s="30"/>
      <c r="P1917" s="30"/>
      <c r="Q1917" s="30"/>
      <c r="R1917" s="30"/>
      <c r="S1917" s="30"/>
      <c r="T1917" s="30"/>
      <c r="U1917" s="30"/>
      <c r="V1917" s="30"/>
      <c r="W1917" s="30"/>
      <c r="X1917" s="31"/>
      <c r="Y1917" s="30"/>
      <c r="Z1917" s="32"/>
    </row>
    <row r="1918" spans="2:26" x14ac:dyDescent="0.2">
      <c r="B1918" s="34"/>
      <c r="C1918" s="30"/>
      <c r="D1918" s="30"/>
      <c r="E1918" s="30"/>
      <c r="F1918" s="30"/>
      <c r="G1918" s="30"/>
      <c r="H1918" s="30"/>
      <c r="I1918" s="30"/>
      <c r="J1918" s="30"/>
      <c r="K1918" s="30"/>
      <c r="L1918" s="30"/>
      <c r="M1918" s="30"/>
      <c r="N1918" s="30"/>
      <c r="O1918" s="30"/>
      <c r="P1918" s="30"/>
      <c r="Q1918" s="30"/>
      <c r="R1918" s="30"/>
      <c r="S1918" s="30"/>
      <c r="T1918" s="30"/>
      <c r="U1918" s="30"/>
      <c r="V1918" s="30"/>
      <c r="W1918" s="30"/>
      <c r="X1918" s="31"/>
      <c r="Y1918" s="30"/>
      <c r="Z1918" s="32"/>
    </row>
    <row r="1919" spans="2:26" x14ac:dyDescent="0.2">
      <c r="B1919" s="34"/>
      <c r="C1919" s="30"/>
      <c r="D1919" s="30"/>
      <c r="E1919" s="30"/>
      <c r="F1919" s="30"/>
      <c r="G1919" s="30"/>
      <c r="H1919" s="30"/>
      <c r="I1919" s="30"/>
      <c r="J1919" s="30"/>
      <c r="K1919" s="30"/>
      <c r="L1919" s="30"/>
      <c r="M1919" s="30"/>
      <c r="N1919" s="30"/>
      <c r="O1919" s="30"/>
      <c r="P1919" s="30"/>
      <c r="Q1919" s="30"/>
      <c r="R1919" s="30"/>
      <c r="S1919" s="30"/>
      <c r="T1919" s="30"/>
      <c r="U1919" s="30"/>
      <c r="V1919" s="30"/>
      <c r="W1919" s="30"/>
      <c r="X1919" s="31"/>
      <c r="Y1919" s="30"/>
      <c r="Z1919" s="32"/>
    </row>
    <row r="1920" spans="2:26" x14ac:dyDescent="0.2">
      <c r="B1920" s="34"/>
      <c r="C1920" s="30"/>
      <c r="D1920" s="30"/>
      <c r="E1920" s="30"/>
      <c r="F1920" s="30"/>
      <c r="G1920" s="30"/>
      <c r="H1920" s="30"/>
      <c r="I1920" s="30"/>
      <c r="J1920" s="30"/>
      <c r="K1920" s="30"/>
      <c r="L1920" s="30"/>
      <c r="M1920" s="30"/>
      <c r="N1920" s="30"/>
      <c r="O1920" s="30"/>
      <c r="P1920" s="30"/>
      <c r="Q1920" s="30"/>
      <c r="R1920" s="30"/>
      <c r="S1920" s="30"/>
      <c r="T1920" s="30"/>
      <c r="U1920" s="30"/>
      <c r="V1920" s="30"/>
      <c r="W1920" s="30"/>
      <c r="X1920" s="31"/>
      <c r="Y1920" s="30"/>
      <c r="Z1920" s="32"/>
    </row>
    <row r="1921" spans="2:26" x14ac:dyDescent="0.2">
      <c r="B1921" s="34"/>
      <c r="C1921" s="30"/>
      <c r="D1921" s="30"/>
      <c r="E1921" s="30"/>
      <c r="F1921" s="30"/>
      <c r="G1921" s="30"/>
      <c r="H1921" s="30"/>
      <c r="I1921" s="30"/>
      <c r="J1921" s="30"/>
      <c r="K1921" s="30"/>
      <c r="L1921" s="30"/>
      <c r="M1921" s="30"/>
      <c r="N1921" s="30"/>
      <c r="O1921" s="30"/>
      <c r="P1921" s="30"/>
      <c r="Q1921" s="30"/>
      <c r="R1921" s="30"/>
      <c r="S1921" s="30"/>
      <c r="T1921" s="30"/>
      <c r="U1921" s="30"/>
      <c r="V1921" s="30"/>
      <c r="W1921" s="30"/>
      <c r="X1921" s="31"/>
      <c r="Y1921" s="30"/>
      <c r="Z1921" s="32"/>
    </row>
    <row r="1922" spans="2:26" x14ac:dyDescent="0.2">
      <c r="B1922" s="34"/>
      <c r="C1922" s="30"/>
      <c r="D1922" s="30"/>
      <c r="E1922" s="30"/>
      <c r="F1922" s="30"/>
      <c r="G1922" s="30"/>
      <c r="H1922" s="30"/>
      <c r="I1922" s="30"/>
      <c r="J1922" s="30"/>
      <c r="K1922" s="30"/>
      <c r="L1922" s="30"/>
      <c r="M1922" s="30"/>
      <c r="N1922" s="30"/>
      <c r="O1922" s="30"/>
      <c r="P1922" s="30"/>
      <c r="Q1922" s="30"/>
      <c r="R1922" s="30"/>
      <c r="S1922" s="30"/>
      <c r="T1922" s="30"/>
      <c r="U1922" s="30"/>
      <c r="V1922" s="30"/>
      <c r="W1922" s="30"/>
      <c r="X1922" s="31"/>
      <c r="Y1922" s="30"/>
      <c r="Z1922" s="32"/>
    </row>
    <row r="1923" spans="2:26" x14ac:dyDescent="0.2">
      <c r="B1923" s="34"/>
      <c r="C1923" s="30"/>
      <c r="D1923" s="30"/>
      <c r="E1923" s="30"/>
      <c r="F1923" s="30"/>
      <c r="G1923" s="30"/>
      <c r="H1923" s="30"/>
      <c r="I1923" s="30"/>
      <c r="J1923" s="30"/>
      <c r="K1923" s="30"/>
      <c r="L1923" s="30"/>
      <c r="M1923" s="30"/>
      <c r="N1923" s="30"/>
      <c r="O1923" s="30"/>
      <c r="P1923" s="30"/>
      <c r="Q1923" s="30"/>
      <c r="R1923" s="30"/>
      <c r="S1923" s="30"/>
      <c r="T1923" s="30"/>
      <c r="U1923" s="30"/>
      <c r="V1923" s="30"/>
      <c r="W1923" s="30"/>
      <c r="X1923" s="31"/>
      <c r="Y1923" s="30"/>
      <c r="Z1923" s="32"/>
    </row>
    <row r="1924" spans="2:26" x14ac:dyDescent="0.2">
      <c r="B1924" s="34"/>
      <c r="C1924" s="30"/>
      <c r="D1924" s="30"/>
      <c r="E1924" s="30"/>
      <c r="F1924" s="30"/>
      <c r="G1924" s="30"/>
      <c r="H1924" s="30"/>
      <c r="I1924" s="30"/>
      <c r="J1924" s="30"/>
      <c r="K1924" s="30"/>
      <c r="L1924" s="30"/>
      <c r="M1924" s="30"/>
      <c r="N1924" s="30"/>
      <c r="O1924" s="30"/>
      <c r="P1924" s="30"/>
      <c r="Q1924" s="30"/>
      <c r="R1924" s="30"/>
      <c r="S1924" s="30"/>
      <c r="T1924" s="30"/>
      <c r="U1924" s="30"/>
      <c r="V1924" s="30"/>
      <c r="W1924" s="30"/>
      <c r="X1924" s="31"/>
      <c r="Y1924" s="30"/>
      <c r="Z1924" s="32"/>
    </row>
    <row r="1925" spans="2:26" x14ac:dyDescent="0.2">
      <c r="B1925" s="34"/>
      <c r="C1925" s="30"/>
      <c r="D1925" s="30"/>
      <c r="E1925" s="30"/>
      <c r="F1925" s="30"/>
      <c r="G1925" s="30"/>
      <c r="H1925" s="30"/>
      <c r="I1925" s="30"/>
      <c r="J1925" s="30"/>
      <c r="K1925" s="30"/>
      <c r="L1925" s="30"/>
      <c r="M1925" s="30"/>
      <c r="N1925" s="30"/>
      <c r="O1925" s="30"/>
      <c r="P1925" s="30"/>
      <c r="Q1925" s="30"/>
      <c r="R1925" s="30"/>
      <c r="S1925" s="30"/>
      <c r="T1925" s="30"/>
      <c r="U1925" s="30"/>
      <c r="V1925" s="30"/>
      <c r="W1925" s="30"/>
      <c r="X1925" s="31"/>
      <c r="Y1925" s="30"/>
      <c r="Z1925" s="32"/>
    </row>
    <row r="1926" spans="2:26" x14ac:dyDescent="0.2">
      <c r="B1926" s="34"/>
      <c r="C1926" s="30"/>
      <c r="D1926" s="30"/>
      <c r="E1926" s="30"/>
      <c r="F1926" s="30"/>
      <c r="G1926" s="30"/>
      <c r="H1926" s="30"/>
      <c r="I1926" s="30"/>
      <c r="J1926" s="30"/>
      <c r="K1926" s="30"/>
      <c r="L1926" s="30"/>
      <c r="M1926" s="30"/>
      <c r="N1926" s="30"/>
      <c r="O1926" s="30"/>
      <c r="P1926" s="30"/>
      <c r="Q1926" s="30"/>
      <c r="R1926" s="30"/>
      <c r="S1926" s="30"/>
      <c r="T1926" s="30"/>
      <c r="U1926" s="30"/>
      <c r="V1926" s="30"/>
      <c r="W1926" s="30"/>
      <c r="X1926" s="31"/>
      <c r="Y1926" s="30"/>
      <c r="Z1926" s="32"/>
    </row>
    <row r="1927" spans="2:26" x14ac:dyDescent="0.2">
      <c r="B1927" s="34"/>
      <c r="C1927" s="30"/>
      <c r="D1927" s="30"/>
      <c r="E1927" s="30"/>
      <c r="F1927" s="30"/>
      <c r="G1927" s="30"/>
      <c r="H1927" s="30"/>
      <c r="I1927" s="30"/>
      <c r="J1927" s="30"/>
      <c r="K1927" s="30"/>
      <c r="L1927" s="30"/>
      <c r="M1927" s="30"/>
      <c r="N1927" s="30"/>
      <c r="O1927" s="30"/>
      <c r="P1927" s="30"/>
      <c r="Q1927" s="30"/>
      <c r="R1927" s="30"/>
      <c r="S1927" s="30"/>
      <c r="T1927" s="30"/>
      <c r="U1927" s="30"/>
      <c r="V1927" s="30"/>
      <c r="W1927" s="30"/>
      <c r="X1927" s="31"/>
      <c r="Y1927" s="30"/>
      <c r="Z1927" s="32"/>
    </row>
    <row r="1928" spans="2:26" x14ac:dyDescent="0.2">
      <c r="B1928" s="34"/>
      <c r="C1928" s="30"/>
      <c r="D1928" s="30"/>
      <c r="E1928" s="30"/>
      <c r="F1928" s="30"/>
      <c r="G1928" s="30"/>
      <c r="H1928" s="30"/>
      <c r="I1928" s="30"/>
      <c r="J1928" s="30"/>
      <c r="K1928" s="30"/>
      <c r="L1928" s="30"/>
      <c r="M1928" s="30"/>
      <c r="N1928" s="30"/>
      <c r="O1928" s="30"/>
      <c r="P1928" s="30"/>
      <c r="Q1928" s="30"/>
      <c r="R1928" s="30"/>
      <c r="S1928" s="30"/>
      <c r="T1928" s="30"/>
      <c r="U1928" s="30"/>
      <c r="V1928" s="30"/>
      <c r="W1928" s="30"/>
      <c r="X1928" s="31"/>
      <c r="Y1928" s="30"/>
      <c r="Z1928" s="32"/>
    </row>
    <row r="1929" spans="2:26" x14ac:dyDescent="0.2">
      <c r="B1929" s="34"/>
      <c r="C1929" s="30"/>
      <c r="D1929" s="30"/>
      <c r="E1929" s="30"/>
      <c r="F1929" s="30"/>
      <c r="G1929" s="30"/>
      <c r="H1929" s="30"/>
      <c r="I1929" s="30"/>
      <c r="J1929" s="30"/>
      <c r="K1929" s="30"/>
      <c r="L1929" s="30"/>
      <c r="M1929" s="30"/>
      <c r="N1929" s="30"/>
      <c r="O1929" s="30"/>
      <c r="P1929" s="30"/>
      <c r="Q1929" s="30"/>
      <c r="R1929" s="30"/>
      <c r="S1929" s="30"/>
      <c r="T1929" s="30"/>
      <c r="U1929" s="30"/>
      <c r="V1929" s="30"/>
      <c r="W1929" s="30"/>
      <c r="X1929" s="31"/>
      <c r="Y1929" s="30"/>
      <c r="Z1929" s="32"/>
    </row>
    <row r="1930" spans="2:26" x14ac:dyDescent="0.2">
      <c r="B1930" s="34"/>
      <c r="C1930" s="30"/>
      <c r="D1930" s="30"/>
      <c r="E1930" s="30"/>
      <c r="F1930" s="30"/>
      <c r="G1930" s="30"/>
      <c r="H1930" s="30"/>
      <c r="I1930" s="30"/>
      <c r="J1930" s="30"/>
      <c r="K1930" s="30"/>
      <c r="L1930" s="30"/>
      <c r="M1930" s="30"/>
      <c r="N1930" s="30"/>
      <c r="O1930" s="30"/>
      <c r="P1930" s="30"/>
      <c r="Q1930" s="30"/>
      <c r="R1930" s="30"/>
      <c r="S1930" s="30"/>
      <c r="T1930" s="30"/>
      <c r="U1930" s="30"/>
      <c r="V1930" s="30"/>
      <c r="W1930" s="30"/>
      <c r="X1930" s="31"/>
      <c r="Y1930" s="30"/>
      <c r="Z1930" s="32"/>
    </row>
    <row r="1931" spans="2:26" x14ac:dyDescent="0.2">
      <c r="B1931" s="34"/>
      <c r="C1931" s="30"/>
      <c r="D1931" s="30"/>
      <c r="E1931" s="30"/>
      <c r="F1931" s="30"/>
      <c r="G1931" s="30"/>
      <c r="H1931" s="30"/>
      <c r="I1931" s="30"/>
      <c r="J1931" s="30"/>
      <c r="K1931" s="30"/>
      <c r="L1931" s="30"/>
      <c r="M1931" s="30"/>
      <c r="N1931" s="30"/>
      <c r="O1931" s="30"/>
      <c r="P1931" s="30"/>
      <c r="Q1931" s="30"/>
      <c r="R1931" s="30"/>
      <c r="S1931" s="30"/>
      <c r="T1931" s="30"/>
      <c r="U1931" s="30"/>
      <c r="V1931" s="30"/>
      <c r="W1931" s="30"/>
      <c r="X1931" s="31"/>
      <c r="Y1931" s="30"/>
      <c r="Z1931" s="32"/>
    </row>
    <row r="1932" spans="2:26" x14ac:dyDescent="0.2">
      <c r="B1932" s="34"/>
      <c r="C1932" s="30"/>
      <c r="D1932" s="30"/>
      <c r="E1932" s="30"/>
      <c r="F1932" s="30"/>
      <c r="G1932" s="30"/>
      <c r="H1932" s="30"/>
      <c r="I1932" s="30"/>
      <c r="J1932" s="30"/>
      <c r="K1932" s="30"/>
      <c r="L1932" s="30"/>
      <c r="M1932" s="30"/>
      <c r="N1932" s="30"/>
      <c r="O1932" s="30"/>
      <c r="P1932" s="30"/>
      <c r="Q1932" s="30"/>
      <c r="R1932" s="30"/>
      <c r="S1932" s="30"/>
      <c r="T1932" s="30"/>
      <c r="U1932" s="30"/>
      <c r="V1932" s="30"/>
      <c r="W1932" s="30"/>
      <c r="X1932" s="31"/>
      <c r="Y1932" s="30"/>
      <c r="Z1932" s="32"/>
    </row>
    <row r="1933" spans="2:26" x14ac:dyDescent="0.2">
      <c r="B1933" s="34"/>
      <c r="C1933" s="30"/>
      <c r="D1933" s="30"/>
      <c r="E1933" s="30"/>
      <c r="F1933" s="30"/>
      <c r="G1933" s="30"/>
      <c r="H1933" s="30"/>
      <c r="I1933" s="30"/>
      <c r="J1933" s="30"/>
      <c r="K1933" s="30"/>
      <c r="L1933" s="30"/>
      <c r="M1933" s="30"/>
      <c r="N1933" s="30"/>
      <c r="O1933" s="30"/>
      <c r="P1933" s="30"/>
      <c r="Q1933" s="30"/>
      <c r="R1933" s="30"/>
      <c r="S1933" s="30"/>
      <c r="T1933" s="30"/>
      <c r="U1933" s="30"/>
      <c r="V1933" s="30"/>
      <c r="W1933" s="30"/>
      <c r="X1933" s="31"/>
      <c r="Y1933" s="30"/>
      <c r="Z1933" s="32"/>
    </row>
    <row r="1934" spans="2:26" x14ac:dyDescent="0.2">
      <c r="B1934" s="34"/>
      <c r="C1934" s="30"/>
      <c r="D1934" s="30"/>
      <c r="E1934" s="30"/>
      <c r="F1934" s="30"/>
      <c r="G1934" s="30"/>
      <c r="H1934" s="30"/>
      <c r="I1934" s="30"/>
      <c r="J1934" s="30"/>
      <c r="K1934" s="30"/>
      <c r="L1934" s="30"/>
      <c r="M1934" s="30"/>
      <c r="N1934" s="30"/>
      <c r="O1934" s="30"/>
      <c r="P1934" s="30"/>
      <c r="Q1934" s="30"/>
      <c r="R1934" s="30"/>
      <c r="S1934" s="30"/>
      <c r="T1934" s="30"/>
      <c r="U1934" s="30"/>
      <c r="V1934" s="30"/>
      <c r="W1934" s="30"/>
      <c r="X1934" s="31"/>
      <c r="Y1934" s="30"/>
      <c r="Z1934" s="32"/>
    </row>
    <row r="1935" spans="2:26" x14ac:dyDescent="0.2">
      <c r="B1935" s="34"/>
      <c r="C1935" s="30"/>
      <c r="D1935" s="30"/>
      <c r="E1935" s="30"/>
      <c r="F1935" s="30"/>
      <c r="G1935" s="30"/>
      <c r="H1935" s="30"/>
      <c r="I1935" s="30"/>
      <c r="J1935" s="30"/>
      <c r="K1935" s="30"/>
      <c r="L1935" s="30"/>
      <c r="M1935" s="30"/>
      <c r="N1935" s="30"/>
      <c r="O1935" s="30"/>
      <c r="P1935" s="30"/>
      <c r="Q1935" s="30"/>
      <c r="R1935" s="30"/>
      <c r="S1935" s="30"/>
      <c r="T1935" s="30"/>
      <c r="U1935" s="30"/>
      <c r="V1935" s="30"/>
      <c r="W1935" s="30"/>
      <c r="X1935" s="31"/>
      <c r="Y1935" s="30"/>
      <c r="Z1935" s="32"/>
    </row>
    <row r="1936" spans="2:26" x14ac:dyDescent="0.2">
      <c r="B1936" s="34"/>
      <c r="C1936" s="30"/>
      <c r="D1936" s="30"/>
      <c r="E1936" s="30"/>
      <c r="F1936" s="30"/>
      <c r="G1936" s="30"/>
      <c r="H1936" s="30"/>
      <c r="I1936" s="30"/>
      <c r="J1936" s="30"/>
      <c r="K1936" s="30"/>
      <c r="L1936" s="30"/>
      <c r="M1936" s="30"/>
      <c r="N1936" s="30"/>
      <c r="O1936" s="30"/>
      <c r="P1936" s="30"/>
      <c r="Q1936" s="30"/>
      <c r="R1936" s="30"/>
      <c r="S1936" s="30"/>
      <c r="T1936" s="30"/>
      <c r="U1936" s="30"/>
      <c r="V1936" s="30"/>
      <c r="W1936" s="30"/>
      <c r="X1936" s="31"/>
      <c r="Y1936" s="30"/>
      <c r="Z1936" s="32"/>
    </row>
    <row r="1937" spans="2:26" x14ac:dyDescent="0.2">
      <c r="B1937" s="34"/>
      <c r="C1937" s="30"/>
      <c r="D1937" s="30"/>
      <c r="E1937" s="30"/>
      <c r="F1937" s="30"/>
      <c r="G1937" s="30"/>
      <c r="H1937" s="30"/>
      <c r="I1937" s="30"/>
      <c r="J1937" s="30"/>
      <c r="K1937" s="30"/>
      <c r="L1937" s="30"/>
      <c r="M1937" s="30"/>
      <c r="N1937" s="30"/>
      <c r="O1937" s="30"/>
      <c r="P1937" s="30"/>
      <c r="Q1937" s="30"/>
      <c r="R1937" s="30"/>
      <c r="S1937" s="30"/>
      <c r="T1937" s="30"/>
      <c r="U1937" s="30"/>
      <c r="V1937" s="30"/>
      <c r="W1937" s="30"/>
      <c r="X1937" s="31"/>
      <c r="Y1937" s="30"/>
      <c r="Z1937" s="32"/>
    </row>
    <row r="1938" spans="2:26" x14ac:dyDescent="0.2">
      <c r="B1938" s="34"/>
      <c r="C1938" s="30"/>
      <c r="D1938" s="30"/>
      <c r="E1938" s="30"/>
      <c r="F1938" s="30"/>
      <c r="G1938" s="30"/>
      <c r="H1938" s="30"/>
      <c r="I1938" s="30"/>
      <c r="J1938" s="30"/>
      <c r="K1938" s="30"/>
      <c r="L1938" s="30"/>
      <c r="M1938" s="30"/>
      <c r="N1938" s="30"/>
      <c r="O1938" s="30"/>
      <c r="P1938" s="30"/>
      <c r="Q1938" s="30"/>
      <c r="R1938" s="30"/>
      <c r="S1938" s="30"/>
      <c r="T1938" s="30"/>
      <c r="U1938" s="30"/>
      <c r="V1938" s="30"/>
      <c r="W1938" s="30"/>
      <c r="X1938" s="31"/>
      <c r="Y1938" s="30"/>
      <c r="Z1938" s="32"/>
    </row>
    <row r="1939" spans="2:26" x14ac:dyDescent="0.2">
      <c r="B1939" s="34"/>
      <c r="C1939" s="30"/>
      <c r="D1939" s="30"/>
      <c r="E1939" s="30"/>
      <c r="F1939" s="30"/>
      <c r="G1939" s="30"/>
      <c r="H1939" s="30"/>
      <c r="I1939" s="30"/>
      <c r="J1939" s="30"/>
      <c r="K1939" s="30"/>
      <c r="L1939" s="30"/>
      <c r="M1939" s="30"/>
      <c r="N1939" s="30"/>
      <c r="O1939" s="30"/>
      <c r="P1939" s="30"/>
      <c r="Q1939" s="30"/>
      <c r="R1939" s="30"/>
      <c r="S1939" s="30"/>
      <c r="T1939" s="30"/>
      <c r="U1939" s="30"/>
      <c r="V1939" s="30"/>
      <c r="W1939" s="30"/>
      <c r="X1939" s="31"/>
      <c r="Y1939" s="30"/>
      <c r="Z1939" s="32"/>
    </row>
    <row r="1940" spans="2:26" x14ac:dyDescent="0.2">
      <c r="B1940" s="34"/>
      <c r="C1940" s="30"/>
      <c r="D1940" s="30"/>
      <c r="E1940" s="30"/>
      <c r="F1940" s="30"/>
      <c r="G1940" s="30"/>
      <c r="H1940" s="30"/>
      <c r="I1940" s="30"/>
      <c r="J1940" s="30"/>
      <c r="K1940" s="30"/>
      <c r="L1940" s="30"/>
      <c r="M1940" s="30"/>
      <c r="N1940" s="30"/>
      <c r="O1940" s="30"/>
      <c r="P1940" s="30"/>
      <c r="Q1940" s="30"/>
      <c r="R1940" s="30"/>
      <c r="S1940" s="30"/>
      <c r="T1940" s="30"/>
      <c r="U1940" s="30"/>
      <c r="V1940" s="30"/>
      <c r="W1940" s="30"/>
      <c r="X1940" s="31"/>
      <c r="Y1940" s="30"/>
      <c r="Z1940" s="32"/>
    </row>
    <row r="1941" spans="2:26" x14ac:dyDescent="0.2">
      <c r="B1941" s="34"/>
      <c r="C1941" s="30"/>
      <c r="D1941" s="30"/>
      <c r="E1941" s="30"/>
      <c r="F1941" s="30"/>
      <c r="G1941" s="30"/>
      <c r="H1941" s="30"/>
      <c r="I1941" s="30"/>
      <c r="J1941" s="30"/>
      <c r="K1941" s="30"/>
      <c r="L1941" s="30"/>
      <c r="M1941" s="30"/>
      <c r="N1941" s="30"/>
      <c r="O1941" s="30"/>
      <c r="P1941" s="30"/>
      <c r="Q1941" s="30"/>
      <c r="R1941" s="30"/>
      <c r="S1941" s="30"/>
      <c r="T1941" s="30"/>
      <c r="U1941" s="30"/>
      <c r="V1941" s="30"/>
      <c r="W1941" s="30"/>
      <c r="X1941" s="31"/>
      <c r="Y1941" s="30"/>
      <c r="Z1941" s="32"/>
    </row>
    <row r="1942" spans="2:26" x14ac:dyDescent="0.2">
      <c r="B1942" s="34"/>
      <c r="C1942" s="30"/>
      <c r="D1942" s="30"/>
      <c r="E1942" s="30"/>
      <c r="F1942" s="30"/>
      <c r="G1942" s="30"/>
      <c r="H1942" s="30"/>
      <c r="I1942" s="30"/>
      <c r="J1942" s="30"/>
      <c r="K1942" s="30"/>
      <c r="L1942" s="30"/>
      <c r="M1942" s="30"/>
      <c r="N1942" s="30"/>
      <c r="O1942" s="30"/>
      <c r="P1942" s="30"/>
      <c r="Q1942" s="30"/>
      <c r="R1942" s="30"/>
      <c r="S1942" s="30"/>
      <c r="T1942" s="30"/>
      <c r="U1942" s="30"/>
      <c r="V1942" s="30"/>
      <c r="W1942" s="30"/>
      <c r="X1942" s="31"/>
      <c r="Y1942" s="30"/>
      <c r="Z1942" s="32"/>
    </row>
    <row r="1943" spans="2:26" x14ac:dyDescent="0.2">
      <c r="B1943" s="34"/>
      <c r="C1943" s="30"/>
      <c r="D1943" s="30"/>
      <c r="E1943" s="30"/>
      <c r="F1943" s="30"/>
      <c r="G1943" s="30"/>
      <c r="H1943" s="30"/>
      <c r="I1943" s="30"/>
      <c r="J1943" s="30"/>
      <c r="K1943" s="30"/>
      <c r="L1943" s="30"/>
      <c r="M1943" s="30"/>
      <c r="N1943" s="30"/>
      <c r="O1943" s="30"/>
      <c r="P1943" s="30"/>
      <c r="Q1943" s="30"/>
      <c r="R1943" s="30"/>
      <c r="S1943" s="30"/>
      <c r="T1943" s="30"/>
      <c r="U1943" s="30"/>
      <c r="V1943" s="30"/>
      <c r="W1943" s="30"/>
      <c r="X1943" s="31"/>
      <c r="Y1943" s="30"/>
      <c r="Z1943" s="32"/>
    </row>
    <row r="1944" spans="2:26" x14ac:dyDescent="0.2">
      <c r="B1944" s="34"/>
      <c r="C1944" s="30"/>
      <c r="D1944" s="30"/>
      <c r="E1944" s="30"/>
      <c r="F1944" s="30"/>
      <c r="G1944" s="30"/>
      <c r="H1944" s="30"/>
      <c r="I1944" s="30"/>
      <c r="J1944" s="30"/>
      <c r="K1944" s="30"/>
      <c r="L1944" s="30"/>
      <c r="M1944" s="30"/>
      <c r="N1944" s="30"/>
      <c r="O1944" s="30"/>
      <c r="P1944" s="30"/>
      <c r="Q1944" s="30"/>
      <c r="R1944" s="30"/>
      <c r="S1944" s="30"/>
      <c r="T1944" s="30"/>
      <c r="U1944" s="30"/>
      <c r="V1944" s="30"/>
      <c r="W1944" s="30"/>
      <c r="X1944" s="31"/>
      <c r="Y1944" s="30"/>
      <c r="Z1944" s="32"/>
    </row>
    <row r="1945" spans="2:26" x14ac:dyDescent="0.2">
      <c r="B1945" s="34"/>
      <c r="C1945" s="30"/>
      <c r="D1945" s="30"/>
      <c r="E1945" s="30"/>
      <c r="F1945" s="30"/>
      <c r="G1945" s="30"/>
      <c r="H1945" s="30"/>
      <c r="I1945" s="30"/>
      <c r="J1945" s="30"/>
      <c r="K1945" s="30"/>
      <c r="L1945" s="30"/>
      <c r="M1945" s="30"/>
      <c r="N1945" s="30"/>
      <c r="O1945" s="30"/>
      <c r="P1945" s="30"/>
      <c r="Q1945" s="30"/>
      <c r="R1945" s="30"/>
      <c r="S1945" s="30"/>
      <c r="T1945" s="30"/>
      <c r="U1945" s="30"/>
      <c r="V1945" s="30"/>
      <c r="W1945" s="30"/>
      <c r="X1945" s="31"/>
      <c r="Y1945" s="30"/>
      <c r="Z1945" s="32"/>
    </row>
    <row r="1946" spans="2:26" x14ac:dyDescent="0.2">
      <c r="B1946" s="34"/>
      <c r="C1946" s="30"/>
      <c r="D1946" s="30"/>
      <c r="E1946" s="30"/>
      <c r="F1946" s="30"/>
      <c r="G1946" s="30"/>
      <c r="H1946" s="30"/>
      <c r="I1946" s="30"/>
      <c r="J1946" s="30"/>
      <c r="K1946" s="30"/>
      <c r="L1946" s="30"/>
      <c r="M1946" s="30"/>
      <c r="N1946" s="30"/>
      <c r="O1946" s="30"/>
      <c r="P1946" s="30"/>
      <c r="Q1946" s="30"/>
      <c r="R1946" s="30"/>
      <c r="S1946" s="30"/>
      <c r="T1946" s="30"/>
      <c r="U1946" s="30"/>
      <c r="V1946" s="30"/>
      <c r="W1946" s="30"/>
      <c r="X1946" s="31"/>
      <c r="Y1946" s="30"/>
      <c r="Z1946" s="32"/>
    </row>
    <row r="1947" spans="2:26" x14ac:dyDescent="0.2">
      <c r="B1947" s="34"/>
      <c r="C1947" s="30"/>
      <c r="D1947" s="30"/>
      <c r="E1947" s="30"/>
      <c r="F1947" s="30"/>
      <c r="G1947" s="30"/>
      <c r="H1947" s="30"/>
      <c r="I1947" s="30"/>
      <c r="J1947" s="30"/>
      <c r="K1947" s="30"/>
      <c r="L1947" s="30"/>
      <c r="M1947" s="30"/>
      <c r="N1947" s="30"/>
      <c r="O1947" s="30"/>
      <c r="P1947" s="30"/>
      <c r="Q1947" s="30"/>
      <c r="R1947" s="30"/>
      <c r="S1947" s="30"/>
      <c r="T1947" s="30"/>
      <c r="U1947" s="30"/>
      <c r="V1947" s="30"/>
      <c r="W1947" s="30"/>
      <c r="X1947" s="31"/>
      <c r="Y1947" s="30"/>
      <c r="Z1947" s="32"/>
    </row>
    <row r="1948" spans="2:26" x14ac:dyDescent="0.2">
      <c r="B1948" s="34"/>
      <c r="C1948" s="30"/>
      <c r="D1948" s="30"/>
      <c r="E1948" s="30"/>
      <c r="F1948" s="30"/>
      <c r="G1948" s="30"/>
      <c r="H1948" s="30"/>
      <c r="I1948" s="30"/>
      <c r="J1948" s="30"/>
      <c r="K1948" s="30"/>
      <c r="L1948" s="30"/>
      <c r="M1948" s="30"/>
      <c r="N1948" s="30"/>
      <c r="O1948" s="30"/>
      <c r="P1948" s="30"/>
      <c r="Q1948" s="30"/>
      <c r="R1948" s="30"/>
      <c r="S1948" s="30"/>
      <c r="T1948" s="30"/>
      <c r="U1948" s="30"/>
      <c r="V1948" s="30"/>
      <c r="W1948" s="30"/>
      <c r="X1948" s="31"/>
      <c r="Y1948" s="30"/>
      <c r="Z1948" s="32"/>
    </row>
    <row r="1949" spans="2:26" x14ac:dyDescent="0.2">
      <c r="B1949" s="34"/>
      <c r="C1949" s="30"/>
      <c r="D1949" s="30"/>
      <c r="E1949" s="30"/>
      <c r="F1949" s="30"/>
      <c r="G1949" s="30"/>
      <c r="H1949" s="30"/>
      <c r="I1949" s="30"/>
      <c r="J1949" s="30"/>
      <c r="K1949" s="30"/>
      <c r="L1949" s="30"/>
      <c r="M1949" s="30"/>
      <c r="N1949" s="30"/>
      <c r="O1949" s="30"/>
      <c r="P1949" s="30"/>
      <c r="Q1949" s="30"/>
      <c r="R1949" s="30"/>
      <c r="S1949" s="30"/>
      <c r="T1949" s="30"/>
      <c r="U1949" s="30"/>
      <c r="V1949" s="30"/>
      <c r="W1949" s="30"/>
      <c r="X1949" s="31"/>
      <c r="Y1949" s="30"/>
      <c r="Z1949" s="32"/>
    </row>
    <row r="1950" spans="2:26" x14ac:dyDescent="0.2">
      <c r="B1950" s="34"/>
      <c r="C1950" s="30"/>
      <c r="D1950" s="30"/>
      <c r="E1950" s="30"/>
      <c r="F1950" s="30"/>
      <c r="G1950" s="30"/>
      <c r="H1950" s="30"/>
      <c r="I1950" s="30"/>
      <c r="J1950" s="30"/>
      <c r="K1950" s="30"/>
      <c r="L1950" s="30"/>
      <c r="M1950" s="30"/>
      <c r="N1950" s="30"/>
      <c r="O1950" s="30"/>
      <c r="P1950" s="30"/>
      <c r="Q1950" s="30"/>
      <c r="R1950" s="30"/>
      <c r="S1950" s="30"/>
      <c r="T1950" s="30"/>
      <c r="U1950" s="30"/>
      <c r="V1950" s="30"/>
      <c r="W1950" s="30"/>
      <c r="X1950" s="31"/>
      <c r="Y1950" s="30"/>
      <c r="Z1950" s="32"/>
    </row>
    <row r="1951" spans="2:26" x14ac:dyDescent="0.2">
      <c r="B1951" s="34"/>
      <c r="C1951" s="30"/>
      <c r="D1951" s="30"/>
      <c r="E1951" s="30"/>
      <c r="F1951" s="30"/>
      <c r="G1951" s="30"/>
      <c r="H1951" s="30"/>
      <c r="I1951" s="30"/>
      <c r="J1951" s="30"/>
      <c r="K1951" s="30"/>
      <c r="L1951" s="30"/>
      <c r="M1951" s="30"/>
      <c r="N1951" s="30"/>
      <c r="O1951" s="30"/>
      <c r="P1951" s="30"/>
      <c r="Q1951" s="30"/>
      <c r="R1951" s="30"/>
      <c r="S1951" s="30"/>
      <c r="T1951" s="30"/>
      <c r="U1951" s="30"/>
      <c r="V1951" s="30"/>
      <c r="W1951" s="30"/>
      <c r="X1951" s="31"/>
      <c r="Y1951" s="30"/>
      <c r="Z1951" s="32"/>
    </row>
    <row r="1952" spans="2:26" x14ac:dyDescent="0.2">
      <c r="B1952" s="34"/>
      <c r="C1952" s="30"/>
      <c r="D1952" s="30"/>
      <c r="E1952" s="30"/>
      <c r="F1952" s="30"/>
      <c r="G1952" s="30"/>
      <c r="H1952" s="30"/>
      <c r="I1952" s="30"/>
      <c r="J1952" s="30"/>
      <c r="K1952" s="30"/>
      <c r="L1952" s="30"/>
      <c r="M1952" s="30"/>
      <c r="N1952" s="30"/>
      <c r="O1952" s="30"/>
      <c r="P1952" s="30"/>
      <c r="Q1952" s="30"/>
      <c r="R1952" s="30"/>
      <c r="S1952" s="30"/>
      <c r="T1952" s="30"/>
      <c r="U1952" s="30"/>
      <c r="V1952" s="30"/>
      <c r="W1952" s="30"/>
      <c r="X1952" s="31"/>
      <c r="Y1952" s="30"/>
      <c r="Z1952" s="32"/>
    </row>
    <row r="1953" spans="2:26" x14ac:dyDescent="0.2">
      <c r="B1953" s="34"/>
      <c r="C1953" s="30"/>
      <c r="D1953" s="30"/>
      <c r="E1953" s="30"/>
      <c r="F1953" s="30"/>
      <c r="G1953" s="30"/>
      <c r="H1953" s="30"/>
      <c r="I1953" s="30"/>
      <c r="J1953" s="30"/>
      <c r="K1953" s="30"/>
      <c r="L1953" s="30"/>
      <c r="M1953" s="30"/>
      <c r="N1953" s="30"/>
      <c r="O1953" s="30"/>
      <c r="P1953" s="30"/>
      <c r="Q1953" s="30"/>
      <c r="R1953" s="30"/>
      <c r="S1953" s="30"/>
      <c r="T1953" s="30"/>
      <c r="U1953" s="30"/>
      <c r="V1953" s="30"/>
      <c r="W1953" s="30"/>
      <c r="X1953" s="31"/>
      <c r="Y1953" s="30"/>
      <c r="Z1953" s="32"/>
    </row>
    <row r="1954" spans="2:26" x14ac:dyDescent="0.2">
      <c r="B1954" s="34"/>
      <c r="C1954" s="30"/>
      <c r="D1954" s="30"/>
      <c r="E1954" s="30"/>
      <c r="F1954" s="30"/>
      <c r="G1954" s="30"/>
      <c r="H1954" s="30"/>
      <c r="I1954" s="30"/>
      <c r="J1954" s="30"/>
      <c r="K1954" s="30"/>
      <c r="L1954" s="30"/>
      <c r="M1954" s="30"/>
      <c r="N1954" s="30"/>
      <c r="O1954" s="30"/>
      <c r="P1954" s="30"/>
      <c r="Q1954" s="30"/>
      <c r="R1954" s="30"/>
      <c r="S1954" s="30"/>
      <c r="T1954" s="30"/>
      <c r="U1954" s="30"/>
      <c r="V1954" s="30"/>
      <c r="W1954" s="30"/>
      <c r="X1954" s="31"/>
      <c r="Y1954" s="30"/>
      <c r="Z1954" s="32"/>
    </row>
    <row r="1955" spans="2:26" x14ac:dyDescent="0.2">
      <c r="B1955" s="34"/>
      <c r="C1955" s="30"/>
      <c r="D1955" s="30"/>
      <c r="E1955" s="30"/>
      <c r="F1955" s="30"/>
      <c r="G1955" s="30"/>
      <c r="H1955" s="30"/>
      <c r="I1955" s="30"/>
      <c r="J1955" s="30"/>
      <c r="K1955" s="30"/>
      <c r="L1955" s="30"/>
      <c r="M1955" s="30"/>
      <c r="N1955" s="30"/>
      <c r="O1955" s="30"/>
      <c r="P1955" s="30"/>
      <c r="Q1955" s="30"/>
      <c r="R1955" s="30"/>
      <c r="S1955" s="30"/>
      <c r="T1955" s="30"/>
      <c r="U1955" s="30"/>
      <c r="V1955" s="30"/>
      <c r="W1955" s="30"/>
      <c r="X1955" s="31"/>
      <c r="Y1955" s="30"/>
      <c r="Z1955" s="32"/>
    </row>
    <row r="1956" spans="2:26" x14ac:dyDescent="0.2">
      <c r="B1956" s="34"/>
      <c r="C1956" s="30"/>
      <c r="D1956" s="30"/>
      <c r="E1956" s="30"/>
      <c r="F1956" s="30"/>
      <c r="G1956" s="30"/>
      <c r="H1956" s="30"/>
      <c r="I1956" s="30"/>
      <c r="J1956" s="30"/>
      <c r="K1956" s="30"/>
      <c r="L1956" s="30"/>
      <c r="M1956" s="30"/>
      <c r="N1956" s="30"/>
      <c r="O1956" s="30"/>
      <c r="P1956" s="30"/>
      <c r="Q1956" s="30"/>
      <c r="R1956" s="30"/>
      <c r="S1956" s="30"/>
      <c r="T1956" s="30"/>
      <c r="U1956" s="30"/>
      <c r="V1956" s="30"/>
      <c r="W1956" s="30"/>
      <c r="X1956" s="31"/>
      <c r="Y1956" s="30"/>
      <c r="Z1956" s="32"/>
    </row>
    <row r="1957" spans="2:26" x14ac:dyDescent="0.2">
      <c r="B1957" s="34"/>
      <c r="C1957" s="30"/>
      <c r="D1957" s="30"/>
      <c r="E1957" s="30"/>
      <c r="F1957" s="30"/>
      <c r="G1957" s="30"/>
      <c r="H1957" s="30"/>
      <c r="I1957" s="30"/>
      <c r="J1957" s="30"/>
      <c r="K1957" s="30"/>
      <c r="L1957" s="30"/>
      <c r="M1957" s="30"/>
      <c r="N1957" s="30"/>
      <c r="O1957" s="30"/>
      <c r="P1957" s="30"/>
      <c r="Q1957" s="30"/>
      <c r="R1957" s="30"/>
      <c r="S1957" s="30"/>
      <c r="T1957" s="30"/>
      <c r="U1957" s="30"/>
      <c r="V1957" s="30"/>
      <c r="W1957" s="30"/>
      <c r="X1957" s="31"/>
      <c r="Y1957" s="30"/>
      <c r="Z1957" s="32"/>
    </row>
    <row r="1958" spans="2:26" x14ac:dyDescent="0.2">
      <c r="B1958" s="34"/>
      <c r="C1958" s="30"/>
      <c r="D1958" s="30"/>
      <c r="E1958" s="30"/>
      <c r="F1958" s="30"/>
      <c r="G1958" s="30"/>
      <c r="H1958" s="30"/>
      <c r="I1958" s="30"/>
      <c r="J1958" s="30"/>
      <c r="K1958" s="30"/>
      <c r="L1958" s="30"/>
      <c r="M1958" s="30"/>
      <c r="N1958" s="30"/>
      <c r="O1958" s="30"/>
      <c r="P1958" s="30"/>
      <c r="Q1958" s="30"/>
      <c r="R1958" s="30"/>
      <c r="S1958" s="30"/>
      <c r="T1958" s="30"/>
      <c r="U1958" s="30"/>
      <c r="V1958" s="30"/>
      <c r="W1958" s="30"/>
      <c r="X1958" s="31"/>
      <c r="Y1958" s="30"/>
      <c r="Z1958" s="32"/>
    </row>
    <row r="1959" spans="2:26" x14ac:dyDescent="0.2">
      <c r="B1959" s="34"/>
      <c r="C1959" s="30"/>
      <c r="D1959" s="30"/>
      <c r="E1959" s="30"/>
      <c r="F1959" s="30"/>
      <c r="G1959" s="30"/>
      <c r="H1959" s="30"/>
      <c r="I1959" s="30"/>
      <c r="J1959" s="30"/>
      <c r="K1959" s="30"/>
      <c r="L1959" s="30"/>
      <c r="M1959" s="30"/>
      <c r="N1959" s="30"/>
      <c r="O1959" s="30"/>
      <c r="P1959" s="30"/>
      <c r="Q1959" s="30"/>
      <c r="R1959" s="30"/>
      <c r="S1959" s="30"/>
      <c r="T1959" s="30"/>
      <c r="U1959" s="30"/>
      <c r="V1959" s="30"/>
      <c r="W1959" s="30"/>
      <c r="X1959" s="31"/>
      <c r="Y1959" s="30"/>
      <c r="Z1959" s="32"/>
    </row>
    <row r="1960" spans="2:26" x14ac:dyDescent="0.2">
      <c r="B1960" s="34"/>
      <c r="C1960" s="30"/>
      <c r="D1960" s="30"/>
      <c r="E1960" s="30"/>
      <c r="F1960" s="30"/>
      <c r="G1960" s="30"/>
      <c r="H1960" s="30"/>
      <c r="I1960" s="30"/>
      <c r="J1960" s="30"/>
      <c r="K1960" s="30"/>
      <c r="L1960" s="30"/>
      <c r="M1960" s="30"/>
      <c r="N1960" s="30"/>
      <c r="O1960" s="30"/>
      <c r="P1960" s="30"/>
      <c r="Q1960" s="30"/>
      <c r="R1960" s="30"/>
      <c r="S1960" s="30"/>
      <c r="T1960" s="30"/>
      <c r="U1960" s="30"/>
      <c r="V1960" s="30"/>
      <c r="W1960" s="30"/>
      <c r="X1960" s="31"/>
      <c r="Y1960" s="30"/>
      <c r="Z1960" s="32"/>
    </row>
    <row r="1961" spans="2:26" x14ac:dyDescent="0.2">
      <c r="B1961" s="34"/>
      <c r="C1961" s="30"/>
      <c r="D1961" s="30"/>
      <c r="E1961" s="30"/>
      <c r="F1961" s="30"/>
      <c r="G1961" s="30"/>
      <c r="H1961" s="30"/>
      <c r="I1961" s="30"/>
      <c r="J1961" s="30"/>
      <c r="K1961" s="30"/>
      <c r="L1961" s="30"/>
      <c r="M1961" s="30"/>
      <c r="N1961" s="30"/>
      <c r="O1961" s="30"/>
      <c r="P1961" s="30"/>
      <c r="Q1961" s="30"/>
      <c r="R1961" s="30"/>
      <c r="S1961" s="30"/>
      <c r="T1961" s="30"/>
      <c r="U1961" s="30"/>
      <c r="V1961" s="30"/>
      <c r="W1961" s="30"/>
      <c r="X1961" s="31"/>
      <c r="Y1961" s="30"/>
      <c r="Z1961" s="32"/>
    </row>
    <row r="1962" spans="2:26" x14ac:dyDescent="0.2">
      <c r="B1962" s="34"/>
      <c r="C1962" s="30"/>
      <c r="D1962" s="30"/>
      <c r="E1962" s="30"/>
      <c r="F1962" s="30"/>
      <c r="G1962" s="30"/>
      <c r="H1962" s="30"/>
      <c r="I1962" s="30"/>
      <c r="J1962" s="30"/>
      <c r="K1962" s="30"/>
      <c r="L1962" s="30"/>
      <c r="M1962" s="30"/>
      <c r="N1962" s="30"/>
      <c r="O1962" s="30"/>
      <c r="P1962" s="30"/>
      <c r="Q1962" s="30"/>
      <c r="R1962" s="30"/>
      <c r="S1962" s="30"/>
      <c r="T1962" s="30"/>
      <c r="U1962" s="30"/>
      <c r="V1962" s="30"/>
      <c r="W1962" s="30"/>
      <c r="X1962" s="31"/>
      <c r="Y1962" s="30"/>
      <c r="Z1962" s="32"/>
    </row>
    <row r="1963" spans="2:26" x14ac:dyDescent="0.2">
      <c r="B1963" s="34"/>
      <c r="C1963" s="30"/>
      <c r="D1963" s="30"/>
      <c r="E1963" s="30"/>
      <c r="F1963" s="30"/>
      <c r="G1963" s="30"/>
      <c r="H1963" s="30"/>
      <c r="I1963" s="30"/>
      <c r="J1963" s="30"/>
      <c r="K1963" s="30"/>
      <c r="L1963" s="30"/>
      <c r="M1963" s="30"/>
      <c r="N1963" s="30"/>
      <c r="O1963" s="30"/>
      <c r="P1963" s="30"/>
      <c r="Q1963" s="30"/>
      <c r="R1963" s="30"/>
      <c r="S1963" s="30"/>
      <c r="T1963" s="30"/>
      <c r="U1963" s="30"/>
      <c r="V1963" s="30"/>
      <c r="W1963" s="30"/>
      <c r="X1963" s="31"/>
      <c r="Y1963" s="30"/>
      <c r="Z1963" s="32"/>
    </row>
    <row r="1964" spans="2:26" x14ac:dyDescent="0.2">
      <c r="B1964" s="34"/>
      <c r="C1964" s="30"/>
      <c r="D1964" s="30"/>
      <c r="E1964" s="30"/>
      <c r="F1964" s="30"/>
      <c r="G1964" s="30"/>
      <c r="H1964" s="30"/>
      <c r="I1964" s="30"/>
      <c r="J1964" s="30"/>
      <c r="K1964" s="30"/>
      <c r="L1964" s="30"/>
      <c r="M1964" s="30"/>
      <c r="N1964" s="30"/>
      <c r="O1964" s="30"/>
      <c r="P1964" s="30"/>
      <c r="Q1964" s="30"/>
      <c r="R1964" s="30"/>
      <c r="S1964" s="30"/>
      <c r="T1964" s="30"/>
      <c r="U1964" s="30"/>
      <c r="V1964" s="30"/>
      <c r="W1964" s="30"/>
      <c r="X1964" s="31"/>
      <c r="Y1964" s="30"/>
      <c r="Z1964" s="32"/>
    </row>
    <row r="1965" spans="2:26" x14ac:dyDescent="0.2">
      <c r="B1965" s="34"/>
      <c r="C1965" s="30"/>
      <c r="D1965" s="30"/>
      <c r="E1965" s="30"/>
      <c r="F1965" s="30"/>
      <c r="G1965" s="30"/>
      <c r="H1965" s="30"/>
      <c r="I1965" s="30"/>
      <c r="J1965" s="30"/>
      <c r="K1965" s="30"/>
      <c r="L1965" s="30"/>
      <c r="M1965" s="30"/>
      <c r="N1965" s="30"/>
      <c r="O1965" s="30"/>
      <c r="P1965" s="30"/>
      <c r="Q1965" s="30"/>
      <c r="R1965" s="30"/>
      <c r="S1965" s="30"/>
      <c r="T1965" s="30"/>
      <c r="U1965" s="30"/>
      <c r="V1965" s="30"/>
      <c r="W1965" s="30"/>
      <c r="X1965" s="31"/>
      <c r="Y1965" s="30"/>
      <c r="Z1965" s="32"/>
    </row>
    <row r="1966" spans="2:26" x14ac:dyDescent="0.2">
      <c r="B1966" s="34"/>
      <c r="C1966" s="30"/>
      <c r="D1966" s="30"/>
      <c r="E1966" s="30"/>
      <c r="F1966" s="30"/>
      <c r="G1966" s="30"/>
      <c r="H1966" s="30"/>
      <c r="I1966" s="30"/>
      <c r="J1966" s="30"/>
      <c r="K1966" s="30"/>
      <c r="L1966" s="30"/>
      <c r="M1966" s="30"/>
      <c r="N1966" s="30"/>
      <c r="O1966" s="30"/>
      <c r="P1966" s="30"/>
      <c r="Q1966" s="30"/>
      <c r="R1966" s="30"/>
      <c r="S1966" s="30"/>
      <c r="T1966" s="30"/>
      <c r="U1966" s="30"/>
      <c r="V1966" s="30"/>
      <c r="W1966" s="30"/>
      <c r="X1966" s="31"/>
      <c r="Y1966" s="30"/>
      <c r="Z1966" s="32"/>
    </row>
    <row r="1967" spans="2:26" x14ac:dyDescent="0.2">
      <c r="B1967" s="34"/>
      <c r="C1967" s="30"/>
      <c r="D1967" s="30"/>
      <c r="E1967" s="30"/>
      <c r="F1967" s="30"/>
      <c r="G1967" s="30"/>
      <c r="H1967" s="30"/>
      <c r="I1967" s="30"/>
      <c r="J1967" s="30"/>
      <c r="K1967" s="30"/>
      <c r="L1967" s="30"/>
      <c r="M1967" s="30"/>
      <c r="N1967" s="30"/>
      <c r="O1967" s="30"/>
      <c r="P1967" s="30"/>
      <c r="Q1967" s="30"/>
      <c r="R1967" s="30"/>
      <c r="S1967" s="30"/>
      <c r="T1967" s="30"/>
      <c r="U1967" s="30"/>
      <c r="V1967" s="30"/>
      <c r="W1967" s="30"/>
      <c r="X1967" s="31"/>
      <c r="Y1967" s="30"/>
      <c r="Z1967" s="32"/>
    </row>
    <row r="1968" spans="2:26" x14ac:dyDescent="0.2">
      <c r="B1968" s="34"/>
      <c r="C1968" s="30"/>
      <c r="D1968" s="30"/>
      <c r="E1968" s="30"/>
      <c r="F1968" s="30"/>
      <c r="G1968" s="30"/>
      <c r="H1968" s="30"/>
      <c r="I1968" s="30"/>
      <c r="J1968" s="30"/>
      <c r="K1968" s="30"/>
      <c r="L1968" s="30"/>
      <c r="M1968" s="30"/>
      <c r="N1968" s="30"/>
      <c r="O1968" s="30"/>
      <c r="P1968" s="30"/>
      <c r="Q1968" s="30"/>
      <c r="R1968" s="30"/>
      <c r="S1968" s="30"/>
      <c r="T1968" s="30"/>
      <c r="U1968" s="30"/>
      <c r="V1968" s="30"/>
      <c r="W1968" s="30"/>
      <c r="X1968" s="31"/>
      <c r="Y1968" s="30"/>
      <c r="Z1968" s="32"/>
    </row>
    <row r="1969" spans="2:26" x14ac:dyDescent="0.2">
      <c r="B1969" s="34"/>
      <c r="C1969" s="30"/>
      <c r="D1969" s="30"/>
      <c r="E1969" s="30"/>
      <c r="F1969" s="30"/>
      <c r="G1969" s="30"/>
      <c r="H1969" s="30"/>
      <c r="I1969" s="30"/>
      <c r="J1969" s="30"/>
      <c r="K1969" s="30"/>
      <c r="L1969" s="30"/>
      <c r="M1969" s="30"/>
      <c r="N1969" s="30"/>
      <c r="O1969" s="30"/>
      <c r="P1969" s="30"/>
      <c r="Q1969" s="30"/>
      <c r="R1969" s="30"/>
      <c r="S1969" s="30"/>
      <c r="T1969" s="30"/>
      <c r="U1969" s="30"/>
      <c r="V1969" s="30"/>
      <c r="W1969" s="30"/>
      <c r="X1969" s="31"/>
      <c r="Y1969" s="30"/>
      <c r="Z1969" s="32"/>
    </row>
    <row r="1970" spans="2:26" x14ac:dyDescent="0.2">
      <c r="B1970" s="34"/>
      <c r="C1970" s="30"/>
      <c r="D1970" s="30"/>
      <c r="E1970" s="30"/>
      <c r="F1970" s="30"/>
      <c r="G1970" s="30"/>
      <c r="H1970" s="30"/>
      <c r="I1970" s="30"/>
      <c r="J1970" s="30"/>
      <c r="K1970" s="30"/>
      <c r="L1970" s="30"/>
      <c r="M1970" s="30"/>
      <c r="N1970" s="30"/>
      <c r="O1970" s="30"/>
      <c r="P1970" s="30"/>
      <c r="Q1970" s="30"/>
      <c r="R1970" s="30"/>
      <c r="S1970" s="30"/>
      <c r="T1970" s="30"/>
      <c r="U1970" s="30"/>
      <c r="V1970" s="30"/>
      <c r="W1970" s="30"/>
      <c r="X1970" s="31"/>
      <c r="Y1970" s="30"/>
      <c r="Z1970" s="32"/>
    </row>
    <row r="1971" spans="2:26" x14ac:dyDescent="0.2">
      <c r="B1971" s="34"/>
      <c r="C1971" s="30"/>
      <c r="D1971" s="30"/>
      <c r="E1971" s="30"/>
      <c r="F1971" s="30"/>
      <c r="G1971" s="30"/>
      <c r="H1971" s="30"/>
      <c r="I1971" s="30"/>
      <c r="J1971" s="30"/>
      <c r="K1971" s="30"/>
      <c r="L1971" s="30"/>
      <c r="M1971" s="30"/>
      <c r="N1971" s="30"/>
      <c r="O1971" s="30"/>
      <c r="P1971" s="30"/>
      <c r="Q1971" s="30"/>
      <c r="R1971" s="30"/>
      <c r="S1971" s="30"/>
      <c r="T1971" s="30"/>
      <c r="U1971" s="30"/>
      <c r="V1971" s="30"/>
      <c r="W1971" s="30"/>
      <c r="X1971" s="31"/>
      <c r="Y1971" s="30"/>
      <c r="Z1971" s="32"/>
    </row>
    <row r="1972" spans="2:26" x14ac:dyDescent="0.2">
      <c r="B1972" s="34"/>
      <c r="C1972" s="30"/>
      <c r="D1972" s="30"/>
      <c r="E1972" s="30"/>
      <c r="F1972" s="30"/>
      <c r="G1972" s="30"/>
      <c r="H1972" s="30"/>
      <c r="I1972" s="30"/>
      <c r="J1972" s="30"/>
      <c r="K1972" s="30"/>
      <c r="L1972" s="30"/>
      <c r="M1972" s="30"/>
      <c r="N1972" s="30"/>
      <c r="O1972" s="30"/>
      <c r="P1972" s="30"/>
      <c r="Q1972" s="30"/>
      <c r="R1972" s="30"/>
      <c r="S1972" s="30"/>
      <c r="T1972" s="30"/>
      <c r="U1972" s="30"/>
      <c r="V1972" s="30"/>
      <c r="W1972" s="30"/>
      <c r="X1972" s="31"/>
      <c r="Y1972" s="30"/>
      <c r="Z1972" s="32"/>
    </row>
    <row r="1973" spans="2:26" x14ac:dyDescent="0.2">
      <c r="B1973" s="34"/>
      <c r="C1973" s="30"/>
      <c r="D1973" s="30"/>
      <c r="E1973" s="30"/>
      <c r="F1973" s="30"/>
      <c r="G1973" s="30"/>
      <c r="H1973" s="30"/>
      <c r="I1973" s="30"/>
      <c r="J1973" s="30"/>
      <c r="K1973" s="30"/>
      <c r="L1973" s="30"/>
      <c r="M1973" s="30"/>
      <c r="N1973" s="30"/>
      <c r="O1973" s="30"/>
      <c r="P1973" s="30"/>
      <c r="Q1973" s="30"/>
      <c r="R1973" s="30"/>
      <c r="S1973" s="30"/>
      <c r="T1973" s="30"/>
      <c r="U1973" s="30"/>
      <c r="V1973" s="30"/>
      <c r="W1973" s="30"/>
      <c r="X1973" s="31"/>
      <c r="Y1973" s="30"/>
      <c r="Z1973" s="32"/>
    </row>
    <row r="1974" spans="2:26" x14ac:dyDescent="0.2">
      <c r="B1974" s="34"/>
      <c r="C1974" s="30"/>
      <c r="D1974" s="30"/>
      <c r="E1974" s="30"/>
      <c r="F1974" s="30"/>
      <c r="G1974" s="30"/>
      <c r="H1974" s="30"/>
      <c r="I1974" s="30"/>
      <c r="J1974" s="30"/>
      <c r="K1974" s="30"/>
      <c r="L1974" s="30"/>
      <c r="M1974" s="30"/>
      <c r="N1974" s="30"/>
      <c r="O1974" s="30"/>
      <c r="P1974" s="30"/>
      <c r="Q1974" s="30"/>
      <c r="R1974" s="30"/>
      <c r="S1974" s="30"/>
      <c r="T1974" s="30"/>
      <c r="U1974" s="30"/>
      <c r="V1974" s="30"/>
      <c r="W1974" s="30"/>
      <c r="X1974" s="31"/>
      <c r="Y1974" s="30"/>
      <c r="Z1974" s="32"/>
    </row>
    <row r="1975" spans="2:26" x14ac:dyDescent="0.2">
      <c r="B1975" s="34"/>
      <c r="C1975" s="30"/>
      <c r="D1975" s="30"/>
      <c r="E1975" s="30"/>
      <c r="F1975" s="30"/>
      <c r="G1975" s="30"/>
      <c r="H1975" s="30"/>
      <c r="I1975" s="30"/>
      <c r="J1975" s="30"/>
      <c r="K1975" s="30"/>
      <c r="L1975" s="30"/>
      <c r="M1975" s="30"/>
      <c r="N1975" s="30"/>
      <c r="O1975" s="30"/>
      <c r="P1975" s="30"/>
      <c r="Q1975" s="30"/>
      <c r="R1975" s="30"/>
      <c r="S1975" s="30"/>
      <c r="T1975" s="30"/>
      <c r="U1975" s="30"/>
      <c r="V1975" s="30"/>
      <c r="W1975" s="30"/>
      <c r="X1975" s="31"/>
      <c r="Y1975" s="30"/>
      <c r="Z1975" s="32"/>
    </row>
    <row r="1976" spans="2:26" x14ac:dyDescent="0.2">
      <c r="B1976" s="34"/>
      <c r="C1976" s="30"/>
      <c r="D1976" s="30"/>
      <c r="E1976" s="30"/>
      <c r="F1976" s="30"/>
      <c r="G1976" s="30"/>
      <c r="H1976" s="30"/>
      <c r="I1976" s="30"/>
      <c r="J1976" s="30"/>
      <c r="K1976" s="30"/>
      <c r="L1976" s="30"/>
      <c r="M1976" s="30"/>
      <c r="N1976" s="30"/>
      <c r="O1976" s="30"/>
      <c r="P1976" s="30"/>
      <c r="Q1976" s="30"/>
      <c r="R1976" s="30"/>
      <c r="S1976" s="30"/>
      <c r="T1976" s="30"/>
      <c r="U1976" s="30"/>
      <c r="V1976" s="30"/>
      <c r="W1976" s="30"/>
      <c r="X1976" s="31"/>
      <c r="Y1976" s="30"/>
      <c r="Z1976" s="32"/>
    </row>
    <row r="1977" spans="2:26" x14ac:dyDescent="0.2">
      <c r="B1977" s="34"/>
      <c r="C1977" s="30"/>
      <c r="D1977" s="30"/>
      <c r="E1977" s="30"/>
      <c r="F1977" s="30"/>
      <c r="G1977" s="30"/>
      <c r="H1977" s="30"/>
      <c r="I1977" s="30"/>
      <c r="J1977" s="30"/>
      <c r="K1977" s="30"/>
      <c r="L1977" s="30"/>
      <c r="M1977" s="30"/>
      <c r="N1977" s="30"/>
      <c r="O1977" s="30"/>
      <c r="P1977" s="30"/>
      <c r="Q1977" s="30"/>
      <c r="R1977" s="30"/>
      <c r="S1977" s="30"/>
      <c r="T1977" s="30"/>
      <c r="U1977" s="30"/>
      <c r="V1977" s="30"/>
      <c r="W1977" s="30"/>
      <c r="X1977" s="31"/>
      <c r="Y1977" s="30"/>
      <c r="Z1977" s="32"/>
    </row>
    <row r="1978" spans="2:26" x14ac:dyDescent="0.2">
      <c r="B1978" s="34"/>
      <c r="C1978" s="30"/>
      <c r="D1978" s="30"/>
      <c r="E1978" s="30"/>
      <c r="F1978" s="30"/>
      <c r="G1978" s="30"/>
      <c r="H1978" s="30"/>
      <c r="I1978" s="30"/>
      <c r="J1978" s="30"/>
      <c r="K1978" s="30"/>
      <c r="L1978" s="30"/>
      <c r="M1978" s="30"/>
      <c r="N1978" s="30"/>
      <c r="O1978" s="30"/>
      <c r="P1978" s="30"/>
      <c r="Q1978" s="30"/>
      <c r="R1978" s="30"/>
      <c r="S1978" s="30"/>
      <c r="T1978" s="30"/>
      <c r="U1978" s="30"/>
      <c r="V1978" s="30"/>
      <c r="W1978" s="30"/>
      <c r="X1978" s="31"/>
      <c r="Y1978" s="30"/>
      <c r="Z1978" s="32"/>
    </row>
    <row r="1979" spans="2:26" x14ac:dyDescent="0.2">
      <c r="B1979" s="34"/>
      <c r="C1979" s="30"/>
      <c r="D1979" s="30"/>
      <c r="E1979" s="30"/>
      <c r="F1979" s="30"/>
      <c r="G1979" s="30"/>
      <c r="H1979" s="30"/>
      <c r="I1979" s="30"/>
      <c r="J1979" s="30"/>
      <c r="K1979" s="30"/>
      <c r="L1979" s="30"/>
      <c r="M1979" s="30"/>
      <c r="N1979" s="30"/>
      <c r="O1979" s="30"/>
      <c r="P1979" s="30"/>
      <c r="Q1979" s="30"/>
      <c r="R1979" s="30"/>
      <c r="S1979" s="30"/>
      <c r="T1979" s="30"/>
      <c r="U1979" s="30"/>
      <c r="V1979" s="30"/>
      <c r="W1979" s="30"/>
      <c r="X1979" s="31"/>
      <c r="Y1979" s="30"/>
      <c r="Z1979" s="32"/>
    </row>
    <row r="1980" spans="2:26" x14ac:dyDescent="0.2">
      <c r="B1980" s="34"/>
      <c r="C1980" s="30"/>
      <c r="D1980" s="30"/>
      <c r="E1980" s="30"/>
      <c r="F1980" s="30"/>
      <c r="G1980" s="30"/>
      <c r="H1980" s="30"/>
      <c r="I1980" s="30"/>
      <c r="J1980" s="30"/>
      <c r="K1980" s="30"/>
      <c r="L1980" s="30"/>
      <c r="M1980" s="30"/>
      <c r="N1980" s="30"/>
      <c r="O1980" s="30"/>
      <c r="P1980" s="30"/>
      <c r="Q1980" s="30"/>
      <c r="R1980" s="30"/>
      <c r="S1980" s="30"/>
      <c r="T1980" s="30"/>
      <c r="U1980" s="30"/>
      <c r="V1980" s="30"/>
      <c r="W1980" s="30"/>
      <c r="X1980" s="31"/>
      <c r="Y1980" s="30"/>
      <c r="Z1980" s="32"/>
    </row>
    <row r="1981" spans="2:26" x14ac:dyDescent="0.2">
      <c r="B1981" s="34"/>
      <c r="C1981" s="30"/>
      <c r="D1981" s="30"/>
      <c r="E1981" s="30"/>
      <c r="F1981" s="30"/>
      <c r="G1981" s="30"/>
      <c r="H1981" s="30"/>
      <c r="I1981" s="30"/>
      <c r="J1981" s="30"/>
      <c r="K1981" s="30"/>
      <c r="L1981" s="30"/>
      <c r="M1981" s="30"/>
      <c r="N1981" s="30"/>
      <c r="O1981" s="30"/>
      <c r="P1981" s="30"/>
      <c r="Q1981" s="30"/>
      <c r="R1981" s="30"/>
      <c r="S1981" s="30"/>
      <c r="T1981" s="30"/>
      <c r="U1981" s="30"/>
      <c r="V1981" s="30"/>
      <c r="W1981" s="30"/>
      <c r="X1981" s="31"/>
      <c r="Y1981" s="30"/>
      <c r="Z1981" s="32"/>
    </row>
    <row r="1982" spans="2:26" x14ac:dyDescent="0.2">
      <c r="B1982" s="34"/>
      <c r="C1982" s="30"/>
      <c r="D1982" s="30"/>
      <c r="E1982" s="30"/>
      <c r="F1982" s="30"/>
      <c r="G1982" s="30"/>
      <c r="H1982" s="30"/>
      <c r="I1982" s="30"/>
      <c r="J1982" s="30"/>
      <c r="K1982" s="30"/>
      <c r="L1982" s="30"/>
      <c r="M1982" s="30"/>
      <c r="N1982" s="30"/>
      <c r="O1982" s="30"/>
      <c r="P1982" s="30"/>
      <c r="Q1982" s="30"/>
      <c r="R1982" s="30"/>
      <c r="S1982" s="30"/>
      <c r="T1982" s="30"/>
      <c r="U1982" s="30"/>
      <c r="V1982" s="30"/>
      <c r="W1982" s="30"/>
      <c r="X1982" s="31"/>
      <c r="Y1982" s="30"/>
      <c r="Z1982" s="32"/>
    </row>
    <row r="1983" spans="2:26" x14ac:dyDescent="0.2">
      <c r="B1983" s="34"/>
      <c r="C1983" s="30"/>
      <c r="D1983" s="30"/>
      <c r="E1983" s="30"/>
      <c r="F1983" s="30"/>
      <c r="G1983" s="30"/>
      <c r="H1983" s="30"/>
      <c r="I1983" s="30"/>
      <c r="J1983" s="30"/>
      <c r="K1983" s="30"/>
      <c r="L1983" s="30"/>
      <c r="M1983" s="30"/>
      <c r="N1983" s="30"/>
      <c r="O1983" s="30"/>
      <c r="P1983" s="30"/>
      <c r="Q1983" s="30"/>
      <c r="R1983" s="30"/>
      <c r="S1983" s="30"/>
      <c r="T1983" s="30"/>
      <c r="U1983" s="30"/>
      <c r="V1983" s="30"/>
      <c r="W1983" s="30"/>
      <c r="X1983" s="31"/>
      <c r="Y1983" s="30"/>
      <c r="Z1983" s="32"/>
    </row>
    <row r="1984" spans="2:26" x14ac:dyDescent="0.2">
      <c r="B1984" s="34"/>
      <c r="C1984" s="30"/>
      <c r="D1984" s="30"/>
      <c r="E1984" s="30"/>
      <c r="F1984" s="30"/>
      <c r="G1984" s="30"/>
      <c r="H1984" s="30"/>
      <c r="I1984" s="30"/>
      <c r="J1984" s="30"/>
      <c r="K1984" s="30"/>
      <c r="L1984" s="30"/>
      <c r="M1984" s="30"/>
      <c r="N1984" s="30"/>
      <c r="O1984" s="30"/>
      <c r="P1984" s="30"/>
      <c r="Q1984" s="30"/>
      <c r="R1984" s="30"/>
      <c r="S1984" s="30"/>
      <c r="T1984" s="30"/>
      <c r="U1984" s="30"/>
      <c r="V1984" s="30"/>
      <c r="W1984" s="30"/>
      <c r="X1984" s="31"/>
      <c r="Y1984" s="30"/>
      <c r="Z1984" s="32"/>
    </row>
    <row r="1985" spans="2:26" x14ac:dyDescent="0.2">
      <c r="B1985" s="34"/>
      <c r="C1985" s="30"/>
      <c r="D1985" s="30"/>
      <c r="E1985" s="30"/>
      <c r="F1985" s="30"/>
      <c r="G1985" s="30"/>
      <c r="H1985" s="30"/>
      <c r="I1985" s="30"/>
      <c r="J1985" s="30"/>
      <c r="K1985" s="30"/>
      <c r="L1985" s="30"/>
      <c r="M1985" s="30"/>
      <c r="N1985" s="30"/>
      <c r="O1985" s="30"/>
      <c r="P1985" s="30"/>
      <c r="Q1985" s="30"/>
      <c r="R1985" s="30"/>
      <c r="S1985" s="30"/>
      <c r="T1985" s="30"/>
      <c r="U1985" s="30"/>
      <c r="V1985" s="30"/>
      <c r="W1985" s="30"/>
      <c r="X1985" s="31"/>
      <c r="Y1985" s="30"/>
      <c r="Z1985" s="32"/>
    </row>
    <row r="1986" spans="2:26" x14ac:dyDescent="0.2">
      <c r="B1986" s="34"/>
      <c r="C1986" s="30"/>
      <c r="D1986" s="30"/>
      <c r="E1986" s="30"/>
      <c r="F1986" s="30"/>
      <c r="G1986" s="30"/>
      <c r="H1986" s="30"/>
      <c r="I1986" s="30"/>
      <c r="J1986" s="30"/>
      <c r="K1986" s="30"/>
      <c r="L1986" s="30"/>
      <c r="M1986" s="30"/>
      <c r="N1986" s="30"/>
      <c r="O1986" s="30"/>
      <c r="P1986" s="30"/>
      <c r="Q1986" s="30"/>
      <c r="R1986" s="30"/>
      <c r="S1986" s="30"/>
      <c r="T1986" s="30"/>
      <c r="U1986" s="30"/>
      <c r="V1986" s="30"/>
      <c r="W1986" s="30"/>
      <c r="X1986" s="31"/>
      <c r="Y1986" s="30"/>
      <c r="Z1986" s="32"/>
    </row>
    <row r="1987" spans="2:26" x14ac:dyDescent="0.2">
      <c r="B1987" s="34"/>
      <c r="C1987" s="30"/>
      <c r="D1987" s="30"/>
      <c r="E1987" s="30"/>
      <c r="F1987" s="30"/>
      <c r="G1987" s="30"/>
      <c r="H1987" s="30"/>
      <c r="I1987" s="30"/>
      <c r="J1987" s="30"/>
      <c r="K1987" s="30"/>
      <c r="L1987" s="30"/>
      <c r="M1987" s="30"/>
      <c r="N1987" s="30"/>
      <c r="O1987" s="30"/>
      <c r="P1987" s="30"/>
      <c r="Q1987" s="30"/>
      <c r="R1987" s="30"/>
      <c r="S1987" s="30"/>
      <c r="T1987" s="30"/>
      <c r="U1987" s="30"/>
      <c r="V1987" s="30"/>
      <c r="W1987" s="30"/>
      <c r="X1987" s="31"/>
      <c r="Y1987" s="30"/>
      <c r="Z1987" s="32"/>
    </row>
    <row r="1988" spans="2:26" x14ac:dyDescent="0.2">
      <c r="B1988" s="34"/>
      <c r="C1988" s="30"/>
      <c r="D1988" s="30"/>
      <c r="E1988" s="30"/>
      <c r="F1988" s="30"/>
      <c r="G1988" s="30"/>
      <c r="H1988" s="30"/>
      <c r="I1988" s="30"/>
      <c r="J1988" s="30"/>
      <c r="K1988" s="30"/>
      <c r="L1988" s="30"/>
      <c r="M1988" s="30"/>
      <c r="N1988" s="30"/>
      <c r="O1988" s="30"/>
      <c r="P1988" s="30"/>
      <c r="Q1988" s="30"/>
      <c r="R1988" s="30"/>
      <c r="S1988" s="30"/>
      <c r="T1988" s="30"/>
      <c r="U1988" s="30"/>
      <c r="V1988" s="30"/>
      <c r="W1988" s="30"/>
      <c r="X1988" s="31"/>
      <c r="Y1988" s="30"/>
      <c r="Z1988" s="32"/>
    </row>
    <row r="1989" spans="2:26" x14ac:dyDescent="0.2">
      <c r="B1989" s="34"/>
      <c r="C1989" s="30"/>
      <c r="D1989" s="30"/>
      <c r="E1989" s="30"/>
      <c r="F1989" s="30"/>
      <c r="G1989" s="30"/>
      <c r="H1989" s="30"/>
      <c r="I1989" s="30"/>
      <c r="J1989" s="30"/>
      <c r="K1989" s="30"/>
      <c r="L1989" s="30"/>
      <c r="M1989" s="30"/>
      <c r="N1989" s="30"/>
      <c r="O1989" s="30"/>
      <c r="P1989" s="30"/>
      <c r="Q1989" s="30"/>
      <c r="R1989" s="30"/>
      <c r="S1989" s="30"/>
      <c r="T1989" s="30"/>
      <c r="U1989" s="30"/>
      <c r="V1989" s="30"/>
      <c r="W1989" s="30"/>
      <c r="X1989" s="31"/>
      <c r="Y1989" s="30"/>
      <c r="Z1989" s="32"/>
    </row>
    <row r="1990" spans="2:26" x14ac:dyDescent="0.2">
      <c r="B1990" s="34"/>
      <c r="C1990" s="30"/>
      <c r="D1990" s="30"/>
      <c r="E1990" s="30"/>
      <c r="F1990" s="30"/>
      <c r="G1990" s="30"/>
      <c r="H1990" s="30"/>
      <c r="I1990" s="30"/>
      <c r="J1990" s="30"/>
      <c r="K1990" s="30"/>
      <c r="L1990" s="30"/>
      <c r="M1990" s="30"/>
      <c r="N1990" s="30"/>
      <c r="O1990" s="30"/>
      <c r="P1990" s="30"/>
      <c r="Q1990" s="30"/>
      <c r="R1990" s="30"/>
      <c r="S1990" s="30"/>
      <c r="T1990" s="30"/>
      <c r="U1990" s="30"/>
      <c r="V1990" s="30"/>
      <c r="W1990" s="30"/>
      <c r="X1990" s="31"/>
      <c r="Y1990" s="30"/>
      <c r="Z1990" s="32"/>
    </row>
    <row r="1991" spans="2:26" x14ac:dyDescent="0.2">
      <c r="B1991" s="34"/>
      <c r="C1991" s="30"/>
      <c r="D1991" s="30"/>
      <c r="E1991" s="30"/>
      <c r="F1991" s="30"/>
      <c r="G1991" s="30"/>
      <c r="H1991" s="30"/>
      <c r="I1991" s="30"/>
      <c r="J1991" s="30"/>
      <c r="K1991" s="30"/>
      <c r="L1991" s="30"/>
      <c r="M1991" s="30"/>
      <c r="N1991" s="30"/>
      <c r="O1991" s="30"/>
      <c r="P1991" s="30"/>
      <c r="Q1991" s="30"/>
      <c r="R1991" s="30"/>
      <c r="S1991" s="30"/>
      <c r="T1991" s="30"/>
      <c r="U1991" s="30"/>
      <c r="V1991" s="30"/>
      <c r="W1991" s="30"/>
      <c r="X1991" s="31"/>
      <c r="Y1991" s="30"/>
      <c r="Z1991" s="32"/>
    </row>
    <row r="1992" spans="2:26" x14ac:dyDescent="0.2">
      <c r="B1992" s="34"/>
      <c r="C1992" s="30"/>
      <c r="D1992" s="30"/>
      <c r="E1992" s="30"/>
      <c r="F1992" s="30"/>
      <c r="G1992" s="30"/>
      <c r="H1992" s="30"/>
      <c r="I1992" s="30"/>
      <c r="J1992" s="30"/>
      <c r="K1992" s="30"/>
      <c r="L1992" s="30"/>
      <c r="M1992" s="30"/>
      <c r="N1992" s="30"/>
      <c r="O1992" s="30"/>
      <c r="P1992" s="30"/>
      <c r="Q1992" s="30"/>
      <c r="R1992" s="30"/>
      <c r="S1992" s="30"/>
      <c r="T1992" s="30"/>
      <c r="U1992" s="30"/>
      <c r="V1992" s="30"/>
      <c r="W1992" s="30"/>
      <c r="X1992" s="31"/>
      <c r="Y1992" s="30"/>
      <c r="Z1992" s="32"/>
    </row>
    <row r="1993" spans="2:26" x14ac:dyDescent="0.2">
      <c r="B1993" s="34"/>
      <c r="C1993" s="30"/>
      <c r="D1993" s="30"/>
      <c r="E1993" s="30"/>
      <c r="F1993" s="30"/>
      <c r="G1993" s="30"/>
      <c r="H1993" s="30"/>
      <c r="I1993" s="30"/>
      <c r="J1993" s="30"/>
      <c r="K1993" s="30"/>
      <c r="L1993" s="30"/>
      <c r="M1993" s="30"/>
      <c r="N1993" s="30"/>
      <c r="O1993" s="30"/>
      <c r="P1993" s="30"/>
      <c r="Q1993" s="30"/>
      <c r="R1993" s="30"/>
      <c r="S1993" s="30"/>
      <c r="T1993" s="30"/>
      <c r="U1993" s="30"/>
      <c r="V1993" s="30"/>
      <c r="W1993" s="30"/>
      <c r="X1993" s="31"/>
      <c r="Y1993" s="30"/>
      <c r="Z1993" s="32"/>
    </row>
    <row r="1994" spans="2:26" x14ac:dyDescent="0.2">
      <c r="B1994" s="34"/>
      <c r="C1994" s="30"/>
      <c r="D1994" s="30"/>
      <c r="E1994" s="30"/>
      <c r="F1994" s="30"/>
      <c r="G1994" s="30"/>
      <c r="H1994" s="30"/>
      <c r="I1994" s="30"/>
      <c r="J1994" s="30"/>
      <c r="K1994" s="30"/>
      <c r="L1994" s="30"/>
      <c r="M1994" s="30"/>
      <c r="N1994" s="30"/>
      <c r="O1994" s="30"/>
      <c r="P1994" s="30"/>
      <c r="Q1994" s="30"/>
      <c r="R1994" s="30"/>
      <c r="S1994" s="30"/>
      <c r="T1994" s="30"/>
      <c r="U1994" s="30"/>
      <c r="V1994" s="30"/>
      <c r="W1994" s="30"/>
      <c r="X1994" s="31"/>
      <c r="Y1994" s="30"/>
      <c r="Z1994" s="32"/>
    </row>
    <row r="1995" spans="2:26" x14ac:dyDescent="0.2">
      <c r="B1995" s="34"/>
      <c r="C1995" s="30"/>
      <c r="D1995" s="30"/>
      <c r="E1995" s="30"/>
      <c r="F1995" s="30"/>
      <c r="G1995" s="30"/>
      <c r="H1995" s="30"/>
      <c r="I1995" s="30"/>
      <c r="J1995" s="30"/>
      <c r="K1995" s="30"/>
      <c r="L1995" s="30"/>
      <c r="M1995" s="30"/>
      <c r="N1995" s="30"/>
      <c r="O1995" s="30"/>
      <c r="P1995" s="30"/>
      <c r="Q1995" s="30"/>
      <c r="R1995" s="30"/>
      <c r="S1995" s="30"/>
      <c r="T1995" s="30"/>
      <c r="U1995" s="30"/>
      <c r="V1995" s="30"/>
      <c r="W1995" s="30"/>
      <c r="X1995" s="31"/>
      <c r="Y1995" s="30"/>
      <c r="Z1995" s="32"/>
    </row>
    <row r="1996" spans="2:26" x14ac:dyDescent="0.2">
      <c r="B1996" s="34"/>
      <c r="C1996" s="30"/>
      <c r="D1996" s="30"/>
      <c r="E1996" s="30"/>
      <c r="F1996" s="30"/>
      <c r="G1996" s="30"/>
      <c r="H1996" s="30"/>
      <c r="I1996" s="30"/>
      <c r="J1996" s="30"/>
      <c r="K1996" s="30"/>
      <c r="L1996" s="30"/>
      <c r="M1996" s="30"/>
      <c r="N1996" s="30"/>
      <c r="O1996" s="30"/>
      <c r="P1996" s="30"/>
      <c r="Q1996" s="30"/>
      <c r="R1996" s="30"/>
      <c r="S1996" s="30"/>
      <c r="T1996" s="30"/>
      <c r="U1996" s="30"/>
      <c r="V1996" s="30"/>
      <c r="W1996" s="30"/>
      <c r="X1996" s="31"/>
      <c r="Y1996" s="30"/>
      <c r="Z1996" s="32"/>
    </row>
    <row r="1997" spans="2:26" x14ac:dyDescent="0.2">
      <c r="B1997" s="34"/>
      <c r="C1997" s="30"/>
      <c r="D1997" s="30"/>
      <c r="E1997" s="30"/>
      <c r="F1997" s="30"/>
      <c r="G1997" s="30"/>
      <c r="H1997" s="30"/>
      <c r="I1997" s="30"/>
      <c r="J1997" s="30"/>
      <c r="K1997" s="30"/>
      <c r="L1997" s="30"/>
      <c r="M1997" s="30"/>
      <c r="N1997" s="30"/>
      <c r="O1997" s="30"/>
      <c r="P1997" s="30"/>
      <c r="Q1997" s="30"/>
      <c r="R1997" s="30"/>
      <c r="S1997" s="30"/>
      <c r="T1997" s="30"/>
      <c r="U1997" s="30"/>
      <c r="V1997" s="30"/>
      <c r="W1997" s="30"/>
      <c r="X1997" s="31"/>
      <c r="Y1997" s="30"/>
      <c r="Z1997" s="32"/>
    </row>
    <row r="1998" spans="2:26" x14ac:dyDescent="0.2">
      <c r="B1998" s="34"/>
      <c r="C1998" s="30"/>
      <c r="D1998" s="30"/>
      <c r="E1998" s="30"/>
      <c r="F1998" s="30"/>
      <c r="G1998" s="30"/>
      <c r="H1998" s="30"/>
      <c r="I1998" s="30"/>
      <c r="J1998" s="30"/>
      <c r="K1998" s="30"/>
      <c r="L1998" s="30"/>
      <c r="M1998" s="30"/>
      <c r="N1998" s="30"/>
      <c r="O1998" s="30"/>
      <c r="P1998" s="30"/>
      <c r="Q1998" s="30"/>
      <c r="R1998" s="30"/>
      <c r="S1998" s="30"/>
      <c r="T1998" s="30"/>
      <c r="U1998" s="30"/>
      <c r="V1998" s="30"/>
      <c r="W1998" s="30"/>
      <c r="X1998" s="31"/>
      <c r="Y1998" s="30"/>
      <c r="Z1998" s="32"/>
    </row>
    <row r="1999" spans="2:26" x14ac:dyDescent="0.2">
      <c r="B1999" s="34"/>
      <c r="C1999" s="30"/>
      <c r="D1999" s="30"/>
      <c r="E1999" s="30"/>
      <c r="F1999" s="30"/>
      <c r="G1999" s="30"/>
      <c r="H1999" s="30"/>
      <c r="I1999" s="30"/>
      <c r="J1999" s="30"/>
      <c r="K1999" s="30"/>
      <c r="L1999" s="30"/>
      <c r="M1999" s="30"/>
      <c r="N1999" s="30"/>
      <c r="O1999" s="30"/>
      <c r="P1999" s="30"/>
      <c r="Q1999" s="30"/>
      <c r="R1999" s="30"/>
      <c r="S1999" s="30"/>
      <c r="T1999" s="30"/>
      <c r="U1999" s="30"/>
      <c r="V1999" s="30"/>
      <c r="W1999" s="30"/>
      <c r="X1999" s="31"/>
      <c r="Y1999" s="30"/>
      <c r="Z1999" s="32"/>
    </row>
    <row r="2000" spans="2:26" x14ac:dyDescent="0.2">
      <c r="B2000" s="34"/>
      <c r="C2000" s="30"/>
      <c r="D2000" s="30"/>
      <c r="E2000" s="30"/>
      <c r="F2000" s="30"/>
      <c r="G2000" s="30"/>
      <c r="H2000" s="30"/>
      <c r="I2000" s="30"/>
      <c r="J2000" s="30"/>
      <c r="K2000" s="30"/>
      <c r="L2000" s="30"/>
      <c r="M2000" s="30"/>
      <c r="N2000" s="30"/>
      <c r="O2000" s="30"/>
      <c r="P2000" s="30"/>
      <c r="Q2000" s="30"/>
      <c r="R2000" s="30"/>
      <c r="S2000" s="30"/>
      <c r="T2000" s="30"/>
      <c r="U2000" s="30"/>
      <c r="V2000" s="30"/>
      <c r="W2000" s="30"/>
      <c r="X2000" s="31"/>
      <c r="Y2000" s="30"/>
      <c r="Z2000" s="32"/>
    </row>
    <row r="2001" spans="2:26" x14ac:dyDescent="0.2">
      <c r="B2001" s="34"/>
      <c r="C2001" s="30"/>
      <c r="D2001" s="30"/>
      <c r="E2001" s="30"/>
      <c r="F2001" s="30"/>
      <c r="G2001" s="30"/>
      <c r="H2001" s="30"/>
      <c r="I2001" s="30"/>
      <c r="J2001" s="30"/>
      <c r="K2001" s="30"/>
      <c r="L2001" s="30"/>
      <c r="M2001" s="30"/>
      <c r="N2001" s="30"/>
      <c r="O2001" s="30"/>
      <c r="P2001" s="30"/>
      <c r="Q2001" s="30"/>
      <c r="R2001" s="30"/>
      <c r="S2001" s="30"/>
      <c r="T2001" s="30"/>
      <c r="U2001" s="30"/>
      <c r="V2001" s="30"/>
      <c r="W2001" s="30"/>
      <c r="X2001" s="31"/>
      <c r="Y2001" s="30"/>
      <c r="Z2001" s="32"/>
    </row>
    <row r="2002" spans="2:26" x14ac:dyDescent="0.2">
      <c r="B2002" s="34"/>
      <c r="C2002" s="30"/>
      <c r="D2002" s="30"/>
      <c r="E2002" s="30"/>
      <c r="F2002" s="30"/>
      <c r="G2002" s="30"/>
      <c r="H2002" s="30"/>
      <c r="I2002" s="30"/>
      <c r="J2002" s="30"/>
      <c r="K2002" s="30"/>
      <c r="L2002" s="30"/>
      <c r="M2002" s="30"/>
      <c r="N2002" s="30"/>
      <c r="O2002" s="30"/>
      <c r="P2002" s="30"/>
      <c r="Q2002" s="30"/>
      <c r="R2002" s="30"/>
      <c r="S2002" s="30"/>
      <c r="T2002" s="30"/>
      <c r="U2002" s="30"/>
      <c r="V2002" s="30"/>
      <c r="W2002" s="30"/>
      <c r="X2002" s="31"/>
      <c r="Y2002" s="30"/>
      <c r="Z2002" s="32"/>
    </row>
    <row r="2003" spans="2:26" x14ac:dyDescent="0.2">
      <c r="B2003" s="34"/>
      <c r="C2003" s="30"/>
      <c r="D2003" s="30"/>
      <c r="E2003" s="30"/>
      <c r="F2003" s="30"/>
      <c r="G2003" s="30"/>
      <c r="H2003" s="30"/>
      <c r="I2003" s="30"/>
      <c r="J2003" s="30"/>
      <c r="K2003" s="30"/>
      <c r="L2003" s="30"/>
      <c r="M2003" s="30"/>
      <c r="N2003" s="30"/>
      <c r="O2003" s="30"/>
      <c r="P2003" s="30"/>
      <c r="Q2003" s="30"/>
      <c r="R2003" s="30"/>
      <c r="S2003" s="30"/>
      <c r="T2003" s="30"/>
      <c r="U2003" s="30"/>
      <c r="V2003" s="30"/>
      <c r="W2003" s="30"/>
      <c r="X2003" s="31"/>
      <c r="Y2003" s="30"/>
      <c r="Z2003" s="32"/>
    </row>
    <row r="2004" spans="2:26" x14ac:dyDescent="0.2">
      <c r="B2004" s="34"/>
      <c r="C2004" s="30"/>
      <c r="D2004" s="30"/>
      <c r="E2004" s="30"/>
      <c r="F2004" s="30"/>
      <c r="G2004" s="30"/>
      <c r="H2004" s="30"/>
      <c r="I2004" s="30"/>
      <c r="J2004" s="30"/>
      <c r="K2004" s="30"/>
      <c r="L2004" s="30"/>
      <c r="M2004" s="30"/>
      <c r="N2004" s="30"/>
      <c r="O2004" s="30"/>
      <c r="P2004" s="30"/>
      <c r="Q2004" s="30"/>
      <c r="R2004" s="30"/>
      <c r="S2004" s="30"/>
      <c r="T2004" s="30"/>
      <c r="U2004" s="30"/>
      <c r="V2004" s="30"/>
      <c r="W2004" s="30"/>
      <c r="X2004" s="31"/>
      <c r="Y2004" s="30"/>
      <c r="Z2004" s="32"/>
    </row>
    <row r="2005" spans="2:26" x14ac:dyDescent="0.2">
      <c r="B2005" s="34"/>
      <c r="C2005" s="30"/>
      <c r="D2005" s="30"/>
      <c r="E2005" s="30"/>
      <c r="F2005" s="30"/>
      <c r="G2005" s="30"/>
      <c r="H2005" s="30"/>
      <c r="I2005" s="30"/>
      <c r="J2005" s="30"/>
      <c r="K2005" s="30"/>
      <c r="L2005" s="30"/>
      <c r="M2005" s="30"/>
      <c r="N2005" s="30"/>
      <c r="O2005" s="30"/>
      <c r="P2005" s="30"/>
      <c r="Q2005" s="30"/>
      <c r="R2005" s="30"/>
      <c r="S2005" s="30"/>
      <c r="T2005" s="30"/>
      <c r="U2005" s="30"/>
      <c r="V2005" s="30"/>
      <c r="W2005" s="30"/>
      <c r="X2005" s="31"/>
      <c r="Y2005" s="30"/>
      <c r="Z2005" s="32"/>
    </row>
    <row r="2006" spans="2:26" x14ac:dyDescent="0.2">
      <c r="B2006" s="34"/>
      <c r="C2006" s="30"/>
      <c r="D2006" s="30"/>
      <c r="E2006" s="30"/>
      <c r="F2006" s="30"/>
      <c r="G2006" s="30"/>
      <c r="H2006" s="30"/>
      <c r="I2006" s="30"/>
      <c r="J2006" s="30"/>
      <c r="K2006" s="30"/>
      <c r="L2006" s="30"/>
      <c r="M2006" s="30"/>
      <c r="N2006" s="30"/>
      <c r="O2006" s="30"/>
      <c r="P2006" s="30"/>
      <c r="Q2006" s="30"/>
      <c r="R2006" s="30"/>
      <c r="S2006" s="30"/>
      <c r="T2006" s="30"/>
      <c r="U2006" s="30"/>
      <c r="V2006" s="30"/>
      <c r="W2006" s="30"/>
      <c r="X2006" s="31"/>
      <c r="Y2006" s="30"/>
      <c r="Z2006" s="32"/>
    </row>
    <row r="2007" spans="2:26" x14ac:dyDescent="0.2">
      <c r="B2007" s="34"/>
      <c r="C2007" s="30"/>
      <c r="D2007" s="30"/>
      <c r="E2007" s="30"/>
      <c r="F2007" s="30"/>
      <c r="G2007" s="30"/>
      <c r="H2007" s="30"/>
      <c r="I2007" s="30"/>
      <c r="J2007" s="30"/>
      <c r="K2007" s="30"/>
      <c r="L2007" s="30"/>
      <c r="M2007" s="30"/>
      <c r="N2007" s="30"/>
      <c r="O2007" s="30"/>
      <c r="P2007" s="30"/>
      <c r="Q2007" s="30"/>
      <c r="R2007" s="30"/>
      <c r="S2007" s="30"/>
      <c r="T2007" s="30"/>
      <c r="U2007" s="30"/>
      <c r="V2007" s="30"/>
      <c r="W2007" s="30"/>
      <c r="X2007" s="31"/>
      <c r="Y2007" s="30"/>
      <c r="Z2007" s="32"/>
    </row>
    <row r="2008" spans="2:26" x14ac:dyDescent="0.2">
      <c r="B2008" s="34"/>
      <c r="C2008" s="30"/>
      <c r="D2008" s="30"/>
      <c r="E2008" s="30"/>
      <c r="F2008" s="30"/>
      <c r="G2008" s="30"/>
      <c r="H2008" s="30"/>
      <c r="I2008" s="30"/>
      <c r="J2008" s="30"/>
      <c r="K2008" s="30"/>
      <c r="L2008" s="30"/>
      <c r="M2008" s="30"/>
      <c r="N2008" s="30"/>
      <c r="O2008" s="30"/>
      <c r="P2008" s="30"/>
      <c r="Q2008" s="30"/>
      <c r="R2008" s="30"/>
      <c r="S2008" s="30"/>
      <c r="T2008" s="30"/>
      <c r="U2008" s="30"/>
      <c r="V2008" s="30"/>
      <c r="W2008" s="30"/>
      <c r="X2008" s="31"/>
      <c r="Y2008" s="30"/>
      <c r="Z2008" s="32"/>
    </row>
    <row r="2009" spans="2:26" x14ac:dyDescent="0.2">
      <c r="B2009" s="34"/>
      <c r="C2009" s="30"/>
      <c r="D2009" s="30"/>
      <c r="E2009" s="30"/>
      <c r="F2009" s="30"/>
      <c r="G2009" s="30"/>
      <c r="H2009" s="30"/>
      <c r="I2009" s="30"/>
      <c r="J2009" s="30"/>
      <c r="K2009" s="30"/>
      <c r="L2009" s="30"/>
      <c r="M2009" s="30"/>
      <c r="N2009" s="30"/>
      <c r="O2009" s="30"/>
      <c r="P2009" s="30"/>
      <c r="Q2009" s="30"/>
      <c r="R2009" s="30"/>
      <c r="S2009" s="30"/>
      <c r="T2009" s="30"/>
      <c r="U2009" s="30"/>
      <c r="V2009" s="30"/>
      <c r="W2009" s="30"/>
      <c r="X2009" s="31"/>
      <c r="Y2009" s="30"/>
      <c r="Z2009" s="32"/>
    </row>
    <row r="2010" spans="2:26" x14ac:dyDescent="0.2">
      <c r="B2010" s="34"/>
      <c r="C2010" s="30"/>
      <c r="D2010" s="30"/>
      <c r="E2010" s="30"/>
      <c r="F2010" s="30"/>
      <c r="G2010" s="30"/>
      <c r="H2010" s="30"/>
      <c r="I2010" s="30"/>
      <c r="J2010" s="30"/>
      <c r="K2010" s="30"/>
      <c r="L2010" s="30"/>
      <c r="M2010" s="30"/>
      <c r="N2010" s="30"/>
      <c r="O2010" s="30"/>
      <c r="P2010" s="30"/>
      <c r="Q2010" s="30"/>
      <c r="R2010" s="30"/>
      <c r="S2010" s="30"/>
      <c r="T2010" s="30"/>
      <c r="U2010" s="30"/>
      <c r="V2010" s="30"/>
      <c r="W2010" s="30"/>
      <c r="X2010" s="31"/>
      <c r="Y2010" s="30"/>
      <c r="Z2010" s="32"/>
    </row>
    <row r="2011" spans="2:26" x14ac:dyDescent="0.2">
      <c r="B2011" s="34"/>
      <c r="C2011" s="30"/>
      <c r="D2011" s="30"/>
      <c r="E2011" s="30"/>
      <c r="F2011" s="30"/>
      <c r="G2011" s="30"/>
      <c r="H2011" s="30"/>
      <c r="I2011" s="30"/>
      <c r="J2011" s="30"/>
      <c r="K2011" s="30"/>
      <c r="L2011" s="30"/>
      <c r="M2011" s="30"/>
      <c r="N2011" s="30"/>
      <c r="O2011" s="30"/>
      <c r="P2011" s="30"/>
      <c r="Q2011" s="30"/>
      <c r="R2011" s="30"/>
      <c r="S2011" s="30"/>
      <c r="T2011" s="30"/>
      <c r="U2011" s="30"/>
      <c r="V2011" s="30"/>
      <c r="W2011" s="30"/>
      <c r="X2011" s="31"/>
      <c r="Y2011" s="30"/>
      <c r="Z2011" s="32"/>
    </row>
    <row r="2012" spans="2:26" x14ac:dyDescent="0.2">
      <c r="B2012" s="34"/>
      <c r="C2012" s="30"/>
      <c r="D2012" s="30"/>
      <c r="E2012" s="30"/>
      <c r="F2012" s="30"/>
      <c r="G2012" s="30"/>
      <c r="H2012" s="30"/>
      <c r="I2012" s="30"/>
      <c r="J2012" s="30"/>
      <c r="K2012" s="30"/>
      <c r="L2012" s="30"/>
      <c r="M2012" s="30"/>
      <c r="N2012" s="30"/>
      <c r="O2012" s="30"/>
      <c r="P2012" s="30"/>
      <c r="Q2012" s="30"/>
      <c r="R2012" s="30"/>
      <c r="S2012" s="30"/>
      <c r="T2012" s="30"/>
      <c r="U2012" s="30"/>
      <c r="V2012" s="30"/>
      <c r="W2012" s="30"/>
      <c r="X2012" s="31"/>
      <c r="Y2012" s="30"/>
      <c r="Z2012" s="32"/>
    </row>
    <row r="2013" spans="2:26" x14ac:dyDescent="0.2">
      <c r="B2013" s="34"/>
      <c r="C2013" s="30"/>
      <c r="D2013" s="30"/>
      <c r="E2013" s="30"/>
      <c r="F2013" s="30"/>
      <c r="G2013" s="30"/>
      <c r="H2013" s="30"/>
      <c r="I2013" s="30"/>
      <c r="J2013" s="30"/>
      <c r="K2013" s="30"/>
      <c r="L2013" s="30"/>
      <c r="M2013" s="30"/>
      <c r="N2013" s="30"/>
      <c r="O2013" s="30"/>
      <c r="P2013" s="30"/>
      <c r="Q2013" s="30"/>
      <c r="R2013" s="30"/>
      <c r="S2013" s="30"/>
      <c r="T2013" s="30"/>
      <c r="U2013" s="30"/>
      <c r="V2013" s="30"/>
      <c r="W2013" s="30"/>
      <c r="X2013" s="31"/>
      <c r="Y2013" s="30"/>
      <c r="Z2013" s="32"/>
    </row>
    <row r="2014" spans="2:26" x14ac:dyDescent="0.2">
      <c r="B2014" s="34"/>
      <c r="C2014" s="30"/>
      <c r="D2014" s="30"/>
      <c r="E2014" s="30"/>
      <c r="F2014" s="30"/>
      <c r="G2014" s="30"/>
      <c r="H2014" s="30"/>
      <c r="I2014" s="30"/>
      <c r="J2014" s="30"/>
      <c r="K2014" s="30"/>
      <c r="L2014" s="30"/>
      <c r="M2014" s="30"/>
      <c r="N2014" s="30"/>
      <c r="O2014" s="30"/>
      <c r="P2014" s="30"/>
      <c r="Q2014" s="30"/>
      <c r="R2014" s="30"/>
      <c r="S2014" s="30"/>
      <c r="T2014" s="30"/>
      <c r="U2014" s="30"/>
      <c r="V2014" s="30"/>
      <c r="W2014" s="30"/>
      <c r="X2014" s="31"/>
      <c r="Y2014" s="30"/>
      <c r="Z2014" s="32"/>
    </row>
    <row r="2015" spans="2:26" x14ac:dyDescent="0.2">
      <c r="B2015" s="34"/>
      <c r="C2015" s="30"/>
      <c r="D2015" s="30"/>
      <c r="E2015" s="30"/>
      <c r="F2015" s="30"/>
      <c r="G2015" s="30"/>
      <c r="H2015" s="30"/>
      <c r="I2015" s="30"/>
      <c r="J2015" s="30"/>
      <c r="K2015" s="30"/>
      <c r="L2015" s="30"/>
      <c r="M2015" s="30"/>
      <c r="N2015" s="30"/>
      <c r="O2015" s="30"/>
      <c r="P2015" s="30"/>
      <c r="Q2015" s="30"/>
      <c r="R2015" s="30"/>
      <c r="S2015" s="30"/>
      <c r="T2015" s="30"/>
      <c r="U2015" s="30"/>
      <c r="V2015" s="30"/>
      <c r="W2015" s="30"/>
      <c r="X2015" s="31"/>
      <c r="Y2015" s="30"/>
      <c r="Z2015" s="32"/>
    </row>
    <row r="2016" spans="2:26" x14ac:dyDescent="0.2">
      <c r="B2016" s="34"/>
      <c r="C2016" s="30"/>
      <c r="D2016" s="30"/>
      <c r="E2016" s="30"/>
      <c r="F2016" s="30"/>
      <c r="G2016" s="30"/>
      <c r="H2016" s="30"/>
      <c r="I2016" s="30"/>
      <c r="J2016" s="30"/>
      <c r="K2016" s="30"/>
      <c r="L2016" s="30"/>
      <c r="M2016" s="30"/>
      <c r="N2016" s="30"/>
      <c r="O2016" s="30"/>
      <c r="P2016" s="30"/>
      <c r="Q2016" s="30"/>
      <c r="R2016" s="30"/>
      <c r="S2016" s="30"/>
      <c r="T2016" s="30"/>
      <c r="U2016" s="30"/>
      <c r="V2016" s="30"/>
      <c r="W2016" s="30"/>
      <c r="X2016" s="31"/>
      <c r="Y2016" s="30"/>
      <c r="Z2016" s="32"/>
    </row>
    <row r="2017" spans="2:26" x14ac:dyDescent="0.2">
      <c r="B2017" s="34"/>
      <c r="C2017" s="30"/>
      <c r="D2017" s="30"/>
      <c r="E2017" s="30"/>
      <c r="F2017" s="30"/>
      <c r="G2017" s="30"/>
      <c r="H2017" s="30"/>
      <c r="I2017" s="30"/>
      <c r="J2017" s="30"/>
      <c r="K2017" s="30"/>
      <c r="L2017" s="30"/>
      <c r="M2017" s="30"/>
      <c r="N2017" s="30"/>
      <c r="O2017" s="30"/>
      <c r="P2017" s="30"/>
      <c r="Q2017" s="30"/>
      <c r="R2017" s="30"/>
      <c r="S2017" s="30"/>
      <c r="T2017" s="30"/>
      <c r="U2017" s="30"/>
      <c r="V2017" s="30"/>
      <c r="W2017" s="30"/>
      <c r="X2017" s="31"/>
      <c r="Y2017" s="30"/>
      <c r="Z2017" s="32"/>
    </row>
    <row r="2018" spans="2:26" x14ac:dyDescent="0.2">
      <c r="B2018" s="34"/>
      <c r="C2018" s="30"/>
      <c r="D2018" s="30"/>
      <c r="E2018" s="30"/>
      <c r="F2018" s="30"/>
      <c r="G2018" s="30"/>
      <c r="H2018" s="30"/>
      <c r="I2018" s="30"/>
      <c r="J2018" s="30"/>
      <c r="K2018" s="30"/>
      <c r="L2018" s="30"/>
      <c r="M2018" s="30"/>
      <c r="N2018" s="30"/>
      <c r="O2018" s="30"/>
      <c r="P2018" s="30"/>
      <c r="Q2018" s="30"/>
      <c r="R2018" s="30"/>
      <c r="S2018" s="30"/>
      <c r="T2018" s="30"/>
      <c r="U2018" s="30"/>
      <c r="V2018" s="30"/>
      <c r="W2018" s="30"/>
      <c r="X2018" s="31"/>
      <c r="Y2018" s="30"/>
      <c r="Z2018" s="32"/>
    </row>
    <row r="2019" spans="2:26" x14ac:dyDescent="0.2">
      <c r="B2019" s="34"/>
      <c r="C2019" s="30"/>
      <c r="D2019" s="30"/>
      <c r="E2019" s="30"/>
      <c r="F2019" s="30"/>
      <c r="G2019" s="30"/>
      <c r="H2019" s="30"/>
      <c r="I2019" s="30"/>
      <c r="J2019" s="30"/>
      <c r="K2019" s="30"/>
      <c r="L2019" s="30"/>
      <c r="M2019" s="30"/>
      <c r="N2019" s="30"/>
      <c r="O2019" s="30"/>
      <c r="P2019" s="30"/>
      <c r="Q2019" s="30"/>
      <c r="R2019" s="30"/>
      <c r="S2019" s="30"/>
      <c r="T2019" s="30"/>
      <c r="U2019" s="30"/>
      <c r="V2019" s="30"/>
      <c r="W2019" s="30"/>
      <c r="X2019" s="31"/>
      <c r="Y2019" s="30"/>
      <c r="Z2019" s="32"/>
    </row>
    <row r="2020" spans="2:26" x14ac:dyDescent="0.2">
      <c r="B2020" s="34"/>
      <c r="C2020" s="30"/>
      <c r="D2020" s="30"/>
      <c r="E2020" s="30"/>
      <c r="F2020" s="30"/>
      <c r="G2020" s="30"/>
      <c r="H2020" s="30"/>
      <c r="I2020" s="30"/>
      <c r="J2020" s="30"/>
      <c r="K2020" s="30"/>
      <c r="L2020" s="30"/>
      <c r="M2020" s="30"/>
      <c r="N2020" s="30"/>
      <c r="O2020" s="30"/>
      <c r="P2020" s="30"/>
      <c r="Q2020" s="30"/>
      <c r="R2020" s="30"/>
      <c r="S2020" s="30"/>
      <c r="T2020" s="30"/>
      <c r="U2020" s="30"/>
      <c r="V2020" s="30"/>
      <c r="W2020" s="30"/>
      <c r="X2020" s="31"/>
      <c r="Y2020" s="30"/>
      <c r="Z2020" s="32"/>
    </row>
    <row r="2021" spans="2:26" x14ac:dyDescent="0.2">
      <c r="B2021" s="34"/>
      <c r="C2021" s="30"/>
      <c r="D2021" s="30"/>
      <c r="E2021" s="30"/>
      <c r="F2021" s="30"/>
      <c r="G2021" s="30"/>
      <c r="H2021" s="30"/>
      <c r="I2021" s="30"/>
      <c r="J2021" s="30"/>
      <c r="K2021" s="30"/>
      <c r="L2021" s="30"/>
      <c r="M2021" s="30"/>
      <c r="N2021" s="30"/>
      <c r="O2021" s="30"/>
      <c r="P2021" s="30"/>
      <c r="Q2021" s="30"/>
      <c r="R2021" s="30"/>
      <c r="S2021" s="30"/>
      <c r="T2021" s="30"/>
      <c r="U2021" s="30"/>
      <c r="V2021" s="30"/>
      <c r="W2021" s="30"/>
      <c r="X2021" s="31"/>
      <c r="Y2021" s="30"/>
      <c r="Z2021" s="32"/>
    </row>
    <row r="2022" spans="2:26" x14ac:dyDescent="0.2">
      <c r="B2022" s="34"/>
      <c r="C2022" s="30"/>
      <c r="D2022" s="30"/>
      <c r="E2022" s="30"/>
      <c r="F2022" s="30"/>
      <c r="G2022" s="30"/>
      <c r="H2022" s="30"/>
      <c r="I2022" s="30"/>
      <c r="J2022" s="30"/>
      <c r="K2022" s="30"/>
      <c r="L2022" s="30"/>
      <c r="M2022" s="30"/>
      <c r="N2022" s="30"/>
      <c r="O2022" s="30"/>
      <c r="P2022" s="30"/>
      <c r="Q2022" s="30"/>
      <c r="R2022" s="30"/>
      <c r="S2022" s="30"/>
      <c r="T2022" s="30"/>
      <c r="U2022" s="30"/>
      <c r="V2022" s="30"/>
      <c r="W2022" s="30"/>
      <c r="X2022" s="31"/>
      <c r="Y2022" s="30"/>
      <c r="Z2022" s="32"/>
    </row>
    <row r="2023" spans="2:26" x14ac:dyDescent="0.2">
      <c r="B2023" s="34"/>
      <c r="C2023" s="30"/>
      <c r="D2023" s="30"/>
      <c r="E2023" s="30"/>
      <c r="F2023" s="30"/>
      <c r="G2023" s="30"/>
      <c r="H2023" s="30"/>
      <c r="I2023" s="30"/>
      <c r="J2023" s="30"/>
      <c r="K2023" s="30"/>
      <c r="L2023" s="30"/>
      <c r="M2023" s="30"/>
      <c r="N2023" s="30"/>
      <c r="O2023" s="30"/>
      <c r="P2023" s="30"/>
      <c r="Q2023" s="30"/>
      <c r="R2023" s="30"/>
      <c r="S2023" s="30"/>
      <c r="T2023" s="30"/>
      <c r="U2023" s="30"/>
      <c r="V2023" s="30"/>
      <c r="W2023" s="30"/>
      <c r="X2023" s="31"/>
      <c r="Y2023" s="30"/>
      <c r="Z2023" s="32"/>
    </row>
    <row r="2024" spans="2:26" x14ac:dyDescent="0.2">
      <c r="B2024" s="34"/>
      <c r="C2024" s="30"/>
      <c r="D2024" s="30"/>
      <c r="E2024" s="30"/>
      <c r="F2024" s="30"/>
      <c r="G2024" s="30"/>
      <c r="H2024" s="30"/>
      <c r="I2024" s="30"/>
      <c r="J2024" s="30"/>
      <c r="K2024" s="30"/>
      <c r="L2024" s="30"/>
      <c r="M2024" s="30"/>
      <c r="N2024" s="30"/>
      <c r="O2024" s="30"/>
      <c r="P2024" s="30"/>
      <c r="Q2024" s="30"/>
      <c r="R2024" s="30"/>
      <c r="S2024" s="30"/>
      <c r="T2024" s="30"/>
      <c r="U2024" s="30"/>
      <c r="V2024" s="30"/>
      <c r="W2024" s="30"/>
      <c r="X2024" s="31"/>
      <c r="Y2024" s="30"/>
      <c r="Z2024" s="32"/>
    </row>
    <row r="2025" spans="2:26" x14ac:dyDescent="0.2">
      <c r="B2025" s="34"/>
      <c r="C2025" s="30"/>
      <c r="D2025" s="30"/>
      <c r="E2025" s="30"/>
      <c r="F2025" s="30"/>
      <c r="G2025" s="30"/>
      <c r="H2025" s="30"/>
      <c r="I2025" s="30"/>
      <c r="J2025" s="30"/>
      <c r="K2025" s="30"/>
      <c r="L2025" s="30"/>
      <c r="M2025" s="30"/>
      <c r="N2025" s="30"/>
      <c r="O2025" s="30"/>
      <c r="P2025" s="30"/>
      <c r="Q2025" s="30"/>
      <c r="R2025" s="30"/>
      <c r="S2025" s="30"/>
      <c r="T2025" s="30"/>
      <c r="U2025" s="30"/>
      <c r="V2025" s="30"/>
      <c r="W2025" s="30"/>
      <c r="X2025" s="31"/>
      <c r="Y2025" s="30"/>
      <c r="Z2025" s="32"/>
    </row>
    <row r="2026" spans="2:26" x14ac:dyDescent="0.2">
      <c r="B2026" s="34"/>
      <c r="C2026" s="30"/>
      <c r="D2026" s="30"/>
      <c r="E2026" s="30"/>
      <c r="F2026" s="30"/>
      <c r="G2026" s="30"/>
      <c r="H2026" s="30"/>
      <c r="I2026" s="30"/>
      <c r="J2026" s="30"/>
      <c r="K2026" s="30"/>
      <c r="L2026" s="30"/>
      <c r="M2026" s="30"/>
      <c r="N2026" s="30"/>
      <c r="O2026" s="30"/>
      <c r="P2026" s="30"/>
      <c r="Q2026" s="30"/>
      <c r="R2026" s="30"/>
      <c r="S2026" s="30"/>
      <c r="T2026" s="30"/>
      <c r="U2026" s="30"/>
      <c r="V2026" s="30"/>
      <c r="W2026" s="30"/>
      <c r="X2026" s="31"/>
      <c r="Y2026" s="30"/>
      <c r="Z2026" s="32"/>
    </row>
    <row r="2027" spans="2:26" x14ac:dyDescent="0.2">
      <c r="B2027" s="34"/>
      <c r="C2027" s="30"/>
      <c r="D2027" s="30"/>
      <c r="E2027" s="30"/>
      <c r="F2027" s="30"/>
      <c r="G2027" s="30"/>
      <c r="H2027" s="30"/>
      <c r="I2027" s="30"/>
      <c r="J2027" s="30"/>
      <c r="K2027" s="30"/>
      <c r="L2027" s="30"/>
      <c r="M2027" s="30"/>
      <c r="N2027" s="30"/>
      <c r="O2027" s="30"/>
      <c r="P2027" s="30"/>
      <c r="Q2027" s="30"/>
      <c r="R2027" s="30"/>
      <c r="S2027" s="30"/>
      <c r="T2027" s="30"/>
      <c r="U2027" s="30"/>
      <c r="V2027" s="30"/>
      <c r="W2027" s="30"/>
      <c r="X2027" s="31"/>
      <c r="Y2027" s="30"/>
      <c r="Z2027" s="32"/>
    </row>
    <row r="2028" spans="2:26" x14ac:dyDescent="0.2">
      <c r="B2028" s="34"/>
      <c r="C2028" s="30"/>
      <c r="D2028" s="30"/>
      <c r="E2028" s="30"/>
      <c r="F2028" s="30"/>
      <c r="G2028" s="30"/>
      <c r="H2028" s="30"/>
      <c r="I2028" s="30"/>
      <c r="J2028" s="30"/>
      <c r="K2028" s="30"/>
      <c r="L2028" s="30"/>
      <c r="M2028" s="30"/>
      <c r="N2028" s="30"/>
      <c r="O2028" s="30"/>
      <c r="P2028" s="30"/>
      <c r="Q2028" s="30"/>
      <c r="R2028" s="30"/>
      <c r="S2028" s="30"/>
      <c r="T2028" s="30"/>
      <c r="U2028" s="30"/>
      <c r="V2028" s="30"/>
      <c r="W2028" s="30"/>
      <c r="X2028" s="31"/>
      <c r="Y2028" s="30"/>
      <c r="Z2028" s="32"/>
    </row>
    <row r="2029" spans="2:26" x14ac:dyDescent="0.2">
      <c r="B2029" s="34"/>
      <c r="C2029" s="30"/>
      <c r="D2029" s="30"/>
      <c r="E2029" s="30"/>
      <c r="F2029" s="30"/>
      <c r="G2029" s="30"/>
      <c r="H2029" s="30"/>
      <c r="I2029" s="30"/>
      <c r="J2029" s="30"/>
      <c r="K2029" s="30"/>
      <c r="L2029" s="30"/>
      <c r="M2029" s="30"/>
      <c r="N2029" s="30"/>
      <c r="O2029" s="30"/>
      <c r="P2029" s="30"/>
      <c r="Q2029" s="30"/>
      <c r="R2029" s="30"/>
      <c r="S2029" s="30"/>
      <c r="T2029" s="30"/>
      <c r="U2029" s="30"/>
      <c r="V2029" s="30"/>
      <c r="W2029" s="30"/>
      <c r="X2029" s="31"/>
      <c r="Y2029" s="30"/>
      <c r="Z2029" s="32"/>
    </row>
    <row r="2030" spans="2:26" x14ac:dyDescent="0.2">
      <c r="B2030" s="34"/>
      <c r="C2030" s="30"/>
      <c r="D2030" s="30"/>
      <c r="E2030" s="30"/>
      <c r="F2030" s="30"/>
      <c r="G2030" s="30"/>
      <c r="H2030" s="30"/>
      <c r="I2030" s="30"/>
      <c r="J2030" s="30"/>
      <c r="K2030" s="30"/>
      <c r="L2030" s="30"/>
      <c r="M2030" s="30"/>
      <c r="N2030" s="30"/>
      <c r="O2030" s="30"/>
      <c r="P2030" s="30"/>
      <c r="Q2030" s="30"/>
      <c r="R2030" s="30"/>
      <c r="S2030" s="30"/>
      <c r="T2030" s="30"/>
      <c r="U2030" s="30"/>
      <c r="V2030" s="30"/>
      <c r="W2030" s="30"/>
      <c r="X2030" s="31"/>
      <c r="Y2030" s="30"/>
      <c r="Z2030" s="32"/>
    </row>
    <row r="2031" spans="2:26" x14ac:dyDescent="0.2">
      <c r="B2031" s="34"/>
      <c r="C2031" s="30"/>
      <c r="D2031" s="30"/>
      <c r="E2031" s="30"/>
      <c r="F2031" s="30"/>
      <c r="G2031" s="30"/>
      <c r="H2031" s="30"/>
      <c r="I2031" s="30"/>
      <c r="J2031" s="30"/>
      <c r="K2031" s="30"/>
      <c r="L2031" s="30"/>
      <c r="M2031" s="30"/>
      <c r="N2031" s="30"/>
      <c r="O2031" s="30"/>
      <c r="P2031" s="30"/>
      <c r="Q2031" s="30"/>
      <c r="R2031" s="30"/>
      <c r="S2031" s="30"/>
      <c r="T2031" s="30"/>
      <c r="U2031" s="30"/>
      <c r="V2031" s="30"/>
      <c r="W2031" s="30"/>
      <c r="X2031" s="31"/>
      <c r="Y2031" s="30"/>
      <c r="Z2031" s="32"/>
    </row>
    <row r="2032" spans="2:26" x14ac:dyDescent="0.2">
      <c r="B2032" s="34"/>
      <c r="C2032" s="30"/>
      <c r="D2032" s="30"/>
      <c r="E2032" s="30"/>
      <c r="F2032" s="30"/>
      <c r="G2032" s="30"/>
      <c r="H2032" s="30"/>
      <c r="I2032" s="30"/>
      <c r="J2032" s="30"/>
      <c r="K2032" s="30"/>
      <c r="L2032" s="30"/>
      <c r="M2032" s="30"/>
      <c r="N2032" s="30"/>
      <c r="O2032" s="30"/>
      <c r="P2032" s="30"/>
      <c r="Q2032" s="30"/>
      <c r="R2032" s="30"/>
      <c r="S2032" s="30"/>
      <c r="T2032" s="30"/>
      <c r="U2032" s="30"/>
      <c r="V2032" s="30"/>
      <c r="W2032" s="30"/>
      <c r="X2032" s="31"/>
      <c r="Y2032" s="30"/>
      <c r="Z2032" s="32"/>
    </row>
    <row r="2033" spans="2:26" x14ac:dyDescent="0.2">
      <c r="B2033" s="34"/>
      <c r="C2033" s="30"/>
      <c r="D2033" s="30"/>
      <c r="E2033" s="30"/>
      <c r="F2033" s="30"/>
      <c r="G2033" s="30"/>
      <c r="H2033" s="30"/>
      <c r="I2033" s="30"/>
      <c r="J2033" s="30"/>
      <c r="K2033" s="30"/>
      <c r="L2033" s="30"/>
      <c r="M2033" s="30"/>
      <c r="N2033" s="30"/>
      <c r="O2033" s="30"/>
      <c r="P2033" s="30"/>
      <c r="Q2033" s="30"/>
      <c r="R2033" s="30"/>
      <c r="S2033" s="30"/>
      <c r="T2033" s="30"/>
      <c r="U2033" s="30"/>
      <c r="V2033" s="30"/>
      <c r="W2033" s="30"/>
      <c r="X2033" s="31"/>
      <c r="Y2033" s="30"/>
      <c r="Z2033" s="32"/>
    </row>
    <row r="2034" spans="2:26" x14ac:dyDescent="0.2">
      <c r="B2034" s="34"/>
      <c r="C2034" s="30"/>
      <c r="D2034" s="30"/>
      <c r="E2034" s="30"/>
      <c r="F2034" s="30"/>
      <c r="G2034" s="30"/>
      <c r="H2034" s="30"/>
      <c r="I2034" s="30"/>
      <c r="J2034" s="30"/>
      <c r="K2034" s="30"/>
      <c r="L2034" s="30"/>
      <c r="M2034" s="30"/>
      <c r="N2034" s="30"/>
      <c r="O2034" s="30"/>
      <c r="P2034" s="30"/>
      <c r="Q2034" s="30"/>
      <c r="R2034" s="30"/>
      <c r="S2034" s="30"/>
      <c r="T2034" s="30"/>
      <c r="U2034" s="30"/>
      <c r="V2034" s="30"/>
      <c r="W2034" s="30"/>
      <c r="X2034" s="31"/>
      <c r="Y2034" s="30"/>
      <c r="Z2034" s="32"/>
    </row>
    <row r="2035" spans="2:26" x14ac:dyDescent="0.2">
      <c r="B2035" s="34"/>
      <c r="C2035" s="30"/>
      <c r="D2035" s="30"/>
      <c r="E2035" s="30"/>
      <c r="F2035" s="30"/>
      <c r="G2035" s="30"/>
      <c r="H2035" s="30"/>
      <c r="I2035" s="30"/>
      <c r="J2035" s="30"/>
      <c r="K2035" s="30"/>
      <c r="L2035" s="30"/>
      <c r="M2035" s="30"/>
      <c r="N2035" s="30"/>
      <c r="O2035" s="30"/>
      <c r="P2035" s="30"/>
      <c r="Q2035" s="30"/>
      <c r="R2035" s="30"/>
      <c r="S2035" s="30"/>
      <c r="T2035" s="30"/>
      <c r="U2035" s="30"/>
      <c r="V2035" s="30"/>
      <c r="W2035" s="30"/>
      <c r="X2035" s="31"/>
      <c r="Y2035" s="30"/>
      <c r="Z2035" s="32"/>
    </row>
    <row r="2036" spans="2:26" x14ac:dyDescent="0.2">
      <c r="B2036" s="34"/>
      <c r="C2036" s="30"/>
      <c r="D2036" s="30"/>
      <c r="E2036" s="30"/>
      <c r="F2036" s="30"/>
      <c r="G2036" s="30"/>
      <c r="H2036" s="30"/>
      <c r="I2036" s="30"/>
      <c r="J2036" s="30"/>
      <c r="K2036" s="30"/>
      <c r="L2036" s="30"/>
      <c r="M2036" s="30"/>
      <c r="N2036" s="30"/>
      <c r="O2036" s="30"/>
      <c r="P2036" s="30"/>
      <c r="Q2036" s="30"/>
      <c r="R2036" s="30"/>
      <c r="S2036" s="30"/>
      <c r="T2036" s="30"/>
      <c r="U2036" s="30"/>
      <c r="V2036" s="30"/>
      <c r="W2036" s="30"/>
      <c r="X2036" s="31"/>
      <c r="Y2036" s="30"/>
      <c r="Z2036" s="32"/>
    </row>
    <row r="2037" spans="2:26" x14ac:dyDescent="0.2">
      <c r="B2037" s="34"/>
      <c r="C2037" s="30"/>
      <c r="D2037" s="30"/>
      <c r="E2037" s="30"/>
      <c r="F2037" s="30"/>
      <c r="G2037" s="30"/>
      <c r="H2037" s="30"/>
      <c r="I2037" s="30"/>
      <c r="J2037" s="30"/>
      <c r="K2037" s="30"/>
      <c r="L2037" s="30"/>
      <c r="M2037" s="30"/>
      <c r="N2037" s="30"/>
      <c r="O2037" s="30"/>
      <c r="P2037" s="30"/>
      <c r="Q2037" s="30"/>
      <c r="R2037" s="30"/>
      <c r="S2037" s="30"/>
      <c r="T2037" s="30"/>
      <c r="U2037" s="30"/>
      <c r="V2037" s="30"/>
      <c r="W2037" s="30"/>
      <c r="X2037" s="31"/>
      <c r="Y2037" s="30"/>
      <c r="Z2037" s="32"/>
    </row>
    <row r="2038" spans="2:26" x14ac:dyDescent="0.2">
      <c r="B2038" s="34"/>
      <c r="C2038" s="30"/>
      <c r="D2038" s="30"/>
      <c r="E2038" s="30"/>
      <c r="F2038" s="30"/>
      <c r="G2038" s="30"/>
      <c r="H2038" s="30"/>
      <c r="I2038" s="30"/>
      <c r="J2038" s="30"/>
      <c r="K2038" s="30"/>
      <c r="L2038" s="30"/>
      <c r="M2038" s="30"/>
      <c r="N2038" s="30"/>
      <c r="O2038" s="30"/>
      <c r="P2038" s="30"/>
      <c r="Q2038" s="30"/>
      <c r="R2038" s="30"/>
      <c r="S2038" s="30"/>
      <c r="T2038" s="30"/>
      <c r="U2038" s="30"/>
      <c r="V2038" s="30"/>
      <c r="W2038" s="30"/>
      <c r="X2038" s="31"/>
      <c r="Y2038" s="30"/>
      <c r="Z2038" s="32"/>
    </row>
    <row r="2039" spans="2:26" x14ac:dyDescent="0.2">
      <c r="B2039" s="34"/>
      <c r="C2039" s="30"/>
      <c r="D2039" s="30"/>
      <c r="E2039" s="30"/>
      <c r="F2039" s="30"/>
      <c r="G2039" s="30"/>
      <c r="H2039" s="30"/>
      <c r="I2039" s="30"/>
      <c r="J2039" s="30"/>
      <c r="K2039" s="30"/>
      <c r="L2039" s="30"/>
      <c r="M2039" s="30"/>
      <c r="N2039" s="30"/>
      <c r="O2039" s="30"/>
      <c r="P2039" s="30"/>
      <c r="Q2039" s="30"/>
      <c r="R2039" s="30"/>
      <c r="S2039" s="30"/>
      <c r="T2039" s="30"/>
      <c r="U2039" s="30"/>
      <c r="V2039" s="30"/>
      <c r="W2039" s="30"/>
      <c r="X2039" s="31"/>
      <c r="Y2039" s="30"/>
      <c r="Z2039" s="32"/>
    </row>
    <row r="2040" spans="2:26" x14ac:dyDescent="0.2">
      <c r="B2040" s="34"/>
      <c r="C2040" s="30"/>
      <c r="D2040" s="30"/>
      <c r="E2040" s="30"/>
      <c r="F2040" s="30"/>
      <c r="G2040" s="30"/>
      <c r="H2040" s="30"/>
      <c r="I2040" s="30"/>
      <c r="J2040" s="30"/>
      <c r="K2040" s="30"/>
      <c r="L2040" s="30"/>
      <c r="M2040" s="30"/>
      <c r="N2040" s="30"/>
      <c r="O2040" s="30"/>
      <c r="P2040" s="30"/>
      <c r="Q2040" s="30"/>
      <c r="R2040" s="30"/>
      <c r="S2040" s="30"/>
      <c r="T2040" s="30"/>
      <c r="U2040" s="30"/>
      <c r="V2040" s="30"/>
      <c r="W2040" s="30"/>
      <c r="X2040" s="31"/>
      <c r="Y2040" s="30"/>
      <c r="Z2040" s="32"/>
    </row>
    <row r="2041" spans="2:26" x14ac:dyDescent="0.2">
      <c r="B2041" s="34"/>
      <c r="C2041" s="30"/>
      <c r="D2041" s="30"/>
      <c r="E2041" s="30"/>
      <c r="F2041" s="30"/>
      <c r="G2041" s="30"/>
      <c r="H2041" s="30"/>
      <c r="I2041" s="30"/>
      <c r="J2041" s="30"/>
      <c r="K2041" s="30"/>
      <c r="L2041" s="30"/>
      <c r="M2041" s="30"/>
      <c r="N2041" s="30"/>
      <c r="O2041" s="30"/>
      <c r="P2041" s="30"/>
      <c r="Q2041" s="30"/>
      <c r="R2041" s="30"/>
      <c r="S2041" s="30"/>
      <c r="T2041" s="30"/>
      <c r="U2041" s="30"/>
      <c r="V2041" s="30"/>
      <c r="W2041" s="30"/>
      <c r="X2041" s="31"/>
      <c r="Y2041" s="30"/>
      <c r="Z2041" s="32"/>
    </row>
    <row r="2042" spans="2:26" x14ac:dyDescent="0.2">
      <c r="B2042" s="34"/>
      <c r="C2042" s="30"/>
      <c r="D2042" s="30"/>
      <c r="E2042" s="30"/>
      <c r="F2042" s="30"/>
      <c r="G2042" s="30"/>
      <c r="H2042" s="30"/>
      <c r="I2042" s="30"/>
      <c r="J2042" s="30"/>
      <c r="K2042" s="30"/>
      <c r="L2042" s="30"/>
      <c r="M2042" s="30"/>
      <c r="N2042" s="30"/>
      <c r="O2042" s="30"/>
      <c r="P2042" s="30"/>
      <c r="Q2042" s="30"/>
      <c r="R2042" s="30"/>
      <c r="S2042" s="30"/>
      <c r="T2042" s="30"/>
      <c r="U2042" s="30"/>
      <c r="V2042" s="30"/>
      <c r="W2042" s="30"/>
      <c r="X2042" s="31"/>
      <c r="Y2042" s="30"/>
      <c r="Z2042" s="32"/>
    </row>
    <row r="2043" spans="2:26" x14ac:dyDescent="0.2">
      <c r="B2043" s="34"/>
      <c r="C2043" s="30"/>
      <c r="D2043" s="30"/>
      <c r="E2043" s="30"/>
      <c r="F2043" s="30"/>
      <c r="G2043" s="30"/>
      <c r="H2043" s="30"/>
      <c r="I2043" s="30"/>
      <c r="J2043" s="30"/>
      <c r="K2043" s="30"/>
      <c r="L2043" s="30"/>
      <c r="M2043" s="30"/>
      <c r="N2043" s="30"/>
      <c r="O2043" s="30"/>
      <c r="P2043" s="30"/>
      <c r="Q2043" s="30"/>
      <c r="R2043" s="30"/>
      <c r="S2043" s="30"/>
      <c r="T2043" s="30"/>
      <c r="U2043" s="30"/>
      <c r="V2043" s="30"/>
      <c r="W2043" s="30"/>
      <c r="X2043" s="31"/>
      <c r="Y2043" s="30"/>
      <c r="Z2043" s="32"/>
    </row>
    <row r="2044" spans="2:26" x14ac:dyDescent="0.2">
      <c r="B2044" s="34"/>
      <c r="C2044" s="30"/>
      <c r="D2044" s="30"/>
      <c r="E2044" s="30"/>
      <c r="F2044" s="30"/>
      <c r="G2044" s="30"/>
      <c r="H2044" s="30"/>
      <c r="I2044" s="30"/>
      <c r="J2044" s="30"/>
      <c r="K2044" s="30"/>
      <c r="L2044" s="30"/>
      <c r="M2044" s="30"/>
      <c r="N2044" s="30"/>
      <c r="O2044" s="30"/>
      <c r="P2044" s="30"/>
      <c r="Q2044" s="30"/>
      <c r="R2044" s="30"/>
      <c r="S2044" s="30"/>
      <c r="T2044" s="30"/>
      <c r="U2044" s="30"/>
      <c r="V2044" s="30"/>
      <c r="W2044" s="30"/>
      <c r="X2044" s="31"/>
      <c r="Y2044" s="30"/>
      <c r="Z2044" s="32"/>
    </row>
    <row r="2045" spans="2:26" x14ac:dyDescent="0.2">
      <c r="B2045" s="34"/>
      <c r="C2045" s="30"/>
      <c r="D2045" s="30"/>
      <c r="E2045" s="30"/>
      <c r="F2045" s="30"/>
      <c r="G2045" s="30"/>
      <c r="H2045" s="30"/>
      <c r="I2045" s="30"/>
      <c r="J2045" s="30"/>
      <c r="K2045" s="30"/>
      <c r="L2045" s="30"/>
      <c r="M2045" s="30"/>
      <c r="N2045" s="30"/>
      <c r="O2045" s="30"/>
      <c r="P2045" s="30"/>
      <c r="Q2045" s="30"/>
      <c r="R2045" s="30"/>
      <c r="S2045" s="30"/>
      <c r="T2045" s="30"/>
      <c r="U2045" s="30"/>
      <c r="V2045" s="30"/>
      <c r="W2045" s="30"/>
      <c r="X2045" s="31"/>
      <c r="Y2045" s="30"/>
      <c r="Z2045" s="32"/>
    </row>
    <row r="2046" spans="2:26" x14ac:dyDescent="0.2">
      <c r="B2046" s="34"/>
      <c r="C2046" s="30"/>
      <c r="D2046" s="30"/>
      <c r="E2046" s="30"/>
      <c r="F2046" s="30"/>
      <c r="G2046" s="30"/>
      <c r="H2046" s="30"/>
      <c r="I2046" s="30"/>
      <c r="J2046" s="30"/>
      <c r="K2046" s="30"/>
      <c r="L2046" s="30"/>
      <c r="M2046" s="30"/>
      <c r="N2046" s="30"/>
      <c r="O2046" s="30"/>
      <c r="P2046" s="30"/>
      <c r="Q2046" s="30"/>
      <c r="R2046" s="30"/>
      <c r="S2046" s="30"/>
      <c r="T2046" s="30"/>
      <c r="U2046" s="30"/>
      <c r="V2046" s="30"/>
      <c r="W2046" s="30"/>
      <c r="X2046" s="31"/>
      <c r="Y2046" s="30"/>
      <c r="Z2046" s="32"/>
    </row>
    <row r="2047" spans="2:26" x14ac:dyDescent="0.2">
      <c r="B2047" s="34"/>
      <c r="C2047" s="30"/>
      <c r="D2047" s="30"/>
      <c r="E2047" s="30"/>
      <c r="F2047" s="30"/>
      <c r="G2047" s="30"/>
      <c r="H2047" s="30"/>
      <c r="I2047" s="30"/>
      <c r="J2047" s="30"/>
      <c r="K2047" s="30"/>
      <c r="L2047" s="30"/>
      <c r="M2047" s="30"/>
      <c r="N2047" s="30"/>
      <c r="O2047" s="30"/>
      <c r="P2047" s="30"/>
      <c r="Q2047" s="30"/>
      <c r="R2047" s="30"/>
      <c r="S2047" s="30"/>
      <c r="T2047" s="30"/>
      <c r="U2047" s="30"/>
      <c r="V2047" s="30"/>
      <c r="W2047" s="30"/>
      <c r="X2047" s="31"/>
      <c r="Y2047" s="30"/>
      <c r="Z2047" s="32"/>
    </row>
    <row r="2048" spans="2:26" x14ac:dyDescent="0.2">
      <c r="B2048" s="34"/>
      <c r="C2048" s="30"/>
      <c r="D2048" s="30"/>
      <c r="E2048" s="30"/>
      <c r="F2048" s="30"/>
      <c r="G2048" s="30"/>
      <c r="H2048" s="30"/>
      <c r="I2048" s="30"/>
      <c r="J2048" s="30"/>
      <c r="K2048" s="30"/>
      <c r="L2048" s="30"/>
      <c r="M2048" s="30"/>
      <c r="N2048" s="30"/>
      <c r="O2048" s="30"/>
      <c r="P2048" s="30"/>
      <c r="Q2048" s="30"/>
      <c r="R2048" s="30"/>
      <c r="S2048" s="30"/>
      <c r="T2048" s="30"/>
      <c r="U2048" s="30"/>
      <c r="V2048" s="30"/>
      <c r="W2048" s="30"/>
      <c r="X2048" s="31"/>
      <c r="Y2048" s="30"/>
      <c r="Z2048" s="32"/>
    </row>
    <row r="2049" spans="2:26" x14ac:dyDescent="0.2">
      <c r="B2049" s="34"/>
      <c r="C2049" s="30"/>
      <c r="D2049" s="30"/>
      <c r="E2049" s="30"/>
      <c r="F2049" s="30"/>
      <c r="G2049" s="30"/>
      <c r="H2049" s="30"/>
      <c r="I2049" s="30"/>
      <c r="J2049" s="30"/>
      <c r="K2049" s="30"/>
      <c r="L2049" s="30"/>
      <c r="M2049" s="30"/>
      <c r="N2049" s="30"/>
      <c r="O2049" s="30"/>
      <c r="P2049" s="30"/>
      <c r="Q2049" s="30"/>
      <c r="R2049" s="30"/>
      <c r="S2049" s="30"/>
      <c r="T2049" s="30"/>
      <c r="U2049" s="30"/>
      <c r="V2049" s="30"/>
      <c r="W2049" s="30"/>
      <c r="X2049" s="31"/>
      <c r="Y2049" s="30"/>
      <c r="Z2049" s="32"/>
    </row>
    <row r="2050" spans="2:26" x14ac:dyDescent="0.2">
      <c r="B2050" s="34"/>
      <c r="C2050" s="30"/>
      <c r="D2050" s="30"/>
      <c r="E2050" s="30"/>
      <c r="F2050" s="30"/>
      <c r="G2050" s="30"/>
      <c r="H2050" s="30"/>
      <c r="I2050" s="30"/>
      <c r="J2050" s="30"/>
      <c r="K2050" s="30"/>
      <c r="L2050" s="30"/>
      <c r="M2050" s="30"/>
      <c r="N2050" s="30"/>
      <c r="O2050" s="30"/>
      <c r="P2050" s="30"/>
      <c r="Q2050" s="30"/>
      <c r="R2050" s="30"/>
      <c r="S2050" s="30"/>
      <c r="T2050" s="30"/>
      <c r="U2050" s="30"/>
      <c r="V2050" s="30"/>
      <c r="W2050" s="30"/>
      <c r="X2050" s="31"/>
      <c r="Y2050" s="30"/>
      <c r="Z2050" s="32"/>
    </row>
    <row r="2051" spans="2:26" x14ac:dyDescent="0.2">
      <c r="B2051" s="34"/>
      <c r="C2051" s="30"/>
      <c r="D2051" s="30"/>
      <c r="E2051" s="30"/>
      <c r="F2051" s="30"/>
      <c r="G2051" s="30"/>
      <c r="H2051" s="30"/>
      <c r="I2051" s="30"/>
      <c r="J2051" s="30"/>
      <c r="K2051" s="30"/>
      <c r="L2051" s="30"/>
      <c r="M2051" s="30"/>
      <c r="N2051" s="30"/>
      <c r="O2051" s="30"/>
      <c r="P2051" s="30"/>
      <c r="Q2051" s="30"/>
      <c r="R2051" s="30"/>
      <c r="S2051" s="30"/>
      <c r="T2051" s="30"/>
      <c r="U2051" s="30"/>
      <c r="V2051" s="30"/>
      <c r="W2051" s="30"/>
      <c r="X2051" s="31"/>
      <c r="Y2051" s="30"/>
      <c r="Z2051" s="32"/>
    </row>
    <row r="2052" spans="2:26" x14ac:dyDescent="0.2">
      <c r="B2052" s="34"/>
      <c r="C2052" s="30"/>
      <c r="D2052" s="30"/>
      <c r="E2052" s="30"/>
      <c r="F2052" s="30"/>
      <c r="G2052" s="30"/>
      <c r="H2052" s="30"/>
      <c r="I2052" s="30"/>
      <c r="J2052" s="30"/>
      <c r="K2052" s="30"/>
      <c r="L2052" s="30"/>
      <c r="M2052" s="30"/>
      <c r="N2052" s="30"/>
      <c r="O2052" s="30"/>
      <c r="P2052" s="30"/>
      <c r="Q2052" s="30"/>
      <c r="R2052" s="30"/>
      <c r="S2052" s="30"/>
      <c r="T2052" s="30"/>
      <c r="U2052" s="30"/>
      <c r="V2052" s="30"/>
      <c r="W2052" s="30"/>
      <c r="X2052" s="31"/>
      <c r="Y2052" s="30"/>
      <c r="Z2052" s="32"/>
    </row>
    <row r="2053" spans="2:26" x14ac:dyDescent="0.2">
      <c r="B2053" s="34"/>
      <c r="C2053" s="30"/>
      <c r="D2053" s="30"/>
      <c r="E2053" s="30"/>
      <c r="F2053" s="30"/>
      <c r="G2053" s="30"/>
      <c r="H2053" s="30"/>
      <c r="I2053" s="30"/>
      <c r="J2053" s="30"/>
      <c r="K2053" s="30"/>
      <c r="L2053" s="30"/>
      <c r="M2053" s="30"/>
      <c r="N2053" s="30"/>
      <c r="O2053" s="30"/>
      <c r="P2053" s="30"/>
      <c r="Q2053" s="30"/>
      <c r="R2053" s="30"/>
      <c r="S2053" s="30"/>
      <c r="T2053" s="30"/>
      <c r="U2053" s="30"/>
      <c r="V2053" s="30"/>
      <c r="W2053" s="30"/>
      <c r="X2053" s="31"/>
      <c r="Y2053" s="30"/>
      <c r="Z2053" s="32"/>
    </row>
    <row r="2054" spans="2:26" x14ac:dyDescent="0.2">
      <c r="B2054" s="34"/>
      <c r="C2054" s="30"/>
      <c r="D2054" s="30"/>
      <c r="E2054" s="30"/>
      <c r="F2054" s="30"/>
      <c r="G2054" s="30"/>
      <c r="H2054" s="30"/>
      <c r="I2054" s="30"/>
      <c r="J2054" s="30"/>
      <c r="K2054" s="30"/>
      <c r="L2054" s="30"/>
      <c r="M2054" s="30"/>
      <c r="N2054" s="30"/>
      <c r="O2054" s="30"/>
      <c r="P2054" s="30"/>
      <c r="Q2054" s="30"/>
      <c r="R2054" s="30"/>
      <c r="S2054" s="30"/>
      <c r="T2054" s="30"/>
      <c r="U2054" s="30"/>
      <c r="V2054" s="30"/>
      <c r="W2054" s="30"/>
      <c r="X2054" s="31"/>
      <c r="Y2054" s="30"/>
      <c r="Z2054" s="32"/>
    </row>
    <row r="2055" spans="2:26" x14ac:dyDescent="0.2">
      <c r="B2055" s="34"/>
      <c r="C2055" s="30"/>
      <c r="D2055" s="30"/>
      <c r="E2055" s="30"/>
      <c r="F2055" s="30"/>
      <c r="G2055" s="30"/>
      <c r="H2055" s="30"/>
      <c r="I2055" s="30"/>
      <c r="J2055" s="30"/>
      <c r="K2055" s="30"/>
      <c r="L2055" s="30"/>
      <c r="M2055" s="30"/>
      <c r="N2055" s="30"/>
      <c r="O2055" s="30"/>
      <c r="P2055" s="30"/>
      <c r="Q2055" s="30"/>
      <c r="R2055" s="30"/>
      <c r="S2055" s="30"/>
      <c r="T2055" s="30"/>
      <c r="U2055" s="30"/>
      <c r="V2055" s="30"/>
      <c r="W2055" s="30"/>
      <c r="X2055" s="31"/>
      <c r="Y2055" s="30"/>
      <c r="Z2055" s="32"/>
    </row>
    <row r="2056" spans="2:26" x14ac:dyDescent="0.2">
      <c r="B2056" s="34"/>
      <c r="C2056" s="30"/>
      <c r="D2056" s="30"/>
      <c r="E2056" s="30"/>
      <c r="F2056" s="30"/>
      <c r="G2056" s="30"/>
      <c r="H2056" s="30"/>
      <c r="I2056" s="30"/>
      <c r="J2056" s="30"/>
      <c r="K2056" s="30"/>
      <c r="L2056" s="30"/>
      <c r="M2056" s="30"/>
      <c r="N2056" s="30"/>
      <c r="O2056" s="30"/>
      <c r="P2056" s="30"/>
      <c r="Q2056" s="30"/>
      <c r="R2056" s="30"/>
      <c r="S2056" s="30"/>
      <c r="T2056" s="30"/>
      <c r="U2056" s="30"/>
      <c r="V2056" s="30"/>
      <c r="W2056" s="30"/>
      <c r="X2056" s="31"/>
      <c r="Y2056" s="30"/>
      <c r="Z2056" s="32"/>
    </row>
    <row r="2057" spans="2:26" x14ac:dyDescent="0.2">
      <c r="B2057" s="34"/>
      <c r="C2057" s="30"/>
      <c r="D2057" s="30"/>
      <c r="E2057" s="30"/>
      <c r="F2057" s="30"/>
      <c r="G2057" s="30"/>
      <c r="H2057" s="30"/>
      <c r="I2057" s="30"/>
      <c r="J2057" s="30"/>
      <c r="K2057" s="30"/>
      <c r="L2057" s="30"/>
      <c r="M2057" s="30"/>
      <c r="N2057" s="30"/>
      <c r="O2057" s="30"/>
      <c r="P2057" s="30"/>
      <c r="Q2057" s="30"/>
      <c r="R2057" s="30"/>
      <c r="S2057" s="30"/>
      <c r="T2057" s="30"/>
      <c r="U2057" s="30"/>
      <c r="V2057" s="30"/>
      <c r="W2057" s="30"/>
      <c r="X2057" s="31"/>
      <c r="Y2057" s="30"/>
      <c r="Z2057" s="32"/>
    </row>
    <row r="2058" spans="2:26" x14ac:dyDescent="0.2">
      <c r="B2058" s="34"/>
      <c r="C2058" s="30"/>
      <c r="D2058" s="30"/>
      <c r="E2058" s="30"/>
      <c r="F2058" s="30"/>
      <c r="G2058" s="30"/>
      <c r="H2058" s="30"/>
      <c r="I2058" s="30"/>
      <c r="J2058" s="30"/>
      <c r="K2058" s="30"/>
      <c r="L2058" s="30"/>
      <c r="M2058" s="30"/>
      <c r="N2058" s="30"/>
      <c r="O2058" s="30"/>
      <c r="P2058" s="30"/>
      <c r="Q2058" s="30"/>
      <c r="R2058" s="30"/>
      <c r="S2058" s="30"/>
      <c r="T2058" s="30"/>
      <c r="U2058" s="30"/>
      <c r="V2058" s="30"/>
      <c r="W2058" s="30"/>
      <c r="X2058" s="31"/>
      <c r="Y2058" s="30"/>
      <c r="Z2058" s="32"/>
    </row>
    <row r="2059" spans="2:26" x14ac:dyDescent="0.2">
      <c r="B2059" s="34"/>
      <c r="C2059" s="30"/>
      <c r="D2059" s="30"/>
      <c r="E2059" s="30"/>
      <c r="F2059" s="30"/>
      <c r="G2059" s="30"/>
      <c r="H2059" s="30"/>
      <c r="I2059" s="30"/>
      <c r="J2059" s="30"/>
      <c r="K2059" s="30"/>
      <c r="L2059" s="30"/>
      <c r="M2059" s="30"/>
      <c r="N2059" s="30"/>
      <c r="O2059" s="30"/>
      <c r="P2059" s="30"/>
      <c r="Q2059" s="30"/>
      <c r="R2059" s="30"/>
      <c r="S2059" s="30"/>
      <c r="T2059" s="30"/>
      <c r="U2059" s="30"/>
      <c r="V2059" s="30"/>
      <c r="W2059" s="30"/>
      <c r="X2059" s="31"/>
      <c r="Y2059" s="30"/>
      <c r="Z2059" s="32"/>
    </row>
    <row r="2060" spans="2:26" x14ac:dyDescent="0.2">
      <c r="B2060" s="34"/>
      <c r="C2060" s="30"/>
      <c r="D2060" s="30"/>
      <c r="E2060" s="30"/>
      <c r="F2060" s="30"/>
      <c r="G2060" s="30"/>
      <c r="H2060" s="30"/>
      <c r="I2060" s="30"/>
      <c r="J2060" s="30"/>
      <c r="K2060" s="30"/>
      <c r="L2060" s="30"/>
      <c r="M2060" s="30"/>
      <c r="N2060" s="30"/>
      <c r="O2060" s="30"/>
      <c r="P2060" s="30"/>
      <c r="Q2060" s="30"/>
      <c r="R2060" s="30"/>
      <c r="S2060" s="30"/>
      <c r="T2060" s="30"/>
      <c r="U2060" s="30"/>
      <c r="V2060" s="30"/>
      <c r="W2060" s="30"/>
      <c r="X2060" s="31"/>
      <c r="Y2060" s="30"/>
      <c r="Z2060" s="32"/>
    </row>
    <row r="2061" spans="2:26" x14ac:dyDescent="0.2">
      <c r="B2061" s="34"/>
      <c r="C2061" s="30"/>
      <c r="D2061" s="30"/>
      <c r="E2061" s="30"/>
      <c r="F2061" s="30"/>
      <c r="G2061" s="30"/>
      <c r="H2061" s="30"/>
      <c r="I2061" s="30"/>
      <c r="J2061" s="30"/>
      <c r="K2061" s="30"/>
      <c r="L2061" s="30"/>
      <c r="M2061" s="30"/>
      <c r="N2061" s="30"/>
      <c r="O2061" s="30"/>
      <c r="P2061" s="30"/>
      <c r="Q2061" s="30"/>
      <c r="R2061" s="30"/>
      <c r="S2061" s="30"/>
      <c r="T2061" s="30"/>
      <c r="U2061" s="30"/>
      <c r="V2061" s="30"/>
      <c r="W2061" s="30"/>
      <c r="X2061" s="31"/>
      <c r="Y2061" s="30"/>
      <c r="Z2061" s="32"/>
    </row>
    <row r="2062" spans="2:26" x14ac:dyDescent="0.2">
      <c r="B2062" s="34"/>
      <c r="C2062" s="30"/>
      <c r="D2062" s="30"/>
      <c r="E2062" s="30"/>
      <c r="F2062" s="30"/>
      <c r="G2062" s="30"/>
      <c r="H2062" s="30"/>
      <c r="I2062" s="30"/>
      <c r="J2062" s="30"/>
      <c r="K2062" s="30"/>
      <c r="L2062" s="30"/>
      <c r="M2062" s="30"/>
      <c r="N2062" s="30"/>
      <c r="O2062" s="30"/>
      <c r="P2062" s="30"/>
      <c r="Q2062" s="30"/>
      <c r="R2062" s="30"/>
      <c r="S2062" s="30"/>
      <c r="T2062" s="30"/>
      <c r="U2062" s="30"/>
      <c r="V2062" s="30"/>
      <c r="W2062" s="30"/>
      <c r="X2062" s="31"/>
      <c r="Y2062" s="30"/>
      <c r="Z2062" s="32"/>
    </row>
    <row r="2063" spans="2:26" x14ac:dyDescent="0.2">
      <c r="B2063" s="34"/>
      <c r="C2063" s="30"/>
      <c r="D2063" s="30"/>
      <c r="E2063" s="30"/>
      <c r="F2063" s="30"/>
      <c r="G2063" s="30"/>
      <c r="H2063" s="30"/>
      <c r="I2063" s="30"/>
      <c r="J2063" s="30"/>
      <c r="K2063" s="30"/>
      <c r="L2063" s="30"/>
      <c r="M2063" s="30"/>
      <c r="N2063" s="30"/>
      <c r="O2063" s="30"/>
      <c r="P2063" s="30"/>
      <c r="Q2063" s="30"/>
      <c r="R2063" s="30"/>
      <c r="S2063" s="30"/>
      <c r="T2063" s="30"/>
      <c r="U2063" s="30"/>
      <c r="V2063" s="30"/>
      <c r="W2063" s="30"/>
      <c r="X2063" s="31"/>
      <c r="Y2063" s="30"/>
      <c r="Z2063" s="32"/>
    </row>
    <row r="2064" spans="2:26" x14ac:dyDescent="0.2">
      <c r="B2064" s="34"/>
      <c r="C2064" s="30"/>
      <c r="D2064" s="30"/>
      <c r="E2064" s="30"/>
      <c r="F2064" s="30"/>
      <c r="G2064" s="30"/>
      <c r="H2064" s="30"/>
      <c r="I2064" s="30"/>
      <c r="J2064" s="30"/>
      <c r="K2064" s="30"/>
      <c r="L2064" s="30"/>
      <c r="M2064" s="30"/>
      <c r="N2064" s="30"/>
      <c r="O2064" s="30"/>
      <c r="P2064" s="30"/>
      <c r="Q2064" s="30"/>
      <c r="R2064" s="30"/>
      <c r="S2064" s="30"/>
      <c r="T2064" s="30"/>
      <c r="U2064" s="30"/>
      <c r="V2064" s="30"/>
      <c r="W2064" s="30"/>
      <c r="X2064" s="31"/>
      <c r="Y2064" s="30"/>
      <c r="Z2064" s="32"/>
    </row>
    <row r="2065" spans="2:26" x14ac:dyDescent="0.2">
      <c r="B2065" s="34"/>
      <c r="C2065" s="30"/>
      <c r="D2065" s="30"/>
      <c r="E2065" s="30"/>
      <c r="F2065" s="30"/>
      <c r="G2065" s="30"/>
      <c r="H2065" s="30"/>
      <c r="I2065" s="30"/>
      <c r="J2065" s="30"/>
      <c r="K2065" s="30"/>
      <c r="L2065" s="30"/>
      <c r="M2065" s="30"/>
      <c r="N2065" s="30"/>
      <c r="O2065" s="30"/>
      <c r="P2065" s="30"/>
      <c r="Q2065" s="30"/>
      <c r="R2065" s="30"/>
      <c r="S2065" s="30"/>
      <c r="T2065" s="30"/>
      <c r="U2065" s="30"/>
      <c r="V2065" s="30"/>
      <c r="W2065" s="30"/>
      <c r="X2065" s="31"/>
      <c r="Y2065" s="30"/>
      <c r="Z2065" s="32"/>
    </row>
    <row r="2066" spans="2:26" x14ac:dyDescent="0.2">
      <c r="B2066" s="34"/>
      <c r="C2066" s="30"/>
      <c r="D2066" s="30"/>
      <c r="E2066" s="30"/>
      <c r="F2066" s="30"/>
      <c r="G2066" s="30"/>
      <c r="H2066" s="30"/>
      <c r="I2066" s="30"/>
      <c r="J2066" s="30"/>
      <c r="K2066" s="30"/>
      <c r="L2066" s="30"/>
      <c r="M2066" s="30"/>
      <c r="N2066" s="30"/>
      <c r="O2066" s="30"/>
      <c r="P2066" s="30"/>
      <c r="Q2066" s="30"/>
      <c r="R2066" s="30"/>
      <c r="S2066" s="30"/>
      <c r="T2066" s="30"/>
      <c r="U2066" s="30"/>
      <c r="V2066" s="30"/>
      <c r="W2066" s="30"/>
      <c r="X2066" s="31"/>
      <c r="Y2066" s="30"/>
      <c r="Z2066" s="32"/>
    </row>
    <row r="2067" spans="2:26" x14ac:dyDescent="0.2">
      <c r="B2067" s="34"/>
      <c r="C2067" s="30"/>
      <c r="D2067" s="30"/>
      <c r="E2067" s="30"/>
      <c r="F2067" s="30"/>
      <c r="G2067" s="30"/>
      <c r="H2067" s="30"/>
      <c r="I2067" s="30"/>
      <c r="J2067" s="30"/>
      <c r="K2067" s="30"/>
      <c r="L2067" s="30"/>
      <c r="M2067" s="30"/>
      <c r="N2067" s="30"/>
      <c r="O2067" s="30"/>
      <c r="P2067" s="30"/>
      <c r="Q2067" s="30"/>
      <c r="R2067" s="30"/>
      <c r="S2067" s="30"/>
      <c r="T2067" s="30"/>
      <c r="U2067" s="30"/>
      <c r="V2067" s="30"/>
      <c r="W2067" s="30"/>
      <c r="X2067" s="31"/>
      <c r="Y2067" s="30"/>
      <c r="Z2067" s="32"/>
    </row>
    <row r="2068" spans="2:26" x14ac:dyDescent="0.2">
      <c r="B2068" s="34"/>
      <c r="C2068" s="30"/>
      <c r="D2068" s="30"/>
      <c r="E2068" s="30"/>
      <c r="F2068" s="30"/>
      <c r="G2068" s="30"/>
      <c r="H2068" s="30"/>
      <c r="I2068" s="30"/>
      <c r="J2068" s="30"/>
      <c r="K2068" s="30"/>
      <c r="L2068" s="30"/>
      <c r="M2068" s="30"/>
      <c r="N2068" s="30"/>
      <c r="O2068" s="30"/>
      <c r="P2068" s="30"/>
      <c r="Q2068" s="30"/>
      <c r="R2068" s="30"/>
      <c r="S2068" s="30"/>
      <c r="T2068" s="30"/>
      <c r="U2068" s="30"/>
      <c r="V2068" s="30"/>
      <c r="W2068" s="30"/>
      <c r="X2068" s="31"/>
      <c r="Y2068" s="30"/>
      <c r="Z2068" s="32"/>
    </row>
    <row r="2069" spans="2:26" x14ac:dyDescent="0.2">
      <c r="B2069" s="34"/>
      <c r="C2069" s="30"/>
      <c r="D2069" s="30"/>
      <c r="E2069" s="30"/>
      <c r="F2069" s="30"/>
      <c r="G2069" s="30"/>
      <c r="H2069" s="30"/>
      <c r="I2069" s="30"/>
      <c r="J2069" s="30"/>
      <c r="K2069" s="30"/>
      <c r="L2069" s="30"/>
      <c r="M2069" s="30"/>
      <c r="N2069" s="30"/>
      <c r="O2069" s="30"/>
      <c r="P2069" s="30"/>
      <c r="Q2069" s="30"/>
      <c r="R2069" s="30"/>
      <c r="S2069" s="30"/>
      <c r="T2069" s="30"/>
      <c r="U2069" s="30"/>
      <c r="V2069" s="30"/>
      <c r="W2069" s="30"/>
      <c r="X2069" s="31"/>
      <c r="Y2069" s="30"/>
      <c r="Z2069" s="32"/>
    </row>
    <row r="2070" spans="2:26" x14ac:dyDescent="0.2">
      <c r="B2070" s="34"/>
      <c r="C2070" s="30"/>
      <c r="D2070" s="30"/>
      <c r="E2070" s="30"/>
      <c r="F2070" s="30"/>
      <c r="G2070" s="30"/>
      <c r="H2070" s="30"/>
      <c r="I2070" s="30"/>
      <c r="J2070" s="30"/>
      <c r="K2070" s="30"/>
      <c r="L2070" s="30"/>
      <c r="M2070" s="30"/>
      <c r="N2070" s="30"/>
      <c r="O2070" s="30"/>
      <c r="P2070" s="30"/>
      <c r="Q2070" s="30"/>
      <c r="R2070" s="30"/>
      <c r="S2070" s="30"/>
      <c r="T2070" s="30"/>
      <c r="U2070" s="30"/>
      <c r="V2070" s="30"/>
      <c r="W2070" s="30"/>
      <c r="X2070" s="31"/>
      <c r="Y2070" s="30"/>
      <c r="Z2070" s="32"/>
    </row>
    <row r="2071" spans="2:26" x14ac:dyDescent="0.2">
      <c r="B2071" s="34"/>
      <c r="C2071" s="30"/>
      <c r="D2071" s="30"/>
      <c r="E2071" s="30"/>
      <c r="F2071" s="30"/>
      <c r="G2071" s="30"/>
      <c r="H2071" s="30"/>
      <c r="I2071" s="30"/>
      <c r="J2071" s="30"/>
      <c r="K2071" s="30"/>
      <c r="L2071" s="30"/>
      <c r="M2071" s="30"/>
      <c r="N2071" s="30"/>
      <c r="O2071" s="30"/>
      <c r="P2071" s="30"/>
      <c r="Q2071" s="30"/>
      <c r="R2071" s="30"/>
      <c r="S2071" s="30"/>
      <c r="T2071" s="30"/>
      <c r="U2071" s="30"/>
      <c r="V2071" s="30"/>
      <c r="W2071" s="30"/>
      <c r="X2071" s="31"/>
      <c r="Y2071" s="30"/>
      <c r="Z2071" s="32"/>
    </row>
    <row r="2072" spans="2:26" x14ac:dyDescent="0.2">
      <c r="B2072" s="34"/>
      <c r="C2072" s="30"/>
      <c r="D2072" s="30"/>
      <c r="E2072" s="30"/>
      <c r="F2072" s="30"/>
      <c r="G2072" s="30"/>
      <c r="H2072" s="30"/>
      <c r="I2072" s="30"/>
      <c r="J2072" s="30"/>
      <c r="K2072" s="30"/>
      <c r="L2072" s="30"/>
      <c r="M2072" s="30"/>
      <c r="N2072" s="30"/>
      <c r="O2072" s="30"/>
      <c r="P2072" s="30"/>
      <c r="Q2072" s="30"/>
      <c r="R2072" s="30"/>
      <c r="S2072" s="30"/>
      <c r="T2072" s="30"/>
      <c r="U2072" s="30"/>
      <c r="V2072" s="30"/>
      <c r="W2072" s="30"/>
      <c r="X2072" s="31"/>
      <c r="Y2072" s="30"/>
      <c r="Z2072" s="32"/>
    </row>
    <row r="2073" spans="2:26" x14ac:dyDescent="0.2">
      <c r="B2073" s="34"/>
      <c r="C2073" s="30"/>
      <c r="D2073" s="30"/>
      <c r="E2073" s="30"/>
      <c r="F2073" s="30"/>
      <c r="G2073" s="30"/>
      <c r="H2073" s="30"/>
      <c r="I2073" s="30"/>
      <c r="J2073" s="30"/>
      <c r="K2073" s="30"/>
      <c r="L2073" s="30"/>
      <c r="M2073" s="30"/>
      <c r="N2073" s="30"/>
      <c r="O2073" s="30"/>
      <c r="P2073" s="30"/>
      <c r="Q2073" s="30"/>
      <c r="R2073" s="30"/>
      <c r="S2073" s="30"/>
      <c r="T2073" s="30"/>
      <c r="U2073" s="30"/>
      <c r="V2073" s="30"/>
      <c r="W2073" s="30"/>
      <c r="X2073" s="31"/>
      <c r="Y2073" s="30"/>
      <c r="Z2073" s="32"/>
    </row>
    <row r="2074" spans="2:26" x14ac:dyDescent="0.2">
      <c r="B2074" s="34"/>
      <c r="C2074" s="30"/>
      <c r="D2074" s="30"/>
      <c r="E2074" s="30"/>
      <c r="F2074" s="30"/>
      <c r="G2074" s="30"/>
      <c r="H2074" s="30"/>
      <c r="I2074" s="30"/>
      <c r="J2074" s="30"/>
      <c r="K2074" s="30"/>
      <c r="L2074" s="30"/>
      <c r="M2074" s="30"/>
      <c r="N2074" s="30"/>
      <c r="O2074" s="30"/>
      <c r="P2074" s="30"/>
      <c r="Q2074" s="30"/>
      <c r="R2074" s="30"/>
      <c r="S2074" s="30"/>
      <c r="T2074" s="30"/>
      <c r="U2074" s="30"/>
      <c r="V2074" s="30"/>
      <c r="W2074" s="30"/>
      <c r="X2074" s="31"/>
      <c r="Y2074" s="30"/>
      <c r="Z2074" s="32"/>
    </row>
    <row r="2075" spans="2:26" x14ac:dyDescent="0.2">
      <c r="B2075" s="34"/>
      <c r="C2075" s="30"/>
      <c r="D2075" s="30"/>
      <c r="E2075" s="30"/>
      <c r="F2075" s="30"/>
      <c r="G2075" s="30"/>
      <c r="H2075" s="30"/>
      <c r="I2075" s="30"/>
      <c r="J2075" s="30"/>
      <c r="K2075" s="30"/>
      <c r="L2075" s="30"/>
      <c r="M2075" s="30"/>
      <c r="N2075" s="30"/>
      <c r="O2075" s="30"/>
      <c r="P2075" s="30"/>
      <c r="Q2075" s="30"/>
      <c r="R2075" s="30"/>
      <c r="S2075" s="30"/>
      <c r="T2075" s="30"/>
      <c r="U2075" s="30"/>
      <c r="V2075" s="30"/>
      <c r="W2075" s="30"/>
      <c r="X2075" s="31"/>
      <c r="Y2075" s="30"/>
      <c r="Z2075" s="32"/>
    </row>
    <row r="2076" spans="2:26" x14ac:dyDescent="0.2">
      <c r="B2076" s="34"/>
      <c r="C2076" s="30"/>
      <c r="D2076" s="30"/>
      <c r="E2076" s="30"/>
      <c r="F2076" s="30"/>
      <c r="G2076" s="30"/>
      <c r="H2076" s="30"/>
      <c r="I2076" s="30"/>
      <c r="J2076" s="30"/>
      <c r="K2076" s="30"/>
      <c r="L2076" s="30"/>
      <c r="M2076" s="30"/>
      <c r="N2076" s="30"/>
      <c r="O2076" s="30"/>
      <c r="P2076" s="30"/>
      <c r="Q2076" s="30"/>
      <c r="R2076" s="30"/>
      <c r="S2076" s="30"/>
      <c r="T2076" s="30"/>
      <c r="U2076" s="30"/>
      <c r="V2076" s="30"/>
      <c r="W2076" s="30"/>
      <c r="X2076" s="31"/>
      <c r="Y2076" s="30"/>
      <c r="Z2076" s="32"/>
    </row>
    <row r="2077" spans="2:26" x14ac:dyDescent="0.2">
      <c r="B2077" s="34"/>
      <c r="C2077" s="30"/>
      <c r="D2077" s="30"/>
      <c r="E2077" s="30"/>
      <c r="F2077" s="30"/>
      <c r="G2077" s="30"/>
      <c r="H2077" s="30"/>
      <c r="I2077" s="30"/>
      <c r="J2077" s="30"/>
      <c r="K2077" s="30"/>
      <c r="L2077" s="30"/>
      <c r="M2077" s="30"/>
      <c r="N2077" s="30"/>
      <c r="O2077" s="30"/>
      <c r="P2077" s="30"/>
      <c r="Q2077" s="30"/>
      <c r="R2077" s="30"/>
      <c r="S2077" s="30"/>
      <c r="T2077" s="30"/>
      <c r="U2077" s="30"/>
      <c r="V2077" s="30"/>
      <c r="W2077" s="30"/>
      <c r="X2077" s="31"/>
      <c r="Y2077" s="30"/>
      <c r="Z2077" s="32"/>
    </row>
    <row r="2078" spans="2:26" x14ac:dyDescent="0.2">
      <c r="B2078" s="34"/>
      <c r="C2078" s="30"/>
      <c r="D2078" s="30"/>
      <c r="E2078" s="30"/>
      <c r="F2078" s="30"/>
      <c r="G2078" s="30"/>
      <c r="H2078" s="30"/>
      <c r="I2078" s="30"/>
      <c r="J2078" s="30"/>
      <c r="K2078" s="30"/>
      <c r="L2078" s="30"/>
      <c r="M2078" s="30"/>
      <c r="N2078" s="30"/>
      <c r="O2078" s="30"/>
      <c r="P2078" s="30"/>
      <c r="Q2078" s="30"/>
      <c r="R2078" s="30"/>
      <c r="S2078" s="30"/>
      <c r="T2078" s="30"/>
      <c r="U2078" s="30"/>
      <c r="V2078" s="30"/>
      <c r="W2078" s="30"/>
      <c r="X2078" s="31"/>
      <c r="Y2078" s="30"/>
      <c r="Z2078" s="32"/>
    </row>
    <row r="2079" spans="2:26" x14ac:dyDescent="0.2">
      <c r="B2079" s="34"/>
      <c r="C2079" s="30"/>
      <c r="D2079" s="30"/>
      <c r="E2079" s="30"/>
      <c r="F2079" s="30"/>
      <c r="G2079" s="30"/>
      <c r="H2079" s="30"/>
      <c r="I2079" s="30"/>
      <c r="J2079" s="30"/>
      <c r="K2079" s="30"/>
      <c r="L2079" s="30"/>
      <c r="M2079" s="30"/>
      <c r="N2079" s="30"/>
      <c r="O2079" s="30"/>
      <c r="P2079" s="30"/>
      <c r="Q2079" s="30"/>
      <c r="R2079" s="30"/>
      <c r="S2079" s="30"/>
      <c r="T2079" s="30"/>
      <c r="U2079" s="30"/>
      <c r="V2079" s="30"/>
      <c r="W2079" s="30"/>
      <c r="X2079" s="31"/>
      <c r="Y2079" s="30"/>
      <c r="Z2079" s="32"/>
    </row>
    <row r="2080" spans="2:26" x14ac:dyDescent="0.2">
      <c r="B2080" s="34"/>
      <c r="C2080" s="30"/>
      <c r="D2080" s="30"/>
      <c r="E2080" s="30"/>
      <c r="F2080" s="30"/>
      <c r="G2080" s="30"/>
      <c r="H2080" s="30"/>
      <c r="I2080" s="30"/>
      <c r="J2080" s="30"/>
      <c r="K2080" s="30"/>
      <c r="L2080" s="30"/>
      <c r="M2080" s="30"/>
      <c r="N2080" s="30"/>
      <c r="O2080" s="30"/>
      <c r="P2080" s="30"/>
      <c r="Q2080" s="30"/>
      <c r="R2080" s="30"/>
      <c r="S2080" s="30"/>
      <c r="T2080" s="30"/>
      <c r="U2080" s="30"/>
      <c r="V2080" s="30"/>
      <c r="W2080" s="30"/>
      <c r="X2080" s="31"/>
      <c r="Y2080" s="30"/>
      <c r="Z2080" s="32"/>
    </row>
    <row r="2081" spans="2:26" x14ac:dyDescent="0.2">
      <c r="B2081" s="34"/>
      <c r="C2081" s="30"/>
      <c r="D2081" s="30"/>
      <c r="E2081" s="30"/>
      <c r="F2081" s="30"/>
      <c r="G2081" s="30"/>
      <c r="H2081" s="30"/>
      <c r="I2081" s="30"/>
      <c r="J2081" s="30"/>
      <c r="K2081" s="30"/>
      <c r="L2081" s="30"/>
      <c r="M2081" s="30"/>
      <c r="N2081" s="30"/>
      <c r="O2081" s="30"/>
      <c r="P2081" s="30"/>
      <c r="Q2081" s="30"/>
      <c r="R2081" s="30"/>
      <c r="S2081" s="30"/>
      <c r="T2081" s="30"/>
      <c r="U2081" s="30"/>
      <c r="V2081" s="30"/>
      <c r="W2081" s="30"/>
      <c r="X2081" s="31"/>
      <c r="Y2081" s="30"/>
      <c r="Z2081" s="32"/>
    </row>
    <row r="2082" spans="2:26" x14ac:dyDescent="0.2">
      <c r="B2082" s="34"/>
      <c r="C2082" s="30"/>
      <c r="D2082" s="30"/>
      <c r="E2082" s="30"/>
      <c r="F2082" s="30"/>
      <c r="G2082" s="30"/>
      <c r="H2082" s="30"/>
      <c r="I2082" s="30"/>
      <c r="J2082" s="30"/>
      <c r="K2082" s="30"/>
      <c r="L2082" s="30"/>
      <c r="M2082" s="30"/>
      <c r="N2082" s="30"/>
      <c r="O2082" s="30"/>
      <c r="P2082" s="30"/>
      <c r="Q2082" s="30"/>
      <c r="R2082" s="30"/>
      <c r="S2082" s="30"/>
      <c r="T2082" s="30"/>
      <c r="U2082" s="30"/>
      <c r="V2082" s="30"/>
      <c r="W2082" s="30"/>
      <c r="X2082" s="31"/>
      <c r="Y2082" s="30"/>
      <c r="Z2082" s="32"/>
    </row>
    <row r="2083" spans="2:26" x14ac:dyDescent="0.2">
      <c r="B2083" s="34"/>
      <c r="C2083" s="30"/>
      <c r="D2083" s="30"/>
      <c r="E2083" s="30"/>
      <c r="F2083" s="30"/>
      <c r="G2083" s="30"/>
      <c r="H2083" s="30"/>
      <c r="I2083" s="30"/>
      <c r="J2083" s="30"/>
      <c r="K2083" s="30"/>
      <c r="L2083" s="30"/>
      <c r="M2083" s="30"/>
      <c r="N2083" s="30"/>
      <c r="O2083" s="30"/>
      <c r="P2083" s="30"/>
      <c r="Q2083" s="30"/>
      <c r="R2083" s="30"/>
      <c r="S2083" s="30"/>
      <c r="T2083" s="30"/>
      <c r="U2083" s="30"/>
      <c r="V2083" s="30"/>
      <c r="W2083" s="30"/>
      <c r="X2083" s="31"/>
      <c r="Y2083" s="30"/>
      <c r="Z2083" s="32"/>
    </row>
    <row r="2084" spans="2:26" x14ac:dyDescent="0.2">
      <c r="B2084" s="34"/>
      <c r="C2084" s="30"/>
      <c r="D2084" s="30"/>
      <c r="E2084" s="30"/>
      <c r="F2084" s="30"/>
      <c r="G2084" s="30"/>
      <c r="H2084" s="30"/>
      <c r="I2084" s="30"/>
      <c r="J2084" s="30"/>
      <c r="K2084" s="30"/>
      <c r="L2084" s="30"/>
      <c r="M2084" s="30"/>
      <c r="N2084" s="30"/>
      <c r="O2084" s="30"/>
      <c r="P2084" s="30"/>
      <c r="Q2084" s="30"/>
      <c r="R2084" s="30"/>
      <c r="S2084" s="30"/>
      <c r="T2084" s="30"/>
      <c r="U2084" s="30"/>
      <c r="V2084" s="30"/>
      <c r="W2084" s="30"/>
      <c r="X2084" s="31"/>
      <c r="Y2084" s="30"/>
      <c r="Z2084" s="32"/>
    </row>
    <row r="2085" spans="2:26" x14ac:dyDescent="0.2">
      <c r="B2085" s="34"/>
      <c r="C2085" s="30"/>
      <c r="D2085" s="30"/>
      <c r="E2085" s="30"/>
      <c r="F2085" s="30"/>
      <c r="G2085" s="30"/>
      <c r="H2085" s="30"/>
      <c r="I2085" s="30"/>
      <c r="J2085" s="30"/>
      <c r="K2085" s="30"/>
      <c r="L2085" s="30"/>
      <c r="M2085" s="30"/>
      <c r="N2085" s="30"/>
      <c r="O2085" s="30"/>
      <c r="P2085" s="30"/>
      <c r="Q2085" s="30"/>
      <c r="R2085" s="30"/>
      <c r="S2085" s="30"/>
      <c r="T2085" s="30"/>
      <c r="U2085" s="30"/>
      <c r="V2085" s="30"/>
      <c r="W2085" s="30"/>
      <c r="X2085" s="31"/>
      <c r="Y2085" s="30"/>
      <c r="Z2085" s="32"/>
    </row>
    <row r="2086" spans="2:26" x14ac:dyDescent="0.2">
      <c r="B2086" s="34"/>
      <c r="C2086" s="30"/>
      <c r="D2086" s="30"/>
      <c r="E2086" s="30"/>
      <c r="F2086" s="30"/>
      <c r="G2086" s="30"/>
      <c r="H2086" s="30"/>
      <c r="I2086" s="30"/>
      <c r="J2086" s="30"/>
      <c r="K2086" s="30"/>
      <c r="L2086" s="30"/>
      <c r="M2086" s="30"/>
      <c r="N2086" s="30"/>
      <c r="O2086" s="30"/>
      <c r="P2086" s="30"/>
      <c r="Q2086" s="30"/>
      <c r="R2086" s="30"/>
      <c r="S2086" s="30"/>
      <c r="T2086" s="30"/>
      <c r="U2086" s="30"/>
      <c r="V2086" s="30"/>
      <c r="W2086" s="30"/>
      <c r="X2086" s="31"/>
      <c r="Y2086" s="30"/>
      <c r="Z2086" s="32"/>
    </row>
    <row r="2087" spans="2:26" x14ac:dyDescent="0.2">
      <c r="B2087" s="34"/>
      <c r="C2087" s="30"/>
      <c r="D2087" s="30"/>
      <c r="E2087" s="30"/>
      <c r="F2087" s="30"/>
      <c r="G2087" s="30"/>
      <c r="H2087" s="30"/>
      <c r="I2087" s="30"/>
      <c r="J2087" s="30"/>
      <c r="K2087" s="30"/>
      <c r="L2087" s="30"/>
      <c r="M2087" s="30"/>
      <c r="N2087" s="30"/>
      <c r="O2087" s="30"/>
      <c r="P2087" s="30"/>
      <c r="Q2087" s="30"/>
      <c r="R2087" s="30"/>
      <c r="S2087" s="30"/>
      <c r="T2087" s="30"/>
      <c r="U2087" s="30"/>
      <c r="V2087" s="30"/>
      <c r="W2087" s="30"/>
      <c r="X2087" s="31"/>
      <c r="Y2087" s="30"/>
      <c r="Z2087" s="32"/>
    </row>
    <row r="2088" spans="2:26" x14ac:dyDescent="0.2">
      <c r="B2088" s="34"/>
      <c r="C2088" s="30"/>
      <c r="D2088" s="30"/>
      <c r="E2088" s="30"/>
      <c r="F2088" s="30"/>
      <c r="G2088" s="30"/>
      <c r="H2088" s="30"/>
      <c r="I2088" s="30"/>
      <c r="J2088" s="30"/>
      <c r="K2088" s="30"/>
      <c r="L2088" s="30"/>
      <c r="M2088" s="30"/>
      <c r="N2088" s="30"/>
      <c r="O2088" s="30"/>
      <c r="P2088" s="30"/>
      <c r="Q2088" s="30"/>
      <c r="R2088" s="30"/>
      <c r="S2088" s="30"/>
      <c r="T2088" s="30"/>
      <c r="U2088" s="30"/>
      <c r="V2088" s="30"/>
      <c r="W2088" s="30"/>
      <c r="X2088" s="31"/>
      <c r="Y2088" s="30"/>
      <c r="Z2088" s="32"/>
    </row>
    <row r="2089" spans="2:26" x14ac:dyDescent="0.2">
      <c r="B2089" s="34"/>
      <c r="C2089" s="30"/>
      <c r="D2089" s="30"/>
      <c r="E2089" s="30"/>
      <c r="F2089" s="30"/>
      <c r="G2089" s="30"/>
      <c r="H2089" s="30"/>
      <c r="I2089" s="30"/>
      <c r="J2089" s="30"/>
      <c r="K2089" s="30"/>
      <c r="L2089" s="30"/>
      <c r="M2089" s="30"/>
      <c r="N2089" s="30"/>
      <c r="O2089" s="30"/>
      <c r="P2089" s="30"/>
      <c r="Q2089" s="30"/>
      <c r="R2089" s="30"/>
      <c r="S2089" s="30"/>
      <c r="T2089" s="30"/>
      <c r="U2089" s="30"/>
      <c r="V2089" s="30"/>
      <c r="W2089" s="30"/>
      <c r="X2089" s="31"/>
      <c r="Y2089" s="30"/>
      <c r="Z2089" s="32"/>
    </row>
    <row r="2090" spans="2:26" x14ac:dyDescent="0.2">
      <c r="B2090" s="34"/>
      <c r="C2090" s="30"/>
      <c r="D2090" s="30"/>
      <c r="E2090" s="30"/>
      <c r="F2090" s="30"/>
      <c r="G2090" s="30"/>
      <c r="H2090" s="30"/>
      <c r="I2090" s="30"/>
      <c r="J2090" s="30"/>
      <c r="K2090" s="30"/>
      <c r="L2090" s="30"/>
      <c r="M2090" s="30"/>
      <c r="N2090" s="30"/>
      <c r="O2090" s="30"/>
      <c r="P2090" s="30"/>
      <c r="Q2090" s="30"/>
      <c r="R2090" s="30"/>
      <c r="S2090" s="30"/>
      <c r="T2090" s="30"/>
      <c r="U2090" s="30"/>
      <c r="V2090" s="30"/>
      <c r="W2090" s="30"/>
      <c r="X2090" s="31"/>
      <c r="Y2090" s="30"/>
      <c r="Z2090" s="32"/>
    </row>
    <row r="2091" spans="2:26" x14ac:dyDescent="0.2">
      <c r="B2091" s="34"/>
      <c r="C2091" s="30"/>
      <c r="D2091" s="30"/>
      <c r="E2091" s="30"/>
      <c r="F2091" s="30"/>
      <c r="G2091" s="30"/>
      <c r="H2091" s="30"/>
      <c r="I2091" s="30"/>
      <c r="J2091" s="30"/>
      <c r="K2091" s="30"/>
      <c r="L2091" s="30"/>
      <c r="M2091" s="30"/>
      <c r="N2091" s="30"/>
      <c r="O2091" s="30"/>
      <c r="P2091" s="30"/>
      <c r="Q2091" s="30"/>
      <c r="R2091" s="30"/>
      <c r="S2091" s="30"/>
      <c r="T2091" s="30"/>
      <c r="U2091" s="30"/>
      <c r="V2091" s="30"/>
      <c r="W2091" s="30"/>
      <c r="X2091" s="31"/>
      <c r="Y2091" s="30"/>
      <c r="Z2091" s="32"/>
    </row>
    <row r="2092" spans="2:26" x14ac:dyDescent="0.2">
      <c r="B2092" s="34"/>
      <c r="C2092" s="30"/>
      <c r="D2092" s="30"/>
      <c r="E2092" s="30"/>
      <c r="F2092" s="30"/>
      <c r="G2092" s="30"/>
      <c r="H2092" s="30"/>
      <c r="I2092" s="30"/>
      <c r="J2092" s="30"/>
      <c r="K2092" s="30"/>
      <c r="L2092" s="30"/>
      <c r="M2092" s="30"/>
      <c r="N2092" s="30"/>
      <c r="O2092" s="30"/>
      <c r="P2092" s="30"/>
      <c r="Q2092" s="30"/>
      <c r="R2092" s="30"/>
      <c r="S2092" s="30"/>
      <c r="T2092" s="30"/>
      <c r="U2092" s="30"/>
      <c r="V2092" s="30"/>
      <c r="W2092" s="30"/>
      <c r="X2092" s="31"/>
      <c r="Y2092" s="30"/>
      <c r="Z2092" s="32"/>
    </row>
    <row r="2093" spans="2:26" x14ac:dyDescent="0.2">
      <c r="B2093" s="34"/>
      <c r="C2093" s="30"/>
      <c r="D2093" s="30"/>
      <c r="E2093" s="30"/>
      <c r="F2093" s="30"/>
      <c r="G2093" s="30"/>
      <c r="H2093" s="30"/>
      <c r="I2093" s="30"/>
      <c r="J2093" s="30"/>
      <c r="K2093" s="30"/>
      <c r="L2093" s="30"/>
      <c r="M2093" s="30"/>
      <c r="N2093" s="30"/>
      <c r="O2093" s="30"/>
      <c r="P2093" s="30"/>
      <c r="Q2093" s="30"/>
      <c r="R2093" s="30"/>
      <c r="S2093" s="30"/>
      <c r="T2093" s="30"/>
      <c r="U2093" s="30"/>
      <c r="V2093" s="30"/>
      <c r="W2093" s="30"/>
      <c r="X2093" s="31"/>
      <c r="Y2093" s="30"/>
      <c r="Z2093" s="32"/>
    </row>
    <row r="2094" spans="2:26" x14ac:dyDescent="0.2">
      <c r="B2094" s="34"/>
      <c r="C2094" s="30"/>
      <c r="D2094" s="30"/>
      <c r="E2094" s="30"/>
      <c r="F2094" s="30"/>
      <c r="G2094" s="30"/>
      <c r="H2094" s="30"/>
      <c r="I2094" s="30"/>
      <c r="J2094" s="30"/>
      <c r="K2094" s="30"/>
      <c r="L2094" s="30"/>
      <c r="M2094" s="30"/>
      <c r="N2094" s="30"/>
      <c r="O2094" s="30"/>
      <c r="P2094" s="30"/>
      <c r="Q2094" s="30"/>
      <c r="R2094" s="30"/>
      <c r="S2094" s="30"/>
      <c r="T2094" s="30"/>
      <c r="U2094" s="30"/>
      <c r="V2094" s="30"/>
      <c r="W2094" s="30"/>
      <c r="X2094" s="31"/>
      <c r="Y2094" s="30"/>
      <c r="Z2094" s="32"/>
    </row>
    <row r="2095" spans="2:26" x14ac:dyDescent="0.2">
      <c r="B2095" s="34"/>
      <c r="C2095" s="30"/>
      <c r="D2095" s="30"/>
      <c r="E2095" s="30"/>
      <c r="F2095" s="30"/>
      <c r="G2095" s="30"/>
      <c r="H2095" s="30"/>
      <c r="I2095" s="30"/>
      <c r="J2095" s="30"/>
      <c r="K2095" s="30"/>
      <c r="L2095" s="30"/>
      <c r="M2095" s="30"/>
      <c r="N2095" s="30"/>
      <c r="O2095" s="30"/>
      <c r="P2095" s="30"/>
      <c r="Q2095" s="30"/>
      <c r="R2095" s="30"/>
      <c r="S2095" s="30"/>
      <c r="T2095" s="30"/>
      <c r="U2095" s="30"/>
      <c r="V2095" s="30"/>
      <c r="W2095" s="30"/>
      <c r="X2095" s="31"/>
      <c r="Y2095" s="30"/>
      <c r="Z2095" s="32"/>
    </row>
    <row r="2096" spans="2:26" x14ac:dyDescent="0.2">
      <c r="B2096" s="34"/>
      <c r="C2096" s="30"/>
      <c r="D2096" s="30"/>
      <c r="E2096" s="30"/>
      <c r="F2096" s="30"/>
      <c r="G2096" s="30"/>
      <c r="H2096" s="30"/>
      <c r="I2096" s="30"/>
      <c r="J2096" s="30"/>
      <c r="K2096" s="30"/>
      <c r="L2096" s="30"/>
      <c r="M2096" s="30"/>
      <c r="N2096" s="30"/>
      <c r="O2096" s="30"/>
      <c r="P2096" s="30"/>
      <c r="Q2096" s="30"/>
      <c r="R2096" s="30"/>
      <c r="S2096" s="30"/>
      <c r="T2096" s="30"/>
      <c r="U2096" s="30"/>
      <c r="V2096" s="30"/>
      <c r="W2096" s="30"/>
      <c r="X2096" s="31"/>
      <c r="Y2096" s="30"/>
      <c r="Z2096" s="32"/>
    </row>
    <row r="2097" spans="2:26" x14ac:dyDescent="0.2">
      <c r="B2097" s="34"/>
      <c r="C2097" s="30"/>
      <c r="D2097" s="30"/>
      <c r="E2097" s="30"/>
      <c r="F2097" s="30"/>
      <c r="G2097" s="30"/>
      <c r="H2097" s="30"/>
      <c r="I2097" s="30"/>
      <c r="J2097" s="30"/>
      <c r="K2097" s="30"/>
      <c r="L2097" s="30"/>
      <c r="M2097" s="30"/>
      <c r="N2097" s="30"/>
      <c r="O2097" s="30"/>
      <c r="P2097" s="30"/>
      <c r="Q2097" s="30"/>
      <c r="R2097" s="30"/>
      <c r="S2097" s="30"/>
      <c r="T2097" s="30"/>
      <c r="U2097" s="30"/>
      <c r="V2097" s="30"/>
      <c r="W2097" s="30"/>
      <c r="X2097" s="31"/>
      <c r="Y2097" s="30"/>
      <c r="Z2097" s="32"/>
    </row>
    <row r="2098" spans="2:26" x14ac:dyDescent="0.2">
      <c r="B2098" s="34"/>
      <c r="C2098" s="30"/>
      <c r="D2098" s="30"/>
      <c r="E2098" s="30"/>
      <c r="F2098" s="30"/>
      <c r="G2098" s="30"/>
      <c r="H2098" s="30"/>
      <c r="I2098" s="30"/>
      <c r="J2098" s="30"/>
      <c r="K2098" s="30"/>
      <c r="L2098" s="30"/>
      <c r="M2098" s="30"/>
      <c r="N2098" s="30"/>
      <c r="O2098" s="30"/>
      <c r="P2098" s="30"/>
      <c r="Q2098" s="30"/>
      <c r="R2098" s="30"/>
      <c r="S2098" s="30"/>
      <c r="T2098" s="30"/>
      <c r="U2098" s="30"/>
      <c r="V2098" s="30"/>
      <c r="W2098" s="30"/>
      <c r="X2098" s="31"/>
      <c r="Y2098" s="30"/>
      <c r="Z2098" s="32"/>
    </row>
    <row r="2099" spans="2:26" x14ac:dyDescent="0.2">
      <c r="B2099" s="34"/>
      <c r="C2099" s="30"/>
      <c r="D2099" s="30"/>
      <c r="E2099" s="30"/>
      <c r="F2099" s="30"/>
      <c r="G2099" s="30"/>
      <c r="H2099" s="30"/>
      <c r="I2099" s="30"/>
      <c r="J2099" s="30"/>
      <c r="K2099" s="30"/>
      <c r="L2099" s="30"/>
      <c r="M2099" s="30"/>
      <c r="N2099" s="30"/>
      <c r="O2099" s="30"/>
      <c r="P2099" s="30"/>
      <c r="Q2099" s="30"/>
      <c r="R2099" s="30"/>
      <c r="S2099" s="30"/>
      <c r="T2099" s="30"/>
      <c r="U2099" s="30"/>
      <c r="V2099" s="30"/>
      <c r="W2099" s="30"/>
      <c r="X2099" s="31"/>
      <c r="Y2099" s="30"/>
      <c r="Z2099" s="32"/>
    </row>
    <row r="2100" spans="2:26" x14ac:dyDescent="0.2">
      <c r="B2100" s="34"/>
      <c r="C2100" s="30"/>
      <c r="D2100" s="30"/>
      <c r="E2100" s="30"/>
      <c r="F2100" s="30"/>
      <c r="G2100" s="30"/>
      <c r="H2100" s="30"/>
      <c r="I2100" s="30"/>
      <c r="J2100" s="30"/>
      <c r="K2100" s="30"/>
      <c r="L2100" s="30"/>
      <c r="M2100" s="30"/>
      <c r="N2100" s="30"/>
      <c r="O2100" s="30"/>
      <c r="P2100" s="30"/>
      <c r="Q2100" s="30"/>
      <c r="R2100" s="30"/>
      <c r="S2100" s="30"/>
      <c r="T2100" s="30"/>
      <c r="U2100" s="30"/>
      <c r="V2100" s="30"/>
      <c r="W2100" s="30"/>
      <c r="X2100" s="31"/>
      <c r="Y2100" s="30"/>
      <c r="Z2100" s="32"/>
    </row>
    <row r="2101" spans="2:26" x14ac:dyDescent="0.2">
      <c r="B2101" s="34"/>
      <c r="C2101" s="30"/>
      <c r="D2101" s="30"/>
      <c r="E2101" s="30"/>
      <c r="F2101" s="30"/>
      <c r="G2101" s="30"/>
      <c r="H2101" s="30"/>
      <c r="I2101" s="30"/>
      <c r="J2101" s="30"/>
      <c r="K2101" s="30"/>
      <c r="L2101" s="30"/>
      <c r="M2101" s="30"/>
      <c r="N2101" s="30"/>
      <c r="O2101" s="30"/>
      <c r="P2101" s="30"/>
      <c r="Q2101" s="30"/>
      <c r="R2101" s="30"/>
      <c r="S2101" s="30"/>
      <c r="T2101" s="30"/>
      <c r="U2101" s="30"/>
      <c r="V2101" s="30"/>
      <c r="W2101" s="30"/>
      <c r="X2101" s="31"/>
      <c r="Y2101" s="30"/>
      <c r="Z2101" s="32"/>
    </row>
    <row r="2102" spans="2:26" x14ac:dyDescent="0.2">
      <c r="B2102" s="34"/>
      <c r="C2102" s="30"/>
      <c r="D2102" s="30"/>
      <c r="E2102" s="30"/>
      <c r="F2102" s="30"/>
      <c r="G2102" s="30"/>
      <c r="H2102" s="30"/>
      <c r="I2102" s="30"/>
      <c r="J2102" s="30"/>
      <c r="K2102" s="30"/>
      <c r="L2102" s="30"/>
      <c r="M2102" s="30"/>
      <c r="N2102" s="30"/>
      <c r="O2102" s="30"/>
      <c r="P2102" s="30"/>
      <c r="Q2102" s="30"/>
      <c r="R2102" s="30"/>
      <c r="S2102" s="30"/>
      <c r="T2102" s="30"/>
      <c r="U2102" s="30"/>
      <c r="V2102" s="30"/>
      <c r="W2102" s="30"/>
      <c r="X2102" s="31"/>
      <c r="Y2102" s="30"/>
      <c r="Z2102" s="32"/>
    </row>
    <row r="2103" spans="2:26" x14ac:dyDescent="0.2">
      <c r="B2103" s="34"/>
      <c r="C2103" s="30"/>
      <c r="D2103" s="30"/>
      <c r="E2103" s="30"/>
      <c r="F2103" s="30"/>
      <c r="G2103" s="30"/>
      <c r="H2103" s="30"/>
      <c r="I2103" s="30"/>
      <c r="J2103" s="30"/>
      <c r="K2103" s="30"/>
      <c r="L2103" s="30"/>
      <c r="M2103" s="30"/>
      <c r="N2103" s="30"/>
      <c r="O2103" s="30"/>
      <c r="P2103" s="30"/>
      <c r="Q2103" s="30"/>
      <c r="R2103" s="30"/>
      <c r="S2103" s="30"/>
      <c r="T2103" s="30"/>
      <c r="U2103" s="30"/>
      <c r="V2103" s="30"/>
      <c r="W2103" s="30"/>
      <c r="X2103" s="31"/>
      <c r="Y2103" s="30"/>
      <c r="Z2103" s="32"/>
    </row>
    <row r="2104" spans="2:26" x14ac:dyDescent="0.2">
      <c r="B2104" s="34"/>
      <c r="C2104" s="30"/>
      <c r="D2104" s="30"/>
      <c r="E2104" s="30"/>
      <c r="F2104" s="30"/>
      <c r="G2104" s="30"/>
      <c r="H2104" s="30"/>
      <c r="I2104" s="30"/>
      <c r="J2104" s="30"/>
      <c r="K2104" s="30"/>
      <c r="L2104" s="30"/>
      <c r="M2104" s="30"/>
      <c r="N2104" s="30"/>
      <c r="O2104" s="30"/>
      <c r="P2104" s="30"/>
      <c r="Q2104" s="30"/>
      <c r="R2104" s="30"/>
      <c r="S2104" s="30"/>
      <c r="T2104" s="30"/>
      <c r="U2104" s="30"/>
      <c r="V2104" s="30"/>
      <c r="W2104" s="30"/>
      <c r="X2104" s="31"/>
      <c r="Y2104" s="30"/>
      <c r="Z2104" s="32"/>
    </row>
    <row r="2105" spans="2:26" x14ac:dyDescent="0.2">
      <c r="B2105" s="34"/>
      <c r="C2105" s="30"/>
      <c r="D2105" s="30"/>
      <c r="E2105" s="30"/>
      <c r="F2105" s="30"/>
      <c r="G2105" s="30"/>
      <c r="H2105" s="30"/>
      <c r="I2105" s="30"/>
      <c r="J2105" s="30"/>
      <c r="K2105" s="30"/>
      <c r="L2105" s="30"/>
      <c r="M2105" s="30"/>
      <c r="N2105" s="30"/>
      <c r="O2105" s="30"/>
      <c r="P2105" s="30"/>
      <c r="Q2105" s="30"/>
      <c r="R2105" s="30"/>
      <c r="S2105" s="30"/>
      <c r="T2105" s="30"/>
      <c r="U2105" s="30"/>
      <c r="V2105" s="30"/>
      <c r="W2105" s="30"/>
      <c r="X2105" s="31"/>
      <c r="Y2105" s="30"/>
      <c r="Z2105" s="32"/>
    </row>
    <row r="2106" spans="2:26" x14ac:dyDescent="0.2">
      <c r="B2106" s="34"/>
      <c r="C2106" s="30"/>
      <c r="D2106" s="30"/>
      <c r="E2106" s="30"/>
      <c r="F2106" s="30"/>
      <c r="G2106" s="30"/>
      <c r="H2106" s="30"/>
      <c r="I2106" s="30"/>
      <c r="J2106" s="30"/>
      <c r="K2106" s="30"/>
      <c r="L2106" s="30"/>
      <c r="M2106" s="30"/>
      <c r="N2106" s="30"/>
      <c r="O2106" s="30"/>
      <c r="P2106" s="30"/>
      <c r="Q2106" s="30"/>
      <c r="R2106" s="30"/>
      <c r="S2106" s="30"/>
      <c r="T2106" s="30"/>
      <c r="U2106" s="30"/>
      <c r="V2106" s="30"/>
      <c r="W2106" s="30"/>
      <c r="X2106" s="31"/>
      <c r="Y2106" s="30"/>
      <c r="Z2106" s="32"/>
    </row>
    <row r="2107" spans="2:26" x14ac:dyDescent="0.2">
      <c r="B2107" s="34"/>
      <c r="C2107" s="30"/>
      <c r="D2107" s="30"/>
      <c r="E2107" s="30"/>
      <c r="F2107" s="30"/>
      <c r="G2107" s="30"/>
      <c r="H2107" s="30"/>
      <c r="I2107" s="30"/>
      <c r="J2107" s="30"/>
      <c r="K2107" s="30"/>
      <c r="L2107" s="30"/>
      <c r="M2107" s="30"/>
      <c r="N2107" s="30"/>
      <c r="O2107" s="30"/>
      <c r="P2107" s="30"/>
      <c r="Q2107" s="30"/>
      <c r="R2107" s="30"/>
      <c r="S2107" s="30"/>
      <c r="T2107" s="30"/>
      <c r="U2107" s="30"/>
      <c r="V2107" s="30"/>
      <c r="W2107" s="30"/>
      <c r="X2107" s="31"/>
      <c r="Y2107" s="30"/>
      <c r="Z2107" s="32"/>
    </row>
    <row r="2108" spans="2:26" x14ac:dyDescent="0.2">
      <c r="B2108" s="34"/>
      <c r="C2108" s="30"/>
      <c r="D2108" s="30"/>
      <c r="E2108" s="30"/>
      <c r="F2108" s="30"/>
      <c r="G2108" s="30"/>
      <c r="H2108" s="30"/>
      <c r="I2108" s="30"/>
      <c r="J2108" s="30"/>
      <c r="K2108" s="30"/>
      <c r="L2108" s="30"/>
      <c r="M2108" s="30"/>
      <c r="N2108" s="30"/>
      <c r="O2108" s="30"/>
      <c r="P2108" s="30"/>
      <c r="Q2108" s="30"/>
      <c r="R2108" s="30"/>
      <c r="S2108" s="30"/>
      <c r="T2108" s="30"/>
      <c r="U2108" s="30"/>
      <c r="V2108" s="30"/>
      <c r="W2108" s="30"/>
      <c r="X2108" s="31"/>
      <c r="Y2108" s="30"/>
      <c r="Z2108" s="32"/>
    </row>
    <row r="2109" spans="2:26" x14ac:dyDescent="0.2">
      <c r="B2109" s="34"/>
      <c r="C2109" s="30"/>
      <c r="D2109" s="30"/>
      <c r="E2109" s="30"/>
      <c r="F2109" s="30"/>
      <c r="G2109" s="30"/>
      <c r="H2109" s="30"/>
      <c r="I2109" s="30"/>
      <c r="J2109" s="30"/>
      <c r="K2109" s="30"/>
      <c r="L2109" s="30"/>
      <c r="M2109" s="30"/>
      <c r="N2109" s="30"/>
      <c r="O2109" s="30"/>
      <c r="P2109" s="30"/>
      <c r="Q2109" s="30"/>
      <c r="R2109" s="30"/>
      <c r="S2109" s="30"/>
      <c r="T2109" s="30"/>
      <c r="U2109" s="30"/>
      <c r="V2109" s="30"/>
      <c r="W2109" s="30"/>
      <c r="X2109" s="31"/>
      <c r="Y2109" s="30"/>
      <c r="Z2109" s="32"/>
    </row>
    <row r="2110" spans="2:26" x14ac:dyDescent="0.2">
      <c r="B2110" s="34"/>
      <c r="C2110" s="30"/>
      <c r="D2110" s="30"/>
      <c r="E2110" s="30"/>
      <c r="F2110" s="30"/>
      <c r="G2110" s="30"/>
      <c r="H2110" s="30"/>
      <c r="I2110" s="30"/>
      <c r="J2110" s="30"/>
      <c r="K2110" s="30"/>
      <c r="L2110" s="30"/>
      <c r="M2110" s="30"/>
      <c r="N2110" s="30"/>
      <c r="O2110" s="30"/>
      <c r="P2110" s="30"/>
      <c r="Q2110" s="30"/>
      <c r="R2110" s="30"/>
      <c r="S2110" s="30"/>
      <c r="T2110" s="30"/>
      <c r="U2110" s="30"/>
      <c r="V2110" s="30"/>
      <c r="W2110" s="30"/>
      <c r="X2110" s="31"/>
      <c r="Y2110" s="30"/>
      <c r="Z2110" s="32"/>
    </row>
    <row r="2111" spans="2:26" x14ac:dyDescent="0.2">
      <c r="B2111" s="34"/>
      <c r="C2111" s="30"/>
      <c r="D2111" s="30"/>
      <c r="E2111" s="30"/>
      <c r="F2111" s="30"/>
      <c r="G2111" s="30"/>
      <c r="H2111" s="30"/>
      <c r="I2111" s="30"/>
      <c r="J2111" s="30"/>
      <c r="K2111" s="30"/>
      <c r="L2111" s="30"/>
      <c r="M2111" s="30"/>
      <c r="N2111" s="30"/>
      <c r="O2111" s="30"/>
      <c r="P2111" s="30"/>
      <c r="Q2111" s="30"/>
      <c r="R2111" s="30"/>
      <c r="S2111" s="30"/>
      <c r="T2111" s="30"/>
      <c r="U2111" s="30"/>
      <c r="V2111" s="30"/>
      <c r="W2111" s="30"/>
      <c r="X2111" s="31"/>
      <c r="Y2111" s="30"/>
      <c r="Z2111" s="32"/>
    </row>
    <row r="2112" spans="2:26" x14ac:dyDescent="0.2">
      <c r="B2112" s="34"/>
      <c r="C2112" s="30"/>
      <c r="D2112" s="30"/>
      <c r="E2112" s="30"/>
      <c r="F2112" s="30"/>
      <c r="G2112" s="30"/>
      <c r="H2112" s="30"/>
      <c r="I2112" s="30"/>
      <c r="J2112" s="30"/>
      <c r="K2112" s="30"/>
      <c r="L2112" s="30"/>
      <c r="M2112" s="30"/>
      <c r="N2112" s="30"/>
      <c r="O2112" s="30"/>
      <c r="P2112" s="30"/>
      <c r="Q2112" s="30"/>
      <c r="R2112" s="30"/>
      <c r="S2112" s="30"/>
      <c r="T2112" s="30"/>
      <c r="U2112" s="30"/>
      <c r="V2112" s="30"/>
      <c r="W2112" s="30"/>
      <c r="X2112" s="31"/>
      <c r="Y2112" s="30"/>
      <c r="Z2112" s="32"/>
    </row>
    <row r="2113" spans="2:26" x14ac:dyDescent="0.2">
      <c r="B2113" s="34"/>
      <c r="C2113" s="30"/>
      <c r="D2113" s="30"/>
      <c r="E2113" s="30"/>
      <c r="F2113" s="30"/>
      <c r="G2113" s="30"/>
      <c r="H2113" s="30"/>
      <c r="I2113" s="30"/>
      <c r="J2113" s="30"/>
      <c r="K2113" s="30"/>
      <c r="L2113" s="30"/>
      <c r="M2113" s="30"/>
      <c r="N2113" s="30"/>
      <c r="O2113" s="30"/>
      <c r="P2113" s="30"/>
      <c r="Q2113" s="30"/>
      <c r="R2113" s="30"/>
      <c r="S2113" s="30"/>
      <c r="T2113" s="30"/>
      <c r="U2113" s="30"/>
      <c r="V2113" s="30"/>
      <c r="W2113" s="30"/>
      <c r="X2113" s="31"/>
      <c r="Y2113" s="30"/>
      <c r="Z2113" s="32"/>
    </row>
    <row r="2114" spans="2:26" x14ac:dyDescent="0.2">
      <c r="B2114" s="34"/>
      <c r="C2114" s="30"/>
      <c r="D2114" s="30"/>
      <c r="E2114" s="30"/>
      <c r="F2114" s="30"/>
      <c r="G2114" s="30"/>
      <c r="H2114" s="30"/>
      <c r="I2114" s="30"/>
      <c r="J2114" s="30"/>
      <c r="K2114" s="30"/>
      <c r="L2114" s="30"/>
      <c r="M2114" s="30"/>
      <c r="N2114" s="30"/>
      <c r="O2114" s="30"/>
      <c r="P2114" s="30"/>
      <c r="Q2114" s="30"/>
      <c r="R2114" s="30"/>
      <c r="S2114" s="30"/>
      <c r="T2114" s="30"/>
      <c r="U2114" s="30"/>
      <c r="V2114" s="30"/>
      <c r="W2114" s="30"/>
      <c r="X2114" s="31"/>
      <c r="Y2114" s="30"/>
      <c r="Z2114" s="32"/>
    </row>
    <row r="2115" spans="2:26" x14ac:dyDescent="0.2">
      <c r="B2115" s="34"/>
      <c r="C2115" s="30"/>
      <c r="D2115" s="30"/>
      <c r="E2115" s="30"/>
      <c r="F2115" s="30"/>
      <c r="G2115" s="30"/>
      <c r="H2115" s="30"/>
      <c r="I2115" s="30"/>
      <c r="J2115" s="30"/>
      <c r="K2115" s="30"/>
      <c r="L2115" s="30"/>
      <c r="M2115" s="30"/>
      <c r="N2115" s="30"/>
      <c r="O2115" s="30"/>
      <c r="P2115" s="30"/>
      <c r="Q2115" s="30"/>
      <c r="R2115" s="30"/>
      <c r="S2115" s="30"/>
      <c r="T2115" s="30"/>
      <c r="U2115" s="30"/>
      <c r="V2115" s="30"/>
      <c r="W2115" s="30"/>
      <c r="X2115" s="31"/>
      <c r="Y2115" s="30"/>
      <c r="Z2115" s="32"/>
    </row>
    <row r="2116" spans="2:26" x14ac:dyDescent="0.2">
      <c r="B2116" s="34"/>
      <c r="C2116" s="30"/>
      <c r="D2116" s="30"/>
      <c r="E2116" s="30"/>
      <c r="F2116" s="30"/>
      <c r="G2116" s="30"/>
      <c r="H2116" s="30"/>
      <c r="I2116" s="30"/>
      <c r="J2116" s="30"/>
      <c r="K2116" s="30"/>
      <c r="L2116" s="30"/>
      <c r="M2116" s="30"/>
      <c r="N2116" s="30"/>
      <c r="O2116" s="30"/>
      <c r="P2116" s="30"/>
      <c r="Q2116" s="30"/>
      <c r="R2116" s="30"/>
      <c r="S2116" s="30"/>
      <c r="T2116" s="30"/>
      <c r="U2116" s="30"/>
      <c r="V2116" s="30"/>
      <c r="W2116" s="30"/>
      <c r="X2116" s="31"/>
      <c r="Y2116" s="30"/>
      <c r="Z2116" s="32"/>
    </row>
    <row r="2117" spans="2:26" x14ac:dyDescent="0.2">
      <c r="B2117" s="34"/>
      <c r="C2117" s="30"/>
      <c r="D2117" s="30"/>
      <c r="E2117" s="30"/>
      <c r="F2117" s="30"/>
      <c r="G2117" s="30"/>
      <c r="H2117" s="30"/>
      <c r="I2117" s="30"/>
      <c r="J2117" s="30"/>
      <c r="K2117" s="30"/>
      <c r="L2117" s="30"/>
      <c r="M2117" s="30"/>
      <c r="N2117" s="30"/>
      <c r="O2117" s="30"/>
      <c r="P2117" s="30"/>
      <c r="Q2117" s="30"/>
      <c r="R2117" s="30"/>
      <c r="S2117" s="30"/>
      <c r="T2117" s="30"/>
      <c r="U2117" s="30"/>
      <c r="V2117" s="30"/>
      <c r="W2117" s="30"/>
      <c r="X2117" s="31"/>
      <c r="Y2117" s="30"/>
      <c r="Z2117" s="32"/>
    </row>
    <row r="2118" spans="2:26" x14ac:dyDescent="0.2">
      <c r="B2118" s="34"/>
      <c r="C2118" s="30"/>
      <c r="D2118" s="30"/>
      <c r="E2118" s="30"/>
      <c r="F2118" s="30"/>
      <c r="G2118" s="30"/>
      <c r="H2118" s="30"/>
      <c r="I2118" s="30"/>
      <c r="J2118" s="30"/>
      <c r="K2118" s="30"/>
      <c r="L2118" s="30"/>
      <c r="M2118" s="30"/>
      <c r="N2118" s="30"/>
      <c r="O2118" s="30"/>
      <c r="P2118" s="30"/>
      <c r="Q2118" s="30"/>
      <c r="R2118" s="30"/>
      <c r="S2118" s="30"/>
      <c r="T2118" s="30"/>
      <c r="U2118" s="30"/>
      <c r="V2118" s="30"/>
      <c r="W2118" s="30"/>
      <c r="X2118" s="31"/>
      <c r="Y2118" s="30"/>
      <c r="Z2118" s="32"/>
    </row>
    <row r="2119" spans="2:26" x14ac:dyDescent="0.2">
      <c r="B2119" s="34"/>
      <c r="C2119" s="30"/>
      <c r="D2119" s="30"/>
      <c r="E2119" s="30"/>
      <c r="F2119" s="30"/>
      <c r="G2119" s="30"/>
      <c r="H2119" s="30"/>
      <c r="I2119" s="30"/>
      <c r="J2119" s="30"/>
      <c r="K2119" s="30"/>
      <c r="L2119" s="30"/>
      <c r="M2119" s="30"/>
      <c r="N2119" s="30"/>
      <c r="O2119" s="30"/>
      <c r="P2119" s="30"/>
      <c r="Q2119" s="30"/>
      <c r="R2119" s="30"/>
      <c r="S2119" s="30"/>
      <c r="T2119" s="30"/>
      <c r="U2119" s="30"/>
      <c r="V2119" s="30"/>
      <c r="W2119" s="30"/>
      <c r="X2119" s="31"/>
      <c r="Y2119" s="30"/>
      <c r="Z2119" s="32"/>
    </row>
    <row r="2120" spans="2:26" x14ac:dyDescent="0.2">
      <c r="B2120" s="34"/>
      <c r="C2120" s="30"/>
      <c r="D2120" s="30"/>
      <c r="E2120" s="30"/>
      <c r="F2120" s="30"/>
      <c r="G2120" s="30"/>
      <c r="H2120" s="30"/>
      <c r="I2120" s="30"/>
      <c r="J2120" s="30"/>
      <c r="K2120" s="30"/>
      <c r="L2120" s="30"/>
      <c r="M2120" s="30"/>
      <c r="N2120" s="30"/>
      <c r="O2120" s="30"/>
      <c r="P2120" s="30"/>
      <c r="Q2120" s="30"/>
      <c r="R2120" s="30"/>
      <c r="S2120" s="30"/>
      <c r="T2120" s="30"/>
      <c r="U2120" s="30"/>
      <c r="V2120" s="30"/>
      <c r="W2120" s="30"/>
      <c r="X2120" s="31"/>
      <c r="Y2120" s="30"/>
      <c r="Z2120" s="32"/>
    </row>
    <row r="2121" spans="2:26" x14ac:dyDescent="0.2">
      <c r="B2121" s="34"/>
      <c r="C2121" s="30"/>
      <c r="D2121" s="30"/>
      <c r="E2121" s="30"/>
      <c r="F2121" s="30"/>
      <c r="G2121" s="30"/>
      <c r="H2121" s="30"/>
      <c r="I2121" s="30"/>
      <c r="J2121" s="30"/>
      <c r="K2121" s="30"/>
      <c r="L2121" s="30"/>
      <c r="M2121" s="30"/>
      <c r="N2121" s="30"/>
      <c r="O2121" s="30"/>
      <c r="P2121" s="30"/>
      <c r="Q2121" s="30"/>
      <c r="R2121" s="30"/>
      <c r="S2121" s="30"/>
      <c r="T2121" s="30"/>
      <c r="U2121" s="30"/>
      <c r="V2121" s="30"/>
      <c r="W2121" s="30"/>
      <c r="X2121" s="31"/>
      <c r="Y2121" s="30"/>
      <c r="Z2121" s="32"/>
    </row>
    <row r="2122" spans="2:26" x14ac:dyDescent="0.2">
      <c r="B2122" s="34"/>
      <c r="C2122" s="30"/>
      <c r="D2122" s="30"/>
      <c r="E2122" s="30"/>
      <c r="F2122" s="30"/>
      <c r="G2122" s="30"/>
      <c r="H2122" s="30"/>
      <c r="I2122" s="30"/>
      <c r="J2122" s="30"/>
      <c r="K2122" s="30"/>
      <c r="L2122" s="30"/>
      <c r="M2122" s="30"/>
      <c r="N2122" s="30"/>
      <c r="O2122" s="30"/>
      <c r="P2122" s="30"/>
      <c r="Q2122" s="30"/>
      <c r="R2122" s="30"/>
      <c r="S2122" s="30"/>
      <c r="T2122" s="30"/>
      <c r="U2122" s="30"/>
      <c r="V2122" s="30"/>
      <c r="W2122" s="30"/>
      <c r="X2122" s="31"/>
      <c r="Y2122" s="30"/>
      <c r="Z2122" s="32"/>
    </row>
    <row r="2123" spans="2:26" x14ac:dyDescent="0.2">
      <c r="B2123" s="34"/>
      <c r="C2123" s="30"/>
      <c r="D2123" s="30"/>
      <c r="E2123" s="30"/>
      <c r="F2123" s="30"/>
      <c r="G2123" s="30"/>
      <c r="H2123" s="30"/>
      <c r="I2123" s="30"/>
      <c r="J2123" s="30"/>
      <c r="K2123" s="30"/>
      <c r="L2123" s="30"/>
      <c r="M2123" s="30"/>
      <c r="N2123" s="30"/>
      <c r="O2123" s="30"/>
      <c r="P2123" s="30"/>
      <c r="Q2123" s="30"/>
      <c r="R2123" s="30"/>
      <c r="S2123" s="30"/>
      <c r="T2123" s="30"/>
      <c r="U2123" s="30"/>
      <c r="V2123" s="30"/>
      <c r="W2123" s="30"/>
      <c r="X2123" s="31"/>
      <c r="Y2123" s="30"/>
      <c r="Z2123" s="32"/>
    </row>
    <row r="2124" spans="2:26" x14ac:dyDescent="0.2">
      <c r="B2124" s="34"/>
      <c r="C2124" s="30"/>
      <c r="D2124" s="30"/>
      <c r="E2124" s="30"/>
      <c r="F2124" s="30"/>
      <c r="G2124" s="30"/>
      <c r="H2124" s="30"/>
      <c r="I2124" s="30"/>
      <c r="J2124" s="30"/>
      <c r="K2124" s="30"/>
      <c r="L2124" s="30"/>
      <c r="M2124" s="30"/>
      <c r="N2124" s="30"/>
      <c r="O2124" s="30"/>
      <c r="P2124" s="30"/>
      <c r="Q2124" s="30"/>
      <c r="R2124" s="30"/>
      <c r="S2124" s="30"/>
      <c r="T2124" s="30"/>
      <c r="U2124" s="30"/>
      <c r="V2124" s="30"/>
      <c r="W2124" s="30"/>
      <c r="X2124" s="31"/>
      <c r="Y2124" s="30"/>
      <c r="Z2124" s="32"/>
    </row>
    <row r="2125" spans="2:26" x14ac:dyDescent="0.2">
      <c r="B2125" s="34"/>
      <c r="C2125" s="30"/>
      <c r="D2125" s="30"/>
      <c r="E2125" s="30"/>
      <c r="F2125" s="30"/>
      <c r="G2125" s="30"/>
      <c r="H2125" s="30"/>
      <c r="I2125" s="30"/>
      <c r="J2125" s="30"/>
      <c r="K2125" s="30"/>
      <c r="L2125" s="30"/>
      <c r="M2125" s="30"/>
      <c r="N2125" s="30"/>
      <c r="O2125" s="30"/>
      <c r="P2125" s="30"/>
      <c r="Q2125" s="30"/>
      <c r="R2125" s="30"/>
      <c r="S2125" s="30"/>
      <c r="T2125" s="30"/>
      <c r="U2125" s="30"/>
      <c r="V2125" s="30"/>
      <c r="W2125" s="30"/>
      <c r="X2125" s="31"/>
      <c r="Y2125" s="30"/>
      <c r="Z2125" s="32"/>
    </row>
    <row r="2126" spans="2:26" x14ac:dyDescent="0.2">
      <c r="B2126" s="34"/>
      <c r="C2126" s="30"/>
      <c r="D2126" s="30"/>
      <c r="E2126" s="30"/>
      <c r="F2126" s="30"/>
      <c r="G2126" s="30"/>
      <c r="H2126" s="30"/>
      <c r="I2126" s="30"/>
      <c r="J2126" s="30"/>
      <c r="K2126" s="30"/>
      <c r="L2126" s="30"/>
      <c r="M2126" s="30"/>
      <c r="N2126" s="30"/>
      <c r="O2126" s="30"/>
      <c r="P2126" s="30"/>
      <c r="Q2126" s="30"/>
      <c r="R2126" s="30"/>
      <c r="S2126" s="30"/>
      <c r="T2126" s="30"/>
      <c r="U2126" s="30"/>
      <c r="V2126" s="30"/>
      <c r="W2126" s="30"/>
      <c r="X2126" s="31"/>
      <c r="Y2126" s="30"/>
      <c r="Z2126" s="32"/>
    </row>
    <row r="2127" spans="2:26" x14ac:dyDescent="0.2">
      <c r="B2127" s="34"/>
      <c r="C2127" s="30"/>
      <c r="D2127" s="30"/>
      <c r="E2127" s="30"/>
      <c r="F2127" s="30"/>
      <c r="G2127" s="30"/>
      <c r="H2127" s="30"/>
      <c r="I2127" s="30"/>
      <c r="J2127" s="30"/>
      <c r="K2127" s="30"/>
      <c r="L2127" s="30"/>
      <c r="M2127" s="30"/>
      <c r="N2127" s="30"/>
      <c r="O2127" s="30"/>
      <c r="P2127" s="30"/>
      <c r="Q2127" s="30"/>
      <c r="R2127" s="30"/>
      <c r="S2127" s="30"/>
      <c r="T2127" s="30"/>
      <c r="U2127" s="30"/>
      <c r="V2127" s="30"/>
      <c r="W2127" s="30"/>
      <c r="X2127" s="31"/>
      <c r="Y2127" s="30"/>
      <c r="Z2127" s="32"/>
    </row>
    <row r="2128" spans="2:26" x14ac:dyDescent="0.2">
      <c r="B2128" s="34"/>
      <c r="C2128" s="30"/>
      <c r="D2128" s="30"/>
      <c r="E2128" s="30"/>
      <c r="F2128" s="30"/>
      <c r="G2128" s="30"/>
      <c r="H2128" s="30"/>
      <c r="I2128" s="30"/>
      <c r="J2128" s="30"/>
      <c r="K2128" s="30"/>
      <c r="L2128" s="30"/>
      <c r="M2128" s="30"/>
      <c r="N2128" s="30"/>
      <c r="O2128" s="30"/>
      <c r="P2128" s="30"/>
      <c r="Q2128" s="30"/>
      <c r="R2128" s="30"/>
      <c r="S2128" s="30"/>
      <c r="T2128" s="30"/>
      <c r="U2128" s="30"/>
      <c r="V2128" s="30"/>
      <c r="W2128" s="30"/>
      <c r="X2128" s="31"/>
      <c r="Y2128" s="30"/>
      <c r="Z2128" s="32"/>
    </row>
    <row r="2129" spans="2:26" x14ac:dyDescent="0.2">
      <c r="B2129" s="34"/>
      <c r="C2129" s="30"/>
      <c r="D2129" s="30"/>
      <c r="E2129" s="30"/>
      <c r="F2129" s="30"/>
      <c r="G2129" s="30"/>
      <c r="H2129" s="30"/>
      <c r="I2129" s="30"/>
      <c r="J2129" s="30"/>
      <c r="K2129" s="30"/>
      <c r="L2129" s="30"/>
      <c r="M2129" s="30"/>
      <c r="N2129" s="30"/>
      <c r="O2129" s="30"/>
      <c r="P2129" s="30"/>
      <c r="Q2129" s="30"/>
      <c r="R2129" s="30"/>
      <c r="S2129" s="30"/>
      <c r="T2129" s="30"/>
      <c r="U2129" s="30"/>
      <c r="V2129" s="30"/>
      <c r="W2129" s="30"/>
      <c r="X2129" s="31"/>
      <c r="Y2129" s="30"/>
      <c r="Z2129" s="32"/>
    </row>
    <row r="2130" spans="2:26" x14ac:dyDescent="0.2">
      <c r="B2130" s="34"/>
      <c r="C2130" s="30"/>
      <c r="D2130" s="30"/>
      <c r="E2130" s="30"/>
      <c r="F2130" s="30"/>
      <c r="G2130" s="30"/>
      <c r="H2130" s="30"/>
      <c r="I2130" s="30"/>
      <c r="J2130" s="30"/>
      <c r="K2130" s="30"/>
      <c r="L2130" s="30"/>
      <c r="M2130" s="30"/>
      <c r="N2130" s="30"/>
      <c r="O2130" s="30"/>
      <c r="P2130" s="30"/>
      <c r="Q2130" s="30"/>
      <c r="R2130" s="30"/>
      <c r="S2130" s="30"/>
      <c r="T2130" s="30"/>
      <c r="U2130" s="30"/>
      <c r="V2130" s="30"/>
      <c r="W2130" s="30"/>
      <c r="X2130" s="31"/>
      <c r="Y2130" s="30"/>
      <c r="Z2130" s="32"/>
    </row>
    <row r="2131" spans="2:26" x14ac:dyDescent="0.2">
      <c r="B2131" s="34"/>
      <c r="C2131" s="30"/>
      <c r="D2131" s="30"/>
      <c r="E2131" s="30"/>
      <c r="F2131" s="30"/>
      <c r="G2131" s="30"/>
      <c r="H2131" s="30"/>
      <c r="I2131" s="30"/>
      <c r="J2131" s="30"/>
      <c r="K2131" s="30"/>
      <c r="L2131" s="30"/>
      <c r="M2131" s="30"/>
      <c r="N2131" s="30"/>
      <c r="O2131" s="30"/>
      <c r="P2131" s="30"/>
      <c r="Q2131" s="30"/>
      <c r="R2131" s="30"/>
      <c r="S2131" s="30"/>
      <c r="T2131" s="30"/>
      <c r="U2131" s="30"/>
      <c r="V2131" s="30"/>
      <c r="W2131" s="30"/>
      <c r="X2131" s="31"/>
      <c r="Y2131" s="30"/>
      <c r="Z2131" s="32"/>
    </row>
    <row r="2132" spans="2:26" x14ac:dyDescent="0.2">
      <c r="B2132" s="34"/>
      <c r="C2132" s="30"/>
      <c r="D2132" s="30"/>
      <c r="E2132" s="30"/>
      <c r="F2132" s="30"/>
      <c r="G2132" s="30"/>
      <c r="H2132" s="30"/>
      <c r="I2132" s="30"/>
      <c r="J2132" s="30"/>
      <c r="K2132" s="30"/>
      <c r="L2132" s="30"/>
      <c r="M2132" s="30"/>
      <c r="N2132" s="30"/>
      <c r="O2132" s="30"/>
      <c r="P2132" s="30"/>
      <c r="Q2132" s="30"/>
      <c r="R2132" s="30"/>
      <c r="S2132" s="30"/>
      <c r="T2132" s="30"/>
      <c r="U2132" s="30"/>
      <c r="V2132" s="30"/>
      <c r="W2132" s="30"/>
      <c r="X2132" s="31"/>
      <c r="Y2132" s="30"/>
      <c r="Z2132" s="32"/>
    </row>
    <row r="2133" spans="2:26" x14ac:dyDescent="0.2">
      <c r="B2133" s="34"/>
      <c r="C2133" s="30"/>
      <c r="D2133" s="30"/>
      <c r="E2133" s="30"/>
      <c r="F2133" s="30"/>
      <c r="G2133" s="30"/>
      <c r="H2133" s="30"/>
      <c r="I2133" s="30"/>
      <c r="J2133" s="30"/>
      <c r="K2133" s="30"/>
      <c r="L2133" s="30"/>
      <c r="M2133" s="30"/>
      <c r="N2133" s="30"/>
      <c r="O2133" s="30"/>
      <c r="P2133" s="30"/>
      <c r="Q2133" s="30"/>
      <c r="R2133" s="30"/>
      <c r="S2133" s="30"/>
      <c r="T2133" s="30"/>
      <c r="U2133" s="30"/>
      <c r="V2133" s="30"/>
      <c r="W2133" s="30"/>
      <c r="X2133" s="31"/>
      <c r="Y2133" s="30"/>
      <c r="Z2133" s="32"/>
    </row>
    <row r="2134" spans="2:26" x14ac:dyDescent="0.2">
      <c r="B2134" s="34"/>
      <c r="C2134" s="30"/>
      <c r="D2134" s="30"/>
      <c r="E2134" s="30"/>
      <c r="F2134" s="30"/>
      <c r="G2134" s="30"/>
      <c r="H2134" s="30"/>
      <c r="I2134" s="30"/>
      <c r="J2134" s="30"/>
      <c r="K2134" s="30"/>
      <c r="L2134" s="30"/>
      <c r="M2134" s="30"/>
      <c r="N2134" s="30"/>
      <c r="O2134" s="30"/>
      <c r="P2134" s="30"/>
      <c r="Q2134" s="30"/>
      <c r="R2134" s="30"/>
      <c r="S2134" s="30"/>
      <c r="T2134" s="30"/>
      <c r="U2134" s="30"/>
      <c r="V2134" s="30"/>
      <c r="W2134" s="30"/>
      <c r="X2134" s="31"/>
      <c r="Y2134" s="30"/>
      <c r="Z2134" s="32"/>
    </row>
    <row r="2135" spans="2:26" x14ac:dyDescent="0.2">
      <c r="B2135" s="34"/>
      <c r="C2135" s="30"/>
      <c r="D2135" s="30"/>
      <c r="E2135" s="30"/>
      <c r="F2135" s="30"/>
      <c r="G2135" s="30"/>
      <c r="H2135" s="30"/>
      <c r="I2135" s="30"/>
      <c r="J2135" s="30"/>
      <c r="K2135" s="30"/>
      <c r="L2135" s="30"/>
      <c r="M2135" s="30"/>
      <c r="N2135" s="30"/>
      <c r="O2135" s="30"/>
      <c r="P2135" s="30"/>
      <c r="Q2135" s="30"/>
      <c r="R2135" s="30"/>
      <c r="S2135" s="30"/>
      <c r="T2135" s="30"/>
      <c r="U2135" s="30"/>
      <c r="V2135" s="30"/>
      <c r="W2135" s="30"/>
      <c r="X2135" s="31"/>
      <c r="Y2135" s="30"/>
      <c r="Z2135" s="32"/>
    </row>
    <row r="2136" spans="2:26" x14ac:dyDescent="0.2">
      <c r="B2136" s="34"/>
      <c r="C2136" s="30"/>
      <c r="D2136" s="30"/>
      <c r="E2136" s="30"/>
      <c r="F2136" s="30"/>
      <c r="G2136" s="30"/>
      <c r="H2136" s="30"/>
      <c r="I2136" s="30"/>
      <c r="J2136" s="30"/>
      <c r="K2136" s="30"/>
      <c r="L2136" s="30"/>
      <c r="M2136" s="30"/>
      <c r="N2136" s="30"/>
      <c r="O2136" s="30"/>
      <c r="P2136" s="30"/>
      <c r="Q2136" s="30"/>
      <c r="R2136" s="30"/>
      <c r="S2136" s="30"/>
      <c r="T2136" s="30"/>
      <c r="U2136" s="30"/>
      <c r="V2136" s="30"/>
      <c r="W2136" s="30"/>
      <c r="X2136" s="31"/>
      <c r="Y2136" s="30"/>
      <c r="Z2136" s="32"/>
    </row>
    <row r="2137" spans="2:26" x14ac:dyDescent="0.2">
      <c r="B2137" s="34"/>
      <c r="C2137" s="30"/>
      <c r="D2137" s="30"/>
      <c r="E2137" s="30"/>
      <c r="F2137" s="30"/>
      <c r="G2137" s="30"/>
      <c r="H2137" s="30"/>
      <c r="I2137" s="30"/>
      <c r="J2137" s="30"/>
      <c r="K2137" s="30"/>
      <c r="L2137" s="30"/>
      <c r="M2137" s="30"/>
      <c r="N2137" s="30"/>
      <c r="O2137" s="30"/>
      <c r="P2137" s="30"/>
      <c r="Q2137" s="30"/>
      <c r="R2137" s="30"/>
      <c r="S2137" s="30"/>
      <c r="T2137" s="30"/>
      <c r="U2137" s="30"/>
      <c r="V2137" s="30"/>
      <c r="W2137" s="30"/>
      <c r="X2137" s="31"/>
      <c r="Y2137" s="30"/>
      <c r="Z2137" s="32"/>
    </row>
    <row r="2138" spans="2:26" x14ac:dyDescent="0.2">
      <c r="B2138" s="34"/>
      <c r="C2138" s="30"/>
      <c r="D2138" s="30"/>
      <c r="E2138" s="30"/>
      <c r="F2138" s="30"/>
      <c r="G2138" s="30"/>
      <c r="H2138" s="30"/>
      <c r="I2138" s="30"/>
      <c r="J2138" s="30"/>
      <c r="K2138" s="30"/>
      <c r="L2138" s="30"/>
      <c r="M2138" s="30"/>
      <c r="N2138" s="30"/>
      <c r="O2138" s="30"/>
      <c r="P2138" s="30"/>
      <c r="Q2138" s="30"/>
      <c r="R2138" s="30"/>
      <c r="S2138" s="30"/>
      <c r="T2138" s="30"/>
      <c r="U2138" s="30"/>
      <c r="V2138" s="30"/>
      <c r="W2138" s="30"/>
      <c r="X2138" s="31"/>
      <c r="Y2138" s="30"/>
      <c r="Z2138" s="32"/>
    </row>
    <row r="2139" spans="2:26" x14ac:dyDescent="0.2">
      <c r="B2139" s="34"/>
      <c r="C2139" s="30"/>
      <c r="D2139" s="30"/>
      <c r="E2139" s="30"/>
      <c r="F2139" s="30"/>
      <c r="G2139" s="30"/>
      <c r="H2139" s="30"/>
      <c r="I2139" s="30"/>
      <c r="J2139" s="30"/>
      <c r="K2139" s="30"/>
      <c r="L2139" s="30"/>
      <c r="M2139" s="30"/>
      <c r="N2139" s="30"/>
      <c r="O2139" s="30"/>
      <c r="P2139" s="30"/>
      <c r="Q2139" s="30"/>
      <c r="R2139" s="30"/>
      <c r="S2139" s="30"/>
      <c r="T2139" s="30"/>
      <c r="U2139" s="30"/>
      <c r="V2139" s="30"/>
      <c r="W2139" s="30"/>
      <c r="X2139" s="31"/>
      <c r="Y2139" s="30"/>
      <c r="Z2139" s="32"/>
    </row>
    <row r="2140" spans="2:26" x14ac:dyDescent="0.2">
      <c r="B2140" s="34"/>
      <c r="C2140" s="30"/>
      <c r="D2140" s="30"/>
      <c r="E2140" s="30"/>
      <c r="F2140" s="30"/>
      <c r="G2140" s="30"/>
      <c r="H2140" s="30"/>
      <c r="I2140" s="30"/>
      <c r="J2140" s="30"/>
      <c r="K2140" s="30"/>
      <c r="L2140" s="30"/>
      <c r="M2140" s="30"/>
      <c r="N2140" s="30"/>
      <c r="O2140" s="30"/>
      <c r="P2140" s="30"/>
      <c r="Q2140" s="30"/>
      <c r="R2140" s="30"/>
      <c r="S2140" s="30"/>
      <c r="T2140" s="30"/>
      <c r="U2140" s="30"/>
      <c r="V2140" s="30"/>
      <c r="W2140" s="30"/>
      <c r="X2140" s="31"/>
      <c r="Y2140" s="30"/>
      <c r="Z2140" s="32"/>
    </row>
    <row r="2141" spans="2:26" x14ac:dyDescent="0.2">
      <c r="B2141" s="34"/>
      <c r="C2141" s="30"/>
      <c r="D2141" s="30"/>
      <c r="E2141" s="30"/>
      <c r="F2141" s="30"/>
      <c r="G2141" s="30"/>
      <c r="H2141" s="30"/>
      <c r="I2141" s="30"/>
      <c r="J2141" s="30"/>
      <c r="K2141" s="30"/>
      <c r="L2141" s="30"/>
      <c r="M2141" s="30"/>
      <c r="N2141" s="30"/>
      <c r="O2141" s="30"/>
      <c r="P2141" s="30"/>
      <c r="Q2141" s="30"/>
      <c r="R2141" s="30"/>
      <c r="S2141" s="30"/>
      <c r="T2141" s="30"/>
      <c r="U2141" s="30"/>
      <c r="V2141" s="30"/>
      <c r="W2141" s="30"/>
      <c r="X2141" s="31"/>
      <c r="Y2141" s="30"/>
      <c r="Z2141" s="32"/>
    </row>
    <row r="2142" spans="2:26" x14ac:dyDescent="0.2">
      <c r="B2142" s="34"/>
      <c r="C2142" s="30"/>
      <c r="D2142" s="30"/>
      <c r="E2142" s="30"/>
      <c r="F2142" s="30"/>
      <c r="G2142" s="30"/>
      <c r="H2142" s="30"/>
      <c r="I2142" s="30"/>
      <c r="J2142" s="30"/>
      <c r="K2142" s="30"/>
      <c r="L2142" s="30"/>
      <c r="M2142" s="30"/>
      <c r="N2142" s="30"/>
      <c r="O2142" s="30"/>
      <c r="P2142" s="30"/>
      <c r="Q2142" s="30"/>
      <c r="R2142" s="30"/>
      <c r="S2142" s="30"/>
      <c r="T2142" s="30"/>
      <c r="U2142" s="30"/>
      <c r="V2142" s="30"/>
      <c r="W2142" s="30"/>
      <c r="X2142" s="31"/>
      <c r="Y2142" s="30"/>
      <c r="Z2142" s="32"/>
    </row>
    <row r="2143" spans="2:26" x14ac:dyDescent="0.2">
      <c r="B2143" s="34"/>
      <c r="C2143" s="30"/>
      <c r="D2143" s="30"/>
      <c r="E2143" s="30"/>
      <c r="F2143" s="30"/>
      <c r="G2143" s="30"/>
      <c r="H2143" s="30"/>
      <c r="I2143" s="30"/>
      <c r="J2143" s="30"/>
      <c r="K2143" s="30"/>
      <c r="L2143" s="30"/>
      <c r="M2143" s="30"/>
      <c r="N2143" s="30"/>
      <c r="O2143" s="30"/>
      <c r="P2143" s="30"/>
      <c r="Q2143" s="30"/>
      <c r="R2143" s="30"/>
      <c r="S2143" s="30"/>
      <c r="T2143" s="30"/>
      <c r="U2143" s="30"/>
      <c r="V2143" s="30"/>
      <c r="W2143" s="30"/>
      <c r="X2143" s="31"/>
      <c r="Y2143" s="30"/>
      <c r="Z2143" s="32"/>
    </row>
    <row r="2144" spans="2:26" x14ac:dyDescent="0.2">
      <c r="B2144" s="34"/>
      <c r="C2144" s="30"/>
      <c r="D2144" s="30"/>
      <c r="E2144" s="30"/>
      <c r="F2144" s="30"/>
      <c r="G2144" s="30"/>
      <c r="H2144" s="30"/>
      <c r="I2144" s="30"/>
      <c r="J2144" s="30"/>
      <c r="K2144" s="30"/>
      <c r="L2144" s="30"/>
      <c r="M2144" s="30"/>
      <c r="N2144" s="30"/>
      <c r="O2144" s="30"/>
      <c r="P2144" s="30"/>
      <c r="Q2144" s="30"/>
      <c r="R2144" s="30"/>
      <c r="S2144" s="30"/>
      <c r="T2144" s="30"/>
      <c r="U2144" s="30"/>
      <c r="V2144" s="30"/>
      <c r="W2144" s="30"/>
      <c r="X2144" s="31"/>
      <c r="Y2144" s="30"/>
      <c r="Z2144" s="32"/>
    </row>
    <row r="2145" spans="2:26" x14ac:dyDescent="0.2">
      <c r="B2145" s="34"/>
      <c r="C2145" s="30"/>
      <c r="D2145" s="30"/>
      <c r="E2145" s="30"/>
      <c r="F2145" s="30"/>
      <c r="G2145" s="30"/>
      <c r="H2145" s="30"/>
      <c r="I2145" s="30"/>
      <c r="J2145" s="30"/>
      <c r="K2145" s="30"/>
      <c r="L2145" s="30"/>
      <c r="M2145" s="30"/>
      <c r="N2145" s="30"/>
      <c r="O2145" s="30"/>
      <c r="P2145" s="30"/>
      <c r="Q2145" s="30"/>
      <c r="R2145" s="30"/>
      <c r="S2145" s="30"/>
      <c r="T2145" s="30"/>
      <c r="U2145" s="30"/>
      <c r="V2145" s="30"/>
      <c r="W2145" s="30"/>
      <c r="X2145" s="31"/>
      <c r="Y2145" s="30"/>
      <c r="Z2145" s="32"/>
    </row>
    <row r="2146" spans="2:26" x14ac:dyDescent="0.2">
      <c r="B2146" s="34"/>
      <c r="C2146" s="30"/>
      <c r="D2146" s="30"/>
      <c r="E2146" s="30"/>
      <c r="F2146" s="30"/>
      <c r="G2146" s="30"/>
      <c r="H2146" s="30"/>
      <c r="I2146" s="30"/>
      <c r="J2146" s="30"/>
      <c r="K2146" s="30"/>
      <c r="L2146" s="30"/>
      <c r="M2146" s="30"/>
      <c r="N2146" s="30"/>
      <c r="O2146" s="30"/>
      <c r="P2146" s="30"/>
      <c r="Q2146" s="30"/>
      <c r="R2146" s="30"/>
      <c r="S2146" s="30"/>
      <c r="T2146" s="30"/>
      <c r="U2146" s="30"/>
      <c r="V2146" s="30"/>
      <c r="W2146" s="30"/>
      <c r="X2146" s="31"/>
      <c r="Y2146" s="30"/>
      <c r="Z2146" s="32"/>
    </row>
    <row r="2147" spans="2:26" x14ac:dyDescent="0.2">
      <c r="B2147" s="34"/>
      <c r="C2147" s="30"/>
      <c r="D2147" s="30"/>
      <c r="E2147" s="30"/>
      <c r="F2147" s="30"/>
      <c r="G2147" s="30"/>
      <c r="H2147" s="30"/>
      <c r="I2147" s="30"/>
      <c r="J2147" s="30"/>
      <c r="K2147" s="30"/>
      <c r="L2147" s="30"/>
      <c r="M2147" s="30"/>
      <c r="N2147" s="30"/>
      <c r="O2147" s="30"/>
      <c r="P2147" s="30"/>
      <c r="Q2147" s="30"/>
      <c r="R2147" s="30"/>
      <c r="S2147" s="30"/>
      <c r="T2147" s="30"/>
      <c r="U2147" s="30"/>
      <c r="V2147" s="30"/>
      <c r="W2147" s="30"/>
      <c r="X2147" s="31"/>
      <c r="Y2147" s="30"/>
      <c r="Z2147" s="32"/>
    </row>
    <row r="2148" spans="2:26" x14ac:dyDescent="0.2">
      <c r="B2148" s="34"/>
      <c r="C2148" s="30"/>
      <c r="D2148" s="30"/>
      <c r="E2148" s="30"/>
      <c r="F2148" s="30"/>
      <c r="G2148" s="30"/>
      <c r="H2148" s="30"/>
      <c r="I2148" s="30"/>
      <c r="J2148" s="30"/>
      <c r="K2148" s="30"/>
      <c r="L2148" s="30"/>
      <c r="M2148" s="30"/>
      <c r="N2148" s="30"/>
      <c r="O2148" s="30"/>
      <c r="P2148" s="30"/>
      <c r="Q2148" s="30"/>
      <c r="R2148" s="30"/>
      <c r="S2148" s="30"/>
      <c r="T2148" s="30"/>
      <c r="U2148" s="30"/>
      <c r="V2148" s="30"/>
      <c r="W2148" s="30"/>
      <c r="X2148" s="31"/>
      <c r="Y2148" s="30"/>
      <c r="Z2148" s="32"/>
    </row>
    <row r="2149" spans="2:26" x14ac:dyDescent="0.2">
      <c r="B2149" s="34"/>
      <c r="C2149" s="30"/>
      <c r="D2149" s="30"/>
      <c r="E2149" s="30"/>
      <c r="F2149" s="30"/>
      <c r="G2149" s="30"/>
      <c r="H2149" s="30"/>
      <c r="I2149" s="30"/>
      <c r="J2149" s="30"/>
      <c r="K2149" s="30"/>
      <c r="L2149" s="30"/>
      <c r="M2149" s="30"/>
      <c r="N2149" s="30"/>
      <c r="O2149" s="30"/>
      <c r="P2149" s="30"/>
      <c r="Q2149" s="30"/>
      <c r="R2149" s="30"/>
      <c r="S2149" s="30"/>
      <c r="T2149" s="30"/>
      <c r="U2149" s="30"/>
      <c r="V2149" s="30"/>
      <c r="W2149" s="30"/>
      <c r="X2149" s="31"/>
      <c r="Y2149" s="30"/>
      <c r="Z2149" s="32"/>
    </row>
    <row r="2150" spans="2:26" x14ac:dyDescent="0.2">
      <c r="B2150" s="34"/>
      <c r="C2150" s="30"/>
      <c r="D2150" s="30"/>
      <c r="E2150" s="30"/>
      <c r="F2150" s="30"/>
      <c r="G2150" s="30"/>
      <c r="H2150" s="30"/>
      <c r="I2150" s="30"/>
      <c r="J2150" s="30"/>
      <c r="K2150" s="30"/>
      <c r="L2150" s="30"/>
      <c r="M2150" s="30"/>
      <c r="N2150" s="30"/>
      <c r="O2150" s="30"/>
      <c r="P2150" s="30"/>
      <c r="Q2150" s="30"/>
      <c r="R2150" s="30"/>
      <c r="S2150" s="30"/>
      <c r="T2150" s="30"/>
      <c r="U2150" s="30"/>
      <c r="V2150" s="30"/>
      <c r="W2150" s="30"/>
      <c r="X2150" s="31"/>
      <c r="Y2150" s="30"/>
      <c r="Z2150" s="32"/>
    </row>
    <row r="2151" spans="2:26" x14ac:dyDescent="0.2">
      <c r="B2151" s="34"/>
      <c r="C2151" s="30"/>
      <c r="D2151" s="30"/>
      <c r="E2151" s="30"/>
      <c r="F2151" s="30"/>
      <c r="G2151" s="30"/>
      <c r="H2151" s="30"/>
      <c r="I2151" s="30"/>
      <c r="J2151" s="30"/>
      <c r="K2151" s="30"/>
      <c r="L2151" s="30"/>
      <c r="M2151" s="30"/>
      <c r="N2151" s="30"/>
      <c r="O2151" s="30"/>
      <c r="P2151" s="30"/>
      <c r="Q2151" s="30"/>
      <c r="R2151" s="30"/>
      <c r="S2151" s="30"/>
      <c r="T2151" s="30"/>
      <c r="U2151" s="30"/>
      <c r="V2151" s="30"/>
      <c r="W2151" s="30"/>
      <c r="X2151" s="31"/>
      <c r="Y2151" s="30"/>
      <c r="Z2151" s="32"/>
    </row>
    <row r="2152" spans="2:26" x14ac:dyDescent="0.2">
      <c r="B2152" s="34"/>
      <c r="C2152" s="30"/>
      <c r="D2152" s="30"/>
      <c r="E2152" s="30"/>
      <c r="F2152" s="30"/>
      <c r="G2152" s="30"/>
      <c r="H2152" s="30"/>
      <c r="I2152" s="30"/>
      <c r="J2152" s="30"/>
      <c r="K2152" s="30"/>
      <c r="L2152" s="30"/>
      <c r="M2152" s="30"/>
      <c r="N2152" s="30"/>
      <c r="O2152" s="30"/>
      <c r="P2152" s="30"/>
      <c r="Q2152" s="30"/>
      <c r="R2152" s="30"/>
      <c r="S2152" s="30"/>
      <c r="T2152" s="30"/>
      <c r="U2152" s="30"/>
      <c r="V2152" s="30"/>
      <c r="W2152" s="30"/>
      <c r="X2152" s="31"/>
      <c r="Y2152" s="30"/>
      <c r="Z2152" s="32"/>
    </row>
    <row r="2153" spans="2:26" x14ac:dyDescent="0.2">
      <c r="B2153" s="34"/>
      <c r="C2153" s="30"/>
      <c r="D2153" s="30"/>
      <c r="E2153" s="30"/>
      <c r="F2153" s="30"/>
      <c r="G2153" s="30"/>
      <c r="H2153" s="30"/>
      <c r="I2153" s="30"/>
      <c r="J2153" s="30"/>
      <c r="K2153" s="30"/>
      <c r="L2153" s="30"/>
      <c r="M2153" s="30"/>
      <c r="N2153" s="30"/>
      <c r="O2153" s="30"/>
      <c r="P2153" s="30"/>
      <c r="Q2153" s="30"/>
      <c r="R2153" s="30"/>
      <c r="S2153" s="30"/>
      <c r="T2153" s="30"/>
      <c r="U2153" s="30"/>
      <c r="V2153" s="30"/>
      <c r="W2153" s="30"/>
      <c r="X2153" s="31"/>
      <c r="Y2153" s="30"/>
      <c r="Z2153" s="32"/>
    </row>
    <row r="2154" spans="2:26" x14ac:dyDescent="0.2">
      <c r="B2154" s="34"/>
      <c r="C2154" s="30"/>
      <c r="D2154" s="30"/>
      <c r="E2154" s="30"/>
      <c r="F2154" s="30"/>
      <c r="G2154" s="30"/>
      <c r="H2154" s="30"/>
      <c r="I2154" s="30"/>
      <c r="J2154" s="30"/>
      <c r="K2154" s="30"/>
      <c r="L2154" s="30"/>
      <c r="M2154" s="30"/>
      <c r="N2154" s="30"/>
      <c r="O2154" s="30"/>
      <c r="P2154" s="30"/>
      <c r="Q2154" s="30"/>
      <c r="R2154" s="30"/>
      <c r="S2154" s="30"/>
      <c r="T2154" s="30"/>
      <c r="U2154" s="30"/>
      <c r="V2154" s="30"/>
      <c r="W2154" s="30"/>
      <c r="X2154" s="31"/>
      <c r="Y2154" s="30"/>
      <c r="Z2154" s="32"/>
    </row>
    <row r="2155" spans="2:26" x14ac:dyDescent="0.2">
      <c r="B2155" s="34"/>
      <c r="C2155" s="30"/>
      <c r="D2155" s="30"/>
      <c r="E2155" s="30"/>
      <c r="F2155" s="30"/>
      <c r="G2155" s="30"/>
      <c r="H2155" s="30"/>
      <c r="I2155" s="30"/>
      <c r="J2155" s="30"/>
      <c r="K2155" s="30"/>
      <c r="L2155" s="30"/>
      <c r="M2155" s="30"/>
      <c r="N2155" s="30"/>
      <c r="O2155" s="30"/>
      <c r="P2155" s="30"/>
      <c r="Q2155" s="30"/>
      <c r="R2155" s="30"/>
      <c r="S2155" s="30"/>
      <c r="T2155" s="30"/>
      <c r="U2155" s="30"/>
      <c r="V2155" s="30"/>
      <c r="W2155" s="30"/>
      <c r="X2155" s="31"/>
      <c r="Y2155" s="30"/>
      <c r="Z2155" s="32"/>
    </row>
    <row r="2156" spans="2:26" x14ac:dyDescent="0.2">
      <c r="B2156" s="34"/>
      <c r="C2156" s="30"/>
      <c r="D2156" s="30"/>
      <c r="E2156" s="30"/>
      <c r="F2156" s="30"/>
      <c r="G2156" s="30"/>
      <c r="H2156" s="30"/>
      <c r="I2156" s="30"/>
      <c r="J2156" s="30"/>
      <c r="K2156" s="30"/>
      <c r="L2156" s="30"/>
      <c r="M2156" s="30"/>
      <c r="N2156" s="30"/>
      <c r="O2156" s="30"/>
      <c r="P2156" s="30"/>
      <c r="Q2156" s="30"/>
      <c r="R2156" s="30"/>
      <c r="S2156" s="30"/>
      <c r="T2156" s="30"/>
      <c r="U2156" s="30"/>
      <c r="V2156" s="30"/>
      <c r="W2156" s="30"/>
      <c r="X2156" s="31"/>
      <c r="Y2156" s="30"/>
      <c r="Z2156" s="32"/>
    </row>
    <row r="2157" spans="2:26" x14ac:dyDescent="0.2">
      <c r="B2157" s="34"/>
      <c r="C2157" s="30"/>
      <c r="D2157" s="30"/>
      <c r="E2157" s="30"/>
      <c r="F2157" s="30"/>
      <c r="G2157" s="30"/>
      <c r="H2157" s="30"/>
      <c r="I2157" s="30"/>
      <c r="J2157" s="30"/>
      <c r="K2157" s="30"/>
      <c r="L2157" s="30"/>
      <c r="M2157" s="30"/>
      <c r="N2157" s="30"/>
      <c r="O2157" s="30"/>
      <c r="P2157" s="30"/>
      <c r="Q2157" s="30"/>
      <c r="R2157" s="30"/>
      <c r="S2157" s="30"/>
      <c r="T2157" s="30"/>
      <c r="U2157" s="30"/>
      <c r="V2157" s="30"/>
      <c r="W2157" s="30"/>
      <c r="X2157" s="31"/>
      <c r="Y2157" s="30"/>
      <c r="Z2157" s="32"/>
    </row>
    <row r="2158" spans="2:26" x14ac:dyDescent="0.2">
      <c r="B2158" s="34"/>
      <c r="C2158" s="30"/>
      <c r="D2158" s="30"/>
      <c r="E2158" s="30"/>
      <c r="F2158" s="30"/>
      <c r="G2158" s="30"/>
      <c r="H2158" s="30"/>
      <c r="I2158" s="30"/>
      <c r="J2158" s="30"/>
      <c r="K2158" s="30"/>
      <c r="L2158" s="30"/>
      <c r="M2158" s="30"/>
      <c r="N2158" s="30"/>
      <c r="O2158" s="30"/>
      <c r="P2158" s="30"/>
      <c r="Q2158" s="30"/>
      <c r="R2158" s="30"/>
      <c r="S2158" s="30"/>
      <c r="T2158" s="30"/>
      <c r="U2158" s="30"/>
      <c r="V2158" s="30"/>
      <c r="W2158" s="30"/>
      <c r="X2158" s="31"/>
      <c r="Y2158" s="30"/>
      <c r="Z2158" s="32"/>
    </row>
    <row r="2159" spans="2:26" x14ac:dyDescent="0.2">
      <c r="B2159" s="34"/>
      <c r="C2159" s="30"/>
      <c r="D2159" s="30"/>
      <c r="E2159" s="30"/>
      <c r="F2159" s="30"/>
      <c r="G2159" s="30"/>
      <c r="H2159" s="30"/>
      <c r="I2159" s="30"/>
      <c r="J2159" s="30"/>
      <c r="K2159" s="30"/>
      <c r="L2159" s="30"/>
      <c r="M2159" s="30"/>
      <c r="N2159" s="30"/>
      <c r="O2159" s="30"/>
      <c r="P2159" s="30"/>
      <c r="Q2159" s="30"/>
      <c r="R2159" s="30"/>
      <c r="S2159" s="30"/>
      <c r="T2159" s="30"/>
      <c r="U2159" s="30"/>
      <c r="V2159" s="30"/>
      <c r="W2159" s="30"/>
      <c r="X2159" s="31"/>
      <c r="Y2159" s="30"/>
      <c r="Z2159" s="32"/>
    </row>
    <row r="2160" spans="2:26" x14ac:dyDescent="0.2">
      <c r="B2160" s="34"/>
      <c r="C2160" s="30"/>
      <c r="D2160" s="30"/>
      <c r="E2160" s="30"/>
      <c r="F2160" s="30"/>
      <c r="G2160" s="30"/>
      <c r="H2160" s="30"/>
      <c r="I2160" s="30"/>
      <c r="J2160" s="30"/>
      <c r="K2160" s="30"/>
      <c r="L2160" s="30"/>
      <c r="M2160" s="30"/>
      <c r="N2160" s="30"/>
      <c r="O2160" s="30"/>
      <c r="P2160" s="30"/>
      <c r="Q2160" s="30"/>
      <c r="R2160" s="30"/>
      <c r="S2160" s="30"/>
      <c r="T2160" s="30"/>
      <c r="U2160" s="30"/>
      <c r="V2160" s="30"/>
      <c r="W2160" s="30"/>
      <c r="X2160" s="31"/>
      <c r="Y2160" s="30"/>
      <c r="Z2160" s="32"/>
    </row>
    <row r="2161" spans="2:26" x14ac:dyDescent="0.2">
      <c r="B2161" s="34"/>
      <c r="C2161" s="30"/>
      <c r="D2161" s="30"/>
      <c r="E2161" s="30"/>
      <c r="F2161" s="30"/>
      <c r="G2161" s="30"/>
      <c r="H2161" s="30"/>
      <c r="I2161" s="30"/>
      <c r="J2161" s="30"/>
      <c r="K2161" s="30"/>
      <c r="L2161" s="30"/>
      <c r="M2161" s="30"/>
      <c r="N2161" s="30"/>
      <c r="O2161" s="30"/>
      <c r="P2161" s="30"/>
      <c r="Q2161" s="30"/>
      <c r="R2161" s="30"/>
      <c r="S2161" s="30"/>
      <c r="T2161" s="30"/>
      <c r="U2161" s="30"/>
      <c r="V2161" s="30"/>
      <c r="W2161" s="30"/>
      <c r="X2161" s="31"/>
      <c r="Y2161" s="30"/>
      <c r="Z2161" s="32"/>
    </row>
    <row r="2162" spans="2:26" x14ac:dyDescent="0.2">
      <c r="B2162" s="34"/>
      <c r="C2162" s="30"/>
      <c r="D2162" s="30"/>
      <c r="E2162" s="30"/>
      <c r="F2162" s="30"/>
      <c r="G2162" s="30"/>
      <c r="H2162" s="30"/>
      <c r="I2162" s="30"/>
      <c r="J2162" s="30"/>
      <c r="K2162" s="30"/>
      <c r="L2162" s="30"/>
      <c r="M2162" s="30"/>
      <c r="N2162" s="30"/>
      <c r="O2162" s="30"/>
      <c r="P2162" s="30"/>
      <c r="Q2162" s="30"/>
      <c r="R2162" s="30"/>
      <c r="S2162" s="30"/>
      <c r="T2162" s="30"/>
      <c r="U2162" s="30"/>
      <c r="V2162" s="30"/>
      <c r="W2162" s="30"/>
      <c r="X2162" s="31"/>
      <c r="Y2162" s="30"/>
      <c r="Z2162" s="32"/>
    </row>
    <row r="2163" spans="2:26" x14ac:dyDescent="0.2">
      <c r="B2163" s="34"/>
      <c r="C2163" s="30"/>
      <c r="D2163" s="30"/>
      <c r="E2163" s="30"/>
      <c r="F2163" s="30"/>
      <c r="G2163" s="30"/>
      <c r="H2163" s="30"/>
      <c r="I2163" s="30"/>
      <c r="J2163" s="30"/>
      <c r="K2163" s="30"/>
      <c r="L2163" s="30"/>
      <c r="M2163" s="30"/>
      <c r="N2163" s="30"/>
      <c r="O2163" s="30"/>
      <c r="P2163" s="30"/>
      <c r="Q2163" s="30"/>
      <c r="R2163" s="30"/>
      <c r="S2163" s="30"/>
      <c r="T2163" s="30"/>
      <c r="U2163" s="30"/>
      <c r="V2163" s="30"/>
      <c r="W2163" s="30"/>
      <c r="X2163" s="31"/>
      <c r="Y2163" s="30"/>
      <c r="Z2163" s="32"/>
    </row>
    <row r="2164" spans="2:26" x14ac:dyDescent="0.2">
      <c r="B2164" s="34"/>
      <c r="C2164" s="30"/>
      <c r="D2164" s="30"/>
      <c r="E2164" s="30"/>
      <c r="F2164" s="30"/>
      <c r="G2164" s="30"/>
      <c r="H2164" s="30"/>
      <c r="I2164" s="30"/>
      <c r="J2164" s="30"/>
      <c r="K2164" s="30"/>
      <c r="L2164" s="30"/>
      <c r="M2164" s="30"/>
      <c r="N2164" s="30"/>
      <c r="O2164" s="30"/>
      <c r="P2164" s="30"/>
      <c r="Q2164" s="30"/>
      <c r="R2164" s="30"/>
      <c r="S2164" s="30"/>
      <c r="T2164" s="30"/>
      <c r="U2164" s="30"/>
      <c r="V2164" s="30"/>
      <c r="W2164" s="30"/>
      <c r="X2164" s="31"/>
      <c r="Y2164" s="30"/>
      <c r="Z2164" s="32"/>
    </row>
    <row r="2165" spans="2:26" x14ac:dyDescent="0.2">
      <c r="B2165" s="34"/>
      <c r="C2165" s="30"/>
      <c r="D2165" s="30"/>
      <c r="E2165" s="30"/>
      <c r="F2165" s="30"/>
      <c r="G2165" s="30"/>
      <c r="H2165" s="30"/>
      <c r="I2165" s="30"/>
      <c r="J2165" s="30"/>
      <c r="K2165" s="30"/>
      <c r="L2165" s="30"/>
      <c r="M2165" s="30"/>
      <c r="N2165" s="30"/>
      <c r="O2165" s="30"/>
      <c r="P2165" s="30"/>
      <c r="Q2165" s="30"/>
      <c r="R2165" s="30"/>
      <c r="S2165" s="30"/>
      <c r="T2165" s="30"/>
      <c r="U2165" s="30"/>
      <c r="V2165" s="30"/>
      <c r="W2165" s="30"/>
      <c r="X2165" s="31"/>
      <c r="Y2165" s="30"/>
      <c r="Z2165" s="32"/>
    </row>
    <row r="2166" spans="2:26" x14ac:dyDescent="0.2">
      <c r="B2166" s="34"/>
      <c r="C2166" s="30"/>
      <c r="D2166" s="30"/>
      <c r="E2166" s="30"/>
      <c r="F2166" s="30"/>
      <c r="G2166" s="30"/>
      <c r="H2166" s="30"/>
      <c r="I2166" s="30"/>
      <c r="J2166" s="30"/>
      <c r="K2166" s="30"/>
      <c r="L2166" s="30"/>
      <c r="M2166" s="30"/>
      <c r="N2166" s="30"/>
      <c r="O2166" s="30"/>
      <c r="P2166" s="30"/>
      <c r="Q2166" s="30"/>
      <c r="R2166" s="30"/>
      <c r="S2166" s="30"/>
      <c r="T2166" s="30"/>
      <c r="U2166" s="30"/>
      <c r="V2166" s="30"/>
      <c r="W2166" s="30"/>
      <c r="X2166" s="31"/>
      <c r="Y2166" s="30"/>
      <c r="Z2166" s="32"/>
    </row>
    <row r="2167" spans="2:26" x14ac:dyDescent="0.2">
      <c r="B2167" s="34"/>
      <c r="C2167" s="30"/>
      <c r="D2167" s="30"/>
      <c r="E2167" s="30"/>
      <c r="F2167" s="30"/>
      <c r="G2167" s="30"/>
      <c r="H2167" s="30"/>
      <c r="I2167" s="30"/>
      <c r="J2167" s="30"/>
      <c r="K2167" s="30"/>
      <c r="L2167" s="30"/>
      <c r="M2167" s="30"/>
      <c r="N2167" s="30"/>
      <c r="O2167" s="30"/>
      <c r="P2167" s="30"/>
      <c r="Q2167" s="30"/>
      <c r="R2167" s="30"/>
      <c r="S2167" s="30"/>
      <c r="T2167" s="30"/>
      <c r="U2167" s="30"/>
      <c r="V2167" s="30"/>
      <c r="W2167" s="30"/>
      <c r="X2167" s="31"/>
      <c r="Y2167" s="30"/>
      <c r="Z2167" s="32"/>
    </row>
    <row r="2168" spans="2:26" x14ac:dyDescent="0.2">
      <c r="B2168" s="34"/>
      <c r="C2168" s="30"/>
      <c r="D2168" s="30"/>
      <c r="E2168" s="30"/>
      <c r="F2168" s="30"/>
      <c r="G2168" s="30"/>
      <c r="H2168" s="30"/>
      <c r="I2168" s="30"/>
      <c r="J2168" s="30"/>
      <c r="K2168" s="30"/>
      <c r="L2168" s="30"/>
      <c r="M2168" s="30"/>
      <c r="N2168" s="30"/>
      <c r="O2168" s="30"/>
      <c r="P2168" s="30"/>
      <c r="Q2168" s="30"/>
      <c r="R2168" s="30"/>
      <c r="S2168" s="30"/>
      <c r="T2168" s="30"/>
      <c r="U2168" s="30"/>
      <c r="V2168" s="30"/>
      <c r="W2168" s="30"/>
      <c r="X2168" s="31"/>
      <c r="Y2168" s="30"/>
      <c r="Z2168" s="32"/>
    </row>
    <row r="2169" spans="2:26" x14ac:dyDescent="0.2">
      <c r="B2169" s="34"/>
      <c r="C2169" s="30"/>
      <c r="D2169" s="30"/>
      <c r="E2169" s="30"/>
      <c r="F2169" s="30"/>
      <c r="G2169" s="30"/>
      <c r="H2169" s="30"/>
      <c r="I2169" s="30"/>
      <c r="J2169" s="30"/>
      <c r="K2169" s="30"/>
      <c r="L2169" s="30"/>
      <c r="M2169" s="30"/>
      <c r="N2169" s="30"/>
      <c r="O2169" s="30"/>
      <c r="P2169" s="30"/>
      <c r="Q2169" s="30"/>
      <c r="R2169" s="30"/>
      <c r="S2169" s="30"/>
      <c r="T2169" s="30"/>
      <c r="U2169" s="30"/>
      <c r="V2169" s="30"/>
      <c r="W2169" s="30"/>
      <c r="X2169" s="31"/>
      <c r="Y2169" s="30"/>
      <c r="Z2169" s="32"/>
    </row>
    <row r="2170" spans="2:26" x14ac:dyDescent="0.2">
      <c r="B2170" s="34"/>
      <c r="C2170" s="30"/>
      <c r="D2170" s="30"/>
      <c r="E2170" s="30"/>
      <c r="F2170" s="30"/>
      <c r="G2170" s="30"/>
      <c r="H2170" s="30"/>
      <c r="I2170" s="30"/>
      <c r="J2170" s="30"/>
      <c r="K2170" s="30"/>
      <c r="L2170" s="30"/>
      <c r="M2170" s="30"/>
      <c r="N2170" s="30"/>
      <c r="O2170" s="30"/>
      <c r="P2170" s="30"/>
      <c r="Q2170" s="30"/>
      <c r="R2170" s="30"/>
      <c r="S2170" s="30"/>
      <c r="T2170" s="30"/>
      <c r="U2170" s="30"/>
      <c r="V2170" s="30"/>
      <c r="W2170" s="30"/>
      <c r="X2170" s="31"/>
      <c r="Y2170" s="30"/>
      <c r="Z2170" s="32"/>
    </row>
    <row r="2171" spans="2:26" x14ac:dyDescent="0.2">
      <c r="B2171" s="34"/>
      <c r="C2171" s="30"/>
      <c r="D2171" s="30"/>
      <c r="E2171" s="30"/>
      <c r="F2171" s="30"/>
      <c r="G2171" s="30"/>
      <c r="H2171" s="30"/>
      <c r="I2171" s="30"/>
      <c r="J2171" s="30"/>
      <c r="K2171" s="30"/>
      <c r="L2171" s="30"/>
      <c r="M2171" s="30"/>
      <c r="N2171" s="30"/>
      <c r="O2171" s="30"/>
      <c r="P2171" s="30"/>
      <c r="Q2171" s="30"/>
      <c r="R2171" s="30"/>
      <c r="S2171" s="30"/>
      <c r="T2171" s="30"/>
      <c r="U2171" s="30"/>
      <c r="V2171" s="30"/>
      <c r="W2171" s="30"/>
      <c r="X2171" s="31"/>
      <c r="Y2171" s="30"/>
      <c r="Z2171" s="32"/>
    </row>
    <row r="2172" spans="2:26" x14ac:dyDescent="0.2">
      <c r="B2172" s="34"/>
      <c r="C2172" s="30"/>
      <c r="D2172" s="30"/>
      <c r="E2172" s="30"/>
      <c r="F2172" s="30"/>
      <c r="G2172" s="30"/>
      <c r="H2172" s="30"/>
      <c r="I2172" s="30"/>
      <c r="J2172" s="30"/>
      <c r="K2172" s="30"/>
      <c r="L2172" s="30"/>
      <c r="M2172" s="30"/>
      <c r="N2172" s="30"/>
      <c r="O2172" s="30"/>
      <c r="P2172" s="30"/>
      <c r="Q2172" s="30"/>
      <c r="R2172" s="30"/>
      <c r="S2172" s="30"/>
      <c r="T2172" s="30"/>
      <c r="U2172" s="30"/>
      <c r="V2172" s="30"/>
      <c r="W2172" s="30"/>
      <c r="X2172" s="31"/>
      <c r="Y2172" s="30"/>
      <c r="Z2172" s="32"/>
    </row>
    <row r="2173" spans="2:26" x14ac:dyDescent="0.2">
      <c r="B2173" s="34"/>
      <c r="C2173" s="30"/>
      <c r="D2173" s="30"/>
      <c r="E2173" s="30"/>
      <c r="F2173" s="30"/>
      <c r="G2173" s="30"/>
      <c r="H2173" s="30"/>
      <c r="I2173" s="30"/>
      <c r="J2173" s="30"/>
      <c r="K2173" s="30"/>
      <c r="L2173" s="30"/>
      <c r="M2173" s="30"/>
      <c r="N2173" s="30"/>
      <c r="O2173" s="30"/>
      <c r="P2173" s="30"/>
      <c r="Q2173" s="30"/>
      <c r="R2173" s="30"/>
      <c r="S2173" s="30"/>
      <c r="T2173" s="30"/>
      <c r="U2173" s="30"/>
      <c r="V2173" s="30"/>
      <c r="W2173" s="30"/>
      <c r="X2173" s="31"/>
      <c r="Y2173" s="30"/>
      <c r="Z2173" s="32"/>
    </row>
    <row r="2174" spans="2:26" x14ac:dyDescent="0.2">
      <c r="B2174" s="34"/>
      <c r="C2174" s="30"/>
      <c r="D2174" s="30"/>
      <c r="E2174" s="30"/>
      <c r="F2174" s="30"/>
      <c r="G2174" s="30"/>
      <c r="H2174" s="30"/>
      <c r="I2174" s="30"/>
      <c r="J2174" s="30"/>
      <c r="K2174" s="30"/>
      <c r="L2174" s="30"/>
      <c r="M2174" s="30"/>
      <c r="N2174" s="30"/>
      <c r="O2174" s="30"/>
      <c r="P2174" s="30"/>
      <c r="Q2174" s="30"/>
      <c r="R2174" s="30"/>
      <c r="S2174" s="30"/>
      <c r="T2174" s="30"/>
      <c r="U2174" s="30"/>
      <c r="V2174" s="30"/>
      <c r="W2174" s="30"/>
      <c r="X2174" s="31"/>
      <c r="Y2174" s="30"/>
      <c r="Z2174" s="32"/>
    </row>
    <row r="2175" spans="2:26" x14ac:dyDescent="0.2">
      <c r="B2175" s="34"/>
      <c r="C2175" s="30"/>
      <c r="D2175" s="30"/>
      <c r="E2175" s="30"/>
      <c r="F2175" s="30"/>
      <c r="G2175" s="30"/>
      <c r="H2175" s="30"/>
      <c r="I2175" s="30"/>
      <c r="J2175" s="30"/>
      <c r="K2175" s="30"/>
      <c r="L2175" s="30"/>
      <c r="M2175" s="30"/>
      <c r="N2175" s="30"/>
      <c r="O2175" s="30"/>
      <c r="P2175" s="30"/>
      <c r="Q2175" s="30"/>
      <c r="R2175" s="30"/>
      <c r="S2175" s="30"/>
      <c r="T2175" s="30"/>
      <c r="U2175" s="30"/>
      <c r="V2175" s="30"/>
      <c r="W2175" s="30"/>
      <c r="X2175" s="31"/>
      <c r="Y2175" s="30"/>
      <c r="Z2175" s="32"/>
    </row>
    <row r="2176" spans="2:26" x14ac:dyDescent="0.2">
      <c r="B2176" s="34"/>
      <c r="C2176" s="30"/>
      <c r="D2176" s="30"/>
      <c r="E2176" s="30"/>
      <c r="F2176" s="30"/>
      <c r="G2176" s="30"/>
      <c r="H2176" s="30"/>
      <c r="I2176" s="30"/>
      <c r="J2176" s="30"/>
      <c r="K2176" s="30"/>
      <c r="L2176" s="30"/>
      <c r="M2176" s="30"/>
      <c r="N2176" s="30"/>
      <c r="O2176" s="30"/>
      <c r="P2176" s="30"/>
      <c r="Q2176" s="30"/>
      <c r="R2176" s="30"/>
      <c r="S2176" s="30"/>
      <c r="T2176" s="30"/>
      <c r="U2176" s="30"/>
      <c r="V2176" s="30"/>
      <c r="W2176" s="30"/>
      <c r="X2176" s="31"/>
      <c r="Y2176" s="30"/>
      <c r="Z2176" s="32"/>
    </row>
    <row r="2177" spans="2:26" x14ac:dyDescent="0.2">
      <c r="B2177" s="34"/>
      <c r="C2177" s="30"/>
      <c r="D2177" s="30"/>
      <c r="E2177" s="30"/>
      <c r="F2177" s="30"/>
      <c r="G2177" s="30"/>
      <c r="H2177" s="30"/>
      <c r="I2177" s="30"/>
      <c r="J2177" s="30"/>
      <c r="K2177" s="30"/>
      <c r="L2177" s="30"/>
      <c r="M2177" s="30"/>
      <c r="N2177" s="30"/>
      <c r="O2177" s="30"/>
      <c r="P2177" s="30"/>
      <c r="Q2177" s="30"/>
      <c r="R2177" s="30"/>
      <c r="S2177" s="30"/>
      <c r="T2177" s="30"/>
      <c r="U2177" s="30"/>
      <c r="V2177" s="30"/>
      <c r="W2177" s="30"/>
      <c r="X2177" s="31"/>
      <c r="Y2177" s="30"/>
      <c r="Z2177" s="32"/>
    </row>
    <row r="2178" spans="2:26" x14ac:dyDescent="0.2">
      <c r="B2178" s="34"/>
      <c r="C2178" s="30"/>
      <c r="D2178" s="30"/>
      <c r="E2178" s="30"/>
      <c r="F2178" s="30"/>
      <c r="G2178" s="30"/>
      <c r="H2178" s="30"/>
      <c r="I2178" s="30"/>
      <c r="J2178" s="30"/>
      <c r="K2178" s="30"/>
      <c r="L2178" s="30"/>
      <c r="M2178" s="30"/>
      <c r="N2178" s="30"/>
      <c r="O2178" s="30"/>
      <c r="P2178" s="30"/>
      <c r="Q2178" s="30"/>
      <c r="R2178" s="30"/>
      <c r="S2178" s="30"/>
      <c r="T2178" s="30"/>
      <c r="U2178" s="30"/>
      <c r="V2178" s="30"/>
      <c r="W2178" s="30"/>
      <c r="X2178" s="31"/>
      <c r="Y2178" s="30"/>
      <c r="Z2178" s="32"/>
    </row>
    <row r="2179" spans="2:26" x14ac:dyDescent="0.2">
      <c r="B2179" s="34"/>
      <c r="C2179" s="30"/>
      <c r="D2179" s="30"/>
      <c r="E2179" s="30"/>
      <c r="F2179" s="30"/>
      <c r="G2179" s="30"/>
      <c r="H2179" s="30"/>
      <c r="I2179" s="30"/>
      <c r="J2179" s="30"/>
      <c r="K2179" s="30"/>
      <c r="L2179" s="30"/>
      <c r="M2179" s="30"/>
      <c r="N2179" s="30"/>
      <c r="O2179" s="30"/>
      <c r="P2179" s="30"/>
      <c r="Q2179" s="30"/>
      <c r="R2179" s="30"/>
      <c r="S2179" s="30"/>
      <c r="T2179" s="30"/>
      <c r="U2179" s="30"/>
      <c r="V2179" s="30"/>
      <c r="W2179" s="30"/>
      <c r="X2179" s="31"/>
      <c r="Y2179" s="30"/>
      <c r="Z2179" s="32"/>
    </row>
    <row r="2180" spans="2:26" x14ac:dyDescent="0.2">
      <c r="B2180" s="34"/>
      <c r="C2180" s="30"/>
      <c r="D2180" s="30"/>
      <c r="E2180" s="30"/>
      <c r="F2180" s="30"/>
      <c r="G2180" s="30"/>
      <c r="H2180" s="30"/>
      <c r="I2180" s="30"/>
      <c r="J2180" s="30"/>
      <c r="K2180" s="30"/>
      <c r="L2180" s="30"/>
      <c r="M2180" s="30"/>
      <c r="N2180" s="30"/>
      <c r="O2180" s="30"/>
      <c r="P2180" s="30"/>
      <c r="Q2180" s="30"/>
      <c r="R2180" s="30"/>
      <c r="S2180" s="30"/>
      <c r="T2180" s="30"/>
      <c r="U2180" s="30"/>
      <c r="V2180" s="30"/>
      <c r="W2180" s="30"/>
      <c r="X2180" s="31"/>
      <c r="Y2180" s="30"/>
      <c r="Z2180" s="32"/>
    </row>
    <row r="2181" spans="2:26" x14ac:dyDescent="0.2">
      <c r="B2181" s="34"/>
      <c r="C2181" s="30"/>
      <c r="D2181" s="30"/>
      <c r="E2181" s="30"/>
      <c r="F2181" s="30"/>
      <c r="G2181" s="30"/>
      <c r="H2181" s="30"/>
      <c r="I2181" s="30"/>
      <c r="J2181" s="30"/>
      <c r="K2181" s="30"/>
      <c r="L2181" s="30"/>
      <c r="M2181" s="30"/>
      <c r="N2181" s="30"/>
      <c r="O2181" s="30"/>
      <c r="P2181" s="30"/>
      <c r="Q2181" s="30"/>
      <c r="R2181" s="30"/>
      <c r="S2181" s="30"/>
      <c r="T2181" s="30"/>
      <c r="U2181" s="30"/>
      <c r="V2181" s="30"/>
      <c r="W2181" s="30"/>
      <c r="X2181" s="31"/>
      <c r="Y2181" s="30"/>
      <c r="Z2181" s="32"/>
    </row>
    <row r="2182" spans="2:26" x14ac:dyDescent="0.2">
      <c r="B2182" s="34"/>
      <c r="C2182" s="30"/>
      <c r="D2182" s="30"/>
      <c r="E2182" s="30"/>
      <c r="F2182" s="30"/>
      <c r="G2182" s="30"/>
      <c r="H2182" s="30"/>
      <c r="I2182" s="30"/>
      <c r="J2182" s="30"/>
      <c r="K2182" s="30"/>
      <c r="L2182" s="30"/>
      <c r="M2182" s="30"/>
      <c r="N2182" s="30"/>
      <c r="O2182" s="30"/>
      <c r="P2182" s="30"/>
      <c r="Q2182" s="30"/>
      <c r="R2182" s="30"/>
      <c r="S2182" s="30"/>
      <c r="T2182" s="30"/>
      <c r="U2182" s="30"/>
      <c r="V2182" s="30"/>
      <c r="W2182" s="30"/>
      <c r="X2182" s="31"/>
      <c r="Y2182" s="30"/>
      <c r="Z2182" s="32"/>
    </row>
    <row r="2183" spans="2:26" x14ac:dyDescent="0.2">
      <c r="B2183" s="34"/>
      <c r="C2183" s="30"/>
      <c r="D2183" s="30"/>
      <c r="E2183" s="30"/>
      <c r="F2183" s="30"/>
      <c r="G2183" s="30"/>
      <c r="H2183" s="30"/>
      <c r="I2183" s="30"/>
      <c r="J2183" s="30"/>
      <c r="K2183" s="30"/>
      <c r="L2183" s="30"/>
      <c r="M2183" s="30"/>
      <c r="N2183" s="30"/>
      <c r="O2183" s="30"/>
      <c r="P2183" s="30"/>
      <c r="Q2183" s="30"/>
      <c r="R2183" s="30"/>
      <c r="S2183" s="30"/>
      <c r="T2183" s="30"/>
      <c r="U2183" s="30"/>
      <c r="V2183" s="30"/>
      <c r="W2183" s="30"/>
      <c r="X2183" s="31"/>
      <c r="Y2183" s="30"/>
      <c r="Z2183" s="32"/>
    </row>
    <row r="2184" spans="2:26" x14ac:dyDescent="0.2">
      <c r="B2184" s="34"/>
      <c r="C2184" s="30"/>
      <c r="D2184" s="30"/>
      <c r="E2184" s="30"/>
      <c r="F2184" s="30"/>
      <c r="G2184" s="30"/>
      <c r="H2184" s="30"/>
      <c r="I2184" s="30"/>
      <c r="J2184" s="30"/>
      <c r="K2184" s="30"/>
      <c r="L2184" s="30"/>
      <c r="M2184" s="30"/>
      <c r="N2184" s="30"/>
      <c r="O2184" s="30"/>
      <c r="P2184" s="30"/>
      <c r="Q2184" s="30"/>
      <c r="R2184" s="30"/>
      <c r="S2184" s="30"/>
      <c r="T2184" s="30"/>
      <c r="U2184" s="30"/>
      <c r="V2184" s="30"/>
      <c r="W2184" s="30"/>
      <c r="X2184" s="31"/>
      <c r="Y2184" s="30"/>
      <c r="Z2184" s="32"/>
    </row>
    <row r="2185" spans="2:26" x14ac:dyDescent="0.2">
      <c r="B2185" s="34"/>
      <c r="C2185" s="30"/>
      <c r="D2185" s="30"/>
      <c r="E2185" s="30"/>
      <c r="F2185" s="30"/>
      <c r="G2185" s="30"/>
      <c r="H2185" s="30"/>
      <c r="I2185" s="30"/>
      <c r="J2185" s="30"/>
      <c r="K2185" s="30"/>
      <c r="L2185" s="30"/>
      <c r="M2185" s="30"/>
      <c r="N2185" s="30"/>
      <c r="O2185" s="30"/>
      <c r="P2185" s="30"/>
      <c r="Q2185" s="30"/>
      <c r="R2185" s="30"/>
      <c r="S2185" s="30"/>
      <c r="T2185" s="30"/>
      <c r="U2185" s="30"/>
      <c r="V2185" s="30"/>
      <c r="W2185" s="30"/>
      <c r="X2185" s="31"/>
      <c r="Y2185" s="30"/>
      <c r="Z2185" s="32"/>
    </row>
    <row r="2186" spans="2:26" x14ac:dyDescent="0.2">
      <c r="B2186" s="34"/>
      <c r="C2186" s="30"/>
      <c r="D2186" s="30"/>
      <c r="E2186" s="30"/>
      <c r="F2186" s="30"/>
      <c r="G2186" s="30"/>
      <c r="H2186" s="30"/>
      <c r="I2186" s="30"/>
      <c r="J2186" s="30"/>
      <c r="K2186" s="30"/>
      <c r="L2186" s="30"/>
      <c r="M2186" s="30"/>
      <c r="N2186" s="30"/>
      <c r="O2186" s="30"/>
      <c r="P2186" s="30"/>
      <c r="Q2186" s="30"/>
      <c r="R2186" s="30"/>
      <c r="S2186" s="30"/>
      <c r="T2186" s="30"/>
      <c r="U2186" s="30"/>
      <c r="V2186" s="30"/>
      <c r="W2186" s="30"/>
      <c r="X2186" s="31"/>
      <c r="Y2186" s="30"/>
      <c r="Z2186" s="32"/>
    </row>
    <row r="2187" spans="2:26" x14ac:dyDescent="0.2">
      <c r="B2187" s="34"/>
      <c r="C2187" s="30"/>
      <c r="D2187" s="30"/>
      <c r="E2187" s="30"/>
      <c r="F2187" s="30"/>
      <c r="G2187" s="30"/>
      <c r="H2187" s="30"/>
      <c r="I2187" s="30"/>
      <c r="J2187" s="30"/>
      <c r="K2187" s="30"/>
      <c r="L2187" s="30"/>
      <c r="M2187" s="30"/>
      <c r="N2187" s="30"/>
      <c r="O2187" s="30"/>
      <c r="P2187" s="30"/>
      <c r="Q2187" s="30"/>
      <c r="R2187" s="30"/>
      <c r="S2187" s="30"/>
      <c r="T2187" s="30"/>
      <c r="U2187" s="30"/>
      <c r="V2187" s="30"/>
      <c r="W2187" s="30"/>
      <c r="X2187" s="31"/>
      <c r="Y2187" s="30"/>
      <c r="Z2187" s="32"/>
    </row>
    <row r="2188" spans="2:26" x14ac:dyDescent="0.2">
      <c r="B2188" s="34"/>
      <c r="C2188" s="30"/>
      <c r="D2188" s="30"/>
      <c r="E2188" s="30"/>
      <c r="F2188" s="30"/>
      <c r="G2188" s="30"/>
      <c r="H2188" s="30"/>
      <c r="I2188" s="30"/>
      <c r="J2188" s="30"/>
      <c r="K2188" s="30"/>
      <c r="L2188" s="30"/>
      <c r="M2188" s="30"/>
      <c r="N2188" s="30"/>
      <c r="O2188" s="30"/>
      <c r="P2188" s="30"/>
      <c r="Q2188" s="30"/>
      <c r="R2188" s="30"/>
      <c r="S2188" s="30"/>
      <c r="T2188" s="30"/>
      <c r="U2188" s="30"/>
      <c r="V2188" s="30"/>
      <c r="W2188" s="30"/>
      <c r="X2188" s="31"/>
      <c r="Y2188" s="30"/>
      <c r="Z2188" s="32"/>
    </row>
    <row r="2189" spans="2:26" x14ac:dyDescent="0.2">
      <c r="B2189" s="34"/>
      <c r="C2189" s="30"/>
      <c r="D2189" s="30"/>
      <c r="E2189" s="30"/>
      <c r="F2189" s="30"/>
      <c r="G2189" s="30"/>
      <c r="H2189" s="30"/>
      <c r="I2189" s="30"/>
      <c r="J2189" s="30"/>
      <c r="K2189" s="30"/>
      <c r="L2189" s="30"/>
      <c r="M2189" s="30"/>
      <c r="N2189" s="30"/>
      <c r="O2189" s="30"/>
      <c r="P2189" s="30"/>
      <c r="Q2189" s="30"/>
      <c r="R2189" s="30"/>
      <c r="S2189" s="30"/>
      <c r="T2189" s="30"/>
      <c r="U2189" s="30"/>
      <c r="V2189" s="30"/>
      <c r="W2189" s="30"/>
      <c r="X2189" s="31"/>
      <c r="Y2189" s="30"/>
      <c r="Z2189" s="32"/>
    </row>
    <row r="2190" spans="2:26" x14ac:dyDescent="0.2">
      <c r="B2190" s="34"/>
      <c r="C2190" s="30"/>
      <c r="D2190" s="30"/>
      <c r="E2190" s="30"/>
      <c r="F2190" s="30"/>
      <c r="G2190" s="30"/>
      <c r="H2190" s="30"/>
      <c r="I2190" s="30"/>
      <c r="J2190" s="30"/>
      <c r="K2190" s="30"/>
      <c r="L2190" s="30"/>
      <c r="M2190" s="30"/>
      <c r="N2190" s="30"/>
      <c r="O2190" s="30"/>
      <c r="P2190" s="30"/>
      <c r="Q2190" s="30"/>
      <c r="R2190" s="30"/>
      <c r="S2190" s="30"/>
      <c r="T2190" s="30"/>
      <c r="U2190" s="30"/>
      <c r="V2190" s="30"/>
      <c r="W2190" s="30"/>
      <c r="X2190" s="31"/>
      <c r="Y2190" s="30"/>
      <c r="Z2190" s="32"/>
    </row>
    <row r="2191" spans="2:26" x14ac:dyDescent="0.2">
      <c r="B2191" s="34"/>
      <c r="C2191" s="30"/>
      <c r="D2191" s="30"/>
      <c r="E2191" s="30"/>
      <c r="F2191" s="30"/>
      <c r="G2191" s="30"/>
      <c r="H2191" s="30"/>
      <c r="I2191" s="30"/>
      <c r="J2191" s="30"/>
      <c r="K2191" s="30"/>
      <c r="L2191" s="30"/>
      <c r="M2191" s="30"/>
      <c r="N2191" s="30"/>
      <c r="O2191" s="30"/>
      <c r="P2191" s="30"/>
      <c r="Q2191" s="30"/>
      <c r="R2191" s="30"/>
      <c r="S2191" s="30"/>
      <c r="T2191" s="30"/>
      <c r="U2191" s="30"/>
      <c r="V2191" s="30"/>
      <c r="W2191" s="30"/>
      <c r="X2191" s="31"/>
      <c r="Y2191" s="30"/>
      <c r="Z2191" s="32"/>
    </row>
    <row r="2192" spans="2:26" x14ac:dyDescent="0.2">
      <c r="B2192" s="34"/>
      <c r="C2192" s="30"/>
      <c r="D2192" s="30"/>
      <c r="E2192" s="30"/>
      <c r="F2192" s="30"/>
      <c r="G2192" s="30"/>
      <c r="H2192" s="30"/>
      <c r="I2192" s="30"/>
      <c r="J2192" s="30"/>
      <c r="K2192" s="30"/>
      <c r="L2192" s="30"/>
      <c r="M2192" s="30"/>
      <c r="N2192" s="30"/>
      <c r="O2192" s="30"/>
      <c r="P2192" s="30"/>
      <c r="Q2192" s="30"/>
      <c r="R2192" s="30"/>
      <c r="S2192" s="30"/>
      <c r="T2192" s="30"/>
      <c r="U2192" s="30"/>
      <c r="V2192" s="30"/>
      <c r="W2192" s="30"/>
      <c r="X2192" s="31"/>
      <c r="Y2192" s="30"/>
      <c r="Z2192" s="32"/>
    </row>
    <row r="2193" spans="2:26" x14ac:dyDescent="0.2">
      <c r="B2193" s="34"/>
      <c r="C2193" s="30"/>
      <c r="D2193" s="30"/>
      <c r="E2193" s="30"/>
      <c r="F2193" s="30"/>
      <c r="G2193" s="30"/>
      <c r="H2193" s="30"/>
      <c r="I2193" s="30"/>
      <c r="J2193" s="30"/>
      <c r="K2193" s="30"/>
      <c r="L2193" s="30"/>
      <c r="M2193" s="30"/>
      <c r="N2193" s="30"/>
      <c r="O2193" s="30"/>
      <c r="P2193" s="30"/>
      <c r="Q2193" s="30"/>
      <c r="R2193" s="30"/>
      <c r="S2193" s="30"/>
      <c r="T2193" s="30"/>
      <c r="U2193" s="30"/>
      <c r="V2193" s="30"/>
      <c r="W2193" s="30"/>
      <c r="X2193" s="31"/>
      <c r="Y2193" s="30"/>
      <c r="Z2193" s="32"/>
    </row>
    <row r="2194" spans="2:26" x14ac:dyDescent="0.2">
      <c r="B2194" s="34"/>
      <c r="C2194" s="30"/>
      <c r="D2194" s="30"/>
      <c r="E2194" s="30"/>
      <c r="F2194" s="30"/>
      <c r="G2194" s="30"/>
      <c r="H2194" s="30"/>
      <c r="I2194" s="30"/>
      <c r="J2194" s="30"/>
      <c r="K2194" s="30"/>
      <c r="L2194" s="30"/>
      <c r="M2194" s="30"/>
      <c r="N2194" s="30"/>
      <c r="O2194" s="30"/>
      <c r="P2194" s="30"/>
      <c r="Q2194" s="30"/>
      <c r="R2194" s="30"/>
      <c r="S2194" s="30"/>
      <c r="T2194" s="30"/>
      <c r="U2194" s="30"/>
      <c r="V2194" s="30"/>
      <c r="W2194" s="30"/>
      <c r="X2194" s="31"/>
      <c r="Y2194" s="30"/>
      <c r="Z2194" s="32"/>
    </row>
    <row r="2195" spans="2:26" x14ac:dyDescent="0.2">
      <c r="B2195" s="34"/>
      <c r="C2195" s="30"/>
      <c r="D2195" s="30"/>
      <c r="E2195" s="30"/>
      <c r="F2195" s="30"/>
      <c r="G2195" s="30"/>
      <c r="H2195" s="30"/>
      <c r="I2195" s="30"/>
      <c r="J2195" s="30"/>
      <c r="K2195" s="30"/>
      <c r="L2195" s="30"/>
      <c r="M2195" s="30"/>
      <c r="N2195" s="30"/>
      <c r="O2195" s="30"/>
      <c r="P2195" s="30"/>
      <c r="Q2195" s="30"/>
      <c r="R2195" s="30"/>
      <c r="S2195" s="30"/>
      <c r="T2195" s="30"/>
      <c r="U2195" s="30"/>
      <c r="V2195" s="30"/>
      <c r="W2195" s="30"/>
      <c r="X2195" s="31"/>
      <c r="Y2195" s="30"/>
      <c r="Z2195" s="32"/>
    </row>
    <row r="2196" spans="2:26" x14ac:dyDescent="0.2">
      <c r="B2196" s="34"/>
      <c r="C2196" s="30"/>
      <c r="D2196" s="30"/>
      <c r="E2196" s="30"/>
      <c r="F2196" s="30"/>
      <c r="G2196" s="30"/>
      <c r="H2196" s="30"/>
      <c r="I2196" s="30"/>
      <c r="J2196" s="30"/>
      <c r="K2196" s="30"/>
      <c r="L2196" s="30"/>
      <c r="M2196" s="30"/>
      <c r="N2196" s="30"/>
      <c r="O2196" s="30"/>
      <c r="P2196" s="30"/>
      <c r="Q2196" s="30"/>
      <c r="R2196" s="30"/>
      <c r="S2196" s="30"/>
      <c r="T2196" s="30"/>
      <c r="U2196" s="30"/>
      <c r="V2196" s="30"/>
      <c r="W2196" s="30"/>
      <c r="X2196" s="31"/>
      <c r="Y2196" s="30"/>
      <c r="Z2196" s="32"/>
    </row>
    <row r="2197" spans="2:26" x14ac:dyDescent="0.2">
      <c r="B2197" s="34"/>
      <c r="C2197" s="30"/>
      <c r="D2197" s="30"/>
      <c r="E2197" s="30"/>
      <c r="F2197" s="30"/>
      <c r="G2197" s="30"/>
      <c r="H2197" s="30"/>
      <c r="I2197" s="30"/>
      <c r="J2197" s="30"/>
      <c r="K2197" s="30"/>
      <c r="L2197" s="30"/>
      <c r="M2197" s="30"/>
      <c r="N2197" s="30"/>
      <c r="O2197" s="30"/>
      <c r="P2197" s="30"/>
      <c r="Q2197" s="30"/>
      <c r="R2197" s="30"/>
      <c r="S2197" s="30"/>
      <c r="T2197" s="30"/>
      <c r="U2197" s="30"/>
      <c r="V2197" s="30"/>
      <c r="W2197" s="30"/>
      <c r="X2197" s="31"/>
      <c r="Y2197" s="30"/>
      <c r="Z2197" s="32"/>
    </row>
    <row r="2198" spans="2:26" x14ac:dyDescent="0.2">
      <c r="B2198" s="34"/>
      <c r="C2198" s="30"/>
      <c r="D2198" s="30"/>
      <c r="E2198" s="30"/>
      <c r="F2198" s="30"/>
      <c r="G2198" s="30"/>
      <c r="H2198" s="30"/>
      <c r="I2198" s="30"/>
      <c r="J2198" s="30"/>
      <c r="K2198" s="30"/>
      <c r="L2198" s="30"/>
      <c r="M2198" s="30"/>
      <c r="N2198" s="30"/>
      <c r="O2198" s="30"/>
      <c r="P2198" s="30"/>
      <c r="Q2198" s="30"/>
      <c r="R2198" s="30"/>
      <c r="S2198" s="30"/>
      <c r="T2198" s="30"/>
      <c r="U2198" s="30"/>
      <c r="V2198" s="30"/>
      <c r="W2198" s="30"/>
      <c r="X2198" s="31"/>
      <c r="Y2198" s="30"/>
      <c r="Z2198" s="32"/>
    </row>
    <row r="2199" spans="2:26" x14ac:dyDescent="0.2">
      <c r="B2199" s="34"/>
      <c r="C2199" s="30"/>
      <c r="D2199" s="30"/>
      <c r="E2199" s="30"/>
      <c r="F2199" s="30"/>
      <c r="G2199" s="30"/>
      <c r="H2199" s="30"/>
      <c r="I2199" s="30"/>
      <c r="J2199" s="30"/>
      <c r="K2199" s="30"/>
      <c r="L2199" s="30"/>
      <c r="M2199" s="30"/>
      <c r="N2199" s="30"/>
      <c r="O2199" s="30"/>
      <c r="P2199" s="30"/>
      <c r="Q2199" s="30"/>
      <c r="R2199" s="30"/>
      <c r="S2199" s="30"/>
      <c r="T2199" s="30"/>
      <c r="U2199" s="30"/>
      <c r="V2199" s="30"/>
      <c r="W2199" s="30"/>
      <c r="X2199" s="31"/>
      <c r="Y2199" s="30"/>
      <c r="Z2199" s="32"/>
    </row>
    <row r="2200" spans="2:26" x14ac:dyDescent="0.2">
      <c r="B2200" s="34"/>
      <c r="C2200" s="30"/>
      <c r="D2200" s="30"/>
      <c r="E2200" s="30"/>
      <c r="F2200" s="30"/>
      <c r="G2200" s="30"/>
      <c r="H2200" s="30"/>
      <c r="I2200" s="30"/>
      <c r="J2200" s="30"/>
      <c r="K2200" s="30"/>
      <c r="L2200" s="30"/>
      <c r="M2200" s="30"/>
      <c r="N2200" s="30"/>
      <c r="O2200" s="30"/>
      <c r="P2200" s="30"/>
      <c r="Q2200" s="30"/>
      <c r="R2200" s="30"/>
      <c r="S2200" s="30"/>
      <c r="T2200" s="30"/>
      <c r="U2200" s="30"/>
      <c r="V2200" s="30"/>
      <c r="W2200" s="30"/>
      <c r="X2200" s="31"/>
      <c r="Y2200" s="30"/>
      <c r="Z2200" s="32"/>
    </row>
    <row r="2201" spans="2:26" x14ac:dyDescent="0.2">
      <c r="B2201" s="34"/>
      <c r="C2201" s="30"/>
      <c r="D2201" s="30"/>
      <c r="E2201" s="30"/>
      <c r="F2201" s="30"/>
      <c r="G2201" s="30"/>
      <c r="H2201" s="30"/>
      <c r="I2201" s="30"/>
      <c r="J2201" s="30"/>
      <c r="K2201" s="30"/>
      <c r="L2201" s="30"/>
      <c r="M2201" s="30"/>
      <c r="N2201" s="30"/>
      <c r="O2201" s="30"/>
      <c r="P2201" s="30"/>
      <c r="Q2201" s="30"/>
      <c r="R2201" s="30"/>
      <c r="S2201" s="30"/>
      <c r="T2201" s="30"/>
      <c r="U2201" s="30"/>
      <c r="V2201" s="30"/>
      <c r="W2201" s="30"/>
      <c r="X2201" s="31"/>
      <c r="Y2201" s="30"/>
      <c r="Z2201" s="32"/>
    </row>
    <row r="2202" spans="2:26" x14ac:dyDescent="0.2">
      <c r="B2202" s="34"/>
      <c r="C2202" s="30"/>
      <c r="D2202" s="30"/>
      <c r="E2202" s="30"/>
      <c r="F2202" s="30"/>
      <c r="G2202" s="30"/>
      <c r="H2202" s="30"/>
      <c r="I2202" s="30"/>
      <c r="J2202" s="30"/>
      <c r="K2202" s="30"/>
      <c r="L2202" s="30"/>
      <c r="M2202" s="30"/>
      <c r="N2202" s="30"/>
      <c r="O2202" s="30"/>
      <c r="P2202" s="30"/>
      <c r="Q2202" s="30"/>
      <c r="R2202" s="30"/>
      <c r="S2202" s="30"/>
      <c r="T2202" s="30"/>
      <c r="U2202" s="30"/>
      <c r="V2202" s="30"/>
      <c r="W2202" s="30"/>
      <c r="X2202" s="31"/>
      <c r="Y2202" s="30"/>
      <c r="Z2202" s="32"/>
    </row>
    <row r="2203" spans="2:26" x14ac:dyDescent="0.2">
      <c r="B2203" s="34"/>
      <c r="C2203" s="30"/>
      <c r="D2203" s="30"/>
      <c r="E2203" s="30"/>
      <c r="F2203" s="30"/>
      <c r="G2203" s="30"/>
      <c r="H2203" s="30"/>
      <c r="I2203" s="30"/>
      <c r="J2203" s="30"/>
      <c r="K2203" s="30"/>
      <c r="L2203" s="30"/>
      <c r="M2203" s="30"/>
      <c r="N2203" s="30"/>
      <c r="O2203" s="30"/>
      <c r="P2203" s="30"/>
      <c r="Q2203" s="30"/>
      <c r="R2203" s="30"/>
      <c r="S2203" s="30"/>
      <c r="T2203" s="30"/>
      <c r="U2203" s="30"/>
      <c r="V2203" s="30"/>
      <c r="W2203" s="30"/>
      <c r="X2203" s="31"/>
      <c r="Y2203" s="30"/>
      <c r="Z2203" s="32"/>
    </row>
    <row r="2204" spans="2:26" x14ac:dyDescent="0.2">
      <c r="B2204" s="34"/>
      <c r="C2204" s="30"/>
      <c r="D2204" s="30"/>
      <c r="E2204" s="30"/>
      <c r="F2204" s="30"/>
      <c r="G2204" s="30"/>
      <c r="H2204" s="30"/>
      <c r="I2204" s="30"/>
      <c r="J2204" s="30"/>
      <c r="K2204" s="30"/>
      <c r="L2204" s="30"/>
      <c r="M2204" s="30"/>
      <c r="N2204" s="30"/>
      <c r="O2204" s="30"/>
      <c r="P2204" s="30"/>
      <c r="Q2204" s="30"/>
      <c r="R2204" s="30"/>
      <c r="S2204" s="30"/>
      <c r="T2204" s="30"/>
      <c r="U2204" s="30"/>
      <c r="V2204" s="30"/>
      <c r="W2204" s="30"/>
      <c r="X2204" s="31"/>
      <c r="Y2204" s="30"/>
      <c r="Z2204" s="32"/>
    </row>
    <row r="2205" spans="2:26" x14ac:dyDescent="0.2">
      <c r="B2205" s="34"/>
      <c r="C2205" s="30"/>
      <c r="D2205" s="30"/>
      <c r="E2205" s="30"/>
      <c r="F2205" s="30"/>
      <c r="G2205" s="30"/>
      <c r="H2205" s="30"/>
      <c r="I2205" s="30"/>
      <c r="J2205" s="30"/>
      <c r="K2205" s="30"/>
      <c r="L2205" s="30"/>
      <c r="M2205" s="30"/>
      <c r="N2205" s="30"/>
      <c r="O2205" s="30"/>
      <c r="P2205" s="30"/>
      <c r="Q2205" s="30"/>
      <c r="R2205" s="30"/>
      <c r="S2205" s="30"/>
      <c r="T2205" s="30"/>
      <c r="U2205" s="30"/>
      <c r="V2205" s="30"/>
      <c r="W2205" s="30"/>
      <c r="X2205" s="31"/>
      <c r="Y2205" s="30"/>
      <c r="Z2205" s="32"/>
    </row>
    <row r="2206" spans="2:26" x14ac:dyDescent="0.2">
      <c r="B2206" s="34"/>
      <c r="C2206" s="30"/>
      <c r="D2206" s="30"/>
      <c r="E2206" s="30"/>
      <c r="F2206" s="30"/>
      <c r="G2206" s="30"/>
      <c r="H2206" s="30"/>
      <c r="I2206" s="30"/>
      <c r="J2206" s="30"/>
      <c r="K2206" s="30"/>
      <c r="L2206" s="30"/>
      <c r="M2206" s="30"/>
      <c r="N2206" s="30"/>
      <c r="O2206" s="30"/>
      <c r="P2206" s="30"/>
      <c r="Q2206" s="30"/>
      <c r="R2206" s="30"/>
      <c r="S2206" s="30"/>
      <c r="T2206" s="30"/>
      <c r="U2206" s="30"/>
      <c r="V2206" s="30"/>
      <c r="W2206" s="30"/>
      <c r="X2206" s="31"/>
      <c r="Y2206" s="30"/>
      <c r="Z2206" s="32"/>
    </row>
    <row r="2207" spans="2:26" x14ac:dyDescent="0.2">
      <c r="B2207" s="34"/>
      <c r="C2207" s="30"/>
      <c r="D2207" s="30"/>
      <c r="E2207" s="30"/>
      <c r="F2207" s="30"/>
      <c r="G2207" s="30"/>
      <c r="H2207" s="30"/>
      <c r="I2207" s="30"/>
      <c r="J2207" s="30"/>
      <c r="K2207" s="30"/>
      <c r="L2207" s="30"/>
      <c r="M2207" s="30"/>
      <c r="N2207" s="30"/>
      <c r="O2207" s="30"/>
      <c r="P2207" s="30"/>
      <c r="Q2207" s="30"/>
      <c r="R2207" s="30"/>
      <c r="S2207" s="30"/>
      <c r="T2207" s="30"/>
      <c r="U2207" s="30"/>
      <c r="V2207" s="30"/>
      <c r="W2207" s="30"/>
      <c r="X2207" s="31"/>
      <c r="Y2207" s="30"/>
      <c r="Z2207" s="32"/>
    </row>
    <row r="2208" spans="2:26" x14ac:dyDescent="0.2">
      <c r="B2208" s="34"/>
      <c r="C2208" s="30"/>
      <c r="D2208" s="30"/>
      <c r="E2208" s="30"/>
      <c r="F2208" s="30"/>
      <c r="G2208" s="30"/>
      <c r="H2208" s="30"/>
      <c r="I2208" s="30"/>
      <c r="J2208" s="30"/>
      <c r="K2208" s="30"/>
      <c r="L2208" s="30"/>
      <c r="M2208" s="30"/>
      <c r="N2208" s="30"/>
      <c r="O2208" s="30"/>
      <c r="P2208" s="30"/>
      <c r="Q2208" s="30"/>
      <c r="R2208" s="30"/>
      <c r="S2208" s="30"/>
      <c r="T2208" s="30"/>
      <c r="U2208" s="30"/>
      <c r="V2208" s="30"/>
      <c r="W2208" s="30"/>
      <c r="X2208" s="31"/>
      <c r="Y2208" s="30"/>
      <c r="Z2208" s="32"/>
    </row>
    <row r="2209" spans="2:26" x14ac:dyDescent="0.2">
      <c r="B2209" s="34"/>
      <c r="C2209" s="30"/>
      <c r="D2209" s="30"/>
      <c r="E2209" s="30"/>
      <c r="F2209" s="30"/>
      <c r="G2209" s="30"/>
      <c r="H2209" s="30"/>
      <c r="I2209" s="30"/>
      <c r="J2209" s="30"/>
      <c r="K2209" s="30"/>
      <c r="L2209" s="30"/>
      <c r="M2209" s="30"/>
      <c r="N2209" s="30"/>
      <c r="O2209" s="30"/>
      <c r="P2209" s="30"/>
      <c r="Q2209" s="30"/>
      <c r="R2209" s="30"/>
      <c r="S2209" s="30"/>
      <c r="T2209" s="30"/>
      <c r="U2209" s="30"/>
      <c r="V2209" s="30"/>
      <c r="W2209" s="30"/>
      <c r="X2209" s="31"/>
      <c r="Y2209" s="30"/>
      <c r="Z2209" s="32"/>
    </row>
    <row r="2210" spans="2:26" x14ac:dyDescent="0.2">
      <c r="B2210" s="34"/>
      <c r="C2210" s="30"/>
      <c r="D2210" s="30"/>
      <c r="E2210" s="30"/>
      <c r="F2210" s="30"/>
      <c r="G2210" s="30"/>
      <c r="H2210" s="30"/>
      <c r="I2210" s="30"/>
      <c r="J2210" s="30"/>
      <c r="K2210" s="30"/>
      <c r="L2210" s="30"/>
      <c r="M2210" s="30"/>
      <c r="N2210" s="30"/>
      <c r="O2210" s="30"/>
      <c r="P2210" s="30"/>
      <c r="Q2210" s="30"/>
      <c r="R2210" s="30"/>
      <c r="S2210" s="30"/>
      <c r="T2210" s="30"/>
      <c r="U2210" s="30"/>
      <c r="V2210" s="30"/>
      <c r="W2210" s="30"/>
      <c r="X2210" s="31"/>
      <c r="Y2210" s="30"/>
      <c r="Z2210" s="32"/>
    </row>
    <row r="2211" spans="2:26" x14ac:dyDescent="0.2">
      <c r="B2211" s="34"/>
      <c r="C2211" s="30"/>
      <c r="D2211" s="30"/>
      <c r="E2211" s="30"/>
      <c r="F2211" s="30"/>
      <c r="G2211" s="30"/>
      <c r="H2211" s="30"/>
      <c r="I2211" s="30"/>
      <c r="J2211" s="30"/>
      <c r="K2211" s="30"/>
      <c r="L2211" s="30"/>
      <c r="M2211" s="30"/>
      <c r="N2211" s="30"/>
      <c r="O2211" s="30"/>
      <c r="P2211" s="30"/>
      <c r="Q2211" s="30"/>
      <c r="R2211" s="30"/>
      <c r="S2211" s="30"/>
      <c r="T2211" s="30"/>
      <c r="U2211" s="30"/>
      <c r="V2211" s="30"/>
      <c r="W2211" s="30"/>
      <c r="X2211" s="31"/>
      <c r="Y2211" s="30"/>
      <c r="Z2211" s="32"/>
    </row>
    <row r="2212" spans="2:26" x14ac:dyDescent="0.2">
      <c r="B2212" s="34"/>
      <c r="C2212" s="30"/>
      <c r="D2212" s="30"/>
      <c r="E2212" s="30"/>
      <c r="F2212" s="30"/>
      <c r="G2212" s="30"/>
      <c r="H2212" s="30"/>
      <c r="I2212" s="30"/>
      <c r="J2212" s="30"/>
      <c r="K2212" s="30"/>
      <c r="L2212" s="30"/>
      <c r="M2212" s="30"/>
      <c r="N2212" s="30"/>
      <c r="O2212" s="30"/>
      <c r="P2212" s="30"/>
      <c r="Q2212" s="30"/>
      <c r="R2212" s="30"/>
      <c r="S2212" s="30"/>
      <c r="T2212" s="30"/>
      <c r="U2212" s="30"/>
      <c r="V2212" s="30"/>
      <c r="W2212" s="30"/>
      <c r="X2212" s="31"/>
      <c r="Y2212" s="30"/>
      <c r="Z2212" s="32"/>
    </row>
    <row r="2213" spans="2:26" x14ac:dyDescent="0.2">
      <c r="B2213" s="34"/>
      <c r="C2213" s="30"/>
      <c r="D2213" s="30"/>
      <c r="E2213" s="30"/>
      <c r="F2213" s="30"/>
      <c r="G2213" s="30"/>
      <c r="H2213" s="30"/>
      <c r="I2213" s="30"/>
      <c r="J2213" s="30"/>
      <c r="K2213" s="30"/>
      <c r="L2213" s="30"/>
      <c r="M2213" s="30"/>
      <c r="N2213" s="30"/>
      <c r="O2213" s="30"/>
      <c r="P2213" s="30"/>
      <c r="Q2213" s="30"/>
      <c r="R2213" s="30"/>
      <c r="S2213" s="30"/>
      <c r="T2213" s="30"/>
      <c r="U2213" s="30"/>
      <c r="V2213" s="30"/>
      <c r="W2213" s="30"/>
      <c r="X2213" s="31"/>
      <c r="Y2213" s="30"/>
      <c r="Z2213" s="32"/>
    </row>
    <row r="2214" spans="2:26" x14ac:dyDescent="0.2">
      <c r="B2214" s="34"/>
      <c r="C2214" s="30"/>
      <c r="D2214" s="30"/>
      <c r="E2214" s="30"/>
      <c r="F2214" s="30"/>
      <c r="G2214" s="30"/>
      <c r="H2214" s="30"/>
      <c r="I2214" s="30"/>
      <c r="J2214" s="30"/>
      <c r="K2214" s="30"/>
      <c r="L2214" s="30"/>
      <c r="M2214" s="30"/>
      <c r="N2214" s="30"/>
      <c r="O2214" s="30"/>
      <c r="P2214" s="30"/>
      <c r="Q2214" s="30"/>
      <c r="R2214" s="30"/>
      <c r="S2214" s="30"/>
      <c r="T2214" s="30"/>
      <c r="U2214" s="30"/>
      <c r="V2214" s="30"/>
      <c r="W2214" s="30"/>
      <c r="X2214" s="31"/>
      <c r="Y2214" s="30"/>
      <c r="Z2214" s="32"/>
    </row>
    <row r="2215" spans="2:26" x14ac:dyDescent="0.2">
      <c r="B2215" s="34"/>
      <c r="C2215" s="30"/>
      <c r="D2215" s="30"/>
      <c r="E2215" s="30"/>
      <c r="F2215" s="30"/>
      <c r="G2215" s="30"/>
      <c r="H2215" s="30"/>
      <c r="I2215" s="30"/>
      <c r="J2215" s="30"/>
      <c r="K2215" s="30"/>
      <c r="L2215" s="30"/>
      <c r="M2215" s="30"/>
      <c r="N2215" s="30"/>
      <c r="O2215" s="30"/>
      <c r="P2215" s="30"/>
      <c r="Q2215" s="30"/>
      <c r="R2215" s="30"/>
      <c r="S2215" s="30"/>
      <c r="T2215" s="30"/>
      <c r="U2215" s="30"/>
      <c r="V2215" s="30"/>
      <c r="W2215" s="30"/>
      <c r="X2215" s="31"/>
      <c r="Y2215" s="30"/>
      <c r="Z2215" s="32"/>
    </row>
    <row r="2216" spans="2:26" x14ac:dyDescent="0.2">
      <c r="B2216" s="34"/>
      <c r="C2216" s="30"/>
      <c r="D2216" s="30"/>
      <c r="E2216" s="30"/>
      <c r="F2216" s="30"/>
      <c r="G2216" s="30"/>
      <c r="H2216" s="30"/>
      <c r="I2216" s="30"/>
      <c r="J2216" s="30"/>
      <c r="K2216" s="30"/>
      <c r="L2216" s="30"/>
      <c r="M2216" s="30"/>
      <c r="N2216" s="30"/>
      <c r="O2216" s="30"/>
      <c r="P2216" s="30"/>
      <c r="Q2216" s="30"/>
      <c r="R2216" s="30"/>
      <c r="S2216" s="30"/>
      <c r="T2216" s="30"/>
      <c r="U2216" s="30"/>
      <c r="V2216" s="30"/>
      <c r="W2216" s="30"/>
      <c r="X2216" s="31"/>
      <c r="Y2216" s="30"/>
      <c r="Z2216" s="32"/>
    </row>
    <row r="2217" spans="2:26" x14ac:dyDescent="0.2">
      <c r="B2217" s="34"/>
      <c r="C2217" s="30"/>
      <c r="D2217" s="30"/>
      <c r="E2217" s="30"/>
      <c r="F2217" s="30"/>
      <c r="G2217" s="30"/>
      <c r="H2217" s="30"/>
      <c r="I2217" s="30"/>
      <c r="J2217" s="30"/>
      <c r="K2217" s="30"/>
      <c r="L2217" s="30"/>
      <c r="M2217" s="30"/>
      <c r="N2217" s="30"/>
      <c r="O2217" s="30"/>
      <c r="P2217" s="30"/>
      <c r="Q2217" s="30"/>
      <c r="R2217" s="30"/>
      <c r="S2217" s="30"/>
      <c r="T2217" s="30"/>
      <c r="U2217" s="30"/>
      <c r="V2217" s="30"/>
      <c r="W2217" s="30"/>
      <c r="X2217" s="31"/>
      <c r="Y2217" s="30"/>
      <c r="Z2217" s="32"/>
    </row>
    <row r="2218" spans="2:26" x14ac:dyDescent="0.2">
      <c r="B2218" s="34"/>
      <c r="C2218" s="30"/>
      <c r="D2218" s="30"/>
      <c r="E2218" s="30"/>
      <c r="F2218" s="30"/>
      <c r="G2218" s="30"/>
      <c r="H2218" s="30"/>
      <c r="I2218" s="30"/>
      <c r="J2218" s="30"/>
      <c r="K2218" s="30"/>
      <c r="L2218" s="30"/>
      <c r="M2218" s="30"/>
      <c r="N2218" s="30"/>
      <c r="O2218" s="30"/>
      <c r="P2218" s="30"/>
      <c r="Q2218" s="30"/>
      <c r="R2218" s="30"/>
      <c r="S2218" s="30"/>
      <c r="T2218" s="30"/>
      <c r="U2218" s="30"/>
      <c r="V2218" s="30"/>
      <c r="W2218" s="30"/>
      <c r="X2218" s="31"/>
      <c r="Y2218" s="30"/>
      <c r="Z2218" s="32"/>
    </row>
    <row r="2219" spans="2:26" x14ac:dyDescent="0.2">
      <c r="B2219" s="34"/>
      <c r="C2219" s="30"/>
      <c r="D2219" s="30"/>
      <c r="E2219" s="30"/>
      <c r="F2219" s="30"/>
      <c r="G2219" s="30"/>
      <c r="H2219" s="30"/>
      <c r="I2219" s="30"/>
      <c r="J2219" s="30"/>
      <c r="K2219" s="30"/>
      <c r="L2219" s="30"/>
      <c r="M2219" s="30"/>
      <c r="N2219" s="30"/>
      <c r="O2219" s="30"/>
      <c r="P2219" s="30"/>
      <c r="Q2219" s="30"/>
      <c r="R2219" s="30"/>
      <c r="S2219" s="30"/>
      <c r="T2219" s="30"/>
      <c r="U2219" s="30"/>
      <c r="V2219" s="30"/>
      <c r="W2219" s="30"/>
      <c r="X2219" s="31"/>
      <c r="Y2219" s="30"/>
      <c r="Z2219" s="32"/>
    </row>
    <row r="2220" spans="2:26" x14ac:dyDescent="0.2">
      <c r="B2220" s="34"/>
      <c r="C2220" s="30"/>
      <c r="D2220" s="30"/>
      <c r="E2220" s="30"/>
      <c r="F2220" s="30"/>
      <c r="G2220" s="30"/>
      <c r="H2220" s="30"/>
      <c r="I2220" s="30"/>
      <c r="J2220" s="30"/>
      <c r="K2220" s="30"/>
      <c r="L2220" s="30"/>
      <c r="M2220" s="30"/>
      <c r="N2220" s="30"/>
      <c r="O2220" s="30"/>
      <c r="P2220" s="30"/>
      <c r="Q2220" s="30"/>
      <c r="R2220" s="30"/>
      <c r="S2220" s="30"/>
      <c r="T2220" s="30"/>
      <c r="U2220" s="30"/>
      <c r="V2220" s="30"/>
      <c r="W2220" s="30"/>
      <c r="X2220" s="31"/>
      <c r="Y2220" s="30"/>
      <c r="Z2220" s="32"/>
    </row>
    <row r="2221" spans="2:26" x14ac:dyDescent="0.2">
      <c r="B2221" s="34"/>
      <c r="C2221" s="30"/>
      <c r="D2221" s="30"/>
      <c r="E2221" s="30"/>
      <c r="F2221" s="30"/>
      <c r="G2221" s="30"/>
      <c r="H2221" s="30"/>
      <c r="I2221" s="30"/>
      <c r="J2221" s="30"/>
      <c r="K2221" s="30"/>
      <c r="L2221" s="30"/>
      <c r="M2221" s="30"/>
      <c r="N2221" s="30"/>
      <c r="O2221" s="30"/>
      <c r="P2221" s="30"/>
      <c r="Q2221" s="30"/>
      <c r="R2221" s="30"/>
      <c r="S2221" s="30"/>
      <c r="T2221" s="30"/>
      <c r="U2221" s="30"/>
      <c r="V2221" s="30"/>
      <c r="W2221" s="30"/>
      <c r="X2221" s="31"/>
      <c r="Y2221" s="30"/>
      <c r="Z2221" s="32"/>
    </row>
    <row r="2222" spans="2:26" x14ac:dyDescent="0.2">
      <c r="B2222" s="34"/>
      <c r="C2222" s="30"/>
      <c r="D2222" s="30"/>
      <c r="E2222" s="30"/>
      <c r="F2222" s="30"/>
      <c r="G2222" s="30"/>
      <c r="H2222" s="30"/>
      <c r="I2222" s="30"/>
      <c r="J2222" s="30"/>
      <c r="K2222" s="30"/>
      <c r="L2222" s="30"/>
      <c r="M2222" s="30"/>
      <c r="N2222" s="30"/>
      <c r="O2222" s="30"/>
      <c r="P2222" s="30"/>
      <c r="Q2222" s="30"/>
      <c r="R2222" s="30"/>
      <c r="S2222" s="30"/>
      <c r="T2222" s="30"/>
      <c r="U2222" s="30"/>
      <c r="V2222" s="30"/>
      <c r="W2222" s="30"/>
      <c r="X2222" s="31"/>
      <c r="Y2222" s="30"/>
      <c r="Z2222" s="32"/>
    </row>
    <row r="2223" spans="2:26" x14ac:dyDescent="0.2">
      <c r="B2223" s="34"/>
      <c r="C2223" s="30"/>
      <c r="D2223" s="30"/>
      <c r="E2223" s="30"/>
      <c r="F2223" s="30"/>
      <c r="G2223" s="30"/>
      <c r="H2223" s="30"/>
      <c r="I2223" s="30"/>
      <c r="J2223" s="30"/>
      <c r="K2223" s="30"/>
      <c r="L2223" s="30"/>
      <c r="M2223" s="30"/>
      <c r="N2223" s="30"/>
      <c r="O2223" s="30"/>
      <c r="P2223" s="30"/>
      <c r="Q2223" s="30"/>
      <c r="R2223" s="30"/>
      <c r="S2223" s="30"/>
      <c r="T2223" s="30"/>
      <c r="U2223" s="30"/>
      <c r="V2223" s="30"/>
      <c r="W2223" s="30"/>
      <c r="X2223" s="31"/>
      <c r="Y2223" s="30"/>
      <c r="Z2223" s="32"/>
    </row>
    <row r="2224" spans="2:26" x14ac:dyDescent="0.2">
      <c r="B2224" s="34"/>
      <c r="C2224" s="30"/>
      <c r="D2224" s="30"/>
      <c r="E2224" s="30"/>
      <c r="F2224" s="30"/>
      <c r="G2224" s="30"/>
      <c r="H2224" s="30"/>
      <c r="I2224" s="30"/>
      <c r="J2224" s="30"/>
      <c r="K2224" s="30"/>
      <c r="L2224" s="30"/>
      <c r="M2224" s="30"/>
      <c r="N2224" s="30"/>
      <c r="O2224" s="30"/>
      <c r="P2224" s="30"/>
      <c r="Q2224" s="30"/>
      <c r="R2224" s="30"/>
      <c r="S2224" s="30"/>
      <c r="T2224" s="30"/>
      <c r="U2224" s="30"/>
      <c r="V2224" s="30"/>
      <c r="W2224" s="30"/>
      <c r="X2224" s="31"/>
      <c r="Y2224" s="30"/>
      <c r="Z2224" s="32"/>
    </row>
    <row r="2225" spans="2:26" x14ac:dyDescent="0.2">
      <c r="B2225" s="34"/>
      <c r="C2225" s="30"/>
      <c r="D2225" s="30"/>
      <c r="E2225" s="30"/>
      <c r="F2225" s="30"/>
      <c r="G2225" s="30"/>
      <c r="H2225" s="30"/>
      <c r="I2225" s="30"/>
      <c r="J2225" s="30"/>
      <c r="K2225" s="30"/>
      <c r="L2225" s="30"/>
      <c r="M2225" s="30"/>
      <c r="N2225" s="30"/>
      <c r="O2225" s="30"/>
      <c r="P2225" s="30"/>
      <c r="Q2225" s="30"/>
      <c r="R2225" s="30"/>
      <c r="S2225" s="30"/>
      <c r="T2225" s="30"/>
      <c r="U2225" s="30"/>
      <c r="V2225" s="30"/>
      <c r="W2225" s="30"/>
      <c r="X2225" s="31"/>
      <c r="Y2225" s="30"/>
      <c r="Z2225" s="32"/>
    </row>
    <row r="2226" spans="2:26" x14ac:dyDescent="0.2">
      <c r="B2226" s="34"/>
      <c r="C2226" s="30"/>
      <c r="D2226" s="30"/>
      <c r="E2226" s="30"/>
      <c r="F2226" s="30"/>
      <c r="G2226" s="30"/>
      <c r="H2226" s="30"/>
      <c r="I2226" s="30"/>
      <c r="J2226" s="30"/>
      <c r="K2226" s="30"/>
      <c r="L2226" s="30"/>
      <c r="M2226" s="30"/>
      <c r="N2226" s="30"/>
      <c r="O2226" s="30"/>
      <c r="P2226" s="30"/>
      <c r="Q2226" s="30"/>
      <c r="R2226" s="30"/>
      <c r="S2226" s="30"/>
      <c r="T2226" s="30"/>
      <c r="U2226" s="30"/>
      <c r="V2226" s="30"/>
      <c r="W2226" s="30"/>
      <c r="X2226" s="31"/>
      <c r="Y2226" s="30"/>
      <c r="Z2226" s="32"/>
    </row>
    <row r="2227" spans="2:26" x14ac:dyDescent="0.2">
      <c r="B2227" s="34"/>
      <c r="C2227" s="30"/>
      <c r="D2227" s="30"/>
      <c r="E2227" s="30"/>
      <c r="F2227" s="30"/>
      <c r="G2227" s="30"/>
      <c r="H2227" s="30"/>
      <c r="I2227" s="30"/>
      <c r="J2227" s="30"/>
      <c r="K2227" s="30"/>
      <c r="L2227" s="30"/>
      <c r="M2227" s="30"/>
      <c r="N2227" s="30"/>
      <c r="O2227" s="30"/>
      <c r="P2227" s="30"/>
      <c r="Q2227" s="30"/>
      <c r="R2227" s="30"/>
      <c r="S2227" s="30"/>
      <c r="T2227" s="30"/>
      <c r="U2227" s="30"/>
      <c r="V2227" s="30"/>
      <c r="W2227" s="30"/>
      <c r="X2227" s="31"/>
      <c r="Y2227" s="30"/>
      <c r="Z2227" s="32"/>
    </row>
    <row r="2228" spans="2:26" x14ac:dyDescent="0.2">
      <c r="B2228" s="34"/>
      <c r="C2228" s="30"/>
      <c r="D2228" s="30"/>
      <c r="E2228" s="30"/>
      <c r="F2228" s="30"/>
      <c r="G2228" s="30"/>
      <c r="H2228" s="30"/>
      <c r="I2228" s="30"/>
      <c r="J2228" s="30"/>
      <c r="K2228" s="30"/>
      <c r="L2228" s="30"/>
      <c r="M2228" s="30"/>
      <c r="N2228" s="30"/>
      <c r="O2228" s="30"/>
      <c r="P2228" s="30"/>
      <c r="Q2228" s="30"/>
      <c r="R2228" s="30"/>
      <c r="S2228" s="30"/>
      <c r="T2228" s="30"/>
      <c r="U2228" s="30"/>
      <c r="V2228" s="30"/>
      <c r="W2228" s="30"/>
      <c r="X2228" s="31"/>
      <c r="Y2228" s="30"/>
      <c r="Z2228" s="32"/>
    </row>
    <row r="2229" spans="2:26" x14ac:dyDescent="0.2">
      <c r="B2229" s="34"/>
      <c r="C2229" s="30"/>
      <c r="D2229" s="30"/>
      <c r="E2229" s="30"/>
      <c r="F2229" s="30"/>
      <c r="G2229" s="30"/>
      <c r="H2229" s="30"/>
      <c r="I2229" s="30"/>
      <c r="J2229" s="30"/>
      <c r="K2229" s="30"/>
      <c r="L2229" s="30"/>
      <c r="M2229" s="30"/>
      <c r="N2229" s="30"/>
      <c r="O2229" s="30"/>
      <c r="P2229" s="30"/>
      <c r="Q2229" s="30"/>
      <c r="R2229" s="30"/>
      <c r="S2229" s="30"/>
      <c r="T2229" s="30"/>
      <c r="U2229" s="30"/>
      <c r="V2229" s="30"/>
      <c r="W2229" s="30"/>
      <c r="X2229" s="31"/>
      <c r="Y2229" s="30"/>
      <c r="Z2229" s="32"/>
    </row>
    <row r="2230" spans="2:26" x14ac:dyDescent="0.2">
      <c r="B2230" s="34"/>
      <c r="C2230" s="30"/>
      <c r="D2230" s="30"/>
      <c r="E2230" s="30"/>
      <c r="F2230" s="30"/>
      <c r="G2230" s="30"/>
      <c r="H2230" s="30"/>
      <c r="I2230" s="30"/>
      <c r="J2230" s="30"/>
      <c r="K2230" s="30"/>
      <c r="L2230" s="30"/>
      <c r="M2230" s="30"/>
      <c r="N2230" s="30"/>
      <c r="O2230" s="30"/>
      <c r="P2230" s="30"/>
      <c r="Q2230" s="30"/>
      <c r="R2230" s="30"/>
      <c r="S2230" s="30"/>
      <c r="T2230" s="30"/>
      <c r="U2230" s="30"/>
      <c r="V2230" s="30"/>
      <c r="W2230" s="30"/>
      <c r="X2230" s="31"/>
      <c r="Y2230" s="30"/>
      <c r="Z2230" s="32"/>
    </row>
    <row r="2231" spans="2:26" x14ac:dyDescent="0.2">
      <c r="B2231" s="34"/>
      <c r="C2231" s="30"/>
      <c r="D2231" s="30"/>
      <c r="E2231" s="30"/>
      <c r="F2231" s="30"/>
      <c r="G2231" s="30"/>
      <c r="H2231" s="30"/>
      <c r="I2231" s="30"/>
      <c r="J2231" s="30"/>
      <c r="K2231" s="30"/>
      <c r="L2231" s="30"/>
      <c r="M2231" s="30"/>
      <c r="N2231" s="30"/>
      <c r="O2231" s="30"/>
      <c r="P2231" s="30"/>
      <c r="Q2231" s="30"/>
      <c r="R2231" s="30"/>
      <c r="S2231" s="30"/>
      <c r="T2231" s="30"/>
      <c r="U2231" s="30"/>
      <c r="V2231" s="30"/>
      <c r="W2231" s="30"/>
      <c r="X2231" s="31"/>
      <c r="Y2231" s="30"/>
      <c r="Z2231" s="32"/>
    </row>
    <row r="2232" spans="2:26" x14ac:dyDescent="0.2">
      <c r="B2232" s="34"/>
      <c r="C2232" s="30"/>
      <c r="D2232" s="30"/>
      <c r="E2232" s="30"/>
      <c r="F2232" s="30"/>
      <c r="G2232" s="30"/>
      <c r="H2232" s="30"/>
      <c r="I2232" s="30"/>
      <c r="J2232" s="30"/>
      <c r="K2232" s="30"/>
      <c r="L2232" s="30"/>
      <c r="M2232" s="30"/>
      <c r="N2232" s="30"/>
      <c r="O2232" s="30"/>
      <c r="P2232" s="30"/>
      <c r="Q2232" s="30"/>
      <c r="R2232" s="30"/>
      <c r="S2232" s="30"/>
      <c r="T2232" s="30"/>
      <c r="U2232" s="30"/>
      <c r="V2232" s="30"/>
      <c r="W2232" s="30"/>
      <c r="X2232" s="31"/>
      <c r="Y2232" s="30"/>
      <c r="Z2232" s="32"/>
    </row>
    <row r="2233" spans="2:26" x14ac:dyDescent="0.2">
      <c r="B2233" s="34"/>
      <c r="C2233" s="30"/>
      <c r="D2233" s="30"/>
      <c r="E2233" s="30"/>
      <c r="F2233" s="30"/>
      <c r="G2233" s="30"/>
      <c r="H2233" s="30"/>
      <c r="I2233" s="30"/>
      <c r="J2233" s="30"/>
      <c r="K2233" s="30"/>
      <c r="L2233" s="30"/>
      <c r="M2233" s="30"/>
      <c r="N2233" s="30"/>
      <c r="O2233" s="30"/>
      <c r="P2233" s="30"/>
      <c r="Q2233" s="30"/>
      <c r="R2233" s="30"/>
      <c r="S2233" s="30"/>
      <c r="T2233" s="30"/>
      <c r="U2233" s="30"/>
      <c r="V2233" s="30"/>
      <c r="W2233" s="30"/>
      <c r="X2233" s="31"/>
      <c r="Y2233" s="30"/>
      <c r="Z2233" s="32"/>
    </row>
    <row r="2234" spans="2:26" x14ac:dyDescent="0.2">
      <c r="B2234" s="34"/>
      <c r="C2234" s="30"/>
      <c r="D2234" s="30"/>
      <c r="E2234" s="30"/>
      <c r="F2234" s="30"/>
      <c r="G2234" s="30"/>
      <c r="H2234" s="30"/>
      <c r="I2234" s="30"/>
      <c r="J2234" s="30"/>
      <c r="K2234" s="30"/>
      <c r="L2234" s="30"/>
      <c r="M2234" s="30"/>
      <c r="N2234" s="30"/>
      <c r="O2234" s="30"/>
      <c r="P2234" s="30"/>
      <c r="Q2234" s="30"/>
      <c r="R2234" s="30"/>
      <c r="S2234" s="30"/>
      <c r="T2234" s="30"/>
      <c r="U2234" s="30"/>
      <c r="V2234" s="30"/>
      <c r="W2234" s="30"/>
      <c r="X2234" s="31"/>
      <c r="Y2234" s="30"/>
      <c r="Z2234" s="32"/>
    </row>
    <row r="2235" spans="2:26" x14ac:dyDescent="0.2">
      <c r="B2235" s="34"/>
      <c r="C2235" s="30"/>
      <c r="D2235" s="30"/>
      <c r="E2235" s="30"/>
      <c r="F2235" s="30"/>
      <c r="G2235" s="30"/>
      <c r="H2235" s="30"/>
      <c r="I2235" s="30"/>
      <c r="J2235" s="30"/>
      <c r="K2235" s="30"/>
      <c r="L2235" s="30"/>
      <c r="M2235" s="30"/>
      <c r="N2235" s="30"/>
      <c r="O2235" s="30"/>
      <c r="P2235" s="30"/>
      <c r="Q2235" s="30"/>
      <c r="R2235" s="30"/>
      <c r="S2235" s="30"/>
      <c r="T2235" s="30"/>
      <c r="U2235" s="30"/>
      <c r="V2235" s="30"/>
      <c r="W2235" s="30"/>
      <c r="X2235" s="31"/>
      <c r="Y2235" s="30"/>
      <c r="Z2235" s="32"/>
    </row>
    <row r="2236" spans="2:26" x14ac:dyDescent="0.2">
      <c r="B2236" s="34"/>
      <c r="C2236" s="30"/>
      <c r="D2236" s="30"/>
      <c r="E2236" s="30"/>
      <c r="F2236" s="30"/>
      <c r="G2236" s="30"/>
      <c r="H2236" s="30"/>
      <c r="I2236" s="30"/>
      <c r="J2236" s="30"/>
      <c r="K2236" s="30"/>
      <c r="L2236" s="30"/>
      <c r="M2236" s="30"/>
      <c r="N2236" s="30"/>
      <c r="O2236" s="30"/>
      <c r="P2236" s="30"/>
      <c r="Q2236" s="30"/>
      <c r="R2236" s="30"/>
      <c r="S2236" s="30"/>
      <c r="T2236" s="30"/>
      <c r="U2236" s="30"/>
      <c r="V2236" s="30"/>
      <c r="W2236" s="30"/>
      <c r="X2236" s="31"/>
      <c r="Y2236" s="30"/>
      <c r="Z2236" s="32"/>
    </row>
    <row r="2237" spans="2:26" x14ac:dyDescent="0.2">
      <c r="B2237" s="34"/>
      <c r="C2237" s="30"/>
      <c r="D2237" s="30"/>
      <c r="E2237" s="30"/>
      <c r="F2237" s="30"/>
      <c r="G2237" s="30"/>
      <c r="H2237" s="30"/>
      <c r="I2237" s="30"/>
      <c r="J2237" s="30"/>
      <c r="K2237" s="30"/>
      <c r="L2237" s="30"/>
      <c r="M2237" s="30"/>
      <c r="N2237" s="30"/>
      <c r="O2237" s="30"/>
      <c r="P2237" s="30"/>
      <c r="Q2237" s="30"/>
      <c r="R2237" s="30"/>
      <c r="S2237" s="30"/>
      <c r="T2237" s="30"/>
      <c r="U2237" s="30"/>
      <c r="V2237" s="30"/>
      <c r="W2237" s="30"/>
      <c r="X2237" s="31"/>
      <c r="Y2237" s="30"/>
      <c r="Z2237" s="32"/>
    </row>
    <row r="2238" spans="2:26" x14ac:dyDescent="0.2">
      <c r="B2238" s="34"/>
      <c r="C2238" s="30"/>
      <c r="D2238" s="30"/>
      <c r="E2238" s="30"/>
      <c r="F2238" s="30"/>
      <c r="G2238" s="30"/>
      <c r="H2238" s="30"/>
      <c r="I2238" s="30"/>
      <c r="J2238" s="30"/>
      <c r="K2238" s="30"/>
      <c r="L2238" s="30"/>
      <c r="M2238" s="30"/>
      <c r="N2238" s="30"/>
      <c r="O2238" s="30"/>
      <c r="P2238" s="30"/>
      <c r="Q2238" s="30"/>
      <c r="R2238" s="30"/>
      <c r="S2238" s="30"/>
      <c r="T2238" s="30"/>
      <c r="U2238" s="30"/>
      <c r="V2238" s="30"/>
      <c r="W2238" s="30"/>
      <c r="X2238" s="31"/>
      <c r="Y2238" s="30"/>
      <c r="Z2238" s="32"/>
    </row>
    <row r="2239" spans="2:26" x14ac:dyDescent="0.2">
      <c r="B2239" s="34"/>
      <c r="C2239" s="30"/>
      <c r="D2239" s="30"/>
      <c r="E2239" s="30"/>
      <c r="F2239" s="30"/>
      <c r="G2239" s="30"/>
      <c r="H2239" s="30"/>
      <c r="I2239" s="30"/>
      <c r="J2239" s="30"/>
      <c r="K2239" s="30"/>
      <c r="L2239" s="30"/>
      <c r="M2239" s="30"/>
      <c r="N2239" s="30"/>
      <c r="O2239" s="30"/>
      <c r="P2239" s="30"/>
      <c r="Q2239" s="30"/>
      <c r="R2239" s="30"/>
      <c r="S2239" s="30"/>
      <c r="T2239" s="30"/>
      <c r="U2239" s="30"/>
      <c r="V2239" s="30"/>
      <c r="W2239" s="30"/>
      <c r="X2239" s="31"/>
      <c r="Y2239" s="30"/>
      <c r="Z2239" s="32"/>
    </row>
    <row r="2240" spans="2:26" x14ac:dyDescent="0.2">
      <c r="B2240" s="34"/>
      <c r="C2240" s="30"/>
      <c r="D2240" s="30"/>
      <c r="E2240" s="30"/>
      <c r="F2240" s="30"/>
      <c r="G2240" s="30"/>
      <c r="H2240" s="30"/>
      <c r="I2240" s="30"/>
      <c r="J2240" s="30"/>
      <c r="K2240" s="30"/>
      <c r="L2240" s="30"/>
      <c r="M2240" s="30"/>
      <c r="N2240" s="30"/>
      <c r="O2240" s="30"/>
      <c r="P2240" s="30"/>
      <c r="Q2240" s="30"/>
      <c r="R2240" s="30"/>
      <c r="S2240" s="30"/>
      <c r="T2240" s="30"/>
      <c r="U2240" s="30"/>
      <c r="V2240" s="30"/>
      <c r="W2240" s="30"/>
      <c r="X2240" s="31"/>
      <c r="Y2240" s="30"/>
      <c r="Z2240" s="32"/>
    </row>
    <row r="2241" spans="2:26" x14ac:dyDescent="0.2">
      <c r="B2241" s="34"/>
      <c r="C2241" s="30"/>
      <c r="D2241" s="30"/>
      <c r="E2241" s="30"/>
      <c r="F2241" s="30"/>
      <c r="G2241" s="30"/>
      <c r="H2241" s="30"/>
      <c r="I2241" s="30"/>
      <c r="J2241" s="30"/>
      <c r="K2241" s="30"/>
      <c r="L2241" s="30"/>
      <c r="M2241" s="30"/>
      <c r="N2241" s="30"/>
      <c r="O2241" s="30"/>
      <c r="P2241" s="30"/>
      <c r="Q2241" s="30"/>
      <c r="R2241" s="30"/>
      <c r="S2241" s="30"/>
      <c r="T2241" s="30"/>
      <c r="U2241" s="30"/>
      <c r="V2241" s="30"/>
      <c r="W2241" s="30"/>
      <c r="X2241" s="31"/>
      <c r="Y2241" s="30"/>
      <c r="Z2241" s="32"/>
    </row>
    <row r="2242" spans="2:26" x14ac:dyDescent="0.2">
      <c r="B2242" s="34"/>
      <c r="C2242" s="30"/>
      <c r="D2242" s="30"/>
      <c r="E2242" s="30"/>
      <c r="F2242" s="30"/>
      <c r="G2242" s="30"/>
      <c r="H2242" s="30"/>
      <c r="I2242" s="30"/>
      <c r="J2242" s="30"/>
      <c r="K2242" s="30"/>
      <c r="L2242" s="30"/>
      <c r="M2242" s="30"/>
      <c r="N2242" s="30"/>
      <c r="O2242" s="30"/>
      <c r="P2242" s="30"/>
      <c r="Q2242" s="30"/>
      <c r="R2242" s="30"/>
      <c r="S2242" s="30"/>
      <c r="T2242" s="30"/>
      <c r="U2242" s="30"/>
      <c r="V2242" s="30"/>
      <c r="W2242" s="30"/>
      <c r="X2242" s="31"/>
      <c r="Y2242" s="30"/>
      <c r="Z2242" s="32"/>
    </row>
    <row r="2243" spans="2:26" x14ac:dyDescent="0.2">
      <c r="B2243" s="34"/>
      <c r="C2243" s="30"/>
      <c r="D2243" s="30"/>
      <c r="E2243" s="30"/>
      <c r="F2243" s="30"/>
      <c r="G2243" s="30"/>
      <c r="H2243" s="30"/>
      <c r="I2243" s="30"/>
      <c r="J2243" s="30"/>
      <c r="K2243" s="30"/>
      <c r="L2243" s="30"/>
      <c r="M2243" s="30"/>
      <c r="N2243" s="30"/>
      <c r="O2243" s="30"/>
      <c r="P2243" s="30"/>
      <c r="Q2243" s="30"/>
      <c r="R2243" s="30"/>
      <c r="S2243" s="30"/>
      <c r="T2243" s="30"/>
      <c r="U2243" s="30"/>
      <c r="V2243" s="30"/>
      <c r="W2243" s="30"/>
      <c r="X2243" s="31"/>
      <c r="Y2243" s="30"/>
      <c r="Z2243" s="32"/>
    </row>
    <row r="2244" spans="2:26" x14ac:dyDescent="0.2">
      <c r="B2244" s="34"/>
      <c r="C2244" s="30"/>
      <c r="D2244" s="30"/>
      <c r="E2244" s="30"/>
      <c r="F2244" s="30"/>
      <c r="G2244" s="30"/>
      <c r="H2244" s="30"/>
      <c r="I2244" s="30"/>
      <c r="J2244" s="30"/>
      <c r="K2244" s="30"/>
      <c r="L2244" s="30"/>
      <c r="M2244" s="30"/>
      <c r="N2244" s="30"/>
      <c r="O2244" s="30"/>
      <c r="P2244" s="30"/>
      <c r="Q2244" s="30"/>
      <c r="R2244" s="30"/>
      <c r="S2244" s="30"/>
      <c r="T2244" s="30"/>
      <c r="U2244" s="30"/>
      <c r="V2244" s="30"/>
      <c r="W2244" s="30"/>
      <c r="X2244" s="31"/>
      <c r="Y2244" s="30"/>
      <c r="Z2244" s="32"/>
    </row>
    <row r="2245" spans="2:26" x14ac:dyDescent="0.2">
      <c r="B2245" s="34"/>
      <c r="C2245" s="30"/>
      <c r="D2245" s="30"/>
      <c r="E2245" s="30"/>
      <c r="F2245" s="30"/>
      <c r="G2245" s="30"/>
      <c r="H2245" s="30"/>
      <c r="I2245" s="30"/>
      <c r="J2245" s="30"/>
      <c r="K2245" s="30"/>
      <c r="L2245" s="30"/>
      <c r="M2245" s="30"/>
      <c r="N2245" s="30"/>
      <c r="O2245" s="30"/>
      <c r="P2245" s="30"/>
      <c r="Q2245" s="30"/>
      <c r="R2245" s="30"/>
      <c r="S2245" s="30"/>
      <c r="T2245" s="30"/>
      <c r="U2245" s="30"/>
      <c r="V2245" s="30"/>
      <c r="W2245" s="30"/>
      <c r="X2245" s="31"/>
      <c r="Y2245" s="30"/>
      <c r="Z2245" s="32"/>
    </row>
    <row r="2246" spans="2:26" x14ac:dyDescent="0.2">
      <c r="B2246" s="34"/>
      <c r="C2246" s="30"/>
      <c r="D2246" s="30"/>
      <c r="E2246" s="30"/>
      <c r="F2246" s="30"/>
      <c r="G2246" s="30"/>
      <c r="H2246" s="30"/>
      <c r="I2246" s="30"/>
      <c r="J2246" s="30"/>
      <c r="K2246" s="30"/>
      <c r="L2246" s="30"/>
      <c r="M2246" s="30"/>
      <c r="N2246" s="30"/>
      <c r="O2246" s="30"/>
      <c r="P2246" s="30"/>
      <c r="Q2246" s="30"/>
      <c r="R2246" s="30"/>
      <c r="S2246" s="30"/>
      <c r="T2246" s="30"/>
      <c r="U2246" s="30"/>
      <c r="V2246" s="30"/>
      <c r="W2246" s="30"/>
      <c r="X2246" s="31"/>
      <c r="Y2246" s="30"/>
      <c r="Z2246" s="32"/>
    </row>
    <row r="2247" spans="2:26" x14ac:dyDescent="0.2">
      <c r="B2247" s="34"/>
      <c r="C2247" s="30"/>
      <c r="D2247" s="30"/>
      <c r="E2247" s="30"/>
      <c r="F2247" s="30"/>
      <c r="G2247" s="30"/>
      <c r="H2247" s="30"/>
      <c r="I2247" s="30"/>
      <c r="J2247" s="30"/>
      <c r="K2247" s="30"/>
      <c r="L2247" s="30"/>
      <c r="M2247" s="30"/>
      <c r="N2247" s="30"/>
      <c r="O2247" s="30"/>
      <c r="P2247" s="30"/>
      <c r="Q2247" s="30"/>
      <c r="R2247" s="30"/>
      <c r="S2247" s="30"/>
      <c r="T2247" s="30"/>
      <c r="U2247" s="30"/>
      <c r="V2247" s="30"/>
      <c r="W2247" s="30"/>
      <c r="X2247" s="31"/>
      <c r="Y2247" s="30"/>
      <c r="Z2247" s="32"/>
    </row>
    <row r="2248" spans="2:26" x14ac:dyDescent="0.2">
      <c r="B2248" s="34"/>
      <c r="C2248" s="30"/>
      <c r="D2248" s="30"/>
      <c r="E2248" s="30"/>
      <c r="F2248" s="30"/>
      <c r="G2248" s="30"/>
      <c r="H2248" s="30"/>
      <c r="I2248" s="30"/>
      <c r="J2248" s="30"/>
      <c r="K2248" s="30"/>
      <c r="L2248" s="30"/>
      <c r="M2248" s="30"/>
      <c r="N2248" s="30"/>
      <c r="O2248" s="30"/>
      <c r="P2248" s="30"/>
      <c r="Q2248" s="30"/>
      <c r="R2248" s="30"/>
      <c r="S2248" s="30"/>
      <c r="T2248" s="30"/>
      <c r="U2248" s="30"/>
      <c r="V2248" s="30"/>
      <c r="W2248" s="30"/>
      <c r="X2248" s="31"/>
      <c r="Y2248" s="30"/>
      <c r="Z2248" s="32"/>
    </row>
    <row r="2249" spans="2:26" x14ac:dyDescent="0.2">
      <c r="B2249" s="34"/>
      <c r="C2249" s="30"/>
      <c r="D2249" s="30"/>
      <c r="E2249" s="30"/>
      <c r="F2249" s="30"/>
      <c r="G2249" s="30"/>
      <c r="H2249" s="30"/>
      <c r="I2249" s="30"/>
      <c r="J2249" s="30"/>
      <c r="K2249" s="30"/>
      <c r="L2249" s="30"/>
      <c r="M2249" s="30"/>
      <c r="N2249" s="30"/>
      <c r="O2249" s="30"/>
      <c r="P2249" s="30"/>
      <c r="Q2249" s="30"/>
      <c r="R2249" s="30"/>
      <c r="S2249" s="30"/>
      <c r="T2249" s="30"/>
      <c r="U2249" s="30"/>
      <c r="V2249" s="30"/>
      <c r="W2249" s="30"/>
      <c r="X2249" s="31"/>
      <c r="Y2249" s="30"/>
      <c r="Z2249" s="32"/>
    </row>
    <row r="2250" spans="2:26" x14ac:dyDescent="0.2">
      <c r="B2250" s="34"/>
      <c r="C2250" s="30"/>
      <c r="D2250" s="30"/>
      <c r="E2250" s="30"/>
      <c r="F2250" s="30"/>
      <c r="G2250" s="30"/>
      <c r="H2250" s="30"/>
      <c r="I2250" s="30"/>
      <c r="J2250" s="30"/>
      <c r="K2250" s="30"/>
      <c r="L2250" s="30"/>
      <c r="M2250" s="30"/>
      <c r="N2250" s="30"/>
      <c r="O2250" s="30"/>
      <c r="P2250" s="30"/>
      <c r="Q2250" s="30"/>
      <c r="R2250" s="30"/>
      <c r="S2250" s="30"/>
      <c r="T2250" s="30"/>
      <c r="U2250" s="30"/>
      <c r="V2250" s="30"/>
      <c r="W2250" s="30"/>
      <c r="X2250" s="31"/>
      <c r="Y2250" s="30"/>
      <c r="Z2250" s="32"/>
    </row>
    <row r="2251" spans="2:26" x14ac:dyDescent="0.2">
      <c r="B2251" s="34"/>
      <c r="C2251" s="30"/>
      <c r="D2251" s="30"/>
      <c r="E2251" s="30"/>
      <c r="F2251" s="30"/>
      <c r="G2251" s="30"/>
      <c r="H2251" s="30"/>
      <c r="I2251" s="30"/>
      <c r="J2251" s="30"/>
      <c r="K2251" s="30"/>
      <c r="L2251" s="30"/>
      <c r="M2251" s="30"/>
      <c r="N2251" s="30"/>
      <c r="O2251" s="30"/>
      <c r="P2251" s="30"/>
      <c r="Q2251" s="30"/>
      <c r="R2251" s="30"/>
      <c r="S2251" s="30"/>
      <c r="T2251" s="30"/>
      <c r="U2251" s="30"/>
      <c r="V2251" s="30"/>
      <c r="W2251" s="30"/>
      <c r="X2251" s="31"/>
      <c r="Y2251" s="30"/>
      <c r="Z2251" s="32"/>
    </row>
    <row r="2252" spans="2:26" x14ac:dyDescent="0.2">
      <c r="B2252" s="34"/>
      <c r="C2252" s="30"/>
      <c r="D2252" s="30"/>
      <c r="E2252" s="30"/>
      <c r="F2252" s="30"/>
      <c r="G2252" s="30"/>
      <c r="H2252" s="30"/>
      <c r="I2252" s="30"/>
      <c r="J2252" s="30"/>
      <c r="K2252" s="30"/>
      <c r="L2252" s="30"/>
      <c r="M2252" s="30"/>
      <c r="N2252" s="30"/>
      <c r="O2252" s="30"/>
      <c r="P2252" s="30"/>
      <c r="Q2252" s="30"/>
      <c r="R2252" s="30"/>
      <c r="S2252" s="30"/>
      <c r="T2252" s="30"/>
      <c r="U2252" s="30"/>
      <c r="V2252" s="30"/>
      <c r="W2252" s="30"/>
      <c r="X2252" s="31"/>
      <c r="Y2252" s="30"/>
      <c r="Z2252" s="32"/>
    </row>
    <row r="2253" spans="2:26" x14ac:dyDescent="0.2">
      <c r="B2253" s="34"/>
      <c r="C2253" s="30"/>
      <c r="D2253" s="30"/>
      <c r="E2253" s="30"/>
      <c r="F2253" s="30"/>
      <c r="G2253" s="30"/>
      <c r="H2253" s="30"/>
      <c r="I2253" s="30"/>
      <c r="J2253" s="30"/>
      <c r="K2253" s="30"/>
      <c r="L2253" s="30"/>
      <c r="M2253" s="30"/>
      <c r="N2253" s="30"/>
      <c r="O2253" s="30"/>
      <c r="P2253" s="30"/>
      <c r="Q2253" s="30"/>
      <c r="R2253" s="30"/>
      <c r="S2253" s="30"/>
      <c r="T2253" s="30"/>
      <c r="U2253" s="30"/>
      <c r="V2253" s="30"/>
      <c r="W2253" s="30"/>
      <c r="X2253" s="31"/>
      <c r="Y2253" s="30"/>
      <c r="Z2253" s="32"/>
    </row>
    <row r="2254" spans="2:26" x14ac:dyDescent="0.2">
      <c r="B2254" s="34"/>
      <c r="C2254" s="30"/>
      <c r="D2254" s="30"/>
      <c r="E2254" s="30"/>
      <c r="F2254" s="30"/>
      <c r="G2254" s="30"/>
      <c r="H2254" s="30"/>
      <c r="I2254" s="30"/>
      <c r="J2254" s="30"/>
      <c r="K2254" s="30"/>
      <c r="L2254" s="30"/>
      <c r="M2254" s="30"/>
      <c r="N2254" s="30"/>
      <c r="O2254" s="30"/>
      <c r="P2254" s="30"/>
      <c r="Q2254" s="30"/>
      <c r="R2254" s="30"/>
      <c r="S2254" s="30"/>
      <c r="T2254" s="30"/>
      <c r="U2254" s="30"/>
      <c r="V2254" s="30"/>
      <c r="W2254" s="30"/>
      <c r="X2254" s="31"/>
      <c r="Y2254" s="30"/>
      <c r="Z2254" s="32"/>
    </row>
    <row r="2255" spans="2:26" x14ac:dyDescent="0.2">
      <c r="B2255" s="34"/>
      <c r="C2255" s="30"/>
      <c r="D2255" s="30"/>
      <c r="E2255" s="30"/>
      <c r="F2255" s="30"/>
      <c r="G2255" s="30"/>
      <c r="H2255" s="30"/>
      <c r="I2255" s="30"/>
      <c r="J2255" s="30"/>
      <c r="K2255" s="30"/>
      <c r="L2255" s="30"/>
      <c r="M2255" s="30"/>
      <c r="N2255" s="30"/>
      <c r="O2255" s="30"/>
      <c r="P2255" s="30"/>
      <c r="Q2255" s="30"/>
      <c r="R2255" s="30"/>
      <c r="S2255" s="30"/>
      <c r="T2255" s="30"/>
      <c r="U2255" s="30"/>
      <c r="V2255" s="30"/>
      <c r="W2255" s="30"/>
      <c r="X2255" s="31"/>
      <c r="Y2255" s="30"/>
      <c r="Z2255" s="32"/>
    </row>
    <row r="2256" spans="2:26" x14ac:dyDescent="0.2">
      <c r="B2256" s="34"/>
      <c r="C2256" s="30"/>
      <c r="D2256" s="30"/>
      <c r="E2256" s="30"/>
      <c r="F2256" s="30"/>
      <c r="G2256" s="30"/>
      <c r="H2256" s="30"/>
      <c r="I2256" s="30"/>
      <c r="J2256" s="30"/>
      <c r="K2256" s="30"/>
      <c r="L2256" s="30"/>
      <c r="M2256" s="30"/>
      <c r="N2256" s="30"/>
      <c r="O2256" s="30"/>
      <c r="P2256" s="30"/>
      <c r="Q2256" s="30"/>
      <c r="R2256" s="30"/>
      <c r="S2256" s="30"/>
      <c r="T2256" s="30"/>
      <c r="U2256" s="30"/>
      <c r="V2256" s="30"/>
      <c r="W2256" s="30"/>
      <c r="X2256" s="31"/>
      <c r="Y2256" s="30"/>
      <c r="Z2256" s="32"/>
    </row>
    <row r="2257" spans="2:26" x14ac:dyDescent="0.2">
      <c r="B2257" s="34"/>
      <c r="C2257" s="30"/>
      <c r="D2257" s="30"/>
      <c r="E2257" s="30"/>
      <c r="F2257" s="30"/>
      <c r="G2257" s="30"/>
      <c r="H2257" s="30"/>
      <c r="I2257" s="30"/>
      <c r="J2257" s="30"/>
      <c r="K2257" s="30"/>
      <c r="L2257" s="30"/>
      <c r="M2257" s="30"/>
      <c r="N2257" s="30"/>
      <c r="O2257" s="30"/>
      <c r="P2257" s="30"/>
      <c r="Q2257" s="30"/>
      <c r="R2257" s="30"/>
      <c r="S2257" s="30"/>
      <c r="T2257" s="30"/>
      <c r="U2257" s="30"/>
      <c r="V2257" s="30"/>
      <c r="W2257" s="30"/>
      <c r="X2257" s="31"/>
      <c r="Y2257" s="30"/>
      <c r="Z2257" s="32"/>
    </row>
    <row r="2258" spans="2:26" x14ac:dyDescent="0.2">
      <c r="B2258" s="34"/>
      <c r="C2258" s="30"/>
      <c r="D2258" s="30"/>
      <c r="E2258" s="30"/>
      <c r="F2258" s="30"/>
      <c r="G2258" s="30"/>
      <c r="H2258" s="30"/>
      <c r="I2258" s="30"/>
      <c r="J2258" s="30"/>
      <c r="K2258" s="30"/>
      <c r="L2258" s="30"/>
      <c r="M2258" s="30"/>
      <c r="N2258" s="30"/>
      <c r="O2258" s="30"/>
      <c r="P2258" s="30"/>
      <c r="Q2258" s="30"/>
      <c r="R2258" s="30"/>
      <c r="S2258" s="30"/>
      <c r="T2258" s="30"/>
      <c r="U2258" s="30"/>
      <c r="V2258" s="30"/>
      <c r="W2258" s="30"/>
      <c r="X2258" s="31"/>
      <c r="Y2258" s="30"/>
      <c r="Z2258" s="32"/>
    </row>
    <row r="2259" spans="2:26" x14ac:dyDescent="0.2">
      <c r="B2259" s="34"/>
      <c r="C2259" s="30"/>
      <c r="D2259" s="30"/>
      <c r="E2259" s="30"/>
      <c r="F2259" s="30"/>
      <c r="G2259" s="30"/>
      <c r="H2259" s="30"/>
      <c r="I2259" s="30"/>
      <c r="J2259" s="30"/>
      <c r="K2259" s="30"/>
      <c r="L2259" s="30"/>
      <c r="M2259" s="30"/>
      <c r="N2259" s="30"/>
      <c r="O2259" s="30"/>
      <c r="P2259" s="30"/>
      <c r="Q2259" s="30"/>
      <c r="R2259" s="30"/>
      <c r="S2259" s="30"/>
      <c r="T2259" s="30"/>
      <c r="U2259" s="30"/>
      <c r="V2259" s="30"/>
      <c r="W2259" s="30"/>
      <c r="X2259" s="31"/>
      <c r="Y2259" s="30"/>
      <c r="Z2259" s="32"/>
    </row>
    <row r="2260" spans="2:26" x14ac:dyDescent="0.2">
      <c r="B2260" s="34"/>
      <c r="C2260" s="30"/>
      <c r="D2260" s="30"/>
      <c r="E2260" s="30"/>
      <c r="F2260" s="30"/>
      <c r="G2260" s="30"/>
      <c r="H2260" s="30"/>
      <c r="I2260" s="30"/>
      <c r="J2260" s="30"/>
      <c r="K2260" s="30"/>
      <c r="L2260" s="30"/>
      <c r="M2260" s="30"/>
      <c r="N2260" s="30"/>
      <c r="O2260" s="30"/>
      <c r="P2260" s="30"/>
      <c r="Q2260" s="30"/>
      <c r="R2260" s="30"/>
      <c r="S2260" s="30"/>
      <c r="T2260" s="30"/>
      <c r="U2260" s="30"/>
      <c r="V2260" s="30"/>
      <c r="W2260" s="30"/>
      <c r="X2260" s="31"/>
      <c r="Y2260" s="30"/>
      <c r="Z2260" s="32"/>
    </row>
    <row r="2261" spans="2:26" x14ac:dyDescent="0.2">
      <c r="B2261" s="34"/>
      <c r="C2261" s="30"/>
      <c r="D2261" s="30"/>
      <c r="E2261" s="30"/>
      <c r="F2261" s="30"/>
      <c r="G2261" s="30"/>
      <c r="H2261" s="30"/>
      <c r="I2261" s="30"/>
      <c r="J2261" s="30"/>
      <c r="K2261" s="30"/>
      <c r="L2261" s="30"/>
      <c r="M2261" s="30"/>
      <c r="N2261" s="30"/>
      <c r="O2261" s="30"/>
      <c r="P2261" s="30"/>
      <c r="Q2261" s="30"/>
      <c r="R2261" s="30"/>
      <c r="S2261" s="30"/>
      <c r="T2261" s="30"/>
      <c r="U2261" s="30"/>
      <c r="V2261" s="30"/>
      <c r="W2261" s="30"/>
      <c r="X2261" s="31"/>
      <c r="Y2261" s="30"/>
      <c r="Z2261" s="32"/>
    </row>
    <row r="2262" spans="2:26" x14ac:dyDescent="0.2">
      <c r="B2262" s="34"/>
      <c r="C2262" s="30"/>
      <c r="D2262" s="30"/>
      <c r="E2262" s="30"/>
      <c r="F2262" s="30"/>
      <c r="G2262" s="30"/>
      <c r="H2262" s="30"/>
      <c r="I2262" s="30"/>
      <c r="J2262" s="30"/>
      <c r="K2262" s="30"/>
      <c r="L2262" s="30"/>
      <c r="M2262" s="30"/>
      <c r="N2262" s="30"/>
      <c r="O2262" s="30"/>
      <c r="P2262" s="30"/>
      <c r="Q2262" s="30"/>
      <c r="R2262" s="30"/>
      <c r="S2262" s="30"/>
      <c r="T2262" s="30"/>
      <c r="U2262" s="30"/>
      <c r="V2262" s="30"/>
      <c r="W2262" s="30"/>
      <c r="X2262" s="31"/>
      <c r="Y2262" s="30"/>
      <c r="Z2262" s="32"/>
    </row>
    <row r="2263" spans="2:26" x14ac:dyDescent="0.2">
      <c r="B2263" s="34"/>
      <c r="C2263" s="30"/>
      <c r="D2263" s="30"/>
      <c r="E2263" s="30"/>
      <c r="F2263" s="30"/>
      <c r="G2263" s="30"/>
      <c r="H2263" s="30"/>
      <c r="I2263" s="30"/>
      <c r="J2263" s="30"/>
      <c r="K2263" s="30"/>
      <c r="L2263" s="30"/>
      <c r="M2263" s="30"/>
      <c r="N2263" s="30"/>
      <c r="O2263" s="30"/>
      <c r="P2263" s="30"/>
      <c r="Q2263" s="30"/>
      <c r="R2263" s="30"/>
      <c r="S2263" s="30"/>
      <c r="T2263" s="30"/>
      <c r="U2263" s="30"/>
      <c r="V2263" s="30"/>
      <c r="W2263" s="30"/>
      <c r="X2263" s="31"/>
      <c r="Y2263" s="30"/>
      <c r="Z2263" s="32"/>
    </row>
    <row r="2264" spans="2:26" x14ac:dyDescent="0.2">
      <c r="B2264" s="34"/>
      <c r="C2264" s="30"/>
      <c r="D2264" s="30"/>
      <c r="E2264" s="30"/>
      <c r="F2264" s="30"/>
      <c r="G2264" s="30"/>
      <c r="H2264" s="30"/>
      <c r="I2264" s="30"/>
      <c r="J2264" s="30"/>
      <c r="K2264" s="30"/>
      <c r="L2264" s="30"/>
      <c r="M2264" s="30"/>
      <c r="N2264" s="30"/>
      <c r="O2264" s="30"/>
      <c r="P2264" s="30"/>
      <c r="Q2264" s="30"/>
      <c r="R2264" s="30"/>
      <c r="S2264" s="30"/>
      <c r="T2264" s="30"/>
      <c r="U2264" s="30"/>
      <c r="V2264" s="30"/>
      <c r="W2264" s="30"/>
      <c r="X2264" s="31"/>
      <c r="Y2264" s="30"/>
      <c r="Z2264" s="32"/>
    </row>
    <row r="2265" spans="2:26" x14ac:dyDescent="0.2">
      <c r="B2265" s="34"/>
      <c r="C2265" s="30"/>
      <c r="D2265" s="30"/>
      <c r="E2265" s="30"/>
      <c r="F2265" s="30"/>
      <c r="G2265" s="30"/>
      <c r="H2265" s="30"/>
      <c r="I2265" s="30"/>
      <c r="J2265" s="30"/>
      <c r="K2265" s="30"/>
      <c r="L2265" s="30"/>
      <c r="M2265" s="30"/>
      <c r="N2265" s="30"/>
      <c r="O2265" s="30"/>
      <c r="P2265" s="30"/>
      <c r="Q2265" s="30"/>
      <c r="R2265" s="30"/>
      <c r="S2265" s="30"/>
      <c r="T2265" s="30"/>
      <c r="U2265" s="30"/>
      <c r="V2265" s="30"/>
      <c r="W2265" s="30"/>
      <c r="X2265" s="31"/>
      <c r="Y2265" s="30"/>
      <c r="Z2265" s="32"/>
    </row>
    <row r="2266" spans="2:26" x14ac:dyDescent="0.2">
      <c r="B2266" s="34"/>
      <c r="C2266" s="30"/>
      <c r="D2266" s="30"/>
      <c r="E2266" s="30"/>
      <c r="F2266" s="30"/>
      <c r="G2266" s="30"/>
      <c r="H2266" s="30"/>
      <c r="I2266" s="30"/>
      <c r="J2266" s="30"/>
      <c r="K2266" s="30"/>
      <c r="L2266" s="30"/>
      <c r="M2266" s="30"/>
      <c r="N2266" s="30"/>
      <c r="O2266" s="30"/>
      <c r="P2266" s="30"/>
      <c r="Q2266" s="30"/>
      <c r="R2266" s="30"/>
      <c r="S2266" s="30"/>
      <c r="T2266" s="30"/>
      <c r="U2266" s="30"/>
      <c r="V2266" s="30"/>
      <c r="W2266" s="30"/>
      <c r="X2266" s="31"/>
      <c r="Y2266" s="30"/>
      <c r="Z2266" s="32"/>
    </row>
    <row r="2267" spans="2:26" x14ac:dyDescent="0.2">
      <c r="B2267" s="34"/>
      <c r="C2267" s="30"/>
      <c r="D2267" s="30"/>
      <c r="E2267" s="30"/>
      <c r="F2267" s="30"/>
      <c r="G2267" s="30"/>
      <c r="H2267" s="30"/>
      <c r="I2267" s="30"/>
      <c r="J2267" s="30"/>
      <c r="K2267" s="30"/>
      <c r="L2267" s="30"/>
      <c r="M2267" s="30"/>
      <c r="N2267" s="30"/>
      <c r="O2267" s="30"/>
      <c r="P2267" s="30"/>
      <c r="Q2267" s="30"/>
      <c r="R2267" s="30"/>
      <c r="S2267" s="30"/>
      <c r="T2267" s="30"/>
      <c r="U2267" s="30"/>
      <c r="V2267" s="30"/>
      <c r="W2267" s="30"/>
      <c r="X2267" s="31"/>
      <c r="Y2267" s="30"/>
      <c r="Z2267" s="32"/>
    </row>
    <row r="2268" spans="2:26" x14ac:dyDescent="0.2">
      <c r="B2268" s="34"/>
      <c r="C2268" s="30"/>
      <c r="D2268" s="30"/>
      <c r="E2268" s="30"/>
      <c r="F2268" s="30"/>
      <c r="G2268" s="30"/>
      <c r="H2268" s="30"/>
      <c r="I2268" s="30"/>
      <c r="J2268" s="30"/>
      <c r="K2268" s="30"/>
      <c r="L2268" s="30"/>
      <c r="M2268" s="30"/>
      <c r="N2268" s="30"/>
      <c r="O2268" s="30"/>
      <c r="P2268" s="30"/>
      <c r="Q2268" s="30"/>
      <c r="R2268" s="30"/>
      <c r="S2268" s="30"/>
      <c r="T2268" s="30"/>
      <c r="U2268" s="30"/>
      <c r="V2268" s="30"/>
      <c r="W2268" s="30"/>
      <c r="X2268" s="31"/>
      <c r="Y2268" s="30"/>
      <c r="Z2268" s="32"/>
    </row>
    <row r="2269" spans="2:26" x14ac:dyDescent="0.2">
      <c r="B2269" s="34"/>
      <c r="C2269" s="30"/>
      <c r="D2269" s="30"/>
      <c r="E2269" s="30"/>
      <c r="F2269" s="30"/>
      <c r="G2269" s="30"/>
      <c r="H2269" s="30"/>
      <c r="I2269" s="30"/>
      <c r="J2269" s="30"/>
      <c r="K2269" s="30"/>
      <c r="L2269" s="30"/>
      <c r="M2269" s="30"/>
      <c r="N2269" s="30"/>
      <c r="O2269" s="30"/>
      <c r="P2269" s="30"/>
      <c r="Q2269" s="30"/>
      <c r="R2269" s="30"/>
      <c r="S2269" s="30"/>
      <c r="T2269" s="30"/>
      <c r="U2269" s="30"/>
      <c r="V2269" s="30"/>
      <c r="W2269" s="30"/>
      <c r="X2269" s="31"/>
      <c r="Y2269" s="30"/>
      <c r="Z2269" s="32"/>
    </row>
    <row r="2270" spans="2:26" x14ac:dyDescent="0.2">
      <c r="B2270" s="34"/>
      <c r="C2270" s="30"/>
      <c r="D2270" s="30"/>
      <c r="E2270" s="30"/>
      <c r="F2270" s="30"/>
      <c r="G2270" s="30"/>
      <c r="H2270" s="30"/>
      <c r="I2270" s="30"/>
      <c r="J2270" s="30"/>
      <c r="K2270" s="30"/>
      <c r="L2270" s="30"/>
      <c r="M2270" s="30"/>
      <c r="N2270" s="30"/>
      <c r="O2270" s="30"/>
      <c r="P2270" s="30"/>
      <c r="Q2270" s="30"/>
      <c r="R2270" s="30"/>
      <c r="S2270" s="30"/>
      <c r="T2270" s="30"/>
      <c r="U2270" s="30"/>
      <c r="V2270" s="30"/>
      <c r="W2270" s="30"/>
      <c r="X2270" s="31"/>
      <c r="Y2270" s="30"/>
      <c r="Z2270" s="32"/>
    </row>
    <row r="2271" spans="2:26" x14ac:dyDescent="0.2">
      <c r="B2271" s="34"/>
      <c r="C2271" s="30"/>
      <c r="D2271" s="30"/>
      <c r="E2271" s="30"/>
      <c r="F2271" s="30"/>
      <c r="G2271" s="30"/>
      <c r="H2271" s="30"/>
      <c r="I2271" s="30"/>
      <c r="J2271" s="30"/>
      <c r="K2271" s="30"/>
      <c r="L2271" s="30"/>
      <c r="M2271" s="30"/>
      <c r="N2271" s="30"/>
      <c r="O2271" s="30"/>
      <c r="P2271" s="30"/>
      <c r="Q2271" s="30"/>
      <c r="R2271" s="30"/>
      <c r="S2271" s="30"/>
      <c r="T2271" s="30"/>
      <c r="U2271" s="30"/>
      <c r="V2271" s="30"/>
      <c r="W2271" s="30"/>
      <c r="X2271" s="31"/>
      <c r="Y2271" s="30"/>
      <c r="Z2271" s="32"/>
    </row>
    <row r="2272" spans="2:26" x14ac:dyDescent="0.2">
      <c r="B2272" s="34"/>
      <c r="C2272" s="30"/>
      <c r="D2272" s="30"/>
      <c r="E2272" s="30"/>
      <c r="F2272" s="30"/>
      <c r="G2272" s="30"/>
      <c r="H2272" s="30"/>
      <c r="I2272" s="30"/>
      <c r="J2272" s="30"/>
      <c r="K2272" s="30"/>
      <c r="L2272" s="30"/>
      <c r="M2272" s="30"/>
      <c r="N2272" s="30"/>
      <c r="O2272" s="30"/>
      <c r="P2272" s="30"/>
      <c r="Q2272" s="30"/>
      <c r="R2272" s="30"/>
      <c r="S2272" s="30"/>
      <c r="T2272" s="30"/>
      <c r="U2272" s="30"/>
      <c r="V2272" s="30"/>
      <c r="W2272" s="30"/>
      <c r="X2272" s="31"/>
      <c r="Y2272" s="30"/>
      <c r="Z2272" s="32"/>
    </row>
    <row r="2273" spans="2:26" x14ac:dyDescent="0.2">
      <c r="B2273" s="34"/>
      <c r="C2273" s="30"/>
      <c r="D2273" s="30"/>
      <c r="E2273" s="30"/>
      <c r="F2273" s="30"/>
      <c r="G2273" s="30"/>
      <c r="H2273" s="30"/>
      <c r="I2273" s="30"/>
      <c r="J2273" s="30"/>
      <c r="K2273" s="30"/>
      <c r="L2273" s="30"/>
      <c r="M2273" s="30"/>
      <c r="N2273" s="30"/>
      <c r="O2273" s="30"/>
      <c r="P2273" s="30"/>
      <c r="Q2273" s="30"/>
      <c r="R2273" s="30"/>
      <c r="S2273" s="30"/>
      <c r="T2273" s="30"/>
      <c r="U2273" s="30"/>
      <c r="V2273" s="30"/>
      <c r="W2273" s="30"/>
      <c r="X2273" s="31"/>
      <c r="Y2273" s="30"/>
      <c r="Z2273" s="32"/>
    </row>
    <row r="2274" spans="2:26" x14ac:dyDescent="0.2">
      <c r="B2274" s="34"/>
      <c r="C2274" s="30"/>
      <c r="D2274" s="30"/>
      <c r="E2274" s="30"/>
      <c r="F2274" s="30"/>
      <c r="G2274" s="30"/>
      <c r="H2274" s="30"/>
      <c r="I2274" s="30"/>
      <c r="J2274" s="30"/>
      <c r="K2274" s="30"/>
      <c r="L2274" s="30"/>
      <c r="M2274" s="30"/>
      <c r="N2274" s="30"/>
      <c r="O2274" s="30"/>
      <c r="P2274" s="30"/>
      <c r="Q2274" s="30"/>
      <c r="R2274" s="30"/>
      <c r="S2274" s="30"/>
      <c r="T2274" s="30"/>
      <c r="U2274" s="30"/>
      <c r="V2274" s="30"/>
      <c r="W2274" s="30"/>
      <c r="X2274" s="31"/>
      <c r="Y2274" s="30"/>
      <c r="Z2274" s="32"/>
    </row>
    <row r="2275" spans="2:26" x14ac:dyDescent="0.2">
      <c r="B2275" s="34"/>
      <c r="C2275" s="30"/>
      <c r="D2275" s="30"/>
      <c r="E2275" s="30"/>
      <c r="F2275" s="30"/>
      <c r="G2275" s="30"/>
      <c r="H2275" s="30"/>
      <c r="I2275" s="30"/>
      <c r="J2275" s="30"/>
      <c r="K2275" s="30"/>
      <c r="L2275" s="30"/>
      <c r="M2275" s="30"/>
      <c r="N2275" s="30"/>
      <c r="O2275" s="30"/>
      <c r="P2275" s="30"/>
      <c r="Q2275" s="30"/>
      <c r="R2275" s="30"/>
      <c r="S2275" s="30"/>
      <c r="T2275" s="30"/>
      <c r="U2275" s="30"/>
      <c r="V2275" s="30"/>
      <c r="W2275" s="30"/>
      <c r="X2275" s="31"/>
      <c r="Y2275" s="30"/>
      <c r="Z2275" s="32"/>
    </row>
    <row r="2276" spans="2:26" x14ac:dyDescent="0.2">
      <c r="B2276" s="34"/>
      <c r="C2276" s="30"/>
      <c r="D2276" s="30"/>
      <c r="E2276" s="30"/>
      <c r="F2276" s="30"/>
      <c r="G2276" s="30"/>
      <c r="H2276" s="30"/>
      <c r="I2276" s="30"/>
      <c r="J2276" s="30"/>
      <c r="K2276" s="30"/>
      <c r="L2276" s="30"/>
      <c r="M2276" s="30"/>
      <c r="N2276" s="30"/>
      <c r="O2276" s="30"/>
      <c r="P2276" s="30"/>
      <c r="Q2276" s="30"/>
      <c r="R2276" s="30"/>
      <c r="S2276" s="30"/>
      <c r="T2276" s="30"/>
      <c r="U2276" s="30"/>
      <c r="V2276" s="30"/>
      <c r="W2276" s="30"/>
      <c r="X2276" s="31"/>
      <c r="Y2276" s="30"/>
      <c r="Z2276" s="32"/>
    </row>
    <row r="2277" spans="2:26" x14ac:dyDescent="0.2">
      <c r="B2277" s="34"/>
      <c r="C2277" s="30"/>
      <c r="D2277" s="30"/>
      <c r="E2277" s="30"/>
      <c r="F2277" s="30"/>
      <c r="G2277" s="30"/>
      <c r="H2277" s="30"/>
      <c r="I2277" s="30"/>
      <c r="J2277" s="30"/>
      <c r="K2277" s="30"/>
      <c r="L2277" s="30"/>
      <c r="M2277" s="30"/>
      <c r="N2277" s="30"/>
      <c r="O2277" s="30"/>
      <c r="P2277" s="30"/>
      <c r="Q2277" s="30"/>
      <c r="R2277" s="30"/>
      <c r="S2277" s="30"/>
      <c r="T2277" s="30"/>
      <c r="U2277" s="30"/>
      <c r="V2277" s="30"/>
      <c r="W2277" s="30"/>
      <c r="X2277" s="31"/>
      <c r="Y2277" s="30"/>
      <c r="Z2277" s="32"/>
    </row>
    <row r="2278" spans="2:26" x14ac:dyDescent="0.2">
      <c r="B2278" s="34"/>
      <c r="C2278" s="30"/>
      <c r="D2278" s="30"/>
      <c r="E2278" s="30"/>
      <c r="F2278" s="30"/>
      <c r="G2278" s="30"/>
      <c r="H2278" s="30"/>
      <c r="I2278" s="30"/>
      <c r="J2278" s="30"/>
      <c r="K2278" s="30"/>
      <c r="L2278" s="30"/>
      <c r="M2278" s="30"/>
      <c r="N2278" s="30"/>
      <c r="O2278" s="30"/>
      <c r="P2278" s="30"/>
      <c r="Q2278" s="30"/>
      <c r="R2278" s="30"/>
      <c r="S2278" s="30"/>
      <c r="T2278" s="30"/>
      <c r="U2278" s="30"/>
      <c r="V2278" s="30"/>
      <c r="W2278" s="30"/>
      <c r="X2278" s="31"/>
      <c r="Y2278" s="30"/>
      <c r="Z2278" s="32"/>
    </row>
    <row r="2279" spans="2:26" x14ac:dyDescent="0.2">
      <c r="B2279" s="34"/>
      <c r="C2279" s="30"/>
      <c r="D2279" s="30"/>
      <c r="E2279" s="30"/>
      <c r="F2279" s="30"/>
      <c r="G2279" s="30"/>
      <c r="H2279" s="30"/>
      <c r="I2279" s="30"/>
      <c r="J2279" s="30"/>
      <c r="K2279" s="30"/>
      <c r="L2279" s="30"/>
      <c r="M2279" s="30"/>
      <c r="N2279" s="30"/>
      <c r="O2279" s="30"/>
      <c r="P2279" s="30"/>
      <c r="Q2279" s="30"/>
      <c r="R2279" s="30"/>
      <c r="S2279" s="30"/>
      <c r="T2279" s="30"/>
      <c r="U2279" s="30"/>
      <c r="V2279" s="30"/>
      <c r="W2279" s="30"/>
      <c r="X2279" s="31"/>
      <c r="Y2279" s="30"/>
      <c r="Z2279" s="32"/>
    </row>
    <row r="2280" spans="2:26" x14ac:dyDescent="0.2">
      <c r="B2280" s="34"/>
      <c r="C2280" s="30"/>
      <c r="D2280" s="30"/>
      <c r="E2280" s="30"/>
      <c r="F2280" s="30"/>
      <c r="G2280" s="30"/>
      <c r="H2280" s="30"/>
      <c r="I2280" s="30"/>
      <c r="J2280" s="30"/>
      <c r="K2280" s="30"/>
      <c r="L2280" s="30"/>
      <c r="M2280" s="30"/>
      <c r="N2280" s="30"/>
      <c r="O2280" s="30"/>
      <c r="P2280" s="30"/>
      <c r="Q2280" s="30"/>
      <c r="R2280" s="30"/>
      <c r="S2280" s="30"/>
      <c r="T2280" s="30"/>
      <c r="U2280" s="30"/>
      <c r="V2280" s="30"/>
      <c r="W2280" s="30"/>
      <c r="X2280" s="31"/>
      <c r="Y2280" s="30"/>
      <c r="Z2280" s="32"/>
    </row>
    <row r="2281" spans="2:26" x14ac:dyDescent="0.2">
      <c r="B2281" s="34"/>
      <c r="C2281" s="30"/>
      <c r="D2281" s="30"/>
      <c r="E2281" s="30"/>
      <c r="F2281" s="30"/>
      <c r="G2281" s="30"/>
      <c r="H2281" s="30"/>
      <c r="I2281" s="30"/>
      <c r="J2281" s="30"/>
      <c r="K2281" s="30"/>
      <c r="L2281" s="30"/>
      <c r="M2281" s="30"/>
      <c r="N2281" s="30"/>
      <c r="O2281" s="30"/>
      <c r="P2281" s="30"/>
      <c r="Q2281" s="30"/>
      <c r="R2281" s="30"/>
      <c r="S2281" s="30"/>
      <c r="T2281" s="30"/>
      <c r="U2281" s="30"/>
      <c r="V2281" s="30"/>
      <c r="W2281" s="30"/>
      <c r="X2281" s="31"/>
      <c r="Y2281" s="30"/>
      <c r="Z2281" s="32"/>
    </row>
    <row r="2282" spans="2:26" x14ac:dyDescent="0.2">
      <c r="B2282" s="34"/>
      <c r="C2282" s="30"/>
      <c r="D2282" s="30"/>
      <c r="E2282" s="30"/>
      <c r="F2282" s="30"/>
      <c r="G2282" s="30"/>
      <c r="H2282" s="30"/>
      <c r="I2282" s="30"/>
      <c r="J2282" s="30"/>
      <c r="K2282" s="30"/>
      <c r="L2282" s="30"/>
      <c r="M2282" s="30"/>
      <c r="N2282" s="30"/>
      <c r="O2282" s="30"/>
      <c r="P2282" s="30"/>
      <c r="Q2282" s="30"/>
      <c r="R2282" s="30"/>
      <c r="S2282" s="30"/>
      <c r="T2282" s="30"/>
      <c r="U2282" s="30"/>
      <c r="V2282" s="30"/>
      <c r="W2282" s="30"/>
      <c r="X2282" s="31"/>
      <c r="Y2282" s="30"/>
      <c r="Z2282" s="32"/>
    </row>
    <row r="2283" spans="2:26" x14ac:dyDescent="0.2">
      <c r="B2283" s="34"/>
      <c r="C2283" s="30"/>
      <c r="D2283" s="30"/>
      <c r="E2283" s="30"/>
      <c r="F2283" s="30"/>
      <c r="G2283" s="30"/>
      <c r="H2283" s="30"/>
      <c r="I2283" s="30"/>
      <c r="J2283" s="30"/>
      <c r="K2283" s="30"/>
      <c r="L2283" s="30"/>
      <c r="M2283" s="30"/>
      <c r="N2283" s="30"/>
      <c r="O2283" s="30"/>
      <c r="P2283" s="30"/>
      <c r="Q2283" s="30"/>
      <c r="R2283" s="30"/>
      <c r="S2283" s="30"/>
      <c r="T2283" s="30"/>
      <c r="U2283" s="30"/>
      <c r="V2283" s="30"/>
      <c r="W2283" s="30"/>
      <c r="X2283" s="31"/>
      <c r="Y2283" s="30"/>
      <c r="Z2283" s="32"/>
    </row>
    <row r="2284" spans="2:26" x14ac:dyDescent="0.2">
      <c r="B2284" s="34"/>
      <c r="C2284" s="30"/>
      <c r="D2284" s="30"/>
      <c r="E2284" s="30"/>
      <c r="F2284" s="30"/>
      <c r="G2284" s="30"/>
      <c r="H2284" s="30"/>
      <c r="I2284" s="30"/>
      <c r="J2284" s="30"/>
      <c r="K2284" s="30"/>
      <c r="L2284" s="30"/>
      <c r="M2284" s="30"/>
      <c r="N2284" s="30"/>
      <c r="O2284" s="30"/>
      <c r="P2284" s="30"/>
      <c r="Q2284" s="30"/>
      <c r="R2284" s="30"/>
      <c r="S2284" s="30"/>
      <c r="T2284" s="30"/>
      <c r="U2284" s="30"/>
      <c r="V2284" s="30"/>
      <c r="W2284" s="30"/>
      <c r="X2284" s="31"/>
      <c r="Y2284" s="30"/>
      <c r="Z2284" s="32"/>
    </row>
    <row r="2285" spans="2:26" x14ac:dyDescent="0.2">
      <c r="B2285" s="34"/>
      <c r="C2285" s="30"/>
      <c r="D2285" s="30"/>
      <c r="E2285" s="30"/>
      <c r="F2285" s="30"/>
      <c r="G2285" s="30"/>
      <c r="H2285" s="30"/>
      <c r="I2285" s="30"/>
      <c r="J2285" s="30"/>
      <c r="K2285" s="30"/>
      <c r="L2285" s="30"/>
      <c r="M2285" s="30"/>
      <c r="N2285" s="30"/>
      <c r="O2285" s="30"/>
      <c r="P2285" s="30"/>
      <c r="Q2285" s="30"/>
      <c r="R2285" s="30"/>
      <c r="S2285" s="30"/>
      <c r="T2285" s="30"/>
      <c r="U2285" s="30"/>
      <c r="V2285" s="30"/>
      <c r="W2285" s="30"/>
      <c r="X2285" s="31"/>
      <c r="Y2285" s="30"/>
      <c r="Z2285" s="32"/>
    </row>
    <row r="2286" spans="2:26" x14ac:dyDescent="0.2">
      <c r="B2286" s="34"/>
      <c r="C2286" s="30"/>
      <c r="D2286" s="30"/>
      <c r="E2286" s="30"/>
      <c r="F2286" s="30"/>
      <c r="G2286" s="30"/>
      <c r="H2286" s="30"/>
      <c r="I2286" s="30"/>
      <c r="J2286" s="30"/>
      <c r="K2286" s="30"/>
      <c r="L2286" s="30"/>
      <c r="M2286" s="30"/>
      <c r="N2286" s="30"/>
      <c r="O2286" s="30"/>
      <c r="P2286" s="30"/>
      <c r="Q2286" s="30"/>
      <c r="R2286" s="30"/>
      <c r="S2286" s="30"/>
      <c r="T2286" s="30"/>
      <c r="U2286" s="30"/>
      <c r="V2286" s="30"/>
      <c r="W2286" s="30"/>
      <c r="X2286" s="31"/>
      <c r="Y2286" s="30"/>
      <c r="Z2286" s="32"/>
    </row>
    <row r="2287" spans="2:26" x14ac:dyDescent="0.2">
      <c r="B2287" s="34"/>
      <c r="C2287" s="30"/>
      <c r="D2287" s="30"/>
      <c r="E2287" s="30"/>
      <c r="F2287" s="30"/>
      <c r="G2287" s="30"/>
      <c r="H2287" s="30"/>
      <c r="I2287" s="30"/>
      <c r="J2287" s="30"/>
      <c r="K2287" s="30"/>
      <c r="L2287" s="30"/>
      <c r="M2287" s="30"/>
      <c r="N2287" s="30"/>
      <c r="O2287" s="30"/>
      <c r="P2287" s="30"/>
      <c r="Q2287" s="30"/>
      <c r="R2287" s="30"/>
      <c r="S2287" s="30"/>
      <c r="T2287" s="30"/>
      <c r="U2287" s="30"/>
      <c r="V2287" s="30"/>
      <c r="W2287" s="30"/>
      <c r="X2287" s="31"/>
      <c r="Y2287" s="30"/>
      <c r="Z2287" s="32"/>
    </row>
    <row r="2288" spans="2:26" x14ac:dyDescent="0.2">
      <c r="B2288" s="34"/>
      <c r="C2288" s="30"/>
      <c r="D2288" s="30"/>
      <c r="E2288" s="30"/>
      <c r="F2288" s="30"/>
      <c r="G2288" s="30"/>
      <c r="H2288" s="30"/>
      <c r="I2288" s="30"/>
      <c r="J2288" s="30"/>
      <c r="K2288" s="30"/>
      <c r="L2288" s="30"/>
      <c r="M2288" s="30"/>
      <c r="N2288" s="30"/>
      <c r="O2288" s="30"/>
      <c r="P2288" s="30"/>
      <c r="Q2288" s="30"/>
      <c r="R2288" s="30"/>
      <c r="S2288" s="30"/>
      <c r="T2288" s="30"/>
      <c r="U2288" s="30"/>
      <c r="V2288" s="30"/>
      <c r="W2288" s="30"/>
      <c r="X2288" s="31"/>
      <c r="Y2288" s="30"/>
      <c r="Z2288" s="32"/>
    </row>
    <row r="2289" spans="2:26" x14ac:dyDescent="0.2">
      <c r="B2289" s="34"/>
      <c r="C2289" s="30"/>
      <c r="D2289" s="30"/>
      <c r="E2289" s="30"/>
      <c r="F2289" s="30"/>
      <c r="G2289" s="30"/>
      <c r="H2289" s="30"/>
      <c r="I2289" s="30"/>
      <c r="J2289" s="30"/>
      <c r="K2289" s="30"/>
      <c r="L2289" s="30"/>
      <c r="M2289" s="30"/>
      <c r="N2289" s="30"/>
      <c r="O2289" s="30"/>
      <c r="P2289" s="30"/>
      <c r="Q2289" s="30"/>
      <c r="R2289" s="30"/>
      <c r="S2289" s="30"/>
      <c r="T2289" s="30"/>
      <c r="U2289" s="30"/>
      <c r="V2289" s="30"/>
      <c r="W2289" s="30"/>
      <c r="X2289" s="31"/>
      <c r="Y2289" s="30"/>
      <c r="Z2289" s="32"/>
    </row>
    <row r="2290" spans="2:26" x14ac:dyDescent="0.2">
      <c r="B2290" s="34"/>
      <c r="C2290" s="30"/>
      <c r="D2290" s="30"/>
      <c r="E2290" s="30"/>
      <c r="F2290" s="30"/>
      <c r="G2290" s="30"/>
      <c r="H2290" s="30"/>
      <c r="I2290" s="30"/>
      <c r="J2290" s="30"/>
      <c r="K2290" s="30"/>
      <c r="L2290" s="30"/>
      <c r="M2290" s="30"/>
      <c r="N2290" s="30"/>
      <c r="O2290" s="30"/>
      <c r="P2290" s="30"/>
      <c r="Q2290" s="30"/>
      <c r="R2290" s="30"/>
      <c r="S2290" s="30"/>
      <c r="T2290" s="30"/>
      <c r="U2290" s="30"/>
      <c r="V2290" s="30"/>
      <c r="W2290" s="30"/>
      <c r="X2290" s="31"/>
      <c r="Y2290" s="30"/>
      <c r="Z2290" s="32"/>
    </row>
    <row r="2291" spans="2:26" x14ac:dyDescent="0.2">
      <c r="B2291" s="34"/>
      <c r="C2291" s="30"/>
      <c r="D2291" s="30"/>
      <c r="E2291" s="30"/>
      <c r="F2291" s="30"/>
      <c r="G2291" s="30"/>
      <c r="H2291" s="30"/>
      <c r="I2291" s="30"/>
      <c r="J2291" s="30"/>
      <c r="K2291" s="30"/>
      <c r="L2291" s="30"/>
      <c r="M2291" s="30"/>
      <c r="N2291" s="30"/>
      <c r="O2291" s="30"/>
      <c r="P2291" s="30"/>
      <c r="Q2291" s="30"/>
      <c r="R2291" s="30"/>
      <c r="S2291" s="30"/>
      <c r="T2291" s="30"/>
      <c r="U2291" s="30"/>
      <c r="V2291" s="30"/>
      <c r="W2291" s="30"/>
      <c r="X2291" s="31"/>
      <c r="Y2291" s="30"/>
      <c r="Z2291" s="32"/>
    </row>
    <row r="2292" spans="2:26" x14ac:dyDescent="0.2">
      <c r="B2292" s="34"/>
      <c r="C2292" s="30"/>
      <c r="D2292" s="30"/>
      <c r="E2292" s="30"/>
      <c r="F2292" s="30"/>
      <c r="G2292" s="30"/>
      <c r="H2292" s="30"/>
      <c r="I2292" s="30"/>
      <c r="J2292" s="30"/>
      <c r="K2292" s="30"/>
      <c r="L2292" s="30"/>
      <c r="M2292" s="30"/>
      <c r="N2292" s="30"/>
      <c r="O2292" s="30"/>
      <c r="P2292" s="30"/>
      <c r="Q2292" s="30"/>
      <c r="R2292" s="30"/>
      <c r="S2292" s="30"/>
      <c r="T2292" s="30"/>
      <c r="U2292" s="30"/>
      <c r="V2292" s="30"/>
      <c r="W2292" s="30"/>
      <c r="X2292" s="31"/>
      <c r="Y2292" s="30"/>
      <c r="Z2292" s="32"/>
    </row>
    <row r="2293" spans="2:26" x14ac:dyDescent="0.2">
      <c r="B2293" s="34"/>
      <c r="C2293" s="30"/>
      <c r="D2293" s="30"/>
      <c r="E2293" s="30"/>
      <c r="F2293" s="30"/>
      <c r="G2293" s="30"/>
      <c r="H2293" s="30"/>
      <c r="I2293" s="30"/>
      <c r="J2293" s="30"/>
      <c r="K2293" s="30"/>
      <c r="L2293" s="30"/>
      <c r="M2293" s="30"/>
      <c r="N2293" s="30"/>
      <c r="O2293" s="30"/>
      <c r="P2293" s="30"/>
      <c r="Q2293" s="30"/>
      <c r="R2293" s="30"/>
      <c r="S2293" s="30"/>
      <c r="T2293" s="30"/>
      <c r="U2293" s="30"/>
      <c r="V2293" s="30"/>
      <c r="W2293" s="30"/>
      <c r="X2293" s="31"/>
      <c r="Y2293" s="30"/>
      <c r="Z2293" s="32"/>
    </row>
    <row r="2294" spans="2:26" x14ac:dyDescent="0.2">
      <c r="B2294" s="34"/>
      <c r="C2294" s="30"/>
      <c r="D2294" s="30"/>
      <c r="E2294" s="30"/>
      <c r="F2294" s="30"/>
      <c r="G2294" s="30"/>
      <c r="H2294" s="30"/>
      <c r="I2294" s="30"/>
      <c r="J2294" s="30"/>
      <c r="K2294" s="30"/>
      <c r="L2294" s="30"/>
      <c r="M2294" s="30"/>
      <c r="N2294" s="30"/>
      <c r="O2294" s="30"/>
      <c r="P2294" s="30"/>
      <c r="Q2294" s="30"/>
      <c r="R2294" s="30"/>
      <c r="S2294" s="30"/>
      <c r="T2294" s="30"/>
      <c r="U2294" s="30"/>
      <c r="V2294" s="30"/>
      <c r="W2294" s="30"/>
      <c r="X2294" s="31"/>
      <c r="Y2294" s="30"/>
      <c r="Z2294" s="32"/>
    </row>
    <row r="2295" spans="2:26" x14ac:dyDescent="0.2">
      <c r="B2295" s="34"/>
      <c r="C2295" s="30"/>
      <c r="D2295" s="30"/>
      <c r="E2295" s="30"/>
      <c r="F2295" s="30"/>
      <c r="G2295" s="30"/>
      <c r="H2295" s="30"/>
      <c r="I2295" s="30"/>
      <c r="J2295" s="30"/>
      <c r="K2295" s="30"/>
      <c r="L2295" s="30"/>
      <c r="M2295" s="30"/>
      <c r="N2295" s="30"/>
      <c r="O2295" s="30"/>
      <c r="P2295" s="30"/>
      <c r="Q2295" s="30"/>
      <c r="R2295" s="30"/>
      <c r="S2295" s="30"/>
      <c r="T2295" s="30"/>
      <c r="U2295" s="30"/>
      <c r="V2295" s="30"/>
      <c r="W2295" s="30"/>
      <c r="X2295" s="31"/>
      <c r="Y2295" s="30"/>
      <c r="Z2295" s="32"/>
    </row>
    <row r="2296" spans="2:26" x14ac:dyDescent="0.2">
      <c r="B2296" s="34"/>
      <c r="C2296" s="30"/>
      <c r="D2296" s="30"/>
      <c r="E2296" s="30"/>
      <c r="F2296" s="30"/>
      <c r="G2296" s="30"/>
      <c r="H2296" s="30"/>
      <c r="I2296" s="30"/>
      <c r="J2296" s="30"/>
      <c r="K2296" s="30"/>
      <c r="L2296" s="30"/>
      <c r="M2296" s="30"/>
      <c r="N2296" s="30"/>
      <c r="O2296" s="30"/>
      <c r="P2296" s="30"/>
      <c r="Q2296" s="30"/>
      <c r="R2296" s="30"/>
      <c r="S2296" s="30"/>
      <c r="T2296" s="30"/>
      <c r="U2296" s="30"/>
      <c r="V2296" s="30"/>
      <c r="W2296" s="30"/>
      <c r="X2296" s="31"/>
      <c r="Y2296" s="30"/>
      <c r="Z2296" s="32"/>
    </row>
    <row r="2297" spans="2:26" x14ac:dyDescent="0.2">
      <c r="B2297" s="34"/>
      <c r="C2297" s="30"/>
      <c r="D2297" s="30"/>
      <c r="E2297" s="30"/>
      <c r="F2297" s="30"/>
      <c r="G2297" s="30"/>
      <c r="H2297" s="30"/>
      <c r="I2297" s="30"/>
      <c r="J2297" s="30"/>
      <c r="K2297" s="30"/>
      <c r="L2297" s="30"/>
      <c r="M2297" s="30"/>
      <c r="N2297" s="30"/>
      <c r="O2297" s="30"/>
      <c r="P2297" s="30"/>
      <c r="Q2297" s="30"/>
      <c r="R2297" s="30"/>
      <c r="S2297" s="30"/>
      <c r="T2297" s="30"/>
      <c r="U2297" s="30"/>
      <c r="V2297" s="30"/>
      <c r="W2297" s="30"/>
      <c r="X2297" s="31"/>
      <c r="Y2297" s="30"/>
      <c r="Z2297" s="32"/>
    </row>
    <row r="2298" spans="2:26" x14ac:dyDescent="0.2">
      <c r="B2298" s="34"/>
      <c r="C2298" s="30"/>
      <c r="D2298" s="30"/>
      <c r="E2298" s="30"/>
      <c r="F2298" s="30"/>
      <c r="G2298" s="30"/>
      <c r="H2298" s="30"/>
      <c r="I2298" s="30"/>
      <c r="J2298" s="30"/>
      <c r="K2298" s="30"/>
      <c r="L2298" s="30"/>
      <c r="M2298" s="30"/>
      <c r="N2298" s="30"/>
      <c r="O2298" s="30"/>
      <c r="P2298" s="30"/>
      <c r="Q2298" s="30"/>
      <c r="R2298" s="30"/>
      <c r="S2298" s="30"/>
      <c r="T2298" s="30"/>
      <c r="U2298" s="30"/>
      <c r="V2298" s="30"/>
      <c r="W2298" s="30"/>
      <c r="X2298" s="31"/>
      <c r="Y2298" s="30"/>
      <c r="Z2298" s="32"/>
    </row>
    <row r="2299" spans="2:26" x14ac:dyDescent="0.2">
      <c r="B2299" s="34"/>
      <c r="C2299" s="30"/>
      <c r="D2299" s="30"/>
      <c r="E2299" s="30"/>
      <c r="F2299" s="30"/>
      <c r="G2299" s="30"/>
      <c r="H2299" s="30"/>
      <c r="I2299" s="30"/>
      <c r="J2299" s="30"/>
      <c r="K2299" s="30"/>
      <c r="L2299" s="30"/>
      <c r="M2299" s="30"/>
      <c r="N2299" s="30"/>
      <c r="O2299" s="30"/>
      <c r="P2299" s="30"/>
      <c r="Q2299" s="30"/>
      <c r="R2299" s="30"/>
      <c r="S2299" s="30"/>
      <c r="T2299" s="30"/>
      <c r="U2299" s="30"/>
      <c r="V2299" s="30"/>
      <c r="W2299" s="30"/>
      <c r="X2299" s="31"/>
      <c r="Y2299" s="30"/>
      <c r="Z2299" s="32"/>
    </row>
    <row r="2300" spans="2:26" x14ac:dyDescent="0.2">
      <c r="B2300" s="34"/>
      <c r="C2300" s="30"/>
      <c r="D2300" s="30"/>
      <c r="E2300" s="30"/>
      <c r="F2300" s="30"/>
      <c r="G2300" s="30"/>
      <c r="H2300" s="30"/>
      <c r="I2300" s="30"/>
      <c r="J2300" s="30"/>
      <c r="K2300" s="30"/>
      <c r="L2300" s="30"/>
      <c r="M2300" s="30"/>
      <c r="N2300" s="30"/>
      <c r="O2300" s="30"/>
      <c r="P2300" s="30"/>
      <c r="Q2300" s="30"/>
      <c r="R2300" s="30"/>
      <c r="S2300" s="30"/>
      <c r="T2300" s="30"/>
      <c r="U2300" s="30"/>
      <c r="V2300" s="30"/>
      <c r="W2300" s="30"/>
      <c r="X2300" s="31"/>
      <c r="Y2300" s="30"/>
      <c r="Z2300" s="32"/>
    </row>
    <row r="2301" spans="2:26" x14ac:dyDescent="0.2">
      <c r="B2301" s="34"/>
      <c r="C2301" s="30"/>
      <c r="D2301" s="30"/>
      <c r="E2301" s="30"/>
      <c r="F2301" s="30"/>
      <c r="G2301" s="30"/>
      <c r="H2301" s="30"/>
      <c r="I2301" s="30"/>
      <c r="J2301" s="30"/>
      <c r="K2301" s="30"/>
      <c r="L2301" s="30"/>
      <c r="M2301" s="30"/>
      <c r="N2301" s="30"/>
      <c r="O2301" s="30"/>
      <c r="P2301" s="30"/>
      <c r="Q2301" s="30"/>
      <c r="R2301" s="30"/>
      <c r="S2301" s="30"/>
      <c r="T2301" s="30"/>
      <c r="U2301" s="30"/>
      <c r="V2301" s="30"/>
      <c r="W2301" s="30"/>
      <c r="X2301" s="31"/>
      <c r="Y2301" s="30"/>
      <c r="Z2301" s="32"/>
    </row>
    <row r="2302" spans="2:26" x14ac:dyDescent="0.2">
      <c r="B2302" s="34"/>
      <c r="C2302" s="30"/>
      <c r="D2302" s="30"/>
      <c r="E2302" s="30"/>
      <c r="F2302" s="30"/>
      <c r="G2302" s="30"/>
      <c r="H2302" s="30"/>
      <c r="I2302" s="30"/>
      <c r="J2302" s="30"/>
      <c r="K2302" s="30"/>
      <c r="L2302" s="30"/>
      <c r="M2302" s="30"/>
      <c r="N2302" s="30"/>
      <c r="O2302" s="30"/>
      <c r="P2302" s="30"/>
      <c r="Q2302" s="30"/>
      <c r="R2302" s="30"/>
      <c r="S2302" s="30"/>
      <c r="T2302" s="30"/>
      <c r="U2302" s="30"/>
      <c r="V2302" s="30"/>
      <c r="W2302" s="30"/>
      <c r="X2302" s="31"/>
      <c r="Y2302" s="30"/>
      <c r="Z2302" s="32"/>
    </row>
    <row r="2303" spans="2:26" x14ac:dyDescent="0.2">
      <c r="B2303" s="34"/>
      <c r="C2303" s="30"/>
      <c r="D2303" s="30"/>
      <c r="E2303" s="30"/>
      <c r="F2303" s="30"/>
      <c r="G2303" s="30"/>
      <c r="H2303" s="30"/>
      <c r="I2303" s="30"/>
      <c r="J2303" s="30"/>
      <c r="K2303" s="30"/>
      <c r="L2303" s="30"/>
      <c r="M2303" s="30"/>
      <c r="N2303" s="30"/>
      <c r="O2303" s="30"/>
      <c r="P2303" s="30"/>
      <c r="Q2303" s="30"/>
      <c r="R2303" s="30"/>
      <c r="S2303" s="30"/>
      <c r="T2303" s="30"/>
      <c r="U2303" s="30"/>
      <c r="V2303" s="30"/>
      <c r="W2303" s="30"/>
      <c r="X2303" s="31"/>
      <c r="Y2303" s="30"/>
      <c r="Z2303" s="32"/>
    </row>
    <row r="2304" spans="2:26" x14ac:dyDescent="0.2">
      <c r="B2304" s="34"/>
      <c r="C2304" s="30"/>
      <c r="D2304" s="30"/>
      <c r="E2304" s="30"/>
      <c r="F2304" s="30"/>
      <c r="G2304" s="30"/>
      <c r="H2304" s="30"/>
      <c r="I2304" s="30"/>
      <c r="J2304" s="30"/>
      <c r="K2304" s="30"/>
      <c r="L2304" s="30"/>
      <c r="M2304" s="30"/>
      <c r="N2304" s="30"/>
      <c r="O2304" s="30"/>
      <c r="P2304" s="30"/>
      <c r="Q2304" s="30"/>
      <c r="R2304" s="30"/>
      <c r="S2304" s="30"/>
      <c r="T2304" s="30"/>
      <c r="U2304" s="30"/>
      <c r="V2304" s="30"/>
      <c r="W2304" s="30"/>
      <c r="X2304" s="31"/>
      <c r="Y2304" s="30"/>
      <c r="Z2304" s="32"/>
    </row>
    <row r="2305" spans="2:26" x14ac:dyDescent="0.2">
      <c r="B2305" s="34"/>
      <c r="C2305" s="30"/>
      <c r="D2305" s="30"/>
      <c r="E2305" s="30"/>
      <c r="F2305" s="30"/>
      <c r="G2305" s="30"/>
      <c r="H2305" s="30"/>
      <c r="I2305" s="30"/>
      <c r="J2305" s="30"/>
      <c r="K2305" s="30"/>
      <c r="L2305" s="30"/>
      <c r="M2305" s="30"/>
      <c r="N2305" s="30"/>
      <c r="O2305" s="30"/>
      <c r="P2305" s="30"/>
      <c r="Q2305" s="30"/>
      <c r="R2305" s="30"/>
      <c r="S2305" s="30"/>
      <c r="T2305" s="30"/>
      <c r="U2305" s="30"/>
      <c r="V2305" s="30"/>
      <c r="W2305" s="30"/>
      <c r="X2305" s="31"/>
      <c r="Y2305" s="30"/>
      <c r="Z2305" s="32"/>
    </row>
    <row r="2306" spans="2:26" x14ac:dyDescent="0.2">
      <c r="B2306" s="34"/>
      <c r="C2306" s="30"/>
      <c r="D2306" s="30"/>
      <c r="E2306" s="30"/>
      <c r="F2306" s="30"/>
      <c r="G2306" s="30"/>
      <c r="H2306" s="30"/>
      <c r="I2306" s="30"/>
      <c r="J2306" s="30"/>
      <c r="K2306" s="30"/>
      <c r="L2306" s="30"/>
      <c r="M2306" s="30"/>
      <c r="N2306" s="30"/>
      <c r="O2306" s="30"/>
      <c r="P2306" s="30"/>
      <c r="Q2306" s="30"/>
      <c r="R2306" s="30"/>
      <c r="S2306" s="30"/>
      <c r="T2306" s="30"/>
      <c r="U2306" s="30"/>
      <c r="V2306" s="30"/>
      <c r="W2306" s="30"/>
      <c r="X2306" s="31"/>
      <c r="Y2306" s="30"/>
      <c r="Z2306" s="32"/>
    </row>
    <row r="2307" spans="2:26" x14ac:dyDescent="0.2">
      <c r="B2307" s="34"/>
      <c r="C2307" s="30"/>
      <c r="D2307" s="30"/>
      <c r="E2307" s="30"/>
      <c r="F2307" s="30"/>
      <c r="G2307" s="30"/>
      <c r="H2307" s="30"/>
      <c r="I2307" s="30"/>
      <c r="J2307" s="30"/>
      <c r="K2307" s="30"/>
      <c r="L2307" s="30"/>
      <c r="M2307" s="30"/>
      <c r="N2307" s="30"/>
      <c r="O2307" s="30"/>
      <c r="P2307" s="30"/>
      <c r="Q2307" s="30"/>
      <c r="R2307" s="30"/>
      <c r="S2307" s="30"/>
      <c r="T2307" s="30"/>
      <c r="U2307" s="30"/>
      <c r="V2307" s="30"/>
      <c r="W2307" s="30"/>
      <c r="X2307" s="31"/>
      <c r="Y2307" s="30"/>
      <c r="Z2307" s="32"/>
    </row>
    <row r="2308" spans="2:26" x14ac:dyDescent="0.2">
      <c r="B2308" s="34"/>
      <c r="C2308" s="30"/>
      <c r="D2308" s="30"/>
      <c r="E2308" s="30"/>
      <c r="F2308" s="30"/>
      <c r="G2308" s="30"/>
      <c r="H2308" s="30"/>
      <c r="I2308" s="30"/>
      <c r="J2308" s="30"/>
      <c r="K2308" s="30"/>
      <c r="L2308" s="30"/>
      <c r="M2308" s="30"/>
      <c r="N2308" s="30"/>
      <c r="O2308" s="30"/>
      <c r="P2308" s="30"/>
      <c r="Q2308" s="30"/>
      <c r="R2308" s="30"/>
      <c r="S2308" s="30"/>
      <c r="T2308" s="30"/>
      <c r="U2308" s="30"/>
      <c r="V2308" s="30"/>
      <c r="W2308" s="30"/>
      <c r="X2308" s="31"/>
      <c r="Y2308" s="30"/>
      <c r="Z2308" s="32"/>
    </row>
    <row r="2309" spans="2:26" x14ac:dyDescent="0.2">
      <c r="B2309" s="34"/>
      <c r="C2309" s="30"/>
      <c r="D2309" s="30"/>
      <c r="E2309" s="30"/>
      <c r="F2309" s="30"/>
      <c r="G2309" s="30"/>
      <c r="H2309" s="30"/>
      <c r="I2309" s="30"/>
      <c r="J2309" s="30"/>
      <c r="K2309" s="30"/>
      <c r="L2309" s="30"/>
      <c r="M2309" s="30"/>
      <c r="N2309" s="30"/>
      <c r="O2309" s="30"/>
      <c r="P2309" s="30"/>
      <c r="Q2309" s="30"/>
      <c r="R2309" s="30"/>
      <c r="S2309" s="30"/>
      <c r="T2309" s="30"/>
      <c r="U2309" s="30"/>
      <c r="V2309" s="30"/>
      <c r="W2309" s="30"/>
      <c r="X2309" s="31"/>
      <c r="Y2309" s="30"/>
      <c r="Z2309" s="32"/>
    </row>
    <row r="2310" spans="2:26" x14ac:dyDescent="0.2">
      <c r="B2310" s="34"/>
      <c r="C2310" s="30"/>
      <c r="D2310" s="30"/>
      <c r="E2310" s="30"/>
      <c r="F2310" s="30"/>
      <c r="G2310" s="30"/>
      <c r="H2310" s="30"/>
      <c r="I2310" s="30"/>
      <c r="J2310" s="30"/>
      <c r="K2310" s="30"/>
      <c r="L2310" s="30"/>
      <c r="M2310" s="30"/>
      <c r="N2310" s="30"/>
      <c r="O2310" s="30"/>
      <c r="P2310" s="30"/>
      <c r="Q2310" s="30"/>
      <c r="R2310" s="30"/>
      <c r="S2310" s="30"/>
      <c r="T2310" s="30"/>
      <c r="U2310" s="30"/>
      <c r="V2310" s="30"/>
      <c r="W2310" s="30"/>
      <c r="X2310" s="31"/>
      <c r="Y2310" s="30"/>
      <c r="Z2310" s="32"/>
    </row>
    <row r="2311" spans="2:26" x14ac:dyDescent="0.2">
      <c r="B2311" s="34"/>
      <c r="C2311" s="30"/>
      <c r="D2311" s="30"/>
      <c r="E2311" s="30"/>
      <c r="F2311" s="30"/>
      <c r="G2311" s="30"/>
      <c r="H2311" s="30"/>
      <c r="I2311" s="30"/>
      <c r="J2311" s="30"/>
      <c r="K2311" s="30"/>
      <c r="L2311" s="30"/>
      <c r="M2311" s="30"/>
      <c r="N2311" s="30"/>
      <c r="O2311" s="30"/>
      <c r="P2311" s="30"/>
      <c r="Q2311" s="30"/>
      <c r="R2311" s="30"/>
      <c r="S2311" s="30"/>
      <c r="T2311" s="30"/>
      <c r="U2311" s="30"/>
      <c r="V2311" s="30"/>
      <c r="W2311" s="30"/>
      <c r="X2311" s="31"/>
      <c r="Y2311" s="30"/>
      <c r="Z2311" s="32"/>
    </row>
    <row r="2312" spans="2:26" x14ac:dyDescent="0.2">
      <c r="B2312" s="34"/>
      <c r="C2312" s="30"/>
      <c r="D2312" s="30"/>
      <c r="E2312" s="30"/>
      <c r="F2312" s="30"/>
      <c r="G2312" s="30"/>
      <c r="H2312" s="30"/>
      <c r="I2312" s="30"/>
      <c r="J2312" s="30"/>
      <c r="K2312" s="30"/>
      <c r="L2312" s="30"/>
      <c r="M2312" s="30"/>
      <c r="N2312" s="30"/>
      <c r="O2312" s="30"/>
      <c r="P2312" s="30"/>
      <c r="Q2312" s="30"/>
      <c r="R2312" s="30"/>
      <c r="S2312" s="30"/>
      <c r="T2312" s="30"/>
      <c r="U2312" s="30"/>
      <c r="V2312" s="30"/>
      <c r="W2312" s="30"/>
      <c r="X2312" s="31"/>
      <c r="Y2312" s="30"/>
      <c r="Z2312" s="32"/>
    </row>
    <row r="2313" spans="2:26" x14ac:dyDescent="0.2">
      <c r="B2313" s="34"/>
      <c r="C2313" s="30"/>
      <c r="D2313" s="30"/>
      <c r="E2313" s="30"/>
      <c r="F2313" s="30"/>
      <c r="G2313" s="30"/>
      <c r="H2313" s="30"/>
      <c r="I2313" s="30"/>
      <c r="J2313" s="30"/>
      <c r="K2313" s="30"/>
      <c r="L2313" s="30"/>
      <c r="M2313" s="30"/>
      <c r="N2313" s="30"/>
      <c r="O2313" s="30"/>
      <c r="P2313" s="30"/>
      <c r="Q2313" s="30"/>
      <c r="R2313" s="30"/>
      <c r="S2313" s="30"/>
      <c r="T2313" s="30"/>
      <c r="U2313" s="30"/>
      <c r="V2313" s="30"/>
      <c r="W2313" s="30"/>
      <c r="X2313" s="31"/>
      <c r="Y2313" s="30"/>
      <c r="Z2313" s="32"/>
    </row>
    <row r="2314" spans="2:26" x14ac:dyDescent="0.2">
      <c r="B2314" s="34"/>
      <c r="C2314" s="30"/>
      <c r="D2314" s="30"/>
      <c r="E2314" s="30"/>
      <c r="F2314" s="30"/>
      <c r="G2314" s="30"/>
      <c r="H2314" s="30"/>
      <c r="I2314" s="30"/>
      <c r="J2314" s="30"/>
      <c r="K2314" s="30"/>
      <c r="L2314" s="30"/>
      <c r="M2314" s="30"/>
      <c r="N2314" s="30"/>
      <c r="O2314" s="30"/>
      <c r="P2314" s="30"/>
      <c r="Q2314" s="30"/>
      <c r="R2314" s="30"/>
      <c r="S2314" s="30"/>
      <c r="T2314" s="30"/>
      <c r="U2314" s="30"/>
      <c r="V2314" s="30"/>
      <c r="W2314" s="30"/>
      <c r="X2314" s="31"/>
      <c r="Y2314" s="30"/>
      <c r="Z2314" s="32"/>
    </row>
    <row r="2315" spans="2:26" x14ac:dyDescent="0.2">
      <c r="B2315" s="34"/>
      <c r="C2315" s="30"/>
      <c r="D2315" s="30"/>
      <c r="E2315" s="30"/>
      <c r="F2315" s="30"/>
      <c r="G2315" s="30"/>
      <c r="H2315" s="30"/>
      <c r="I2315" s="30"/>
      <c r="J2315" s="30"/>
      <c r="K2315" s="30"/>
      <c r="L2315" s="30"/>
      <c r="M2315" s="30"/>
      <c r="N2315" s="30"/>
      <c r="O2315" s="30"/>
      <c r="P2315" s="30"/>
      <c r="Q2315" s="30"/>
      <c r="R2315" s="30"/>
      <c r="S2315" s="30"/>
      <c r="T2315" s="30"/>
      <c r="U2315" s="30"/>
      <c r="V2315" s="30"/>
      <c r="W2315" s="30"/>
      <c r="X2315" s="31"/>
      <c r="Y2315" s="30"/>
      <c r="Z2315" s="32"/>
    </row>
    <row r="2316" spans="2:26" x14ac:dyDescent="0.2">
      <c r="B2316" s="34"/>
      <c r="C2316" s="30"/>
      <c r="D2316" s="30"/>
      <c r="E2316" s="30"/>
      <c r="F2316" s="30"/>
      <c r="G2316" s="30"/>
      <c r="H2316" s="30"/>
      <c r="I2316" s="30"/>
      <c r="J2316" s="30"/>
      <c r="K2316" s="30"/>
      <c r="L2316" s="30"/>
      <c r="M2316" s="30"/>
      <c r="N2316" s="30"/>
      <c r="O2316" s="30"/>
      <c r="P2316" s="30"/>
      <c r="Q2316" s="30"/>
      <c r="R2316" s="30"/>
      <c r="S2316" s="30"/>
      <c r="T2316" s="30"/>
      <c r="U2316" s="30"/>
      <c r="V2316" s="30"/>
      <c r="W2316" s="30"/>
      <c r="X2316" s="31"/>
      <c r="Y2316" s="30"/>
      <c r="Z2316" s="32"/>
    </row>
    <row r="2317" spans="2:26" x14ac:dyDescent="0.2">
      <c r="B2317" s="34"/>
      <c r="C2317" s="30"/>
      <c r="D2317" s="30"/>
      <c r="E2317" s="30"/>
      <c r="F2317" s="30"/>
      <c r="G2317" s="30"/>
      <c r="H2317" s="30"/>
      <c r="I2317" s="30"/>
      <c r="J2317" s="30"/>
      <c r="K2317" s="30"/>
      <c r="L2317" s="30"/>
      <c r="M2317" s="30"/>
      <c r="N2317" s="30"/>
      <c r="O2317" s="30"/>
      <c r="P2317" s="30"/>
      <c r="Q2317" s="30"/>
      <c r="R2317" s="30"/>
      <c r="S2317" s="30"/>
      <c r="T2317" s="30"/>
      <c r="U2317" s="30"/>
      <c r="V2317" s="30"/>
      <c r="W2317" s="30"/>
      <c r="X2317" s="31"/>
      <c r="Y2317" s="30"/>
      <c r="Z2317" s="32"/>
    </row>
    <row r="2318" spans="2:26" x14ac:dyDescent="0.2">
      <c r="B2318" s="34"/>
      <c r="C2318" s="30"/>
      <c r="D2318" s="30"/>
      <c r="E2318" s="30"/>
      <c r="F2318" s="30"/>
      <c r="G2318" s="30"/>
      <c r="H2318" s="30"/>
      <c r="I2318" s="30"/>
      <c r="J2318" s="30"/>
      <c r="K2318" s="30"/>
      <c r="L2318" s="30"/>
      <c r="M2318" s="30"/>
      <c r="N2318" s="30"/>
      <c r="O2318" s="30"/>
      <c r="P2318" s="30"/>
      <c r="Q2318" s="30"/>
      <c r="R2318" s="30"/>
      <c r="S2318" s="30"/>
      <c r="T2318" s="30"/>
      <c r="U2318" s="30"/>
      <c r="V2318" s="30"/>
      <c r="W2318" s="30"/>
      <c r="X2318" s="31"/>
      <c r="Y2318" s="30"/>
      <c r="Z2318" s="32"/>
    </row>
    <row r="2319" spans="2:26" x14ac:dyDescent="0.2">
      <c r="B2319" s="34"/>
      <c r="C2319" s="30"/>
      <c r="D2319" s="30"/>
      <c r="E2319" s="30"/>
      <c r="F2319" s="30"/>
      <c r="G2319" s="30"/>
      <c r="H2319" s="30"/>
      <c r="I2319" s="30"/>
      <c r="J2319" s="30"/>
      <c r="K2319" s="30"/>
      <c r="L2319" s="30"/>
      <c r="M2319" s="30"/>
      <c r="N2319" s="30"/>
      <c r="O2319" s="30"/>
      <c r="P2319" s="30"/>
      <c r="Q2319" s="30"/>
      <c r="R2319" s="30"/>
      <c r="S2319" s="30"/>
      <c r="T2319" s="30"/>
      <c r="U2319" s="30"/>
      <c r="V2319" s="30"/>
      <c r="W2319" s="30"/>
      <c r="X2319" s="31"/>
      <c r="Y2319" s="30"/>
      <c r="Z2319" s="32"/>
    </row>
    <row r="2320" spans="2:26" x14ac:dyDescent="0.2">
      <c r="B2320" s="34"/>
      <c r="C2320" s="30"/>
      <c r="D2320" s="30"/>
      <c r="E2320" s="30"/>
      <c r="F2320" s="30"/>
      <c r="G2320" s="30"/>
      <c r="H2320" s="30"/>
      <c r="I2320" s="30"/>
      <c r="J2320" s="30"/>
      <c r="K2320" s="30"/>
      <c r="L2320" s="30"/>
      <c r="M2320" s="30"/>
      <c r="N2320" s="30"/>
      <c r="O2320" s="30"/>
      <c r="P2320" s="30"/>
      <c r="Q2320" s="30"/>
      <c r="R2320" s="30"/>
      <c r="S2320" s="30"/>
      <c r="T2320" s="30"/>
      <c r="U2320" s="30"/>
      <c r="V2320" s="30"/>
      <c r="W2320" s="30"/>
      <c r="X2320" s="31"/>
      <c r="Y2320" s="30"/>
      <c r="Z2320" s="32"/>
    </row>
    <row r="2321" spans="2:26" x14ac:dyDescent="0.2">
      <c r="B2321" s="34"/>
      <c r="C2321" s="30"/>
      <c r="D2321" s="30"/>
      <c r="E2321" s="30"/>
      <c r="F2321" s="30"/>
      <c r="G2321" s="30"/>
      <c r="H2321" s="30"/>
      <c r="I2321" s="30"/>
      <c r="J2321" s="30"/>
      <c r="K2321" s="30"/>
      <c r="L2321" s="30"/>
      <c r="M2321" s="30"/>
      <c r="N2321" s="30"/>
      <c r="O2321" s="30"/>
      <c r="P2321" s="30"/>
      <c r="Q2321" s="30"/>
      <c r="R2321" s="30"/>
      <c r="S2321" s="30"/>
      <c r="T2321" s="30"/>
      <c r="U2321" s="30"/>
      <c r="V2321" s="30"/>
      <c r="W2321" s="30"/>
      <c r="X2321" s="31"/>
      <c r="Y2321" s="30"/>
      <c r="Z2321" s="32"/>
    </row>
    <row r="2322" spans="2:26" x14ac:dyDescent="0.2">
      <c r="B2322" s="34"/>
      <c r="C2322" s="30"/>
      <c r="D2322" s="30"/>
      <c r="E2322" s="30"/>
      <c r="F2322" s="30"/>
      <c r="G2322" s="30"/>
      <c r="H2322" s="30"/>
      <c r="I2322" s="30"/>
      <c r="J2322" s="30"/>
      <c r="K2322" s="30"/>
      <c r="L2322" s="30"/>
      <c r="M2322" s="30"/>
      <c r="N2322" s="30"/>
      <c r="O2322" s="30"/>
      <c r="P2322" s="30"/>
      <c r="Q2322" s="30"/>
      <c r="R2322" s="30"/>
      <c r="S2322" s="30"/>
      <c r="T2322" s="30"/>
      <c r="U2322" s="30"/>
      <c r="V2322" s="30"/>
      <c r="W2322" s="30"/>
      <c r="X2322" s="31"/>
      <c r="Y2322" s="30"/>
      <c r="Z2322" s="32"/>
    </row>
    <row r="2323" spans="2:26" x14ac:dyDescent="0.2">
      <c r="B2323" s="34"/>
      <c r="C2323" s="30"/>
      <c r="D2323" s="30"/>
      <c r="E2323" s="30"/>
      <c r="F2323" s="30"/>
      <c r="G2323" s="30"/>
      <c r="H2323" s="30"/>
      <c r="I2323" s="30"/>
      <c r="J2323" s="30"/>
      <c r="K2323" s="30"/>
      <c r="L2323" s="30"/>
      <c r="M2323" s="30"/>
      <c r="N2323" s="30"/>
      <c r="O2323" s="30"/>
      <c r="P2323" s="30"/>
      <c r="Q2323" s="30"/>
      <c r="R2323" s="30"/>
      <c r="S2323" s="30"/>
      <c r="T2323" s="30"/>
      <c r="U2323" s="30"/>
      <c r="V2323" s="30"/>
      <c r="W2323" s="30"/>
      <c r="X2323" s="31"/>
      <c r="Y2323" s="30"/>
      <c r="Z2323" s="32"/>
    </row>
    <row r="2324" spans="2:26" x14ac:dyDescent="0.2">
      <c r="B2324" s="34"/>
      <c r="C2324" s="30"/>
      <c r="D2324" s="30"/>
      <c r="E2324" s="30"/>
      <c r="F2324" s="30"/>
      <c r="G2324" s="30"/>
      <c r="H2324" s="30"/>
      <c r="I2324" s="30"/>
      <c r="J2324" s="30"/>
      <c r="K2324" s="30"/>
      <c r="L2324" s="30"/>
      <c r="M2324" s="30"/>
      <c r="N2324" s="30"/>
      <c r="O2324" s="30"/>
      <c r="P2324" s="30"/>
      <c r="Q2324" s="30"/>
      <c r="R2324" s="30"/>
      <c r="S2324" s="30"/>
      <c r="T2324" s="30"/>
      <c r="U2324" s="30"/>
      <c r="V2324" s="30"/>
      <c r="W2324" s="30"/>
      <c r="X2324" s="31"/>
      <c r="Y2324" s="30"/>
      <c r="Z2324" s="32"/>
    </row>
    <row r="2325" spans="2:26" x14ac:dyDescent="0.2">
      <c r="B2325" s="34"/>
      <c r="C2325" s="30"/>
      <c r="D2325" s="30"/>
      <c r="E2325" s="30"/>
      <c r="F2325" s="30"/>
      <c r="G2325" s="30"/>
      <c r="H2325" s="30"/>
      <c r="I2325" s="30"/>
      <c r="J2325" s="30"/>
      <c r="K2325" s="30"/>
      <c r="L2325" s="30"/>
      <c r="M2325" s="30"/>
      <c r="N2325" s="30"/>
      <c r="O2325" s="30"/>
      <c r="P2325" s="30"/>
      <c r="Q2325" s="30"/>
      <c r="R2325" s="30"/>
      <c r="S2325" s="30"/>
      <c r="T2325" s="30"/>
      <c r="U2325" s="30"/>
      <c r="V2325" s="30"/>
      <c r="W2325" s="30"/>
      <c r="X2325" s="31"/>
      <c r="Y2325" s="30"/>
      <c r="Z2325" s="32"/>
    </row>
    <row r="2326" spans="2:26" x14ac:dyDescent="0.2">
      <c r="B2326" s="34"/>
      <c r="C2326" s="30"/>
      <c r="D2326" s="30"/>
      <c r="E2326" s="30"/>
      <c r="F2326" s="30"/>
      <c r="G2326" s="30"/>
      <c r="H2326" s="30"/>
      <c r="I2326" s="30"/>
      <c r="J2326" s="30"/>
      <c r="K2326" s="30"/>
      <c r="L2326" s="30"/>
      <c r="M2326" s="30"/>
      <c r="N2326" s="30"/>
      <c r="O2326" s="30"/>
      <c r="P2326" s="30"/>
      <c r="Q2326" s="30"/>
      <c r="R2326" s="30"/>
      <c r="S2326" s="30"/>
      <c r="T2326" s="30"/>
      <c r="U2326" s="30"/>
      <c r="V2326" s="30"/>
      <c r="W2326" s="30"/>
      <c r="X2326" s="31"/>
      <c r="Y2326" s="30"/>
      <c r="Z2326" s="32"/>
    </row>
    <row r="2327" spans="2:26" x14ac:dyDescent="0.2">
      <c r="B2327" s="34"/>
      <c r="C2327" s="30"/>
      <c r="D2327" s="30"/>
      <c r="E2327" s="30"/>
      <c r="F2327" s="30"/>
      <c r="G2327" s="30"/>
      <c r="H2327" s="30"/>
      <c r="I2327" s="30"/>
      <c r="J2327" s="30"/>
      <c r="K2327" s="30"/>
      <c r="L2327" s="30"/>
      <c r="M2327" s="30"/>
      <c r="N2327" s="30"/>
      <c r="O2327" s="30"/>
      <c r="P2327" s="30"/>
      <c r="Q2327" s="30"/>
      <c r="R2327" s="30"/>
      <c r="S2327" s="30"/>
      <c r="T2327" s="30"/>
      <c r="U2327" s="30"/>
      <c r="V2327" s="30"/>
      <c r="W2327" s="30"/>
      <c r="X2327" s="31"/>
      <c r="Y2327" s="30"/>
      <c r="Z2327" s="32"/>
    </row>
    <row r="2328" spans="2:26" x14ac:dyDescent="0.2">
      <c r="B2328" s="34"/>
      <c r="C2328" s="30"/>
      <c r="D2328" s="30"/>
      <c r="E2328" s="30"/>
      <c r="F2328" s="30"/>
      <c r="G2328" s="30"/>
      <c r="H2328" s="30"/>
      <c r="I2328" s="30"/>
      <c r="J2328" s="30"/>
      <c r="K2328" s="30"/>
      <c r="L2328" s="30"/>
      <c r="M2328" s="30"/>
      <c r="N2328" s="30"/>
      <c r="O2328" s="30"/>
      <c r="P2328" s="30"/>
      <c r="Q2328" s="30"/>
      <c r="R2328" s="30"/>
      <c r="S2328" s="30"/>
      <c r="T2328" s="30"/>
      <c r="U2328" s="30"/>
      <c r="V2328" s="30"/>
      <c r="W2328" s="30"/>
      <c r="X2328" s="31"/>
      <c r="Y2328" s="30"/>
      <c r="Z2328" s="32"/>
    </row>
    <row r="2329" spans="2:26" x14ac:dyDescent="0.2">
      <c r="B2329" s="34"/>
      <c r="C2329" s="30"/>
      <c r="D2329" s="30"/>
      <c r="E2329" s="30"/>
      <c r="F2329" s="30"/>
      <c r="G2329" s="30"/>
      <c r="H2329" s="30"/>
      <c r="I2329" s="30"/>
      <c r="J2329" s="30"/>
      <c r="K2329" s="30"/>
      <c r="L2329" s="30"/>
      <c r="M2329" s="30"/>
      <c r="N2329" s="30"/>
      <c r="O2329" s="30"/>
      <c r="P2329" s="30"/>
      <c r="Q2329" s="30"/>
      <c r="R2329" s="30"/>
      <c r="S2329" s="30"/>
      <c r="T2329" s="30"/>
      <c r="U2329" s="30"/>
      <c r="V2329" s="30"/>
      <c r="W2329" s="30"/>
      <c r="X2329" s="31"/>
      <c r="Y2329" s="30"/>
      <c r="Z2329" s="32"/>
    </row>
    <row r="2330" spans="2:26" x14ac:dyDescent="0.2">
      <c r="B2330" s="34"/>
      <c r="C2330" s="30"/>
      <c r="D2330" s="30"/>
      <c r="E2330" s="30"/>
      <c r="F2330" s="30"/>
      <c r="G2330" s="30"/>
      <c r="H2330" s="30"/>
      <c r="I2330" s="30"/>
      <c r="J2330" s="30"/>
      <c r="K2330" s="30"/>
      <c r="L2330" s="30"/>
      <c r="M2330" s="30"/>
      <c r="N2330" s="30"/>
      <c r="O2330" s="30"/>
      <c r="P2330" s="30"/>
      <c r="Q2330" s="30"/>
      <c r="R2330" s="30"/>
      <c r="S2330" s="30"/>
      <c r="T2330" s="30"/>
      <c r="U2330" s="30"/>
      <c r="V2330" s="30"/>
      <c r="W2330" s="30"/>
      <c r="X2330" s="31"/>
      <c r="Y2330" s="30"/>
      <c r="Z2330" s="32"/>
    </row>
    <row r="2331" spans="2:26" x14ac:dyDescent="0.2">
      <c r="B2331" s="34"/>
      <c r="C2331" s="30"/>
      <c r="D2331" s="30"/>
      <c r="E2331" s="30"/>
      <c r="F2331" s="30"/>
      <c r="G2331" s="30"/>
      <c r="H2331" s="30"/>
      <c r="I2331" s="30"/>
      <c r="J2331" s="30"/>
      <c r="K2331" s="30"/>
      <c r="L2331" s="30"/>
      <c r="M2331" s="30"/>
      <c r="N2331" s="30"/>
      <c r="O2331" s="30"/>
      <c r="P2331" s="30"/>
      <c r="Q2331" s="30"/>
      <c r="R2331" s="30"/>
      <c r="S2331" s="30"/>
      <c r="T2331" s="30"/>
      <c r="U2331" s="30"/>
      <c r="V2331" s="30"/>
      <c r="W2331" s="30"/>
      <c r="X2331" s="31"/>
      <c r="Y2331" s="30"/>
      <c r="Z2331" s="32"/>
    </row>
    <row r="2332" spans="2:26" x14ac:dyDescent="0.2">
      <c r="B2332" s="34"/>
      <c r="C2332" s="30"/>
      <c r="D2332" s="30"/>
      <c r="E2332" s="30"/>
      <c r="F2332" s="30"/>
      <c r="G2332" s="30"/>
      <c r="H2332" s="30"/>
      <c r="I2332" s="30"/>
      <c r="J2332" s="30"/>
      <c r="K2332" s="30"/>
      <c r="L2332" s="30"/>
      <c r="M2332" s="30"/>
      <c r="N2332" s="30"/>
      <c r="O2332" s="30"/>
      <c r="P2332" s="30"/>
      <c r="Q2332" s="30"/>
      <c r="R2332" s="30"/>
      <c r="S2332" s="30"/>
      <c r="T2332" s="30"/>
      <c r="U2332" s="30"/>
      <c r="V2332" s="30"/>
      <c r="W2332" s="30"/>
      <c r="X2332" s="31"/>
      <c r="Y2332" s="30"/>
      <c r="Z2332" s="32"/>
    </row>
    <row r="2333" spans="2:26" x14ac:dyDescent="0.2">
      <c r="B2333" s="34"/>
      <c r="C2333" s="30"/>
      <c r="D2333" s="30"/>
      <c r="E2333" s="30"/>
      <c r="F2333" s="30"/>
      <c r="G2333" s="30"/>
      <c r="H2333" s="30"/>
      <c r="I2333" s="30"/>
      <c r="J2333" s="30"/>
      <c r="K2333" s="30"/>
      <c r="L2333" s="30"/>
      <c r="M2333" s="30"/>
      <c r="N2333" s="30"/>
      <c r="O2333" s="30"/>
      <c r="P2333" s="30"/>
      <c r="Q2333" s="30"/>
      <c r="R2333" s="30"/>
      <c r="S2333" s="30"/>
      <c r="T2333" s="30"/>
      <c r="U2333" s="30"/>
      <c r="V2333" s="30"/>
      <c r="W2333" s="30"/>
      <c r="X2333" s="31"/>
      <c r="Y2333" s="30"/>
      <c r="Z2333" s="32"/>
    </row>
    <row r="2334" spans="2:26" x14ac:dyDescent="0.2">
      <c r="B2334" s="34"/>
      <c r="C2334" s="30"/>
      <c r="D2334" s="30"/>
      <c r="E2334" s="30"/>
      <c r="F2334" s="30"/>
      <c r="G2334" s="30"/>
      <c r="H2334" s="30"/>
      <c r="I2334" s="30"/>
      <c r="J2334" s="30"/>
      <c r="K2334" s="30"/>
      <c r="L2334" s="30"/>
      <c r="M2334" s="30"/>
      <c r="N2334" s="30"/>
      <c r="O2334" s="30"/>
      <c r="P2334" s="30"/>
      <c r="Q2334" s="30"/>
      <c r="R2334" s="30"/>
      <c r="S2334" s="30"/>
      <c r="T2334" s="30"/>
      <c r="U2334" s="30"/>
      <c r="V2334" s="30"/>
      <c r="W2334" s="30"/>
      <c r="X2334" s="31"/>
      <c r="Y2334" s="30"/>
      <c r="Z2334" s="32"/>
    </row>
    <row r="2335" spans="2:26" x14ac:dyDescent="0.2">
      <c r="B2335" s="34"/>
      <c r="C2335" s="30"/>
      <c r="D2335" s="30"/>
      <c r="E2335" s="30"/>
      <c r="F2335" s="30"/>
      <c r="G2335" s="30"/>
      <c r="H2335" s="30"/>
      <c r="I2335" s="30"/>
      <c r="J2335" s="30"/>
      <c r="K2335" s="30"/>
      <c r="L2335" s="30"/>
      <c r="M2335" s="30"/>
      <c r="N2335" s="30"/>
      <c r="O2335" s="30"/>
      <c r="P2335" s="30"/>
      <c r="Q2335" s="30"/>
      <c r="R2335" s="30"/>
      <c r="S2335" s="30"/>
      <c r="T2335" s="30"/>
      <c r="U2335" s="30"/>
      <c r="V2335" s="30"/>
      <c r="W2335" s="30"/>
      <c r="X2335" s="31"/>
      <c r="Y2335" s="30"/>
      <c r="Z2335" s="32"/>
    </row>
    <row r="2336" spans="2:26" x14ac:dyDescent="0.2">
      <c r="B2336" s="34"/>
      <c r="C2336" s="30"/>
      <c r="D2336" s="30"/>
      <c r="E2336" s="30"/>
      <c r="F2336" s="30"/>
      <c r="G2336" s="30"/>
      <c r="H2336" s="30"/>
      <c r="I2336" s="30"/>
      <c r="J2336" s="30"/>
      <c r="K2336" s="30"/>
      <c r="L2336" s="30"/>
      <c r="M2336" s="30"/>
      <c r="N2336" s="30"/>
      <c r="O2336" s="30"/>
      <c r="P2336" s="30"/>
      <c r="Q2336" s="30"/>
      <c r="R2336" s="30"/>
      <c r="S2336" s="30"/>
      <c r="T2336" s="30"/>
      <c r="U2336" s="30"/>
      <c r="V2336" s="30"/>
      <c r="W2336" s="30"/>
      <c r="X2336" s="31"/>
      <c r="Y2336" s="30"/>
      <c r="Z2336" s="32"/>
    </row>
    <row r="2337" spans="2:26" x14ac:dyDescent="0.2">
      <c r="B2337" s="34"/>
      <c r="C2337" s="30"/>
      <c r="D2337" s="30"/>
      <c r="E2337" s="30"/>
      <c r="F2337" s="30"/>
      <c r="G2337" s="30"/>
      <c r="H2337" s="30"/>
      <c r="I2337" s="30"/>
      <c r="J2337" s="30"/>
      <c r="K2337" s="30"/>
      <c r="L2337" s="30"/>
      <c r="M2337" s="30"/>
      <c r="N2337" s="30"/>
      <c r="O2337" s="30"/>
      <c r="P2337" s="30"/>
      <c r="Q2337" s="30"/>
      <c r="R2337" s="30"/>
      <c r="S2337" s="30"/>
      <c r="T2337" s="30"/>
      <c r="U2337" s="30"/>
      <c r="V2337" s="30"/>
      <c r="W2337" s="30"/>
      <c r="X2337" s="31"/>
      <c r="Y2337" s="30"/>
      <c r="Z2337" s="32"/>
    </row>
    <row r="2338" spans="2:26" x14ac:dyDescent="0.2">
      <c r="B2338" s="34"/>
      <c r="C2338" s="30"/>
      <c r="D2338" s="30"/>
      <c r="E2338" s="30"/>
      <c r="F2338" s="30"/>
      <c r="G2338" s="30"/>
      <c r="H2338" s="30"/>
      <c r="I2338" s="30"/>
      <c r="J2338" s="30"/>
      <c r="K2338" s="30"/>
      <c r="L2338" s="30"/>
      <c r="M2338" s="30"/>
      <c r="N2338" s="30"/>
      <c r="O2338" s="30"/>
      <c r="P2338" s="30"/>
      <c r="Q2338" s="30"/>
      <c r="R2338" s="30"/>
      <c r="S2338" s="30"/>
      <c r="T2338" s="30"/>
      <c r="U2338" s="30"/>
      <c r="V2338" s="30"/>
      <c r="W2338" s="30"/>
      <c r="X2338" s="31"/>
      <c r="Y2338" s="30"/>
      <c r="Z2338" s="32"/>
    </row>
    <row r="2339" spans="2:26" x14ac:dyDescent="0.2">
      <c r="B2339" s="34"/>
      <c r="C2339" s="30"/>
      <c r="D2339" s="30"/>
      <c r="E2339" s="30"/>
      <c r="F2339" s="30"/>
      <c r="G2339" s="30"/>
      <c r="H2339" s="30"/>
      <c r="I2339" s="30"/>
      <c r="J2339" s="30"/>
      <c r="K2339" s="30"/>
      <c r="L2339" s="30"/>
      <c r="M2339" s="30"/>
      <c r="N2339" s="30"/>
      <c r="O2339" s="30"/>
      <c r="P2339" s="30"/>
      <c r="Q2339" s="30"/>
      <c r="R2339" s="30"/>
      <c r="S2339" s="30"/>
      <c r="T2339" s="30"/>
      <c r="U2339" s="30"/>
      <c r="V2339" s="30"/>
      <c r="W2339" s="30"/>
      <c r="X2339" s="31"/>
      <c r="Y2339" s="30"/>
      <c r="Z2339" s="32"/>
    </row>
    <row r="2340" spans="2:26" x14ac:dyDescent="0.2">
      <c r="B2340" s="34"/>
      <c r="C2340" s="30"/>
      <c r="D2340" s="30"/>
      <c r="E2340" s="30"/>
      <c r="F2340" s="30"/>
      <c r="G2340" s="30"/>
      <c r="H2340" s="30"/>
      <c r="I2340" s="30"/>
      <c r="J2340" s="30"/>
      <c r="K2340" s="30"/>
      <c r="L2340" s="30"/>
      <c r="M2340" s="30"/>
      <c r="N2340" s="30"/>
      <c r="O2340" s="30"/>
      <c r="P2340" s="30"/>
      <c r="Q2340" s="30"/>
      <c r="R2340" s="30"/>
      <c r="S2340" s="30"/>
      <c r="T2340" s="30"/>
      <c r="U2340" s="30"/>
      <c r="V2340" s="30"/>
      <c r="W2340" s="30"/>
      <c r="X2340" s="31"/>
      <c r="Y2340" s="30"/>
      <c r="Z2340" s="32"/>
    </row>
    <row r="2341" spans="2:26" x14ac:dyDescent="0.2">
      <c r="B2341" s="34"/>
      <c r="C2341" s="30"/>
      <c r="D2341" s="30"/>
      <c r="E2341" s="30"/>
      <c r="F2341" s="30"/>
      <c r="G2341" s="30"/>
      <c r="H2341" s="30"/>
      <c r="I2341" s="30"/>
      <c r="J2341" s="30"/>
      <c r="K2341" s="30"/>
      <c r="L2341" s="30"/>
      <c r="M2341" s="30"/>
      <c r="N2341" s="30"/>
      <c r="O2341" s="30"/>
      <c r="P2341" s="30"/>
      <c r="Q2341" s="30"/>
      <c r="R2341" s="30"/>
      <c r="S2341" s="30"/>
      <c r="T2341" s="30"/>
      <c r="U2341" s="30"/>
      <c r="V2341" s="30"/>
      <c r="W2341" s="30"/>
      <c r="X2341" s="31"/>
      <c r="Y2341" s="30"/>
      <c r="Z2341" s="32"/>
    </row>
    <row r="2342" spans="2:26" x14ac:dyDescent="0.2">
      <c r="B2342" s="34"/>
      <c r="C2342" s="30"/>
      <c r="D2342" s="30"/>
      <c r="E2342" s="30"/>
      <c r="F2342" s="30"/>
      <c r="G2342" s="30"/>
      <c r="H2342" s="30"/>
      <c r="I2342" s="30"/>
      <c r="J2342" s="30"/>
      <c r="K2342" s="30"/>
      <c r="L2342" s="30"/>
      <c r="M2342" s="30"/>
      <c r="N2342" s="30"/>
      <c r="O2342" s="30"/>
      <c r="P2342" s="30"/>
      <c r="Q2342" s="30"/>
      <c r="R2342" s="30"/>
      <c r="S2342" s="30"/>
      <c r="T2342" s="30"/>
      <c r="U2342" s="30"/>
      <c r="V2342" s="30"/>
      <c r="W2342" s="30"/>
      <c r="X2342" s="31"/>
      <c r="Y2342" s="30"/>
      <c r="Z2342" s="32"/>
    </row>
    <row r="2343" spans="2:26" x14ac:dyDescent="0.2">
      <c r="B2343" s="34"/>
      <c r="C2343" s="30"/>
      <c r="D2343" s="30"/>
      <c r="E2343" s="30"/>
      <c r="F2343" s="30"/>
      <c r="G2343" s="30"/>
      <c r="H2343" s="30"/>
      <c r="I2343" s="30"/>
      <c r="J2343" s="30"/>
      <c r="K2343" s="30"/>
      <c r="L2343" s="30"/>
      <c r="M2343" s="30"/>
      <c r="N2343" s="30"/>
      <c r="O2343" s="30"/>
      <c r="P2343" s="30"/>
      <c r="Q2343" s="30"/>
      <c r="R2343" s="30"/>
      <c r="S2343" s="30"/>
      <c r="T2343" s="30"/>
      <c r="U2343" s="30"/>
      <c r="V2343" s="30"/>
      <c r="W2343" s="30"/>
      <c r="X2343" s="31"/>
      <c r="Y2343" s="30"/>
      <c r="Z2343" s="32"/>
    </row>
    <row r="2344" spans="2:26" x14ac:dyDescent="0.2">
      <c r="B2344" s="34"/>
      <c r="C2344" s="30"/>
      <c r="D2344" s="30"/>
      <c r="E2344" s="30"/>
      <c r="F2344" s="30"/>
      <c r="G2344" s="30"/>
      <c r="H2344" s="30"/>
      <c r="I2344" s="30"/>
      <c r="J2344" s="30"/>
      <c r="K2344" s="30"/>
      <c r="L2344" s="30"/>
      <c r="M2344" s="30"/>
      <c r="N2344" s="30"/>
      <c r="O2344" s="30"/>
      <c r="P2344" s="30"/>
      <c r="Q2344" s="30"/>
      <c r="R2344" s="30"/>
      <c r="S2344" s="30"/>
      <c r="T2344" s="30"/>
      <c r="U2344" s="30"/>
      <c r="V2344" s="30"/>
      <c r="W2344" s="30"/>
      <c r="X2344" s="31"/>
      <c r="Y2344" s="30"/>
      <c r="Z2344" s="32"/>
    </row>
    <row r="2345" spans="2:26" x14ac:dyDescent="0.2">
      <c r="B2345" s="34"/>
      <c r="C2345" s="30"/>
      <c r="D2345" s="30"/>
      <c r="E2345" s="30"/>
      <c r="F2345" s="30"/>
      <c r="G2345" s="30"/>
      <c r="H2345" s="30"/>
      <c r="I2345" s="30"/>
      <c r="J2345" s="30"/>
      <c r="K2345" s="30"/>
      <c r="L2345" s="30"/>
      <c r="M2345" s="30"/>
      <c r="N2345" s="30"/>
      <c r="O2345" s="30"/>
      <c r="P2345" s="30"/>
      <c r="Q2345" s="30"/>
      <c r="R2345" s="30"/>
      <c r="S2345" s="30"/>
      <c r="T2345" s="30"/>
      <c r="U2345" s="30"/>
      <c r="V2345" s="30"/>
      <c r="W2345" s="30"/>
      <c r="X2345" s="31"/>
      <c r="Y2345" s="30"/>
      <c r="Z2345" s="32"/>
    </row>
    <row r="2346" spans="2:26" x14ac:dyDescent="0.2">
      <c r="B2346" s="34"/>
      <c r="C2346" s="30"/>
      <c r="D2346" s="30"/>
      <c r="E2346" s="30"/>
      <c r="F2346" s="30"/>
      <c r="G2346" s="30"/>
      <c r="H2346" s="30"/>
      <c r="I2346" s="30"/>
      <c r="J2346" s="30"/>
      <c r="K2346" s="30"/>
      <c r="L2346" s="30"/>
      <c r="M2346" s="30"/>
      <c r="N2346" s="30"/>
      <c r="O2346" s="30"/>
      <c r="P2346" s="30"/>
      <c r="Q2346" s="30"/>
      <c r="R2346" s="30"/>
      <c r="S2346" s="30"/>
      <c r="T2346" s="30"/>
      <c r="U2346" s="30"/>
      <c r="V2346" s="30"/>
      <c r="W2346" s="30"/>
      <c r="X2346" s="31"/>
      <c r="Y2346" s="30"/>
      <c r="Z2346" s="32"/>
    </row>
    <row r="2347" spans="2:26" x14ac:dyDescent="0.2">
      <c r="B2347" s="34"/>
      <c r="C2347" s="30"/>
      <c r="D2347" s="30"/>
      <c r="E2347" s="30"/>
      <c r="F2347" s="30"/>
      <c r="G2347" s="30"/>
      <c r="H2347" s="30"/>
      <c r="I2347" s="30"/>
      <c r="J2347" s="30"/>
      <c r="K2347" s="30"/>
      <c r="L2347" s="30"/>
      <c r="M2347" s="30"/>
      <c r="N2347" s="30"/>
      <c r="O2347" s="30"/>
      <c r="P2347" s="30"/>
      <c r="Q2347" s="30"/>
      <c r="R2347" s="30"/>
      <c r="S2347" s="30"/>
      <c r="T2347" s="30"/>
      <c r="U2347" s="30"/>
      <c r="V2347" s="30"/>
      <c r="W2347" s="30"/>
      <c r="X2347" s="31"/>
      <c r="Y2347" s="30"/>
      <c r="Z2347" s="32"/>
    </row>
    <row r="2348" spans="2:26" x14ac:dyDescent="0.2">
      <c r="B2348" s="34"/>
      <c r="C2348" s="30"/>
      <c r="D2348" s="30"/>
      <c r="E2348" s="30"/>
      <c r="F2348" s="30"/>
      <c r="G2348" s="30"/>
      <c r="H2348" s="30"/>
      <c r="I2348" s="30"/>
      <c r="J2348" s="30"/>
      <c r="K2348" s="30"/>
      <c r="L2348" s="30"/>
      <c r="M2348" s="30"/>
      <c r="N2348" s="30"/>
      <c r="O2348" s="30"/>
      <c r="P2348" s="30"/>
      <c r="Q2348" s="30"/>
      <c r="R2348" s="30"/>
      <c r="S2348" s="30"/>
      <c r="T2348" s="30"/>
      <c r="U2348" s="30"/>
      <c r="V2348" s="30"/>
      <c r="W2348" s="30"/>
      <c r="X2348" s="31"/>
      <c r="Y2348" s="30"/>
      <c r="Z2348" s="32"/>
    </row>
    <row r="2349" spans="2:26" x14ac:dyDescent="0.2">
      <c r="B2349" s="34"/>
      <c r="C2349" s="30"/>
      <c r="D2349" s="30"/>
      <c r="E2349" s="30"/>
      <c r="F2349" s="30"/>
      <c r="G2349" s="30"/>
      <c r="H2349" s="30"/>
      <c r="I2349" s="30"/>
      <c r="J2349" s="30"/>
      <c r="K2349" s="30"/>
      <c r="L2349" s="30"/>
      <c r="M2349" s="30"/>
      <c r="N2349" s="30"/>
      <c r="O2349" s="30"/>
      <c r="P2349" s="30"/>
      <c r="Q2349" s="30"/>
      <c r="R2349" s="30"/>
      <c r="S2349" s="30"/>
      <c r="T2349" s="30"/>
      <c r="U2349" s="30"/>
      <c r="V2349" s="30"/>
      <c r="W2349" s="30"/>
      <c r="X2349" s="31"/>
      <c r="Y2349" s="30"/>
      <c r="Z2349" s="32"/>
    </row>
    <row r="2350" spans="2:26" x14ac:dyDescent="0.2">
      <c r="B2350" s="34"/>
      <c r="C2350" s="30"/>
      <c r="D2350" s="30"/>
      <c r="E2350" s="30"/>
      <c r="F2350" s="30"/>
      <c r="G2350" s="30"/>
      <c r="H2350" s="30"/>
      <c r="I2350" s="30"/>
      <c r="J2350" s="30"/>
      <c r="K2350" s="30"/>
      <c r="L2350" s="30"/>
      <c r="M2350" s="30"/>
      <c r="N2350" s="30"/>
      <c r="O2350" s="30"/>
      <c r="P2350" s="30"/>
      <c r="Q2350" s="30"/>
      <c r="R2350" s="30"/>
      <c r="S2350" s="30"/>
      <c r="T2350" s="30"/>
      <c r="U2350" s="30"/>
      <c r="V2350" s="30"/>
      <c r="W2350" s="30"/>
      <c r="X2350" s="31"/>
      <c r="Y2350" s="30"/>
      <c r="Z2350" s="32"/>
    </row>
    <row r="2351" spans="2:26" x14ac:dyDescent="0.2">
      <c r="B2351" s="34"/>
      <c r="C2351" s="30"/>
      <c r="D2351" s="30"/>
      <c r="E2351" s="30"/>
      <c r="F2351" s="30"/>
      <c r="G2351" s="30"/>
      <c r="H2351" s="30"/>
      <c r="I2351" s="30"/>
      <c r="J2351" s="30"/>
      <c r="K2351" s="30"/>
      <c r="L2351" s="30"/>
      <c r="M2351" s="30"/>
      <c r="N2351" s="30"/>
      <c r="O2351" s="30"/>
      <c r="P2351" s="30"/>
      <c r="Q2351" s="30"/>
      <c r="R2351" s="30"/>
      <c r="S2351" s="30"/>
      <c r="T2351" s="30"/>
      <c r="U2351" s="30"/>
      <c r="V2351" s="30"/>
      <c r="W2351" s="30"/>
      <c r="X2351" s="31"/>
      <c r="Y2351" s="30"/>
      <c r="Z2351" s="32"/>
    </row>
    <row r="2352" spans="2:26" x14ac:dyDescent="0.2">
      <c r="B2352" s="34"/>
      <c r="C2352" s="30"/>
      <c r="D2352" s="30"/>
      <c r="E2352" s="30"/>
      <c r="F2352" s="30"/>
      <c r="G2352" s="30"/>
      <c r="H2352" s="30"/>
      <c r="I2352" s="30"/>
      <c r="J2352" s="30"/>
      <c r="K2352" s="30"/>
      <c r="L2352" s="30"/>
      <c r="M2352" s="30"/>
      <c r="N2352" s="30"/>
      <c r="O2352" s="30"/>
      <c r="P2352" s="30"/>
      <c r="Q2352" s="30"/>
      <c r="R2352" s="30"/>
      <c r="S2352" s="30"/>
      <c r="T2352" s="30"/>
      <c r="U2352" s="30"/>
      <c r="V2352" s="30"/>
      <c r="W2352" s="30"/>
      <c r="X2352" s="31"/>
      <c r="Y2352" s="30"/>
      <c r="Z2352" s="32"/>
    </row>
    <row r="2353" spans="2:26" x14ac:dyDescent="0.2">
      <c r="B2353" s="34"/>
      <c r="C2353" s="30"/>
      <c r="D2353" s="30"/>
      <c r="E2353" s="30"/>
      <c r="F2353" s="30"/>
      <c r="G2353" s="30"/>
      <c r="H2353" s="30"/>
      <c r="I2353" s="30"/>
      <c r="J2353" s="30"/>
      <c r="K2353" s="30"/>
      <c r="L2353" s="30"/>
      <c r="M2353" s="30"/>
      <c r="N2353" s="30"/>
      <c r="O2353" s="30"/>
      <c r="P2353" s="30"/>
      <c r="Q2353" s="30"/>
      <c r="R2353" s="30"/>
      <c r="S2353" s="30"/>
      <c r="T2353" s="30"/>
      <c r="U2353" s="30"/>
      <c r="V2353" s="30"/>
      <c r="W2353" s="30"/>
      <c r="X2353" s="31"/>
      <c r="Y2353" s="30"/>
      <c r="Z2353" s="32"/>
    </row>
    <row r="2354" spans="2:26" x14ac:dyDescent="0.2">
      <c r="B2354" s="34"/>
      <c r="C2354" s="30"/>
      <c r="D2354" s="30"/>
      <c r="E2354" s="30"/>
      <c r="F2354" s="30"/>
      <c r="G2354" s="30"/>
      <c r="H2354" s="30"/>
      <c r="I2354" s="30"/>
      <c r="J2354" s="30"/>
      <c r="K2354" s="30"/>
      <c r="L2354" s="30"/>
      <c r="M2354" s="30"/>
      <c r="N2354" s="30"/>
      <c r="O2354" s="30"/>
      <c r="P2354" s="30"/>
      <c r="Q2354" s="30"/>
      <c r="R2354" s="30"/>
      <c r="S2354" s="30"/>
      <c r="T2354" s="30"/>
      <c r="U2354" s="30"/>
      <c r="V2354" s="30"/>
      <c r="W2354" s="30"/>
      <c r="X2354" s="31"/>
      <c r="Y2354" s="30"/>
      <c r="Z2354" s="32"/>
    </row>
    <row r="2355" spans="2:26" x14ac:dyDescent="0.2">
      <c r="B2355" s="34"/>
      <c r="C2355" s="30"/>
      <c r="D2355" s="30"/>
      <c r="E2355" s="30"/>
      <c r="F2355" s="30"/>
      <c r="G2355" s="30"/>
      <c r="H2355" s="30"/>
      <c r="I2355" s="30"/>
      <c r="J2355" s="30"/>
      <c r="K2355" s="30"/>
      <c r="L2355" s="30"/>
      <c r="M2355" s="30"/>
      <c r="N2355" s="30"/>
      <c r="O2355" s="30"/>
      <c r="P2355" s="30"/>
      <c r="Q2355" s="30"/>
      <c r="R2355" s="30"/>
      <c r="S2355" s="30"/>
      <c r="T2355" s="30"/>
      <c r="U2355" s="30"/>
      <c r="V2355" s="30"/>
      <c r="W2355" s="30"/>
      <c r="X2355" s="31"/>
      <c r="Y2355" s="30"/>
      <c r="Z2355" s="32"/>
    </row>
    <row r="2356" spans="2:26" x14ac:dyDescent="0.2">
      <c r="B2356" s="34"/>
      <c r="C2356" s="30"/>
      <c r="D2356" s="30"/>
      <c r="E2356" s="30"/>
      <c r="F2356" s="30"/>
      <c r="G2356" s="30"/>
      <c r="H2356" s="30"/>
      <c r="I2356" s="30"/>
      <c r="J2356" s="30"/>
      <c r="K2356" s="30"/>
      <c r="L2356" s="30"/>
      <c r="M2356" s="30"/>
      <c r="N2356" s="30"/>
      <c r="O2356" s="30"/>
      <c r="P2356" s="30"/>
      <c r="Q2356" s="30"/>
      <c r="R2356" s="30"/>
      <c r="S2356" s="30"/>
      <c r="T2356" s="30"/>
      <c r="U2356" s="30"/>
      <c r="V2356" s="30"/>
      <c r="W2356" s="30"/>
      <c r="X2356" s="31"/>
      <c r="Y2356" s="30"/>
      <c r="Z2356" s="32"/>
    </row>
    <row r="2357" spans="2:26" x14ac:dyDescent="0.2">
      <c r="B2357" s="34"/>
      <c r="C2357" s="30"/>
      <c r="D2357" s="30"/>
      <c r="E2357" s="30"/>
      <c r="F2357" s="30"/>
      <c r="G2357" s="30"/>
      <c r="H2357" s="30"/>
      <c r="I2357" s="30"/>
      <c r="J2357" s="30"/>
      <c r="K2357" s="30"/>
      <c r="L2357" s="30"/>
      <c r="M2357" s="30"/>
      <c r="N2357" s="30"/>
      <c r="O2357" s="30"/>
      <c r="P2357" s="30"/>
      <c r="Q2357" s="30"/>
      <c r="R2357" s="30"/>
      <c r="S2357" s="30"/>
      <c r="T2357" s="30"/>
      <c r="U2357" s="30"/>
      <c r="V2357" s="30"/>
      <c r="W2357" s="30"/>
      <c r="X2357" s="31"/>
      <c r="Y2357" s="30"/>
      <c r="Z2357" s="32"/>
    </row>
    <row r="2358" spans="2:26" x14ac:dyDescent="0.2">
      <c r="B2358" s="34"/>
      <c r="C2358" s="30"/>
      <c r="D2358" s="30"/>
      <c r="E2358" s="30"/>
      <c r="F2358" s="30"/>
      <c r="G2358" s="30"/>
      <c r="H2358" s="30"/>
      <c r="I2358" s="30"/>
      <c r="J2358" s="30"/>
      <c r="K2358" s="30"/>
      <c r="L2358" s="30"/>
      <c r="M2358" s="30"/>
      <c r="N2358" s="30"/>
      <c r="O2358" s="30"/>
      <c r="P2358" s="30"/>
      <c r="Q2358" s="30"/>
      <c r="R2358" s="30"/>
      <c r="S2358" s="30"/>
      <c r="T2358" s="30"/>
      <c r="U2358" s="30"/>
      <c r="V2358" s="30"/>
      <c r="W2358" s="30"/>
      <c r="X2358" s="31"/>
      <c r="Y2358" s="30"/>
      <c r="Z2358" s="32"/>
    </row>
    <row r="2359" spans="2:26" x14ac:dyDescent="0.2">
      <c r="B2359" s="34"/>
      <c r="C2359" s="30"/>
      <c r="D2359" s="30"/>
      <c r="E2359" s="30"/>
      <c r="F2359" s="30"/>
      <c r="G2359" s="30"/>
      <c r="H2359" s="30"/>
      <c r="I2359" s="30"/>
      <c r="J2359" s="30"/>
      <c r="K2359" s="30"/>
      <c r="L2359" s="30"/>
      <c r="M2359" s="30"/>
      <c r="N2359" s="30"/>
      <c r="O2359" s="30"/>
      <c r="P2359" s="30"/>
      <c r="Q2359" s="30"/>
      <c r="R2359" s="30"/>
      <c r="S2359" s="30"/>
      <c r="T2359" s="30"/>
      <c r="U2359" s="30"/>
      <c r="V2359" s="30"/>
      <c r="W2359" s="30"/>
      <c r="X2359" s="31"/>
      <c r="Y2359" s="30"/>
      <c r="Z2359" s="32"/>
    </row>
    <row r="2360" spans="2:26" x14ac:dyDescent="0.2">
      <c r="B2360" s="34"/>
      <c r="C2360" s="30"/>
      <c r="D2360" s="30"/>
      <c r="E2360" s="30"/>
      <c r="F2360" s="30"/>
      <c r="G2360" s="30"/>
      <c r="H2360" s="30"/>
      <c r="I2360" s="30"/>
      <c r="J2360" s="30"/>
      <c r="K2360" s="30"/>
      <c r="L2360" s="30"/>
      <c r="M2360" s="30"/>
      <c r="N2360" s="30"/>
      <c r="O2360" s="30"/>
      <c r="P2360" s="30"/>
      <c r="Q2360" s="30"/>
      <c r="R2360" s="30"/>
      <c r="S2360" s="30"/>
      <c r="T2360" s="30"/>
      <c r="U2360" s="30"/>
      <c r="V2360" s="30"/>
      <c r="W2360" s="30"/>
      <c r="X2360" s="31"/>
      <c r="Y2360" s="30"/>
      <c r="Z2360" s="32"/>
    </row>
    <row r="2361" spans="2:26" x14ac:dyDescent="0.2">
      <c r="B2361" s="34"/>
      <c r="C2361" s="30"/>
      <c r="D2361" s="30"/>
      <c r="E2361" s="30"/>
      <c r="F2361" s="30"/>
      <c r="G2361" s="30"/>
      <c r="H2361" s="30"/>
      <c r="I2361" s="30"/>
      <c r="J2361" s="30"/>
      <c r="K2361" s="30"/>
      <c r="L2361" s="30"/>
      <c r="M2361" s="30"/>
      <c r="N2361" s="30"/>
      <c r="O2361" s="30"/>
      <c r="P2361" s="30"/>
      <c r="Q2361" s="30"/>
      <c r="R2361" s="30"/>
      <c r="S2361" s="30"/>
      <c r="T2361" s="30"/>
      <c r="U2361" s="30"/>
      <c r="V2361" s="30"/>
      <c r="W2361" s="30"/>
      <c r="X2361" s="31"/>
      <c r="Y2361" s="30"/>
      <c r="Z2361" s="32"/>
    </row>
    <row r="2362" spans="2:26" x14ac:dyDescent="0.2">
      <c r="B2362" s="34"/>
      <c r="C2362" s="30"/>
      <c r="D2362" s="30"/>
      <c r="E2362" s="30"/>
      <c r="F2362" s="30"/>
      <c r="G2362" s="30"/>
      <c r="H2362" s="30"/>
      <c r="I2362" s="30"/>
      <c r="J2362" s="30"/>
      <c r="K2362" s="30"/>
      <c r="L2362" s="30"/>
      <c r="M2362" s="30"/>
      <c r="N2362" s="30"/>
      <c r="O2362" s="30"/>
      <c r="P2362" s="30"/>
      <c r="Q2362" s="30"/>
      <c r="R2362" s="30"/>
      <c r="S2362" s="30"/>
      <c r="T2362" s="30"/>
      <c r="U2362" s="30"/>
      <c r="V2362" s="30"/>
      <c r="W2362" s="30"/>
      <c r="X2362" s="31"/>
      <c r="Y2362" s="30"/>
      <c r="Z2362" s="32"/>
    </row>
    <row r="2363" spans="2:26" x14ac:dyDescent="0.2">
      <c r="B2363" s="34"/>
      <c r="C2363" s="30"/>
      <c r="D2363" s="30"/>
      <c r="E2363" s="30"/>
      <c r="F2363" s="30"/>
      <c r="G2363" s="30"/>
      <c r="H2363" s="30"/>
      <c r="I2363" s="30"/>
      <c r="J2363" s="30"/>
      <c r="K2363" s="30"/>
      <c r="L2363" s="30"/>
      <c r="M2363" s="30"/>
      <c r="N2363" s="30"/>
      <c r="O2363" s="30"/>
      <c r="P2363" s="30"/>
      <c r="Q2363" s="30"/>
      <c r="R2363" s="30"/>
      <c r="S2363" s="30"/>
      <c r="T2363" s="30"/>
      <c r="U2363" s="30"/>
      <c r="V2363" s="30"/>
      <c r="W2363" s="30"/>
      <c r="X2363" s="31"/>
      <c r="Y2363" s="30"/>
      <c r="Z2363" s="32"/>
    </row>
    <row r="2364" spans="2:26" x14ac:dyDescent="0.2">
      <c r="B2364" s="34"/>
      <c r="C2364" s="30"/>
      <c r="D2364" s="30"/>
      <c r="E2364" s="30"/>
      <c r="F2364" s="30"/>
      <c r="G2364" s="30"/>
      <c r="H2364" s="30"/>
      <c r="I2364" s="30"/>
      <c r="J2364" s="30"/>
      <c r="K2364" s="30"/>
      <c r="L2364" s="30"/>
      <c r="M2364" s="30"/>
      <c r="N2364" s="30"/>
      <c r="O2364" s="30"/>
      <c r="P2364" s="30"/>
      <c r="Q2364" s="30"/>
      <c r="R2364" s="30"/>
      <c r="S2364" s="30"/>
      <c r="T2364" s="30"/>
      <c r="U2364" s="30"/>
      <c r="V2364" s="30"/>
      <c r="W2364" s="30"/>
      <c r="X2364" s="31"/>
      <c r="Y2364" s="30"/>
      <c r="Z2364" s="32"/>
    </row>
    <row r="2365" spans="2:26" x14ac:dyDescent="0.2">
      <c r="B2365" s="34"/>
      <c r="C2365" s="30"/>
      <c r="D2365" s="30"/>
      <c r="E2365" s="30"/>
      <c r="F2365" s="30"/>
      <c r="G2365" s="30"/>
      <c r="H2365" s="30"/>
      <c r="I2365" s="30"/>
      <c r="J2365" s="30"/>
      <c r="K2365" s="30"/>
      <c r="L2365" s="30"/>
      <c r="M2365" s="30"/>
      <c r="N2365" s="30"/>
      <c r="O2365" s="30"/>
      <c r="P2365" s="30"/>
      <c r="Q2365" s="30"/>
      <c r="R2365" s="30"/>
      <c r="S2365" s="30"/>
      <c r="T2365" s="30"/>
      <c r="U2365" s="30"/>
      <c r="V2365" s="30"/>
      <c r="W2365" s="30"/>
      <c r="X2365" s="31"/>
      <c r="Y2365" s="30"/>
      <c r="Z2365" s="32"/>
    </row>
    <row r="2366" spans="2:26" x14ac:dyDescent="0.2">
      <c r="B2366" s="34"/>
      <c r="C2366" s="30"/>
      <c r="D2366" s="30"/>
      <c r="E2366" s="30"/>
      <c r="F2366" s="30"/>
      <c r="G2366" s="30"/>
      <c r="H2366" s="30"/>
      <c r="I2366" s="30"/>
      <c r="J2366" s="30"/>
      <c r="K2366" s="30"/>
      <c r="L2366" s="30"/>
      <c r="M2366" s="30"/>
      <c r="N2366" s="30"/>
      <c r="O2366" s="30"/>
      <c r="P2366" s="30"/>
      <c r="Q2366" s="30"/>
      <c r="R2366" s="30"/>
      <c r="S2366" s="30"/>
      <c r="T2366" s="30"/>
      <c r="U2366" s="30"/>
      <c r="V2366" s="30"/>
      <c r="W2366" s="30"/>
      <c r="X2366" s="31"/>
      <c r="Y2366" s="30"/>
      <c r="Z2366" s="32"/>
    </row>
    <row r="2367" spans="2:26" x14ac:dyDescent="0.2">
      <c r="B2367" s="34"/>
      <c r="C2367" s="30"/>
      <c r="D2367" s="30"/>
      <c r="E2367" s="30"/>
      <c r="F2367" s="30"/>
      <c r="G2367" s="30"/>
      <c r="H2367" s="30"/>
      <c r="I2367" s="30"/>
      <c r="J2367" s="30"/>
      <c r="K2367" s="30"/>
      <c r="L2367" s="30"/>
      <c r="M2367" s="30"/>
      <c r="N2367" s="30"/>
      <c r="O2367" s="30"/>
      <c r="P2367" s="30"/>
      <c r="Q2367" s="30"/>
      <c r="R2367" s="30"/>
      <c r="S2367" s="30"/>
      <c r="T2367" s="30"/>
      <c r="U2367" s="30"/>
      <c r="V2367" s="30"/>
      <c r="W2367" s="30"/>
      <c r="X2367" s="31"/>
      <c r="Y2367" s="30"/>
      <c r="Z2367" s="32"/>
    </row>
    <row r="2368" spans="2:26" x14ac:dyDescent="0.2">
      <c r="B2368" s="34"/>
      <c r="C2368" s="30"/>
      <c r="D2368" s="30"/>
      <c r="E2368" s="30"/>
      <c r="F2368" s="30"/>
      <c r="G2368" s="30"/>
      <c r="H2368" s="30"/>
      <c r="I2368" s="30"/>
      <c r="J2368" s="30"/>
      <c r="K2368" s="30"/>
      <c r="L2368" s="30"/>
      <c r="M2368" s="30"/>
      <c r="N2368" s="30"/>
      <c r="O2368" s="30"/>
      <c r="P2368" s="30"/>
      <c r="Q2368" s="30"/>
      <c r="R2368" s="30"/>
      <c r="S2368" s="30"/>
      <c r="T2368" s="30"/>
      <c r="U2368" s="30"/>
      <c r="V2368" s="30"/>
      <c r="W2368" s="30"/>
      <c r="X2368" s="31"/>
      <c r="Y2368" s="30"/>
      <c r="Z2368" s="32"/>
    </row>
    <row r="2369" spans="2:26" x14ac:dyDescent="0.2">
      <c r="B2369" s="34"/>
      <c r="C2369" s="30"/>
      <c r="D2369" s="30"/>
      <c r="E2369" s="30"/>
      <c r="F2369" s="30"/>
      <c r="G2369" s="30"/>
      <c r="H2369" s="30"/>
      <c r="I2369" s="30"/>
      <c r="J2369" s="30"/>
      <c r="K2369" s="30"/>
      <c r="L2369" s="30"/>
      <c r="M2369" s="30"/>
      <c r="N2369" s="30"/>
      <c r="O2369" s="30"/>
      <c r="P2369" s="30"/>
      <c r="Q2369" s="30"/>
      <c r="R2369" s="30"/>
      <c r="S2369" s="30"/>
      <c r="T2369" s="30"/>
      <c r="U2369" s="30"/>
      <c r="V2369" s="30"/>
      <c r="W2369" s="30"/>
      <c r="X2369" s="31"/>
      <c r="Y2369" s="30"/>
      <c r="Z2369" s="32"/>
    </row>
    <row r="2370" spans="2:26" x14ac:dyDescent="0.2">
      <c r="B2370" s="34"/>
      <c r="C2370" s="30"/>
      <c r="D2370" s="30"/>
      <c r="E2370" s="30"/>
      <c r="F2370" s="30"/>
      <c r="G2370" s="30"/>
      <c r="H2370" s="30"/>
      <c r="I2370" s="30"/>
      <c r="J2370" s="30"/>
      <c r="K2370" s="30"/>
      <c r="L2370" s="30"/>
      <c r="M2370" s="30"/>
      <c r="N2370" s="30"/>
      <c r="O2370" s="30"/>
      <c r="P2370" s="30"/>
      <c r="Q2370" s="30"/>
      <c r="R2370" s="30"/>
      <c r="S2370" s="30"/>
      <c r="T2370" s="30"/>
      <c r="U2370" s="30"/>
      <c r="V2370" s="30"/>
      <c r="W2370" s="30"/>
      <c r="X2370" s="31"/>
      <c r="Y2370" s="30"/>
      <c r="Z2370" s="32"/>
    </row>
    <row r="2371" spans="2:26" x14ac:dyDescent="0.2">
      <c r="B2371" s="34"/>
      <c r="C2371" s="30"/>
      <c r="D2371" s="30"/>
      <c r="E2371" s="30"/>
      <c r="F2371" s="30"/>
      <c r="G2371" s="30"/>
      <c r="H2371" s="30"/>
      <c r="I2371" s="30"/>
      <c r="J2371" s="30"/>
      <c r="K2371" s="30"/>
      <c r="L2371" s="30"/>
      <c r="M2371" s="30"/>
      <c r="N2371" s="30"/>
      <c r="O2371" s="30"/>
      <c r="P2371" s="30"/>
      <c r="Q2371" s="30"/>
      <c r="R2371" s="30"/>
      <c r="S2371" s="30"/>
      <c r="T2371" s="30"/>
      <c r="U2371" s="30"/>
      <c r="V2371" s="30"/>
      <c r="W2371" s="30"/>
      <c r="X2371" s="31"/>
      <c r="Y2371" s="30"/>
      <c r="Z2371" s="32"/>
    </row>
    <row r="2372" spans="2:26" x14ac:dyDescent="0.2">
      <c r="B2372" s="34"/>
      <c r="C2372" s="30"/>
      <c r="D2372" s="30"/>
      <c r="E2372" s="30"/>
      <c r="F2372" s="30"/>
      <c r="G2372" s="30"/>
      <c r="H2372" s="30"/>
      <c r="I2372" s="30"/>
      <c r="J2372" s="30"/>
      <c r="K2372" s="30"/>
      <c r="L2372" s="30"/>
      <c r="M2372" s="30"/>
      <c r="N2372" s="30"/>
      <c r="O2372" s="30"/>
      <c r="P2372" s="30"/>
      <c r="Q2372" s="30"/>
      <c r="R2372" s="30"/>
      <c r="S2372" s="30"/>
      <c r="T2372" s="30"/>
      <c r="U2372" s="30"/>
      <c r="V2372" s="30"/>
      <c r="W2372" s="30"/>
      <c r="X2372" s="31"/>
      <c r="Y2372" s="30"/>
      <c r="Z2372" s="32"/>
    </row>
    <row r="2373" spans="2:26" x14ac:dyDescent="0.2">
      <c r="B2373" s="34"/>
      <c r="C2373" s="30"/>
      <c r="D2373" s="30"/>
      <c r="E2373" s="30"/>
      <c r="F2373" s="30"/>
      <c r="G2373" s="30"/>
      <c r="H2373" s="30"/>
      <c r="I2373" s="30"/>
      <c r="J2373" s="30"/>
      <c r="K2373" s="30"/>
      <c r="L2373" s="30"/>
      <c r="M2373" s="30"/>
      <c r="N2373" s="30"/>
      <c r="O2373" s="30"/>
      <c r="P2373" s="30"/>
      <c r="Q2373" s="30"/>
      <c r="R2373" s="30"/>
      <c r="S2373" s="30"/>
      <c r="T2373" s="30"/>
      <c r="U2373" s="30"/>
      <c r="V2373" s="30"/>
      <c r="W2373" s="30"/>
      <c r="X2373" s="31"/>
      <c r="Y2373" s="30"/>
      <c r="Z2373" s="32"/>
    </row>
    <row r="2374" spans="2:26" x14ac:dyDescent="0.2">
      <c r="B2374" s="34"/>
      <c r="C2374" s="30"/>
      <c r="D2374" s="30"/>
      <c r="E2374" s="30"/>
      <c r="F2374" s="30"/>
      <c r="G2374" s="30"/>
      <c r="H2374" s="30"/>
      <c r="I2374" s="30"/>
      <c r="J2374" s="30"/>
      <c r="K2374" s="30"/>
      <c r="L2374" s="30"/>
      <c r="M2374" s="30"/>
      <c r="N2374" s="30"/>
      <c r="O2374" s="30"/>
      <c r="P2374" s="30"/>
      <c r="Q2374" s="30"/>
      <c r="R2374" s="30"/>
      <c r="S2374" s="30"/>
      <c r="T2374" s="30"/>
      <c r="U2374" s="30"/>
      <c r="V2374" s="30"/>
      <c r="W2374" s="30"/>
      <c r="X2374" s="31"/>
      <c r="Y2374" s="30"/>
      <c r="Z2374" s="32"/>
    </row>
    <row r="2375" spans="2:26" x14ac:dyDescent="0.2">
      <c r="B2375" s="34"/>
      <c r="C2375" s="30"/>
      <c r="D2375" s="30"/>
      <c r="E2375" s="30"/>
      <c r="F2375" s="30"/>
      <c r="G2375" s="30"/>
      <c r="H2375" s="30"/>
      <c r="I2375" s="30"/>
      <c r="J2375" s="30"/>
      <c r="K2375" s="30"/>
      <c r="L2375" s="30"/>
      <c r="M2375" s="30"/>
      <c r="N2375" s="30"/>
      <c r="O2375" s="30"/>
      <c r="P2375" s="30"/>
      <c r="Q2375" s="30"/>
      <c r="R2375" s="30"/>
      <c r="S2375" s="30"/>
      <c r="T2375" s="30"/>
      <c r="U2375" s="30"/>
      <c r="V2375" s="30"/>
      <c r="W2375" s="30"/>
      <c r="X2375" s="31"/>
      <c r="Y2375" s="30"/>
      <c r="Z2375" s="32"/>
    </row>
    <row r="2376" spans="2:26" x14ac:dyDescent="0.2">
      <c r="B2376" s="34"/>
      <c r="C2376" s="30"/>
      <c r="D2376" s="30"/>
      <c r="E2376" s="30"/>
      <c r="F2376" s="30"/>
      <c r="G2376" s="30"/>
      <c r="H2376" s="30"/>
      <c r="I2376" s="30"/>
      <c r="J2376" s="30"/>
      <c r="K2376" s="30"/>
      <c r="L2376" s="30"/>
      <c r="M2376" s="30"/>
      <c r="N2376" s="30"/>
      <c r="O2376" s="30"/>
      <c r="P2376" s="30"/>
      <c r="Q2376" s="30"/>
      <c r="R2376" s="30"/>
      <c r="S2376" s="30"/>
      <c r="T2376" s="30"/>
      <c r="U2376" s="30"/>
      <c r="V2376" s="30"/>
      <c r="W2376" s="30"/>
      <c r="X2376" s="31"/>
      <c r="Y2376" s="30"/>
      <c r="Z2376" s="32"/>
    </row>
    <row r="2377" spans="2:26" x14ac:dyDescent="0.2">
      <c r="B2377" s="34"/>
      <c r="C2377" s="30"/>
      <c r="D2377" s="30"/>
      <c r="E2377" s="30"/>
      <c r="F2377" s="30"/>
      <c r="G2377" s="30"/>
      <c r="H2377" s="30"/>
      <c r="I2377" s="30"/>
      <c r="J2377" s="30"/>
      <c r="K2377" s="30"/>
      <c r="L2377" s="30"/>
      <c r="M2377" s="30"/>
      <c r="N2377" s="30"/>
      <c r="O2377" s="30"/>
      <c r="P2377" s="30"/>
      <c r="Q2377" s="30"/>
      <c r="R2377" s="30"/>
      <c r="S2377" s="30"/>
      <c r="T2377" s="30"/>
      <c r="U2377" s="30"/>
      <c r="V2377" s="30"/>
      <c r="W2377" s="30"/>
      <c r="X2377" s="31"/>
      <c r="Y2377" s="30"/>
      <c r="Z2377" s="32"/>
    </row>
    <row r="2378" spans="2:26" x14ac:dyDescent="0.2">
      <c r="B2378" s="34"/>
      <c r="C2378" s="30"/>
      <c r="D2378" s="30"/>
      <c r="E2378" s="30"/>
      <c r="F2378" s="30"/>
      <c r="G2378" s="30"/>
      <c r="H2378" s="30"/>
      <c r="I2378" s="30"/>
      <c r="J2378" s="30"/>
      <c r="K2378" s="30"/>
      <c r="L2378" s="30"/>
      <c r="M2378" s="30"/>
      <c r="N2378" s="30"/>
      <c r="O2378" s="30"/>
      <c r="P2378" s="30"/>
      <c r="Q2378" s="30"/>
      <c r="R2378" s="30"/>
      <c r="S2378" s="30"/>
      <c r="T2378" s="30"/>
      <c r="U2378" s="30"/>
      <c r="V2378" s="30"/>
      <c r="W2378" s="30"/>
      <c r="X2378" s="31"/>
      <c r="Y2378" s="30"/>
      <c r="Z2378" s="32"/>
    </row>
    <row r="2379" spans="2:26" x14ac:dyDescent="0.2">
      <c r="B2379" s="34"/>
      <c r="C2379" s="30"/>
      <c r="D2379" s="30"/>
      <c r="E2379" s="30"/>
      <c r="F2379" s="30"/>
      <c r="G2379" s="30"/>
      <c r="H2379" s="30"/>
      <c r="I2379" s="30"/>
      <c r="J2379" s="30"/>
      <c r="K2379" s="30"/>
      <c r="L2379" s="30"/>
      <c r="M2379" s="30"/>
      <c r="N2379" s="30"/>
      <c r="O2379" s="30"/>
      <c r="P2379" s="30"/>
      <c r="Q2379" s="30"/>
      <c r="R2379" s="30"/>
      <c r="S2379" s="30"/>
      <c r="T2379" s="30"/>
      <c r="U2379" s="30"/>
      <c r="V2379" s="30"/>
      <c r="W2379" s="30"/>
      <c r="X2379" s="31"/>
      <c r="Y2379" s="30"/>
      <c r="Z2379" s="32"/>
    </row>
    <row r="2380" spans="2:26" x14ac:dyDescent="0.2">
      <c r="B2380" s="34"/>
      <c r="C2380" s="30"/>
      <c r="D2380" s="30"/>
      <c r="E2380" s="30"/>
      <c r="F2380" s="30"/>
      <c r="G2380" s="30"/>
      <c r="H2380" s="30"/>
      <c r="I2380" s="30"/>
      <c r="J2380" s="30"/>
      <c r="K2380" s="30"/>
      <c r="L2380" s="30"/>
      <c r="M2380" s="30"/>
      <c r="N2380" s="30"/>
      <c r="O2380" s="30"/>
      <c r="P2380" s="30"/>
      <c r="Q2380" s="30"/>
      <c r="R2380" s="30"/>
      <c r="S2380" s="30"/>
      <c r="T2380" s="30"/>
      <c r="U2380" s="30"/>
      <c r="V2380" s="30"/>
      <c r="W2380" s="30"/>
      <c r="X2380" s="31"/>
      <c r="Y2380" s="30"/>
      <c r="Z2380" s="32"/>
    </row>
    <row r="2381" spans="2:26" x14ac:dyDescent="0.2">
      <c r="B2381" s="34"/>
      <c r="C2381" s="30"/>
      <c r="D2381" s="30"/>
      <c r="E2381" s="30"/>
      <c r="F2381" s="30"/>
      <c r="G2381" s="30"/>
      <c r="H2381" s="30"/>
      <c r="I2381" s="30"/>
      <c r="J2381" s="30"/>
      <c r="K2381" s="30"/>
      <c r="L2381" s="30"/>
      <c r="M2381" s="30"/>
      <c r="N2381" s="30"/>
      <c r="O2381" s="30"/>
      <c r="P2381" s="30"/>
      <c r="Q2381" s="30"/>
      <c r="R2381" s="30"/>
      <c r="S2381" s="30"/>
      <c r="T2381" s="30"/>
      <c r="U2381" s="30"/>
      <c r="V2381" s="30"/>
      <c r="W2381" s="30"/>
      <c r="X2381" s="31"/>
      <c r="Y2381" s="30"/>
      <c r="Z2381" s="32"/>
    </row>
    <row r="2382" spans="2:26" x14ac:dyDescent="0.2">
      <c r="B2382" s="34"/>
      <c r="C2382" s="30"/>
      <c r="D2382" s="30"/>
      <c r="E2382" s="30"/>
      <c r="F2382" s="30"/>
      <c r="G2382" s="30"/>
      <c r="H2382" s="30"/>
      <c r="I2382" s="30"/>
      <c r="J2382" s="30"/>
      <c r="K2382" s="30"/>
      <c r="L2382" s="30"/>
      <c r="M2382" s="30"/>
      <c r="N2382" s="30"/>
      <c r="O2382" s="30"/>
      <c r="P2382" s="30"/>
      <c r="Q2382" s="30"/>
      <c r="R2382" s="30"/>
      <c r="S2382" s="30"/>
      <c r="T2382" s="30"/>
      <c r="U2382" s="30"/>
      <c r="V2382" s="30"/>
      <c r="W2382" s="30"/>
      <c r="X2382" s="31"/>
      <c r="Y2382" s="30"/>
      <c r="Z2382" s="32"/>
    </row>
    <row r="2383" spans="2:26" x14ac:dyDescent="0.2">
      <c r="B2383" s="34"/>
      <c r="C2383" s="30"/>
      <c r="D2383" s="30"/>
      <c r="E2383" s="30"/>
      <c r="F2383" s="30"/>
      <c r="G2383" s="30"/>
      <c r="H2383" s="30"/>
      <c r="I2383" s="30"/>
      <c r="J2383" s="30"/>
      <c r="K2383" s="30"/>
      <c r="L2383" s="30"/>
      <c r="M2383" s="30"/>
      <c r="N2383" s="30"/>
      <c r="O2383" s="30"/>
      <c r="P2383" s="30"/>
      <c r="Q2383" s="30"/>
      <c r="R2383" s="30"/>
      <c r="S2383" s="30"/>
      <c r="T2383" s="30"/>
      <c r="U2383" s="30"/>
      <c r="V2383" s="30"/>
      <c r="W2383" s="30"/>
      <c r="X2383" s="31"/>
      <c r="Y2383" s="30"/>
      <c r="Z2383" s="32"/>
    </row>
    <row r="2384" spans="2:26" x14ac:dyDescent="0.2">
      <c r="B2384" s="34"/>
      <c r="C2384" s="30"/>
      <c r="D2384" s="30"/>
      <c r="E2384" s="30"/>
      <c r="F2384" s="30"/>
      <c r="G2384" s="30"/>
      <c r="H2384" s="30"/>
      <c r="I2384" s="30"/>
      <c r="J2384" s="30"/>
      <c r="K2384" s="30"/>
      <c r="L2384" s="30"/>
      <c r="M2384" s="30"/>
      <c r="N2384" s="30"/>
      <c r="O2384" s="30"/>
      <c r="P2384" s="30"/>
      <c r="Q2384" s="30"/>
      <c r="R2384" s="30"/>
      <c r="S2384" s="30"/>
      <c r="T2384" s="30"/>
      <c r="U2384" s="30"/>
      <c r="V2384" s="30"/>
      <c r="W2384" s="30"/>
      <c r="X2384" s="31"/>
      <c r="Y2384" s="30"/>
      <c r="Z2384" s="32"/>
    </row>
    <row r="2385" spans="2:26" x14ac:dyDescent="0.2">
      <c r="B2385" s="34"/>
      <c r="C2385" s="30"/>
      <c r="D2385" s="30"/>
      <c r="E2385" s="30"/>
      <c r="F2385" s="30"/>
      <c r="G2385" s="30"/>
      <c r="H2385" s="30"/>
      <c r="I2385" s="30"/>
      <c r="J2385" s="30"/>
      <c r="K2385" s="30"/>
      <c r="L2385" s="30"/>
      <c r="M2385" s="30"/>
      <c r="N2385" s="30"/>
      <c r="O2385" s="30"/>
      <c r="P2385" s="30"/>
      <c r="Q2385" s="30"/>
      <c r="R2385" s="30"/>
      <c r="S2385" s="30"/>
      <c r="T2385" s="30"/>
      <c r="U2385" s="30"/>
      <c r="V2385" s="30"/>
      <c r="W2385" s="30"/>
      <c r="X2385" s="31"/>
      <c r="Y2385" s="30"/>
      <c r="Z2385" s="32"/>
    </row>
    <row r="2386" spans="2:26" x14ac:dyDescent="0.2">
      <c r="B2386" s="34"/>
      <c r="C2386" s="30"/>
      <c r="D2386" s="30"/>
      <c r="E2386" s="30"/>
      <c r="F2386" s="30"/>
      <c r="G2386" s="30"/>
      <c r="H2386" s="30"/>
      <c r="I2386" s="30"/>
      <c r="J2386" s="30"/>
      <c r="K2386" s="30"/>
      <c r="L2386" s="30"/>
      <c r="M2386" s="30"/>
      <c r="N2386" s="30"/>
      <c r="O2386" s="30"/>
      <c r="P2386" s="30"/>
      <c r="Q2386" s="30"/>
      <c r="R2386" s="30"/>
      <c r="S2386" s="30"/>
      <c r="T2386" s="30"/>
      <c r="U2386" s="30"/>
      <c r="V2386" s="30"/>
      <c r="W2386" s="30"/>
      <c r="X2386" s="31"/>
      <c r="Y2386" s="30"/>
      <c r="Z2386" s="32"/>
    </row>
    <row r="2387" spans="2:26" x14ac:dyDescent="0.2">
      <c r="B2387" s="34"/>
      <c r="C2387" s="30"/>
      <c r="D2387" s="30"/>
      <c r="E2387" s="30"/>
      <c r="F2387" s="30"/>
      <c r="G2387" s="30"/>
      <c r="H2387" s="30"/>
      <c r="I2387" s="30"/>
      <c r="J2387" s="30"/>
      <c r="K2387" s="30"/>
      <c r="L2387" s="30"/>
      <c r="M2387" s="30"/>
      <c r="N2387" s="30"/>
      <c r="O2387" s="30"/>
      <c r="P2387" s="30"/>
      <c r="Q2387" s="30"/>
      <c r="R2387" s="30"/>
      <c r="S2387" s="30"/>
      <c r="T2387" s="30"/>
      <c r="U2387" s="30"/>
      <c r="V2387" s="30"/>
      <c r="W2387" s="30"/>
      <c r="X2387" s="31"/>
      <c r="Y2387" s="30"/>
      <c r="Z2387" s="32"/>
    </row>
    <row r="2388" spans="2:26" x14ac:dyDescent="0.2">
      <c r="B2388" s="34"/>
      <c r="C2388" s="30"/>
      <c r="D2388" s="30"/>
      <c r="E2388" s="30"/>
      <c r="F2388" s="30"/>
      <c r="G2388" s="30"/>
      <c r="H2388" s="30"/>
      <c r="I2388" s="30"/>
      <c r="J2388" s="30"/>
      <c r="K2388" s="30"/>
      <c r="L2388" s="30"/>
      <c r="M2388" s="30"/>
      <c r="N2388" s="30"/>
      <c r="O2388" s="30"/>
      <c r="P2388" s="30"/>
      <c r="Q2388" s="30"/>
      <c r="R2388" s="30"/>
      <c r="S2388" s="30"/>
      <c r="T2388" s="30"/>
      <c r="U2388" s="30"/>
      <c r="V2388" s="30"/>
      <c r="W2388" s="30"/>
      <c r="X2388" s="31"/>
      <c r="Y2388" s="30"/>
      <c r="Z2388" s="32"/>
    </row>
    <row r="2389" spans="2:26" x14ac:dyDescent="0.2">
      <c r="B2389" s="34"/>
      <c r="C2389" s="30"/>
      <c r="D2389" s="30"/>
      <c r="E2389" s="30"/>
      <c r="F2389" s="30"/>
      <c r="G2389" s="30"/>
      <c r="H2389" s="30"/>
      <c r="I2389" s="30"/>
      <c r="J2389" s="30"/>
      <c r="K2389" s="30"/>
      <c r="L2389" s="30"/>
      <c r="M2389" s="30"/>
      <c r="N2389" s="30"/>
      <c r="O2389" s="30"/>
      <c r="P2389" s="30"/>
      <c r="Q2389" s="30"/>
      <c r="R2389" s="30"/>
      <c r="S2389" s="30"/>
      <c r="T2389" s="30"/>
      <c r="U2389" s="30"/>
      <c r="V2389" s="30"/>
      <c r="W2389" s="30"/>
      <c r="X2389" s="31"/>
      <c r="Y2389" s="30"/>
      <c r="Z2389" s="32"/>
    </row>
    <row r="2390" spans="2:26" x14ac:dyDescent="0.2">
      <c r="B2390" s="34"/>
      <c r="C2390" s="30"/>
      <c r="D2390" s="30"/>
      <c r="E2390" s="30"/>
      <c r="F2390" s="30"/>
      <c r="G2390" s="30"/>
      <c r="H2390" s="30"/>
      <c r="I2390" s="30"/>
      <c r="J2390" s="30"/>
      <c r="K2390" s="30"/>
      <c r="L2390" s="30"/>
      <c r="M2390" s="30"/>
      <c r="N2390" s="30"/>
      <c r="O2390" s="30"/>
      <c r="P2390" s="30"/>
      <c r="Q2390" s="30"/>
      <c r="R2390" s="30"/>
      <c r="S2390" s="30"/>
      <c r="T2390" s="30"/>
      <c r="U2390" s="30"/>
      <c r="V2390" s="30"/>
      <c r="W2390" s="30"/>
      <c r="X2390" s="31"/>
      <c r="Y2390" s="30"/>
      <c r="Z2390" s="32"/>
    </row>
    <row r="2391" spans="2:26" x14ac:dyDescent="0.2">
      <c r="B2391" s="34"/>
      <c r="C2391" s="30"/>
      <c r="D2391" s="30"/>
      <c r="E2391" s="30"/>
      <c r="F2391" s="30"/>
      <c r="G2391" s="30"/>
      <c r="H2391" s="30"/>
      <c r="I2391" s="30"/>
      <c r="J2391" s="30"/>
      <c r="K2391" s="30"/>
      <c r="L2391" s="30"/>
      <c r="M2391" s="30"/>
      <c r="N2391" s="30"/>
      <c r="O2391" s="30"/>
      <c r="P2391" s="30"/>
      <c r="Q2391" s="30"/>
      <c r="R2391" s="30"/>
      <c r="S2391" s="30"/>
      <c r="T2391" s="30"/>
      <c r="U2391" s="30"/>
      <c r="V2391" s="30"/>
      <c r="W2391" s="30"/>
      <c r="X2391" s="31"/>
      <c r="Y2391" s="30"/>
      <c r="Z2391" s="32"/>
    </row>
    <row r="2392" spans="2:26" x14ac:dyDescent="0.2">
      <c r="B2392" s="34"/>
      <c r="C2392" s="30"/>
      <c r="D2392" s="30"/>
      <c r="E2392" s="30"/>
      <c r="F2392" s="30"/>
      <c r="G2392" s="30"/>
      <c r="H2392" s="30"/>
      <c r="I2392" s="30"/>
      <c r="J2392" s="30"/>
      <c r="K2392" s="30"/>
      <c r="L2392" s="30"/>
      <c r="M2392" s="30"/>
      <c r="N2392" s="30"/>
      <c r="O2392" s="30"/>
      <c r="P2392" s="30"/>
      <c r="Q2392" s="30"/>
      <c r="R2392" s="30"/>
      <c r="S2392" s="30"/>
      <c r="T2392" s="30"/>
      <c r="U2392" s="30"/>
      <c r="V2392" s="30"/>
      <c r="W2392" s="30"/>
      <c r="X2392" s="31"/>
      <c r="Y2392" s="30"/>
      <c r="Z2392" s="32"/>
    </row>
    <row r="2393" spans="2:26" x14ac:dyDescent="0.2">
      <c r="B2393" s="34"/>
      <c r="C2393" s="30"/>
      <c r="D2393" s="30"/>
      <c r="E2393" s="30"/>
      <c r="F2393" s="30"/>
      <c r="G2393" s="30"/>
      <c r="H2393" s="30"/>
      <c r="I2393" s="30"/>
      <c r="J2393" s="30"/>
      <c r="K2393" s="30"/>
      <c r="L2393" s="30"/>
      <c r="M2393" s="30"/>
      <c r="N2393" s="30"/>
      <c r="O2393" s="30"/>
      <c r="P2393" s="30"/>
      <c r="Q2393" s="30"/>
      <c r="R2393" s="30"/>
      <c r="S2393" s="30"/>
      <c r="T2393" s="30"/>
      <c r="U2393" s="30"/>
      <c r="V2393" s="30"/>
      <c r="W2393" s="30"/>
      <c r="X2393" s="31"/>
      <c r="Y2393" s="30"/>
      <c r="Z2393" s="32"/>
    </row>
    <row r="2394" spans="2:26" x14ac:dyDescent="0.2">
      <c r="B2394" s="34"/>
      <c r="C2394" s="30"/>
      <c r="D2394" s="30"/>
      <c r="E2394" s="30"/>
      <c r="F2394" s="30"/>
      <c r="G2394" s="30"/>
      <c r="H2394" s="30"/>
      <c r="I2394" s="30"/>
      <c r="J2394" s="30"/>
      <c r="K2394" s="30"/>
      <c r="L2394" s="30"/>
      <c r="M2394" s="30"/>
      <c r="N2394" s="30"/>
      <c r="O2394" s="30"/>
      <c r="P2394" s="30"/>
      <c r="Q2394" s="30"/>
      <c r="R2394" s="30"/>
      <c r="S2394" s="30"/>
      <c r="T2394" s="30"/>
      <c r="U2394" s="30"/>
      <c r="V2394" s="30"/>
      <c r="W2394" s="30"/>
      <c r="X2394" s="31"/>
      <c r="Y2394" s="30"/>
      <c r="Z2394" s="32"/>
    </row>
    <row r="2395" spans="2:26" x14ac:dyDescent="0.2">
      <c r="B2395" s="34"/>
      <c r="C2395" s="30"/>
      <c r="D2395" s="30"/>
      <c r="E2395" s="30"/>
      <c r="F2395" s="30"/>
      <c r="G2395" s="30"/>
      <c r="H2395" s="30"/>
      <c r="I2395" s="30"/>
      <c r="J2395" s="30"/>
      <c r="K2395" s="30"/>
      <c r="L2395" s="30"/>
      <c r="M2395" s="30"/>
      <c r="N2395" s="30"/>
      <c r="O2395" s="30"/>
      <c r="P2395" s="30"/>
      <c r="Q2395" s="30"/>
      <c r="R2395" s="30"/>
      <c r="S2395" s="30"/>
      <c r="T2395" s="30"/>
      <c r="U2395" s="30"/>
      <c r="V2395" s="30"/>
      <c r="W2395" s="30"/>
      <c r="X2395" s="31"/>
      <c r="Y2395" s="30"/>
      <c r="Z2395" s="32"/>
    </row>
    <row r="2396" spans="2:26" x14ac:dyDescent="0.2">
      <c r="B2396" s="34"/>
      <c r="C2396" s="30"/>
      <c r="D2396" s="30"/>
      <c r="E2396" s="30"/>
      <c r="F2396" s="30"/>
      <c r="G2396" s="30"/>
      <c r="H2396" s="30"/>
      <c r="I2396" s="30"/>
      <c r="J2396" s="30"/>
      <c r="K2396" s="30"/>
      <c r="L2396" s="30"/>
      <c r="M2396" s="30"/>
      <c r="N2396" s="30"/>
      <c r="O2396" s="30"/>
      <c r="P2396" s="30"/>
      <c r="Q2396" s="30"/>
      <c r="R2396" s="30"/>
      <c r="S2396" s="30"/>
      <c r="T2396" s="30"/>
      <c r="U2396" s="30"/>
      <c r="V2396" s="30"/>
      <c r="W2396" s="30"/>
      <c r="X2396" s="31"/>
      <c r="Y2396" s="30"/>
      <c r="Z2396" s="32"/>
    </row>
    <row r="2397" spans="2:26" x14ac:dyDescent="0.2">
      <c r="B2397" s="34"/>
      <c r="C2397" s="30"/>
      <c r="D2397" s="30"/>
      <c r="E2397" s="30"/>
      <c r="F2397" s="30"/>
      <c r="G2397" s="30"/>
      <c r="H2397" s="30"/>
      <c r="I2397" s="30"/>
      <c r="J2397" s="30"/>
      <c r="K2397" s="30"/>
      <c r="L2397" s="30"/>
      <c r="M2397" s="30"/>
      <c r="N2397" s="30"/>
      <c r="O2397" s="30"/>
      <c r="P2397" s="30"/>
      <c r="Q2397" s="30"/>
      <c r="R2397" s="30"/>
      <c r="S2397" s="30"/>
      <c r="T2397" s="30"/>
      <c r="U2397" s="30"/>
      <c r="V2397" s="30"/>
      <c r="W2397" s="30"/>
      <c r="X2397" s="31"/>
      <c r="Y2397" s="30"/>
      <c r="Z2397" s="32"/>
    </row>
    <row r="2398" spans="2:26" x14ac:dyDescent="0.2">
      <c r="B2398" s="34"/>
      <c r="C2398" s="30"/>
      <c r="D2398" s="30"/>
      <c r="E2398" s="30"/>
      <c r="F2398" s="30"/>
      <c r="G2398" s="30"/>
      <c r="H2398" s="30"/>
      <c r="I2398" s="30"/>
      <c r="J2398" s="30"/>
      <c r="K2398" s="30"/>
      <c r="L2398" s="30"/>
      <c r="M2398" s="30"/>
      <c r="N2398" s="30"/>
      <c r="O2398" s="30"/>
      <c r="P2398" s="30"/>
      <c r="Q2398" s="30"/>
      <c r="R2398" s="30"/>
      <c r="S2398" s="30"/>
      <c r="T2398" s="30"/>
      <c r="U2398" s="30"/>
      <c r="V2398" s="30"/>
      <c r="W2398" s="30"/>
      <c r="X2398" s="31"/>
      <c r="Y2398" s="30"/>
      <c r="Z2398" s="32"/>
    </row>
    <row r="2399" spans="2:26" x14ac:dyDescent="0.2">
      <c r="B2399" s="34"/>
      <c r="C2399" s="30"/>
      <c r="D2399" s="30"/>
      <c r="E2399" s="30"/>
      <c r="F2399" s="30"/>
      <c r="G2399" s="30"/>
      <c r="H2399" s="30"/>
      <c r="I2399" s="30"/>
      <c r="J2399" s="30"/>
      <c r="K2399" s="30"/>
      <c r="L2399" s="30"/>
      <c r="M2399" s="30"/>
      <c r="N2399" s="30"/>
      <c r="O2399" s="30"/>
      <c r="P2399" s="30"/>
      <c r="Q2399" s="30"/>
      <c r="R2399" s="30"/>
      <c r="S2399" s="30"/>
      <c r="T2399" s="30"/>
      <c r="U2399" s="30"/>
      <c r="V2399" s="30"/>
      <c r="W2399" s="30"/>
      <c r="X2399" s="31"/>
      <c r="Y2399" s="30"/>
      <c r="Z2399" s="32"/>
    </row>
    <row r="2400" spans="2:26" x14ac:dyDescent="0.2">
      <c r="B2400" s="34"/>
      <c r="C2400" s="30"/>
      <c r="D2400" s="30"/>
      <c r="E2400" s="30"/>
      <c r="F2400" s="30"/>
      <c r="G2400" s="30"/>
      <c r="H2400" s="30"/>
      <c r="I2400" s="30"/>
      <c r="J2400" s="30"/>
      <c r="K2400" s="30"/>
      <c r="L2400" s="30"/>
      <c r="M2400" s="30"/>
      <c r="N2400" s="30"/>
      <c r="O2400" s="30"/>
      <c r="P2400" s="30"/>
      <c r="Q2400" s="30"/>
      <c r="R2400" s="30"/>
      <c r="S2400" s="30"/>
      <c r="T2400" s="30"/>
      <c r="U2400" s="30"/>
      <c r="V2400" s="30"/>
      <c r="W2400" s="30"/>
      <c r="X2400" s="31"/>
      <c r="Y2400" s="30"/>
      <c r="Z2400" s="32"/>
    </row>
    <row r="2401" spans="2:26" x14ac:dyDescent="0.2">
      <c r="B2401" s="34"/>
      <c r="C2401" s="30"/>
      <c r="D2401" s="30"/>
      <c r="E2401" s="30"/>
      <c r="F2401" s="30"/>
      <c r="G2401" s="30"/>
      <c r="H2401" s="30"/>
      <c r="I2401" s="30"/>
      <c r="J2401" s="30"/>
      <c r="K2401" s="30"/>
      <c r="L2401" s="30"/>
      <c r="M2401" s="30"/>
      <c r="N2401" s="30"/>
      <c r="O2401" s="30"/>
      <c r="P2401" s="30"/>
      <c r="Q2401" s="30"/>
      <c r="R2401" s="30"/>
      <c r="S2401" s="30"/>
      <c r="T2401" s="30"/>
      <c r="U2401" s="30"/>
      <c r="V2401" s="30"/>
      <c r="W2401" s="30"/>
      <c r="X2401" s="31"/>
      <c r="Y2401" s="30"/>
      <c r="Z2401" s="32"/>
    </row>
    <row r="2402" spans="2:26" x14ac:dyDescent="0.2">
      <c r="B2402" s="34"/>
      <c r="C2402" s="30"/>
      <c r="D2402" s="30"/>
      <c r="E2402" s="30"/>
      <c r="F2402" s="30"/>
      <c r="G2402" s="30"/>
      <c r="H2402" s="30"/>
      <c r="I2402" s="30"/>
      <c r="J2402" s="30"/>
      <c r="K2402" s="30"/>
      <c r="L2402" s="30"/>
      <c r="M2402" s="30"/>
      <c r="N2402" s="30"/>
      <c r="O2402" s="30"/>
      <c r="P2402" s="30"/>
      <c r="Q2402" s="30"/>
      <c r="R2402" s="30"/>
      <c r="S2402" s="30"/>
      <c r="T2402" s="30"/>
      <c r="U2402" s="30"/>
      <c r="V2402" s="30"/>
      <c r="W2402" s="30"/>
      <c r="X2402" s="31"/>
      <c r="Y2402" s="30"/>
      <c r="Z2402" s="32"/>
    </row>
    <row r="2403" spans="2:26" x14ac:dyDescent="0.2">
      <c r="B2403" s="34"/>
      <c r="C2403" s="30"/>
      <c r="D2403" s="30"/>
      <c r="E2403" s="30"/>
      <c r="F2403" s="30"/>
      <c r="G2403" s="30"/>
      <c r="H2403" s="30"/>
      <c r="I2403" s="30"/>
      <c r="J2403" s="30"/>
      <c r="K2403" s="30"/>
      <c r="L2403" s="30"/>
      <c r="M2403" s="30"/>
      <c r="N2403" s="30"/>
      <c r="O2403" s="30"/>
      <c r="P2403" s="30"/>
      <c r="Q2403" s="30"/>
      <c r="R2403" s="30"/>
      <c r="S2403" s="30"/>
      <c r="T2403" s="30"/>
      <c r="U2403" s="30"/>
      <c r="V2403" s="30"/>
      <c r="W2403" s="30"/>
      <c r="X2403" s="31"/>
      <c r="Y2403" s="30"/>
      <c r="Z2403" s="32"/>
    </row>
    <row r="2404" spans="2:26" x14ac:dyDescent="0.2">
      <c r="B2404" s="34"/>
      <c r="C2404" s="30"/>
      <c r="D2404" s="30"/>
      <c r="E2404" s="30"/>
      <c r="F2404" s="30"/>
      <c r="G2404" s="30"/>
      <c r="H2404" s="30"/>
      <c r="I2404" s="30"/>
      <c r="J2404" s="30"/>
      <c r="K2404" s="30"/>
      <c r="L2404" s="30"/>
      <c r="M2404" s="30"/>
      <c r="N2404" s="30"/>
      <c r="O2404" s="30"/>
      <c r="P2404" s="30"/>
      <c r="Q2404" s="30"/>
      <c r="R2404" s="30"/>
      <c r="S2404" s="30"/>
      <c r="T2404" s="30"/>
      <c r="U2404" s="30"/>
      <c r="V2404" s="30"/>
      <c r="W2404" s="30"/>
      <c r="X2404" s="31"/>
      <c r="Y2404" s="30"/>
      <c r="Z2404" s="32"/>
    </row>
    <row r="2405" spans="2:26" x14ac:dyDescent="0.2">
      <c r="B2405" s="34"/>
      <c r="C2405" s="30"/>
      <c r="D2405" s="30"/>
      <c r="E2405" s="30"/>
      <c r="F2405" s="30"/>
      <c r="G2405" s="30"/>
      <c r="H2405" s="30"/>
      <c r="I2405" s="30"/>
      <c r="J2405" s="30"/>
      <c r="K2405" s="30"/>
      <c r="L2405" s="30"/>
      <c r="M2405" s="30"/>
      <c r="N2405" s="30"/>
      <c r="O2405" s="30"/>
      <c r="P2405" s="30"/>
      <c r="Q2405" s="30"/>
      <c r="R2405" s="30"/>
      <c r="S2405" s="30"/>
      <c r="T2405" s="30"/>
      <c r="U2405" s="30"/>
      <c r="V2405" s="30"/>
      <c r="W2405" s="30"/>
      <c r="X2405" s="31"/>
      <c r="Y2405" s="30"/>
      <c r="Z2405" s="32"/>
    </row>
    <row r="2406" spans="2:26" x14ac:dyDescent="0.2">
      <c r="B2406" s="34"/>
      <c r="C2406" s="30"/>
      <c r="D2406" s="30"/>
      <c r="E2406" s="30"/>
      <c r="F2406" s="30"/>
      <c r="G2406" s="30"/>
      <c r="H2406" s="30"/>
      <c r="I2406" s="30"/>
      <c r="J2406" s="30"/>
      <c r="K2406" s="30"/>
      <c r="L2406" s="30"/>
      <c r="M2406" s="30"/>
      <c r="N2406" s="30"/>
      <c r="O2406" s="30"/>
      <c r="P2406" s="30"/>
      <c r="Q2406" s="30"/>
      <c r="R2406" s="30"/>
      <c r="S2406" s="30"/>
      <c r="T2406" s="30"/>
      <c r="U2406" s="30"/>
      <c r="V2406" s="30"/>
      <c r="W2406" s="30"/>
      <c r="X2406" s="31"/>
      <c r="Y2406" s="30"/>
      <c r="Z2406" s="32"/>
    </row>
    <row r="2407" spans="2:26" x14ac:dyDescent="0.2">
      <c r="B2407" s="34"/>
      <c r="C2407" s="30"/>
      <c r="D2407" s="30"/>
      <c r="E2407" s="30"/>
      <c r="F2407" s="30"/>
      <c r="G2407" s="30"/>
      <c r="H2407" s="30"/>
      <c r="I2407" s="30"/>
      <c r="J2407" s="30"/>
      <c r="K2407" s="30"/>
      <c r="L2407" s="30"/>
      <c r="M2407" s="30"/>
      <c r="N2407" s="30"/>
      <c r="O2407" s="30"/>
      <c r="P2407" s="30"/>
      <c r="Q2407" s="30"/>
      <c r="R2407" s="30"/>
      <c r="S2407" s="30"/>
      <c r="T2407" s="30"/>
      <c r="U2407" s="30"/>
      <c r="V2407" s="30"/>
      <c r="W2407" s="30"/>
      <c r="X2407" s="31"/>
      <c r="Y2407" s="30"/>
      <c r="Z2407" s="32"/>
    </row>
    <row r="2408" spans="2:26" x14ac:dyDescent="0.2">
      <c r="B2408" s="34"/>
      <c r="C2408" s="30"/>
      <c r="D2408" s="30"/>
      <c r="E2408" s="30"/>
      <c r="F2408" s="30"/>
      <c r="G2408" s="30"/>
      <c r="H2408" s="30"/>
      <c r="I2408" s="30"/>
      <c r="J2408" s="30"/>
      <c r="K2408" s="30"/>
      <c r="L2408" s="30"/>
      <c r="M2408" s="30"/>
      <c r="N2408" s="30"/>
      <c r="O2408" s="30"/>
      <c r="P2408" s="30"/>
      <c r="Q2408" s="30"/>
      <c r="R2408" s="30"/>
      <c r="S2408" s="30"/>
      <c r="T2408" s="30"/>
      <c r="U2408" s="30"/>
      <c r="V2408" s="30"/>
      <c r="W2408" s="30"/>
      <c r="X2408" s="31"/>
      <c r="Y2408" s="30"/>
      <c r="Z2408" s="32"/>
    </row>
    <row r="2409" spans="2:26" x14ac:dyDescent="0.2">
      <c r="B2409" s="34"/>
      <c r="C2409" s="30"/>
      <c r="D2409" s="30"/>
      <c r="E2409" s="30"/>
      <c r="F2409" s="30"/>
      <c r="G2409" s="30"/>
      <c r="H2409" s="30"/>
      <c r="I2409" s="30"/>
      <c r="J2409" s="30"/>
      <c r="K2409" s="30"/>
      <c r="L2409" s="30"/>
      <c r="M2409" s="30"/>
      <c r="N2409" s="30"/>
      <c r="O2409" s="30"/>
      <c r="P2409" s="30"/>
      <c r="Q2409" s="30"/>
      <c r="R2409" s="30"/>
      <c r="S2409" s="30"/>
      <c r="T2409" s="30"/>
      <c r="U2409" s="30"/>
      <c r="V2409" s="30"/>
      <c r="W2409" s="30"/>
      <c r="X2409" s="31"/>
      <c r="Y2409" s="30"/>
      <c r="Z2409" s="32"/>
    </row>
    <row r="2410" spans="2:26" x14ac:dyDescent="0.2">
      <c r="B2410" s="34"/>
      <c r="C2410" s="30"/>
      <c r="D2410" s="30"/>
      <c r="E2410" s="30"/>
      <c r="F2410" s="30"/>
      <c r="G2410" s="30"/>
      <c r="H2410" s="30"/>
      <c r="I2410" s="30"/>
      <c r="J2410" s="30"/>
      <c r="K2410" s="30"/>
      <c r="L2410" s="30"/>
      <c r="M2410" s="30"/>
      <c r="N2410" s="30"/>
      <c r="O2410" s="30"/>
      <c r="P2410" s="30"/>
      <c r="Q2410" s="30"/>
      <c r="R2410" s="30"/>
      <c r="S2410" s="30"/>
      <c r="T2410" s="30"/>
      <c r="U2410" s="30"/>
      <c r="V2410" s="30"/>
      <c r="W2410" s="30"/>
      <c r="X2410" s="31"/>
      <c r="Y2410" s="30"/>
      <c r="Z2410" s="32"/>
    </row>
    <row r="2411" spans="2:26" x14ac:dyDescent="0.2">
      <c r="B2411" s="34"/>
      <c r="C2411" s="30"/>
      <c r="D2411" s="30"/>
      <c r="E2411" s="30"/>
      <c r="F2411" s="30"/>
      <c r="G2411" s="30"/>
      <c r="H2411" s="30"/>
      <c r="I2411" s="30"/>
      <c r="J2411" s="30"/>
      <c r="K2411" s="30"/>
      <c r="L2411" s="30"/>
      <c r="M2411" s="30"/>
      <c r="N2411" s="30"/>
      <c r="O2411" s="30"/>
      <c r="P2411" s="30"/>
      <c r="Q2411" s="30"/>
      <c r="R2411" s="30"/>
      <c r="S2411" s="30"/>
      <c r="T2411" s="30"/>
      <c r="U2411" s="30"/>
      <c r="V2411" s="30"/>
      <c r="W2411" s="30"/>
      <c r="X2411" s="31"/>
      <c r="Y2411" s="30"/>
      <c r="Z2411" s="32"/>
    </row>
    <row r="2412" spans="2:26" x14ac:dyDescent="0.2">
      <c r="B2412" s="34"/>
      <c r="C2412" s="30"/>
      <c r="D2412" s="30"/>
      <c r="E2412" s="30"/>
      <c r="F2412" s="30"/>
      <c r="G2412" s="30"/>
      <c r="H2412" s="30"/>
      <c r="I2412" s="30"/>
      <c r="J2412" s="30"/>
      <c r="K2412" s="30"/>
      <c r="L2412" s="30"/>
      <c r="M2412" s="30"/>
      <c r="N2412" s="30"/>
      <c r="O2412" s="30"/>
      <c r="P2412" s="30"/>
      <c r="Q2412" s="30"/>
      <c r="R2412" s="30"/>
      <c r="S2412" s="30"/>
      <c r="T2412" s="30"/>
      <c r="U2412" s="30"/>
      <c r="V2412" s="30"/>
      <c r="W2412" s="30"/>
      <c r="X2412" s="31"/>
      <c r="Y2412" s="30"/>
      <c r="Z2412" s="32"/>
    </row>
    <row r="2413" spans="2:26" x14ac:dyDescent="0.2">
      <c r="B2413" s="34"/>
      <c r="C2413" s="30"/>
      <c r="D2413" s="30"/>
      <c r="E2413" s="30"/>
      <c r="F2413" s="30"/>
      <c r="G2413" s="30"/>
      <c r="H2413" s="30"/>
      <c r="I2413" s="30"/>
      <c r="J2413" s="30"/>
      <c r="K2413" s="30"/>
      <c r="L2413" s="30"/>
      <c r="M2413" s="30"/>
      <c r="N2413" s="30"/>
      <c r="O2413" s="30"/>
      <c r="P2413" s="30"/>
      <c r="Q2413" s="30"/>
      <c r="R2413" s="30"/>
      <c r="S2413" s="30"/>
      <c r="T2413" s="30"/>
      <c r="U2413" s="30"/>
      <c r="V2413" s="30"/>
      <c r="W2413" s="30"/>
      <c r="X2413" s="31"/>
      <c r="Y2413" s="30"/>
      <c r="Z2413" s="32"/>
    </row>
    <row r="2414" spans="2:26" x14ac:dyDescent="0.2">
      <c r="B2414" s="34"/>
      <c r="C2414" s="30"/>
      <c r="D2414" s="30"/>
      <c r="E2414" s="30"/>
      <c r="F2414" s="30"/>
      <c r="G2414" s="30"/>
      <c r="H2414" s="30"/>
      <c r="I2414" s="30"/>
      <c r="J2414" s="30"/>
      <c r="K2414" s="30"/>
      <c r="L2414" s="30"/>
      <c r="M2414" s="30"/>
      <c r="N2414" s="30"/>
      <c r="O2414" s="30"/>
      <c r="P2414" s="30"/>
      <c r="Q2414" s="30"/>
      <c r="R2414" s="30"/>
      <c r="S2414" s="30"/>
      <c r="T2414" s="30"/>
      <c r="U2414" s="30"/>
      <c r="V2414" s="30"/>
      <c r="W2414" s="30"/>
      <c r="X2414" s="31"/>
      <c r="Y2414" s="30"/>
      <c r="Z2414" s="32"/>
    </row>
    <row r="2415" spans="2:26" x14ac:dyDescent="0.2">
      <c r="B2415" s="34"/>
      <c r="C2415" s="30"/>
      <c r="D2415" s="30"/>
      <c r="E2415" s="30"/>
      <c r="F2415" s="30"/>
      <c r="G2415" s="30"/>
      <c r="H2415" s="30"/>
      <c r="I2415" s="30"/>
      <c r="J2415" s="30"/>
      <c r="K2415" s="30"/>
      <c r="L2415" s="30"/>
      <c r="M2415" s="30"/>
      <c r="N2415" s="30"/>
      <c r="O2415" s="30"/>
      <c r="P2415" s="30"/>
      <c r="Q2415" s="30"/>
      <c r="R2415" s="30"/>
      <c r="S2415" s="30"/>
      <c r="T2415" s="30"/>
      <c r="U2415" s="30"/>
      <c r="V2415" s="30"/>
      <c r="W2415" s="30"/>
      <c r="X2415" s="31"/>
      <c r="Y2415" s="30"/>
      <c r="Z2415" s="32"/>
    </row>
    <row r="2416" spans="2:26" x14ac:dyDescent="0.2">
      <c r="B2416" s="34"/>
      <c r="C2416" s="30"/>
      <c r="D2416" s="30"/>
      <c r="E2416" s="30"/>
      <c r="F2416" s="30"/>
      <c r="G2416" s="30"/>
      <c r="H2416" s="30"/>
      <c r="I2416" s="30"/>
      <c r="J2416" s="30"/>
      <c r="K2416" s="30"/>
      <c r="L2416" s="30"/>
      <c r="M2416" s="30"/>
      <c r="N2416" s="30"/>
      <c r="O2416" s="30"/>
      <c r="P2416" s="30"/>
      <c r="Q2416" s="30"/>
      <c r="R2416" s="30"/>
      <c r="S2416" s="30"/>
      <c r="T2416" s="30"/>
      <c r="U2416" s="30"/>
      <c r="V2416" s="30"/>
      <c r="W2416" s="30"/>
      <c r="X2416" s="31"/>
      <c r="Y2416" s="30"/>
      <c r="Z2416" s="32"/>
    </row>
    <row r="2417" spans="2:26" x14ac:dyDescent="0.2">
      <c r="B2417" s="34"/>
      <c r="C2417" s="30"/>
      <c r="D2417" s="30"/>
      <c r="E2417" s="30"/>
      <c r="F2417" s="30"/>
      <c r="G2417" s="30"/>
      <c r="H2417" s="30"/>
      <c r="I2417" s="30"/>
      <c r="J2417" s="30"/>
      <c r="K2417" s="30"/>
      <c r="L2417" s="30"/>
      <c r="M2417" s="30"/>
      <c r="N2417" s="30"/>
      <c r="O2417" s="30"/>
      <c r="P2417" s="30"/>
      <c r="Q2417" s="30"/>
      <c r="R2417" s="30"/>
      <c r="S2417" s="30"/>
      <c r="T2417" s="30"/>
      <c r="U2417" s="30"/>
      <c r="V2417" s="30"/>
      <c r="W2417" s="30"/>
      <c r="X2417" s="31"/>
      <c r="Y2417" s="30"/>
      <c r="Z2417" s="32"/>
    </row>
    <row r="2418" spans="2:26" x14ac:dyDescent="0.2">
      <c r="B2418" s="34"/>
      <c r="C2418" s="30"/>
      <c r="D2418" s="30"/>
      <c r="E2418" s="30"/>
      <c r="F2418" s="30"/>
      <c r="G2418" s="30"/>
      <c r="H2418" s="30"/>
      <c r="I2418" s="30"/>
      <c r="J2418" s="30"/>
      <c r="K2418" s="30"/>
      <c r="L2418" s="30"/>
      <c r="M2418" s="30"/>
      <c r="N2418" s="30"/>
      <c r="O2418" s="30"/>
      <c r="P2418" s="30"/>
      <c r="Q2418" s="30"/>
      <c r="R2418" s="30"/>
      <c r="S2418" s="30"/>
      <c r="T2418" s="30"/>
      <c r="U2418" s="30"/>
      <c r="V2418" s="30"/>
      <c r="W2418" s="30"/>
      <c r="X2418" s="31"/>
      <c r="Y2418" s="30"/>
      <c r="Z2418" s="32"/>
    </row>
    <row r="2419" spans="2:26" x14ac:dyDescent="0.2">
      <c r="B2419" s="34"/>
      <c r="C2419" s="30"/>
      <c r="D2419" s="30"/>
      <c r="E2419" s="30"/>
      <c r="F2419" s="30"/>
      <c r="G2419" s="30"/>
      <c r="H2419" s="30"/>
      <c r="I2419" s="30"/>
      <c r="J2419" s="30"/>
      <c r="K2419" s="30"/>
      <c r="L2419" s="30"/>
      <c r="M2419" s="30"/>
      <c r="N2419" s="30"/>
      <c r="O2419" s="30"/>
      <c r="P2419" s="30"/>
      <c r="Q2419" s="30"/>
      <c r="R2419" s="30"/>
      <c r="S2419" s="30"/>
      <c r="T2419" s="30"/>
      <c r="U2419" s="30"/>
      <c r="V2419" s="30"/>
      <c r="W2419" s="30"/>
      <c r="X2419" s="31"/>
      <c r="Y2419" s="30"/>
      <c r="Z2419" s="32"/>
    </row>
    <row r="2420" spans="2:26" x14ac:dyDescent="0.2">
      <c r="B2420" s="34"/>
      <c r="C2420" s="30"/>
      <c r="D2420" s="30"/>
      <c r="E2420" s="30"/>
      <c r="F2420" s="30"/>
      <c r="G2420" s="30"/>
      <c r="H2420" s="30"/>
      <c r="I2420" s="30"/>
      <c r="J2420" s="30"/>
      <c r="K2420" s="30"/>
      <c r="L2420" s="30"/>
      <c r="M2420" s="30"/>
      <c r="N2420" s="30"/>
      <c r="O2420" s="30"/>
      <c r="P2420" s="30"/>
      <c r="Q2420" s="30"/>
      <c r="R2420" s="30"/>
      <c r="S2420" s="30"/>
      <c r="T2420" s="30"/>
      <c r="U2420" s="30"/>
      <c r="V2420" s="30"/>
      <c r="W2420" s="30"/>
      <c r="X2420" s="31"/>
      <c r="Y2420" s="30"/>
      <c r="Z2420" s="32"/>
    </row>
    <row r="2421" spans="2:26" x14ac:dyDescent="0.2">
      <c r="B2421" s="34"/>
      <c r="C2421" s="30"/>
      <c r="D2421" s="30"/>
      <c r="E2421" s="30"/>
      <c r="F2421" s="30"/>
      <c r="G2421" s="30"/>
      <c r="H2421" s="30"/>
      <c r="I2421" s="30"/>
      <c r="J2421" s="30"/>
      <c r="K2421" s="30"/>
      <c r="L2421" s="30"/>
      <c r="M2421" s="30"/>
      <c r="N2421" s="30"/>
      <c r="O2421" s="30"/>
      <c r="P2421" s="30"/>
      <c r="Q2421" s="30"/>
      <c r="R2421" s="30"/>
      <c r="S2421" s="30"/>
      <c r="T2421" s="30"/>
      <c r="U2421" s="30"/>
      <c r="V2421" s="30"/>
      <c r="W2421" s="30"/>
      <c r="X2421" s="31"/>
      <c r="Y2421" s="30"/>
      <c r="Z2421" s="32"/>
    </row>
    <row r="2422" spans="2:26" x14ac:dyDescent="0.2">
      <c r="B2422" s="34"/>
      <c r="C2422" s="30"/>
      <c r="D2422" s="30"/>
      <c r="E2422" s="30"/>
      <c r="F2422" s="30"/>
      <c r="G2422" s="30"/>
      <c r="H2422" s="30"/>
      <c r="I2422" s="30"/>
      <c r="J2422" s="30"/>
      <c r="K2422" s="30"/>
      <c r="L2422" s="30"/>
      <c r="M2422" s="30"/>
      <c r="N2422" s="30"/>
      <c r="O2422" s="30"/>
      <c r="P2422" s="30"/>
      <c r="Q2422" s="30"/>
      <c r="R2422" s="30"/>
      <c r="S2422" s="30"/>
      <c r="T2422" s="30"/>
      <c r="U2422" s="30"/>
      <c r="V2422" s="30"/>
      <c r="W2422" s="30"/>
      <c r="X2422" s="31"/>
      <c r="Y2422" s="30"/>
      <c r="Z2422" s="32"/>
    </row>
    <row r="2423" spans="2:26" x14ac:dyDescent="0.2">
      <c r="B2423" s="34"/>
      <c r="C2423" s="30"/>
      <c r="D2423" s="30"/>
      <c r="E2423" s="30"/>
      <c r="F2423" s="30"/>
      <c r="G2423" s="30"/>
      <c r="H2423" s="30"/>
      <c r="I2423" s="30"/>
      <c r="J2423" s="30"/>
      <c r="K2423" s="30"/>
      <c r="L2423" s="30"/>
      <c r="M2423" s="30"/>
      <c r="N2423" s="30"/>
      <c r="O2423" s="30"/>
      <c r="P2423" s="30"/>
      <c r="Q2423" s="30"/>
      <c r="R2423" s="30"/>
      <c r="S2423" s="30"/>
      <c r="T2423" s="30"/>
      <c r="U2423" s="30"/>
      <c r="V2423" s="30"/>
      <c r="W2423" s="30"/>
      <c r="X2423" s="31"/>
      <c r="Y2423" s="30"/>
      <c r="Z2423" s="32"/>
    </row>
    <row r="2424" spans="2:26" x14ac:dyDescent="0.2">
      <c r="B2424" s="34"/>
      <c r="C2424" s="30"/>
      <c r="D2424" s="30"/>
      <c r="E2424" s="30"/>
      <c r="F2424" s="30"/>
      <c r="G2424" s="30"/>
      <c r="H2424" s="30"/>
      <c r="I2424" s="30"/>
      <c r="J2424" s="30"/>
      <c r="K2424" s="30"/>
      <c r="L2424" s="30"/>
      <c r="M2424" s="30"/>
      <c r="N2424" s="30"/>
      <c r="O2424" s="30"/>
      <c r="P2424" s="30"/>
      <c r="Q2424" s="30"/>
      <c r="R2424" s="30"/>
      <c r="S2424" s="30"/>
      <c r="T2424" s="30"/>
      <c r="U2424" s="30"/>
      <c r="V2424" s="30"/>
      <c r="W2424" s="30"/>
      <c r="X2424" s="31"/>
      <c r="Y2424" s="30"/>
      <c r="Z2424" s="32"/>
    </row>
    <row r="2425" spans="2:26" x14ac:dyDescent="0.2">
      <c r="B2425" s="34"/>
      <c r="C2425" s="30"/>
      <c r="D2425" s="30"/>
      <c r="E2425" s="30"/>
      <c r="F2425" s="30"/>
      <c r="G2425" s="30"/>
      <c r="H2425" s="30"/>
      <c r="I2425" s="30"/>
      <c r="J2425" s="30"/>
      <c r="K2425" s="30"/>
      <c r="L2425" s="30"/>
      <c r="M2425" s="30"/>
      <c r="N2425" s="30"/>
      <c r="O2425" s="30"/>
      <c r="P2425" s="30"/>
      <c r="Q2425" s="30"/>
      <c r="R2425" s="30"/>
      <c r="S2425" s="30"/>
      <c r="T2425" s="30"/>
      <c r="U2425" s="30"/>
      <c r="V2425" s="30"/>
      <c r="W2425" s="30"/>
      <c r="X2425" s="31"/>
      <c r="Y2425" s="30"/>
      <c r="Z2425" s="32"/>
    </row>
    <row r="2426" spans="2:26" x14ac:dyDescent="0.2">
      <c r="B2426" s="34"/>
      <c r="C2426" s="30"/>
      <c r="D2426" s="30"/>
      <c r="E2426" s="30"/>
      <c r="F2426" s="30"/>
      <c r="G2426" s="30"/>
      <c r="H2426" s="30"/>
      <c r="I2426" s="30"/>
      <c r="J2426" s="30"/>
      <c r="K2426" s="30"/>
      <c r="L2426" s="30"/>
      <c r="M2426" s="30"/>
      <c r="N2426" s="30"/>
      <c r="O2426" s="30"/>
      <c r="P2426" s="30"/>
      <c r="Q2426" s="30"/>
      <c r="R2426" s="30"/>
      <c r="S2426" s="30"/>
      <c r="T2426" s="30"/>
      <c r="U2426" s="30"/>
      <c r="V2426" s="30"/>
      <c r="W2426" s="30"/>
      <c r="X2426" s="31"/>
      <c r="Y2426" s="30"/>
      <c r="Z2426" s="32"/>
    </row>
    <row r="2427" spans="2:26" x14ac:dyDescent="0.2">
      <c r="B2427" s="34"/>
      <c r="C2427" s="30"/>
      <c r="D2427" s="30"/>
      <c r="E2427" s="30"/>
      <c r="F2427" s="30"/>
      <c r="G2427" s="30"/>
      <c r="H2427" s="30"/>
      <c r="I2427" s="30"/>
      <c r="J2427" s="30"/>
      <c r="K2427" s="30"/>
      <c r="L2427" s="30"/>
      <c r="M2427" s="30"/>
      <c r="N2427" s="30"/>
      <c r="O2427" s="30"/>
      <c r="P2427" s="30"/>
      <c r="Q2427" s="30"/>
      <c r="R2427" s="30"/>
      <c r="S2427" s="30"/>
      <c r="T2427" s="30"/>
      <c r="U2427" s="30"/>
      <c r="V2427" s="30"/>
      <c r="W2427" s="30"/>
      <c r="X2427" s="31"/>
      <c r="Y2427" s="30"/>
      <c r="Z2427" s="32"/>
    </row>
    <row r="2428" spans="2:26" x14ac:dyDescent="0.2">
      <c r="B2428" s="34"/>
      <c r="C2428" s="30"/>
      <c r="D2428" s="30"/>
      <c r="E2428" s="30"/>
      <c r="F2428" s="30"/>
      <c r="G2428" s="30"/>
      <c r="H2428" s="30"/>
      <c r="I2428" s="30"/>
      <c r="J2428" s="30"/>
      <c r="K2428" s="30"/>
      <c r="L2428" s="30"/>
      <c r="M2428" s="30"/>
      <c r="N2428" s="30"/>
      <c r="O2428" s="30"/>
      <c r="P2428" s="30"/>
      <c r="Q2428" s="30"/>
      <c r="R2428" s="30"/>
      <c r="S2428" s="30"/>
      <c r="T2428" s="30"/>
      <c r="U2428" s="30"/>
      <c r="V2428" s="30"/>
      <c r="W2428" s="30"/>
      <c r="X2428" s="31"/>
      <c r="Y2428" s="30"/>
      <c r="Z2428" s="32"/>
    </row>
    <row r="2429" spans="2:26" x14ac:dyDescent="0.2">
      <c r="B2429" s="34"/>
      <c r="C2429" s="30"/>
      <c r="D2429" s="30"/>
      <c r="E2429" s="30"/>
      <c r="F2429" s="30"/>
      <c r="G2429" s="30"/>
      <c r="H2429" s="30"/>
      <c r="I2429" s="30"/>
      <c r="J2429" s="30"/>
      <c r="K2429" s="30"/>
      <c r="L2429" s="30"/>
      <c r="M2429" s="30"/>
      <c r="N2429" s="30"/>
      <c r="O2429" s="30"/>
      <c r="P2429" s="30"/>
      <c r="Q2429" s="30"/>
      <c r="R2429" s="30"/>
      <c r="S2429" s="30"/>
      <c r="T2429" s="30"/>
      <c r="U2429" s="30"/>
      <c r="V2429" s="30"/>
      <c r="W2429" s="30"/>
      <c r="X2429" s="31"/>
      <c r="Y2429" s="30"/>
      <c r="Z2429" s="32"/>
    </row>
    <row r="2430" spans="2:26" x14ac:dyDescent="0.2">
      <c r="B2430" s="34"/>
      <c r="C2430" s="30"/>
      <c r="D2430" s="30"/>
      <c r="E2430" s="30"/>
      <c r="F2430" s="30"/>
      <c r="G2430" s="30"/>
      <c r="H2430" s="30"/>
      <c r="I2430" s="30"/>
      <c r="J2430" s="30"/>
      <c r="K2430" s="30"/>
      <c r="L2430" s="30"/>
      <c r="M2430" s="30"/>
      <c r="N2430" s="30"/>
      <c r="O2430" s="30"/>
      <c r="P2430" s="30"/>
      <c r="Q2430" s="30"/>
      <c r="R2430" s="30"/>
      <c r="S2430" s="30"/>
      <c r="T2430" s="30"/>
      <c r="U2430" s="30"/>
      <c r="V2430" s="30"/>
      <c r="W2430" s="30"/>
      <c r="X2430" s="31"/>
      <c r="Y2430" s="30"/>
      <c r="Z2430" s="32"/>
    </row>
    <row r="2431" spans="2:26" x14ac:dyDescent="0.2">
      <c r="B2431" s="34"/>
      <c r="C2431" s="30"/>
      <c r="D2431" s="30"/>
      <c r="E2431" s="30"/>
      <c r="F2431" s="30"/>
      <c r="G2431" s="30"/>
      <c r="H2431" s="30"/>
      <c r="I2431" s="30"/>
      <c r="J2431" s="30"/>
      <c r="K2431" s="30"/>
      <c r="L2431" s="30"/>
      <c r="M2431" s="30"/>
      <c r="N2431" s="30"/>
      <c r="O2431" s="30"/>
      <c r="P2431" s="30"/>
      <c r="Q2431" s="30"/>
      <c r="R2431" s="30"/>
      <c r="S2431" s="30"/>
      <c r="T2431" s="30"/>
      <c r="U2431" s="30"/>
      <c r="V2431" s="30"/>
      <c r="W2431" s="30"/>
      <c r="X2431" s="31"/>
      <c r="Y2431" s="30"/>
      <c r="Z2431" s="32"/>
    </row>
    <row r="2432" spans="2:26" x14ac:dyDescent="0.2">
      <c r="B2432" s="34"/>
      <c r="C2432" s="30"/>
      <c r="D2432" s="30"/>
      <c r="E2432" s="30"/>
      <c r="F2432" s="30"/>
      <c r="G2432" s="30"/>
      <c r="H2432" s="30"/>
      <c r="I2432" s="30"/>
      <c r="J2432" s="30"/>
      <c r="K2432" s="30"/>
      <c r="L2432" s="30"/>
      <c r="M2432" s="30"/>
      <c r="N2432" s="30"/>
      <c r="O2432" s="30"/>
      <c r="P2432" s="30"/>
      <c r="Q2432" s="30"/>
      <c r="R2432" s="30"/>
      <c r="S2432" s="30"/>
      <c r="T2432" s="30"/>
      <c r="U2432" s="30"/>
      <c r="V2432" s="30"/>
      <c r="W2432" s="30"/>
      <c r="X2432" s="31"/>
      <c r="Y2432" s="30"/>
      <c r="Z2432" s="32"/>
    </row>
    <row r="2433" spans="2:26" x14ac:dyDescent="0.2">
      <c r="B2433" s="34"/>
      <c r="C2433" s="30"/>
      <c r="D2433" s="30"/>
      <c r="E2433" s="30"/>
      <c r="F2433" s="30"/>
      <c r="G2433" s="30"/>
      <c r="H2433" s="30"/>
      <c r="I2433" s="30"/>
      <c r="J2433" s="30"/>
      <c r="K2433" s="30"/>
      <c r="L2433" s="30"/>
      <c r="M2433" s="30"/>
      <c r="N2433" s="30"/>
      <c r="O2433" s="30"/>
      <c r="P2433" s="30"/>
      <c r="Q2433" s="30"/>
      <c r="R2433" s="30"/>
      <c r="S2433" s="30"/>
      <c r="T2433" s="30"/>
      <c r="U2433" s="30"/>
      <c r="V2433" s="30"/>
      <c r="W2433" s="30"/>
      <c r="X2433" s="31"/>
      <c r="Y2433" s="30"/>
      <c r="Z2433" s="32"/>
    </row>
    <row r="2434" spans="2:26" x14ac:dyDescent="0.2">
      <c r="B2434" s="34"/>
      <c r="C2434" s="30"/>
      <c r="D2434" s="30"/>
      <c r="E2434" s="30"/>
      <c r="F2434" s="30"/>
      <c r="G2434" s="30"/>
      <c r="H2434" s="30"/>
      <c r="I2434" s="30"/>
      <c r="J2434" s="30"/>
      <c r="K2434" s="30"/>
      <c r="L2434" s="30"/>
      <c r="M2434" s="30"/>
      <c r="N2434" s="30"/>
      <c r="O2434" s="30"/>
      <c r="P2434" s="30"/>
      <c r="Q2434" s="30"/>
      <c r="R2434" s="30"/>
      <c r="S2434" s="30"/>
      <c r="T2434" s="30"/>
      <c r="U2434" s="30"/>
      <c r="V2434" s="30"/>
      <c r="W2434" s="30"/>
      <c r="X2434" s="31"/>
      <c r="Y2434" s="30"/>
      <c r="Z2434" s="32"/>
    </row>
    <row r="2435" spans="2:26" x14ac:dyDescent="0.2">
      <c r="B2435" s="34"/>
      <c r="C2435" s="30"/>
      <c r="D2435" s="30"/>
      <c r="E2435" s="30"/>
      <c r="F2435" s="30"/>
      <c r="G2435" s="30"/>
      <c r="H2435" s="30"/>
      <c r="I2435" s="30"/>
      <c r="J2435" s="30"/>
      <c r="K2435" s="30"/>
      <c r="L2435" s="30"/>
      <c r="M2435" s="30"/>
      <c r="N2435" s="30"/>
      <c r="O2435" s="30"/>
      <c r="P2435" s="30"/>
      <c r="Q2435" s="30"/>
      <c r="R2435" s="30"/>
      <c r="S2435" s="30"/>
      <c r="T2435" s="30"/>
      <c r="U2435" s="30"/>
      <c r="V2435" s="30"/>
      <c r="W2435" s="30"/>
      <c r="X2435" s="31"/>
      <c r="Y2435" s="30"/>
      <c r="Z2435" s="32"/>
    </row>
    <row r="2436" spans="2:26" x14ac:dyDescent="0.2">
      <c r="B2436" s="34"/>
      <c r="C2436" s="30"/>
      <c r="D2436" s="30"/>
      <c r="E2436" s="30"/>
      <c r="F2436" s="30"/>
      <c r="G2436" s="30"/>
      <c r="H2436" s="30"/>
      <c r="I2436" s="30"/>
      <c r="J2436" s="30"/>
      <c r="K2436" s="30"/>
      <c r="L2436" s="30"/>
      <c r="M2436" s="30"/>
      <c r="N2436" s="30"/>
      <c r="O2436" s="30"/>
      <c r="P2436" s="30"/>
      <c r="Q2436" s="30"/>
      <c r="R2436" s="30"/>
      <c r="S2436" s="30"/>
      <c r="T2436" s="30"/>
      <c r="U2436" s="30"/>
      <c r="V2436" s="30"/>
      <c r="W2436" s="30"/>
      <c r="X2436" s="31"/>
      <c r="Y2436" s="30"/>
      <c r="Z2436" s="32"/>
    </row>
    <row r="2437" spans="2:26" x14ac:dyDescent="0.2">
      <c r="B2437" s="34"/>
      <c r="C2437" s="30"/>
      <c r="D2437" s="30"/>
      <c r="E2437" s="30"/>
      <c r="F2437" s="30"/>
      <c r="G2437" s="30"/>
      <c r="H2437" s="30"/>
      <c r="I2437" s="30"/>
      <c r="J2437" s="30"/>
      <c r="K2437" s="30"/>
      <c r="L2437" s="30"/>
      <c r="M2437" s="30"/>
      <c r="N2437" s="30"/>
      <c r="O2437" s="30"/>
      <c r="P2437" s="30"/>
      <c r="Q2437" s="30"/>
      <c r="R2437" s="30"/>
      <c r="S2437" s="30"/>
      <c r="T2437" s="30"/>
      <c r="U2437" s="30"/>
      <c r="V2437" s="30"/>
      <c r="W2437" s="30"/>
      <c r="X2437" s="31"/>
      <c r="Y2437" s="30"/>
      <c r="Z2437" s="32"/>
    </row>
    <row r="2438" spans="2:26" x14ac:dyDescent="0.2">
      <c r="B2438" s="34"/>
      <c r="C2438" s="30"/>
      <c r="D2438" s="30"/>
      <c r="E2438" s="30"/>
      <c r="F2438" s="30"/>
      <c r="G2438" s="30"/>
      <c r="H2438" s="30"/>
      <c r="I2438" s="30"/>
      <c r="J2438" s="30"/>
      <c r="K2438" s="30"/>
      <c r="L2438" s="30"/>
      <c r="M2438" s="30"/>
      <c r="N2438" s="30"/>
      <c r="O2438" s="30"/>
      <c r="P2438" s="30"/>
      <c r="Q2438" s="30"/>
      <c r="R2438" s="30"/>
      <c r="S2438" s="30"/>
      <c r="T2438" s="30"/>
      <c r="U2438" s="30"/>
      <c r="V2438" s="30"/>
      <c r="W2438" s="30"/>
      <c r="X2438" s="31"/>
      <c r="Y2438" s="30"/>
      <c r="Z2438" s="32"/>
    </row>
    <row r="2439" spans="2:26" x14ac:dyDescent="0.2">
      <c r="B2439" s="34"/>
      <c r="C2439" s="30"/>
      <c r="D2439" s="30"/>
      <c r="E2439" s="30"/>
      <c r="F2439" s="30"/>
      <c r="G2439" s="30"/>
      <c r="H2439" s="30"/>
      <c r="I2439" s="30"/>
      <c r="J2439" s="30"/>
      <c r="K2439" s="30"/>
      <c r="L2439" s="30"/>
      <c r="M2439" s="30"/>
      <c r="N2439" s="30"/>
      <c r="O2439" s="30"/>
      <c r="P2439" s="30"/>
      <c r="Q2439" s="30"/>
      <c r="R2439" s="30"/>
      <c r="S2439" s="30"/>
      <c r="T2439" s="30"/>
      <c r="U2439" s="30"/>
      <c r="V2439" s="30"/>
      <c r="W2439" s="30"/>
      <c r="X2439" s="31"/>
      <c r="Y2439" s="30"/>
      <c r="Z2439" s="32"/>
    </row>
    <row r="2440" spans="2:26" x14ac:dyDescent="0.2">
      <c r="B2440" s="34"/>
      <c r="C2440" s="30"/>
      <c r="D2440" s="30"/>
      <c r="E2440" s="30"/>
      <c r="F2440" s="30"/>
      <c r="G2440" s="30"/>
      <c r="H2440" s="30"/>
      <c r="I2440" s="30"/>
      <c r="J2440" s="30"/>
      <c r="K2440" s="30"/>
      <c r="L2440" s="30"/>
      <c r="M2440" s="30"/>
      <c r="N2440" s="30"/>
      <c r="O2440" s="30"/>
      <c r="P2440" s="30"/>
      <c r="Q2440" s="30"/>
      <c r="R2440" s="30"/>
      <c r="S2440" s="30"/>
      <c r="T2440" s="30"/>
      <c r="U2440" s="30"/>
      <c r="V2440" s="30"/>
      <c r="W2440" s="30"/>
      <c r="X2440" s="31"/>
      <c r="Y2440" s="30"/>
      <c r="Z2440" s="32"/>
    </row>
    <row r="2441" spans="2:26" x14ac:dyDescent="0.2">
      <c r="B2441" s="34"/>
      <c r="C2441" s="30"/>
      <c r="D2441" s="30"/>
      <c r="E2441" s="30"/>
      <c r="F2441" s="30"/>
      <c r="G2441" s="30"/>
      <c r="H2441" s="30"/>
      <c r="I2441" s="30"/>
      <c r="J2441" s="30"/>
      <c r="K2441" s="30"/>
      <c r="L2441" s="30"/>
      <c r="M2441" s="30"/>
      <c r="N2441" s="30"/>
      <c r="O2441" s="30"/>
      <c r="P2441" s="30"/>
      <c r="Q2441" s="30"/>
      <c r="R2441" s="30"/>
      <c r="S2441" s="30"/>
      <c r="T2441" s="30"/>
      <c r="U2441" s="30"/>
      <c r="V2441" s="30"/>
      <c r="W2441" s="30"/>
      <c r="X2441" s="31"/>
      <c r="Y2441" s="30"/>
      <c r="Z2441" s="32"/>
    </row>
    <row r="2442" spans="2:26" x14ac:dyDescent="0.2">
      <c r="B2442" s="34"/>
      <c r="C2442" s="30"/>
      <c r="D2442" s="30"/>
      <c r="E2442" s="30"/>
      <c r="F2442" s="30"/>
      <c r="G2442" s="30"/>
      <c r="H2442" s="30"/>
      <c r="I2442" s="30"/>
      <c r="J2442" s="30"/>
      <c r="K2442" s="30"/>
      <c r="L2442" s="30"/>
      <c r="M2442" s="30"/>
      <c r="N2442" s="30"/>
      <c r="O2442" s="30"/>
      <c r="P2442" s="30"/>
      <c r="Q2442" s="30"/>
      <c r="R2442" s="30"/>
      <c r="S2442" s="30"/>
      <c r="T2442" s="30"/>
      <c r="U2442" s="30"/>
      <c r="V2442" s="30"/>
      <c r="W2442" s="30"/>
      <c r="X2442" s="31"/>
      <c r="Y2442" s="30"/>
      <c r="Z2442" s="32"/>
    </row>
    <row r="2443" spans="2:26" x14ac:dyDescent="0.2">
      <c r="B2443" s="34"/>
      <c r="C2443" s="30"/>
      <c r="D2443" s="30"/>
      <c r="E2443" s="30"/>
      <c r="F2443" s="30"/>
      <c r="G2443" s="30"/>
      <c r="H2443" s="30"/>
      <c r="I2443" s="30"/>
      <c r="J2443" s="30"/>
      <c r="K2443" s="30"/>
      <c r="L2443" s="30"/>
      <c r="M2443" s="30"/>
      <c r="N2443" s="30"/>
      <c r="O2443" s="30"/>
      <c r="P2443" s="30"/>
      <c r="Q2443" s="30"/>
      <c r="R2443" s="30"/>
      <c r="S2443" s="30"/>
      <c r="T2443" s="30"/>
      <c r="U2443" s="30"/>
      <c r="V2443" s="30"/>
      <c r="W2443" s="30"/>
      <c r="X2443" s="31"/>
      <c r="Y2443" s="30"/>
      <c r="Z2443" s="32"/>
    </row>
    <row r="2444" spans="2:26" x14ac:dyDescent="0.2">
      <c r="B2444" s="34"/>
      <c r="C2444" s="30"/>
      <c r="D2444" s="30"/>
      <c r="E2444" s="30"/>
      <c r="F2444" s="30"/>
      <c r="G2444" s="30"/>
      <c r="H2444" s="30"/>
      <c r="I2444" s="30"/>
      <c r="J2444" s="30"/>
      <c r="K2444" s="30"/>
      <c r="L2444" s="30"/>
      <c r="M2444" s="30"/>
      <c r="N2444" s="30"/>
      <c r="O2444" s="30"/>
      <c r="P2444" s="30"/>
      <c r="Q2444" s="30"/>
      <c r="R2444" s="30"/>
      <c r="S2444" s="30"/>
      <c r="T2444" s="30"/>
      <c r="U2444" s="30"/>
      <c r="V2444" s="30"/>
      <c r="W2444" s="30"/>
      <c r="X2444" s="31"/>
      <c r="Y2444" s="30"/>
      <c r="Z2444" s="32"/>
    </row>
    <row r="2445" spans="2:26" x14ac:dyDescent="0.2">
      <c r="B2445" s="34"/>
      <c r="C2445" s="30"/>
      <c r="D2445" s="30"/>
      <c r="E2445" s="30"/>
      <c r="F2445" s="30"/>
      <c r="G2445" s="30"/>
      <c r="H2445" s="30"/>
      <c r="I2445" s="30"/>
      <c r="J2445" s="30"/>
      <c r="K2445" s="30"/>
      <c r="L2445" s="30"/>
      <c r="M2445" s="30"/>
      <c r="N2445" s="30"/>
      <c r="O2445" s="30"/>
      <c r="P2445" s="30"/>
      <c r="Q2445" s="30"/>
      <c r="R2445" s="30"/>
      <c r="S2445" s="30"/>
      <c r="T2445" s="30"/>
      <c r="U2445" s="30"/>
      <c r="V2445" s="30"/>
      <c r="W2445" s="30"/>
      <c r="X2445" s="31"/>
      <c r="Y2445" s="30"/>
      <c r="Z2445" s="32"/>
    </row>
    <row r="2446" spans="2:26" x14ac:dyDescent="0.2">
      <c r="B2446" s="34"/>
      <c r="C2446" s="30"/>
      <c r="D2446" s="30"/>
      <c r="E2446" s="30"/>
      <c r="F2446" s="30"/>
      <c r="G2446" s="30"/>
      <c r="H2446" s="30"/>
      <c r="I2446" s="30"/>
      <c r="J2446" s="30"/>
      <c r="K2446" s="30"/>
      <c r="L2446" s="30"/>
      <c r="M2446" s="30"/>
      <c r="N2446" s="30"/>
      <c r="O2446" s="30"/>
      <c r="P2446" s="30"/>
      <c r="Q2446" s="30"/>
      <c r="R2446" s="30"/>
      <c r="S2446" s="30"/>
      <c r="T2446" s="30"/>
      <c r="U2446" s="30"/>
      <c r="V2446" s="30"/>
      <c r="W2446" s="30"/>
      <c r="X2446" s="31"/>
      <c r="Y2446" s="30"/>
      <c r="Z2446" s="32"/>
    </row>
    <row r="2447" spans="2:26" x14ac:dyDescent="0.2">
      <c r="B2447" s="34"/>
      <c r="C2447" s="30"/>
      <c r="D2447" s="30"/>
      <c r="E2447" s="30"/>
      <c r="F2447" s="30"/>
      <c r="G2447" s="30"/>
      <c r="H2447" s="30"/>
      <c r="I2447" s="30"/>
      <c r="J2447" s="30"/>
      <c r="K2447" s="30"/>
      <c r="L2447" s="30"/>
      <c r="M2447" s="30"/>
      <c r="N2447" s="30"/>
      <c r="O2447" s="30"/>
      <c r="P2447" s="30"/>
      <c r="Q2447" s="30"/>
      <c r="R2447" s="30"/>
      <c r="S2447" s="30"/>
      <c r="T2447" s="30"/>
      <c r="U2447" s="30"/>
      <c r="V2447" s="30"/>
      <c r="W2447" s="30"/>
      <c r="X2447" s="31"/>
      <c r="Y2447" s="30"/>
      <c r="Z2447" s="32"/>
    </row>
    <row r="2448" spans="2:26" x14ac:dyDescent="0.2">
      <c r="B2448" s="34"/>
      <c r="C2448" s="30"/>
      <c r="D2448" s="30"/>
      <c r="E2448" s="30"/>
      <c r="F2448" s="30"/>
      <c r="G2448" s="30"/>
      <c r="H2448" s="30"/>
      <c r="I2448" s="30"/>
      <c r="J2448" s="30"/>
      <c r="K2448" s="30"/>
      <c r="L2448" s="30"/>
      <c r="M2448" s="30"/>
      <c r="N2448" s="30"/>
      <c r="O2448" s="30"/>
      <c r="P2448" s="30"/>
      <c r="Q2448" s="30"/>
      <c r="R2448" s="30"/>
      <c r="S2448" s="30"/>
      <c r="T2448" s="30"/>
      <c r="U2448" s="30"/>
      <c r="V2448" s="30"/>
      <c r="W2448" s="30"/>
      <c r="X2448" s="31"/>
      <c r="Y2448" s="30"/>
      <c r="Z2448" s="32"/>
    </row>
    <row r="2449" spans="2:26" x14ac:dyDescent="0.2">
      <c r="B2449" s="34"/>
      <c r="C2449" s="30"/>
      <c r="D2449" s="30"/>
      <c r="E2449" s="30"/>
      <c r="F2449" s="30"/>
      <c r="G2449" s="30"/>
      <c r="H2449" s="30"/>
      <c r="I2449" s="30"/>
      <c r="J2449" s="30"/>
      <c r="K2449" s="30"/>
      <c r="L2449" s="30"/>
      <c r="M2449" s="30"/>
      <c r="N2449" s="30"/>
      <c r="O2449" s="30"/>
      <c r="P2449" s="30"/>
      <c r="Q2449" s="30"/>
      <c r="R2449" s="30"/>
      <c r="S2449" s="30"/>
      <c r="T2449" s="30"/>
      <c r="U2449" s="30"/>
      <c r="V2449" s="30"/>
      <c r="W2449" s="30"/>
      <c r="X2449" s="31"/>
      <c r="Y2449" s="30"/>
      <c r="Z2449" s="32"/>
    </row>
    <row r="2450" spans="2:26" x14ac:dyDescent="0.2">
      <c r="B2450" s="34"/>
      <c r="C2450" s="30"/>
      <c r="D2450" s="30"/>
      <c r="E2450" s="30"/>
      <c r="F2450" s="30"/>
      <c r="G2450" s="30"/>
      <c r="H2450" s="30"/>
      <c r="I2450" s="30"/>
      <c r="J2450" s="30"/>
      <c r="K2450" s="30"/>
      <c r="L2450" s="30"/>
      <c r="M2450" s="30"/>
      <c r="N2450" s="30"/>
      <c r="O2450" s="30"/>
      <c r="P2450" s="30"/>
      <c r="Q2450" s="30"/>
      <c r="R2450" s="30"/>
      <c r="S2450" s="30"/>
      <c r="T2450" s="30"/>
      <c r="U2450" s="30"/>
      <c r="V2450" s="30"/>
      <c r="W2450" s="30"/>
      <c r="X2450" s="31"/>
      <c r="Y2450" s="30"/>
      <c r="Z2450" s="32"/>
    </row>
    <row r="2451" spans="2:26" x14ac:dyDescent="0.2">
      <c r="B2451" s="34"/>
      <c r="C2451" s="30"/>
      <c r="D2451" s="30"/>
      <c r="E2451" s="30"/>
      <c r="F2451" s="30"/>
      <c r="G2451" s="30"/>
      <c r="H2451" s="30"/>
      <c r="I2451" s="30"/>
      <c r="J2451" s="30"/>
      <c r="K2451" s="30"/>
      <c r="L2451" s="30"/>
      <c r="M2451" s="30"/>
      <c r="N2451" s="30"/>
      <c r="O2451" s="30"/>
      <c r="P2451" s="30"/>
      <c r="Q2451" s="30"/>
      <c r="R2451" s="30"/>
      <c r="S2451" s="30"/>
      <c r="T2451" s="30"/>
      <c r="U2451" s="30"/>
      <c r="V2451" s="30"/>
      <c r="W2451" s="30"/>
      <c r="X2451" s="31"/>
      <c r="Y2451" s="30"/>
      <c r="Z2451" s="32"/>
    </row>
    <row r="2452" spans="2:26" x14ac:dyDescent="0.2">
      <c r="B2452" s="34"/>
      <c r="C2452" s="30"/>
      <c r="D2452" s="30"/>
      <c r="E2452" s="30"/>
      <c r="F2452" s="30"/>
      <c r="G2452" s="30"/>
      <c r="H2452" s="30"/>
      <c r="I2452" s="30"/>
      <c r="J2452" s="30"/>
      <c r="K2452" s="30"/>
      <c r="L2452" s="30"/>
      <c r="M2452" s="30"/>
      <c r="N2452" s="30"/>
      <c r="O2452" s="30"/>
      <c r="P2452" s="30"/>
      <c r="Q2452" s="30"/>
      <c r="R2452" s="30"/>
      <c r="S2452" s="30"/>
      <c r="T2452" s="30"/>
      <c r="U2452" s="30"/>
      <c r="V2452" s="30"/>
      <c r="W2452" s="30"/>
      <c r="X2452" s="31"/>
      <c r="Y2452" s="30"/>
      <c r="Z2452" s="32"/>
    </row>
    <row r="2453" spans="2:26" x14ac:dyDescent="0.2">
      <c r="B2453" s="34"/>
      <c r="C2453" s="30"/>
      <c r="D2453" s="30"/>
      <c r="E2453" s="30"/>
      <c r="F2453" s="30"/>
      <c r="G2453" s="30"/>
      <c r="H2453" s="30"/>
      <c r="I2453" s="30"/>
      <c r="J2453" s="30"/>
      <c r="K2453" s="30"/>
      <c r="L2453" s="30"/>
      <c r="M2453" s="30"/>
      <c r="N2453" s="30"/>
      <c r="O2453" s="30"/>
      <c r="P2453" s="30"/>
      <c r="Q2453" s="30"/>
      <c r="R2453" s="30"/>
      <c r="S2453" s="30"/>
      <c r="T2453" s="30"/>
      <c r="U2453" s="30"/>
      <c r="V2453" s="30"/>
      <c r="W2453" s="30"/>
      <c r="X2453" s="31"/>
      <c r="Y2453" s="30"/>
      <c r="Z2453" s="32"/>
    </row>
    <row r="2454" spans="2:26" x14ac:dyDescent="0.2">
      <c r="B2454" s="34"/>
      <c r="C2454" s="30"/>
      <c r="D2454" s="30"/>
      <c r="E2454" s="30"/>
      <c r="F2454" s="30"/>
      <c r="G2454" s="30"/>
      <c r="H2454" s="30"/>
      <c r="I2454" s="30"/>
      <c r="J2454" s="30"/>
      <c r="K2454" s="30"/>
      <c r="L2454" s="30"/>
      <c r="M2454" s="30"/>
      <c r="N2454" s="30"/>
      <c r="O2454" s="30"/>
      <c r="P2454" s="30"/>
      <c r="Q2454" s="30"/>
      <c r="R2454" s="30"/>
      <c r="S2454" s="30"/>
      <c r="T2454" s="30"/>
      <c r="U2454" s="30"/>
      <c r="V2454" s="30"/>
      <c r="W2454" s="30"/>
      <c r="X2454" s="31"/>
      <c r="Y2454" s="30"/>
      <c r="Z2454" s="32"/>
    </row>
    <row r="2455" spans="2:26" x14ac:dyDescent="0.2">
      <c r="B2455" s="34"/>
      <c r="C2455" s="30"/>
      <c r="D2455" s="30"/>
      <c r="E2455" s="30"/>
      <c r="F2455" s="30"/>
      <c r="G2455" s="30"/>
      <c r="H2455" s="30"/>
      <c r="I2455" s="30"/>
      <c r="J2455" s="30"/>
      <c r="K2455" s="30"/>
      <c r="L2455" s="30"/>
      <c r="M2455" s="30"/>
      <c r="N2455" s="30"/>
      <c r="O2455" s="30"/>
      <c r="P2455" s="30"/>
      <c r="Q2455" s="30"/>
      <c r="R2455" s="30"/>
      <c r="S2455" s="30"/>
      <c r="T2455" s="30"/>
      <c r="U2455" s="30"/>
      <c r="V2455" s="30"/>
      <c r="W2455" s="30"/>
      <c r="X2455" s="31"/>
      <c r="Y2455" s="30"/>
      <c r="Z2455" s="32"/>
    </row>
    <row r="2456" spans="2:26" x14ac:dyDescent="0.2">
      <c r="B2456" s="34"/>
      <c r="C2456" s="30"/>
      <c r="D2456" s="30"/>
      <c r="E2456" s="30"/>
      <c r="F2456" s="30"/>
      <c r="G2456" s="30"/>
      <c r="H2456" s="30"/>
      <c r="I2456" s="30"/>
      <c r="J2456" s="30"/>
      <c r="K2456" s="30"/>
      <c r="L2456" s="30"/>
      <c r="M2456" s="30"/>
      <c r="N2456" s="30"/>
      <c r="O2456" s="30"/>
      <c r="P2456" s="30"/>
      <c r="Q2456" s="30"/>
      <c r="R2456" s="30"/>
      <c r="S2456" s="30"/>
      <c r="T2456" s="30"/>
      <c r="U2456" s="30"/>
      <c r="V2456" s="30"/>
      <c r="W2456" s="30"/>
      <c r="X2456" s="31"/>
      <c r="Y2456" s="30"/>
      <c r="Z2456" s="32"/>
    </row>
    <row r="2457" spans="2:26" x14ac:dyDescent="0.2">
      <c r="B2457" s="34"/>
      <c r="C2457" s="30"/>
      <c r="D2457" s="30"/>
      <c r="E2457" s="30"/>
      <c r="F2457" s="30"/>
      <c r="G2457" s="30"/>
      <c r="H2457" s="30"/>
      <c r="I2457" s="30"/>
      <c r="J2457" s="30"/>
      <c r="K2457" s="30"/>
      <c r="L2457" s="30"/>
      <c r="M2457" s="30"/>
      <c r="N2457" s="30"/>
      <c r="O2457" s="30"/>
      <c r="P2457" s="30"/>
      <c r="Q2457" s="30"/>
      <c r="R2457" s="30"/>
      <c r="S2457" s="30"/>
      <c r="T2457" s="30"/>
      <c r="U2457" s="30"/>
      <c r="V2457" s="30"/>
      <c r="W2457" s="30"/>
      <c r="X2457" s="31"/>
      <c r="Y2457" s="30"/>
      <c r="Z2457" s="32"/>
    </row>
    <row r="2458" spans="2:26" x14ac:dyDescent="0.2">
      <c r="B2458" s="34"/>
      <c r="C2458" s="30"/>
      <c r="D2458" s="30"/>
      <c r="E2458" s="30"/>
      <c r="F2458" s="30"/>
      <c r="G2458" s="30"/>
      <c r="H2458" s="30"/>
      <c r="I2458" s="30"/>
      <c r="J2458" s="30"/>
      <c r="K2458" s="30"/>
      <c r="L2458" s="30"/>
      <c r="M2458" s="30"/>
      <c r="N2458" s="30"/>
      <c r="O2458" s="30"/>
      <c r="P2458" s="30"/>
      <c r="Q2458" s="30"/>
      <c r="R2458" s="30"/>
      <c r="S2458" s="30"/>
      <c r="T2458" s="30"/>
      <c r="U2458" s="30"/>
      <c r="V2458" s="30"/>
      <c r="W2458" s="30"/>
      <c r="X2458" s="31"/>
      <c r="Y2458" s="30"/>
      <c r="Z2458" s="32"/>
    </row>
    <row r="2459" spans="2:26" x14ac:dyDescent="0.2">
      <c r="B2459" s="34"/>
      <c r="C2459" s="30"/>
      <c r="D2459" s="30"/>
      <c r="E2459" s="30"/>
      <c r="F2459" s="30"/>
      <c r="G2459" s="30"/>
      <c r="H2459" s="30"/>
      <c r="I2459" s="30"/>
      <c r="J2459" s="30"/>
      <c r="K2459" s="30"/>
      <c r="L2459" s="30"/>
      <c r="M2459" s="30"/>
      <c r="N2459" s="30"/>
      <c r="O2459" s="30"/>
      <c r="P2459" s="30"/>
      <c r="Q2459" s="30"/>
      <c r="R2459" s="30"/>
      <c r="S2459" s="30"/>
      <c r="T2459" s="30"/>
      <c r="U2459" s="30"/>
      <c r="V2459" s="30"/>
      <c r="W2459" s="30"/>
      <c r="X2459" s="31"/>
      <c r="Y2459" s="30"/>
      <c r="Z2459" s="32"/>
    </row>
    <row r="2460" spans="2:26" x14ac:dyDescent="0.2">
      <c r="B2460" s="34"/>
      <c r="C2460" s="30"/>
      <c r="D2460" s="30"/>
      <c r="E2460" s="30"/>
      <c r="F2460" s="30"/>
      <c r="G2460" s="30"/>
      <c r="H2460" s="30"/>
      <c r="I2460" s="30"/>
      <c r="J2460" s="30"/>
      <c r="K2460" s="30"/>
      <c r="L2460" s="30"/>
      <c r="M2460" s="30"/>
      <c r="N2460" s="30"/>
      <c r="O2460" s="30"/>
      <c r="P2460" s="30"/>
      <c r="Q2460" s="30"/>
      <c r="R2460" s="30"/>
      <c r="S2460" s="30"/>
      <c r="T2460" s="30"/>
      <c r="U2460" s="30"/>
      <c r="V2460" s="30"/>
      <c r="W2460" s="30"/>
      <c r="X2460" s="31"/>
      <c r="Y2460" s="30"/>
      <c r="Z2460" s="32"/>
    </row>
    <row r="2461" spans="2:26" x14ac:dyDescent="0.2">
      <c r="B2461" s="34"/>
      <c r="C2461" s="30"/>
      <c r="D2461" s="30"/>
      <c r="E2461" s="30"/>
      <c r="F2461" s="30"/>
      <c r="G2461" s="30"/>
      <c r="H2461" s="30"/>
      <c r="I2461" s="30"/>
      <c r="J2461" s="30"/>
      <c r="K2461" s="30"/>
      <c r="L2461" s="30"/>
      <c r="M2461" s="30"/>
      <c r="N2461" s="30"/>
      <c r="O2461" s="30"/>
      <c r="P2461" s="30"/>
      <c r="Q2461" s="30"/>
      <c r="R2461" s="30"/>
      <c r="S2461" s="30"/>
      <c r="T2461" s="30"/>
      <c r="U2461" s="30"/>
      <c r="V2461" s="30"/>
      <c r="W2461" s="30"/>
      <c r="X2461" s="31"/>
      <c r="Y2461" s="30"/>
      <c r="Z2461" s="32"/>
    </row>
    <row r="2462" spans="2:26" x14ac:dyDescent="0.2">
      <c r="B2462" s="34"/>
      <c r="C2462" s="30"/>
      <c r="D2462" s="30"/>
      <c r="E2462" s="30"/>
      <c r="F2462" s="30"/>
      <c r="G2462" s="30"/>
      <c r="H2462" s="30"/>
      <c r="I2462" s="30"/>
      <c r="J2462" s="30"/>
      <c r="K2462" s="30"/>
      <c r="L2462" s="30"/>
      <c r="M2462" s="30"/>
      <c r="N2462" s="30"/>
      <c r="O2462" s="30"/>
      <c r="P2462" s="30"/>
      <c r="Q2462" s="30"/>
      <c r="R2462" s="30"/>
      <c r="S2462" s="30"/>
      <c r="T2462" s="30"/>
      <c r="U2462" s="30"/>
      <c r="V2462" s="30"/>
      <c r="W2462" s="30"/>
      <c r="X2462" s="31"/>
      <c r="Y2462" s="30"/>
      <c r="Z2462" s="32"/>
    </row>
    <row r="2463" spans="2:26" x14ac:dyDescent="0.2">
      <c r="B2463" s="34"/>
      <c r="C2463" s="30"/>
      <c r="D2463" s="30"/>
      <c r="E2463" s="30"/>
      <c r="F2463" s="30"/>
      <c r="G2463" s="30"/>
      <c r="H2463" s="30"/>
      <c r="I2463" s="30"/>
      <c r="J2463" s="30"/>
      <c r="K2463" s="30"/>
      <c r="L2463" s="30"/>
      <c r="M2463" s="30"/>
      <c r="N2463" s="30"/>
      <c r="O2463" s="30"/>
      <c r="P2463" s="30"/>
      <c r="Q2463" s="30"/>
      <c r="R2463" s="30"/>
      <c r="S2463" s="30"/>
      <c r="T2463" s="30"/>
      <c r="U2463" s="30"/>
      <c r="V2463" s="30"/>
      <c r="W2463" s="30"/>
      <c r="X2463" s="31"/>
      <c r="Y2463" s="30"/>
      <c r="Z2463" s="32"/>
    </row>
    <row r="2464" spans="2:26" x14ac:dyDescent="0.2">
      <c r="B2464" s="34"/>
      <c r="C2464" s="30"/>
      <c r="D2464" s="30"/>
      <c r="E2464" s="30"/>
      <c r="F2464" s="30"/>
      <c r="G2464" s="30"/>
      <c r="H2464" s="30"/>
      <c r="I2464" s="30"/>
      <c r="J2464" s="30"/>
      <c r="K2464" s="30"/>
      <c r="L2464" s="30"/>
      <c r="M2464" s="30"/>
      <c r="N2464" s="30"/>
      <c r="O2464" s="30"/>
      <c r="P2464" s="30"/>
      <c r="Q2464" s="30"/>
      <c r="R2464" s="30"/>
      <c r="S2464" s="30"/>
      <c r="T2464" s="30"/>
      <c r="U2464" s="30"/>
      <c r="V2464" s="30"/>
      <c r="W2464" s="30"/>
      <c r="X2464" s="31"/>
      <c r="Y2464" s="30"/>
      <c r="Z2464" s="32"/>
    </row>
    <row r="2465" spans="2:26" x14ac:dyDescent="0.2">
      <c r="B2465" s="34"/>
      <c r="C2465" s="30"/>
      <c r="D2465" s="30"/>
      <c r="E2465" s="30"/>
      <c r="F2465" s="30"/>
      <c r="G2465" s="30"/>
      <c r="H2465" s="30"/>
      <c r="I2465" s="30"/>
      <c r="J2465" s="30"/>
      <c r="K2465" s="30"/>
      <c r="L2465" s="30"/>
      <c r="M2465" s="30"/>
      <c r="N2465" s="30"/>
      <c r="O2465" s="30"/>
      <c r="P2465" s="30"/>
      <c r="Q2465" s="30"/>
      <c r="R2465" s="30"/>
      <c r="S2465" s="30"/>
      <c r="T2465" s="30"/>
      <c r="U2465" s="30"/>
      <c r="V2465" s="30"/>
      <c r="W2465" s="30"/>
      <c r="X2465" s="31"/>
      <c r="Y2465" s="30"/>
      <c r="Z2465" s="32"/>
    </row>
    <row r="2466" spans="2:26" x14ac:dyDescent="0.2">
      <c r="B2466" s="34"/>
      <c r="C2466" s="30"/>
      <c r="D2466" s="30"/>
      <c r="E2466" s="30"/>
      <c r="F2466" s="30"/>
      <c r="G2466" s="30"/>
      <c r="H2466" s="30"/>
      <c r="I2466" s="30"/>
      <c r="J2466" s="30"/>
      <c r="K2466" s="30"/>
      <c r="L2466" s="30"/>
      <c r="M2466" s="30"/>
      <c r="N2466" s="30"/>
      <c r="O2466" s="30"/>
      <c r="P2466" s="30"/>
      <c r="Q2466" s="30"/>
      <c r="R2466" s="30"/>
      <c r="S2466" s="30"/>
      <c r="T2466" s="30"/>
      <c r="U2466" s="30"/>
      <c r="V2466" s="30"/>
      <c r="W2466" s="30"/>
      <c r="X2466" s="31"/>
      <c r="Y2466" s="30"/>
      <c r="Z2466" s="32"/>
    </row>
    <row r="2467" spans="2:26" x14ac:dyDescent="0.2">
      <c r="B2467" s="34"/>
      <c r="C2467" s="30"/>
      <c r="D2467" s="30"/>
      <c r="E2467" s="30"/>
      <c r="F2467" s="30"/>
      <c r="G2467" s="30"/>
      <c r="H2467" s="30"/>
      <c r="I2467" s="30"/>
      <c r="J2467" s="30"/>
      <c r="K2467" s="30"/>
      <c r="L2467" s="30"/>
      <c r="M2467" s="30"/>
      <c r="N2467" s="30"/>
      <c r="O2467" s="30"/>
      <c r="P2467" s="30"/>
      <c r="Q2467" s="30"/>
      <c r="R2467" s="30"/>
      <c r="S2467" s="30"/>
      <c r="T2467" s="30"/>
      <c r="U2467" s="30"/>
      <c r="V2467" s="30"/>
      <c r="W2467" s="30"/>
      <c r="X2467" s="31"/>
      <c r="Y2467" s="30"/>
      <c r="Z2467" s="32"/>
    </row>
    <row r="2468" spans="2:26" x14ac:dyDescent="0.2">
      <c r="B2468" s="34"/>
      <c r="C2468" s="30"/>
      <c r="D2468" s="30"/>
      <c r="E2468" s="30"/>
      <c r="F2468" s="30"/>
      <c r="G2468" s="30"/>
      <c r="H2468" s="30"/>
      <c r="I2468" s="30"/>
      <c r="J2468" s="30"/>
      <c r="K2468" s="30"/>
      <c r="L2468" s="30"/>
      <c r="M2468" s="30"/>
      <c r="N2468" s="30"/>
      <c r="O2468" s="30"/>
      <c r="P2468" s="30"/>
      <c r="Q2468" s="30"/>
      <c r="R2468" s="30"/>
      <c r="S2468" s="30"/>
      <c r="T2468" s="30"/>
      <c r="U2468" s="30"/>
      <c r="V2468" s="30"/>
      <c r="W2468" s="30"/>
      <c r="X2468" s="31"/>
      <c r="Y2468" s="30"/>
      <c r="Z2468" s="32"/>
    </row>
    <row r="2469" spans="2:26" x14ac:dyDescent="0.2">
      <c r="B2469" s="34"/>
      <c r="C2469" s="30"/>
      <c r="D2469" s="30"/>
      <c r="E2469" s="30"/>
      <c r="F2469" s="30"/>
      <c r="G2469" s="30"/>
      <c r="H2469" s="30"/>
      <c r="I2469" s="30"/>
      <c r="J2469" s="30"/>
      <c r="K2469" s="30"/>
      <c r="L2469" s="30"/>
      <c r="M2469" s="30"/>
      <c r="N2469" s="30"/>
      <c r="O2469" s="30"/>
      <c r="P2469" s="30"/>
      <c r="Q2469" s="30"/>
      <c r="R2469" s="30"/>
      <c r="S2469" s="30"/>
      <c r="T2469" s="30"/>
      <c r="U2469" s="30"/>
      <c r="V2469" s="30"/>
      <c r="W2469" s="30"/>
      <c r="X2469" s="31"/>
      <c r="Y2469" s="30"/>
      <c r="Z2469" s="32"/>
    </row>
    <row r="2470" spans="2:26" x14ac:dyDescent="0.2">
      <c r="B2470" s="34"/>
      <c r="C2470" s="30"/>
      <c r="D2470" s="30"/>
      <c r="E2470" s="30"/>
      <c r="F2470" s="30"/>
      <c r="G2470" s="30"/>
      <c r="H2470" s="30"/>
      <c r="I2470" s="30"/>
      <c r="J2470" s="30"/>
      <c r="K2470" s="30"/>
      <c r="L2470" s="30"/>
      <c r="M2470" s="30"/>
      <c r="N2470" s="30"/>
      <c r="O2470" s="30"/>
      <c r="P2470" s="30"/>
      <c r="Q2470" s="30"/>
      <c r="R2470" s="30"/>
      <c r="S2470" s="30"/>
      <c r="T2470" s="30"/>
      <c r="U2470" s="30"/>
      <c r="V2470" s="30"/>
      <c r="W2470" s="30"/>
      <c r="X2470" s="31"/>
      <c r="Y2470" s="30"/>
      <c r="Z2470" s="32"/>
    </row>
    <row r="2471" spans="2:26" x14ac:dyDescent="0.2">
      <c r="B2471" s="34"/>
      <c r="C2471" s="30"/>
      <c r="D2471" s="30"/>
      <c r="E2471" s="30"/>
      <c r="F2471" s="30"/>
      <c r="G2471" s="30"/>
      <c r="H2471" s="30"/>
      <c r="I2471" s="30"/>
      <c r="J2471" s="30"/>
      <c r="K2471" s="30"/>
      <c r="L2471" s="30"/>
      <c r="M2471" s="30"/>
      <c r="N2471" s="30"/>
      <c r="O2471" s="30"/>
      <c r="P2471" s="30"/>
      <c r="Q2471" s="30"/>
      <c r="R2471" s="30"/>
      <c r="S2471" s="30"/>
      <c r="T2471" s="30"/>
      <c r="U2471" s="30"/>
      <c r="V2471" s="30"/>
      <c r="W2471" s="30"/>
      <c r="X2471" s="31"/>
      <c r="Y2471" s="30"/>
      <c r="Z2471" s="32"/>
    </row>
    <row r="2472" spans="2:26" x14ac:dyDescent="0.2">
      <c r="B2472" s="34"/>
      <c r="C2472" s="30"/>
      <c r="D2472" s="30"/>
      <c r="E2472" s="30"/>
      <c r="F2472" s="30"/>
      <c r="G2472" s="30"/>
      <c r="H2472" s="30"/>
      <c r="I2472" s="30"/>
      <c r="J2472" s="30"/>
      <c r="K2472" s="30"/>
      <c r="L2472" s="30"/>
      <c r="M2472" s="30"/>
      <c r="N2472" s="30"/>
      <c r="O2472" s="30"/>
      <c r="P2472" s="30"/>
      <c r="Q2472" s="30"/>
      <c r="R2472" s="30"/>
      <c r="S2472" s="30"/>
      <c r="T2472" s="30"/>
      <c r="U2472" s="30"/>
      <c r="V2472" s="30"/>
      <c r="W2472" s="30"/>
      <c r="X2472" s="31"/>
      <c r="Y2472" s="30"/>
      <c r="Z2472" s="32"/>
    </row>
    <row r="2473" spans="2:26" x14ac:dyDescent="0.2">
      <c r="B2473" s="34"/>
      <c r="C2473" s="30"/>
      <c r="D2473" s="30"/>
      <c r="E2473" s="30"/>
      <c r="F2473" s="30"/>
      <c r="G2473" s="30"/>
      <c r="H2473" s="30"/>
      <c r="I2473" s="30"/>
      <c r="J2473" s="30"/>
      <c r="K2473" s="30"/>
      <c r="L2473" s="30"/>
      <c r="M2473" s="30"/>
      <c r="N2473" s="30"/>
      <c r="O2473" s="30"/>
      <c r="P2473" s="30"/>
      <c r="Q2473" s="30"/>
      <c r="R2473" s="30"/>
      <c r="S2473" s="30"/>
      <c r="T2473" s="30"/>
      <c r="U2473" s="30"/>
      <c r="V2473" s="30"/>
      <c r="W2473" s="30"/>
      <c r="X2473" s="31"/>
      <c r="Y2473" s="30"/>
      <c r="Z2473" s="32"/>
    </row>
    <row r="2474" spans="2:26" x14ac:dyDescent="0.2">
      <c r="B2474" s="34"/>
      <c r="C2474" s="30"/>
      <c r="D2474" s="30"/>
      <c r="E2474" s="30"/>
      <c r="F2474" s="30"/>
      <c r="G2474" s="30"/>
      <c r="H2474" s="30"/>
      <c r="I2474" s="30"/>
      <c r="J2474" s="30"/>
      <c r="K2474" s="30"/>
      <c r="L2474" s="30"/>
      <c r="M2474" s="30"/>
      <c r="N2474" s="30"/>
      <c r="O2474" s="30"/>
      <c r="P2474" s="30"/>
      <c r="Q2474" s="30"/>
      <c r="R2474" s="30"/>
      <c r="S2474" s="30"/>
      <c r="T2474" s="30"/>
      <c r="U2474" s="30"/>
      <c r="V2474" s="30"/>
      <c r="W2474" s="30"/>
      <c r="X2474" s="31"/>
      <c r="Y2474" s="30"/>
      <c r="Z2474" s="32"/>
    </row>
    <row r="2475" spans="2:26" x14ac:dyDescent="0.2">
      <c r="B2475" s="34"/>
      <c r="C2475" s="30"/>
      <c r="D2475" s="30"/>
      <c r="E2475" s="30"/>
      <c r="F2475" s="30"/>
      <c r="G2475" s="30"/>
      <c r="H2475" s="30"/>
      <c r="I2475" s="30"/>
      <c r="J2475" s="30"/>
      <c r="K2475" s="30"/>
      <c r="L2475" s="30"/>
      <c r="M2475" s="30"/>
      <c r="N2475" s="30"/>
      <c r="O2475" s="30"/>
      <c r="P2475" s="30"/>
      <c r="Q2475" s="30"/>
      <c r="R2475" s="30"/>
      <c r="S2475" s="30"/>
      <c r="T2475" s="30"/>
      <c r="U2475" s="30"/>
      <c r="V2475" s="30"/>
      <c r="W2475" s="30"/>
      <c r="X2475" s="31"/>
      <c r="Y2475" s="30"/>
      <c r="Z2475" s="32"/>
    </row>
    <row r="2476" spans="2:26" x14ac:dyDescent="0.2">
      <c r="B2476" s="34"/>
      <c r="C2476" s="30"/>
      <c r="D2476" s="30"/>
      <c r="E2476" s="30"/>
      <c r="F2476" s="30"/>
      <c r="G2476" s="30"/>
      <c r="H2476" s="30"/>
      <c r="I2476" s="30"/>
      <c r="J2476" s="30"/>
      <c r="K2476" s="30"/>
      <c r="L2476" s="30"/>
      <c r="M2476" s="30"/>
      <c r="N2476" s="30"/>
      <c r="O2476" s="30"/>
      <c r="P2476" s="30"/>
      <c r="Q2476" s="30"/>
      <c r="R2476" s="30"/>
      <c r="S2476" s="30"/>
      <c r="T2476" s="30"/>
      <c r="U2476" s="30"/>
      <c r="V2476" s="30"/>
      <c r="W2476" s="30"/>
      <c r="X2476" s="31"/>
      <c r="Y2476" s="30"/>
      <c r="Z2476" s="32"/>
    </row>
    <row r="2477" spans="2:26" x14ac:dyDescent="0.2">
      <c r="B2477" s="34"/>
      <c r="C2477" s="30"/>
      <c r="D2477" s="30"/>
      <c r="E2477" s="30"/>
      <c r="F2477" s="30"/>
      <c r="G2477" s="30"/>
      <c r="H2477" s="30"/>
      <c r="I2477" s="30"/>
      <c r="J2477" s="30"/>
      <c r="K2477" s="30"/>
      <c r="L2477" s="30"/>
      <c r="M2477" s="30"/>
      <c r="N2477" s="30"/>
      <c r="O2477" s="30"/>
      <c r="P2477" s="30"/>
      <c r="Q2477" s="30"/>
      <c r="R2477" s="30"/>
      <c r="S2477" s="30"/>
      <c r="T2477" s="30"/>
      <c r="U2477" s="30"/>
      <c r="V2477" s="30"/>
      <c r="W2477" s="30"/>
      <c r="X2477" s="31"/>
      <c r="Y2477" s="30"/>
      <c r="Z2477" s="32"/>
    </row>
    <row r="2478" spans="2:26" x14ac:dyDescent="0.2">
      <c r="B2478" s="34"/>
      <c r="C2478" s="30"/>
      <c r="D2478" s="30"/>
      <c r="E2478" s="30"/>
      <c r="F2478" s="30"/>
      <c r="G2478" s="30"/>
      <c r="H2478" s="30"/>
      <c r="I2478" s="30"/>
      <c r="J2478" s="30"/>
      <c r="K2478" s="30"/>
      <c r="L2478" s="30"/>
      <c r="M2478" s="30"/>
      <c r="N2478" s="30"/>
      <c r="O2478" s="30"/>
      <c r="P2478" s="30"/>
      <c r="Q2478" s="30"/>
      <c r="R2478" s="30"/>
      <c r="S2478" s="30"/>
      <c r="T2478" s="30"/>
      <c r="U2478" s="30"/>
      <c r="V2478" s="30"/>
      <c r="W2478" s="30"/>
      <c r="X2478" s="31"/>
      <c r="Y2478" s="30"/>
      <c r="Z2478" s="32"/>
    </row>
    <row r="2479" spans="2:26" x14ac:dyDescent="0.2">
      <c r="B2479" s="34"/>
      <c r="C2479" s="30"/>
      <c r="D2479" s="30"/>
      <c r="E2479" s="30"/>
      <c r="F2479" s="30"/>
      <c r="G2479" s="30"/>
      <c r="H2479" s="30"/>
      <c r="I2479" s="30"/>
      <c r="J2479" s="30"/>
      <c r="K2479" s="30"/>
      <c r="L2479" s="30"/>
      <c r="M2479" s="30"/>
      <c r="N2479" s="30"/>
      <c r="O2479" s="30"/>
      <c r="P2479" s="30"/>
      <c r="Q2479" s="30"/>
      <c r="R2479" s="30"/>
      <c r="S2479" s="30"/>
      <c r="T2479" s="30"/>
      <c r="U2479" s="30"/>
      <c r="V2479" s="30"/>
      <c r="W2479" s="30"/>
      <c r="X2479" s="31"/>
      <c r="Y2479" s="30"/>
      <c r="Z2479" s="32"/>
    </row>
    <row r="2480" spans="2:26" x14ac:dyDescent="0.2">
      <c r="B2480" s="34"/>
      <c r="C2480" s="30"/>
      <c r="D2480" s="30"/>
      <c r="E2480" s="30"/>
      <c r="F2480" s="30"/>
      <c r="G2480" s="30"/>
      <c r="H2480" s="30"/>
      <c r="I2480" s="30"/>
      <c r="J2480" s="30"/>
      <c r="K2480" s="30"/>
      <c r="L2480" s="30"/>
      <c r="M2480" s="30"/>
      <c r="N2480" s="30"/>
      <c r="O2480" s="30"/>
      <c r="P2480" s="30"/>
      <c r="Q2480" s="30"/>
      <c r="R2480" s="30"/>
      <c r="S2480" s="30"/>
      <c r="T2480" s="30"/>
      <c r="U2480" s="30"/>
      <c r="V2480" s="30"/>
      <c r="W2480" s="30"/>
      <c r="X2480" s="31"/>
      <c r="Y2480" s="30"/>
      <c r="Z2480" s="32"/>
    </row>
    <row r="2481" spans="2:26" x14ac:dyDescent="0.2">
      <c r="B2481" s="34"/>
      <c r="C2481" s="30"/>
      <c r="D2481" s="30"/>
      <c r="E2481" s="30"/>
      <c r="F2481" s="30"/>
      <c r="G2481" s="30"/>
      <c r="H2481" s="30"/>
      <c r="I2481" s="30"/>
      <c r="J2481" s="30"/>
      <c r="K2481" s="30"/>
      <c r="L2481" s="30"/>
      <c r="M2481" s="30"/>
      <c r="N2481" s="30"/>
      <c r="O2481" s="30"/>
      <c r="P2481" s="30"/>
      <c r="Q2481" s="30"/>
      <c r="R2481" s="30"/>
      <c r="S2481" s="30"/>
      <c r="T2481" s="30"/>
      <c r="U2481" s="30"/>
      <c r="V2481" s="30"/>
      <c r="W2481" s="30"/>
      <c r="X2481" s="31"/>
      <c r="Y2481" s="30"/>
      <c r="Z2481" s="32"/>
    </row>
    <row r="2482" spans="2:26" x14ac:dyDescent="0.2">
      <c r="B2482" s="34"/>
      <c r="C2482" s="30"/>
      <c r="D2482" s="30"/>
      <c r="E2482" s="30"/>
      <c r="F2482" s="30"/>
      <c r="G2482" s="30"/>
      <c r="H2482" s="30"/>
      <c r="I2482" s="30"/>
      <c r="J2482" s="30"/>
      <c r="K2482" s="30"/>
      <c r="L2482" s="30"/>
      <c r="M2482" s="30"/>
      <c r="N2482" s="30"/>
      <c r="O2482" s="30"/>
      <c r="P2482" s="30"/>
      <c r="Q2482" s="30"/>
      <c r="R2482" s="30"/>
      <c r="S2482" s="30"/>
      <c r="T2482" s="30"/>
      <c r="U2482" s="30"/>
      <c r="V2482" s="30"/>
      <c r="W2482" s="30"/>
      <c r="X2482" s="31"/>
      <c r="Y2482" s="30"/>
      <c r="Z2482" s="32"/>
    </row>
    <row r="2483" spans="2:26" x14ac:dyDescent="0.2">
      <c r="B2483" s="34"/>
      <c r="C2483" s="30"/>
      <c r="D2483" s="30"/>
      <c r="E2483" s="30"/>
      <c r="F2483" s="30"/>
      <c r="G2483" s="30"/>
      <c r="H2483" s="30"/>
      <c r="I2483" s="30"/>
      <c r="J2483" s="30"/>
      <c r="K2483" s="30"/>
      <c r="L2483" s="30"/>
      <c r="M2483" s="30"/>
      <c r="N2483" s="30"/>
      <c r="O2483" s="30"/>
      <c r="P2483" s="30"/>
      <c r="Q2483" s="30"/>
      <c r="R2483" s="30"/>
      <c r="S2483" s="30"/>
      <c r="T2483" s="30"/>
      <c r="U2483" s="30"/>
      <c r="V2483" s="30"/>
      <c r="W2483" s="30"/>
      <c r="X2483" s="31"/>
      <c r="Y2483" s="30"/>
      <c r="Z2483" s="32"/>
    </row>
    <row r="2484" spans="2:26" x14ac:dyDescent="0.2">
      <c r="B2484" s="34"/>
      <c r="C2484" s="30"/>
      <c r="D2484" s="30"/>
      <c r="E2484" s="30"/>
      <c r="F2484" s="30"/>
      <c r="G2484" s="30"/>
      <c r="H2484" s="30"/>
      <c r="I2484" s="30"/>
      <c r="J2484" s="30"/>
      <c r="K2484" s="30"/>
      <c r="L2484" s="30"/>
      <c r="M2484" s="30"/>
      <c r="N2484" s="30"/>
      <c r="O2484" s="30"/>
      <c r="P2484" s="30"/>
      <c r="Q2484" s="30"/>
      <c r="R2484" s="30"/>
      <c r="S2484" s="30"/>
      <c r="T2484" s="30"/>
      <c r="U2484" s="30"/>
      <c r="V2484" s="30"/>
      <c r="W2484" s="30"/>
      <c r="X2484" s="31"/>
      <c r="Y2484" s="30"/>
      <c r="Z2484" s="32"/>
    </row>
    <row r="2485" spans="2:26" x14ac:dyDescent="0.2">
      <c r="B2485" s="34"/>
      <c r="C2485" s="30"/>
      <c r="D2485" s="30"/>
      <c r="E2485" s="30"/>
      <c r="F2485" s="30"/>
      <c r="G2485" s="30"/>
      <c r="H2485" s="30"/>
      <c r="I2485" s="30"/>
      <c r="J2485" s="30"/>
      <c r="K2485" s="30"/>
      <c r="L2485" s="30"/>
      <c r="M2485" s="30"/>
      <c r="N2485" s="30"/>
      <c r="O2485" s="30"/>
      <c r="P2485" s="30"/>
      <c r="Q2485" s="30"/>
      <c r="R2485" s="30"/>
      <c r="S2485" s="30"/>
      <c r="T2485" s="30"/>
      <c r="U2485" s="30"/>
      <c r="V2485" s="30"/>
      <c r="W2485" s="30"/>
      <c r="X2485" s="31"/>
      <c r="Y2485" s="30"/>
      <c r="Z2485" s="32"/>
    </row>
    <row r="2486" spans="2:26" x14ac:dyDescent="0.2">
      <c r="B2486" s="34"/>
      <c r="C2486" s="30"/>
      <c r="D2486" s="30"/>
      <c r="E2486" s="30"/>
      <c r="F2486" s="30"/>
      <c r="G2486" s="30"/>
      <c r="H2486" s="30"/>
      <c r="I2486" s="30"/>
      <c r="J2486" s="30"/>
      <c r="K2486" s="30"/>
      <c r="L2486" s="30"/>
      <c r="M2486" s="30"/>
      <c r="N2486" s="30"/>
      <c r="O2486" s="30"/>
      <c r="P2486" s="30"/>
      <c r="Q2486" s="30"/>
      <c r="R2486" s="30"/>
      <c r="S2486" s="30"/>
      <c r="T2486" s="30"/>
      <c r="U2486" s="30"/>
      <c r="V2486" s="30"/>
      <c r="W2486" s="30"/>
      <c r="X2486" s="31"/>
      <c r="Y2486" s="30"/>
      <c r="Z2486" s="32"/>
    </row>
    <row r="2487" spans="2:26" x14ac:dyDescent="0.2">
      <c r="B2487" s="34"/>
      <c r="C2487" s="30"/>
      <c r="D2487" s="30"/>
      <c r="E2487" s="30"/>
      <c r="F2487" s="30"/>
      <c r="G2487" s="30"/>
      <c r="H2487" s="30"/>
      <c r="I2487" s="30"/>
      <c r="J2487" s="30"/>
      <c r="K2487" s="30"/>
      <c r="L2487" s="30"/>
      <c r="M2487" s="30"/>
      <c r="N2487" s="30"/>
      <c r="O2487" s="30"/>
      <c r="P2487" s="30"/>
      <c r="Q2487" s="30"/>
      <c r="R2487" s="30"/>
      <c r="S2487" s="30"/>
      <c r="T2487" s="30"/>
      <c r="U2487" s="30"/>
      <c r="V2487" s="30"/>
      <c r="W2487" s="30"/>
      <c r="X2487" s="31"/>
      <c r="Y2487" s="30"/>
      <c r="Z2487" s="32"/>
    </row>
    <row r="2488" spans="2:26" x14ac:dyDescent="0.2">
      <c r="B2488" s="34"/>
      <c r="C2488" s="30"/>
      <c r="D2488" s="30"/>
      <c r="E2488" s="30"/>
      <c r="F2488" s="30"/>
      <c r="G2488" s="30"/>
      <c r="H2488" s="30"/>
      <c r="I2488" s="30"/>
      <c r="J2488" s="30"/>
      <c r="K2488" s="30"/>
      <c r="L2488" s="30"/>
      <c r="M2488" s="30"/>
      <c r="N2488" s="30"/>
      <c r="O2488" s="30"/>
      <c r="P2488" s="30"/>
      <c r="Q2488" s="30"/>
      <c r="R2488" s="30"/>
      <c r="S2488" s="30"/>
      <c r="T2488" s="30"/>
      <c r="U2488" s="30"/>
      <c r="V2488" s="30"/>
      <c r="W2488" s="30"/>
      <c r="X2488" s="31"/>
      <c r="Y2488" s="30"/>
      <c r="Z2488" s="32"/>
    </row>
    <row r="2489" spans="2:26" x14ac:dyDescent="0.2">
      <c r="B2489" s="34"/>
      <c r="C2489" s="30"/>
      <c r="D2489" s="30"/>
      <c r="E2489" s="30"/>
      <c r="F2489" s="30"/>
      <c r="G2489" s="30"/>
      <c r="H2489" s="30"/>
      <c r="I2489" s="30"/>
      <c r="J2489" s="30"/>
      <c r="K2489" s="30"/>
      <c r="L2489" s="30"/>
      <c r="M2489" s="30"/>
      <c r="N2489" s="30"/>
      <c r="O2489" s="30"/>
      <c r="P2489" s="30"/>
      <c r="Q2489" s="30"/>
      <c r="R2489" s="30"/>
      <c r="S2489" s="30"/>
      <c r="T2489" s="30"/>
      <c r="U2489" s="30"/>
      <c r="V2489" s="30"/>
      <c r="W2489" s="30"/>
      <c r="X2489" s="31"/>
      <c r="Y2489" s="30"/>
      <c r="Z2489" s="32"/>
    </row>
    <row r="2490" spans="2:26" x14ac:dyDescent="0.2">
      <c r="B2490" s="34"/>
      <c r="C2490" s="30"/>
      <c r="D2490" s="30"/>
      <c r="E2490" s="30"/>
      <c r="F2490" s="30"/>
      <c r="G2490" s="30"/>
      <c r="H2490" s="30"/>
      <c r="I2490" s="30"/>
      <c r="J2490" s="30"/>
      <c r="K2490" s="30"/>
      <c r="L2490" s="30"/>
      <c r="M2490" s="30"/>
      <c r="N2490" s="30"/>
      <c r="O2490" s="30"/>
      <c r="P2490" s="30"/>
      <c r="Q2490" s="30"/>
      <c r="R2490" s="30"/>
      <c r="S2490" s="30"/>
      <c r="T2490" s="30"/>
      <c r="U2490" s="30"/>
      <c r="V2490" s="30"/>
      <c r="W2490" s="30"/>
      <c r="X2490" s="31"/>
      <c r="Y2490" s="30"/>
      <c r="Z2490" s="32"/>
    </row>
    <row r="2491" spans="2:26" x14ac:dyDescent="0.2">
      <c r="B2491" s="34"/>
      <c r="C2491" s="30"/>
      <c r="D2491" s="30"/>
      <c r="E2491" s="30"/>
      <c r="F2491" s="30"/>
      <c r="G2491" s="30"/>
      <c r="H2491" s="30"/>
      <c r="I2491" s="30"/>
      <c r="J2491" s="30"/>
      <c r="K2491" s="30"/>
      <c r="L2491" s="30"/>
      <c r="M2491" s="30"/>
      <c r="N2491" s="30"/>
      <c r="O2491" s="30"/>
      <c r="P2491" s="30"/>
      <c r="Q2491" s="30"/>
      <c r="R2491" s="30"/>
      <c r="S2491" s="30"/>
      <c r="T2491" s="30"/>
      <c r="U2491" s="30"/>
      <c r="V2491" s="30"/>
      <c r="W2491" s="30"/>
      <c r="X2491" s="31"/>
      <c r="Y2491" s="30"/>
      <c r="Z2491" s="32"/>
    </row>
    <row r="2492" spans="2:26" x14ac:dyDescent="0.2">
      <c r="B2492" s="34"/>
      <c r="C2492" s="30"/>
      <c r="D2492" s="30"/>
      <c r="E2492" s="30"/>
      <c r="F2492" s="30"/>
      <c r="G2492" s="30"/>
      <c r="H2492" s="30"/>
      <c r="I2492" s="30"/>
      <c r="J2492" s="30"/>
      <c r="K2492" s="30"/>
      <c r="L2492" s="30"/>
      <c r="M2492" s="30"/>
      <c r="N2492" s="30"/>
      <c r="O2492" s="30"/>
      <c r="P2492" s="30"/>
      <c r="Q2492" s="30"/>
      <c r="R2492" s="30"/>
      <c r="S2492" s="30"/>
      <c r="T2492" s="30"/>
      <c r="U2492" s="30"/>
      <c r="V2492" s="30"/>
      <c r="W2492" s="30"/>
      <c r="X2492" s="31"/>
      <c r="Y2492" s="30"/>
      <c r="Z2492" s="32"/>
    </row>
    <row r="2493" spans="2:26" x14ac:dyDescent="0.2">
      <c r="B2493" s="34"/>
      <c r="C2493" s="30"/>
      <c r="D2493" s="30"/>
      <c r="E2493" s="30"/>
      <c r="F2493" s="30"/>
      <c r="G2493" s="30"/>
      <c r="H2493" s="30"/>
      <c r="I2493" s="30"/>
      <c r="J2493" s="30"/>
      <c r="K2493" s="30"/>
      <c r="L2493" s="30"/>
      <c r="M2493" s="30"/>
      <c r="N2493" s="30"/>
      <c r="O2493" s="30"/>
      <c r="P2493" s="30"/>
      <c r="Q2493" s="30"/>
      <c r="R2493" s="30"/>
      <c r="S2493" s="30"/>
      <c r="T2493" s="30"/>
      <c r="U2493" s="30"/>
      <c r="V2493" s="30"/>
      <c r="W2493" s="30"/>
      <c r="X2493" s="31"/>
      <c r="Y2493" s="30"/>
      <c r="Z2493" s="32"/>
    </row>
    <row r="2494" spans="2:26" x14ac:dyDescent="0.2">
      <c r="B2494" s="34"/>
      <c r="C2494" s="30"/>
      <c r="D2494" s="30"/>
      <c r="E2494" s="30"/>
      <c r="F2494" s="30"/>
      <c r="G2494" s="30"/>
      <c r="H2494" s="30"/>
      <c r="I2494" s="30"/>
      <c r="J2494" s="30"/>
      <c r="K2494" s="30"/>
      <c r="L2494" s="30"/>
      <c r="M2494" s="30"/>
      <c r="N2494" s="30"/>
      <c r="O2494" s="30"/>
      <c r="P2494" s="30"/>
      <c r="Q2494" s="30"/>
      <c r="R2494" s="30"/>
      <c r="S2494" s="30"/>
      <c r="T2494" s="30"/>
      <c r="U2494" s="30"/>
      <c r="V2494" s="30"/>
      <c r="W2494" s="30"/>
      <c r="X2494" s="31"/>
      <c r="Y2494" s="30"/>
      <c r="Z2494" s="32"/>
    </row>
    <row r="2495" spans="2:26" x14ac:dyDescent="0.2">
      <c r="B2495" s="34"/>
      <c r="C2495" s="30"/>
      <c r="D2495" s="30"/>
      <c r="E2495" s="30"/>
      <c r="F2495" s="30"/>
      <c r="G2495" s="30"/>
      <c r="H2495" s="30"/>
      <c r="I2495" s="30"/>
      <c r="J2495" s="30"/>
      <c r="K2495" s="30"/>
      <c r="L2495" s="30"/>
      <c r="M2495" s="30"/>
      <c r="N2495" s="30"/>
      <c r="O2495" s="30"/>
      <c r="P2495" s="30"/>
      <c r="Q2495" s="30"/>
      <c r="R2495" s="30"/>
      <c r="S2495" s="30"/>
      <c r="T2495" s="30"/>
      <c r="U2495" s="30"/>
      <c r="V2495" s="30"/>
      <c r="W2495" s="30"/>
      <c r="X2495" s="31"/>
      <c r="Y2495" s="30"/>
      <c r="Z2495" s="32"/>
    </row>
    <row r="2496" spans="2:26" x14ac:dyDescent="0.2">
      <c r="B2496" s="34"/>
      <c r="C2496" s="30"/>
      <c r="D2496" s="30"/>
      <c r="E2496" s="30"/>
      <c r="F2496" s="30"/>
      <c r="G2496" s="30"/>
      <c r="H2496" s="30"/>
      <c r="I2496" s="30"/>
      <c r="J2496" s="30"/>
      <c r="K2496" s="30"/>
      <c r="L2496" s="30"/>
      <c r="M2496" s="30"/>
      <c r="N2496" s="30"/>
      <c r="O2496" s="30"/>
      <c r="P2496" s="30"/>
      <c r="Q2496" s="30"/>
      <c r="R2496" s="30"/>
      <c r="S2496" s="30"/>
      <c r="T2496" s="30"/>
      <c r="U2496" s="30"/>
      <c r="V2496" s="30"/>
      <c r="W2496" s="30"/>
      <c r="X2496" s="31"/>
      <c r="Y2496" s="30"/>
      <c r="Z2496" s="32"/>
    </row>
    <row r="2497" spans="2:26" x14ac:dyDescent="0.2">
      <c r="B2497" s="34"/>
      <c r="C2497" s="30"/>
      <c r="D2497" s="30"/>
      <c r="E2497" s="30"/>
      <c r="F2497" s="30"/>
      <c r="G2497" s="30"/>
      <c r="H2497" s="30"/>
      <c r="I2497" s="30"/>
      <c r="J2497" s="30"/>
      <c r="K2497" s="30"/>
      <c r="L2497" s="30"/>
      <c r="M2497" s="30"/>
      <c r="N2497" s="30"/>
      <c r="O2497" s="30"/>
      <c r="P2497" s="30"/>
      <c r="Q2497" s="30"/>
      <c r="R2497" s="30"/>
      <c r="S2497" s="30"/>
      <c r="T2497" s="30"/>
      <c r="U2497" s="30"/>
      <c r="V2497" s="30"/>
      <c r="W2497" s="30"/>
      <c r="X2497" s="31"/>
      <c r="Y2497" s="30"/>
      <c r="Z2497" s="32"/>
    </row>
    <row r="2498" spans="2:26" x14ac:dyDescent="0.2">
      <c r="B2498" s="34"/>
      <c r="C2498" s="30"/>
      <c r="D2498" s="30"/>
      <c r="E2498" s="30"/>
      <c r="F2498" s="30"/>
      <c r="G2498" s="30"/>
      <c r="H2498" s="30"/>
      <c r="I2498" s="30"/>
      <c r="J2498" s="30"/>
      <c r="K2498" s="30"/>
      <c r="L2498" s="30"/>
      <c r="M2498" s="30"/>
      <c r="N2498" s="30"/>
      <c r="O2498" s="30"/>
      <c r="P2498" s="30"/>
      <c r="Q2498" s="30"/>
      <c r="R2498" s="30"/>
      <c r="S2498" s="30"/>
      <c r="T2498" s="30"/>
      <c r="U2498" s="30"/>
      <c r="V2498" s="30"/>
      <c r="W2498" s="30"/>
      <c r="X2498" s="31"/>
      <c r="Y2498" s="30"/>
      <c r="Z2498" s="32"/>
    </row>
    <row r="2499" spans="2:26" x14ac:dyDescent="0.2">
      <c r="B2499" s="34"/>
      <c r="C2499" s="30"/>
      <c r="D2499" s="30"/>
      <c r="E2499" s="30"/>
      <c r="F2499" s="30"/>
      <c r="G2499" s="30"/>
      <c r="H2499" s="30"/>
      <c r="I2499" s="30"/>
      <c r="J2499" s="30"/>
      <c r="K2499" s="30"/>
      <c r="L2499" s="30"/>
      <c r="M2499" s="30"/>
      <c r="N2499" s="30"/>
      <c r="O2499" s="30"/>
      <c r="P2499" s="30"/>
      <c r="Q2499" s="30"/>
      <c r="R2499" s="30"/>
      <c r="S2499" s="30"/>
      <c r="T2499" s="30"/>
      <c r="U2499" s="30"/>
      <c r="V2499" s="30"/>
      <c r="W2499" s="30"/>
      <c r="X2499" s="31"/>
      <c r="Y2499" s="30"/>
      <c r="Z2499" s="32"/>
    </row>
    <row r="2500" spans="2:26" x14ac:dyDescent="0.2">
      <c r="B2500" s="34"/>
      <c r="C2500" s="30"/>
      <c r="D2500" s="30"/>
      <c r="E2500" s="30"/>
      <c r="F2500" s="30"/>
      <c r="G2500" s="30"/>
      <c r="H2500" s="30"/>
      <c r="I2500" s="30"/>
      <c r="J2500" s="30"/>
      <c r="K2500" s="30"/>
      <c r="L2500" s="30"/>
      <c r="M2500" s="30"/>
      <c r="N2500" s="30"/>
      <c r="O2500" s="30"/>
      <c r="P2500" s="30"/>
      <c r="Q2500" s="30"/>
      <c r="R2500" s="30"/>
      <c r="S2500" s="30"/>
      <c r="T2500" s="30"/>
      <c r="U2500" s="30"/>
      <c r="V2500" s="30"/>
      <c r="W2500" s="30"/>
      <c r="X2500" s="31"/>
      <c r="Y2500" s="30"/>
      <c r="Z2500" s="32"/>
    </row>
    <row r="2501" spans="2:26" x14ac:dyDescent="0.2">
      <c r="B2501" s="34"/>
      <c r="C2501" s="30"/>
      <c r="D2501" s="30"/>
      <c r="E2501" s="30"/>
      <c r="F2501" s="30"/>
      <c r="G2501" s="30"/>
      <c r="H2501" s="30"/>
      <c r="I2501" s="30"/>
      <c r="J2501" s="30"/>
      <c r="K2501" s="30"/>
      <c r="L2501" s="30"/>
      <c r="M2501" s="30"/>
      <c r="N2501" s="30"/>
      <c r="O2501" s="30"/>
      <c r="P2501" s="30"/>
      <c r="Q2501" s="30"/>
      <c r="R2501" s="30"/>
      <c r="S2501" s="30"/>
      <c r="T2501" s="30"/>
      <c r="U2501" s="30"/>
      <c r="V2501" s="30"/>
      <c r="W2501" s="30"/>
      <c r="X2501" s="31"/>
      <c r="Y2501" s="30"/>
      <c r="Z2501" s="32"/>
    </row>
    <row r="2502" spans="2:26" x14ac:dyDescent="0.2">
      <c r="B2502" s="34"/>
      <c r="C2502" s="30"/>
      <c r="D2502" s="30"/>
      <c r="E2502" s="30"/>
      <c r="F2502" s="30"/>
      <c r="G2502" s="30"/>
      <c r="H2502" s="30"/>
      <c r="I2502" s="30"/>
      <c r="J2502" s="30"/>
      <c r="K2502" s="30"/>
      <c r="L2502" s="30"/>
      <c r="M2502" s="30"/>
      <c r="N2502" s="30"/>
      <c r="O2502" s="30"/>
      <c r="P2502" s="30"/>
      <c r="Q2502" s="30"/>
      <c r="R2502" s="30"/>
      <c r="S2502" s="30"/>
      <c r="T2502" s="30"/>
      <c r="U2502" s="30"/>
      <c r="V2502" s="30"/>
      <c r="W2502" s="30"/>
      <c r="X2502" s="31"/>
      <c r="Y2502" s="30"/>
      <c r="Z2502" s="32"/>
    </row>
    <row r="2503" spans="2:26" x14ac:dyDescent="0.2">
      <c r="B2503" s="34"/>
      <c r="C2503" s="30"/>
      <c r="D2503" s="30"/>
      <c r="E2503" s="30"/>
      <c r="F2503" s="30"/>
      <c r="G2503" s="30"/>
      <c r="H2503" s="30"/>
      <c r="I2503" s="30"/>
      <c r="J2503" s="30"/>
      <c r="K2503" s="30"/>
      <c r="L2503" s="30"/>
      <c r="M2503" s="30"/>
      <c r="N2503" s="30"/>
      <c r="O2503" s="30"/>
      <c r="P2503" s="30"/>
      <c r="Q2503" s="30"/>
      <c r="R2503" s="30"/>
      <c r="S2503" s="30"/>
      <c r="T2503" s="30"/>
      <c r="U2503" s="30"/>
      <c r="V2503" s="30"/>
      <c r="W2503" s="30"/>
      <c r="X2503" s="31"/>
      <c r="Y2503" s="30"/>
      <c r="Z2503" s="32"/>
    </row>
    <row r="2504" spans="2:26" x14ac:dyDescent="0.2">
      <c r="B2504" s="34"/>
      <c r="C2504" s="30"/>
      <c r="D2504" s="30"/>
      <c r="E2504" s="30"/>
      <c r="F2504" s="30"/>
      <c r="G2504" s="30"/>
      <c r="H2504" s="30"/>
      <c r="I2504" s="30"/>
      <c r="J2504" s="30"/>
      <c r="K2504" s="30"/>
      <c r="L2504" s="30"/>
      <c r="M2504" s="30"/>
      <c r="N2504" s="30"/>
      <c r="O2504" s="30"/>
      <c r="P2504" s="30"/>
      <c r="Q2504" s="30"/>
      <c r="R2504" s="30"/>
      <c r="S2504" s="30"/>
      <c r="T2504" s="30"/>
      <c r="U2504" s="30"/>
      <c r="V2504" s="30"/>
      <c r="W2504" s="30"/>
      <c r="X2504" s="31"/>
      <c r="Y2504" s="30"/>
      <c r="Z2504" s="32"/>
    </row>
    <row r="2505" spans="2:26" x14ac:dyDescent="0.2">
      <c r="B2505" s="34"/>
      <c r="C2505" s="30"/>
      <c r="D2505" s="30"/>
      <c r="E2505" s="30"/>
      <c r="F2505" s="30"/>
      <c r="G2505" s="30"/>
      <c r="H2505" s="30"/>
      <c r="I2505" s="30"/>
      <c r="J2505" s="30"/>
      <c r="K2505" s="30"/>
      <c r="L2505" s="30"/>
      <c r="M2505" s="30"/>
      <c r="N2505" s="30"/>
      <c r="O2505" s="30"/>
      <c r="P2505" s="30"/>
      <c r="Q2505" s="30"/>
      <c r="R2505" s="30"/>
      <c r="S2505" s="30"/>
      <c r="T2505" s="30"/>
      <c r="U2505" s="30"/>
      <c r="V2505" s="30"/>
      <c r="W2505" s="30"/>
      <c r="X2505" s="31"/>
      <c r="Y2505" s="30"/>
      <c r="Z2505" s="32"/>
    </row>
    <row r="2506" spans="2:26" x14ac:dyDescent="0.2">
      <c r="B2506" s="34"/>
      <c r="C2506" s="30"/>
      <c r="D2506" s="30"/>
      <c r="E2506" s="30"/>
      <c r="F2506" s="30"/>
      <c r="G2506" s="30"/>
      <c r="H2506" s="30"/>
      <c r="I2506" s="30"/>
      <c r="J2506" s="30"/>
      <c r="K2506" s="30"/>
      <c r="L2506" s="30"/>
      <c r="M2506" s="30"/>
      <c r="N2506" s="30"/>
      <c r="O2506" s="30"/>
      <c r="P2506" s="30"/>
      <c r="Q2506" s="30"/>
      <c r="R2506" s="30"/>
      <c r="S2506" s="30"/>
      <c r="T2506" s="30"/>
      <c r="U2506" s="30"/>
      <c r="V2506" s="30"/>
      <c r="W2506" s="30"/>
      <c r="X2506" s="31"/>
      <c r="Y2506" s="30"/>
      <c r="Z2506" s="32"/>
    </row>
    <row r="2507" spans="2:26" x14ac:dyDescent="0.2">
      <c r="B2507" s="34"/>
      <c r="C2507" s="30"/>
      <c r="D2507" s="30"/>
      <c r="E2507" s="30"/>
      <c r="F2507" s="30"/>
      <c r="G2507" s="30"/>
      <c r="H2507" s="30"/>
      <c r="I2507" s="30"/>
      <c r="J2507" s="30"/>
      <c r="K2507" s="30"/>
      <c r="L2507" s="30"/>
      <c r="M2507" s="30"/>
      <c r="N2507" s="30"/>
      <c r="O2507" s="30"/>
      <c r="P2507" s="30"/>
      <c r="Q2507" s="30"/>
      <c r="R2507" s="30"/>
      <c r="S2507" s="30"/>
      <c r="T2507" s="30"/>
      <c r="U2507" s="30"/>
      <c r="V2507" s="30"/>
      <c r="W2507" s="30"/>
      <c r="X2507" s="31"/>
      <c r="Y2507" s="30"/>
      <c r="Z2507" s="32"/>
    </row>
    <row r="2508" spans="2:26" x14ac:dyDescent="0.2">
      <c r="B2508" s="34"/>
      <c r="C2508" s="30"/>
      <c r="D2508" s="30"/>
      <c r="E2508" s="30"/>
      <c r="F2508" s="30"/>
      <c r="G2508" s="30"/>
      <c r="H2508" s="30"/>
      <c r="I2508" s="30"/>
      <c r="J2508" s="30"/>
      <c r="K2508" s="30"/>
      <c r="L2508" s="30"/>
      <c r="M2508" s="30"/>
      <c r="N2508" s="30"/>
      <c r="O2508" s="30"/>
      <c r="P2508" s="30"/>
      <c r="Q2508" s="30"/>
      <c r="R2508" s="30"/>
      <c r="S2508" s="30"/>
      <c r="T2508" s="30"/>
      <c r="U2508" s="30"/>
      <c r="V2508" s="30"/>
      <c r="W2508" s="30"/>
      <c r="X2508" s="31"/>
      <c r="Y2508" s="30"/>
      <c r="Z2508" s="32"/>
    </row>
    <row r="2509" spans="2:26" x14ac:dyDescent="0.2">
      <c r="B2509" s="34"/>
      <c r="C2509" s="30"/>
      <c r="D2509" s="30"/>
      <c r="E2509" s="30"/>
      <c r="F2509" s="30"/>
      <c r="G2509" s="30"/>
      <c r="H2509" s="30"/>
      <c r="I2509" s="30"/>
      <c r="J2509" s="30"/>
      <c r="K2509" s="30"/>
      <c r="L2509" s="30"/>
      <c r="M2509" s="30"/>
      <c r="N2509" s="30"/>
      <c r="O2509" s="30"/>
      <c r="P2509" s="30"/>
      <c r="Q2509" s="30"/>
      <c r="R2509" s="30"/>
      <c r="S2509" s="30"/>
      <c r="T2509" s="30"/>
      <c r="U2509" s="30"/>
      <c r="V2509" s="30"/>
      <c r="W2509" s="30"/>
      <c r="X2509" s="31"/>
      <c r="Y2509" s="30"/>
      <c r="Z2509" s="32"/>
    </row>
    <row r="2510" spans="2:26" x14ac:dyDescent="0.2">
      <c r="B2510" s="34"/>
      <c r="C2510" s="30"/>
      <c r="D2510" s="30"/>
      <c r="E2510" s="30"/>
      <c r="F2510" s="30"/>
      <c r="G2510" s="30"/>
      <c r="H2510" s="30"/>
      <c r="I2510" s="30"/>
      <c r="J2510" s="30"/>
      <c r="K2510" s="30"/>
      <c r="L2510" s="30"/>
      <c r="M2510" s="30"/>
      <c r="N2510" s="30"/>
      <c r="O2510" s="30"/>
      <c r="P2510" s="30"/>
      <c r="Q2510" s="30"/>
      <c r="R2510" s="30"/>
      <c r="S2510" s="30"/>
      <c r="T2510" s="30"/>
      <c r="U2510" s="30"/>
      <c r="V2510" s="30"/>
      <c r="W2510" s="30"/>
      <c r="X2510" s="31"/>
      <c r="Y2510" s="30"/>
      <c r="Z2510" s="32"/>
    </row>
    <row r="2511" spans="2:26" x14ac:dyDescent="0.2">
      <c r="B2511" s="34"/>
      <c r="C2511" s="30"/>
      <c r="D2511" s="30"/>
      <c r="E2511" s="30"/>
      <c r="F2511" s="30"/>
      <c r="G2511" s="30"/>
      <c r="H2511" s="30"/>
      <c r="I2511" s="30"/>
      <c r="J2511" s="30"/>
      <c r="K2511" s="30"/>
      <c r="L2511" s="30"/>
      <c r="M2511" s="30"/>
      <c r="N2511" s="30"/>
      <c r="O2511" s="30"/>
      <c r="P2511" s="30"/>
      <c r="Q2511" s="30"/>
      <c r="R2511" s="30"/>
      <c r="S2511" s="30"/>
      <c r="T2511" s="30"/>
      <c r="U2511" s="30"/>
      <c r="V2511" s="30"/>
      <c r="W2511" s="30"/>
      <c r="X2511" s="31"/>
      <c r="Y2511" s="30"/>
      <c r="Z2511" s="32"/>
    </row>
    <row r="2512" spans="2:26" x14ac:dyDescent="0.2">
      <c r="B2512" s="34"/>
      <c r="C2512" s="30"/>
      <c r="D2512" s="30"/>
      <c r="E2512" s="30"/>
      <c r="F2512" s="30"/>
      <c r="G2512" s="30"/>
      <c r="H2512" s="30"/>
      <c r="I2512" s="30"/>
      <c r="J2512" s="30"/>
      <c r="K2512" s="30"/>
      <c r="L2512" s="30"/>
      <c r="M2512" s="30"/>
      <c r="N2512" s="30"/>
      <c r="O2512" s="30"/>
      <c r="P2512" s="30"/>
      <c r="Q2512" s="30"/>
      <c r="R2512" s="30"/>
      <c r="S2512" s="30"/>
      <c r="T2512" s="30"/>
      <c r="U2512" s="30"/>
      <c r="V2512" s="30"/>
      <c r="W2512" s="30"/>
      <c r="X2512" s="31"/>
      <c r="Y2512" s="30"/>
      <c r="Z2512" s="32"/>
    </row>
    <row r="2513" spans="2:26" x14ac:dyDescent="0.2">
      <c r="B2513" s="34"/>
      <c r="C2513" s="30"/>
      <c r="D2513" s="30"/>
      <c r="E2513" s="30"/>
      <c r="F2513" s="30"/>
      <c r="G2513" s="30"/>
      <c r="H2513" s="30"/>
      <c r="I2513" s="30"/>
      <c r="J2513" s="30"/>
      <c r="K2513" s="30"/>
      <c r="L2513" s="30"/>
      <c r="M2513" s="30"/>
      <c r="N2513" s="30"/>
      <c r="O2513" s="30"/>
      <c r="P2513" s="30"/>
      <c r="Q2513" s="30"/>
      <c r="R2513" s="30"/>
      <c r="S2513" s="30"/>
      <c r="T2513" s="30"/>
      <c r="U2513" s="30"/>
      <c r="V2513" s="30"/>
      <c r="W2513" s="30"/>
      <c r="X2513" s="31"/>
      <c r="Y2513" s="30"/>
      <c r="Z2513" s="32"/>
    </row>
    <row r="2514" spans="2:26" x14ac:dyDescent="0.2">
      <c r="B2514" s="34"/>
      <c r="C2514" s="30"/>
      <c r="D2514" s="30"/>
      <c r="E2514" s="30"/>
      <c r="F2514" s="30"/>
      <c r="G2514" s="30"/>
      <c r="H2514" s="30"/>
      <c r="I2514" s="30"/>
      <c r="J2514" s="30"/>
      <c r="K2514" s="30"/>
      <c r="L2514" s="30"/>
      <c r="M2514" s="30"/>
      <c r="N2514" s="30"/>
      <c r="O2514" s="30"/>
      <c r="P2514" s="30"/>
      <c r="Q2514" s="30"/>
      <c r="R2514" s="30"/>
      <c r="S2514" s="30"/>
      <c r="T2514" s="30"/>
      <c r="U2514" s="30"/>
      <c r="V2514" s="30"/>
      <c r="W2514" s="30"/>
      <c r="X2514" s="31"/>
      <c r="Y2514" s="30"/>
      <c r="Z2514" s="32"/>
    </row>
    <row r="2515" spans="2:26" x14ac:dyDescent="0.2">
      <c r="B2515" s="34"/>
      <c r="C2515" s="30"/>
      <c r="D2515" s="30"/>
      <c r="E2515" s="30"/>
      <c r="F2515" s="30"/>
      <c r="G2515" s="30"/>
      <c r="H2515" s="30"/>
      <c r="I2515" s="30"/>
      <c r="J2515" s="30"/>
      <c r="K2515" s="30"/>
      <c r="L2515" s="30"/>
      <c r="M2515" s="30"/>
      <c r="N2515" s="30"/>
      <c r="O2515" s="30"/>
      <c r="P2515" s="30"/>
      <c r="Q2515" s="30"/>
      <c r="R2515" s="30"/>
      <c r="S2515" s="30"/>
      <c r="T2515" s="30"/>
      <c r="U2515" s="30"/>
      <c r="V2515" s="30"/>
      <c r="W2515" s="30"/>
      <c r="X2515" s="31"/>
      <c r="Y2515" s="30"/>
      <c r="Z2515" s="32"/>
    </row>
    <row r="2516" spans="2:26" x14ac:dyDescent="0.2">
      <c r="B2516" s="34"/>
      <c r="C2516" s="30"/>
      <c r="D2516" s="30"/>
      <c r="E2516" s="30"/>
      <c r="F2516" s="30"/>
      <c r="G2516" s="30"/>
      <c r="H2516" s="30"/>
      <c r="I2516" s="30"/>
      <c r="J2516" s="30"/>
      <c r="K2516" s="30"/>
      <c r="L2516" s="30"/>
      <c r="M2516" s="30"/>
      <c r="N2516" s="30"/>
      <c r="O2516" s="30"/>
      <c r="P2516" s="30"/>
      <c r="Q2516" s="30"/>
      <c r="R2516" s="30"/>
      <c r="S2516" s="30"/>
      <c r="T2516" s="30"/>
      <c r="U2516" s="30"/>
      <c r="V2516" s="30"/>
      <c r="W2516" s="30"/>
      <c r="X2516" s="31"/>
      <c r="Y2516" s="30"/>
      <c r="Z2516" s="32"/>
    </row>
    <row r="2517" spans="2:26" x14ac:dyDescent="0.2">
      <c r="B2517" s="34"/>
      <c r="C2517" s="30"/>
      <c r="D2517" s="30"/>
      <c r="E2517" s="30"/>
      <c r="F2517" s="30"/>
      <c r="G2517" s="30"/>
      <c r="H2517" s="30"/>
      <c r="I2517" s="30"/>
      <c r="J2517" s="30"/>
      <c r="K2517" s="30"/>
      <c r="L2517" s="30"/>
      <c r="M2517" s="30"/>
      <c r="N2517" s="30"/>
      <c r="O2517" s="30"/>
      <c r="P2517" s="30"/>
      <c r="Q2517" s="30"/>
      <c r="R2517" s="30"/>
      <c r="S2517" s="30"/>
      <c r="T2517" s="30"/>
      <c r="U2517" s="30"/>
      <c r="V2517" s="30"/>
      <c r="W2517" s="30"/>
      <c r="X2517" s="31"/>
      <c r="Y2517" s="30"/>
      <c r="Z2517" s="32"/>
    </row>
    <row r="2518" spans="2:26" x14ac:dyDescent="0.2">
      <c r="B2518" s="34"/>
      <c r="C2518" s="30"/>
      <c r="D2518" s="30"/>
      <c r="E2518" s="30"/>
      <c r="F2518" s="30"/>
      <c r="G2518" s="30"/>
      <c r="H2518" s="30"/>
      <c r="I2518" s="30"/>
      <c r="J2518" s="30"/>
      <c r="K2518" s="30"/>
      <c r="L2518" s="30"/>
      <c r="M2518" s="30"/>
      <c r="N2518" s="30"/>
      <c r="O2518" s="30"/>
      <c r="P2518" s="30"/>
      <c r="Q2518" s="30"/>
      <c r="R2518" s="30"/>
      <c r="S2518" s="30"/>
      <c r="T2518" s="30"/>
      <c r="U2518" s="30"/>
      <c r="V2518" s="30"/>
      <c r="W2518" s="30"/>
      <c r="X2518" s="31"/>
      <c r="Y2518" s="30"/>
      <c r="Z2518" s="32"/>
    </row>
    <row r="2519" spans="2:26" x14ac:dyDescent="0.2">
      <c r="B2519" s="34"/>
      <c r="C2519" s="30"/>
      <c r="D2519" s="30"/>
      <c r="E2519" s="30"/>
      <c r="F2519" s="30"/>
      <c r="G2519" s="30"/>
      <c r="H2519" s="30"/>
      <c r="I2519" s="30"/>
      <c r="J2519" s="30"/>
      <c r="K2519" s="30"/>
      <c r="L2519" s="30"/>
      <c r="M2519" s="30"/>
      <c r="N2519" s="30"/>
      <c r="O2519" s="30"/>
      <c r="P2519" s="30"/>
      <c r="Q2519" s="30"/>
      <c r="R2519" s="30"/>
      <c r="S2519" s="30"/>
      <c r="T2519" s="30"/>
      <c r="U2519" s="30"/>
      <c r="V2519" s="30"/>
      <c r="W2519" s="30"/>
      <c r="X2519" s="31"/>
      <c r="Y2519" s="30"/>
      <c r="Z2519" s="32"/>
    </row>
    <row r="2520" spans="2:26" x14ac:dyDescent="0.2">
      <c r="B2520" s="34"/>
      <c r="C2520" s="30"/>
      <c r="D2520" s="30"/>
      <c r="E2520" s="30"/>
      <c r="F2520" s="30"/>
      <c r="G2520" s="30"/>
      <c r="H2520" s="30"/>
      <c r="I2520" s="30"/>
      <c r="J2520" s="30"/>
      <c r="K2520" s="30"/>
      <c r="L2520" s="30"/>
      <c r="M2520" s="30"/>
      <c r="N2520" s="30"/>
      <c r="O2520" s="30"/>
      <c r="P2520" s="30"/>
      <c r="Q2520" s="30"/>
      <c r="R2520" s="30"/>
      <c r="S2520" s="30"/>
      <c r="T2520" s="30"/>
      <c r="U2520" s="30"/>
      <c r="V2520" s="30"/>
      <c r="W2520" s="30"/>
      <c r="X2520" s="31"/>
      <c r="Y2520" s="30"/>
      <c r="Z2520" s="32"/>
    </row>
    <row r="2521" spans="2:26" x14ac:dyDescent="0.2">
      <c r="B2521" s="34"/>
      <c r="C2521" s="30"/>
      <c r="D2521" s="30"/>
      <c r="E2521" s="30"/>
      <c r="F2521" s="30"/>
      <c r="G2521" s="30"/>
      <c r="H2521" s="30"/>
      <c r="I2521" s="30"/>
      <c r="J2521" s="30"/>
      <c r="K2521" s="30"/>
      <c r="L2521" s="30"/>
      <c r="M2521" s="30"/>
      <c r="N2521" s="30"/>
      <c r="O2521" s="30"/>
      <c r="P2521" s="30"/>
      <c r="Q2521" s="30"/>
      <c r="R2521" s="30"/>
      <c r="S2521" s="30"/>
      <c r="T2521" s="30"/>
      <c r="U2521" s="30"/>
      <c r="V2521" s="30"/>
      <c r="W2521" s="30"/>
      <c r="X2521" s="31"/>
      <c r="Y2521" s="30"/>
      <c r="Z2521" s="32"/>
    </row>
    <row r="2522" spans="2:26" x14ac:dyDescent="0.2">
      <c r="B2522" s="34"/>
      <c r="C2522" s="30"/>
      <c r="D2522" s="30"/>
      <c r="E2522" s="30"/>
      <c r="F2522" s="30"/>
      <c r="G2522" s="30"/>
      <c r="H2522" s="30"/>
      <c r="I2522" s="30"/>
      <c r="J2522" s="30"/>
      <c r="K2522" s="30"/>
      <c r="L2522" s="30"/>
      <c r="M2522" s="30"/>
      <c r="N2522" s="30"/>
      <c r="O2522" s="30"/>
      <c r="P2522" s="30"/>
      <c r="Q2522" s="30"/>
      <c r="R2522" s="30"/>
      <c r="S2522" s="30"/>
      <c r="T2522" s="30"/>
      <c r="U2522" s="30"/>
      <c r="V2522" s="30"/>
      <c r="W2522" s="30"/>
      <c r="X2522" s="31"/>
      <c r="Y2522" s="30"/>
      <c r="Z2522" s="32"/>
    </row>
    <row r="2523" spans="2:26" x14ac:dyDescent="0.2">
      <c r="B2523" s="34"/>
      <c r="C2523" s="30"/>
      <c r="D2523" s="30"/>
      <c r="E2523" s="30"/>
      <c r="F2523" s="30"/>
      <c r="G2523" s="30"/>
      <c r="H2523" s="30"/>
      <c r="I2523" s="30"/>
      <c r="J2523" s="30"/>
      <c r="K2523" s="30"/>
      <c r="L2523" s="30"/>
      <c r="M2523" s="30"/>
      <c r="N2523" s="30"/>
      <c r="O2523" s="30"/>
      <c r="P2523" s="30"/>
      <c r="Q2523" s="30"/>
      <c r="R2523" s="30"/>
      <c r="S2523" s="30"/>
      <c r="T2523" s="30"/>
      <c r="U2523" s="30"/>
      <c r="V2523" s="30"/>
      <c r="W2523" s="30"/>
      <c r="X2523" s="31"/>
      <c r="Y2523" s="30"/>
      <c r="Z2523" s="32"/>
    </row>
    <row r="2524" spans="2:26" x14ac:dyDescent="0.2">
      <c r="B2524" s="34"/>
      <c r="C2524" s="30"/>
      <c r="D2524" s="30"/>
      <c r="E2524" s="30"/>
      <c r="F2524" s="30"/>
      <c r="G2524" s="30"/>
      <c r="H2524" s="30"/>
      <c r="I2524" s="30"/>
      <c r="J2524" s="30"/>
      <c r="K2524" s="30"/>
      <c r="L2524" s="30"/>
      <c r="M2524" s="30"/>
      <c r="N2524" s="30"/>
      <c r="O2524" s="30"/>
      <c r="P2524" s="30"/>
      <c r="Q2524" s="30"/>
      <c r="R2524" s="30"/>
      <c r="S2524" s="30"/>
      <c r="T2524" s="30"/>
      <c r="U2524" s="30"/>
      <c r="V2524" s="30"/>
      <c r="W2524" s="30"/>
      <c r="X2524" s="31"/>
      <c r="Y2524" s="30"/>
      <c r="Z2524" s="32"/>
    </row>
    <row r="2525" spans="2:26" x14ac:dyDescent="0.2">
      <c r="B2525" s="34"/>
      <c r="C2525" s="30"/>
      <c r="D2525" s="30"/>
      <c r="E2525" s="30"/>
      <c r="F2525" s="30"/>
      <c r="G2525" s="30"/>
      <c r="H2525" s="30"/>
      <c r="I2525" s="30"/>
      <c r="J2525" s="30"/>
      <c r="K2525" s="30"/>
      <c r="L2525" s="30"/>
      <c r="M2525" s="30"/>
      <c r="N2525" s="30"/>
      <c r="O2525" s="30"/>
      <c r="P2525" s="30"/>
      <c r="Q2525" s="30"/>
      <c r="R2525" s="30"/>
      <c r="S2525" s="30"/>
      <c r="T2525" s="30"/>
      <c r="U2525" s="30"/>
      <c r="V2525" s="30"/>
      <c r="W2525" s="30"/>
      <c r="X2525" s="31"/>
      <c r="Y2525" s="30"/>
      <c r="Z2525" s="32"/>
    </row>
    <row r="2526" spans="2:26" x14ac:dyDescent="0.2">
      <c r="B2526" s="34"/>
      <c r="C2526" s="30"/>
      <c r="D2526" s="30"/>
      <c r="E2526" s="30"/>
      <c r="F2526" s="30"/>
      <c r="G2526" s="30"/>
      <c r="H2526" s="30"/>
      <c r="I2526" s="30"/>
      <c r="J2526" s="30"/>
      <c r="K2526" s="30"/>
      <c r="L2526" s="30"/>
      <c r="M2526" s="30"/>
      <c r="N2526" s="30"/>
      <c r="O2526" s="30"/>
      <c r="P2526" s="30"/>
      <c r="Q2526" s="30"/>
      <c r="R2526" s="30"/>
      <c r="S2526" s="30"/>
      <c r="T2526" s="30"/>
      <c r="U2526" s="30"/>
      <c r="V2526" s="30"/>
      <c r="W2526" s="30"/>
      <c r="X2526" s="31"/>
      <c r="Y2526" s="30"/>
      <c r="Z2526" s="32"/>
    </row>
    <row r="2527" spans="2:26" x14ac:dyDescent="0.2">
      <c r="B2527" s="34"/>
      <c r="C2527" s="30"/>
      <c r="D2527" s="30"/>
      <c r="E2527" s="30"/>
      <c r="F2527" s="30"/>
      <c r="G2527" s="30"/>
      <c r="H2527" s="30"/>
      <c r="I2527" s="30"/>
      <c r="J2527" s="30"/>
      <c r="K2527" s="30"/>
      <c r="L2527" s="30"/>
      <c r="M2527" s="30"/>
      <c r="N2527" s="30"/>
      <c r="O2527" s="30"/>
      <c r="P2527" s="30"/>
      <c r="Q2527" s="30"/>
      <c r="R2527" s="30"/>
      <c r="S2527" s="30"/>
      <c r="T2527" s="30"/>
      <c r="U2527" s="30"/>
      <c r="V2527" s="30"/>
      <c r="W2527" s="30"/>
      <c r="X2527" s="31"/>
      <c r="Y2527" s="30"/>
      <c r="Z2527" s="32"/>
    </row>
    <row r="2528" spans="2:26" x14ac:dyDescent="0.2">
      <c r="B2528" s="34"/>
      <c r="C2528" s="30"/>
      <c r="D2528" s="30"/>
      <c r="E2528" s="30"/>
      <c r="F2528" s="30"/>
      <c r="G2528" s="30"/>
      <c r="H2528" s="30"/>
      <c r="I2528" s="30"/>
      <c r="J2528" s="30"/>
      <c r="K2528" s="30"/>
      <c r="L2528" s="30"/>
      <c r="M2528" s="30"/>
      <c r="N2528" s="30"/>
      <c r="O2528" s="30"/>
      <c r="P2528" s="30"/>
      <c r="Q2528" s="30"/>
      <c r="R2528" s="30"/>
      <c r="S2528" s="30"/>
      <c r="T2528" s="30"/>
      <c r="U2528" s="30"/>
      <c r="V2528" s="30"/>
      <c r="W2528" s="30"/>
      <c r="X2528" s="31"/>
      <c r="Y2528" s="30"/>
      <c r="Z2528" s="32"/>
    </row>
    <row r="2529" spans="2:26" x14ac:dyDescent="0.2">
      <c r="B2529" s="34"/>
      <c r="C2529" s="30"/>
      <c r="D2529" s="30"/>
      <c r="E2529" s="30"/>
      <c r="F2529" s="30"/>
      <c r="G2529" s="30"/>
      <c r="H2529" s="30"/>
      <c r="I2529" s="30"/>
      <c r="J2529" s="30"/>
      <c r="K2529" s="30"/>
      <c r="L2529" s="30"/>
      <c r="M2529" s="30"/>
      <c r="N2529" s="30"/>
      <c r="O2529" s="30"/>
      <c r="P2529" s="30"/>
      <c r="Q2529" s="30"/>
      <c r="R2529" s="30"/>
      <c r="S2529" s="30"/>
      <c r="T2529" s="30"/>
      <c r="U2529" s="30"/>
      <c r="V2529" s="30"/>
      <c r="W2529" s="30"/>
      <c r="X2529" s="31"/>
      <c r="Y2529" s="30"/>
      <c r="Z2529" s="32"/>
    </row>
    <row r="2530" spans="2:26" x14ac:dyDescent="0.2">
      <c r="B2530" s="34"/>
      <c r="C2530" s="30"/>
      <c r="D2530" s="30"/>
      <c r="E2530" s="30"/>
      <c r="F2530" s="30"/>
      <c r="G2530" s="30"/>
      <c r="H2530" s="30"/>
      <c r="I2530" s="30"/>
      <c r="J2530" s="30"/>
      <c r="K2530" s="30"/>
      <c r="L2530" s="30"/>
      <c r="M2530" s="30"/>
      <c r="N2530" s="30"/>
      <c r="O2530" s="30"/>
      <c r="P2530" s="30"/>
      <c r="Q2530" s="30"/>
      <c r="R2530" s="30"/>
      <c r="S2530" s="30"/>
      <c r="T2530" s="30"/>
      <c r="U2530" s="30"/>
      <c r="V2530" s="30"/>
      <c r="W2530" s="30"/>
      <c r="X2530" s="31"/>
      <c r="Y2530" s="30"/>
      <c r="Z2530" s="32"/>
    </row>
    <row r="2531" spans="2:26" x14ac:dyDescent="0.2">
      <c r="B2531" s="34"/>
      <c r="C2531" s="30"/>
      <c r="D2531" s="30"/>
      <c r="E2531" s="30"/>
      <c r="F2531" s="30"/>
      <c r="G2531" s="30"/>
      <c r="H2531" s="30"/>
      <c r="I2531" s="30"/>
      <c r="J2531" s="30"/>
      <c r="K2531" s="30"/>
      <c r="L2531" s="30"/>
      <c r="M2531" s="30"/>
      <c r="N2531" s="30"/>
      <c r="O2531" s="30"/>
      <c r="P2531" s="30"/>
      <c r="Q2531" s="30"/>
      <c r="R2531" s="30"/>
      <c r="S2531" s="30"/>
      <c r="T2531" s="30"/>
      <c r="U2531" s="30"/>
      <c r="V2531" s="30"/>
      <c r="W2531" s="30"/>
      <c r="X2531" s="31"/>
      <c r="Y2531" s="30"/>
      <c r="Z2531" s="32"/>
    </row>
    <row r="2532" spans="2:26" x14ac:dyDescent="0.2">
      <c r="B2532" s="34"/>
      <c r="C2532" s="30"/>
      <c r="D2532" s="30"/>
      <c r="E2532" s="30"/>
      <c r="F2532" s="30"/>
      <c r="G2532" s="30"/>
      <c r="H2532" s="30"/>
      <c r="I2532" s="30"/>
      <c r="J2532" s="30"/>
      <c r="K2532" s="30"/>
      <c r="L2532" s="30"/>
      <c r="M2532" s="30"/>
      <c r="N2532" s="30"/>
      <c r="O2532" s="30"/>
      <c r="P2532" s="30"/>
      <c r="Q2532" s="30"/>
      <c r="R2532" s="30"/>
      <c r="S2532" s="30"/>
      <c r="T2532" s="30"/>
      <c r="U2532" s="30"/>
      <c r="V2532" s="30"/>
      <c r="W2532" s="30"/>
      <c r="X2532" s="31"/>
      <c r="Y2532" s="30"/>
      <c r="Z2532" s="32"/>
    </row>
    <row r="2533" spans="2:26" x14ac:dyDescent="0.2">
      <c r="B2533" s="34"/>
      <c r="C2533" s="30"/>
      <c r="D2533" s="30"/>
      <c r="E2533" s="30"/>
      <c r="F2533" s="30"/>
      <c r="G2533" s="30"/>
      <c r="H2533" s="30"/>
      <c r="I2533" s="30"/>
      <c r="J2533" s="30"/>
      <c r="K2533" s="30"/>
      <c r="L2533" s="30"/>
      <c r="M2533" s="30"/>
      <c r="N2533" s="30"/>
      <c r="O2533" s="30"/>
      <c r="P2533" s="30"/>
      <c r="Q2533" s="30"/>
      <c r="R2533" s="30"/>
      <c r="S2533" s="30"/>
      <c r="T2533" s="30"/>
      <c r="U2533" s="30"/>
      <c r="V2533" s="30"/>
      <c r="W2533" s="30"/>
      <c r="X2533" s="31"/>
      <c r="Y2533" s="30"/>
      <c r="Z2533" s="32"/>
    </row>
    <row r="2534" spans="2:26" x14ac:dyDescent="0.2">
      <c r="B2534" s="34"/>
      <c r="C2534" s="30"/>
      <c r="D2534" s="30"/>
      <c r="E2534" s="30"/>
      <c r="F2534" s="30"/>
      <c r="G2534" s="30"/>
      <c r="H2534" s="30"/>
      <c r="I2534" s="30"/>
      <c r="J2534" s="30"/>
      <c r="K2534" s="30"/>
      <c r="L2534" s="30"/>
      <c r="M2534" s="30"/>
      <c r="N2534" s="30"/>
      <c r="O2534" s="30"/>
      <c r="P2534" s="30"/>
      <c r="Q2534" s="30"/>
      <c r="R2534" s="30"/>
      <c r="S2534" s="30"/>
      <c r="T2534" s="30"/>
      <c r="U2534" s="30"/>
      <c r="V2534" s="30"/>
      <c r="W2534" s="30"/>
      <c r="X2534" s="31"/>
      <c r="Y2534" s="30"/>
      <c r="Z2534" s="32"/>
    </row>
    <row r="2535" spans="2:26" x14ac:dyDescent="0.2">
      <c r="B2535" s="34"/>
      <c r="C2535" s="30"/>
      <c r="D2535" s="30"/>
      <c r="E2535" s="30"/>
      <c r="F2535" s="30"/>
      <c r="G2535" s="30"/>
      <c r="H2535" s="30"/>
      <c r="I2535" s="30"/>
      <c r="J2535" s="30"/>
      <c r="K2535" s="30"/>
      <c r="L2535" s="30"/>
      <c r="M2535" s="30"/>
      <c r="N2535" s="30"/>
      <c r="O2535" s="30"/>
      <c r="P2535" s="30"/>
      <c r="Q2535" s="30"/>
      <c r="R2535" s="30"/>
      <c r="S2535" s="30"/>
      <c r="T2535" s="30"/>
      <c r="U2535" s="30"/>
      <c r="V2535" s="30"/>
      <c r="W2535" s="30"/>
      <c r="X2535" s="31"/>
      <c r="Y2535" s="30"/>
      <c r="Z2535" s="32"/>
    </row>
    <row r="2536" spans="2:26" x14ac:dyDescent="0.2">
      <c r="B2536" s="34"/>
      <c r="C2536" s="30"/>
      <c r="D2536" s="30"/>
      <c r="E2536" s="30"/>
      <c r="F2536" s="30"/>
      <c r="G2536" s="30"/>
      <c r="H2536" s="30"/>
      <c r="I2536" s="30"/>
      <c r="J2536" s="30"/>
      <c r="K2536" s="30"/>
      <c r="L2536" s="30"/>
      <c r="M2536" s="30"/>
      <c r="N2536" s="30"/>
      <c r="O2536" s="30"/>
      <c r="P2536" s="30"/>
      <c r="Q2536" s="30"/>
      <c r="R2536" s="30"/>
      <c r="S2536" s="30"/>
      <c r="T2536" s="30"/>
      <c r="U2536" s="30"/>
      <c r="V2536" s="30"/>
      <c r="W2536" s="30"/>
      <c r="X2536" s="31"/>
      <c r="Y2536" s="30"/>
      <c r="Z2536" s="32"/>
    </row>
    <row r="2537" spans="2:26" x14ac:dyDescent="0.2">
      <c r="B2537" s="34"/>
      <c r="C2537" s="30"/>
      <c r="D2537" s="30"/>
      <c r="E2537" s="30"/>
      <c r="F2537" s="30"/>
      <c r="G2537" s="30"/>
      <c r="H2537" s="30"/>
      <c r="I2537" s="30"/>
      <c r="J2537" s="30"/>
      <c r="K2537" s="30"/>
      <c r="L2537" s="30"/>
      <c r="M2537" s="30"/>
      <c r="N2537" s="30"/>
      <c r="O2537" s="30"/>
      <c r="P2537" s="30"/>
      <c r="Q2537" s="30"/>
      <c r="R2537" s="30"/>
      <c r="S2537" s="30"/>
      <c r="T2537" s="30"/>
      <c r="U2537" s="30"/>
      <c r="V2537" s="30"/>
      <c r="W2537" s="30"/>
      <c r="X2537" s="31"/>
      <c r="Y2537" s="30"/>
      <c r="Z2537" s="32"/>
    </row>
    <row r="2538" spans="2:26" x14ac:dyDescent="0.2">
      <c r="B2538" s="34"/>
      <c r="C2538" s="30"/>
      <c r="D2538" s="30"/>
      <c r="E2538" s="30"/>
      <c r="F2538" s="30"/>
      <c r="G2538" s="30"/>
      <c r="H2538" s="30"/>
      <c r="I2538" s="30"/>
      <c r="J2538" s="30"/>
      <c r="K2538" s="30"/>
      <c r="L2538" s="30"/>
      <c r="M2538" s="30"/>
      <c r="N2538" s="30"/>
      <c r="O2538" s="30"/>
      <c r="P2538" s="30"/>
      <c r="Q2538" s="30"/>
      <c r="R2538" s="30"/>
      <c r="S2538" s="30"/>
      <c r="T2538" s="30"/>
      <c r="U2538" s="30"/>
      <c r="V2538" s="30"/>
      <c r="W2538" s="30"/>
      <c r="X2538" s="31"/>
      <c r="Y2538" s="30"/>
      <c r="Z2538" s="32"/>
    </row>
    <row r="2539" spans="2:26" x14ac:dyDescent="0.2">
      <c r="B2539" s="34"/>
      <c r="C2539" s="30"/>
      <c r="D2539" s="30"/>
      <c r="E2539" s="30"/>
      <c r="F2539" s="30"/>
      <c r="G2539" s="30"/>
      <c r="H2539" s="30"/>
      <c r="I2539" s="30"/>
      <c r="J2539" s="30"/>
      <c r="K2539" s="30"/>
      <c r="L2539" s="30"/>
      <c r="M2539" s="30"/>
      <c r="N2539" s="30"/>
      <c r="O2539" s="30"/>
      <c r="P2539" s="30"/>
      <c r="Q2539" s="30"/>
      <c r="R2539" s="30"/>
      <c r="S2539" s="30"/>
      <c r="T2539" s="30"/>
      <c r="U2539" s="30"/>
      <c r="V2539" s="30"/>
      <c r="W2539" s="30"/>
      <c r="X2539" s="31"/>
      <c r="Y2539" s="30"/>
      <c r="Z2539" s="32"/>
    </row>
    <row r="2540" spans="2:26" x14ac:dyDescent="0.2">
      <c r="B2540" s="34"/>
      <c r="C2540" s="30"/>
      <c r="D2540" s="30"/>
      <c r="E2540" s="30"/>
      <c r="F2540" s="30"/>
      <c r="G2540" s="30"/>
      <c r="H2540" s="30"/>
      <c r="I2540" s="30"/>
      <c r="J2540" s="30"/>
      <c r="K2540" s="30"/>
      <c r="L2540" s="30"/>
      <c r="M2540" s="30"/>
      <c r="N2540" s="30"/>
      <c r="O2540" s="30"/>
      <c r="P2540" s="30"/>
      <c r="Q2540" s="30"/>
      <c r="R2540" s="30"/>
      <c r="S2540" s="30"/>
      <c r="T2540" s="30"/>
      <c r="U2540" s="30"/>
      <c r="V2540" s="30"/>
      <c r="W2540" s="30"/>
      <c r="X2540" s="31"/>
      <c r="Y2540" s="30"/>
      <c r="Z2540" s="32"/>
    </row>
    <row r="2541" spans="2:26" x14ac:dyDescent="0.2">
      <c r="B2541" s="34"/>
      <c r="C2541" s="30"/>
      <c r="D2541" s="30"/>
      <c r="E2541" s="30"/>
      <c r="F2541" s="30"/>
      <c r="G2541" s="30"/>
      <c r="H2541" s="30"/>
      <c r="I2541" s="30"/>
      <c r="J2541" s="30"/>
      <c r="K2541" s="30"/>
      <c r="L2541" s="30"/>
      <c r="M2541" s="30"/>
      <c r="N2541" s="30"/>
      <c r="O2541" s="30"/>
      <c r="P2541" s="30"/>
      <c r="Q2541" s="30"/>
      <c r="R2541" s="30"/>
      <c r="S2541" s="30"/>
      <c r="T2541" s="30"/>
      <c r="U2541" s="30"/>
      <c r="V2541" s="30"/>
      <c r="W2541" s="30"/>
      <c r="X2541" s="31"/>
      <c r="Y2541" s="30"/>
      <c r="Z2541" s="32"/>
    </row>
    <row r="2542" spans="2:26" x14ac:dyDescent="0.2">
      <c r="B2542" s="34"/>
      <c r="C2542" s="30"/>
      <c r="D2542" s="30"/>
      <c r="E2542" s="30"/>
      <c r="F2542" s="30"/>
      <c r="G2542" s="30"/>
      <c r="H2542" s="30"/>
      <c r="I2542" s="30"/>
      <c r="J2542" s="30"/>
      <c r="K2542" s="30"/>
      <c r="L2542" s="30"/>
      <c r="M2542" s="30"/>
      <c r="N2542" s="30"/>
      <c r="O2542" s="30"/>
      <c r="P2542" s="30"/>
      <c r="Q2542" s="30"/>
      <c r="R2542" s="30"/>
      <c r="S2542" s="30"/>
      <c r="T2542" s="30"/>
      <c r="U2542" s="30"/>
      <c r="V2542" s="30"/>
      <c r="W2542" s="30"/>
      <c r="X2542" s="31"/>
      <c r="Y2542" s="30"/>
      <c r="Z2542" s="32"/>
    </row>
    <row r="2543" spans="2:26" x14ac:dyDescent="0.2">
      <c r="B2543" s="34"/>
      <c r="C2543" s="30"/>
      <c r="D2543" s="30"/>
      <c r="E2543" s="30"/>
      <c r="F2543" s="30"/>
      <c r="G2543" s="30"/>
      <c r="H2543" s="30"/>
      <c r="I2543" s="30"/>
      <c r="J2543" s="30"/>
      <c r="K2543" s="30"/>
      <c r="L2543" s="30"/>
      <c r="M2543" s="30"/>
      <c r="N2543" s="30"/>
      <c r="O2543" s="30"/>
      <c r="P2543" s="30"/>
      <c r="Q2543" s="30"/>
      <c r="R2543" s="30"/>
      <c r="S2543" s="30"/>
      <c r="T2543" s="30"/>
      <c r="U2543" s="30"/>
      <c r="V2543" s="30"/>
      <c r="W2543" s="30"/>
      <c r="X2543" s="31"/>
      <c r="Y2543" s="30"/>
      <c r="Z2543" s="32"/>
    </row>
    <row r="2544" spans="2:26" x14ac:dyDescent="0.2">
      <c r="B2544" s="34"/>
      <c r="C2544" s="30"/>
      <c r="D2544" s="30"/>
      <c r="E2544" s="30"/>
      <c r="F2544" s="30"/>
      <c r="G2544" s="30"/>
      <c r="H2544" s="30"/>
      <c r="I2544" s="30"/>
      <c r="J2544" s="30"/>
      <c r="K2544" s="30"/>
      <c r="L2544" s="30"/>
      <c r="M2544" s="30"/>
      <c r="N2544" s="30"/>
      <c r="O2544" s="30"/>
      <c r="P2544" s="30"/>
      <c r="Q2544" s="30"/>
      <c r="R2544" s="30"/>
      <c r="S2544" s="30"/>
      <c r="T2544" s="30"/>
      <c r="U2544" s="30"/>
      <c r="V2544" s="30"/>
      <c r="W2544" s="30"/>
      <c r="X2544" s="31"/>
      <c r="Y2544" s="30"/>
      <c r="Z2544" s="32"/>
    </row>
    <row r="2545" spans="2:26" x14ac:dyDescent="0.2">
      <c r="B2545" s="34"/>
      <c r="C2545" s="30"/>
      <c r="D2545" s="30"/>
      <c r="E2545" s="30"/>
      <c r="F2545" s="30"/>
      <c r="G2545" s="30"/>
      <c r="H2545" s="30"/>
      <c r="I2545" s="30"/>
      <c r="J2545" s="30"/>
      <c r="K2545" s="30"/>
      <c r="L2545" s="30"/>
      <c r="M2545" s="30"/>
      <c r="N2545" s="30"/>
      <c r="O2545" s="30"/>
      <c r="P2545" s="30"/>
      <c r="Q2545" s="30"/>
      <c r="R2545" s="30"/>
      <c r="S2545" s="30"/>
      <c r="T2545" s="30"/>
      <c r="U2545" s="30"/>
      <c r="V2545" s="30"/>
      <c r="W2545" s="30"/>
      <c r="X2545" s="31"/>
      <c r="Y2545" s="30"/>
      <c r="Z2545" s="32"/>
    </row>
    <row r="2546" spans="2:26" x14ac:dyDescent="0.2">
      <c r="B2546" s="34"/>
      <c r="C2546" s="30"/>
      <c r="D2546" s="30"/>
      <c r="E2546" s="30"/>
      <c r="F2546" s="30"/>
      <c r="G2546" s="30"/>
      <c r="H2546" s="30"/>
      <c r="I2546" s="30"/>
      <c r="J2546" s="30"/>
      <c r="K2546" s="30"/>
      <c r="L2546" s="30"/>
      <c r="M2546" s="30"/>
      <c r="N2546" s="30"/>
      <c r="O2546" s="30"/>
      <c r="P2546" s="30"/>
      <c r="Q2546" s="30"/>
      <c r="R2546" s="30"/>
      <c r="S2546" s="30"/>
      <c r="T2546" s="30"/>
      <c r="U2546" s="30"/>
      <c r="V2546" s="30"/>
      <c r="W2546" s="30"/>
      <c r="X2546" s="31"/>
      <c r="Y2546" s="30"/>
      <c r="Z2546" s="32"/>
    </row>
    <row r="2547" spans="2:26" x14ac:dyDescent="0.2">
      <c r="B2547" s="34"/>
      <c r="C2547" s="30"/>
      <c r="D2547" s="30"/>
      <c r="E2547" s="30"/>
      <c r="F2547" s="30"/>
      <c r="G2547" s="30"/>
      <c r="H2547" s="30"/>
      <c r="I2547" s="30"/>
      <c r="J2547" s="30"/>
      <c r="K2547" s="30"/>
      <c r="L2547" s="30"/>
      <c r="M2547" s="30"/>
      <c r="N2547" s="30"/>
      <c r="O2547" s="30"/>
      <c r="P2547" s="30"/>
      <c r="Q2547" s="30"/>
      <c r="R2547" s="30"/>
      <c r="S2547" s="30"/>
      <c r="T2547" s="30"/>
      <c r="U2547" s="30"/>
      <c r="V2547" s="30"/>
      <c r="W2547" s="30"/>
      <c r="X2547" s="31"/>
      <c r="Y2547" s="30"/>
      <c r="Z2547" s="32"/>
    </row>
    <row r="2548" spans="2:26" x14ac:dyDescent="0.2">
      <c r="B2548" s="34"/>
      <c r="C2548" s="30"/>
      <c r="D2548" s="30"/>
      <c r="E2548" s="30"/>
      <c r="F2548" s="30"/>
      <c r="G2548" s="30"/>
      <c r="H2548" s="30"/>
      <c r="I2548" s="30"/>
      <c r="J2548" s="30"/>
      <c r="K2548" s="30"/>
      <c r="L2548" s="30"/>
      <c r="M2548" s="30"/>
      <c r="N2548" s="30"/>
      <c r="O2548" s="30"/>
      <c r="P2548" s="30"/>
      <c r="Q2548" s="30"/>
      <c r="R2548" s="30"/>
      <c r="S2548" s="30"/>
      <c r="T2548" s="30"/>
      <c r="U2548" s="30"/>
      <c r="V2548" s="30"/>
      <c r="W2548" s="30"/>
      <c r="X2548" s="31"/>
      <c r="Y2548" s="30"/>
      <c r="Z2548" s="32"/>
    </row>
    <row r="2549" spans="2:26" x14ac:dyDescent="0.2">
      <c r="B2549" s="34"/>
      <c r="C2549" s="30"/>
      <c r="D2549" s="30"/>
      <c r="E2549" s="30"/>
      <c r="F2549" s="30"/>
      <c r="G2549" s="30"/>
      <c r="H2549" s="30"/>
      <c r="I2549" s="30"/>
      <c r="J2549" s="30"/>
      <c r="K2549" s="30"/>
      <c r="L2549" s="30"/>
      <c r="M2549" s="30"/>
      <c r="N2549" s="30"/>
      <c r="O2549" s="30"/>
      <c r="P2549" s="30"/>
      <c r="Q2549" s="30"/>
      <c r="R2549" s="30"/>
      <c r="S2549" s="30"/>
      <c r="T2549" s="30"/>
      <c r="U2549" s="30"/>
      <c r="V2549" s="30"/>
      <c r="W2549" s="30"/>
      <c r="X2549" s="31"/>
      <c r="Y2549" s="30"/>
      <c r="Z2549" s="32"/>
    </row>
    <row r="2550" spans="2:26" x14ac:dyDescent="0.2">
      <c r="B2550" s="34"/>
      <c r="C2550" s="30"/>
      <c r="D2550" s="30"/>
      <c r="E2550" s="30"/>
      <c r="F2550" s="30"/>
      <c r="G2550" s="30"/>
      <c r="H2550" s="30"/>
      <c r="I2550" s="30"/>
      <c r="J2550" s="30"/>
      <c r="K2550" s="30"/>
      <c r="L2550" s="30"/>
      <c r="M2550" s="30"/>
      <c r="N2550" s="30"/>
      <c r="O2550" s="30"/>
      <c r="P2550" s="30"/>
      <c r="Q2550" s="30"/>
      <c r="R2550" s="30"/>
      <c r="S2550" s="30"/>
      <c r="T2550" s="30"/>
      <c r="U2550" s="30"/>
      <c r="V2550" s="30"/>
      <c r="W2550" s="30"/>
      <c r="X2550" s="31"/>
      <c r="Y2550" s="30"/>
      <c r="Z2550" s="32"/>
    </row>
    <row r="2551" spans="2:26" x14ac:dyDescent="0.2">
      <c r="B2551" s="34"/>
      <c r="C2551" s="30"/>
      <c r="D2551" s="30"/>
      <c r="E2551" s="30"/>
      <c r="F2551" s="30"/>
      <c r="G2551" s="30"/>
      <c r="H2551" s="30"/>
      <c r="I2551" s="30"/>
      <c r="J2551" s="30"/>
      <c r="K2551" s="30"/>
      <c r="L2551" s="30"/>
      <c r="M2551" s="30"/>
      <c r="N2551" s="30"/>
      <c r="O2551" s="30"/>
      <c r="P2551" s="30"/>
      <c r="Q2551" s="30"/>
      <c r="R2551" s="30"/>
      <c r="S2551" s="30"/>
      <c r="T2551" s="30"/>
      <c r="U2551" s="30"/>
      <c r="V2551" s="30"/>
      <c r="W2551" s="30"/>
      <c r="X2551" s="31"/>
      <c r="Y2551" s="30"/>
      <c r="Z2551" s="32"/>
    </row>
    <row r="2552" spans="2:26" x14ac:dyDescent="0.2">
      <c r="B2552" s="34"/>
      <c r="C2552" s="30"/>
      <c r="D2552" s="30"/>
      <c r="E2552" s="30"/>
      <c r="F2552" s="30"/>
      <c r="G2552" s="30"/>
      <c r="H2552" s="30"/>
      <c r="I2552" s="30"/>
      <c r="J2552" s="30"/>
      <c r="K2552" s="30"/>
      <c r="L2552" s="30"/>
      <c r="M2552" s="30"/>
      <c r="N2552" s="30"/>
      <c r="O2552" s="30"/>
      <c r="P2552" s="30"/>
      <c r="Q2552" s="30"/>
      <c r="R2552" s="30"/>
      <c r="S2552" s="30"/>
      <c r="T2552" s="30"/>
      <c r="U2552" s="30"/>
      <c r="V2552" s="30"/>
      <c r="W2552" s="30"/>
      <c r="X2552" s="31"/>
      <c r="Y2552" s="30"/>
      <c r="Z2552" s="32"/>
    </row>
    <row r="2553" spans="2:26" x14ac:dyDescent="0.2">
      <c r="B2553" s="34"/>
      <c r="C2553" s="30"/>
      <c r="D2553" s="30"/>
      <c r="E2553" s="30"/>
      <c r="F2553" s="30"/>
      <c r="G2553" s="30"/>
      <c r="H2553" s="30"/>
      <c r="I2553" s="30"/>
      <c r="J2553" s="30"/>
      <c r="K2553" s="30"/>
      <c r="L2553" s="30"/>
      <c r="M2553" s="30"/>
      <c r="N2553" s="30"/>
      <c r="O2553" s="30"/>
      <c r="P2553" s="30"/>
      <c r="Q2553" s="30"/>
      <c r="R2553" s="30"/>
      <c r="S2553" s="30"/>
      <c r="T2553" s="30"/>
      <c r="U2553" s="30"/>
      <c r="V2553" s="30"/>
      <c r="W2553" s="30"/>
      <c r="X2553" s="31"/>
      <c r="Y2553" s="30"/>
      <c r="Z2553" s="32"/>
    </row>
    <row r="2554" spans="2:26" x14ac:dyDescent="0.2">
      <c r="B2554" s="34"/>
      <c r="C2554" s="30"/>
      <c r="D2554" s="30"/>
      <c r="E2554" s="30"/>
      <c r="F2554" s="30"/>
      <c r="G2554" s="30"/>
      <c r="H2554" s="30"/>
      <c r="I2554" s="30"/>
      <c r="J2554" s="30"/>
      <c r="K2554" s="30"/>
      <c r="L2554" s="30"/>
      <c r="M2554" s="30"/>
      <c r="N2554" s="30"/>
      <c r="O2554" s="30"/>
      <c r="P2554" s="30"/>
      <c r="Q2554" s="30"/>
      <c r="R2554" s="30"/>
      <c r="S2554" s="30"/>
      <c r="T2554" s="30"/>
      <c r="U2554" s="30"/>
      <c r="V2554" s="30"/>
      <c r="W2554" s="30"/>
      <c r="X2554" s="31"/>
      <c r="Y2554" s="30"/>
      <c r="Z2554" s="32"/>
    </row>
    <row r="2555" spans="2:26" x14ac:dyDescent="0.2">
      <c r="B2555" s="34"/>
      <c r="C2555" s="30"/>
      <c r="D2555" s="30"/>
      <c r="E2555" s="30"/>
      <c r="F2555" s="30"/>
      <c r="G2555" s="30"/>
      <c r="H2555" s="30"/>
      <c r="I2555" s="30"/>
      <c r="J2555" s="30"/>
      <c r="K2555" s="30"/>
      <c r="L2555" s="30"/>
      <c r="M2555" s="30"/>
      <c r="N2555" s="30"/>
      <c r="O2555" s="30"/>
      <c r="P2555" s="30"/>
      <c r="Q2555" s="30"/>
      <c r="R2555" s="30"/>
      <c r="S2555" s="30"/>
      <c r="T2555" s="30"/>
      <c r="U2555" s="30"/>
      <c r="V2555" s="30"/>
      <c r="W2555" s="30"/>
      <c r="X2555" s="31"/>
      <c r="Y2555" s="30"/>
      <c r="Z2555" s="32"/>
    </row>
    <row r="2556" spans="2:26" x14ac:dyDescent="0.2">
      <c r="B2556" s="34"/>
      <c r="C2556" s="30"/>
      <c r="D2556" s="30"/>
      <c r="E2556" s="30"/>
      <c r="F2556" s="30"/>
      <c r="G2556" s="30"/>
      <c r="H2556" s="30"/>
      <c r="I2556" s="30"/>
      <c r="J2556" s="30"/>
      <c r="K2556" s="30"/>
      <c r="L2556" s="30"/>
      <c r="M2556" s="30"/>
      <c r="N2556" s="30"/>
      <c r="O2556" s="30"/>
      <c r="P2556" s="30"/>
      <c r="Q2556" s="30"/>
      <c r="R2556" s="30"/>
      <c r="S2556" s="30"/>
      <c r="T2556" s="30"/>
      <c r="U2556" s="30"/>
      <c r="V2556" s="30"/>
      <c r="W2556" s="30"/>
      <c r="X2556" s="31"/>
      <c r="Y2556" s="30"/>
      <c r="Z2556" s="32"/>
    </row>
    <row r="2557" spans="2:26" x14ac:dyDescent="0.2">
      <c r="B2557" s="34"/>
      <c r="C2557" s="30"/>
      <c r="D2557" s="30"/>
      <c r="E2557" s="30"/>
      <c r="F2557" s="30"/>
      <c r="G2557" s="30"/>
      <c r="H2557" s="30"/>
      <c r="I2557" s="30"/>
      <c r="J2557" s="30"/>
      <c r="K2557" s="30"/>
      <c r="L2557" s="30"/>
      <c r="M2557" s="30"/>
      <c r="N2557" s="30"/>
      <c r="O2557" s="30"/>
      <c r="P2557" s="30"/>
      <c r="Q2557" s="30"/>
      <c r="R2557" s="30"/>
      <c r="S2557" s="30"/>
      <c r="T2557" s="30"/>
      <c r="U2557" s="30"/>
      <c r="V2557" s="30"/>
      <c r="W2557" s="30"/>
      <c r="X2557" s="31"/>
      <c r="Y2557" s="30"/>
      <c r="Z2557" s="32"/>
    </row>
    <row r="2558" spans="2:26" x14ac:dyDescent="0.2">
      <c r="B2558" s="34"/>
      <c r="C2558" s="30"/>
      <c r="D2558" s="30"/>
      <c r="E2558" s="30"/>
      <c r="F2558" s="30"/>
      <c r="G2558" s="30"/>
      <c r="H2558" s="30"/>
      <c r="I2558" s="30"/>
      <c r="J2558" s="30"/>
      <c r="K2558" s="30"/>
      <c r="L2558" s="30"/>
      <c r="M2558" s="30"/>
      <c r="N2558" s="30"/>
      <c r="O2558" s="30"/>
      <c r="P2558" s="30"/>
      <c r="Q2558" s="30"/>
      <c r="R2558" s="30"/>
      <c r="S2558" s="30"/>
      <c r="T2558" s="30"/>
      <c r="U2558" s="30"/>
      <c r="V2558" s="30"/>
      <c r="W2558" s="30"/>
      <c r="X2558" s="31"/>
      <c r="Y2558" s="30"/>
      <c r="Z2558" s="32"/>
    </row>
    <row r="2559" spans="2:26" x14ac:dyDescent="0.2">
      <c r="B2559" s="34"/>
      <c r="C2559" s="30"/>
      <c r="D2559" s="30"/>
      <c r="E2559" s="30"/>
      <c r="F2559" s="30"/>
      <c r="G2559" s="30"/>
      <c r="H2559" s="30"/>
      <c r="I2559" s="30"/>
      <c r="J2559" s="30"/>
      <c r="K2559" s="30"/>
      <c r="L2559" s="30"/>
      <c r="M2559" s="30"/>
      <c r="N2559" s="30"/>
      <c r="O2559" s="30"/>
      <c r="P2559" s="30"/>
      <c r="Q2559" s="30"/>
      <c r="R2559" s="30"/>
      <c r="S2559" s="30"/>
      <c r="T2559" s="30"/>
      <c r="U2559" s="30"/>
      <c r="V2559" s="30"/>
      <c r="W2559" s="30"/>
      <c r="X2559" s="31"/>
      <c r="Y2559" s="30"/>
      <c r="Z2559" s="32"/>
    </row>
    <row r="2560" spans="2:26" x14ac:dyDescent="0.2">
      <c r="B2560" s="34"/>
      <c r="C2560" s="30"/>
      <c r="D2560" s="30"/>
      <c r="E2560" s="30"/>
      <c r="F2560" s="30"/>
      <c r="G2560" s="30"/>
      <c r="H2560" s="30"/>
      <c r="I2560" s="30"/>
      <c r="J2560" s="30"/>
      <c r="K2560" s="30"/>
      <c r="L2560" s="30"/>
      <c r="M2560" s="30"/>
      <c r="N2560" s="30"/>
      <c r="O2560" s="30"/>
      <c r="P2560" s="30"/>
      <c r="Q2560" s="30"/>
      <c r="R2560" s="30"/>
      <c r="S2560" s="30"/>
      <c r="T2560" s="30"/>
      <c r="U2560" s="30"/>
      <c r="V2560" s="30"/>
      <c r="W2560" s="30"/>
      <c r="X2560" s="31"/>
      <c r="Y2560" s="30"/>
      <c r="Z2560" s="32"/>
    </row>
    <row r="2561" spans="2:26" x14ac:dyDescent="0.2">
      <c r="B2561" s="34"/>
      <c r="C2561" s="30"/>
      <c r="D2561" s="30"/>
      <c r="E2561" s="30"/>
      <c r="F2561" s="30"/>
      <c r="G2561" s="30"/>
      <c r="H2561" s="30"/>
      <c r="I2561" s="30"/>
      <c r="J2561" s="30"/>
      <c r="K2561" s="30"/>
      <c r="L2561" s="30"/>
      <c r="M2561" s="30"/>
      <c r="N2561" s="30"/>
      <c r="O2561" s="30"/>
      <c r="P2561" s="30"/>
      <c r="Q2561" s="30"/>
      <c r="R2561" s="30"/>
      <c r="S2561" s="30"/>
      <c r="T2561" s="30"/>
      <c r="U2561" s="30"/>
      <c r="V2561" s="30"/>
      <c r="W2561" s="30"/>
      <c r="X2561" s="31"/>
      <c r="Y2561" s="30"/>
      <c r="Z2561" s="32"/>
    </row>
    <row r="2562" spans="2:26" x14ac:dyDescent="0.2">
      <c r="B2562" s="34"/>
      <c r="C2562" s="30"/>
      <c r="D2562" s="30"/>
      <c r="E2562" s="30"/>
      <c r="F2562" s="30"/>
      <c r="G2562" s="30"/>
      <c r="H2562" s="30"/>
      <c r="I2562" s="30"/>
      <c r="J2562" s="30"/>
      <c r="K2562" s="30"/>
      <c r="L2562" s="30"/>
      <c r="M2562" s="30"/>
      <c r="N2562" s="30"/>
      <c r="O2562" s="30"/>
      <c r="P2562" s="30"/>
      <c r="Q2562" s="30"/>
      <c r="R2562" s="30"/>
      <c r="S2562" s="30"/>
      <c r="T2562" s="30"/>
      <c r="U2562" s="30"/>
      <c r="V2562" s="30"/>
      <c r="W2562" s="30"/>
      <c r="X2562" s="31"/>
      <c r="Y2562" s="30"/>
      <c r="Z2562" s="32"/>
    </row>
    <row r="2563" spans="2:26" x14ac:dyDescent="0.2">
      <c r="B2563" s="34"/>
      <c r="C2563" s="30"/>
      <c r="D2563" s="30"/>
      <c r="E2563" s="30"/>
      <c r="F2563" s="30"/>
      <c r="G2563" s="30"/>
      <c r="H2563" s="30"/>
      <c r="I2563" s="30"/>
      <c r="J2563" s="30"/>
      <c r="K2563" s="30"/>
      <c r="L2563" s="30"/>
      <c r="M2563" s="30"/>
      <c r="N2563" s="30"/>
      <c r="O2563" s="30"/>
      <c r="P2563" s="30"/>
      <c r="Q2563" s="30"/>
      <c r="R2563" s="30"/>
      <c r="S2563" s="30"/>
      <c r="T2563" s="30"/>
      <c r="U2563" s="30"/>
      <c r="V2563" s="30"/>
      <c r="W2563" s="30"/>
      <c r="X2563" s="31"/>
      <c r="Y2563" s="30"/>
      <c r="Z2563" s="32"/>
    </row>
    <row r="2564" spans="2:26" x14ac:dyDescent="0.2">
      <c r="B2564" s="34"/>
      <c r="C2564" s="30"/>
      <c r="D2564" s="30"/>
      <c r="E2564" s="30"/>
      <c r="F2564" s="30"/>
      <c r="G2564" s="30"/>
      <c r="H2564" s="30"/>
      <c r="I2564" s="30"/>
      <c r="J2564" s="30"/>
      <c r="K2564" s="30"/>
      <c r="L2564" s="30"/>
      <c r="M2564" s="30"/>
      <c r="N2564" s="30"/>
      <c r="O2564" s="30"/>
      <c r="P2564" s="30"/>
      <c r="Q2564" s="30"/>
      <c r="R2564" s="30"/>
      <c r="S2564" s="30"/>
      <c r="T2564" s="30"/>
      <c r="U2564" s="30"/>
      <c r="V2564" s="30"/>
      <c r="W2564" s="30"/>
      <c r="X2564" s="31"/>
      <c r="Y2564" s="30"/>
      <c r="Z2564" s="32"/>
    </row>
    <row r="2565" spans="2:26" x14ac:dyDescent="0.2">
      <c r="B2565" s="34"/>
      <c r="C2565" s="30"/>
      <c r="D2565" s="30"/>
      <c r="E2565" s="30"/>
      <c r="F2565" s="30"/>
      <c r="G2565" s="30"/>
      <c r="H2565" s="30"/>
      <c r="I2565" s="30"/>
      <c r="J2565" s="30"/>
      <c r="K2565" s="30"/>
      <c r="L2565" s="30"/>
      <c r="M2565" s="30"/>
      <c r="N2565" s="30"/>
      <c r="O2565" s="30"/>
      <c r="P2565" s="30"/>
      <c r="Q2565" s="30"/>
      <c r="R2565" s="30"/>
      <c r="S2565" s="30"/>
      <c r="T2565" s="30"/>
      <c r="U2565" s="30"/>
      <c r="V2565" s="30"/>
      <c r="W2565" s="30"/>
      <c r="X2565" s="31"/>
      <c r="Y2565" s="30"/>
      <c r="Z2565" s="32"/>
    </row>
    <row r="2566" spans="2:26" x14ac:dyDescent="0.2">
      <c r="B2566" s="34"/>
      <c r="C2566" s="30"/>
      <c r="D2566" s="30"/>
      <c r="E2566" s="30"/>
      <c r="F2566" s="30"/>
      <c r="G2566" s="30"/>
      <c r="H2566" s="30"/>
      <c r="I2566" s="30"/>
      <c r="J2566" s="30"/>
      <c r="K2566" s="30"/>
      <c r="L2566" s="30"/>
      <c r="M2566" s="30"/>
      <c r="N2566" s="30"/>
      <c r="O2566" s="30"/>
      <c r="P2566" s="30"/>
      <c r="Q2566" s="30"/>
      <c r="R2566" s="30"/>
      <c r="S2566" s="30"/>
      <c r="T2566" s="30"/>
      <c r="U2566" s="30"/>
      <c r="V2566" s="30"/>
      <c r="W2566" s="30"/>
      <c r="X2566" s="31"/>
      <c r="Y2566" s="30"/>
      <c r="Z2566" s="32"/>
    </row>
    <row r="2567" spans="2:26" x14ac:dyDescent="0.2">
      <c r="B2567" s="34"/>
      <c r="C2567" s="30"/>
      <c r="D2567" s="30"/>
      <c r="E2567" s="30"/>
      <c r="F2567" s="30"/>
      <c r="G2567" s="30"/>
      <c r="H2567" s="30"/>
      <c r="I2567" s="30"/>
      <c r="J2567" s="30"/>
      <c r="K2567" s="30"/>
      <c r="L2567" s="30"/>
      <c r="M2567" s="30"/>
      <c r="N2567" s="30"/>
      <c r="O2567" s="30"/>
      <c r="P2567" s="30"/>
      <c r="Q2567" s="30"/>
      <c r="R2567" s="30"/>
      <c r="S2567" s="30"/>
      <c r="T2567" s="30"/>
      <c r="U2567" s="30"/>
      <c r="V2567" s="30"/>
      <c r="W2567" s="30"/>
      <c r="X2567" s="31"/>
      <c r="Y2567" s="30"/>
      <c r="Z2567" s="32"/>
    </row>
    <row r="2568" spans="2:26" x14ac:dyDescent="0.2">
      <c r="B2568" s="34"/>
      <c r="C2568" s="30"/>
      <c r="D2568" s="30"/>
      <c r="E2568" s="30"/>
      <c r="F2568" s="30"/>
      <c r="G2568" s="30"/>
      <c r="H2568" s="30"/>
      <c r="I2568" s="30"/>
      <c r="J2568" s="30"/>
      <c r="K2568" s="30"/>
      <c r="L2568" s="30"/>
      <c r="M2568" s="30"/>
      <c r="N2568" s="30"/>
      <c r="O2568" s="30"/>
      <c r="P2568" s="30"/>
      <c r="Q2568" s="30"/>
      <c r="R2568" s="30"/>
      <c r="S2568" s="30"/>
      <c r="T2568" s="30"/>
      <c r="U2568" s="30"/>
      <c r="V2568" s="30"/>
      <c r="W2568" s="30"/>
      <c r="X2568" s="31"/>
      <c r="Y2568" s="30"/>
      <c r="Z2568" s="32"/>
    </row>
    <row r="2569" spans="2:26" x14ac:dyDescent="0.2">
      <c r="B2569" s="34"/>
      <c r="C2569" s="30"/>
      <c r="D2569" s="30"/>
      <c r="E2569" s="30"/>
      <c r="F2569" s="30"/>
      <c r="G2569" s="30"/>
      <c r="H2569" s="30"/>
      <c r="I2569" s="30"/>
      <c r="J2569" s="30"/>
      <c r="K2569" s="30"/>
      <c r="L2569" s="30"/>
      <c r="M2569" s="30"/>
      <c r="N2569" s="30"/>
      <c r="O2569" s="30"/>
      <c r="P2569" s="30"/>
      <c r="Q2569" s="30"/>
      <c r="R2569" s="30"/>
      <c r="S2569" s="30"/>
      <c r="T2569" s="30"/>
      <c r="U2569" s="30"/>
      <c r="V2569" s="30"/>
      <c r="W2569" s="30"/>
      <c r="X2569" s="31"/>
      <c r="Y2569" s="30"/>
      <c r="Z2569" s="32"/>
    </row>
    <row r="2570" spans="2:26" x14ac:dyDescent="0.2">
      <c r="B2570" s="34"/>
      <c r="C2570" s="30"/>
      <c r="D2570" s="30"/>
      <c r="E2570" s="30"/>
      <c r="F2570" s="30"/>
      <c r="G2570" s="30"/>
      <c r="H2570" s="30"/>
      <c r="I2570" s="30"/>
      <c r="J2570" s="30"/>
      <c r="K2570" s="30"/>
      <c r="L2570" s="30"/>
      <c r="M2570" s="30"/>
      <c r="N2570" s="30"/>
      <c r="O2570" s="30"/>
      <c r="P2570" s="30"/>
      <c r="Q2570" s="30"/>
      <c r="R2570" s="30"/>
      <c r="S2570" s="30"/>
      <c r="T2570" s="30"/>
      <c r="U2570" s="30"/>
      <c r="V2570" s="30"/>
      <c r="W2570" s="30"/>
      <c r="X2570" s="31"/>
      <c r="Y2570" s="30"/>
      <c r="Z2570" s="32"/>
    </row>
    <row r="2571" spans="2:26" x14ac:dyDescent="0.2">
      <c r="B2571" s="34"/>
      <c r="C2571" s="30"/>
      <c r="D2571" s="30"/>
      <c r="E2571" s="30"/>
      <c r="F2571" s="30"/>
      <c r="G2571" s="30"/>
      <c r="H2571" s="30"/>
      <c r="I2571" s="30"/>
      <c r="J2571" s="30"/>
      <c r="K2571" s="30"/>
      <c r="L2571" s="30"/>
      <c r="M2571" s="30"/>
      <c r="N2571" s="30"/>
      <c r="O2571" s="30"/>
      <c r="P2571" s="30"/>
      <c r="Q2571" s="30"/>
      <c r="R2571" s="30"/>
      <c r="S2571" s="30"/>
      <c r="T2571" s="30"/>
      <c r="U2571" s="30"/>
      <c r="V2571" s="30"/>
      <c r="W2571" s="30"/>
      <c r="X2571" s="31"/>
      <c r="Y2571" s="30"/>
      <c r="Z2571" s="32"/>
    </row>
    <row r="2572" spans="2:26" x14ac:dyDescent="0.2">
      <c r="B2572" s="34"/>
      <c r="C2572" s="30"/>
      <c r="D2572" s="30"/>
      <c r="E2572" s="30"/>
      <c r="F2572" s="30"/>
      <c r="G2572" s="30"/>
      <c r="H2572" s="30"/>
      <c r="I2572" s="30"/>
      <c r="J2572" s="30"/>
      <c r="K2572" s="30"/>
      <c r="L2572" s="30"/>
      <c r="M2572" s="30"/>
      <c r="N2572" s="30"/>
      <c r="O2572" s="30"/>
      <c r="P2572" s="30"/>
      <c r="Q2572" s="30"/>
      <c r="R2572" s="30"/>
      <c r="S2572" s="30"/>
      <c r="T2572" s="30"/>
      <c r="U2572" s="30"/>
      <c r="V2572" s="30"/>
      <c r="W2572" s="30"/>
      <c r="X2572" s="31"/>
      <c r="Y2572" s="30"/>
      <c r="Z2572" s="32"/>
    </row>
    <row r="2573" spans="2:26" x14ac:dyDescent="0.2">
      <c r="B2573" s="34"/>
      <c r="C2573" s="30"/>
      <c r="D2573" s="30"/>
      <c r="E2573" s="30"/>
      <c r="F2573" s="30"/>
      <c r="G2573" s="30"/>
      <c r="H2573" s="30"/>
      <c r="I2573" s="30"/>
      <c r="J2573" s="30"/>
      <c r="K2573" s="30"/>
      <c r="L2573" s="30"/>
      <c r="M2573" s="30"/>
      <c r="N2573" s="30"/>
      <c r="O2573" s="30"/>
      <c r="P2573" s="30"/>
      <c r="Q2573" s="30"/>
      <c r="R2573" s="30"/>
      <c r="S2573" s="30"/>
      <c r="T2573" s="30"/>
      <c r="U2573" s="30"/>
      <c r="V2573" s="30"/>
      <c r="W2573" s="30"/>
      <c r="X2573" s="31"/>
      <c r="Y2573" s="30"/>
      <c r="Z2573" s="32"/>
    </row>
    <row r="2574" spans="2:26" x14ac:dyDescent="0.2">
      <c r="B2574" s="34"/>
      <c r="C2574" s="30"/>
      <c r="D2574" s="30"/>
      <c r="E2574" s="30"/>
      <c r="F2574" s="30"/>
      <c r="G2574" s="30"/>
      <c r="H2574" s="30"/>
      <c r="I2574" s="30"/>
      <c r="J2574" s="30"/>
      <c r="K2574" s="30"/>
      <c r="L2574" s="30"/>
      <c r="M2574" s="30"/>
      <c r="N2574" s="30"/>
      <c r="O2574" s="30"/>
      <c r="P2574" s="30"/>
      <c r="Q2574" s="30"/>
      <c r="R2574" s="30"/>
      <c r="S2574" s="30"/>
      <c r="T2574" s="30"/>
      <c r="U2574" s="30"/>
      <c r="V2574" s="30"/>
      <c r="W2574" s="30"/>
      <c r="X2574" s="31"/>
      <c r="Y2574" s="30"/>
      <c r="Z2574" s="32"/>
    </row>
    <row r="2575" spans="2:26" x14ac:dyDescent="0.2">
      <c r="B2575" s="34"/>
      <c r="C2575" s="30"/>
      <c r="D2575" s="30"/>
      <c r="E2575" s="30"/>
      <c r="F2575" s="30"/>
      <c r="G2575" s="30"/>
      <c r="H2575" s="30"/>
      <c r="I2575" s="30"/>
      <c r="J2575" s="30"/>
      <c r="K2575" s="30"/>
      <c r="L2575" s="30"/>
      <c r="M2575" s="30"/>
      <c r="N2575" s="30"/>
      <c r="O2575" s="30"/>
      <c r="P2575" s="30"/>
      <c r="Q2575" s="30"/>
      <c r="R2575" s="30"/>
      <c r="S2575" s="30"/>
      <c r="T2575" s="30"/>
      <c r="U2575" s="30"/>
      <c r="V2575" s="30"/>
      <c r="W2575" s="30"/>
      <c r="X2575" s="31"/>
      <c r="Y2575" s="30"/>
      <c r="Z2575" s="32"/>
    </row>
    <row r="2576" spans="2:26" x14ac:dyDescent="0.2">
      <c r="B2576" s="34"/>
      <c r="C2576" s="30"/>
      <c r="D2576" s="30"/>
      <c r="E2576" s="30"/>
      <c r="F2576" s="30"/>
      <c r="G2576" s="30"/>
      <c r="H2576" s="30"/>
      <c r="I2576" s="30"/>
      <c r="J2576" s="30"/>
      <c r="K2576" s="30"/>
      <c r="L2576" s="30"/>
      <c r="M2576" s="30"/>
      <c r="N2576" s="30"/>
      <c r="O2576" s="30"/>
      <c r="P2576" s="30"/>
      <c r="Q2576" s="30"/>
      <c r="R2576" s="30"/>
      <c r="S2576" s="30"/>
      <c r="T2576" s="30"/>
      <c r="U2576" s="30"/>
      <c r="V2576" s="30"/>
      <c r="W2576" s="30"/>
      <c r="X2576" s="31"/>
      <c r="Y2576" s="30"/>
      <c r="Z2576" s="32"/>
    </row>
    <row r="2577" spans="2:26" x14ac:dyDescent="0.2">
      <c r="B2577" s="34"/>
      <c r="C2577" s="30"/>
      <c r="D2577" s="30"/>
      <c r="E2577" s="30"/>
      <c r="F2577" s="30"/>
      <c r="G2577" s="30"/>
      <c r="H2577" s="30"/>
      <c r="I2577" s="30"/>
      <c r="J2577" s="30"/>
      <c r="K2577" s="30"/>
      <c r="L2577" s="30"/>
      <c r="M2577" s="30"/>
      <c r="N2577" s="30"/>
      <c r="O2577" s="30"/>
      <c r="P2577" s="30"/>
      <c r="Q2577" s="30"/>
      <c r="R2577" s="30"/>
      <c r="S2577" s="30"/>
      <c r="T2577" s="30"/>
      <c r="U2577" s="30"/>
      <c r="V2577" s="30"/>
      <c r="W2577" s="30"/>
      <c r="X2577" s="31"/>
      <c r="Y2577" s="30"/>
      <c r="Z2577" s="32"/>
    </row>
    <row r="2578" spans="2:26" x14ac:dyDescent="0.2">
      <c r="B2578" s="34"/>
      <c r="C2578" s="30"/>
      <c r="D2578" s="30"/>
      <c r="E2578" s="30"/>
      <c r="F2578" s="30"/>
      <c r="G2578" s="30"/>
      <c r="H2578" s="30"/>
      <c r="I2578" s="30"/>
      <c r="J2578" s="30"/>
      <c r="K2578" s="30"/>
      <c r="L2578" s="30"/>
      <c r="M2578" s="30"/>
      <c r="N2578" s="30"/>
      <c r="O2578" s="30"/>
      <c r="P2578" s="30"/>
      <c r="Q2578" s="30"/>
      <c r="R2578" s="30"/>
      <c r="S2578" s="30"/>
      <c r="T2578" s="30"/>
      <c r="U2578" s="30"/>
      <c r="V2578" s="30"/>
      <c r="W2578" s="30"/>
      <c r="X2578" s="31"/>
      <c r="Y2578" s="30"/>
      <c r="Z2578" s="32"/>
    </row>
    <row r="2579" spans="2:26" x14ac:dyDescent="0.2">
      <c r="B2579" s="34"/>
      <c r="C2579" s="30"/>
      <c r="D2579" s="30"/>
      <c r="E2579" s="30"/>
      <c r="F2579" s="30"/>
      <c r="G2579" s="30"/>
      <c r="H2579" s="30"/>
      <c r="I2579" s="30"/>
      <c r="J2579" s="30"/>
      <c r="K2579" s="30"/>
      <c r="L2579" s="30"/>
      <c r="M2579" s="30"/>
      <c r="N2579" s="30"/>
      <c r="O2579" s="30"/>
      <c r="P2579" s="30"/>
      <c r="Q2579" s="30"/>
      <c r="R2579" s="30"/>
      <c r="S2579" s="30"/>
      <c r="T2579" s="30"/>
      <c r="U2579" s="30"/>
      <c r="V2579" s="30"/>
      <c r="W2579" s="30"/>
      <c r="X2579" s="31"/>
      <c r="Y2579" s="30"/>
      <c r="Z2579" s="32"/>
    </row>
    <row r="2580" spans="2:26" x14ac:dyDescent="0.2">
      <c r="B2580" s="34"/>
      <c r="C2580" s="30"/>
      <c r="D2580" s="30"/>
      <c r="E2580" s="30"/>
      <c r="F2580" s="30"/>
      <c r="G2580" s="30"/>
      <c r="H2580" s="30"/>
      <c r="I2580" s="30"/>
      <c r="J2580" s="30"/>
      <c r="K2580" s="30"/>
      <c r="L2580" s="30"/>
      <c r="M2580" s="30"/>
      <c r="N2580" s="30"/>
      <c r="O2580" s="30"/>
      <c r="P2580" s="30"/>
      <c r="Q2580" s="30"/>
      <c r="R2580" s="30"/>
      <c r="S2580" s="30"/>
      <c r="T2580" s="30"/>
      <c r="U2580" s="30"/>
      <c r="V2580" s="30"/>
      <c r="W2580" s="30"/>
      <c r="X2580" s="31"/>
      <c r="Y2580" s="30"/>
      <c r="Z2580" s="32"/>
    </row>
    <row r="2581" spans="2:26" x14ac:dyDescent="0.2">
      <c r="B2581" s="34"/>
      <c r="C2581" s="30"/>
      <c r="D2581" s="30"/>
      <c r="E2581" s="30"/>
      <c r="F2581" s="30"/>
      <c r="G2581" s="30"/>
      <c r="H2581" s="30"/>
      <c r="I2581" s="30"/>
      <c r="J2581" s="30"/>
      <c r="K2581" s="30"/>
      <c r="L2581" s="30"/>
      <c r="M2581" s="30"/>
      <c r="N2581" s="30"/>
      <c r="O2581" s="30"/>
      <c r="P2581" s="30"/>
      <c r="Q2581" s="30"/>
      <c r="R2581" s="30"/>
      <c r="S2581" s="30"/>
      <c r="T2581" s="30"/>
      <c r="U2581" s="30"/>
      <c r="V2581" s="30"/>
      <c r="W2581" s="30"/>
      <c r="X2581" s="31"/>
      <c r="Y2581" s="30"/>
      <c r="Z2581" s="32"/>
    </row>
    <row r="2582" spans="2:26" x14ac:dyDescent="0.2">
      <c r="B2582" s="34"/>
      <c r="C2582" s="30"/>
      <c r="D2582" s="30"/>
      <c r="E2582" s="30"/>
      <c r="F2582" s="30"/>
      <c r="G2582" s="30"/>
      <c r="H2582" s="30"/>
      <c r="I2582" s="30"/>
      <c r="J2582" s="30"/>
      <c r="K2582" s="30"/>
      <c r="L2582" s="30"/>
      <c r="M2582" s="30"/>
      <c r="N2582" s="30"/>
      <c r="O2582" s="30"/>
      <c r="P2582" s="30"/>
      <c r="Q2582" s="30"/>
      <c r="R2582" s="30"/>
      <c r="S2582" s="30"/>
      <c r="T2582" s="30"/>
      <c r="U2582" s="30"/>
      <c r="V2582" s="30"/>
      <c r="W2582" s="30"/>
      <c r="X2582" s="31"/>
      <c r="Y2582" s="30"/>
      <c r="Z2582" s="32"/>
    </row>
    <row r="2583" spans="2:26" x14ac:dyDescent="0.2">
      <c r="B2583" s="34"/>
      <c r="C2583" s="30"/>
      <c r="D2583" s="30"/>
      <c r="E2583" s="30"/>
      <c r="F2583" s="30"/>
      <c r="G2583" s="30"/>
      <c r="H2583" s="30"/>
      <c r="I2583" s="30"/>
      <c r="J2583" s="30"/>
      <c r="K2583" s="30"/>
      <c r="L2583" s="30"/>
      <c r="M2583" s="30"/>
      <c r="N2583" s="30"/>
      <c r="O2583" s="30"/>
      <c r="P2583" s="30"/>
      <c r="Q2583" s="30"/>
      <c r="R2583" s="30"/>
      <c r="S2583" s="30"/>
      <c r="T2583" s="30"/>
      <c r="U2583" s="30"/>
      <c r="V2583" s="30"/>
      <c r="W2583" s="30"/>
      <c r="X2583" s="31"/>
      <c r="Y2583" s="30"/>
      <c r="Z2583" s="32"/>
    </row>
    <row r="2584" spans="2:26" x14ac:dyDescent="0.2">
      <c r="B2584" s="34"/>
      <c r="C2584" s="30"/>
      <c r="D2584" s="30"/>
      <c r="E2584" s="30"/>
      <c r="F2584" s="30"/>
      <c r="G2584" s="30"/>
      <c r="H2584" s="30"/>
      <c r="I2584" s="30"/>
      <c r="J2584" s="30"/>
      <c r="K2584" s="30"/>
      <c r="L2584" s="30"/>
      <c r="M2584" s="30"/>
      <c r="N2584" s="30"/>
      <c r="O2584" s="30"/>
      <c r="P2584" s="30"/>
      <c r="Q2584" s="30"/>
      <c r="R2584" s="30"/>
      <c r="S2584" s="30"/>
      <c r="T2584" s="30"/>
      <c r="U2584" s="30"/>
      <c r="V2584" s="30"/>
      <c r="W2584" s="30"/>
      <c r="X2584" s="31"/>
      <c r="Y2584" s="30"/>
      <c r="Z2584" s="32"/>
    </row>
    <row r="2585" spans="2:26" x14ac:dyDescent="0.2">
      <c r="B2585" s="34"/>
      <c r="C2585" s="30"/>
      <c r="D2585" s="30"/>
      <c r="E2585" s="30"/>
      <c r="F2585" s="30"/>
      <c r="G2585" s="30"/>
      <c r="H2585" s="30"/>
      <c r="I2585" s="30"/>
      <c r="J2585" s="30"/>
      <c r="K2585" s="30"/>
      <c r="L2585" s="30"/>
      <c r="M2585" s="30"/>
      <c r="N2585" s="30"/>
      <c r="O2585" s="30"/>
      <c r="P2585" s="30"/>
      <c r="Q2585" s="30"/>
      <c r="R2585" s="30"/>
      <c r="S2585" s="30"/>
      <c r="T2585" s="30"/>
      <c r="U2585" s="30"/>
      <c r="V2585" s="30"/>
      <c r="W2585" s="30"/>
      <c r="X2585" s="31"/>
      <c r="Y2585" s="30"/>
      <c r="Z2585" s="32"/>
    </row>
    <row r="2586" spans="2:26" x14ac:dyDescent="0.2">
      <c r="B2586" s="34"/>
      <c r="C2586" s="30"/>
      <c r="D2586" s="30"/>
      <c r="E2586" s="30"/>
      <c r="F2586" s="30"/>
      <c r="G2586" s="30"/>
      <c r="H2586" s="30"/>
      <c r="I2586" s="30"/>
      <c r="J2586" s="30"/>
      <c r="K2586" s="30"/>
      <c r="L2586" s="30"/>
      <c r="M2586" s="30"/>
      <c r="N2586" s="30"/>
      <c r="O2586" s="30"/>
      <c r="P2586" s="30"/>
      <c r="Q2586" s="30"/>
      <c r="R2586" s="30"/>
      <c r="S2586" s="30"/>
      <c r="T2586" s="30"/>
      <c r="U2586" s="30"/>
      <c r="V2586" s="30"/>
      <c r="W2586" s="30"/>
      <c r="X2586" s="31"/>
      <c r="Y2586" s="30"/>
      <c r="Z2586" s="32"/>
    </row>
    <row r="2587" spans="2:26" x14ac:dyDescent="0.2">
      <c r="B2587" s="34"/>
      <c r="C2587" s="30"/>
      <c r="D2587" s="30"/>
      <c r="E2587" s="30"/>
      <c r="F2587" s="30"/>
      <c r="G2587" s="30"/>
      <c r="H2587" s="30"/>
      <c r="I2587" s="30"/>
      <c r="J2587" s="30"/>
      <c r="K2587" s="30"/>
      <c r="L2587" s="30"/>
      <c r="M2587" s="30"/>
      <c r="N2587" s="30"/>
      <c r="O2587" s="30"/>
      <c r="P2587" s="30"/>
      <c r="Q2587" s="30"/>
      <c r="R2587" s="30"/>
      <c r="S2587" s="30"/>
      <c r="T2587" s="30"/>
      <c r="U2587" s="30"/>
      <c r="V2587" s="30"/>
      <c r="W2587" s="30"/>
      <c r="X2587" s="31"/>
      <c r="Y2587" s="30"/>
      <c r="Z2587" s="32"/>
    </row>
    <row r="2588" spans="2:26" x14ac:dyDescent="0.2">
      <c r="B2588" s="34"/>
      <c r="C2588" s="30"/>
      <c r="D2588" s="30"/>
      <c r="E2588" s="30"/>
      <c r="F2588" s="30"/>
      <c r="G2588" s="30"/>
      <c r="H2588" s="30"/>
      <c r="I2588" s="30"/>
      <c r="J2588" s="30"/>
      <c r="K2588" s="30"/>
      <c r="L2588" s="30"/>
      <c r="M2588" s="30"/>
      <c r="N2588" s="30"/>
      <c r="O2588" s="30"/>
      <c r="P2588" s="30"/>
      <c r="Q2588" s="30"/>
      <c r="R2588" s="30"/>
      <c r="S2588" s="30"/>
      <c r="T2588" s="30"/>
      <c r="U2588" s="30"/>
      <c r="V2588" s="30"/>
      <c r="W2588" s="30"/>
      <c r="X2588" s="31"/>
      <c r="Y2588" s="30"/>
      <c r="Z2588" s="32"/>
    </row>
    <row r="2589" spans="2:26" x14ac:dyDescent="0.2">
      <c r="B2589" s="34"/>
      <c r="C2589" s="30"/>
      <c r="D2589" s="30"/>
      <c r="E2589" s="30"/>
      <c r="F2589" s="30"/>
      <c r="G2589" s="30"/>
      <c r="H2589" s="30"/>
      <c r="I2589" s="30"/>
      <c r="J2589" s="30"/>
      <c r="K2589" s="30"/>
      <c r="L2589" s="30"/>
      <c r="M2589" s="30"/>
      <c r="N2589" s="30"/>
      <c r="O2589" s="30"/>
      <c r="P2589" s="30"/>
      <c r="Q2589" s="30"/>
      <c r="R2589" s="30"/>
      <c r="S2589" s="30"/>
      <c r="T2589" s="30"/>
      <c r="U2589" s="30"/>
      <c r="V2589" s="30"/>
      <c r="W2589" s="30"/>
      <c r="X2589" s="31"/>
      <c r="Y2589" s="30"/>
      <c r="Z2589" s="32"/>
    </row>
    <row r="2590" spans="2:26" x14ac:dyDescent="0.2">
      <c r="B2590" s="34"/>
      <c r="C2590" s="30"/>
      <c r="D2590" s="30"/>
      <c r="E2590" s="30"/>
      <c r="F2590" s="30"/>
      <c r="G2590" s="30"/>
      <c r="H2590" s="30"/>
      <c r="I2590" s="30"/>
      <c r="J2590" s="30"/>
      <c r="K2590" s="30"/>
      <c r="L2590" s="30"/>
      <c r="M2590" s="30"/>
      <c r="N2590" s="30"/>
      <c r="O2590" s="30"/>
      <c r="P2590" s="30"/>
      <c r="Q2590" s="30"/>
      <c r="R2590" s="30"/>
      <c r="S2590" s="30"/>
      <c r="T2590" s="30"/>
      <c r="U2590" s="30"/>
      <c r="V2590" s="30"/>
      <c r="W2590" s="30"/>
      <c r="X2590" s="31"/>
      <c r="Y2590" s="30"/>
      <c r="Z2590" s="32"/>
    </row>
    <row r="2591" spans="2:26" x14ac:dyDescent="0.2">
      <c r="B2591" s="34"/>
      <c r="C2591" s="30"/>
      <c r="D2591" s="30"/>
      <c r="E2591" s="30"/>
      <c r="F2591" s="30"/>
      <c r="G2591" s="30"/>
      <c r="H2591" s="30"/>
      <c r="I2591" s="30"/>
      <c r="J2591" s="30"/>
      <c r="K2591" s="30"/>
      <c r="L2591" s="30"/>
      <c r="M2591" s="30"/>
      <c r="N2591" s="30"/>
      <c r="O2591" s="30"/>
      <c r="P2591" s="30"/>
      <c r="Q2591" s="30"/>
      <c r="R2591" s="30"/>
      <c r="S2591" s="30"/>
      <c r="T2591" s="30"/>
      <c r="U2591" s="30"/>
      <c r="V2591" s="30"/>
      <c r="W2591" s="30"/>
      <c r="X2591" s="31"/>
      <c r="Y2591" s="30"/>
      <c r="Z2591" s="32"/>
    </row>
    <row r="2592" spans="2:26" x14ac:dyDescent="0.2">
      <c r="B2592" s="34"/>
      <c r="C2592" s="30"/>
      <c r="D2592" s="30"/>
      <c r="E2592" s="30"/>
      <c r="F2592" s="30"/>
      <c r="G2592" s="30"/>
      <c r="H2592" s="30"/>
      <c r="I2592" s="30"/>
      <c r="J2592" s="30"/>
      <c r="K2592" s="30"/>
      <c r="L2592" s="30"/>
      <c r="M2592" s="30"/>
      <c r="N2592" s="30"/>
      <c r="O2592" s="30"/>
      <c r="P2592" s="30"/>
      <c r="Q2592" s="30"/>
      <c r="R2592" s="30"/>
      <c r="S2592" s="30"/>
      <c r="T2592" s="30"/>
      <c r="U2592" s="30"/>
      <c r="V2592" s="30"/>
      <c r="W2592" s="30"/>
      <c r="X2592" s="31"/>
      <c r="Y2592" s="30"/>
      <c r="Z2592" s="32"/>
    </row>
    <row r="2593" spans="2:26" x14ac:dyDescent="0.2">
      <c r="B2593" s="34"/>
      <c r="C2593" s="30"/>
      <c r="D2593" s="30"/>
      <c r="E2593" s="30"/>
      <c r="F2593" s="30"/>
      <c r="G2593" s="30"/>
      <c r="H2593" s="30"/>
      <c r="I2593" s="30"/>
      <c r="J2593" s="30"/>
      <c r="K2593" s="30"/>
      <c r="L2593" s="30"/>
      <c r="M2593" s="30"/>
      <c r="N2593" s="30"/>
      <c r="O2593" s="30"/>
      <c r="P2593" s="30"/>
      <c r="Q2593" s="30"/>
      <c r="R2593" s="30"/>
      <c r="S2593" s="30"/>
      <c r="T2593" s="30"/>
      <c r="U2593" s="30"/>
      <c r="V2593" s="30"/>
      <c r="W2593" s="30"/>
      <c r="X2593" s="31"/>
      <c r="Y2593" s="30"/>
      <c r="Z2593" s="32"/>
    </row>
    <row r="2594" spans="2:26" x14ac:dyDescent="0.2">
      <c r="B2594" s="34"/>
      <c r="C2594" s="30"/>
      <c r="D2594" s="30"/>
      <c r="E2594" s="30"/>
      <c r="F2594" s="30"/>
      <c r="G2594" s="30"/>
      <c r="H2594" s="30"/>
      <c r="I2594" s="30"/>
      <c r="J2594" s="30"/>
      <c r="K2594" s="30"/>
      <c r="L2594" s="30"/>
      <c r="M2594" s="30"/>
      <c r="N2594" s="30"/>
      <c r="O2594" s="30"/>
      <c r="P2594" s="30"/>
      <c r="Q2594" s="30"/>
      <c r="R2594" s="30"/>
      <c r="S2594" s="30"/>
      <c r="T2594" s="30"/>
      <c r="U2594" s="30"/>
      <c r="V2594" s="30"/>
      <c r="W2594" s="30"/>
      <c r="X2594" s="31"/>
      <c r="Y2594" s="30"/>
      <c r="Z2594" s="32"/>
    </row>
    <row r="2595" spans="2:26" x14ac:dyDescent="0.2">
      <c r="B2595" s="34"/>
      <c r="C2595" s="30"/>
      <c r="D2595" s="30"/>
      <c r="E2595" s="30"/>
      <c r="F2595" s="30"/>
      <c r="G2595" s="30"/>
      <c r="H2595" s="30"/>
      <c r="I2595" s="30"/>
      <c r="J2595" s="30"/>
      <c r="K2595" s="30"/>
      <c r="L2595" s="30"/>
      <c r="M2595" s="30"/>
      <c r="N2595" s="30"/>
      <c r="O2595" s="30"/>
      <c r="P2595" s="30"/>
      <c r="Q2595" s="30"/>
      <c r="R2595" s="30"/>
      <c r="S2595" s="30"/>
      <c r="T2595" s="30"/>
      <c r="U2595" s="30"/>
      <c r="V2595" s="30"/>
      <c r="W2595" s="30"/>
      <c r="X2595" s="31"/>
      <c r="Y2595" s="30"/>
      <c r="Z2595" s="32"/>
    </row>
    <row r="2596" spans="2:26" x14ac:dyDescent="0.2">
      <c r="B2596" s="34"/>
      <c r="C2596" s="30"/>
      <c r="D2596" s="30"/>
      <c r="E2596" s="30"/>
      <c r="F2596" s="30"/>
      <c r="G2596" s="30"/>
      <c r="H2596" s="30"/>
      <c r="I2596" s="30"/>
      <c r="J2596" s="30"/>
      <c r="K2596" s="30"/>
      <c r="L2596" s="30"/>
      <c r="M2596" s="30"/>
      <c r="N2596" s="30"/>
      <c r="O2596" s="30"/>
      <c r="P2596" s="30"/>
      <c r="Q2596" s="30"/>
      <c r="R2596" s="30"/>
      <c r="S2596" s="30"/>
      <c r="T2596" s="30"/>
      <c r="U2596" s="30"/>
      <c r="V2596" s="30"/>
      <c r="W2596" s="30"/>
      <c r="X2596" s="31"/>
      <c r="Y2596" s="30"/>
      <c r="Z2596" s="32"/>
    </row>
    <row r="2597" spans="2:26" x14ac:dyDescent="0.2">
      <c r="B2597" s="34"/>
      <c r="C2597" s="30"/>
      <c r="D2597" s="30"/>
      <c r="E2597" s="30"/>
      <c r="F2597" s="30"/>
      <c r="G2597" s="30"/>
      <c r="H2597" s="30"/>
      <c r="I2597" s="30"/>
      <c r="J2597" s="30"/>
      <c r="K2597" s="30"/>
      <c r="L2597" s="30"/>
      <c r="M2597" s="30"/>
      <c r="N2597" s="30"/>
      <c r="O2597" s="30"/>
      <c r="P2597" s="30"/>
      <c r="Q2597" s="30"/>
      <c r="R2597" s="30"/>
      <c r="S2597" s="30"/>
      <c r="T2597" s="30"/>
      <c r="U2597" s="30"/>
      <c r="V2597" s="30"/>
      <c r="W2597" s="30"/>
      <c r="X2597" s="31"/>
      <c r="Y2597" s="30"/>
      <c r="Z2597" s="32"/>
    </row>
    <row r="2598" spans="2:26" x14ac:dyDescent="0.2">
      <c r="B2598" s="34"/>
      <c r="C2598" s="30"/>
      <c r="D2598" s="30"/>
      <c r="E2598" s="30"/>
      <c r="F2598" s="30"/>
      <c r="G2598" s="30"/>
      <c r="H2598" s="30"/>
      <c r="I2598" s="30"/>
      <c r="J2598" s="30"/>
      <c r="K2598" s="30"/>
      <c r="L2598" s="30"/>
      <c r="M2598" s="30"/>
      <c r="N2598" s="30"/>
      <c r="O2598" s="30"/>
      <c r="P2598" s="30"/>
      <c r="Q2598" s="30"/>
      <c r="R2598" s="30"/>
      <c r="S2598" s="30"/>
      <c r="T2598" s="30"/>
      <c r="U2598" s="30"/>
      <c r="V2598" s="30"/>
      <c r="W2598" s="30"/>
      <c r="X2598" s="31"/>
      <c r="Y2598" s="30"/>
      <c r="Z2598" s="32"/>
    </row>
    <row r="2599" spans="2:26" x14ac:dyDescent="0.2">
      <c r="B2599" s="34"/>
      <c r="C2599" s="30"/>
      <c r="D2599" s="30"/>
      <c r="E2599" s="30"/>
      <c r="F2599" s="30"/>
      <c r="G2599" s="30"/>
      <c r="H2599" s="30"/>
      <c r="I2599" s="30"/>
      <c r="J2599" s="30"/>
      <c r="K2599" s="30"/>
      <c r="L2599" s="30"/>
      <c r="M2599" s="30"/>
      <c r="N2599" s="30"/>
      <c r="O2599" s="30"/>
      <c r="P2599" s="30"/>
      <c r="Q2599" s="30"/>
      <c r="R2599" s="30"/>
      <c r="S2599" s="30"/>
      <c r="T2599" s="30"/>
      <c r="U2599" s="30"/>
      <c r="V2599" s="30"/>
      <c r="W2599" s="30"/>
      <c r="X2599" s="31"/>
      <c r="Y2599" s="30"/>
      <c r="Z2599" s="32"/>
    </row>
    <row r="2600" spans="2:26" x14ac:dyDescent="0.2">
      <c r="B2600" s="34"/>
      <c r="C2600" s="30"/>
      <c r="D2600" s="30"/>
      <c r="E2600" s="30"/>
      <c r="F2600" s="30"/>
      <c r="G2600" s="30"/>
      <c r="H2600" s="30"/>
      <c r="I2600" s="30"/>
      <c r="J2600" s="30"/>
      <c r="K2600" s="30"/>
      <c r="L2600" s="30"/>
      <c r="M2600" s="30"/>
      <c r="N2600" s="30"/>
      <c r="O2600" s="30"/>
      <c r="P2600" s="30"/>
      <c r="Q2600" s="30"/>
      <c r="R2600" s="30"/>
      <c r="S2600" s="30"/>
      <c r="T2600" s="30"/>
      <c r="U2600" s="30"/>
      <c r="V2600" s="30"/>
      <c r="W2600" s="30"/>
      <c r="X2600" s="31"/>
      <c r="Y2600" s="30"/>
      <c r="Z2600" s="32"/>
    </row>
    <row r="2601" spans="2:26" x14ac:dyDescent="0.2">
      <c r="B2601" s="34"/>
      <c r="C2601" s="30"/>
      <c r="D2601" s="30"/>
      <c r="E2601" s="30"/>
      <c r="F2601" s="30"/>
      <c r="G2601" s="30"/>
      <c r="H2601" s="30"/>
      <c r="I2601" s="30"/>
      <c r="J2601" s="30"/>
      <c r="K2601" s="30"/>
      <c r="L2601" s="30"/>
      <c r="M2601" s="30"/>
      <c r="N2601" s="30"/>
      <c r="O2601" s="30"/>
      <c r="P2601" s="30"/>
      <c r="Q2601" s="30"/>
      <c r="R2601" s="30"/>
      <c r="S2601" s="30"/>
      <c r="T2601" s="30"/>
      <c r="U2601" s="30"/>
      <c r="V2601" s="30"/>
      <c r="W2601" s="30"/>
      <c r="X2601" s="31"/>
      <c r="Y2601" s="30"/>
      <c r="Z2601" s="32"/>
    </row>
    <row r="2602" spans="2:26" x14ac:dyDescent="0.2">
      <c r="B2602" s="34"/>
      <c r="C2602" s="30"/>
      <c r="D2602" s="30"/>
      <c r="E2602" s="30"/>
      <c r="F2602" s="30"/>
      <c r="G2602" s="30"/>
      <c r="H2602" s="30"/>
      <c r="I2602" s="30"/>
      <c r="J2602" s="30"/>
      <c r="K2602" s="30"/>
      <c r="L2602" s="30"/>
      <c r="M2602" s="30"/>
      <c r="N2602" s="30"/>
      <c r="O2602" s="30"/>
      <c r="P2602" s="30"/>
      <c r="Q2602" s="30"/>
      <c r="R2602" s="30"/>
      <c r="S2602" s="30"/>
      <c r="T2602" s="30"/>
      <c r="U2602" s="30"/>
      <c r="V2602" s="30"/>
      <c r="W2602" s="30"/>
      <c r="X2602" s="31"/>
      <c r="Y2602" s="30"/>
      <c r="Z2602" s="32"/>
    </row>
    <row r="2603" spans="2:26" x14ac:dyDescent="0.2">
      <c r="B2603" s="34"/>
      <c r="C2603" s="30"/>
      <c r="D2603" s="30"/>
      <c r="E2603" s="30"/>
      <c r="F2603" s="30"/>
      <c r="G2603" s="30"/>
      <c r="H2603" s="30"/>
      <c r="I2603" s="30"/>
      <c r="J2603" s="30"/>
      <c r="K2603" s="30"/>
      <c r="L2603" s="30"/>
      <c r="M2603" s="30"/>
      <c r="N2603" s="30"/>
      <c r="O2603" s="30"/>
      <c r="P2603" s="30"/>
      <c r="Q2603" s="30"/>
      <c r="R2603" s="30"/>
      <c r="S2603" s="30"/>
      <c r="T2603" s="30"/>
      <c r="U2603" s="30"/>
      <c r="V2603" s="30"/>
      <c r="W2603" s="30"/>
      <c r="X2603" s="31"/>
      <c r="Y2603" s="30"/>
      <c r="Z2603" s="32"/>
    </row>
    <row r="2604" spans="2:26" x14ac:dyDescent="0.2">
      <c r="B2604" s="34"/>
      <c r="C2604" s="30"/>
      <c r="D2604" s="30"/>
      <c r="E2604" s="30"/>
      <c r="F2604" s="30"/>
      <c r="G2604" s="30"/>
      <c r="H2604" s="30"/>
      <c r="I2604" s="30"/>
      <c r="J2604" s="30"/>
      <c r="K2604" s="30"/>
      <c r="L2604" s="30"/>
      <c r="M2604" s="30"/>
      <c r="N2604" s="30"/>
      <c r="O2604" s="30"/>
      <c r="P2604" s="30"/>
      <c r="Q2604" s="30"/>
      <c r="R2604" s="30"/>
      <c r="S2604" s="30"/>
      <c r="T2604" s="30"/>
      <c r="U2604" s="30"/>
      <c r="V2604" s="30"/>
      <c r="W2604" s="30"/>
      <c r="X2604" s="31"/>
      <c r="Y2604" s="30"/>
      <c r="Z2604" s="32"/>
    </row>
    <row r="2605" spans="2:26" x14ac:dyDescent="0.2">
      <c r="B2605" s="34"/>
      <c r="C2605" s="30"/>
      <c r="D2605" s="30"/>
      <c r="E2605" s="30"/>
      <c r="F2605" s="30"/>
      <c r="G2605" s="30"/>
      <c r="H2605" s="30"/>
      <c r="I2605" s="30"/>
      <c r="J2605" s="30"/>
      <c r="K2605" s="30"/>
      <c r="L2605" s="30"/>
      <c r="M2605" s="30"/>
      <c r="N2605" s="30"/>
      <c r="O2605" s="30"/>
      <c r="P2605" s="30"/>
      <c r="Q2605" s="30"/>
      <c r="R2605" s="30"/>
      <c r="S2605" s="30"/>
      <c r="T2605" s="30"/>
      <c r="U2605" s="30"/>
      <c r="V2605" s="30"/>
      <c r="W2605" s="30"/>
      <c r="X2605" s="31"/>
      <c r="Y2605" s="30"/>
      <c r="Z2605" s="32"/>
    </row>
    <row r="2606" spans="2:26" x14ac:dyDescent="0.2">
      <c r="B2606" s="34"/>
      <c r="C2606" s="30"/>
      <c r="D2606" s="30"/>
      <c r="E2606" s="30"/>
      <c r="F2606" s="30"/>
      <c r="G2606" s="30"/>
      <c r="H2606" s="30"/>
      <c r="I2606" s="30"/>
      <c r="J2606" s="30"/>
      <c r="K2606" s="30"/>
      <c r="L2606" s="30"/>
      <c r="M2606" s="30"/>
      <c r="N2606" s="30"/>
      <c r="O2606" s="30"/>
      <c r="P2606" s="30"/>
      <c r="Q2606" s="30"/>
      <c r="R2606" s="30"/>
      <c r="S2606" s="30"/>
      <c r="T2606" s="30"/>
      <c r="U2606" s="30"/>
      <c r="V2606" s="30"/>
      <c r="W2606" s="30"/>
      <c r="X2606" s="31"/>
      <c r="Y2606" s="30"/>
      <c r="Z2606" s="32"/>
    </row>
    <row r="2607" spans="2:26" x14ac:dyDescent="0.2">
      <c r="B2607" s="34"/>
      <c r="C2607" s="30"/>
      <c r="D2607" s="30"/>
      <c r="E2607" s="30"/>
      <c r="F2607" s="30"/>
      <c r="G2607" s="30"/>
      <c r="H2607" s="30"/>
      <c r="I2607" s="30"/>
      <c r="J2607" s="30"/>
      <c r="K2607" s="30"/>
      <c r="L2607" s="30"/>
      <c r="M2607" s="30"/>
      <c r="N2607" s="30"/>
      <c r="O2607" s="30"/>
      <c r="P2607" s="30"/>
      <c r="Q2607" s="30"/>
      <c r="R2607" s="30"/>
      <c r="S2607" s="30"/>
      <c r="T2607" s="30"/>
      <c r="U2607" s="30"/>
      <c r="V2607" s="30"/>
      <c r="W2607" s="30"/>
      <c r="X2607" s="31"/>
      <c r="Y2607" s="30"/>
      <c r="Z2607" s="32"/>
    </row>
    <row r="2608" spans="2:26" x14ac:dyDescent="0.2">
      <c r="B2608" s="34"/>
      <c r="C2608" s="30"/>
      <c r="D2608" s="30"/>
      <c r="E2608" s="30"/>
      <c r="F2608" s="30"/>
      <c r="G2608" s="30"/>
      <c r="H2608" s="30"/>
      <c r="I2608" s="30"/>
      <c r="J2608" s="30"/>
      <c r="K2608" s="30"/>
      <c r="L2608" s="30"/>
      <c r="M2608" s="30"/>
      <c r="N2608" s="30"/>
      <c r="O2608" s="30"/>
      <c r="P2608" s="30"/>
      <c r="Q2608" s="30"/>
      <c r="R2608" s="30"/>
      <c r="S2608" s="30"/>
      <c r="T2608" s="30"/>
      <c r="U2608" s="30"/>
      <c r="V2608" s="30"/>
      <c r="W2608" s="30"/>
      <c r="X2608" s="31"/>
      <c r="Y2608" s="30"/>
      <c r="Z2608" s="32"/>
    </row>
    <row r="2609" spans="2:26" x14ac:dyDescent="0.2">
      <c r="B2609" s="34"/>
      <c r="C2609" s="30"/>
      <c r="D2609" s="30"/>
      <c r="E2609" s="30"/>
      <c r="F2609" s="30"/>
      <c r="G2609" s="30"/>
      <c r="H2609" s="30"/>
      <c r="I2609" s="30"/>
      <c r="J2609" s="30"/>
      <c r="K2609" s="30"/>
      <c r="L2609" s="30"/>
      <c r="M2609" s="30"/>
      <c r="N2609" s="30"/>
      <c r="O2609" s="30"/>
      <c r="P2609" s="30"/>
      <c r="Q2609" s="30"/>
      <c r="R2609" s="30"/>
      <c r="S2609" s="30"/>
      <c r="T2609" s="30"/>
      <c r="U2609" s="30"/>
      <c r="V2609" s="30"/>
      <c r="W2609" s="30"/>
      <c r="X2609" s="31"/>
      <c r="Y2609" s="30"/>
      <c r="Z2609" s="32"/>
    </row>
    <row r="2610" spans="2:26" x14ac:dyDescent="0.2">
      <c r="B2610" s="34"/>
      <c r="C2610" s="30"/>
      <c r="D2610" s="30"/>
      <c r="E2610" s="30"/>
      <c r="F2610" s="30"/>
      <c r="G2610" s="30"/>
      <c r="H2610" s="30"/>
      <c r="I2610" s="30"/>
      <c r="J2610" s="30"/>
      <c r="K2610" s="30"/>
      <c r="L2610" s="30"/>
      <c r="M2610" s="30"/>
      <c r="N2610" s="30"/>
      <c r="O2610" s="30"/>
      <c r="P2610" s="30"/>
      <c r="Q2610" s="30"/>
      <c r="R2610" s="30"/>
      <c r="S2610" s="30"/>
      <c r="T2610" s="30"/>
      <c r="U2610" s="30"/>
      <c r="V2610" s="30"/>
      <c r="W2610" s="30"/>
      <c r="X2610" s="31"/>
      <c r="Y2610" s="30"/>
      <c r="Z2610" s="32"/>
    </row>
    <row r="2611" spans="2:26" x14ac:dyDescent="0.2">
      <c r="B2611" s="34"/>
      <c r="C2611" s="30"/>
      <c r="D2611" s="30"/>
      <c r="E2611" s="30"/>
      <c r="F2611" s="30"/>
      <c r="G2611" s="30"/>
      <c r="H2611" s="30"/>
      <c r="I2611" s="30"/>
      <c r="J2611" s="30"/>
      <c r="K2611" s="30"/>
      <c r="L2611" s="30"/>
      <c r="M2611" s="30"/>
      <c r="N2611" s="30"/>
      <c r="O2611" s="30"/>
      <c r="P2611" s="30"/>
      <c r="Q2611" s="30"/>
      <c r="R2611" s="30"/>
      <c r="S2611" s="30"/>
      <c r="T2611" s="30"/>
      <c r="U2611" s="30"/>
      <c r="V2611" s="30"/>
      <c r="W2611" s="30"/>
      <c r="X2611" s="31"/>
      <c r="Y2611" s="30"/>
      <c r="Z2611" s="32"/>
    </row>
    <row r="2612" spans="2:26" x14ac:dyDescent="0.2">
      <c r="B2612" s="34"/>
      <c r="C2612" s="30"/>
      <c r="D2612" s="30"/>
      <c r="E2612" s="30"/>
      <c r="F2612" s="30"/>
      <c r="G2612" s="30"/>
      <c r="H2612" s="30"/>
      <c r="I2612" s="30"/>
      <c r="J2612" s="30"/>
      <c r="K2612" s="30"/>
      <c r="L2612" s="30"/>
      <c r="M2612" s="30"/>
      <c r="N2612" s="30"/>
      <c r="O2612" s="30"/>
      <c r="P2612" s="30"/>
      <c r="Q2612" s="30"/>
      <c r="R2612" s="30"/>
      <c r="S2612" s="30"/>
      <c r="T2612" s="30"/>
      <c r="U2612" s="30"/>
      <c r="V2612" s="30"/>
      <c r="W2612" s="30"/>
      <c r="X2612" s="31"/>
      <c r="Y2612" s="30"/>
      <c r="Z2612" s="32"/>
    </row>
    <row r="2613" spans="2:26" x14ac:dyDescent="0.2">
      <c r="B2613" s="34"/>
      <c r="C2613" s="30"/>
      <c r="D2613" s="30"/>
      <c r="E2613" s="30"/>
      <c r="F2613" s="30"/>
      <c r="G2613" s="30"/>
      <c r="H2613" s="30"/>
      <c r="I2613" s="30"/>
      <c r="J2613" s="30"/>
      <c r="K2613" s="30"/>
      <c r="L2613" s="30"/>
      <c r="M2613" s="30"/>
      <c r="N2613" s="30"/>
      <c r="O2613" s="30"/>
      <c r="P2613" s="30"/>
      <c r="Q2613" s="30"/>
      <c r="R2613" s="30"/>
      <c r="S2613" s="30"/>
      <c r="T2613" s="30"/>
      <c r="U2613" s="30"/>
      <c r="V2613" s="30"/>
      <c r="W2613" s="30"/>
      <c r="X2613" s="31"/>
      <c r="Y2613" s="30"/>
      <c r="Z2613" s="32"/>
    </row>
    <row r="2614" spans="2:26" x14ac:dyDescent="0.2">
      <c r="B2614" s="34"/>
      <c r="C2614" s="30"/>
      <c r="D2614" s="30"/>
      <c r="E2614" s="30"/>
      <c r="F2614" s="30"/>
      <c r="G2614" s="30"/>
      <c r="H2614" s="30"/>
      <c r="I2614" s="30"/>
      <c r="J2614" s="30"/>
      <c r="K2614" s="30"/>
      <c r="L2614" s="30"/>
      <c r="M2614" s="30"/>
      <c r="N2614" s="30"/>
      <c r="O2614" s="30"/>
      <c r="P2614" s="30"/>
      <c r="Q2614" s="30"/>
      <c r="R2614" s="30"/>
      <c r="S2614" s="30"/>
      <c r="T2614" s="30"/>
      <c r="U2614" s="30"/>
      <c r="V2614" s="30"/>
      <c r="W2614" s="30"/>
      <c r="X2614" s="31"/>
      <c r="Y2614" s="30"/>
      <c r="Z2614" s="32"/>
    </row>
    <row r="2615" spans="2:26" x14ac:dyDescent="0.2">
      <c r="B2615" s="34"/>
      <c r="C2615" s="30"/>
      <c r="D2615" s="30"/>
      <c r="E2615" s="30"/>
      <c r="F2615" s="30"/>
      <c r="G2615" s="30"/>
      <c r="H2615" s="30"/>
      <c r="I2615" s="30"/>
      <c r="J2615" s="30"/>
      <c r="K2615" s="30"/>
      <c r="L2615" s="30"/>
      <c r="M2615" s="30"/>
      <c r="N2615" s="30"/>
      <c r="O2615" s="30"/>
      <c r="P2615" s="30"/>
      <c r="Q2615" s="30"/>
      <c r="R2615" s="30"/>
      <c r="S2615" s="30"/>
      <c r="T2615" s="30"/>
      <c r="U2615" s="30"/>
      <c r="V2615" s="30"/>
      <c r="W2615" s="30"/>
      <c r="X2615" s="31"/>
      <c r="Y2615" s="30"/>
      <c r="Z2615" s="32"/>
    </row>
    <row r="2616" spans="2:26" x14ac:dyDescent="0.2">
      <c r="B2616" s="34"/>
      <c r="C2616" s="30"/>
      <c r="D2616" s="30"/>
      <c r="E2616" s="30"/>
      <c r="F2616" s="30"/>
      <c r="G2616" s="30"/>
      <c r="H2616" s="30"/>
      <c r="I2616" s="30"/>
      <c r="J2616" s="30"/>
      <c r="K2616" s="30"/>
      <c r="L2616" s="30"/>
      <c r="M2616" s="30"/>
      <c r="N2616" s="30"/>
      <c r="O2616" s="30"/>
      <c r="P2616" s="30"/>
      <c r="Q2616" s="30"/>
      <c r="R2616" s="30"/>
      <c r="S2616" s="30"/>
      <c r="T2616" s="30"/>
      <c r="U2616" s="30"/>
      <c r="V2616" s="30"/>
      <c r="W2616" s="30"/>
      <c r="X2616" s="31"/>
      <c r="Y2616" s="30"/>
      <c r="Z2616" s="32"/>
    </row>
    <row r="2617" spans="2:26" x14ac:dyDescent="0.2">
      <c r="B2617" s="34"/>
      <c r="C2617" s="30"/>
      <c r="D2617" s="30"/>
      <c r="E2617" s="30"/>
      <c r="F2617" s="30"/>
      <c r="G2617" s="30"/>
      <c r="H2617" s="30"/>
      <c r="I2617" s="30"/>
      <c r="J2617" s="30"/>
      <c r="K2617" s="30"/>
      <c r="L2617" s="30"/>
      <c r="M2617" s="30"/>
      <c r="N2617" s="30"/>
      <c r="O2617" s="30"/>
      <c r="P2617" s="30"/>
      <c r="Q2617" s="30"/>
      <c r="R2617" s="30"/>
      <c r="S2617" s="30"/>
      <c r="T2617" s="30"/>
      <c r="U2617" s="30"/>
      <c r="V2617" s="30"/>
      <c r="W2617" s="30"/>
      <c r="X2617" s="31"/>
      <c r="Y2617" s="30"/>
      <c r="Z2617" s="32"/>
    </row>
    <row r="2618" spans="2:26" x14ac:dyDescent="0.2">
      <c r="B2618" s="34"/>
      <c r="C2618" s="30"/>
      <c r="D2618" s="30"/>
      <c r="E2618" s="30"/>
      <c r="F2618" s="30"/>
      <c r="G2618" s="30"/>
      <c r="H2618" s="30"/>
      <c r="I2618" s="30"/>
      <c r="J2618" s="30"/>
      <c r="K2618" s="30"/>
      <c r="L2618" s="30"/>
      <c r="M2618" s="30"/>
      <c r="N2618" s="30"/>
      <c r="O2618" s="30"/>
      <c r="P2618" s="30"/>
      <c r="Q2618" s="30"/>
      <c r="R2618" s="30"/>
      <c r="S2618" s="30"/>
      <c r="T2618" s="30"/>
      <c r="U2618" s="30"/>
      <c r="V2618" s="30"/>
      <c r="W2618" s="30"/>
      <c r="X2618" s="31"/>
      <c r="Y2618" s="30"/>
      <c r="Z2618" s="32"/>
    </row>
    <row r="2619" spans="2:26" x14ac:dyDescent="0.2">
      <c r="B2619" s="34"/>
      <c r="C2619" s="30"/>
      <c r="D2619" s="30"/>
      <c r="E2619" s="30"/>
      <c r="F2619" s="30"/>
      <c r="G2619" s="30"/>
      <c r="H2619" s="30"/>
      <c r="I2619" s="30"/>
      <c r="J2619" s="30"/>
      <c r="K2619" s="30"/>
      <c r="L2619" s="30"/>
      <c r="M2619" s="30"/>
      <c r="N2619" s="30"/>
      <c r="O2619" s="30"/>
      <c r="P2619" s="30"/>
      <c r="Q2619" s="30"/>
      <c r="R2619" s="30"/>
      <c r="S2619" s="30"/>
      <c r="T2619" s="30"/>
      <c r="U2619" s="30"/>
      <c r="V2619" s="30"/>
      <c r="W2619" s="30"/>
      <c r="X2619" s="31"/>
      <c r="Y2619" s="30"/>
      <c r="Z2619" s="32"/>
    </row>
    <row r="2620" spans="2:26" x14ac:dyDescent="0.2">
      <c r="B2620" s="34"/>
      <c r="C2620" s="30"/>
      <c r="D2620" s="30"/>
      <c r="E2620" s="30"/>
      <c r="F2620" s="30"/>
      <c r="G2620" s="30"/>
      <c r="H2620" s="30"/>
      <c r="I2620" s="30"/>
      <c r="J2620" s="30"/>
      <c r="K2620" s="30"/>
      <c r="L2620" s="30"/>
      <c r="M2620" s="30"/>
      <c r="N2620" s="30"/>
      <c r="O2620" s="30"/>
      <c r="P2620" s="30"/>
      <c r="Q2620" s="30"/>
      <c r="R2620" s="30"/>
      <c r="S2620" s="30"/>
      <c r="T2620" s="30"/>
      <c r="U2620" s="30"/>
      <c r="V2620" s="30"/>
      <c r="W2620" s="30"/>
      <c r="X2620" s="31"/>
      <c r="Y2620" s="30"/>
      <c r="Z2620" s="32"/>
    </row>
    <row r="2621" spans="2:26" x14ac:dyDescent="0.2">
      <c r="B2621" s="34"/>
      <c r="C2621" s="30"/>
      <c r="D2621" s="30"/>
      <c r="E2621" s="30"/>
      <c r="F2621" s="30"/>
      <c r="G2621" s="30"/>
      <c r="H2621" s="30"/>
      <c r="I2621" s="30"/>
      <c r="J2621" s="30"/>
      <c r="K2621" s="30"/>
      <c r="L2621" s="30"/>
      <c r="M2621" s="30"/>
      <c r="N2621" s="30"/>
      <c r="O2621" s="30"/>
      <c r="P2621" s="30"/>
      <c r="Q2621" s="30"/>
      <c r="R2621" s="30"/>
      <c r="S2621" s="30"/>
      <c r="T2621" s="30"/>
      <c r="U2621" s="30"/>
      <c r="V2621" s="30"/>
      <c r="W2621" s="30"/>
      <c r="X2621" s="31"/>
      <c r="Y2621" s="30"/>
      <c r="Z2621" s="32"/>
    </row>
    <row r="2622" spans="2:26" x14ac:dyDescent="0.2">
      <c r="B2622" s="34"/>
      <c r="C2622" s="30"/>
      <c r="D2622" s="30"/>
      <c r="E2622" s="30"/>
      <c r="F2622" s="30"/>
      <c r="G2622" s="30"/>
      <c r="H2622" s="30"/>
      <c r="I2622" s="30"/>
      <c r="J2622" s="30"/>
      <c r="K2622" s="30"/>
      <c r="L2622" s="30"/>
      <c r="M2622" s="30"/>
      <c r="N2622" s="30"/>
      <c r="O2622" s="30"/>
      <c r="P2622" s="30"/>
      <c r="Q2622" s="30"/>
      <c r="R2622" s="30"/>
      <c r="S2622" s="30"/>
      <c r="T2622" s="30"/>
      <c r="U2622" s="30"/>
      <c r="V2622" s="30"/>
      <c r="W2622" s="30"/>
      <c r="X2622" s="31"/>
      <c r="Y2622" s="30"/>
      <c r="Z2622" s="32"/>
    </row>
    <row r="2623" spans="2:26" x14ac:dyDescent="0.2">
      <c r="B2623" s="34"/>
      <c r="C2623" s="30"/>
      <c r="D2623" s="30"/>
      <c r="E2623" s="30"/>
      <c r="F2623" s="30"/>
      <c r="G2623" s="30"/>
      <c r="H2623" s="30"/>
      <c r="I2623" s="30"/>
      <c r="J2623" s="30"/>
      <c r="K2623" s="30"/>
      <c r="L2623" s="30"/>
      <c r="M2623" s="30"/>
      <c r="N2623" s="30"/>
      <c r="O2623" s="30"/>
      <c r="P2623" s="30"/>
      <c r="Q2623" s="30"/>
      <c r="R2623" s="30"/>
      <c r="S2623" s="30"/>
      <c r="T2623" s="30"/>
      <c r="U2623" s="30"/>
      <c r="V2623" s="30"/>
      <c r="W2623" s="30"/>
      <c r="X2623" s="31"/>
      <c r="Y2623" s="30"/>
      <c r="Z2623" s="32"/>
    </row>
    <row r="2624" spans="2:26" x14ac:dyDescent="0.2">
      <c r="B2624" s="34"/>
      <c r="C2624" s="30"/>
      <c r="D2624" s="30"/>
      <c r="E2624" s="30"/>
      <c r="F2624" s="30"/>
      <c r="G2624" s="30"/>
      <c r="H2624" s="30"/>
      <c r="I2624" s="30"/>
      <c r="J2624" s="30"/>
      <c r="K2624" s="30"/>
      <c r="L2624" s="30"/>
      <c r="M2624" s="30"/>
      <c r="N2624" s="30"/>
      <c r="O2624" s="30"/>
      <c r="P2624" s="30"/>
      <c r="Q2624" s="30"/>
      <c r="R2624" s="30"/>
      <c r="S2624" s="30"/>
      <c r="T2624" s="30"/>
      <c r="U2624" s="30"/>
      <c r="V2624" s="30"/>
      <c r="W2624" s="30"/>
      <c r="X2624" s="31"/>
      <c r="Y2624" s="30"/>
      <c r="Z2624" s="32"/>
    </row>
    <row r="2625" spans="2:26" x14ac:dyDescent="0.2">
      <c r="B2625" s="34"/>
      <c r="C2625" s="30"/>
      <c r="D2625" s="30"/>
      <c r="E2625" s="30"/>
      <c r="F2625" s="30"/>
      <c r="G2625" s="30"/>
      <c r="H2625" s="30"/>
      <c r="I2625" s="30"/>
      <c r="J2625" s="30"/>
      <c r="K2625" s="30"/>
      <c r="L2625" s="30"/>
      <c r="M2625" s="30"/>
      <c r="N2625" s="30"/>
      <c r="O2625" s="30"/>
      <c r="P2625" s="30"/>
      <c r="Q2625" s="30"/>
      <c r="R2625" s="30"/>
      <c r="S2625" s="30"/>
      <c r="T2625" s="30"/>
      <c r="U2625" s="30"/>
      <c r="V2625" s="30"/>
      <c r="W2625" s="30"/>
      <c r="X2625" s="31"/>
      <c r="Y2625" s="30"/>
      <c r="Z2625" s="32"/>
    </row>
    <row r="2626" spans="2:26" x14ac:dyDescent="0.2">
      <c r="B2626" s="34"/>
      <c r="C2626" s="30"/>
      <c r="D2626" s="30"/>
      <c r="E2626" s="30"/>
      <c r="F2626" s="30"/>
      <c r="G2626" s="30"/>
      <c r="H2626" s="30"/>
      <c r="I2626" s="30"/>
      <c r="J2626" s="30"/>
      <c r="K2626" s="30"/>
      <c r="L2626" s="30"/>
      <c r="M2626" s="30"/>
      <c r="N2626" s="30"/>
      <c r="O2626" s="30"/>
      <c r="P2626" s="30"/>
      <c r="Q2626" s="30"/>
      <c r="R2626" s="30"/>
      <c r="S2626" s="30"/>
      <c r="T2626" s="30"/>
      <c r="U2626" s="30"/>
      <c r="V2626" s="30"/>
      <c r="W2626" s="30"/>
      <c r="X2626" s="31"/>
      <c r="Y2626" s="30"/>
      <c r="Z2626" s="32"/>
    </row>
    <row r="2627" spans="2:26" x14ac:dyDescent="0.2">
      <c r="B2627" s="34"/>
      <c r="C2627" s="30"/>
      <c r="D2627" s="30"/>
      <c r="E2627" s="30"/>
      <c r="F2627" s="30"/>
      <c r="G2627" s="30"/>
      <c r="H2627" s="30"/>
      <c r="I2627" s="30"/>
      <c r="J2627" s="30"/>
      <c r="K2627" s="30"/>
      <c r="L2627" s="30"/>
      <c r="M2627" s="30"/>
      <c r="N2627" s="30"/>
      <c r="O2627" s="30"/>
      <c r="P2627" s="30"/>
      <c r="Q2627" s="30"/>
      <c r="R2627" s="30"/>
      <c r="S2627" s="30"/>
      <c r="T2627" s="30"/>
      <c r="U2627" s="30"/>
      <c r="V2627" s="30"/>
      <c r="W2627" s="30"/>
      <c r="X2627" s="31"/>
      <c r="Y2627" s="30"/>
      <c r="Z2627" s="32"/>
    </row>
    <row r="2628" spans="2:26" x14ac:dyDescent="0.2">
      <c r="B2628" s="34"/>
      <c r="C2628" s="30"/>
      <c r="D2628" s="30"/>
      <c r="E2628" s="30"/>
      <c r="F2628" s="30"/>
      <c r="G2628" s="30"/>
      <c r="H2628" s="30"/>
      <c r="I2628" s="30"/>
      <c r="J2628" s="30"/>
      <c r="K2628" s="30"/>
      <c r="L2628" s="30"/>
      <c r="M2628" s="30"/>
      <c r="N2628" s="30"/>
      <c r="O2628" s="30"/>
      <c r="P2628" s="30"/>
      <c r="Q2628" s="30"/>
      <c r="R2628" s="30"/>
      <c r="S2628" s="30"/>
      <c r="T2628" s="30"/>
      <c r="U2628" s="30"/>
      <c r="V2628" s="30"/>
      <c r="W2628" s="30"/>
      <c r="X2628" s="31"/>
      <c r="Y2628" s="30"/>
      <c r="Z2628" s="32"/>
    </row>
    <row r="2629" spans="2:26" x14ac:dyDescent="0.2">
      <c r="B2629" s="34"/>
      <c r="C2629" s="30"/>
      <c r="D2629" s="30"/>
      <c r="E2629" s="30"/>
      <c r="F2629" s="30"/>
      <c r="G2629" s="30"/>
      <c r="H2629" s="30"/>
      <c r="I2629" s="30"/>
      <c r="J2629" s="30"/>
      <c r="K2629" s="30"/>
      <c r="L2629" s="30"/>
      <c r="M2629" s="30"/>
      <c r="N2629" s="30"/>
      <c r="O2629" s="30"/>
      <c r="P2629" s="30"/>
      <c r="Q2629" s="30"/>
      <c r="R2629" s="30"/>
      <c r="S2629" s="30"/>
      <c r="T2629" s="30"/>
      <c r="U2629" s="30"/>
      <c r="V2629" s="30"/>
      <c r="W2629" s="30"/>
      <c r="X2629" s="31"/>
      <c r="Y2629" s="30"/>
      <c r="Z2629" s="32"/>
    </row>
    <row r="2630" spans="2:26" x14ac:dyDescent="0.2">
      <c r="B2630" s="34"/>
      <c r="C2630" s="30"/>
      <c r="D2630" s="30"/>
      <c r="E2630" s="30"/>
      <c r="F2630" s="30"/>
      <c r="G2630" s="30"/>
      <c r="H2630" s="30"/>
      <c r="I2630" s="30"/>
      <c r="J2630" s="30"/>
      <c r="K2630" s="30"/>
      <c r="L2630" s="30"/>
      <c r="M2630" s="30"/>
      <c r="N2630" s="30"/>
      <c r="O2630" s="30"/>
      <c r="P2630" s="30"/>
      <c r="Q2630" s="30"/>
      <c r="R2630" s="30"/>
      <c r="S2630" s="30"/>
      <c r="T2630" s="30"/>
      <c r="U2630" s="30"/>
      <c r="V2630" s="30"/>
      <c r="W2630" s="30"/>
      <c r="X2630" s="31"/>
      <c r="Y2630" s="30"/>
      <c r="Z2630" s="32"/>
    </row>
    <row r="2631" spans="2:26" x14ac:dyDescent="0.2">
      <c r="B2631" s="34"/>
      <c r="C2631" s="30"/>
      <c r="D2631" s="30"/>
      <c r="E2631" s="30"/>
      <c r="F2631" s="30"/>
      <c r="G2631" s="30"/>
      <c r="H2631" s="30"/>
      <c r="I2631" s="30"/>
      <c r="J2631" s="30"/>
      <c r="K2631" s="30"/>
      <c r="L2631" s="30"/>
      <c r="M2631" s="30"/>
      <c r="N2631" s="30"/>
      <c r="O2631" s="30"/>
      <c r="P2631" s="30"/>
      <c r="Q2631" s="30"/>
      <c r="R2631" s="30"/>
      <c r="S2631" s="30"/>
      <c r="T2631" s="30"/>
      <c r="U2631" s="30"/>
      <c r="V2631" s="30"/>
      <c r="W2631" s="30"/>
      <c r="X2631" s="31"/>
      <c r="Y2631" s="30"/>
      <c r="Z2631" s="32"/>
    </row>
    <row r="2632" spans="2:26" x14ac:dyDescent="0.2">
      <c r="B2632" s="34"/>
      <c r="C2632" s="30"/>
      <c r="D2632" s="30"/>
      <c r="E2632" s="30"/>
      <c r="F2632" s="30"/>
      <c r="G2632" s="30"/>
      <c r="H2632" s="30"/>
      <c r="I2632" s="30"/>
      <c r="J2632" s="30"/>
      <c r="K2632" s="30"/>
      <c r="L2632" s="30"/>
      <c r="M2632" s="30"/>
      <c r="N2632" s="30"/>
      <c r="O2632" s="30"/>
      <c r="P2632" s="30"/>
      <c r="Q2632" s="30"/>
      <c r="R2632" s="30"/>
      <c r="S2632" s="30"/>
      <c r="T2632" s="30"/>
      <c r="U2632" s="30"/>
      <c r="V2632" s="30"/>
      <c r="W2632" s="30"/>
      <c r="X2632" s="31"/>
      <c r="Y2632" s="30"/>
      <c r="Z2632" s="32"/>
    </row>
    <row r="2633" spans="2:26" x14ac:dyDescent="0.2">
      <c r="B2633" s="34"/>
      <c r="C2633" s="30"/>
      <c r="D2633" s="30"/>
      <c r="E2633" s="30"/>
      <c r="F2633" s="30"/>
      <c r="G2633" s="30"/>
      <c r="H2633" s="30"/>
      <c r="I2633" s="30"/>
      <c r="J2633" s="30"/>
      <c r="K2633" s="30"/>
      <c r="L2633" s="30"/>
      <c r="M2633" s="30"/>
      <c r="N2633" s="30"/>
      <c r="O2633" s="30"/>
      <c r="P2633" s="30"/>
      <c r="Q2633" s="30"/>
      <c r="R2633" s="30"/>
      <c r="S2633" s="30"/>
      <c r="T2633" s="30"/>
      <c r="U2633" s="30"/>
      <c r="V2633" s="30"/>
      <c r="W2633" s="30"/>
      <c r="X2633" s="31"/>
      <c r="Y2633" s="30"/>
      <c r="Z2633" s="32"/>
    </row>
    <row r="2634" spans="2:26" x14ac:dyDescent="0.2">
      <c r="B2634" s="34"/>
      <c r="C2634" s="30"/>
      <c r="D2634" s="30"/>
      <c r="E2634" s="30"/>
      <c r="F2634" s="30"/>
      <c r="G2634" s="30"/>
      <c r="H2634" s="30"/>
      <c r="I2634" s="30"/>
      <c r="J2634" s="30"/>
      <c r="K2634" s="30"/>
      <c r="L2634" s="30"/>
      <c r="M2634" s="30"/>
      <c r="N2634" s="30"/>
      <c r="O2634" s="30"/>
      <c r="P2634" s="30"/>
      <c r="Q2634" s="30"/>
      <c r="R2634" s="30"/>
      <c r="S2634" s="30"/>
      <c r="T2634" s="30"/>
      <c r="U2634" s="30"/>
      <c r="V2634" s="30"/>
      <c r="W2634" s="30"/>
      <c r="X2634" s="31"/>
      <c r="Y2634" s="30"/>
      <c r="Z2634" s="32"/>
    </row>
    <row r="2635" spans="2:26" x14ac:dyDescent="0.2">
      <c r="B2635" s="34"/>
      <c r="C2635" s="30"/>
      <c r="D2635" s="30"/>
      <c r="E2635" s="30"/>
      <c r="F2635" s="30"/>
      <c r="G2635" s="30"/>
      <c r="H2635" s="30"/>
      <c r="I2635" s="30"/>
      <c r="J2635" s="30"/>
      <c r="K2635" s="30"/>
      <c r="L2635" s="30"/>
      <c r="M2635" s="30"/>
      <c r="N2635" s="30"/>
      <c r="O2635" s="30"/>
      <c r="P2635" s="30"/>
      <c r="Q2635" s="30"/>
      <c r="R2635" s="30"/>
      <c r="S2635" s="30"/>
      <c r="T2635" s="30"/>
      <c r="U2635" s="30"/>
      <c r="V2635" s="30"/>
      <c r="W2635" s="30"/>
      <c r="X2635" s="31"/>
      <c r="Y2635" s="30"/>
      <c r="Z2635" s="32"/>
    </row>
    <row r="2636" spans="2:26" x14ac:dyDescent="0.2">
      <c r="B2636" s="34"/>
      <c r="C2636" s="30"/>
      <c r="D2636" s="30"/>
      <c r="E2636" s="30"/>
      <c r="F2636" s="30"/>
      <c r="G2636" s="30"/>
      <c r="H2636" s="30"/>
      <c r="I2636" s="30"/>
      <c r="J2636" s="30"/>
      <c r="K2636" s="30"/>
      <c r="L2636" s="30"/>
      <c r="M2636" s="30"/>
      <c r="N2636" s="30"/>
      <c r="O2636" s="30"/>
      <c r="P2636" s="30"/>
      <c r="Q2636" s="30"/>
      <c r="R2636" s="30"/>
      <c r="S2636" s="30"/>
      <c r="T2636" s="30"/>
      <c r="U2636" s="30"/>
      <c r="V2636" s="30"/>
      <c r="W2636" s="30"/>
      <c r="X2636" s="31"/>
      <c r="Y2636" s="30"/>
      <c r="Z2636" s="32"/>
    </row>
    <row r="2637" spans="2:26" x14ac:dyDescent="0.2">
      <c r="B2637" s="34"/>
      <c r="C2637" s="30"/>
      <c r="D2637" s="30"/>
      <c r="E2637" s="30"/>
      <c r="F2637" s="30"/>
      <c r="G2637" s="30"/>
      <c r="H2637" s="30"/>
      <c r="I2637" s="30"/>
      <c r="J2637" s="30"/>
      <c r="K2637" s="30"/>
      <c r="L2637" s="30"/>
      <c r="M2637" s="30"/>
      <c r="N2637" s="30"/>
      <c r="O2637" s="30"/>
      <c r="P2637" s="30"/>
      <c r="Q2637" s="30"/>
      <c r="R2637" s="30"/>
      <c r="S2637" s="30"/>
      <c r="T2637" s="30"/>
      <c r="U2637" s="30"/>
      <c r="V2637" s="30"/>
      <c r="W2637" s="30"/>
      <c r="X2637" s="31"/>
      <c r="Y2637" s="30"/>
      <c r="Z2637" s="32"/>
    </row>
    <row r="2638" spans="2:26" x14ac:dyDescent="0.2">
      <c r="B2638" s="34"/>
      <c r="C2638" s="30"/>
      <c r="D2638" s="30"/>
      <c r="E2638" s="30"/>
      <c r="F2638" s="30"/>
      <c r="G2638" s="30"/>
      <c r="H2638" s="30"/>
      <c r="I2638" s="30"/>
      <c r="J2638" s="30"/>
      <c r="K2638" s="30"/>
      <c r="L2638" s="30"/>
      <c r="M2638" s="30"/>
      <c r="N2638" s="30"/>
      <c r="O2638" s="30"/>
      <c r="P2638" s="30"/>
      <c r="Q2638" s="30"/>
      <c r="R2638" s="30"/>
      <c r="S2638" s="30"/>
      <c r="T2638" s="30"/>
      <c r="U2638" s="30"/>
      <c r="V2638" s="30"/>
      <c r="W2638" s="30"/>
      <c r="X2638" s="31"/>
      <c r="Y2638" s="30"/>
      <c r="Z2638" s="32"/>
    </row>
    <row r="2639" spans="2:26" x14ac:dyDescent="0.2">
      <c r="B2639" s="34"/>
      <c r="C2639" s="30"/>
      <c r="D2639" s="30"/>
      <c r="E2639" s="30"/>
      <c r="F2639" s="30"/>
      <c r="G2639" s="30"/>
      <c r="H2639" s="30"/>
      <c r="I2639" s="30"/>
      <c r="J2639" s="30"/>
      <c r="K2639" s="30"/>
      <c r="L2639" s="30"/>
      <c r="M2639" s="30"/>
      <c r="N2639" s="30"/>
      <c r="O2639" s="30"/>
      <c r="P2639" s="30"/>
      <c r="Q2639" s="30"/>
      <c r="R2639" s="30"/>
      <c r="S2639" s="30"/>
      <c r="T2639" s="30"/>
      <c r="U2639" s="30"/>
      <c r="V2639" s="30"/>
      <c r="W2639" s="30"/>
      <c r="X2639" s="31"/>
      <c r="Y2639" s="30"/>
      <c r="Z2639" s="32"/>
    </row>
    <row r="2640" spans="2:26" x14ac:dyDescent="0.2">
      <c r="B2640" s="34"/>
      <c r="C2640" s="30"/>
      <c r="D2640" s="30"/>
      <c r="E2640" s="30"/>
      <c r="F2640" s="30"/>
      <c r="G2640" s="30"/>
      <c r="H2640" s="30"/>
      <c r="I2640" s="30"/>
      <c r="J2640" s="30"/>
      <c r="K2640" s="30"/>
      <c r="L2640" s="30"/>
      <c r="M2640" s="30"/>
      <c r="N2640" s="30"/>
      <c r="O2640" s="30"/>
      <c r="P2640" s="30"/>
      <c r="Q2640" s="30"/>
      <c r="R2640" s="30"/>
      <c r="S2640" s="30"/>
      <c r="T2640" s="30"/>
      <c r="U2640" s="30"/>
      <c r="V2640" s="30"/>
      <c r="W2640" s="30"/>
      <c r="X2640" s="31"/>
      <c r="Y2640" s="30"/>
      <c r="Z2640" s="32"/>
    </row>
    <row r="2641" spans="2:26" x14ac:dyDescent="0.2">
      <c r="B2641" s="34"/>
      <c r="C2641" s="30"/>
      <c r="D2641" s="30"/>
      <c r="E2641" s="30"/>
      <c r="F2641" s="30"/>
      <c r="G2641" s="30"/>
      <c r="H2641" s="30"/>
      <c r="I2641" s="30"/>
      <c r="J2641" s="30"/>
      <c r="K2641" s="30"/>
      <c r="L2641" s="30"/>
      <c r="M2641" s="30"/>
      <c r="N2641" s="30"/>
      <c r="O2641" s="30"/>
      <c r="P2641" s="30"/>
      <c r="Q2641" s="30"/>
      <c r="R2641" s="30"/>
      <c r="S2641" s="30"/>
      <c r="T2641" s="30"/>
      <c r="U2641" s="30"/>
      <c r="V2641" s="30"/>
      <c r="W2641" s="30"/>
      <c r="X2641" s="31"/>
      <c r="Y2641" s="30"/>
      <c r="Z2641" s="32"/>
    </row>
    <row r="2642" spans="2:26" x14ac:dyDescent="0.2">
      <c r="B2642" s="34"/>
      <c r="C2642" s="30"/>
      <c r="D2642" s="30"/>
      <c r="E2642" s="30"/>
      <c r="F2642" s="30"/>
      <c r="G2642" s="30"/>
      <c r="H2642" s="30"/>
      <c r="I2642" s="30"/>
      <c r="J2642" s="30"/>
      <c r="K2642" s="30"/>
      <c r="L2642" s="30"/>
      <c r="M2642" s="30"/>
      <c r="N2642" s="30"/>
      <c r="O2642" s="30"/>
      <c r="P2642" s="30"/>
      <c r="Q2642" s="30"/>
      <c r="R2642" s="30"/>
      <c r="S2642" s="30"/>
      <c r="T2642" s="30"/>
      <c r="U2642" s="30"/>
      <c r="V2642" s="30"/>
      <c r="W2642" s="30"/>
      <c r="X2642" s="31"/>
      <c r="Y2642" s="30"/>
      <c r="Z2642" s="32"/>
    </row>
    <row r="2643" spans="2:26" x14ac:dyDescent="0.2">
      <c r="B2643" s="34"/>
      <c r="C2643" s="30"/>
      <c r="D2643" s="30"/>
      <c r="E2643" s="30"/>
      <c r="F2643" s="30"/>
      <c r="G2643" s="30"/>
      <c r="H2643" s="30"/>
      <c r="I2643" s="30"/>
      <c r="J2643" s="30"/>
      <c r="K2643" s="30"/>
      <c r="L2643" s="30"/>
      <c r="M2643" s="30"/>
      <c r="N2643" s="30"/>
      <c r="O2643" s="30"/>
      <c r="P2643" s="30"/>
      <c r="Q2643" s="30"/>
      <c r="R2643" s="30"/>
      <c r="S2643" s="30"/>
      <c r="T2643" s="30"/>
      <c r="U2643" s="30"/>
      <c r="V2643" s="30"/>
      <c r="W2643" s="30"/>
      <c r="X2643" s="31"/>
      <c r="Y2643" s="30"/>
      <c r="Z2643" s="32"/>
    </row>
    <row r="2644" spans="2:26" x14ac:dyDescent="0.2">
      <c r="B2644" s="34"/>
      <c r="C2644" s="30"/>
      <c r="D2644" s="30"/>
      <c r="E2644" s="30"/>
      <c r="F2644" s="30"/>
      <c r="G2644" s="30"/>
      <c r="H2644" s="30"/>
      <c r="I2644" s="30"/>
      <c r="J2644" s="30"/>
      <c r="K2644" s="30"/>
      <c r="L2644" s="30"/>
      <c r="M2644" s="30"/>
      <c r="N2644" s="30"/>
      <c r="O2644" s="30"/>
      <c r="P2644" s="30"/>
      <c r="Q2644" s="30"/>
      <c r="R2644" s="30"/>
      <c r="S2644" s="30"/>
      <c r="T2644" s="30"/>
      <c r="U2644" s="30"/>
      <c r="V2644" s="30"/>
      <c r="W2644" s="30"/>
      <c r="X2644" s="31"/>
      <c r="Y2644" s="30"/>
      <c r="Z2644" s="32"/>
    </row>
    <row r="2645" spans="2:26" x14ac:dyDescent="0.2">
      <c r="B2645" s="34"/>
      <c r="C2645" s="30"/>
      <c r="D2645" s="30"/>
      <c r="E2645" s="30"/>
      <c r="F2645" s="30"/>
      <c r="G2645" s="30"/>
      <c r="H2645" s="30"/>
      <c r="I2645" s="30"/>
      <c r="J2645" s="30"/>
      <c r="K2645" s="30"/>
      <c r="L2645" s="30"/>
      <c r="M2645" s="30"/>
      <c r="N2645" s="30"/>
      <c r="O2645" s="30"/>
      <c r="P2645" s="30"/>
      <c r="Q2645" s="30"/>
      <c r="R2645" s="30"/>
      <c r="S2645" s="30"/>
      <c r="T2645" s="30"/>
      <c r="U2645" s="30"/>
      <c r="V2645" s="30"/>
      <c r="W2645" s="30"/>
      <c r="X2645" s="31"/>
      <c r="Y2645" s="30"/>
      <c r="Z2645" s="32"/>
    </row>
    <row r="2646" spans="2:26" x14ac:dyDescent="0.2">
      <c r="B2646" s="34"/>
      <c r="C2646" s="30"/>
      <c r="D2646" s="30"/>
      <c r="E2646" s="30"/>
      <c r="F2646" s="30"/>
      <c r="G2646" s="30"/>
      <c r="H2646" s="30"/>
      <c r="I2646" s="30"/>
      <c r="J2646" s="30"/>
      <c r="K2646" s="30"/>
      <c r="L2646" s="30"/>
      <c r="M2646" s="30"/>
      <c r="N2646" s="30"/>
      <c r="O2646" s="30"/>
      <c r="P2646" s="30"/>
      <c r="Q2646" s="30"/>
      <c r="R2646" s="30"/>
      <c r="S2646" s="30"/>
      <c r="T2646" s="30"/>
      <c r="U2646" s="30"/>
      <c r="V2646" s="30"/>
      <c r="W2646" s="30"/>
      <c r="X2646" s="31"/>
      <c r="Y2646" s="30"/>
      <c r="Z2646" s="32"/>
    </row>
    <row r="2647" spans="2:26" x14ac:dyDescent="0.2">
      <c r="B2647" s="34"/>
      <c r="C2647" s="30"/>
      <c r="D2647" s="30"/>
      <c r="E2647" s="30"/>
      <c r="F2647" s="30"/>
      <c r="G2647" s="30"/>
      <c r="H2647" s="30"/>
      <c r="I2647" s="30"/>
      <c r="J2647" s="30"/>
      <c r="K2647" s="30"/>
      <c r="L2647" s="30"/>
      <c r="M2647" s="30"/>
      <c r="N2647" s="30"/>
      <c r="O2647" s="30"/>
      <c r="P2647" s="30"/>
      <c r="Q2647" s="30"/>
      <c r="R2647" s="30"/>
      <c r="S2647" s="30"/>
      <c r="T2647" s="30"/>
      <c r="U2647" s="30"/>
      <c r="V2647" s="30"/>
      <c r="W2647" s="30"/>
      <c r="X2647" s="31"/>
      <c r="Y2647" s="30"/>
      <c r="Z2647" s="32"/>
    </row>
    <row r="2648" spans="2:26" x14ac:dyDescent="0.2">
      <c r="B2648" s="34"/>
      <c r="C2648" s="30"/>
      <c r="D2648" s="30"/>
      <c r="E2648" s="30"/>
      <c r="F2648" s="30"/>
      <c r="G2648" s="30"/>
      <c r="H2648" s="30"/>
      <c r="I2648" s="30"/>
      <c r="J2648" s="30"/>
      <c r="K2648" s="30"/>
      <c r="L2648" s="30"/>
      <c r="M2648" s="30"/>
      <c r="N2648" s="30"/>
      <c r="O2648" s="30"/>
      <c r="P2648" s="30"/>
      <c r="Q2648" s="30"/>
      <c r="R2648" s="30"/>
      <c r="S2648" s="30"/>
      <c r="T2648" s="30"/>
      <c r="U2648" s="30"/>
      <c r="V2648" s="30"/>
      <c r="W2648" s="30"/>
      <c r="X2648" s="31"/>
      <c r="Y2648" s="30"/>
      <c r="Z2648" s="32"/>
    </row>
    <row r="2649" spans="2:26" x14ac:dyDescent="0.2">
      <c r="B2649" s="34"/>
      <c r="C2649" s="30"/>
      <c r="D2649" s="30"/>
      <c r="E2649" s="30"/>
      <c r="F2649" s="30"/>
      <c r="G2649" s="30"/>
      <c r="H2649" s="30"/>
      <c r="I2649" s="30"/>
      <c r="J2649" s="30"/>
      <c r="K2649" s="30"/>
      <c r="L2649" s="30"/>
      <c r="M2649" s="30"/>
      <c r="N2649" s="30"/>
      <c r="O2649" s="30"/>
      <c r="P2649" s="30"/>
      <c r="Q2649" s="30"/>
      <c r="R2649" s="30"/>
      <c r="S2649" s="30"/>
      <c r="T2649" s="30"/>
      <c r="U2649" s="30"/>
      <c r="V2649" s="30"/>
      <c r="W2649" s="30"/>
      <c r="X2649" s="31"/>
      <c r="Y2649" s="30"/>
      <c r="Z2649" s="32"/>
    </row>
    <row r="2650" spans="2:26" x14ac:dyDescent="0.2">
      <c r="B2650" s="34"/>
      <c r="C2650" s="30"/>
      <c r="D2650" s="30"/>
      <c r="E2650" s="30"/>
      <c r="F2650" s="30"/>
      <c r="G2650" s="30"/>
      <c r="H2650" s="30"/>
      <c r="I2650" s="30"/>
      <c r="J2650" s="30"/>
      <c r="K2650" s="30"/>
      <c r="L2650" s="30"/>
      <c r="M2650" s="30"/>
      <c r="N2650" s="30"/>
      <c r="O2650" s="30"/>
      <c r="P2650" s="30"/>
      <c r="Q2650" s="30"/>
      <c r="R2650" s="30"/>
      <c r="S2650" s="30"/>
      <c r="T2650" s="30"/>
      <c r="U2650" s="30"/>
      <c r="V2650" s="30"/>
      <c r="W2650" s="30"/>
      <c r="X2650" s="31"/>
      <c r="Y2650" s="30"/>
      <c r="Z2650" s="32"/>
    </row>
    <row r="2651" spans="2:26" x14ac:dyDescent="0.2">
      <c r="B2651" s="34"/>
      <c r="C2651" s="30"/>
      <c r="D2651" s="30"/>
      <c r="E2651" s="30"/>
      <c r="F2651" s="30"/>
      <c r="G2651" s="30"/>
      <c r="H2651" s="30"/>
      <c r="I2651" s="30"/>
      <c r="J2651" s="30"/>
      <c r="K2651" s="30"/>
      <c r="L2651" s="30"/>
      <c r="M2651" s="30"/>
      <c r="N2651" s="30"/>
      <c r="O2651" s="30"/>
      <c r="P2651" s="30"/>
      <c r="Q2651" s="30"/>
      <c r="R2651" s="30"/>
      <c r="S2651" s="30"/>
      <c r="T2651" s="30"/>
      <c r="U2651" s="30"/>
      <c r="V2651" s="30"/>
      <c r="W2651" s="30"/>
      <c r="X2651" s="31"/>
      <c r="Y2651" s="30"/>
      <c r="Z2651" s="32"/>
    </row>
    <row r="2652" spans="2:26" x14ac:dyDescent="0.2">
      <c r="B2652" s="34"/>
      <c r="C2652" s="30"/>
      <c r="D2652" s="30"/>
      <c r="E2652" s="30"/>
      <c r="F2652" s="30"/>
      <c r="G2652" s="30"/>
      <c r="H2652" s="30"/>
      <c r="I2652" s="30"/>
      <c r="J2652" s="30"/>
      <c r="K2652" s="30"/>
      <c r="L2652" s="30"/>
      <c r="M2652" s="30"/>
      <c r="N2652" s="30"/>
      <c r="O2652" s="30"/>
      <c r="P2652" s="30"/>
      <c r="Q2652" s="30"/>
      <c r="R2652" s="30"/>
      <c r="S2652" s="30"/>
      <c r="T2652" s="30"/>
      <c r="U2652" s="30"/>
      <c r="V2652" s="30"/>
      <c r="W2652" s="30"/>
      <c r="X2652" s="31"/>
      <c r="Y2652" s="30"/>
      <c r="Z2652" s="32"/>
    </row>
    <row r="2653" spans="2:26" x14ac:dyDescent="0.2">
      <c r="B2653" s="34"/>
      <c r="C2653" s="30"/>
      <c r="D2653" s="30"/>
      <c r="E2653" s="30"/>
      <c r="F2653" s="30"/>
      <c r="G2653" s="30"/>
      <c r="H2653" s="30"/>
      <c r="I2653" s="30"/>
      <c r="J2653" s="30"/>
      <c r="K2653" s="30"/>
      <c r="L2653" s="30"/>
      <c r="M2653" s="30"/>
      <c r="N2653" s="30"/>
      <c r="O2653" s="30"/>
      <c r="P2653" s="30"/>
      <c r="Q2653" s="30"/>
      <c r="R2653" s="30"/>
      <c r="S2653" s="30"/>
      <c r="T2653" s="30"/>
      <c r="U2653" s="30"/>
      <c r="V2653" s="30"/>
      <c r="W2653" s="30"/>
      <c r="X2653" s="31"/>
      <c r="Y2653" s="30"/>
      <c r="Z2653" s="32"/>
    </row>
    <row r="2654" spans="2:26" x14ac:dyDescent="0.2">
      <c r="B2654" s="34"/>
      <c r="C2654" s="30"/>
      <c r="D2654" s="30"/>
      <c r="E2654" s="30"/>
      <c r="F2654" s="30"/>
      <c r="G2654" s="30"/>
      <c r="H2654" s="30"/>
      <c r="I2654" s="30"/>
      <c r="J2654" s="30"/>
      <c r="K2654" s="30"/>
      <c r="L2654" s="30"/>
      <c r="M2654" s="30"/>
      <c r="N2654" s="30"/>
      <c r="O2654" s="30"/>
      <c r="P2654" s="30"/>
      <c r="Q2654" s="30"/>
      <c r="R2654" s="30"/>
      <c r="S2654" s="30"/>
      <c r="T2654" s="30"/>
      <c r="U2654" s="30"/>
      <c r="V2654" s="30"/>
      <c r="W2654" s="30"/>
      <c r="X2654" s="31"/>
      <c r="Y2654" s="30"/>
      <c r="Z2654" s="32"/>
    </row>
    <row r="2655" spans="2:26" x14ac:dyDescent="0.2">
      <c r="B2655" s="34"/>
      <c r="C2655" s="30"/>
      <c r="D2655" s="30"/>
      <c r="E2655" s="30"/>
      <c r="F2655" s="30"/>
      <c r="G2655" s="30"/>
      <c r="H2655" s="30"/>
      <c r="I2655" s="30"/>
      <c r="J2655" s="30"/>
      <c r="K2655" s="30"/>
      <c r="L2655" s="30"/>
      <c r="M2655" s="30"/>
      <c r="N2655" s="30"/>
      <c r="O2655" s="30"/>
      <c r="P2655" s="30"/>
      <c r="Q2655" s="30"/>
      <c r="R2655" s="30"/>
      <c r="S2655" s="30"/>
      <c r="T2655" s="30"/>
      <c r="U2655" s="30"/>
      <c r="V2655" s="30"/>
      <c r="W2655" s="30"/>
      <c r="X2655" s="31"/>
      <c r="Y2655" s="30"/>
      <c r="Z2655" s="32"/>
    </row>
    <row r="2656" spans="2:26" x14ac:dyDescent="0.2">
      <c r="B2656" s="34"/>
      <c r="C2656" s="30"/>
      <c r="D2656" s="30"/>
      <c r="E2656" s="30"/>
      <c r="F2656" s="30"/>
      <c r="G2656" s="30"/>
      <c r="H2656" s="30"/>
      <c r="I2656" s="30"/>
      <c r="J2656" s="30"/>
      <c r="K2656" s="30"/>
      <c r="L2656" s="30"/>
      <c r="M2656" s="30"/>
      <c r="N2656" s="30"/>
      <c r="O2656" s="30"/>
      <c r="P2656" s="30"/>
      <c r="Q2656" s="30"/>
      <c r="R2656" s="30"/>
      <c r="S2656" s="30"/>
      <c r="T2656" s="30"/>
      <c r="U2656" s="30"/>
      <c r="V2656" s="30"/>
      <c r="W2656" s="30"/>
      <c r="X2656" s="31"/>
      <c r="Y2656" s="30"/>
      <c r="Z2656" s="32"/>
    </row>
    <row r="2657" spans="2:26" x14ac:dyDescent="0.2">
      <c r="B2657" s="34"/>
      <c r="C2657" s="30"/>
      <c r="D2657" s="30"/>
      <c r="E2657" s="30"/>
      <c r="F2657" s="30"/>
      <c r="G2657" s="30"/>
      <c r="H2657" s="30"/>
      <c r="I2657" s="30"/>
      <c r="J2657" s="30"/>
      <c r="K2657" s="30"/>
      <c r="L2657" s="30"/>
      <c r="M2657" s="30"/>
      <c r="N2657" s="30"/>
      <c r="O2657" s="30"/>
      <c r="P2657" s="30"/>
      <c r="Q2657" s="30"/>
      <c r="R2657" s="30"/>
      <c r="S2657" s="30"/>
      <c r="T2657" s="30"/>
      <c r="U2657" s="30"/>
      <c r="V2657" s="30"/>
      <c r="W2657" s="30"/>
      <c r="X2657" s="31"/>
      <c r="Y2657" s="30"/>
      <c r="Z2657" s="32"/>
    </row>
    <row r="2658" spans="2:26" x14ac:dyDescent="0.2">
      <c r="B2658" s="34"/>
      <c r="C2658" s="30"/>
      <c r="D2658" s="30"/>
      <c r="E2658" s="30"/>
      <c r="F2658" s="30"/>
      <c r="G2658" s="30"/>
      <c r="H2658" s="30"/>
      <c r="I2658" s="30"/>
      <c r="J2658" s="30"/>
      <c r="K2658" s="30"/>
      <c r="L2658" s="30"/>
      <c r="M2658" s="30"/>
      <c r="N2658" s="30"/>
      <c r="O2658" s="30"/>
      <c r="P2658" s="30"/>
      <c r="Q2658" s="30"/>
      <c r="R2658" s="30"/>
      <c r="S2658" s="30"/>
      <c r="T2658" s="30"/>
      <c r="U2658" s="30"/>
      <c r="V2658" s="30"/>
      <c r="W2658" s="30"/>
      <c r="X2658" s="31"/>
      <c r="Y2658" s="30"/>
      <c r="Z2658" s="32"/>
    </row>
    <row r="2659" spans="2:26" x14ac:dyDescent="0.2">
      <c r="B2659" s="34"/>
      <c r="C2659" s="30"/>
      <c r="D2659" s="30"/>
      <c r="E2659" s="30"/>
      <c r="F2659" s="30"/>
      <c r="G2659" s="30"/>
      <c r="H2659" s="30"/>
      <c r="I2659" s="30"/>
      <c r="J2659" s="30"/>
      <c r="K2659" s="30"/>
      <c r="L2659" s="30"/>
      <c r="M2659" s="30"/>
      <c r="N2659" s="30"/>
      <c r="O2659" s="30"/>
      <c r="P2659" s="30"/>
      <c r="Q2659" s="30"/>
      <c r="R2659" s="30"/>
      <c r="S2659" s="30"/>
      <c r="T2659" s="30"/>
      <c r="U2659" s="30"/>
      <c r="V2659" s="30"/>
      <c r="W2659" s="30"/>
      <c r="X2659" s="31"/>
      <c r="Y2659" s="30"/>
      <c r="Z2659" s="32"/>
    </row>
    <row r="2660" spans="2:26" x14ac:dyDescent="0.2">
      <c r="B2660" s="34"/>
      <c r="C2660" s="30"/>
      <c r="D2660" s="30"/>
      <c r="E2660" s="30"/>
      <c r="F2660" s="30"/>
      <c r="G2660" s="30"/>
      <c r="H2660" s="30"/>
      <c r="I2660" s="30"/>
      <c r="J2660" s="30"/>
      <c r="K2660" s="30"/>
      <c r="L2660" s="30"/>
      <c r="M2660" s="30"/>
      <c r="N2660" s="30"/>
      <c r="O2660" s="30"/>
      <c r="P2660" s="30"/>
      <c r="Q2660" s="30"/>
      <c r="R2660" s="30"/>
      <c r="S2660" s="30"/>
      <c r="T2660" s="30"/>
      <c r="U2660" s="30"/>
      <c r="V2660" s="30"/>
      <c r="W2660" s="30"/>
      <c r="X2660" s="31"/>
      <c r="Y2660" s="30"/>
      <c r="Z2660" s="32"/>
    </row>
    <row r="2661" spans="2:26" x14ac:dyDescent="0.2">
      <c r="B2661" s="34"/>
      <c r="C2661" s="30"/>
      <c r="D2661" s="30"/>
      <c r="E2661" s="30"/>
      <c r="F2661" s="30"/>
      <c r="G2661" s="30"/>
      <c r="H2661" s="30"/>
      <c r="I2661" s="30"/>
      <c r="J2661" s="30"/>
      <c r="K2661" s="30"/>
      <c r="L2661" s="30"/>
      <c r="M2661" s="30"/>
      <c r="N2661" s="30"/>
      <c r="O2661" s="30"/>
      <c r="P2661" s="30"/>
      <c r="Q2661" s="30"/>
      <c r="R2661" s="30"/>
      <c r="S2661" s="30"/>
      <c r="T2661" s="30"/>
      <c r="U2661" s="30"/>
      <c r="V2661" s="30"/>
      <c r="W2661" s="30"/>
      <c r="X2661" s="31"/>
      <c r="Y2661" s="30"/>
      <c r="Z2661" s="32"/>
    </row>
    <row r="2662" spans="2:26" x14ac:dyDescent="0.2">
      <c r="B2662" s="34"/>
      <c r="C2662" s="30"/>
      <c r="D2662" s="30"/>
      <c r="E2662" s="30"/>
      <c r="F2662" s="30"/>
      <c r="G2662" s="30"/>
      <c r="H2662" s="30"/>
      <c r="I2662" s="30"/>
      <c r="J2662" s="30"/>
      <c r="K2662" s="30"/>
      <c r="L2662" s="30"/>
      <c r="M2662" s="30"/>
      <c r="N2662" s="30"/>
      <c r="O2662" s="30"/>
      <c r="P2662" s="30"/>
      <c r="Q2662" s="30"/>
      <c r="R2662" s="30"/>
      <c r="S2662" s="30"/>
      <c r="T2662" s="30"/>
      <c r="U2662" s="30"/>
      <c r="V2662" s="30"/>
      <c r="W2662" s="30"/>
      <c r="X2662" s="31"/>
      <c r="Y2662" s="30"/>
      <c r="Z2662" s="32"/>
    </row>
    <row r="2663" spans="2:26" x14ac:dyDescent="0.2">
      <c r="B2663" s="34"/>
      <c r="C2663" s="30"/>
      <c r="D2663" s="30"/>
      <c r="E2663" s="30"/>
      <c r="F2663" s="30"/>
      <c r="G2663" s="30"/>
      <c r="H2663" s="30"/>
      <c r="I2663" s="30"/>
      <c r="J2663" s="30"/>
      <c r="K2663" s="30"/>
      <c r="L2663" s="30"/>
      <c r="M2663" s="30"/>
      <c r="N2663" s="30"/>
      <c r="O2663" s="30"/>
      <c r="P2663" s="30"/>
      <c r="Q2663" s="30"/>
      <c r="R2663" s="30"/>
      <c r="S2663" s="30"/>
      <c r="T2663" s="30"/>
      <c r="U2663" s="30"/>
      <c r="V2663" s="30"/>
      <c r="W2663" s="30"/>
      <c r="X2663" s="31"/>
      <c r="Y2663" s="30"/>
      <c r="Z2663" s="32"/>
    </row>
    <row r="2664" spans="2:26" x14ac:dyDescent="0.2">
      <c r="B2664" s="34"/>
      <c r="C2664" s="30"/>
      <c r="D2664" s="30"/>
      <c r="E2664" s="30"/>
      <c r="F2664" s="30"/>
      <c r="G2664" s="30"/>
      <c r="H2664" s="30"/>
      <c r="I2664" s="30"/>
      <c r="J2664" s="30"/>
      <c r="K2664" s="30"/>
      <c r="L2664" s="30"/>
      <c r="M2664" s="30"/>
      <c r="N2664" s="30"/>
      <c r="O2664" s="30"/>
      <c r="P2664" s="30"/>
      <c r="Q2664" s="30"/>
      <c r="R2664" s="30"/>
      <c r="S2664" s="30"/>
      <c r="T2664" s="30"/>
      <c r="U2664" s="30"/>
      <c r="V2664" s="30"/>
      <c r="W2664" s="30"/>
      <c r="X2664" s="31"/>
      <c r="Y2664" s="30"/>
      <c r="Z2664" s="32"/>
    </row>
    <row r="2665" spans="2:26" x14ac:dyDescent="0.2">
      <c r="B2665" s="34"/>
      <c r="C2665" s="30"/>
      <c r="D2665" s="30"/>
      <c r="E2665" s="30"/>
      <c r="F2665" s="30"/>
      <c r="G2665" s="30"/>
      <c r="H2665" s="30"/>
      <c r="I2665" s="30"/>
      <c r="J2665" s="30"/>
      <c r="K2665" s="30"/>
      <c r="L2665" s="30"/>
      <c r="M2665" s="30"/>
      <c r="N2665" s="30"/>
      <c r="O2665" s="30"/>
      <c r="P2665" s="30"/>
      <c r="Q2665" s="30"/>
      <c r="R2665" s="30"/>
      <c r="S2665" s="30"/>
      <c r="T2665" s="30"/>
      <c r="U2665" s="30"/>
      <c r="V2665" s="30"/>
      <c r="W2665" s="30"/>
      <c r="X2665" s="31"/>
      <c r="Y2665" s="30"/>
      <c r="Z2665" s="32"/>
    </row>
    <row r="2666" spans="2:26" x14ac:dyDescent="0.2">
      <c r="B2666" s="34"/>
      <c r="C2666" s="30"/>
      <c r="D2666" s="30"/>
      <c r="E2666" s="30"/>
      <c r="F2666" s="30"/>
      <c r="G2666" s="30"/>
      <c r="H2666" s="30"/>
      <c r="I2666" s="30"/>
      <c r="J2666" s="30"/>
      <c r="K2666" s="30"/>
      <c r="L2666" s="30"/>
      <c r="M2666" s="30"/>
      <c r="N2666" s="30"/>
      <c r="O2666" s="30"/>
      <c r="P2666" s="30"/>
      <c r="Q2666" s="30"/>
      <c r="R2666" s="30"/>
      <c r="S2666" s="30"/>
      <c r="T2666" s="30"/>
      <c r="U2666" s="30"/>
      <c r="V2666" s="30"/>
      <c r="W2666" s="30"/>
      <c r="X2666" s="31"/>
      <c r="Y2666" s="30"/>
      <c r="Z2666" s="32"/>
    </row>
    <row r="2667" spans="2:26" x14ac:dyDescent="0.2">
      <c r="B2667" s="34"/>
      <c r="C2667" s="30"/>
      <c r="D2667" s="30"/>
      <c r="E2667" s="30"/>
      <c r="F2667" s="30"/>
      <c r="G2667" s="30"/>
      <c r="H2667" s="30"/>
      <c r="I2667" s="30"/>
      <c r="J2667" s="30"/>
      <c r="K2667" s="30"/>
      <c r="L2667" s="30"/>
      <c r="M2667" s="30"/>
      <c r="N2667" s="30"/>
      <c r="O2667" s="30"/>
      <c r="P2667" s="30"/>
      <c r="Q2667" s="30"/>
      <c r="R2667" s="30"/>
      <c r="S2667" s="30"/>
      <c r="T2667" s="30"/>
      <c r="U2667" s="30"/>
      <c r="V2667" s="30"/>
      <c r="W2667" s="30"/>
      <c r="X2667" s="31"/>
      <c r="Y2667" s="30"/>
      <c r="Z2667" s="32"/>
    </row>
    <row r="2668" spans="2:26" x14ac:dyDescent="0.2">
      <c r="B2668" s="34"/>
      <c r="C2668" s="30"/>
      <c r="D2668" s="30"/>
      <c r="E2668" s="30"/>
      <c r="F2668" s="30"/>
      <c r="G2668" s="30"/>
      <c r="H2668" s="30"/>
      <c r="I2668" s="30"/>
      <c r="J2668" s="30"/>
      <c r="K2668" s="30"/>
      <c r="L2668" s="30"/>
      <c r="M2668" s="30"/>
      <c r="N2668" s="30"/>
      <c r="O2668" s="30"/>
      <c r="P2668" s="30"/>
      <c r="Q2668" s="30"/>
      <c r="R2668" s="30"/>
      <c r="S2668" s="30"/>
      <c r="T2668" s="30"/>
      <c r="U2668" s="30"/>
      <c r="V2668" s="30"/>
      <c r="W2668" s="30"/>
      <c r="X2668" s="31"/>
      <c r="Y2668" s="30"/>
      <c r="Z2668" s="32"/>
    </row>
    <row r="2669" spans="2:26" x14ac:dyDescent="0.2">
      <c r="B2669" s="34"/>
      <c r="C2669" s="30"/>
      <c r="D2669" s="30"/>
      <c r="E2669" s="30"/>
      <c r="F2669" s="30"/>
      <c r="G2669" s="30"/>
      <c r="H2669" s="30"/>
      <c r="I2669" s="30"/>
      <c r="J2669" s="30"/>
      <c r="K2669" s="30"/>
      <c r="L2669" s="30"/>
      <c r="M2669" s="30"/>
      <c r="N2669" s="30"/>
      <c r="O2669" s="30"/>
      <c r="P2669" s="30"/>
      <c r="Q2669" s="30"/>
      <c r="R2669" s="30"/>
      <c r="S2669" s="30"/>
      <c r="T2669" s="30"/>
      <c r="U2669" s="30"/>
      <c r="V2669" s="30"/>
      <c r="W2669" s="30"/>
      <c r="X2669" s="31"/>
      <c r="Y2669" s="30"/>
      <c r="Z2669" s="32"/>
    </row>
    <row r="2670" spans="2:26" x14ac:dyDescent="0.2">
      <c r="B2670" s="34"/>
      <c r="C2670" s="30"/>
      <c r="D2670" s="30"/>
      <c r="E2670" s="30"/>
      <c r="F2670" s="30"/>
      <c r="G2670" s="30"/>
      <c r="H2670" s="30"/>
      <c r="I2670" s="30"/>
      <c r="J2670" s="30"/>
      <c r="K2670" s="30"/>
      <c r="L2670" s="30"/>
      <c r="M2670" s="30"/>
      <c r="N2670" s="30"/>
      <c r="O2670" s="30"/>
      <c r="P2670" s="30"/>
      <c r="Q2670" s="30"/>
      <c r="R2670" s="30"/>
      <c r="S2670" s="30"/>
      <c r="T2670" s="30"/>
      <c r="U2670" s="30"/>
      <c r="V2670" s="30"/>
      <c r="W2670" s="30"/>
      <c r="X2670" s="31"/>
      <c r="Y2670" s="30"/>
      <c r="Z2670" s="32"/>
    </row>
    <row r="2671" spans="2:26" x14ac:dyDescent="0.2">
      <c r="B2671" s="34"/>
      <c r="C2671" s="30"/>
      <c r="D2671" s="30"/>
      <c r="E2671" s="30"/>
      <c r="F2671" s="30"/>
      <c r="G2671" s="30"/>
      <c r="H2671" s="30"/>
      <c r="I2671" s="30"/>
      <c r="J2671" s="30"/>
      <c r="K2671" s="30"/>
      <c r="L2671" s="30"/>
      <c r="M2671" s="30"/>
      <c r="N2671" s="30"/>
      <c r="O2671" s="30"/>
      <c r="P2671" s="30"/>
      <c r="Q2671" s="30"/>
      <c r="R2671" s="30"/>
      <c r="S2671" s="30"/>
      <c r="T2671" s="30"/>
      <c r="U2671" s="30"/>
      <c r="V2671" s="30"/>
      <c r="W2671" s="30"/>
      <c r="X2671" s="31"/>
      <c r="Y2671" s="30"/>
      <c r="Z2671" s="32"/>
    </row>
    <row r="2672" spans="2:26" x14ac:dyDescent="0.2">
      <c r="B2672" s="34"/>
      <c r="C2672" s="30"/>
      <c r="D2672" s="30"/>
      <c r="E2672" s="30"/>
      <c r="F2672" s="30"/>
      <c r="G2672" s="30"/>
      <c r="H2672" s="30"/>
      <c r="I2672" s="30"/>
      <c r="J2672" s="30"/>
      <c r="K2672" s="30"/>
      <c r="L2672" s="30"/>
      <c r="M2672" s="30"/>
      <c r="N2672" s="30"/>
      <c r="O2672" s="30"/>
      <c r="P2672" s="30"/>
      <c r="Q2672" s="30"/>
      <c r="R2672" s="30"/>
      <c r="S2672" s="30"/>
      <c r="T2672" s="30"/>
      <c r="U2672" s="30"/>
      <c r="V2672" s="30"/>
      <c r="W2672" s="30"/>
      <c r="X2672" s="31"/>
      <c r="Y2672" s="30"/>
      <c r="Z2672" s="32"/>
    </row>
    <row r="2673" spans="2:26" x14ac:dyDescent="0.2">
      <c r="B2673" s="34"/>
      <c r="C2673" s="30"/>
      <c r="D2673" s="30"/>
      <c r="E2673" s="30"/>
      <c r="F2673" s="30"/>
      <c r="G2673" s="30"/>
      <c r="H2673" s="30"/>
      <c r="I2673" s="30"/>
      <c r="J2673" s="30"/>
      <c r="K2673" s="30"/>
      <c r="L2673" s="30"/>
      <c r="M2673" s="30"/>
      <c r="N2673" s="30"/>
      <c r="O2673" s="30"/>
      <c r="P2673" s="30"/>
      <c r="Q2673" s="30"/>
      <c r="R2673" s="30"/>
      <c r="S2673" s="30"/>
      <c r="T2673" s="30"/>
      <c r="U2673" s="30"/>
      <c r="V2673" s="30"/>
      <c r="W2673" s="30"/>
      <c r="X2673" s="31"/>
      <c r="Y2673" s="30"/>
      <c r="Z2673" s="32"/>
    </row>
    <row r="2674" spans="2:26" x14ac:dyDescent="0.2">
      <c r="B2674" s="34"/>
      <c r="C2674" s="30"/>
      <c r="D2674" s="30"/>
      <c r="E2674" s="30"/>
      <c r="F2674" s="30"/>
      <c r="G2674" s="30"/>
      <c r="H2674" s="30"/>
      <c r="I2674" s="30"/>
      <c r="J2674" s="30"/>
      <c r="K2674" s="30"/>
      <c r="L2674" s="30"/>
      <c r="M2674" s="30"/>
      <c r="N2674" s="30"/>
      <c r="O2674" s="30"/>
      <c r="P2674" s="30"/>
      <c r="Q2674" s="30"/>
      <c r="R2674" s="30"/>
      <c r="S2674" s="30"/>
      <c r="T2674" s="30"/>
      <c r="U2674" s="30"/>
      <c r="V2674" s="30"/>
      <c r="W2674" s="30"/>
      <c r="X2674" s="31"/>
      <c r="Y2674" s="30"/>
      <c r="Z2674" s="32"/>
    </row>
    <row r="2675" spans="2:26" x14ac:dyDescent="0.2">
      <c r="B2675" s="34"/>
      <c r="C2675" s="30"/>
      <c r="D2675" s="30"/>
      <c r="E2675" s="30"/>
      <c r="F2675" s="30"/>
      <c r="G2675" s="30"/>
      <c r="H2675" s="30"/>
      <c r="I2675" s="30"/>
      <c r="J2675" s="30"/>
      <c r="K2675" s="30"/>
      <c r="L2675" s="30"/>
      <c r="M2675" s="30"/>
      <c r="N2675" s="30"/>
      <c r="O2675" s="30"/>
      <c r="P2675" s="30"/>
      <c r="Q2675" s="30"/>
      <c r="R2675" s="30"/>
      <c r="S2675" s="30"/>
      <c r="T2675" s="30"/>
      <c r="U2675" s="30"/>
      <c r="V2675" s="30"/>
      <c r="W2675" s="30"/>
      <c r="X2675" s="31"/>
      <c r="Y2675" s="30"/>
      <c r="Z2675" s="32"/>
    </row>
    <row r="2676" spans="2:26" x14ac:dyDescent="0.2">
      <c r="B2676" s="34"/>
      <c r="C2676" s="30"/>
      <c r="D2676" s="30"/>
      <c r="E2676" s="30"/>
      <c r="F2676" s="30"/>
      <c r="G2676" s="30"/>
      <c r="H2676" s="30"/>
      <c r="I2676" s="30"/>
      <c r="J2676" s="30"/>
      <c r="K2676" s="30"/>
      <c r="L2676" s="30"/>
      <c r="M2676" s="30"/>
      <c r="N2676" s="30"/>
      <c r="O2676" s="30"/>
      <c r="P2676" s="30"/>
      <c r="Q2676" s="30"/>
      <c r="R2676" s="30"/>
      <c r="S2676" s="30"/>
      <c r="T2676" s="30"/>
      <c r="U2676" s="30"/>
      <c r="V2676" s="30"/>
      <c r="W2676" s="30"/>
      <c r="X2676" s="31"/>
      <c r="Y2676" s="30"/>
      <c r="Z2676" s="32"/>
    </row>
    <row r="2677" spans="2:26" x14ac:dyDescent="0.2">
      <c r="B2677" s="34"/>
      <c r="C2677" s="30"/>
      <c r="D2677" s="30"/>
      <c r="E2677" s="30"/>
      <c r="F2677" s="30"/>
      <c r="G2677" s="30"/>
      <c r="H2677" s="30"/>
      <c r="I2677" s="30"/>
      <c r="J2677" s="30"/>
      <c r="K2677" s="30"/>
      <c r="L2677" s="30"/>
      <c r="M2677" s="30"/>
      <c r="N2677" s="30"/>
      <c r="O2677" s="30"/>
      <c r="P2677" s="30"/>
      <c r="Q2677" s="30"/>
      <c r="R2677" s="30"/>
      <c r="S2677" s="30"/>
      <c r="T2677" s="30"/>
      <c r="U2677" s="30"/>
      <c r="V2677" s="30"/>
      <c r="W2677" s="30"/>
      <c r="X2677" s="31"/>
      <c r="Y2677" s="30"/>
      <c r="Z2677" s="32"/>
    </row>
    <row r="2678" spans="2:26" x14ac:dyDescent="0.2">
      <c r="B2678" s="34"/>
      <c r="C2678" s="30"/>
      <c r="D2678" s="30"/>
      <c r="E2678" s="30"/>
      <c r="F2678" s="30"/>
      <c r="G2678" s="30"/>
      <c r="H2678" s="30"/>
      <c r="I2678" s="30"/>
      <c r="J2678" s="30"/>
      <c r="K2678" s="30"/>
      <c r="L2678" s="30"/>
      <c r="M2678" s="30"/>
      <c r="N2678" s="30"/>
      <c r="O2678" s="30"/>
      <c r="P2678" s="30"/>
      <c r="Q2678" s="30"/>
      <c r="R2678" s="30"/>
      <c r="S2678" s="30"/>
      <c r="T2678" s="30"/>
      <c r="U2678" s="30"/>
      <c r="V2678" s="30"/>
      <c r="W2678" s="30"/>
      <c r="X2678" s="31"/>
      <c r="Y2678" s="30"/>
      <c r="Z2678" s="32"/>
    </row>
    <row r="2679" spans="2:26" x14ac:dyDescent="0.2">
      <c r="B2679" s="34"/>
      <c r="C2679" s="30"/>
      <c r="D2679" s="30"/>
      <c r="E2679" s="30"/>
      <c r="F2679" s="30"/>
      <c r="G2679" s="30"/>
      <c r="H2679" s="30"/>
      <c r="I2679" s="30"/>
      <c r="J2679" s="30"/>
      <c r="K2679" s="30"/>
      <c r="L2679" s="30"/>
      <c r="M2679" s="30"/>
      <c r="N2679" s="30"/>
      <c r="O2679" s="30"/>
      <c r="P2679" s="30"/>
      <c r="Q2679" s="30"/>
      <c r="R2679" s="30"/>
      <c r="S2679" s="30"/>
      <c r="T2679" s="30"/>
      <c r="U2679" s="30"/>
      <c r="V2679" s="30"/>
      <c r="W2679" s="30"/>
      <c r="X2679" s="31"/>
      <c r="Y2679" s="30"/>
      <c r="Z2679" s="32"/>
    </row>
    <row r="2680" spans="2:26" x14ac:dyDescent="0.2">
      <c r="B2680" s="34"/>
      <c r="C2680" s="30"/>
      <c r="D2680" s="30"/>
      <c r="E2680" s="30"/>
      <c r="F2680" s="30"/>
      <c r="G2680" s="30"/>
      <c r="H2680" s="30"/>
      <c r="I2680" s="30"/>
      <c r="J2680" s="30"/>
      <c r="K2680" s="30"/>
      <c r="L2680" s="30"/>
      <c r="M2680" s="30"/>
      <c r="N2680" s="30"/>
      <c r="O2680" s="30"/>
      <c r="P2680" s="30"/>
      <c r="Q2680" s="30"/>
      <c r="R2680" s="30"/>
      <c r="S2680" s="30"/>
      <c r="T2680" s="30"/>
      <c r="U2680" s="30"/>
      <c r="V2680" s="30"/>
      <c r="W2680" s="30"/>
      <c r="X2680" s="31"/>
      <c r="Y2680" s="30"/>
      <c r="Z2680" s="32"/>
    </row>
    <row r="2681" spans="2:26" x14ac:dyDescent="0.2">
      <c r="B2681" s="34"/>
      <c r="C2681" s="30"/>
      <c r="D2681" s="30"/>
      <c r="E2681" s="30"/>
      <c r="F2681" s="30"/>
      <c r="G2681" s="30"/>
      <c r="H2681" s="30"/>
      <c r="I2681" s="30"/>
      <c r="J2681" s="30"/>
      <c r="K2681" s="30"/>
      <c r="L2681" s="30"/>
      <c r="M2681" s="30"/>
      <c r="N2681" s="30"/>
      <c r="O2681" s="30"/>
      <c r="P2681" s="30"/>
      <c r="Q2681" s="30"/>
      <c r="R2681" s="30"/>
      <c r="S2681" s="30"/>
      <c r="T2681" s="30"/>
      <c r="U2681" s="30"/>
      <c r="V2681" s="30"/>
      <c r="W2681" s="30"/>
      <c r="X2681" s="31"/>
      <c r="Y2681" s="30"/>
      <c r="Z2681" s="32"/>
    </row>
    <row r="2682" spans="2:26" x14ac:dyDescent="0.2">
      <c r="B2682" s="34"/>
      <c r="C2682" s="30"/>
      <c r="D2682" s="30"/>
      <c r="E2682" s="30"/>
      <c r="F2682" s="30"/>
      <c r="G2682" s="30"/>
      <c r="H2682" s="30"/>
      <c r="I2682" s="30"/>
      <c r="J2682" s="30"/>
      <c r="K2682" s="30"/>
      <c r="L2682" s="30"/>
      <c r="M2682" s="30"/>
      <c r="N2682" s="30"/>
      <c r="O2682" s="30"/>
      <c r="P2682" s="30"/>
      <c r="Q2682" s="30"/>
      <c r="R2682" s="30"/>
      <c r="S2682" s="30"/>
      <c r="T2682" s="30"/>
      <c r="U2682" s="30"/>
      <c r="V2682" s="30"/>
      <c r="W2682" s="30"/>
      <c r="X2682" s="31"/>
      <c r="Y2682" s="30"/>
      <c r="Z2682" s="32"/>
    </row>
    <row r="2683" spans="2:26" x14ac:dyDescent="0.2">
      <c r="B2683" s="34"/>
      <c r="C2683" s="30"/>
      <c r="D2683" s="30"/>
      <c r="E2683" s="30"/>
      <c r="F2683" s="30"/>
      <c r="G2683" s="30"/>
      <c r="H2683" s="30"/>
      <c r="I2683" s="30"/>
      <c r="J2683" s="30"/>
      <c r="K2683" s="30"/>
      <c r="L2683" s="30"/>
      <c r="M2683" s="30"/>
      <c r="N2683" s="30"/>
      <c r="O2683" s="30"/>
      <c r="P2683" s="30"/>
      <c r="Q2683" s="30"/>
      <c r="R2683" s="30"/>
      <c r="S2683" s="30"/>
      <c r="T2683" s="30"/>
      <c r="U2683" s="30"/>
      <c r="V2683" s="30"/>
      <c r="W2683" s="30"/>
      <c r="X2683" s="31"/>
      <c r="Y2683" s="30"/>
      <c r="Z2683" s="32"/>
    </row>
    <row r="2684" spans="2:26" x14ac:dyDescent="0.2">
      <c r="B2684" s="34"/>
      <c r="C2684" s="30"/>
      <c r="D2684" s="30"/>
      <c r="E2684" s="30"/>
      <c r="F2684" s="30"/>
      <c r="G2684" s="30"/>
      <c r="H2684" s="30"/>
      <c r="I2684" s="30"/>
      <c r="J2684" s="30"/>
      <c r="K2684" s="30"/>
      <c r="L2684" s="30"/>
      <c r="M2684" s="30"/>
      <c r="N2684" s="30"/>
      <c r="O2684" s="30"/>
      <c r="P2684" s="30"/>
      <c r="Q2684" s="30"/>
      <c r="R2684" s="30"/>
      <c r="S2684" s="30"/>
      <c r="T2684" s="30"/>
      <c r="U2684" s="30"/>
      <c r="V2684" s="30"/>
      <c r="W2684" s="30"/>
      <c r="X2684" s="31"/>
      <c r="Y2684" s="30"/>
      <c r="Z2684" s="32"/>
    </row>
    <row r="2685" spans="2:26" x14ac:dyDescent="0.2">
      <c r="B2685" s="34"/>
      <c r="C2685" s="30"/>
      <c r="D2685" s="30"/>
      <c r="E2685" s="30"/>
      <c r="F2685" s="30"/>
      <c r="G2685" s="30"/>
      <c r="H2685" s="30"/>
      <c r="I2685" s="30"/>
      <c r="J2685" s="30"/>
      <c r="K2685" s="30"/>
      <c r="L2685" s="30"/>
      <c r="M2685" s="30"/>
      <c r="N2685" s="30"/>
      <c r="O2685" s="30"/>
      <c r="P2685" s="30"/>
      <c r="Q2685" s="30"/>
      <c r="R2685" s="30"/>
      <c r="S2685" s="30"/>
      <c r="T2685" s="30"/>
      <c r="U2685" s="30"/>
      <c r="V2685" s="30"/>
      <c r="W2685" s="30"/>
      <c r="X2685" s="31"/>
      <c r="Y2685" s="30"/>
      <c r="Z2685" s="32"/>
    </row>
    <row r="2686" spans="2:26" x14ac:dyDescent="0.2">
      <c r="B2686" s="34"/>
      <c r="C2686" s="30"/>
      <c r="D2686" s="30"/>
      <c r="E2686" s="30"/>
      <c r="F2686" s="30"/>
      <c r="G2686" s="30"/>
      <c r="H2686" s="30"/>
      <c r="I2686" s="30"/>
      <c r="J2686" s="30"/>
      <c r="K2686" s="30"/>
      <c r="L2686" s="30"/>
      <c r="M2686" s="30"/>
      <c r="N2686" s="30"/>
      <c r="O2686" s="30"/>
      <c r="P2686" s="30"/>
      <c r="Q2686" s="30"/>
      <c r="R2686" s="30"/>
      <c r="S2686" s="30"/>
      <c r="T2686" s="30"/>
      <c r="U2686" s="30"/>
      <c r="V2686" s="30"/>
      <c r="W2686" s="30"/>
      <c r="X2686" s="31"/>
      <c r="Y2686" s="30"/>
      <c r="Z2686" s="32"/>
    </row>
    <row r="2687" spans="2:26" x14ac:dyDescent="0.2">
      <c r="B2687" s="34"/>
      <c r="C2687" s="30"/>
      <c r="D2687" s="30"/>
      <c r="E2687" s="30"/>
      <c r="F2687" s="30"/>
      <c r="G2687" s="30"/>
      <c r="H2687" s="30"/>
      <c r="I2687" s="30"/>
      <c r="J2687" s="30"/>
      <c r="K2687" s="30"/>
      <c r="L2687" s="30"/>
      <c r="M2687" s="30"/>
      <c r="N2687" s="30"/>
      <c r="O2687" s="30"/>
      <c r="P2687" s="30"/>
      <c r="Q2687" s="30"/>
      <c r="R2687" s="30"/>
      <c r="S2687" s="30"/>
      <c r="T2687" s="30"/>
      <c r="U2687" s="30"/>
      <c r="V2687" s="30"/>
      <c r="W2687" s="30"/>
      <c r="X2687" s="31"/>
      <c r="Y2687" s="30"/>
      <c r="Z2687" s="32"/>
    </row>
    <row r="2688" spans="2:26" x14ac:dyDescent="0.2">
      <c r="B2688" s="34"/>
      <c r="C2688" s="30"/>
      <c r="D2688" s="30"/>
      <c r="E2688" s="30"/>
      <c r="F2688" s="30"/>
      <c r="G2688" s="30"/>
      <c r="H2688" s="30"/>
      <c r="I2688" s="30"/>
      <c r="J2688" s="30"/>
      <c r="K2688" s="30"/>
      <c r="L2688" s="30"/>
      <c r="M2688" s="30"/>
      <c r="N2688" s="30"/>
      <c r="O2688" s="30"/>
      <c r="P2688" s="30"/>
      <c r="Q2688" s="30"/>
      <c r="R2688" s="30"/>
      <c r="S2688" s="30"/>
      <c r="T2688" s="30"/>
      <c r="U2688" s="30"/>
      <c r="V2688" s="30"/>
      <c r="W2688" s="30"/>
      <c r="X2688" s="31"/>
      <c r="Y2688" s="30"/>
      <c r="Z2688" s="32"/>
    </row>
    <row r="2689" spans="2:26" x14ac:dyDescent="0.2">
      <c r="B2689" s="34"/>
      <c r="C2689" s="30"/>
      <c r="D2689" s="30"/>
      <c r="E2689" s="30"/>
      <c r="F2689" s="30"/>
      <c r="G2689" s="30"/>
      <c r="H2689" s="30"/>
      <c r="I2689" s="30"/>
      <c r="J2689" s="30"/>
      <c r="K2689" s="30"/>
      <c r="L2689" s="30"/>
      <c r="M2689" s="30"/>
      <c r="N2689" s="30"/>
      <c r="O2689" s="30"/>
      <c r="P2689" s="30"/>
      <c r="Q2689" s="30"/>
      <c r="R2689" s="30"/>
      <c r="S2689" s="30"/>
      <c r="T2689" s="30"/>
      <c r="U2689" s="30"/>
      <c r="V2689" s="30"/>
      <c r="W2689" s="30"/>
      <c r="X2689" s="31"/>
      <c r="Y2689" s="30"/>
      <c r="Z2689" s="32"/>
    </row>
    <row r="2690" spans="2:26" x14ac:dyDescent="0.2">
      <c r="B2690" s="34"/>
      <c r="C2690" s="30"/>
      <c r="D2690" s="30"/>
      <c r="E2690" s="30"/>
      <c r="F2690" s="30"/>
      <c r="G2690" s="30"/>
      <c r="H2690" s="30"/>
      <c r="I2690" s="30"/>
      <c r="J2690" s="30"/>
      <c r="K2690" s="30"/>
      <c r="L2690" s="30"/>
      <c r="M2690" s="30"/>
      <c r="N2690" s="30"/>
      <c r="O2690" s="30"/>
      <c r="P2690" s="30"/>
      <c r="Q2690" s="30"/>
      <c r="R2690" s="30"/>
      <c r="S2690" s="30"/>
      <c r="T2690" s="30"/>
      <c r="U2690" s="30"/>
      <c r="V2690" s="30"/>
      <c r="W2690" s="30"/>
      <c r="X2690" s="31"/>
      <c r="Y2690" s="30"/>
      <c r="Z2690" s="32"/>
    </row>
    <row r="2691" spans="2:26" x14ac:dyDescent="0.2">
      <c r="B2691" s="34"/>
      <c r="C2691" s="30"/>
      <c r="D2691" s="30"/>
      <c r="E2691" s="30"/>
      <c r="F2691" s="30"/>
      <c r="G2691" s="30"/>
      <c r="H2691" s="30"/>
      <c r="I2691" s="30"/>
      <c r="J2691" s="30"/>
      <c r="K2691" s="30"/>
      <c r="L2691" s="30"/>
      <c r="M2691" s="30"/>
      <c r="N2691" s="30"/>
      <c r="O2691" s="30"/>
      <c r="P2691" s="30"/>
      <c r="Q2691" s="30"/>
      <c r="R2691" s="30"/>
      <c r="S2691" s="30"/>
      <c r="T2691" s="30"/>
      <c r="U2691" s="30"/>
      <c r="V2691" s="30"/>
      <c r="W2691" s="30"/>
      <c r="X2691" s="31"/>
      <c r="Y2691" s="30"/>
      <c r="Z2691" s="32"/>
    </row>
    <row r="2692" spans="2:26" x14ac:dyDescent="0.2">
      <c r="B2692" s="34"/>
      <c r="C2692" s="30"/>
      <c r="D2692" s="30"/>
      <c r="E2692" s="30"/>
      <c r="F2692" s="30"/>
      <c r="G2692" s="30"/>
      <c r="H2692" s="30"/>
      <c r="I2692" s="30"/>
      <c r="J2692" s="30"/>
      <c r="K2692" s="30"/>
      <c r="L2692" s="30"/>
      <c r="M2692" s="30"/>
      <c r="N2692" s="30"/>
      <c r="O2692" s="30"/>
      <c r="P2692" s="30"/>
      <c r="Q2692" s="30"/>
      <c r="R2692" s="30"/>
      <c r="S2692" s="30"/>
      <c r="T2692" s="30"/>
      <c r="U2692" s="30"/>
      <c r="V2692" s="30"/>
      <c r="W2692" s="30"/>
      <c r="X2692" s="31"/>
      <c r="Y2692" s="30"/>
      <c r="Z2692" s="32"/>
    </row>
    <row r="2693" spans="2:26" x14ac:dyDescent="0.2">
      <c r="B2693" s="34"/>
      <c r="C2693" s="30"/>
      <c r="D2693" s="30"/>
      <c r="E2693" s="30"/>
      <c r="F2693" s="30"/>
      <c r="G2693" s="30"/>
      <c r="H2693" s="30"/>
      <c r="I2693" s="30"/>
      <c r="J2693" s="30"/>
      <c r="K2693" s="30"/>
      <c r="L2693" s="30"/>
      <c r="M2693" s="30"/>
      <c r="N2693" s="30"/>
      <c r="O2693" s="30"/>
      <c r="P2693" s="30"/>
      <c r="Q2693" s="30"/>
      <c r="R2693" s="30"/>
      <c r="S2693" s="30"/>
      <c r="T2693" s="30"/>
      <c r="U2693" s="30"/>
      <c r="V2693" s="30"/>
      <c r="W2693" s="30"/>
      <c r="X2693" s="31"/>
      <c r="Y2693" s="30"/>
      <c r="Z2693" s="32"/>
    </row>
    <row r="2694" spans="2:26" x14ac:dyDescent="0.2">
      <c r="B2694" s="34"/>
      <c r="C2694" s="30"/>
      <c r="D2694" s="30"/>
      <c r="E2694" s="30"/>
      <c r="F2694" s="30"/>
      <c r="G2694" s="30"/>
      <c r="H2694" s="30"/>
      <c r="I2694" s="30"/>
      <c r="J2694" s="30"/>
      <c r="K2694" s="30"/>
      <c r="L2694" s="30"/>
      <c r="M2694" s="30"/>
      <c r="N2694" s="30"/>
      <c r="O2694" s="30"/>
      <c r="P2694" s="30"/>
      <c r="Q2694" s="30"/>
      <c r="R2694" s="30"/>
      <c r="S2694" s="30"/>
      <c r="T2694" s="30"/>
      <c r="U2694" s="30"/>
      <c r="V2694" s="30"/>
      <c r="W2694" s="30"/>
      <c r="X2694" s="31"/>
      <c r="Y2694" s="30"/>
      <c r="Z2694" s="32"/>
    </row>
    <row r="2695" spans="2:26" x14ac:dyDescent="0.2">
      <c r="B2695" s="34"/>
      <c r="C2695" s="30"/>
      <c r="D2695" s="30"/>
      <c r="E2695" s="30"/>
      <c r="F2695" s="30"/>
      <c r="G2695" s="30"/>
      <c r="H2695" s="30"/>
      <c r="I2695" s="30"/>
      <c r="J2695" s="30"/>
      <c r="K2695" s="30"/>
      <c r="L2695" s="30"/>
      <c r="M2695" s="30"/>
      <c r="N2695" s="30"/>
      <c r="O2695" s="30"/>
      <c r="P2695" s="30"/>
      <c r="Q2695" s="30"/>
      <c r="R2695" s="30"/>
      <c r="S2695" s="30"/>
      <c r="T2695" s="30"/>
      <c r="U2695" s="30"/>
      <c r="V2695" s="30"/>
      <c r="W2695" s="30"/>
      <c r="X2695" s="31"/>
      <c r="Y2695" s="30"/>
      <c r="Z2695" s="32"/>
    </row>
    <row r="2696" spans="2:26" x14ac:dyDescent="0.2">
      <c r="B2696" s="34"/>
      <c r="C2696" s="30"/>
      <c r="D2696" s="30"/>
      <c r="E2696" s="30"/>
      <c r="F2696" s="30"/>
      <c r="G2696" s="30"/>
      <c r="H2696" s="30"/>
      <c r="I2696" s="30"/>
      <c r="J2696" s="30"/>
      <c r="K2696" s="30"/>
      <c r="L2696" s="30"/>
      <c r="M2696" s="30"/>
      <c r="N2696" s="30"/>
      <c r="O2696" s="30"/>
      <c r="P2696" s="30"/>
      <c r="Q2696" s="30"/>
      <c r="R2696" s="30"/>
      <c r="S2696" s="30"/>
      <c r="T2696" s="30"/>
      <c r="U2696" s="30"/>
      <c r="V2696" s="30"/>
      <c r="W2696" s="30"/>
      <c r="X2696" s="31"/>
      <c r="Y2696" s="30"/>
      <c r="Z2696" s="32"/>
    </row>
    <row r="2697" spans="2:26" x14ac:dyDescent="0.2">
      <c r="B2697" s="34"/>
      <c r="C2697" s="30"/>
      <c r="D2697" s="30"/>
      <c r="E2697" s="30"/>
      <c r="F2697" s="30"/>
      <c r="G2697" s="30"/>
      <c r="H2697" s="30"/>
      <c r="I2697" s="30"/>
      <c r="J2697" s="30"/>
      <c r="K2697" s="30"/>
      <c r="L2697" s="30"/>
      <c r="M2697" s="30"/>
      <c r="N2697" s="30"/>
      <c r="O2697" s="30"/>
      <c r="P2697" s="30"/>
      <c r="Q2697" s="30"/>
      <c r="R2697" s="30"/>
      <c r="S2697" s="30"/>
      <c r="T2697" s="30"/>
      <c r="U2697" s="30"/>
      <c r="V2697" s="30"/>
      <c r="W2697" s="30"/>
      <c r="X2697" s="31"/>
      <c r="Y2697" s="30"/>
      <c r="Z2697" s="32"/>
    </row>
    <row r="2698" spans="2:26" x14ac:dyDescent="0.2">
      <c r="B2698" s="34"/>
      <c r="C2698" s="30"/>
      <c r="D2698" s="30"/>
      <c r="E2698" s="30"/>
      <c r="F2698" s="30"/>
      <c r="G2698" s="30"/>
      <c r="H2698" s="30"/>
      <c r="I2698" s="30"/>
      <c r="J2698" s="30"/>
      <c r="K2698" s="30"/>
      <c r="L2698" s="30"/>
      <c r="M2698" s="30"/>
      <c r="N2698" s="30"/>
      <c r="O2698" s="30"/>
      <c r="P2698" s="30"/>
      <c r="Q2698" s="30"/>
      <c r="R2698" s="30"/>
      <c r="S2698" s="30"/>
      <c r="T2698" s="30"/>
      <c r="U2698" s="30"/>
      <c r="V2698" s="30"/>
      <c r="W2698" s="30"/>
      <c r="X2698" s="31"/>
      <c r="Y2698" s="30"/>
      <c r="Z2698" s="32"/>
    </row>
    <row r="2699" spans="2:26" x14ac:dyDescent="0.2">
      <c r="B2699" s="34"/>
      <c r="C2699" s="30"/>
      <c r="D2699" s="30"/>
      <c r="E2699" s="30"/>
      <c r="F2699" s="30"/>
      <c r="G2699" s="30"/>
      <c r="H2699" s="30"/>
      <c r="I2699" s="30"/>
      <c r="J2699" s="30"/>
      <c r="K2699" s="30"/>
      <c r="L2699" s="30"/>
      <c r="M2699" s="30"/>
      <c r="N2699" s="30"/>
      <c r="O2699" s="30"/>
      <c r="P2699" s="30"/>
      <c r="Q2699" s="30"/>
      <c r="R2699" s="30"/>
      <c r="S2699" s="30"/>
      <c r="T2699" s="30"/>
      <c r="U2699" s="30"/>
      <c r="V2699" s="30"/>
      <c r="W2699" s="30"/>
      <c r="X2699" s="31"/>
      <c r="Y2699" s="30"/>
      <c r="Z2699" s="32"/>
    </row>
    <row r="2700" spans="2:26" x14ac:dyDescent="0.2">
      <c r="B2700" s="34"/>
      <c r="C2700" s="30"/>
      <c r="D2700" s="30"/>
      <c r="E2700" s="30"/>
      <c r="F2700" s="30"/>
      <c r="G2700" s="30"/>
      <c r="H2700" s="30"/>
      <c r="I2700" s="30"/>
      <c r="J2700" s="30"/>
      <c r="K2700" s="30"/>
      <c r="L2700" s="30"/>
      <c r="M2700" s="30"/>
      <c r="N2700" s="30"/>
      <c r="O2700" s="30"/>
      <c r="P2700" s="30"/>
      <c r="Q2700" s="30"/>
      <c r="R2700" s="30"/>
      <c r="S2700" s="30"/>
      <c r="T2700" s="30"/>
      <c r="U2700" s="30"/>
      <c r="V2700" s="30"/>
      <c r="W2700" s="30"/>
      <c r="X2700" s="31"/>
      <c r="Y2700" s="30"/>
      <c r="Z2700" s="32"/>
    </row>
    <row r="2701" spans="2:26" x14ac:dyDescent="0.2">
      <c r="B2701" s="34"/>
      <c r="C2701" s="30"/>
      <c r="D2701" s="30"/>
      <c r="E2701" s="30"/>
      <c r="F2701" s="30"/>
      <c r="G2701" s="30"/>
      <c r="H2701" s="30"/>
      <c r="I2701" s="30"/>
      <c r="J2701" s="30"/>
      <c r="K2701" s="30"/>
      <c r="L2701" s="30"/>
      <c r="M2701" s="30"/>
      <c r="N2701" s="30"/>
      <c r="O2701" s="30"/>
      <c r="P2701" s="30"/>
      <c r="Q2701" s="30"/>
      <c r="R2701" s="30"/>
      <c r="S2701" s="30"/>
      <c r="T2701" s="30"/>
      <c r="U2701" s="30"/>
      <c r="V2701" s="30"/>
      <c r="W2701" s="30"/>
      <c r="X2701" s="31"/>
      <c r="Y2701" s="30"/>
      <c r="Z2701" s="32"/>
    </row>
    <row r="2702" spans="2:26" x14ac:dyDescent="0.2">
      <c r="B2702" s="34"/>
      <c r="C2702" s="30"/>
      <c r="D2702" s="30"/>
      <c r="E2702" s="30"/>
      <c r="F2702" s="30"/>
      <c r="G2702" s="30"/>
      <c r="H2702" s="30"/>
      <c r="I2702" s="30"/>
      <c r="J2702" s="30"/>
      <c r="K2702" s="30"/>
      <c r="L2702" s="30"/>
      <c r="M2702" s="30"/>
      <c r="N2702" s="30"/>
      <c r="O2702" s="30"/>
      <c r="P2702" s="30"/>
      <c r="Q2702" s="30"/>
      <c r="R2702" s="30"/>
      <c r="S2702" s="30"/>
      <c r="T2702" s="30"/>
      <c r="U2702" s="30"/>
      <c r="V2702" s="30"/>
      <c r="W2702" s="30"/>
      <c r="X2702" s="31"/>
      <c r="Y2702" s="30"/>
      <c r="Z2702" s="32"/>
    </row>
    <row r="2703" spans="2:26" x14ac:dyDescent="0.2">
      <c r="B2703" s="34"/>
      <c r="C2703" s="30"/>
      <c r="D2703" s="30"/>
      <c r="E2703" s="30"/>
      <c r="F2703" s="30"/>
      <c r="G2703" s="30"/>
      <c r="H2703" s="30"/>
      <c r="I2703" s="30"/>
      <c r="J2703" s="30"/>
      <c r="K2703" s="30"/>
      <c r="L2703" s="30"/>
      <c r="M2703" s="30"/>
      <c r="N2703" s="30"/>
      <c r="O2703" s="30"/>
      <c r="P2703" s="30"/>
      <c r="Q2703" s="30"/>
      <c r="R2703" s="30"/>
      <c r="S2703" s="30"/>
      <c r="T2703" s="30"/>
      <c r="U2703" s="30"/>
      <c r="V2703" s="30"/>
      <c r="W2703" s="30"/>
      <c r="X2703" s="31"/>
      <c r="Y2703" s="30"/>
      <c r="Z2703" s="32"/>
    </row>
    <row r="2704" spans="2:26" x14ac:dyDescent="0.2">
      <c r="B2704" s="34"/>
      <c r="C2704" s="30"/>
      <c r="D2704" s="30"/>
      <c r="E2704" s="30"/>
      <c r="F2704" s="30"/>
      <c r="G2704" s="30"/>
      <c r="H2704" s="30"/>
      <c r="I2704" s="30"/>
      <c r="J2704" s="30"/>
      <c r="K2704" s="30"/>
      <c r="L2704" s="30"/>
      <c r="M2704" s="30"/>
      <c r="N2704" s="30"/>
      <c r="O2704" s="30"/>
      <c r="P2704" s="30"/>
      <c r="Q2704" s="30"/>
      <c r="R2704" s="30"/>
      <c r="S2704" s="30"/>
      <c r="T2704" s="30"/>
      <c r="U2704" s="30"/>
      <c r="V2704" s="30"/>
      <c r="W2704" s="30"/>
      <c r="X2704" s="31"/>
      <c r="Y2704" s="30"/>
      <c r="Z2704" s="32"/>
    </row>
    <row r="2705" spans="2:26" x14ac:dyDescent="0.2">
      <c r="B2705" s="34"/>
      <c r="C2705" s="30"/>
      <c r="D2705" s="30"/>
      <c r="E2705" s="30"/>
      <c r="F2705" s="30"/>
      <c r="G2705" s="30"/>
      <c r="H2705" s="30"/>
      <c r="I2705" s="30"/>
      <c r="J2705" s="30"/>
      <c r="K2705" s="30"/>
      <c r="L2705" s="30"/>
      <c r="M2705" s="30"/>
      <c r="N2705" s="30"/>
      <c r="O2705" s="30"/>
      <c r="P2705" s="30"/>
      <c r="Q2705" s="30"/>
      <c r="R2705" s="30"/>
      <c r="S2705" s="30"/>
      <c r="T2705" s="30"/>
      <c r="U2705" s="30"/>
      <c r="V2705" s="30"/>
      <c r="W2705" s="30"/>
      <c r="X2705" s="31"/>
      <c r="Y2705" s="30"/>
      <c r="Z2705" s="32"/>
    </row>
    <row r="2706" spans="2:26" x14ac:dyDescent="0.2">
      <c r="B2706" s="34"/>
      <c r="C2706" s="30"/>
      <c r="D2706" s="30"/>
      <c r="E2706" s="30"/>
      <c r="F2706" s="30"/>
      <c r="G2706" s="30"/>
      <c r="H2706" s="30"/>
      <c r="I2706" s="30"/>
      <c r="J2706" s="30"/>
      <c r="K2706" s="30"/>
      <c r="L2706" s="30"/>
      <c r="M2706" s="30"/>
      <c r="N2706" s="30"/>
      <c r="O2706" s="30"/>
      <c r="P2706" s="30"/>
      <c r="Q2706" s="30"/>
      <c r="R2706" s="30"/>
      <c r="S2706" s="30"/>
      <c r="T2706" s="30"/>
      <c r="U2706" s="30"/>
      <c r="V2706" s="30"/>
      <c r="W2706" s="30"/>
      <c r="X2706" s="31"/>
      <c r="Y2706" s="30"/>
      <c r="Z2706" s="32"/>
    </row>
    <row r="2707" spans="2:26" x14ac:dyDescent="0.2">
      <c r="B2707" s="34"/>
      <c r="C2707" s="30"/>
      <c r="D2707" s="30"/>
      <c r="E2707" s="30"/>
      <c r="F2707" s="30"/>
      <c r="G2707" s="30"/>
      <c r="H2707" s="30"/>
      <c r="I2707" s="30"/>
      <c r="J2707" s="30"/>
      <c r="K2707" s="30"/>
      <c r="L2707" s="30"/>
      <c r="M2707" s="30"/>
      <c r="N2707" s="30"/>
      <c r="O2707" s="30"/>
      <c r="P2707" s="30"/>
      <c r="Q2707" s="30"/>
      <c r="R2707" s="30"/>
      <c r="S2707" s="30"/>
      <c r="T2707" s="30"/>
      <c r="U2707" s="30"/>
      <c r="V2707" s="30"/>
      <c r="W2707" s="30"/>
      <c r="X2707" s="31"/>
      <c r="Y2707" s="30"/>
      <c r="Z2707" s="32"/>
    </row>
    <row r="2708" spans="2:26" x14ac:dyDescent="0.2">
      <c r="B2708" s="34"/>
      <c r="C2708" s="30"/>
      <c r="D2708" s="30"/>
      <c r="E2708" s="30"/>
      <c r="F2708" s="30"/>
      <c r="G2708" s="30"/>
      <c r="H2708" s="30"/>
      <c r="I2708" s="30"/>
      <c r="J2708" s="30"/>
      <c r="K2708" s="30"/>
      <c r="L2708" s="30"/>
      <c r="M2708" s="30"/>
      <c r="N2708" s="30"/>
      <c r="O2708" s="30"/>
      <c r="P2708" s="30"/>
      <c r="Q2708" s="30"/>
      <c r="R2708" s="30"/>
      <c r="S2708" s="30"/>
      <c r="T2708" s="30"/>
      <c r="U2708" s="30"/>
      <c r="V2708" s="30"/>
      <c r="W2708" s="30"/>
      <c r="X2708" s="31"/>
      <c r="Y2708" s="30"/>
      <c r="Z2708" s="32"/>
    </row>
    <row r="2709" spans="2:26" x14ac:dyDescent="0.2">
      <c r="B2709" s="34"/>
      <c r="C2709" s="30"/>
      <c r="D2709" s="30"/>
      <c r="E2709" s="30"/>
      <c r="F2709" s="30"/>
      <c r="G2709" s="30"/>
      <c r="H2709" s="30"/>
      <c r="I2709" s="30"/>
      <c r="J2709" s="30"/>
      <c r="K2709" s="30"/>
      <c r="L2709" s="30"/>
      <c r="M2709" s="30"/>
      <c r="N2709" s="30"/>
      <c r="O2709" s="30"/>
      <c r="P2709" s="30"/>
      <c r="Q2709" s="30"/>
      <c r="R2709" s="30"/>
      <c r="S2709" s="30"/>
      <c r="T2709" s="30"/>
      <c r="U2709" s="30"/>
      <c r="V2709" s="30"/>
      <c r="W2709" s="30"/>
      <c r="X2709" s="31"/>
      <c r="Y2709" s="30"/>
      <c r="Z2709" s="32"/>
    </row>
    <row r="2710" spans="2:26" x14ac:dyDescent="0.2">
      <c r="B2710" s="34"/>
      <c r="C2710" s="30"/>
      <c r="D2710" s="30"/>
      <c r="E2710" s="30"/>
      <c r="F2710" s="30"/>
      <c r="G2710" s="30"/>
      <c r="H2710" s="30"/>
      <c r="I2710" s="30"/>
      <c r="J2710" s="30"/>
      <c r="K2710" s="30"/>
      <c r="L2710" s="30"/>
      <c r="M2710" s="30"/>
      <c r="N2710" s="30"/>
      <c r="O2710" s="30"/>
      <c r="P2710" s="30"/>
      <c r="Q2710" s="30"/>
      <c r="R2710" s="30"/>
      <c r="S2710" s="30"/>
      <c r="T2710" s="30"/>
      <c r="U2710" s="30"/>
      <c r="V2710" s="30"/>
      <c r="W2710" s="30"/>
      <c r="X2710" s="31"/>
      <c r="Y2710" s="30"/>
      <c r="Z2710" s="32"/>
    </row>
    <row r="2711" spans="2:26" x14ac:dyDescent="0.2">
      <c r="B2711" s="34"/>
      <c r="C2711" s="30"/>
      <c r="D2711" s="30"/>
      <c r="E2711" s="30"/>
      <c r="F2711" s="30"/>
      <c r="G2711" s="30"/>
      <c r="H2711" s="30"/>
      <c r="I2711" s="30"/>
      <c r="J2711" s="30"/>
      <c r="K2711" s="30"/>
      <c r="L2711" s="30"/>
      <c r="M2711" s="30"/>
      <c r="N2711" s="30"/>
      <c r="O2711" s="30"/>
      <c r="P2711" s="30"/>
      <c r="Q2711" s="30"/>
      <c r="R2711" s="30"/>
      <c r="S2711" s="30"/>
      <c r="T2711" s="30"/>
      <c r="U2711" s="30"/>
      <c r="V2711" s="30"/>
      <c r="W2711" s="30"/>
      <c r="X2711" s="31"/>
      <c r="Y2711" s="30"/>
      <c r="Z2711" s="32"/>
    </row>
    <row r="2712" spans="2:26" x14ac:dyDescent="0.2">
      <c r="B2712" s="34"/>
      <c r="C2712" s="30"/>
      <c r="D2712" s="30"/>
      <c r="E2712" s="30"/>
      <c r="F2712" s="30"/>
      <c r="G2712" s="30"/>
      <c r="H2712" s="30"/>
      <c r="I2712" s="30"/>
      <c r="J2712" s="30"/>
      <c r="K2712" s="30"/>
      <c r="L2712" s="30"/>
      <c r="M2712" s="30"/>
      <c r="N2712" s="30"/>
      <c r="O2712" s="30"/>
      <c r="P2712" s="30"/>
      <c r="Q2712" s="30"/>
      <c r="R2712" s="30"/>
      <c r="S2712" s="30"/>
      <c r="T2712" s="30"/>
      <c r="U2712" s="30"/>
      <c r="V2712" s="30"/>
      <c r="W2712" s="30"/>
      <c r="X2712" s="31"/>
      <c r="Y2712" s="30"/>
      <c r="Z2712" s="32"/>
    </row>
    <row r="2713" spans="2:26" x14ac:dyDescent="0.2">
      <c r="B2713" s="34"/>
      <c r="C2713" s="30"/>
      <c r="D2713" s="30"/>
      <c r="E2713" s="30"/>
      <c r="F2713" s="30"/>
      <c r="G2713" s="30"/>
      <c r="H2713" s="30"/>
      <c r="I2713" s="30"/>
      <c r="J2713" s="30"/>
      <c r="K2713" s="30"/>
      <c r="L2713" s="30"/>
      <c r="M2713" s="30"/>
      <c r="N2713" s="30"/>
      <c r="O2713" s="30"/>
      <c r="P2713" s="30"/>
      <c r="Q2713" s="30"/>
      <c r="R2713" s="30"/>
      <c r="S2713" s="30"/>
      <c r="T2713" s="30"/>
      <c r="U2713" s="30"/>
      <c r="V2713" s="30"/>
      <c r="W2713" s="30"/>
      <c r="X2713" s="31"/>
      <c r="Y2713" s="30"/>
      <c r="Z2713" s="32"/>
    </row>
    <row r="2714" spans="2:26" x14ac:dyDescent="0.2">
      <c r="B2714" s="34"/>
      <c r="C2714" s="30"/>
      <c r="D2714" s="30"/>
      <c r="E2714" s="30"/>
      <c r="F2714" s="30"/>
      <c r="G2714" s="30"/>
      <c r="H2714" s="30"/>
      <c r="I2714" s="30"/>
      <c r="J2714" s="30"/>
      <c r="K2714" s="30"/>
      <c r="L2714" s="30"/>
      <c r="M2714" s="30"/>
      <c r="N2714" s="30"/>
      <c r="O2714" s="30"/>
      <c r="P2714" s="30"/>
      <c r="Q2714" s="30"/>
      <c r="R2714" s="30"/>
      <c r="S2714" s="30"/>
      <c r="T2714" s="30"/>
      <c r="U2714" s="30"/>
      <c r="V2714" s="30"/>
      <c r="W2714" s="30"/>
      <c r="X2714" s="31"/>
      <c r="Y2714" s="30"/>
      <c r="Z2714" s="32"/>
    </row>
    <row r="2715" spans="2:26" x14ac:dyDescent="0.2">
      <c r="B2715" s="34"/>
      <c r="C2715" s="30"/>
      <c r="D2715" s="30"/>
      <c r="E2715" s="30"/>
      <c r="F2715" s="30"/>
      <c r="G2715" s="30"/>
      <c r="H2715" s="30"/>
      <c r="I2715" s="30"/>
      <c r="J2715" s="30"/>
      <c r="K2715" s="30"/>
      <c r="L2715" s="30"/>
      <c r="M2715" s="30"/>
      <c r="N2715" s="30"/>
      <c r="O2715" s="30"/>
      <c r="P2715" s="30"/>
      <c r="Q2715" s="30"/>
      <c r="R2715" s="30"/>
      <c r="S2715" s="30"/>
      <c r="T2715" s="30"/>
      <c r="U2715" s="30"/>
      <c r="V2715" s="30"/>
      <c r="W2715" s="30"/>
      <c r="X2715" s="31"/>
      <c r="Y2715" s="30"/>
      <c r="Z2715" s="32"/>
    </row>
    <row r="2716" spans="2:26" x14ac:dyDescent="0.2">
      <c r="B2716" s="34"/>
      <c r="C2716" s="30"/>
      <c r="D2716" s="30"/>
      <c r="E2716" s="30"/>
      <c r="F2716" s="30"/>
      <c r="G2716" s="30"/>
      <c r="H2716" s="30"/>
      <c r="I2716" s="30"/>
      <c r="J2716" s="30"/>
      <c r="K2716" s="30"/>
      <c r="L2716" s="30"/>
      <c r="M2716" s="30"/>
      <c r="N2716" s="30"/>
      <c r="O2716" s="30"/>
      <c r="P2716" s="30"/>
      <c r="Q2716" s="30"/>
      <c r="R2716" s="30"/>
      <c r="S2716" s="30"/>
      <c r="T2716" s="30"/>
      <c r="U2716" s="30"/>
      <c r="V2716" s="30"/>
      <c r="W2716" s="30"/>
      <c r="X2716" s="31"/>
      <c r="Y2716" s="30"/>
      <c r="Z2716" s="32"/>
    </row>
    <row r="2717" spans="2:26" x14ac:dyDescent="0.2">
      <c r="B2717" s="34"/>
      <c r="C2717" s="30"/>
      <c r="D2717" s="30"/>
      <c r="E2717" s="30"/>
      <c r="F2717" s="30"/>
      <c r="G2717" s="30"/>
      <c r="H2717" s="30"/>
      <c r="I2717" s="30"/>
      <c r="J2717" s="30"/>
      <c r="K2717" s="30"/>
      <c r="L2717" s="30"/>
      <c r="M2717" s="30"/>
      <c r="N2717" s="30"/>
      <c r="O2717" s="30"/>
      <c r="P2717" s="30"/>
      <c r="Q2717" s="30"/>
      <c r="R2717" s="30"/>
      <c r="S2717" s="30"/>
      <c r="T2717" s="30"/>
      <c r="U2717" s="30"/>
      <c r="V2717" s="30"/>
      <c r="W2717" s="30"/>
      <c r="X2717" s="31"/>
      <c r="Y2717" s="30"/>
      <c r="Z2717" s="32"/>
    </row>
    <row r="2718" spans="2:26" x14ac:dyDescent="0.2">
      <c r="B2718" s="34"/>
      <c r="C2718" s="30"/>
      <c r="D2718" s="30"/>
      <c r="E2718" s="30"/>
      <c r="F2718" s="30"/>
      <c r="G2718" s="30"/>
      <c r="H2718" s="30"/>
      <c r="I2718" s="30"/>
      <c r="J2718" s="30"/>
      <c r="K2718" s="30"/>
      <c r="L2718" s="30"/>
      <c r="M2718" s="30"/>
      <c r="N2718" s="30"/>
      <c r="O2718" s="30"/>
      <c r="P2718" s="30"/>
      <c r="Q2718" s="30"/>
      <c r="R2718" s="30"/>
      <c r="S2718" s="30"/>
      <c r="T2718" s="30"/>
      <c r="U2718" s="30"/>
      <c r="V2718" s="30"/>
      <c r="W2718" s="30"/>
      <c r="X2718" s="31"/>
      <c r="Y2718" s="30"/>
      <c r="Z2718" s="32"/>
    </row>
    <row r="2719" spans="2:26" x14ac:dyDescent="0.2">
      <c r="B2719" s="34"/>
      <c r="C2719" s="30"/>
      <c r="D2719" s="30"/>
      <c r="E2719" s="30"/>
      <c r="F2719" s="30"/>
      <c r="G2719" s="30"/>
      <c r="H2719" s="30"/>
      <c r="I2719" s="30"/>
      <c r="J2719" s="30"/>
      <c r="K2719" s="30"/>
      <c r="L2719" s="30"/>
      <c r="M2719" s="30"/>
      <c r="N2719" s="30"/>
      <c r="O2719" s="30"/>
      <c r="P2719" s="30"/>
      <c r="Q2719" s="30"/>
      <c r="R2719" s="30"/>
      <c r="S2719" s="30"/>
      <c r="T2719" s="30"/>
      <c r="U2719" s="30"/>
      <c r="V2719" s="30"/>
      <c r="W2719" s="30"/>
      <c r="X2719" s="31"/>
      <c r="Y2719" s="30"/>
      <c r="Z2719" s="32"/>
    </row>
    <row r="2720" spans="2:26" x14ac:dyDescent="0.2">
      <c r="B2720" s="34"/>
      <c r="C2720" s="30"/>
      <c r="D2720" s="30"/>
      <c r="E2720" s="30"/>
      <c r="F2720" s="30"/>
      <c r="G2720" s="30"/>
      <c r="H2720" s="30"/>
      <c r="I2720" s="30"/>
      <c r="J2720" s="30"/>
      <c r="K2720" s="30"/>
      <c r="L2720" s="30"/>
      <c r="M2720" s="30"/>
      <c r="N2720" s="30"/>
      <c r="O2720" s="30"/>
      <c r="P2720" s="30"/>
      <c r="Q2720" s="30"/>
      <c r="R2720" s="30"/>
      <c r="S2720" s="30"/>
      <c r="T2720" s="30"/>
      <c r="U2720" s="30"/>
      <c r="V2720" s="30"/>
      <c r="W2720" s="30"/>
      <c r="X2720" s="31"/>
      <c r="Y2720" s="30"/>
      <c r="Z2720" s="32"/>
    </row>
    <row r="2721" spans="2:26" x14ac:dyDescent="0.2">
      <c r="B2721" s="34"/>
      <c r="C2721" s="30"/>
      <c r="D2721" s="30"/>
      <c r="E2721" s="30"/>
      <c r="F2721" s="30"/>
      <c r="G2721" s="30"/>
      <c r="H2721" s="30"/>
      <c r="I2721" s="30"/>
      <c r="J2721" s="30"/>
      <c r="K2721" s="30"/>
      <c r="L2721" s="30"/>
      <c r="M2721" s="30"/>
      <c r="N2721" s="30"/>
      <c r="O2721" s="30"/>
      <c r="P2721" s="30"/>
      <c r="Q2721" s="30"/>
      <c r="R2721" s="30"/>
      <c r="S2721" s="30"/>
      <c r="T2721" s="30"/>
      <c r="U2721" s="30"/>
      <c r="V2721" s="30"/>
      <c r="W2721" s="30"/>
      <c r="X2721" s="31"/>
      <c r="Y2721" s="30"/>
      <c r="Z2721" s="32"/>
    </row>
    <row r="2722" spans="2:26" x14ac:dyDescent="0.2">
      <c r="B2722" s="34"/>
      <c r="C2722" s="30"/>
      <c r="D2722" s="30"/>
      <c r="E2722" s="30"/>
      <c r="F2722" s="30"/>
      <c r="G2722" s="30"/>
      <c r="H2722" s="30"/>
      <c r="I2722" s="30"/>
      <c r="J2722" s="30"/>
      <c r="K2722" s="30"/>
      <c r="L2722" s="30"/>
      <c r="M2722" s="30"/>
      <c r="N2722" s="30"/>
      <c r="O2722" s="30"/>
      <c r="P2722" s="30"/>
      <c r="Q2722" s="30"/>
      <c r="R2722" s="30"/>
      <c r="S2722" s="30"/>
      <c r="T2722" s="30"/>
      <c r="U2722" s="30"/>
      <c r="V2722" s="30"/>
      <c r="W2722" s="30"/>
      <c r="X2722" s="31"/>
      <c r="Y2722" s="30"/>
      <c r="Z2722" s="32"/>
    </row>
    <row r="2723" spans="2:26" x14ac:dyDescent="0.2">
      <c r="B2723" s="34"/>
      <c r="C2723" s="30"/>
      <c r="D2723" s="30"/>
      <c r="E2723" s="30"/>
      <c r="F2723" s="30"/>
      <c r="G2723" s="30"/>
      <c r="H2723" s="30"/>
      <c r="I2723" s="30"/>
      <c r="J2723" s="30"/>
      <c r="K2723" s="30"/>
      <c r="L2723" s="30"/>
      <c r="M2723" s="30"/>
      <c r="N2723" s="30"/>
      <c r="O2723" s="30"/>
      <c r="P2723" s="30"/>
      <c r="Q2723" s="30"/>
      <c r="R2723" s="30"/>
      <c r="S2723" s="30"/>
      <c r="T2723" s="30"/>
      <c r="U2723" s="30"/>
      <c r="V2723" s="30"/>
      <c r="W2723" s="30"/>
      <c r="X2723" s="31"/>
      <c r="Y2723" s="30"/>
      <c r="Z2723" s="32"/>
    </row>
    <row r="2724" spans="2:26" x14ac:dyDescent="0.2">
      <c r="B2724" s="34"/>
      <c r="C2724" s="30"/>
      <c r="D2724" s="30"/>
      <c r="E2724" s="30"/>
      <c r="F2724" s="30"/>
      <c r="G2724" s="30"/>
      <c r="H2724" s="30"/>
      <c r="I2724" s="30"/>
      <c r="J2724" s="30"/>
      <c r="K2724" s="30"/>
      <c r="L2724" s="30"/>
      <c r="M2724" s="30"/>
      <c r="N2724" s="30"/>
      <c r="O2724" s="30"/>
      <c r="P2724" s="30"/>
      <c r="Q2724" s="30"/>
      <c r="R2724" s="30"/>
      <c r="S2724" s="30"/>
      <c r="T2724" s="30"/>
      <c r="U2724" s="30"/>
      <c r="V2724" s="30"/>
      <c r="W2724" s="30"/>
      <c r="X2724" s="31"/>
      <c r="Y2724" s="30"/>
      <c r="Z2724" s="32"/>
    </row>
    <row r="2725" spans="2:26" x14ac:dyDescent="0.2">
      <c r="B2725" s="34"/>
      <c r="C2725" s="30"/>
      <c r="D2725" s="30"/>
      <c r="E2725" s="30"/>
      <c r="F2725" s="30"/>
      <c r="G2725" s="30"/>
      <c r="H2725" s="30"/>
      <c r="I2725" s="30"/>
      <c r="J2725" s="30"/>
      <c r="K2725" s="30"/>
      <c r="L2725" s="30"/>
      <c r="M2725" s="30"/>
      <c r="N2725" s="30"/>
      <c r="O2725" s="30"/>
      <c r="P2725" s="30"/>
      <c r="Q2725" s="30"/>
      <c r="R2725" s="30"/>
      <c r="S2725" s="30"/>
      <c r="T2725" s="30"/>
      <c r="U2725" s="30"/>
      <c r="V2725" s="30"/>
      <c r="W2725" s="30"/>
      <c r="X2725" s="31"/>
      <c r="Y2725" s="30"/>
      <c r="Z2725" s="32"/>
    </row>
    <row r="2726" spans="2:26" x14ac:dyDescent="0.2">
      <c r="B2726" s="34"/>
      <c r="C2726" s="30"/>
      <c r="D2726" s="30"/>
      <c r="E2726" s="30"/>
      <c r="F2726" s="30"/>
      <c r="G2726" s="30"/>
      <c r="H2726" s="30"/>
      <c r="I2726" s="30"/>
      <c r="J2726" s="30"/>
      <c r="K2726" s="30"/>
      <c r="L2726" s="30"/>
      <c r="M2726" s="30"/>
      <c r="N2726" s="30"/>
      <c r="O2726" s="30"/>
      <c r="P2726" s="30"/>
      <c r="Q2726" s="30"/>
      <c r="R2726" s="30"/>
      <c r="S2726" s="30"/>
      <c r="T2726" s="30"/>
      <c r="U2726" s="30"/>
      <c r="V2726" s="30"/>
      <c r="W2726" s="30"/>
      <c r="X2726" s="31"/>
      <c r="Y2726" s="30"/>
      <c r="Z2726" s="32"/>
    </row>
    <row r="2727" spans="2:26" x14ac:dyDescent="0.2">
      <c r="B2727" s="34"/>
      <c r="C2727" s="30"/>
      <c r="D2727" s="30"/>
      <c r="E2727" s="30"/>
      <c r="F2727" s="30"/>
      <c r="G2727" s="30"/>
      <c r="H2727" s="30"/>
      <c r="I2727" s="30"/>
      <c r="J2727" s="30"/>
      <c r="K2727" s="30"/>
      <c r="L2727" s="30"/>
      <c r="M2727" s="30"/>
      <c r="N2727" s="30"/>
      <c r="O2727" s="30"/>
      <c r="P2727" s="30"/>
      <c r="Q2727" s="30"/>
      <c r="R2727" s="30"/>
      <c r="S2727" s="30"/>
      <c r="T2727" s="30"/>
      <c r="U2727" s="30"/>
      <c r="V2727" s="30"/>
      <c r="W2727" s="30"/>
      <c r="X2727" s="31"/>
      <c r="Y2727" s="30"/>
      <c r="Z2727" s="32"/>
    </row>
    <row r="2728" spans="2:26" x14ac:dyDescent="0.2">
      <c r="B2728" s="34"/>
      <c r="C2728" s="30"/>
      <c r="D2728" s="30"/>
      <c r="E2728" s="30"/>
      <c r="F2728" s="30"/>
      <c r="G2728" s="30"/>
      <c r="H2728" s="30"/>
      <c r="I2728" s="30"/>
      <c r="J2728" s="30"/>
      <c r="K2728" s="30"/>
      <c r="L2728" s="30"/>
      <c r="M2728" s="30"/>
      <c r="N2728" s="30"/>
      <c r="O2728" s="30"/>
      <c r="P2728" s="30"/>
      <c r="Q2728" s="30"/>
      <c r="R2728" s="30"/>
      <c r="S2728" s="30"/>
      <c r="T2728" s="30"/>
      <c r="U2728" s="30"/>
      <c r="V2728" s="30"/>
      <c r="W2728" s="30"/>
      <c r="X2728" s="31"/>
      <c r="Y2728" s="30"/>
      <c r="Z2728" s="32"/>
    </row>
    <row r="2729" spans="2:26" x14ac:dyDescent="0.2">
      <c r="B2729" s="34"/>
      <c r="C2729" s="30"/>
      <c r="D2729" s="30"/>
      <c r="E2729" s="30"/>
      <c r="F2729" s="30"/>
      <c r="G2729" s="30"/>
      <c r="H2729" s="30"/>
      <c r="I2729" s="30"/>
      <c r="J2729" s="30"/>
      <c r="K2729" s="30"/>
      <c r="L2729" s="30"/>
      <c r="M2729" s="30"/>
      <c r="N2729" s="30"/>
      <c r="O2729" s="30"/>
      <c r="P2729" s="30"/>
      <c r="Q2729" s="30"/>
      <c r="R2729" s="30"/>
      <c r="S2729" s="30"/>
      <c r="T2729" s="30"/>
      <c r="U2729" s="30"/>
      <c r="V2729" s="30"/>
      <c r="W2729" s="30"/>
      <c r="X2729" s="31"/>
      <c r="Y2729" s="30"/>
      <c r="Z2729" s="32"/>
    </row>
    <row r="2730" spans="2:26" x14ac:dyDescent="0.2">
      <c r="B2730" s="34"/>
      <c r="C2730" s="30"/>
      <c r="D2730" s="30"/>
      <c r="E2730" s="30"/>
      <c r="F2730" s="30"/>
      <c r="G2730" s="30"/>
      <c r="H2730" s="30"/>
      <c r="I2730" s="30"/>
      <c r="J2730" s="30"/>
      <c r="K2730" s="30"/>
      <c r="L2730" s="30"/>
      <c r="M2730" s="30"/>
      <c r="N2730" s="30"/>
      <c r="O2730" s="30"/>
      <c r="P2730" s="30"/>
      <c r="Q2730" s="30"/>
      <c r="R2730" s="30"/>
      <c r="S2730" s="30"/>
      <c r="T2730" s="30"/>
      <c r="U2730" s="30"/>
      <c r="V2730" s="30"/>
      <c r="W2730" s="30"/>
      <c r="X2730" s="31"/>
      <c r="Y2730" s="30"/>
      <c r="Z2730" s="32"/>
    </row>
    <row r="2731" spans="2:26" x14ac:dyDescent="0.2">
      <c r="B2731" s="34"/>
      <c r="C2731" s="30"/>
      <c r="D2731" s="30"/>
      <c r="E2731" s="30"/>
      <c r="F2731" s="30"/>
      <c r="G2731" s="30"/>
      <c r="H2731" s="30"/>
      <c r="I2731" s="30"/>
      <c r="J2731" s="30"/>
      <c r="K2731" s="30"/>
      <c r="L2731" s="30"/>
      <c r="M2731" s="30"/>
      <c r="N2731" s="30"/>
      <c r="O2731" s="30"/>
      <c r="P2731" s="30"/>
      <c r="Q2731" s="30"/>
      <c r="R2731" s="30"/>
      <c r="S2731" s="30"/>
      <c r="T2731" s="30"/>
      <c r="U2731" s="30"/>
      <c r="V2731" s="30"/>
      <c r="W2731" s="30"/>
      <c r="X2731" s="31"/>
      <c r="Y2731" s="30"/>
      <c r="Z2731" s="32"/>
    </row>
    <row r="2732" spans="2:26" x14ac:dyDescent="0.2">
      <c r="B2732" s="34"/>
      <c r="C2732" s="30"/>
      <c r="D2732" s="30"/>
      <c r="E2732" s="30"/>
      <c r="F2732" s="30"/>
      <c r="G2732" s="30"/>
      <c r="H2732" s="30"/>
      <c r="I2732" s="30"/>
      <c r="J2732" s="30"/>
      <c r="K2732" s="30"/>
      <c r="L2732" s="30"/>
      <c r="M2732" s="30"/>
      <c r="N2732" s="30"/>
      <c r="O2732" s="30"/>
      <c r="P2732" s="30"/>
      <c r="Q2732" s="30"/>
      <c r="R2732" s="30"/>
      <c r="S2732" s="30"/>
      <c r="T2732" s="30"/>
      <c r="U2732" s="30"/>
      <c r="V2732" s="30"/>
      <c r="W2732" s="30"/>
      <c r="X2732" s="31"/>
      <c r="Y2732" s="30"/>
      <c r="Z2732" s="32"/>
    </row>
    <row r="2733" spans="2:26" x14ac:dyDescent="0.2">
      <c r="B2733" s="34"/>
      <c r="C2733" s="30"/>
      <c r="D2733" s="30"/>
      <c r="E2733" s="30"/>
      <c r="F2733" s="30"/>
      <c r="G2733" s="30"/>
      <c r="H2733" s="30"/>
      <c r="I2733" s="30"/>
      <c r="J2733" s="30"/>
      <c r="K2733" s="30"/>
      <c r="L2733" s="30"/>
      <c r="M2733" s="30"/>
      <c r="N2733" s="30"/>
      <c r="O2733" s="30"/>
      <c r="P2733" s="30"/>
      <c r="Q2733" s="30"/>
      <c r="R2733" s="30"/>
      <c r="S2733" s="30"/>
      <c r="T2733" s="30"/>
      <c r="U2733" s="30"/>
      <c r="V2733" s="30"/>
      <c r="W2733" s="30"/>
      <c r="X2733" s="31"/>
      <c r="Y2733" s="30"/>
      <c r="Z2733" s="32"/>
    </row>
    <row r="2734" spans="2:26" x14ac:dyDescent="0.2">
      <c r="B2734" s="34"/>
      <c r="C2734" s="30"/>
      <c r="D2734" s="30"/>
      <c r="E2734" s="30"/>
      <c r="F2734" s="30"/>
      <c r="G2734" s="30"/>
      <c r="H2734" s="30"/>
      <c r="I2734" s="30"/>
      <c r="J2734" s="30"/>
      <c r="K2734" s="30"/>
      <c r="L2734" s="30"/>
      <c r="M2734" s="30"/>
      <c r="N2734" s="30"/>
      <c r="O2734" s="30"/>
      <c r="P2734" s="30"/>
      <c r="Q2734" s="30"/>
      <c r="R2734" s="30"/>
      <c r="S2734" s="30"/>
      <c r="T2734" s="30"/>
      <c r="U2734" s="30"/>
      <c r="V2734" s="30"/>
      <c r="W2734" s="30"/>
      <c r="X2734" s="31"/>
      <c r="Y2734" s="30"/>
      <c r="Z2734" s="32"/>
    </row>
    <row r="2735" spans="2:26" x14ac:dyDescent="0.2">
      <c r="B2735" s="34"/>
      <c r="C2735" s="30"/>
      <c r="D2735" s="30"/>
      <c r="E2735" s="30"/>
      <c r="F2735" s="30"/>
      <c r="G2735" s="30"/>
      <c r="H2735" s="30"/>
      <c r="I2735" s="30"/>
      <c r="J2735" s="30"/>
      <c r="K2735" s="30"/>
      <c r="L2735" s="30"/>
      <c r="M2735" s="30"/>
      <c r="N2735" s="30"/>
      <c r="O2735" s="30"/>
      <c r="P2735" s="30"/>
      <c r="Q2735" s="30"/>
      <c r="R2735" s="30"/>
      <c r="S2735" s="30"/>
      <c r="T2735" s="30"/>
      <c r="U2735" s="30"/>
      <c r="V2735" s="30"/>
      <c r="W2735" s="30"/>
      <c r="X2735" s="31"/>
      <c r="Y2735" s="30"/>
      <c r="Z2735" s="32"/>
    </row>
    <row r="2736" spans="2:26" x14ac:dyDescent="0.2">
      <c r="B2736" s="34"/>
      <c r="C2736" s="30"/>
      <c r="D2736" s="30"/>
      <c r="E2736" s="30"/>
      <c r="F2736" s="30"/>
      <c r="G2736" s="30"/>
      <c r="H2736" s="30"/>
      <c r="I2736" s="30"/>
      <c r="J2736" s="30"/>
      <c r="K2736" s="30"/>
      <c r="L2736" s="30"/>
      <c r="M2736" s="30"/>
      <c r="N2736" s="30"/>
      <c r="O2736" s="30"/>
      <c r="P2736" s="30"/>
      <c r="Q2736" s="30"/>
      <c r="R2736" s="30"/>
      <c r="S2736" s="30"/>
      <c r="T2736" s="30"/>
      <c r="U2736" s="30"/>
      <c r="V2736" s="30"/>
      <c r="W2736" s="30"/>
      <c r="X2736" s="31"/>
      <c r="Y2736" s="30"/>
      <c r="Z2736" s="32"/>
    </row>
    <row r="2737" spans="2:26" x14ac:dyDescent="0.2">
      <c r="B2737" s="34"/>
      <c r="C2737" s="30"/>
      <c r="D2737" s="30"/>
      <c r="E2737" s="30"/>
      <c r="F2737" s="30"/>
      <c r="G2737" s="30"/>
      <c r="H2737" s="30"/>
      <c r="I2737" s="30"/>
      <c r="J2737" s="30"/>
      <c r="K2737" s="30"/>
      <c r="L2737" s="30"/>
      <c r="M2737" s="30"/>
      <c r="N2737" s="30"/>
      <c r="O2737" s="30"/>
      <c r="P2737" s="30"/>
      <c r="Q2737" s="30"/>
      <c r="R2737" s="30"/>
      <c r="S2737" s="30"/>
      <c r="T2737" s="30"/>
      <c r="U2737" s="30"/>
      <c r="V2737" s="30"/>
      <c r="W2737" s="30"/>
      <c r="X2737" s="31"/>
      <c r="Y2737" s="30"/>
      <c r="Z2737" s="32"/>
    </row>
    <row r="2738" spans="2:26" x14ac:dyDescent="0.2">
      <c r="B2738" s="34"/>
      <c r="C2738" s="30"/>
      <c r="D2738" s="30"/>
      <c r="E2738" s="30"/>
      <c r="F2738" s="30"/>
      <c r="G2738" s="30"/>
      <c r="H2738" s="30"/>
      <c r="I2738" s="30"/>
      <c r="J2738" s="30"/>
      <c r="K2738" s="30"/>
      <c r="L2738" s="30"/>
      <c r="M2738" s="30"/>
      <c r="N2738" s="30"/>
      <c r="O2738" s="30"/>
      <c r="P2738" s="30"/>
      <c r="Q2738" s="30"/>
      <c r="R2738" s="30"/>
      <c r="S2738" s="30"/>
      <c r="T2738" s="30"/>
      <c r="U2738" s="30"/>
      <c r="V2738" s="30"/>
      <c r="W2738" s="30"/>
      <c r="X2738" s="31"/>
      <c r="Y2738" s="30"/>
      <c r="Z2738" s="32"/>
    </row>
    <row r="2739" spans="2:26" x14ac:dyDescent="0.2">
      <c r="B2739" s="34"/>
      <c r="C2739" s="30"/>
      <c r="D2739" s="30"/>
      <c r="E2739" s="30"/>
      <c r="F2739" s="30"/>
      <c r="G2739" s="30"/>
      <c r="H2739" s="30"/>
      <c r="I2739" s="30"/>
      <c r="J2739" s="30"/>
      <c r="K2739" s="30"/>
      <c r="L2739" s="30"/>
      <c r="M2739" s="30"/>
      <c r="N2739" s="30"/>
      <c r="O2739" s="30"/>
      <c r="P2739" s="30"/>
      <c r="Q2739" s="30"/>
      <c r="R2739" s="30"/>
      <c r="S2739" s="30"/>
      <c r="T2739" s="30"/>
      <c r="U2739" s="30"/>
      <c r="V2739" s="30"/>
      <c r="W2739" s="30"/>
      <c r="X2739" s="31"/>
      <c r="Y2739" s="30"/>
      <c r="Z2739" s="32"/>
    </row>
    <row r="2740" spans="2:26" x14ac:dyDescent="0.2">
      <c r="B2740" s="34"/>
      <c r="C2740" s="30"/>
      <c r="D2740" s="30"/>
      <c r="E2740" s="30"/>
      <c r="F2740" s="30"/>
      <c r="G2740" s="30"/>
      <c r="H2740" s="30"/>
      <c r="I2740" s="30"/>
      <c r="J2740" s="30"/>
      <c r="K2740" s="30"/>
      <c r="L2740" s="30"/>
      <c r="M2740" s="30"/>
      <c r="N2740" s="30"/>
      <c r="O2740" s="30"/>
      <c r="P2740" s="30"/>
      <c r="Q2740" s="30"/>
      <c r="R2740" s="30"/>
      <c r="S2740" s="30"/>
      <c r="T2740" s="30"/>
      <c r="U2740" s="30"/>
      <c r="V2740" s="30"/>
      <c r="W2740" s="30"/>
      <c r="X2740" s="31"/>
      <c r="Y2740" s="30"/>
      <c r="Z2740" s="32"/>
    </row>
    <row r="2741" spans="2:26" x14ac:dyDescent="0.2">
      <c r="B2741" s="34"/>
      <c r="C2741" s="30"/>
      <c r="D2741" s="30"/>
      <c r="E2741" s="30"/>
      <c r="F2741" s="30"/>
      <c r="G2741" s="30"/>
      <c r="H2741" s="30"/>
      <c r="I2741" s="30"/>
      <c r="J2741" s="30"/>
      <c r="K2741" s="30"/>
      <c r="L2741" s="30"/>
      <c r="M2741" s="30"/>
      <c r="N2741" s="30"/>
      <c r="O2741" s="30"/>
      <c r="P2741" s="30"/>
      <c r="Q2741" s="30"/>
      <c r="R2741" s="30"/>
      <c r="S2741" s="30"/>
      <c r="T2741" s="30"/>
      <c r="U2741" s="30"/>
      <c r="V2741" s="30"/>
      <c r="W2741" s="30"/>
      <c r="X2741" s="31"/>
      <c r="Y2741" s="30"/>
      <c r="Z2741" s="32"/>
    </row>
    <row r="2742" spans="2:26" x14ac:dyDescent="0.2">
      <c r="B2742" s="34"/>
      <c r="C2742" s="30"/>
      <c r="D2742" s="30"/>
      <c r="E2742" s="30"/>
      <c r="F2742" s="30"/>
      <c r="G2742" s="30"/>
      <c r="H2742" s="30"/>
      <c r="I2742" s="30"/>
      <c r="J2742" s="30"/>
      <c r="K2742" s="30"/>
      <c r="L2742" s="30"/>
      <c r="M2742" s="30"/>
      <c r="N2742" s="30"/>
      <c r="O2742" s="30"/>
      <c r="P2742" s="30"/>
      <c r="Q2742" s="30"/>
      <c r="R2742" s="30"/>
      <c r="S2742" s="30"/>
      <c r="T2742" s="30"/>
      <c r="U2742" s="30"/>
      <c r="V2742" s="30"/>
      <c r="W2742" s="30"/>
      <c r="X2742" s="31"/>
      <c r="Y2742" s="30"/>
      <c r="Z2742" s="32"/>
    </row>
    <row r="2743" spans="2:26" x14ac:dyDescent="0.2">
      <c r="B2743" s="34"/>
      <c r="C2743" s="30"/>
      <c r="D2743" s="30"/>
      <c r="E2743" s="30"/>
      <c r="F2743" s="30"/>
      <c r="G2743" s="30"/>
      <c r="H2743" s="30"/>
      <c r="I2743" s="30"/>
      <c r="J2743" s="30"/>
      <c r="K2743" s="30"/>
      <c r="L2743" s="30"/>
      <c r="M2743" s="30"/>
      <c r="N2743" s="30"/>
      <c r="O2743" s="30"/>
      <c r="P2743" s="30"/>
      <c r="Q2743" s="30"/>
      <c r="R2743" s="30"/>
      <c r="S2743" s="30"/>
      <c r="T2743" s="30"/>
      <c r="U2743" s="30"/>
      <c r="V2743" s="30"/>
      <c r="W2743" s="30"/>
      <c r="X2743" s="31"/>
      <c r="Y2743" s="30"/>
      <c r="Z2743" s="32"/>
    </row>
    <row r="2744" spans="2:26" x14ac:dyDescent="0.2">
      <c r="B2744" s="34"/>
      <c r="C2744" s="30"/>
      <c r="D2744" s="30"/>
      <c r="E2744" s="30"/>
      <c r="F2744" s="30"/>
      <c r="G2744" s="30"/>
      <c r="H2744" s="30"/>
      <c r="I2744" s="30"/>
      <c r="J2744" s="30"/>
      <c r="K2744" s="30"/>
      <c r="L2744" s="30"/>
      <c r="M2744" s="30"/>
      <c r="N2744" s="30"/>
      <c r="O2744" s="30"/>
      <c r="P2744" s="30"/>
      <c r="Q2744" s="30"/>
      <c r="R2744" s="30"/>
      <c r="S2744" s="30"/>
      <c r="T2744" s="30"/>
      <c r="U2744" s="30"/>
      <c r="V2744" s="30"/>
      <c r="W2744" s="30"/>
      <c r="X2744" s="31"/>
      <c r="Y2744" s="30"/>
      <c r="Z2744" s="32"/>
    </row>
    <row r="2745" spans="2:26" x14ac:dyDescent="0.2">
      <c r="B2745" s="34"/>
      <c r="C2745" s="30"/>
      <c r="D2745" s="30"/>
      <c r="E2745" s="30"/>
      <c r="F2745" s="30"/>
      <c r="G2745" s="30"/>
      <c r="H2745" s="30"/>
      <c r="I2745" s="30"/>
      <c r="J2745" s="30"/>
      <c r="K2745" s="30"/>
      <c r="L2745" s="30"/>
      <c r="M2745" s="30"/>
      <c r="N2745" s="30"/>
      <c r="O2745" s="30"/>
      <c r="P2745" s="30"/>
      <c r="Q2745" s="30"/>
      <c r="R2745" s="30"/>
      <c r="S2745" s="30"/>
      <c r="T2745" s="30"/>
      <c r="U2745" s="30"/>
      <c r="V2745" s="30"/>
      <c r="W2745" s="30"/>
      <c r="X2745" s="31"/>
      <c r="Y2745" s="30"/>
      <c r="Z2745" s="32"/>
    </row>
    <row r="2746" spans="2:26" x14ac:dyDescent="0.2">
      <c r="B2746" s="34"/>
      <c r="C2746" s="30"/>
      <c r="D2746" s="30"/>
      <c r="E2746" s="30"/>
      <c r="F2746" s="30"/>
      <c r="G2746" s="30"/>
      <c r="H2746" s="30"/>
      <c r="I2746" s="30"/>
      <c r="J2746" s="30"/>
      <c r="K2746" s="30"/>
      <c r="L2746" s="30"/>
      <c r="M2746" s="30"/>
      <c r="N2746" s="30"/>
      <c r="O2746" s="30"/>
      <c r="P2746" s="30"/>
      <c r="Q2746" s="30"/>
      <c r="R2746" s="30"/>
      <c r="S2746" s="30"/>
      <c r="T2746" s="30"/>
      <c r="U2746" s="30"/>
      <c r="V2746" s="30"/>
      <c r="W2746" s="30"/>
      <c r="X2746" s="31"/>
      <c r="Y2746" s="30"/>
      <c r="Z2746" s="32"/>
    </row>
    <row r="2747" spans="2:26" x14ac:dyDescent="0.2">
      <c r="B2747" s="34"/>
      <c r="C2747" s="30"/>
      <c r="D2747" s="30"/>
      <c r="E2747" s="30"/>
      <c r="F2747" s="30"/>
      <c r="G2747" s="30"/>
      <c r="H2747" s="30"/>
      <c r="I2747" s="30"/>
      <c r="J2747" s="30"/>
      <c r="K2747" s="30"/>
      <c r="L2747" s="30"/>
      <c r="M2747" s="30"/>
      <c r="N2747" s="30"/>
      <c r="O2747" s="30"/>
      <c r="P2747" s="30"/>
      <c r="Q2747" s="30"/>
      <c r="R2747" s="30"/>
      <c r="S2747" s="30"/>
      <c r="T2747" s="30"/>
      <c r="U2747" s="30"/>
      <c r="V2747" s="30"/>
      <c r="W2747" s="30"/>
      <c r="X2747" s="31"/>
      <c r="Y2747" s="30"/>
      <c r="Z2747" s="32"/>
    </row>
    <row r="2748" spans="2:26" x14ac:dyDescent="0.2">
      <c r="B2748" s="34"/>
      <c r="C2748" s="30"/>
      <c r="D2748" s="30"/>
      <c r="E2748" s="30"/>
      <c r="F2748" s="30"/>
      <c r="G2748" s="30"/>
      <c r="H2748" s="30"/>
      <c r="I2748" s="30"/>
      <c r="J2748" s="30"/>
      <c r="K2748" s="30"/>
      <c r="L2748" s="30"/>
      <c r="M2748" s="30"/>
      <c r="N2748" s="30"/>
      <c r="O2748" s="30"/>
      <c r="P2748" s="30"/>
      <c r="Q2748" s="30"/>
      <c r="R2748" s="30"/>
      <c r="S2748" s="30"/>
      <c r="T2748" s="30"/>
      <c r="U2748" s="30"/>
      <c r="V2748" s="30"/>
      <c r="W2748" s="30"/>
      <c r="X2748" s="31"/>
      <c r="Y2748" s="30"/>
      <c r="Z2748" s="32"/>
    </row>
    <row r="2749" spans="2:26" x14ac:dyDescent="0.2">
      <c r="B2749" s="34"/>
      <c r="C2749" s="30"/>
      <c r="D2749" s="30"/>
      <c r="E2749" s="30"/>
      <c r="F2749" s="30"/>
      <c r="G2749" s="30"/>
      <c r="H2749" s="30"/>
      <c r="I2749" s="30"/>
      <c r="J2749" s="30"/>
      <c r="K2749" s="30"/>
      <c r="L2749" s="30"/>
      <c r="M2749" s="30"/>
      <c r="N2749" s="30"/>
      <c r="O2749" s="30"/>
      <c r="P2749" s="30"/>
      <c r="Q2749" s="30"/>
      <c r="R2749" s="30"/>
      <c r="S2749" s="30"/>
      <c r="T2749" s="30"/>
      <c r="U2749" s="30"/>
      <c r="V2749" s="30"/>
      <c r="W2749" s="30"/>
      <c r="X2749" s="31"/>
      <c r="Y2749" s="30"/>
      <c r="Z2749" s="32"/>
    </row>
    <row r="2750" spans="2:26" x14ac:dyDescent="0.2">
      <c r="B2750" s="34"/>
      <c r="C2750" s="30"/>
      <c r="D2750" s="30"/>
      <c r="E2750" s="30"/>
      <c r="F2750" s="30"/>
      <c r="G2750" s="30"/>
      <c r="H2750" s="30"/>
      <c r="I2750" s="30"/>
      <c r="J2750" s="30"/>
      <c r="K2750" s="30"/>
      <c r="L2750" s="30"/>
      <c r="M2750" s="30"/>
      <c r="N2750" s="30"/>
      <c r="O2750" s="30"/>
      <c r="P2750" s="30"/>
      <c r="Q2750" s="30"/>
      <c r="R2750" s="30"/>
      <c r="S2750" s="30"/>
      <c r="T2750" s="30"/>
      <c r="U2750" s="30"/>
      <c r="V2750" s="30"/>
      <c r="W2750" s="30"/>
      <c r="X2750" s="31"/>
      <c r="Y2750" s="30"/>
      <c r="Z2750" s="32"/>
    </row>
    <row r="2751" spans="2:26" x14ac:dyDescent="0.2">
      <c r="B2751" s="34"/>
      <c r="C2751" s="30"/>
      <c r="D2751" s="30"/>
      <c r="E2751" s="30"/>
      <c r="F2751" s="30"/>
      <c r="G2751" s="30"/>
      <c r="H2751" s="30"/>
      <c r="I2751" s="30"/>
      <c r="J2751" s="30"/>
      <c r="K2751" s="30"/>
      <c r="L2751" s="30"/>
      <c r="M2751" s="30"/>
      <c r="N2751" s="30"/>
      <c r="O2751" s="30"/>
      <c r="P2751" s="30"/>
      <c r="Q2751" s="30"/>
      <c r="R2751" s="30"/>
      <c r="S2751" s="30"/>
      <c r="T2751" s="30"/>
      <c r="U2751" s="30"/>
      <c r="V2751" s="30"/>
      <c r="W2751" s="30"/>
      <c r="X2751" s="31"/>
      <c r="Y2751" s="30"/>
      <c r="Z2751" s="32"/>
    </row>
    <row r="2752" spans="2:26" x14ac:dyDescent="0.2">
      <c r="B2752" s="34"/>
      <c r="C2752" s="30"/>
      <c r="D2752" s="30"/>
      <c r="E2752" s="30"/>
      <c r="F2752" s="30"/>
      <c r="G2752" s="30"/>
      <c r="H2752" s="30"/>
      <c r="I2752" s="30"/>
      <c r="J2752" s="30"/>
      <c r="K2752" s="30"/>
      <c r="L2752" s="30"/>
      <c r="M2752" s="30"/>
      <c r="N2752" s="30"/>
      <c r="O2752" s="30"/>
      <c r="P2752" s="30"/>
      <c r="Q2752" s="30"/>
      <c r="R2752" s="30"/>
      <c r="S2752" s="30"/>
      <c r="T2752" s="30"/>
      <c r="U2752" s="30"/>
      <c r="V2752" s="30"/>
      <c r="W2752" s="30"/>
      <c r="X2752" s="31"/>
      <c r="Y2752" s="30"/>
      <c r="Z2752" s="32"/>
    </row>
    <row r="2753" spans="2:26" x14ac:dyDescent="0.2">
      <c r="B2753" s="34"/>
      <c r="C2753" s="30"/>
      <c r="D2753" s="30"/>
      <c r="E2753" s="30"/>
      <c r="F2753" s="30"/>
      <c r="G2753" s="30"/>
      <c r="H2753" s="30"/>
      <c r="I2753" s="30"/>
      <c r="J2753" s="30"/>
      <c r="K2753" s="30"/>
      <c r="L2753" s="30"/>
      <c r="M2753" s="30"/>
      <c r="N2753" s="30"/>
      <c r="O2753" s="30"/>
      <c r="P2753" s="30"/>
      <c r="Q2753" s="30"/>
      <c r="R2753" s="30"/>
      <c r="S2753" s="30"/>
      <c r="T2753" s="30"/>
      <c r="U2753" s="30"/>
      <c r="V2753" s="30"/>
      <c r="W2753" s="30"/>
      <c r="X2753" s="31"/>
      <c r="Y2753" s="30"/>
      <c r="Z2753" s="32"/>
    </row>
    <row r="2754" spans="2:26" x14ac:dyDescent="0.2">
      <c r="B2754" s="34"/>
      <c r="C2754" s="30"/>
      <c r="D2754" s="30"/>
      <c r="E2754" s="30"/>
      <c r="F2754" s="30"/>
      <c r="G2754" s="30"/>
      <c r="H2754" s="30"/>
      <c r="I2754" s="30"/>
      <c r="J2754" s="30"/>
      <c r="K2754" s="30"/>
      <c r="L2754" s="30"/>
      <c r="M2754" s="30"/>
      <c r="N2754" s="30"/>
      <c r="O2754" s="30"/>
      <c r="P2754" s="30"/>
      <c r="Q2754" s="30"/>
      <c r="R2754" s="30"/>
      <c r="S2754" s="30"/>
      <c r="T2754" s="30"/>
      <c r="U2754" s="30"/>
      <c r="V2754" s="30"/>
      <c r="W2754" s="30"/>
      <c r="X2754" s="31"/>
      <c r="Y2754" s="30"/>
      <c r="Z2754" s="32"/>
    </row>
    <row r="2755" spans="2:26" x14ac:dyDescent="0.2">
      <c r="B2755" s="34"/>
      <c r="C2755" s="30"/>
      <c r="D2755" s="30"/>
      <c r="E2755" s="30"/>
      <c r="F2755" s="30"/>
      <c r="G2755" s="30"/>
      <c r="H2755" s="30"/>
      <c r="I2755" s="30"/>
      <c r="J2755" s="30"/>
      <c r="K2755" s="30"/>
      <c r="L2755" s="30"/>
      <c r="M2755" s="30"/>
      <c r="N2755" s="30"/>
      <c r="O2755" s="30"/>
      <c r="P2755" s="30"/>
      <c r="Q2755" s="30"/>
      <c r="R2755" s="30"/>
      <c r="S2755" s="30"/>
      <c r="T2755" s="30"/>
      <c r="U2755" s="30"/>
      <c r="V2755" s="30"/>
      <c r="W2755" s="30"/>
      <c r="X2755" s="31"/>
      <c r="Y2755" s="30"/>
      <c r="Z2755" s="32"/>
    </row>
    <row r="2756" spans="2:26" x14ac:dyDescent="0.2">
      <c r="B2756" s="34"/>
      <c r="C2756" s="30"/>
      <c r="D2756" s="30"/>
      <c r="E2756" s="30"/>
      <c r="F2756" s="30"/>
      <c r="G2756" s="30"/>
      <c r="H2756" s="30"/>
      <c r="I2756" s="30"/>
      <c r="J2756" s="30"/>
      <c r="K2756" s="30"/>
      <c r="L2756" s="30"/>
      <c r="M2756" s="30"/>
      <c r="N2756" s="30"/>
      <c r="O2756" s="30"/>
      <c r="P2756" s="30"/>
      <c r="Q2756" s="30"/>
      <c r="R2756" s="30"/>
      <c r="S2756" s="30"/>
      <c r="T2756" s="30"/>
      <c r="U2756" s="30"/>
      <c r="V2756" s="30"/>
      <c r="W2756" s="30"/>
      <c r="X2756" s="31"/>
      <c r="Y2756" s="30"/>
      <c r="Z2756" s="32"/>
    </row>
    <row r="2757" spans="2:26" x14ac:dyDescent="0.2">
      <c r="B2757" s="34"/>
      <c r="C2757" s="30"/>
      <c r="D2757" s="30"/>
      <c r="E2757" s="30"/>
      <c r="F2757" s="30"/>
      <c r="G2757" s="30"/>
      <c r="H2757" s="30"/>
      <c r="I2757" s="30"/>
      <c r="J2757" s="30"/>
      <c r="K2757" s="30"/>
      <c r="L2757" s="30"/>
      <c r="M2757" s="30"/>
      <c r="N2757" s="30"/>
      <c r="O2757" s="30"/>
      <c r="P2757" s="30"/>
      <c r="Q2757" s="30"/>
      <c r="R2757" s="30"/>
      <c r="S2757" s="30"/>
      <c r="T2757" s="30"/>
      <c r="U2757" s="30"/>
      <c r="V2757" s="30"/>
      <c r="W2757" s="30"/>
      <c r="X2757" s="31"/>
      <c r="Y2757" s="30"/>
      <c r="Z2757" s="32"/>
    </row>
    <row r="2758" spans="2:26" x14ac:dyDescent="0.2">
      <c r="B2758" s="34"/>
      <c r="C2758" s="30"/>
      <c r="D2758" s="30"/>
      <c r="E2758" s="30"/>
      <c r="F2758" s="30"/>
      <c r="G2758" s="30"/>
      <c r="H2758" s="30"/>
      <c r="I2758" s="30"/>
      <c r="J2758" s="30"/>
      <c r="K2758" s="30"/>
      <c r="L2758" s="30"/>
      <c r="M2758" s="30"/>
      <c r="N2758" s="30"/>
      <c r="O2758" s="30"/>
      <c r="P2758" s="30"/>
      <c r="Q2758" s="30"/>
      <c r="R2758" s="30"/>
      <c r="S2758" s="30"/>
      <c r="T2758" s="30"/>
      <c r="U2758" s="30"/>
      <c r="V2758" s="30"/>
      <c r="W2758" s="30"/>
      <c r="X2758" s="31"/>
      <c r="Y2758" s="30"/>
      <c r="Z2758" s="32"/>
    </row>
    <row r="2759" spans="2:26" x14ac:dyDescent="0.2">
      <c r="B2759" s="34"/>
      <c r="C2759" s="30"/>
      <c r="D2759" s="30"/>
      <c r="E2759" s="30"/>
      <c r="F2759" s="30"/>
      <c r="G2759" s="30"/>
      <c r="H2759" s="30"/>
      <c r="I2759" s="30"/>
      <c r="J2759" s="30"/>
      <c r="K2759" s="30"/>
      <c r="L2759" s="30"/>
      <c r="M2759" s="30"/>
      <c r="N2759" s="30"/>
      <c r="O2759" s="30"/>
      <c r="P2759" s="30"/>
      <c r="Q2759" s="30"/>
      <c r="R2759" s="30"/>
      <c r="S2759" s="30"/>
      <c r="T2759" s="30"/>
      <c r="U2759" s="30"/>
      <c r="V2759" s="30"/>
      <c r="W2759" s="30"/>
      <c r="X2759" s="31"/>
      <c r="Y2759" s="30"/>
      <c r="Z2759" s="32"/>
    </row>
    <row r="2760" spans="2:26" x14ac:dyDescent="0.2">
      <c r="B2760" s="34"/>
      <c r="C2760" s="30"/>
      <c r="D2760" s="30"/>
      <c r="E2760" s="30"/>
      <c r="F2760" s="30"/>
      <c r="G2760" s="30"/>
      <c r="H2760" s="30"/>
      <c r="I2760" s="30"/>
      <c r="J2760" s="30"/>
      <c r="K2760" s="30"/>
      <c r="L2760" s="30"/>
      <c r="M2760" s="30"/>
      <c r="N2760" s="30"/>
      <c r="O2760" s="30"/>
      <c r="P2760" s="30"/>
      <c r="Q2760" s="30"/>
      <c r="R2760" s="30"/>
      <c r="S2760" s="30"/>
      <c r="T2760" s="30"/>
      <c r="U2760" s="30"/>
      <c r="V2760" s="30"/>
      <c r="W2760" s="30"/>
      <c r="X2760" s="31"/>
      <c r="Y2760" s="30"/>
      <c r="Z2760" s="32"/>
    </row>
    <row r="2761" spans="2:26" x14ac:dyDescent="0.2">
      <c r="B2761" s="34"/>
      <c r="C2761" s="30"/>
      <c r="D2761" s="30"/>
      <c r="E2761" s="30"/>
      <c r="F2761" s="30"/>
      <c r="G2761" s="30"/>
      <c r="H2761" s="30"/>
      <c r="I2761" s="30"/>
      <c r="J2761" s="30"/>
      <c r="K2761" s="30"/>
      <c r="L2761" s="30"/>
      <c r="M2761" s="30"/>
      <c r="N2761" s="30"/>
      <c r="O2761" s="30"/>
      <c r="P2761" s="30"/>
      <c r="Q2761" s="30"/>
      <c r="R2761" s="30"/>
      <c r="S2761" s="30"/>
      <c r="T2761" s="30"/>
      <c r="U2761" s="30"/>
      <c r="V2761" s="30"/>
      <c r="W2761" s="30"/>
      <c r="X2761" s="31"/>
      <c r="Y2761" s="30"/>
      <c r="Z2761" s="32"/>
    </row>
    <row r="2762" spans="2:26" x14ac:dyDescent="0.2">
      <c r="B2762" s="34"/>
      <c r="C2762" s="30"/>
      <c r="D2762" s="30"/>
      <c r="E2762" s="30"/>
      <c r="F2762" s="30"/>
      <c r="G2762" s="30"/>
      <c r="H2762" s="30"/>
      <c r="I2762" s="30"/>
      <c r="J2762" s="30"/>
      <c r="K2762" s="30"/>
      <c r="L2762" s="30"/>
      <c r="M2762" s="30"/>
      <c r="N2762" s="30"/>
      <c r="O2762" s="30"/>
      <c r="P2762" s="30"/>
      <c r="Q2762" s="30"/>
      <c r="R2762" s="30"/>
      <c r="S2762" s="30"/>
      <c r="T2762" s="30"/>
      <c r="U2762" s="30"/>
      <c r="V2762" s="30"/>
      <c r="W2762" s="30"/>
      <c r="X2762" s="31"/>
      <c r="Y2762" s="30"/>
      <c r="Z2762" s="32"/>
    </row>
    <row r="2763" spans="2:26" x14ac:dyDescent="0.2">
      <c r="B2763" s="34"/>
      <c r="C2763" s="30"/>
      <c r="D2763" s="30"/>
      <c r="E2763" s="30"/>
      <c r="F2763" s="30"/>
      <c r="G2763" s="30"/>
      <c r="H2763" s="30"/>
      <c r="I2763" s="30"/>
      <c r="J2763" s="30"/>
      <c r="K2763" s="30"/>
      <c r="L2763" s="30"/>
      <c r="M2763" s="30"/>
      <c r="N2763" s="30"/>
      <c r="O2763" s="30"/>
      <c r="P2763" s="30"/>
      <c r="Q2763" s="30"/>
      <c r="R2763" s="30"/>
      <c r="S2763" s="30"/>
      <c r="T2763" s="30"/>
      <c r="U2763" s="30"/>
      <c r="V2763" s="30"/>
      <c r="W2763" s="30"/>
      <c r="X2763" s="31"/>
      <c r="Y2763" s="30"/>
      <c r="Z2763" s="32"/>
    </row>
    <row r="2764" spans="2:26" x14ac:dyDescent="0.2">
      <c r="B2764" s="34"/>
      <c r="C2764" s="30"/>
      <c r="D2764" s="30"/>
      <c r="E2764" s="30"/>
      <c r="F2764" s="30"/>
      <c r="G2764" s="30"/>
      <c r="H2764" s="30"/>
      <c r="I2764" s="30"/>
      <c r="J2764" s="30"/>
      <c r="K2764" s="30"/>
      <c r="L2764" s="30"/>
      <c r="M2764" s="30"/>
      <c r="N2764" s="30"/>
      <c r="O2764" s="30"/>
      <c r="P2764" s="30"/>
      <c r="Q2764" s="30"/>
      <c r="R2764" s="30"/>
      <c r="S2764" s="30"/>
      <c r="T2764" s="30"/>
      <c r="U2764" s="30"/>
      <c r="V2764" s="30"/>
      <c r="W2764" s="30"/>
      <c r="X2764" s="31"/>
      <c r="Y2764" s="30"/>
      <c r="Z2764" s="32"/>
    </row>
    <row r="2765" spans="2:26" x14ac:dyDescent="0.2">
      <c r="B2765" s="34"/>
      <c r="C2765" s="30"/>
      <c r="D2765" s="30"/>
      <c r="E2765" s="30"/>
      <c r="F2765" s="30"/>
      <c r="G2765" s="30"/>
      <c r="H2765" s="30"/>
      <c r="I2765" s="30"/>
      <c r="J2765" s="30"/>
      <c r="K2765" s="30"/>
      <c r="L2765" s="30"/>
      <c r="M2765" s="30"/>
      <c r="N2765" s="30"/>
      <c r="O2765" s="30"/>
      <c r="P2765" s="30"/>
      <c r="Q2765" s="30"/>
      <c r="R2765" s="30"/>
      <c r="S2765" s="30"/>
      <c r="T2765" s="30"/>
      <c r="U2765" s="30"/>
      <c r="V2765" s="30"/>
      <c r="W2765" s="30"/>
      <c r="X2765" s="31"/>
      <c r="Y2765" s="30"/>
      <c r="Z2765" s="32"/>
    </row>
    <row r="2766" spans="2:26" x14ac:dyDescent="0.2">
      <c r="B2766" s="34"/>
      <c r="C2766" s="30"/>
      <c r="D2766" s="30"/>
      <c r="E2766" s="30"/>
      <c r="F2766" s="30"/>
      <c r="G2766" s="30"/>
      <c r="H2766" s="30"/>
      <c r="I2766" s="30"/>
      <c r="J2766" s="30"/>
      <c r="K2766" s="30"/>
      <c r="L2766" s="30"/>
      <c r="M2766" s="30"/>
      <c r="N2766" s="30"/>
      <c r="O2766" s="30"/>
      <c r="P2766" s="30"/>
      <c r="Q2766" s="30"/>
      <c r="R2766" s="30"/>
      <c r="S2766" s="30"/>
      <c r="T2766" s="30"/>
      <c r="U2766" s="30"/>
      <c r="V2766" s="30"/>
      <c r="W2766" s="30"/>
      <c r="X2766" s="31"/>
      <c r="Y2766" s="30"/>
      <c r="Z2766" s="32"/>
    </row>
    <row r="2767" spans="2:26" x14ac:dyDescent="0.2">
      <c r="B2767" s="34"/>
      <c r="C2767" s="30"/>
      <c r="D2767" s="30"/>
      <c r="E2767" s="30"/>
      <c r="F2767" s="30"/>
      <c r="G2767" s="30"/>
      <c r="H2767" s="30"/>
      <c r="I2767" s="30"/>
      <c r="J2767" s="30"/>
      <c r="K2767" s="30"/>
      <c r="L2767" s="30"/>
      <c r="M2767" s="30"/>
      <c r="N2767" s="30"/>
      <c r="O2767" s="30"/>
      <c r="P2767" s="30"/>
      <c r="Q2767" s="30"/>
      <c r="R2767" s="30"/>
      <c r="S2767" s="30"/>
      <c r="T2767" s="30"/>
      <c r="U2767" s="30"/>
      <c r="V2767" s="30"/>
      <c r="W2767" s="30"/>
      <c r="X2767" s="31"/>
      <c r="Y2767" s="30"/>
      <c r="Z2767" s="32"/>
    </row>
    <row r="2768" spans="2:26" x14ac:dyDescent="0.2">
      <c r="B2768" s="34"/>
      <c r="C2768" s="30"/>
      <c r="D2768" s="30"/>
      <c r="E2768" s="30"/>
      <c r="F2768" s="30"/>
      <c r="G2768" s="30"/>
      <c r="H2768" s="30"/>
      <c r="I2768" s="30"/>
      <c r="J2768" s="30"/>
      <c r="K2768" s="30"/>
      <c r="L2768" s="30"/>
      <c r="M2768" s="30"/>
      <c r="N2768" s="30"/>
      <c r="O2768" s="30"/>
      <c r="P2768" s="30"/>
      <c r="Q2768" s="30"/>
      <c r="R2768" s="30"/>
      <c r="S2768" s="30"/>
      <c r="T2768" s="30"/>
      <c r="U2768" s="30"/>
      <c r="V2768" s="30"/>
      <c r="W2768" s="30"/>
      <c r="X2768" s="31"/>
      <c r="Y2768" s="30"/>
      <c r="Z2768" s="32"/>
    </row>
    <row r="2769" spans="2:26" x14ac:dyDescent="0.2">
      <c r="B2769" s="34"/>
      <c r="C2769" s="30"/>
      <c r="D2769" s="30"/>
      <c r="E2769" s="30"/>
      <c r="F2769" s="30"/>
      <c r="G2769" s="30"/>
      <c r="H2769" s="30"/>
      <c r="I2769" s="30"/>
      <c r="J2769" s="30"/>
      <c r="K2769" s="30"/>
      <c r="L2769" s="30"/>
      <c r="M2769" s="30"/>
      <c r="N2769" s="30"/>
      <c r="O2769" s="30"/>
      <c r="P2769" s="30"/>
      <c r="Q2769" s="30"/>
      <c r="R2769" s="30"/>
      <c r="S2769" s="30"/>
      <c r="T2769" s="30"/>
      <c r="U2769" s="30"/>
      <c r="V2769" s="30"/>
      <c r="W2769" s="30"/>
      <c r="X2769" s="31"/>
      <c r="Y2769" s="30"/>
      <c r="Z2769" s="32"/>
    </row>
    <row r="2770" spans="2:26" x14ac:dyDescent="0.2">
      <c r="B2770" s="34"/>
      <c r="C2770" s="30"/>
      <c r="D2770" s="30"/>
      <c r="E2770" s="30"/>
      <c r="F2770" s="30"/>
      <c r="G2770" s="30"/>
      <c r="H2770" s="30"/>
      <c r="I2770" s="30"/>
      <c r="J2770" s="30"/>
      <c r="K2770" s="30"/>
      <c r="L2770" s="30"/>
      <c r="M2770" s="30"/>
      <c r="N2770" s="30"/>
      <c r="O2770" s="30"/>
      <c r="P2770" s="30"/>
      <c r="Q2770" s="30"/>
      <c r="R2770" s="30"/>
      <c r="S2770" s="30"/>
      <c r="T2770" s="30"/>
      <c r="U2770" s="30"/>
      <c r="V2770" s="30"/>
      <c r="W2770" s="30"/>
      <c r="X2770" s="31"/>
      <c r="Y2770" s="30"/>
      <c r="Z2770" s="32"/>
    </row>
    <row r="2771" spans="2:26" x14ac:dyDescent="0.2">
      <c r="B2771" s="34"/>
      <c r="C2771" s="30"/>
      <c r="D2771" s="30"/>
      <c r="E2771" s="30"/>
      <c r="F2771" s="30"/>
      <c r="G2771" s="30"/>
      <c r="H2771" s="30"/>
      <c r="I2771" s="30"/>
      <c r="J2771" s="30"/>
      <c r="K2771" s="30"/>
      <c r="L2771" s="30"/>
      <c r="M2771" s="30"/>
      <c r="N2771" s="30"/>
      <c r="O2771" s="30"/>
      <c r="P2771" s="30"/>
      <c r="Q2771" s="30"/>
      <c r="R2771" s="30"/>
      <c r="S2771" s="30"/>
      <c r="T2771" s="30"/>
      <c r="U2771" s="30"/>
      <c r="V2771" s="30"/>
      <c r="W2771" s="30"/>
      <c r="X2771" s="31"/>
      <c r="Y2771" s="30"/>
      <c r="Z2771" s="32"/>
    </row>
    <row r="2772" spans="2:26" x14ac:dyDescent="0.2">
      <c r="B2772" s="34"/>
      <c r="C2772" s="30"/>
      <c r="D2772" s="30"/>
      <c r="E2772" s="30"/>
      <c r="F2772" s="30"/>
      <c r="G2772" s="30"/>
      <c r="H2772" s="30"/>
      <c r="I2772" s="30"/>
      <c r="J2772" s="30"/>
      <c r="K2772" s="30"/>
      <c r="L2772" s="30"/>
      <c r="M2772" s="30"/>
      <c r="N2772" s="30"/>
      <c r="O2772" s="30"/>
      <c r="P2772" s="30"/>
      <c r="Q2772" s="30"/>
      <c r="R2772" s="30"/>
      <c r="S2772" s="30"/>
      <c r="T2772" s="30"/>
      <c r="U2772" s="30"/>
      <c r="V2772" s="30"/>
      <c r="W2772" s="30"/>
      <c r="X2772" s="31"/>
      <c r="Y2772" s="30"/>
      <c r="Z2772" s="32"/>
    </row>
    <row r="2773" spans="2:26" x14ac:dyDescent="0.2">
      <c r="B2773" s="34"/>
      <c r="C2773" s="30"/>
      <c r="D2773" s="30"/>
      <c r="E2773" s="30"/>
      <c r="F2773" s="30"/>
      <c r="G2773" s="30"/>
      <c r="H2773" s="30"/>
      <c r="I2773" s="30"/>
      <c r="J2773" s="30"/>
      <c r="K2773" s="30"/>
      <c r="L2773" s="30"/>
      <c r="M2773" s="30"/>
      <c r="N2773" s="30"/>
      <c r="O2773" s="30"/>
      <c r="P2773" s="30"/>
      <c r="Q2773" s="30"/>
      <c r="R2773" s="30"/>
      <c r="S2773" s="30"/>
      <c r="T2773" s="30"/>
      <c r="U2773" s="30"/>
      <c r="V2773" s="30"/>
      <c r="W2773" s="30"/>
      <c r="X2773" s="31"/>
      <c r="Y2773" s="30"/>
      <c r="Z2773" s="32"/>
    </row>
    <row r="2774" spans="2:26" x14ac:dyDescent="0.2">
      <c r="B2774" s="34"/>
      <c r="C2774" s="30"/>
      <c r="D2774" s="30"/>
      <c r="E2774" s="30"/>
      <c r="F2774" s="30"/>
      <c r="G2774" s="30"/>
      <c r="H2774" s="30"/>
      <c r="I2774" s="30"/>
      <c r="J2774" s="30"/>
      <c r="K2774" s="30"/>
      <c r="L2774" s="30"/>
      <c r="M2774" s="30"/>
      <c r="N2774" s="30"/>
      <c r="O2774" s="30"/>
      <c r="P2774" s="30"/>
      <c r="Q2774" s="30"/>
      <c r="R2774" s="30"/>
      <c r="S2774" s="30"/>
      <c r="T2774" s="30"/>
      <c r="U2774" s="30"/>
      <c r="V2774" s="30"/>
      <c r="W2774" s="30"/>
      <c r="X2774" s="31"/>
      <c r="Y2774" s="30"/>
      <c r="Z2774" s="32"/>
    </row>
    <row r="2775" spans="2:26" x14ac:dyDescent="0.2">
      <c r="B2775" s="34"/>
      <c r="C2775" s="30"/>
      <c r="D2775" s="30"/>
      <c r="E2775" s="30"/>
      <c r="F2775" s="30"/>
      <c r="G2775" s="30"/>
      <c r="H2775" s="30"/>
      <c r="I2775" s="30"/>
      <c r="J2775" s="30"/>
      <c r="K2775" s="30"/>
      <c r="L2775" s="30"/>
      <c r="M2775" s="30"/>
      <c r="N2775" s="30"/>
      <c r="O2775" s="30"/>
      <c r="P2775" s="30"/>
      <c r="Q2775" s="30"/>
      <c r="R2775" s="30"/>
      <c r="S2775" s="30"/>
      <c r="T2775" s="30"/>
      <c r="U2775" s="30"/>
      <c r="V2775" s="30"/>
      <c r="W2775" s="30"/>
      <c r="X2775" s="31"/>
      <c r="Y2775" s="30"/>
      <c r="Z2775" s="32"/>
    </row>
    <row r="2776" spans="2:26" x14ac:dyDescent="0.2">
      <c r="B2776" s="34"/>
      <c r="C2776" s="30"/>
      <c r="D2776" s="30"/>
      <c r="E2776" s="30"/>
      <c r="F2776" s="30"/>
      <c r="G2776" s="30"/>
      <c r="H2776" s="30"/>
      <c r="I2776" s="30"/>
      <c r="J2776" s="30"/>
      <c r="K2776" s="30"/>
      <c r="L2776" s="30"/>
      <c r="M2776" s="30"/>
      <c r="N2776" s="30"/>
      <c r="O2776" s="30"/>
      <c r="P2776" s="30"/>
      <c r="Q2776" s="30"/>
      <c r="R2776" s="30"/>
      <c r="S2776" s="30"/>
      <c r="T2776" s="30"/>
      <c r="U2776" s="30"/>
      <c r="V2776" s="30"/>
      <c r="W2776" s="30"/>
      <c r="X2776" s="31"/>
      <c r="Y2776" s="30"/>
      <c r="Z2776" s="32"/>
    </row>
    <row r="2777" spans="2:26" x14ac:dyDescent="0.2">
      <c r="B2777" s="34"/>
      <c r="C2777" s="30"/>
      <c r="D2777" s="30"/>
      <c r="E2777" s="30"/>
      <c r="F2777" s="30"/>
      <c r="G2777" s="30"/>
      <c r="H2777" s="30"/>
      <c r="I2777" s="30"/>
      <c r="J2777" s="30"/>
      <c r="K2777" s="30"/>
      <c r="L2777" s="30"/>
      <c r="M2777" s="30"/>
      <c r="N2777" s="30"/>
      <c r="O2777" s="30"/>
      <c r="P2777" s="30"/>
      <c r="Q2777" s="30"/>
      <c r="R2777" s="30"/>
      <c r="S2777" s="30"/>
      <c r="T2777" s="30"/>
      <c r="U2777" s="30"/>
      <c r="V2777" s="30"/>
      <c r="W2777" s="30"/>
      <c r="X2777" s="31"/>
      <c r="Y2777" s="30"/>
      <c r="Z2777" s="32"/>
    </row>
    <row r="2778" spans="2:26" x14ac:dyDescent="0.2">
      <c r="B2778" s="34"/>
      <c r="C2778" s="30"/>
      <c r="D2778" s="30"/>
      <c r="E2778" s="30"/>
      <c r="F2778" s="30"/>
      <c r="G2778" s="30"/>
      <c r="H2778" s="30"/>
      <c r="I2778" s="30"/>
      <c r="J2778" s="30"/>
      <c r="K2778" s="30"/>
      <c r="L2778" s="30"/>
      <c r="M2778" s="30"/>
      <c r="N2778" s="30"/>
      <c r="O2778" s="30"/>
      <c r="P2778" s="30"/>
      <c r="Q2778" s="30"/>
      <c r="R2778" s="30"/>
      <c r="S2778" s="30"/>
      <c r="T2778" s="30"/>
      <c r="U2778" s="30"/>
      <c r="V2778" s="30"/>
      <c r="W2778" s="30"/>
      <c r="X2778" s="31"/>
      <c r="Y2778" s="30"/>
      <c r="Z2778" s="32"/>
    </row>
    <row r="2779" spans="2:26" x14ac:dyDescent="0.2">
      <c r="B2779" s="34"/>
      <c r="C2779" s="30"/>
      <c r="D2779" s="30"/>
      <c r="E2779" s="30"/>
      <c r="F2779" s="30"/>
      <c r="G2779" s="30"/>
      <c r="H2779" s="30"/>
      <c r="I2779" s="30"/>
      <c r="J2779" s="30"/>
      <c r="K2779" s="30"/>
      <c r="L2779" s="30"/>
      <c r="M2779" s="30"/>
      <c r="N2779" s="30"/>
      <c r="O2779" s="30"/>
      <c r="P2779" s="30"/>
      <c r="Q2779" s="30"/>
      <c r="R2779" s="30"/>
      <c r="S2779" s="30"/>
      <c r="T2779" s="30"/>
      <c r="U2779" s="30"/>
      <c r="V2779" s="30"/>
      <c r="W2779" s="30"/>
      <c r="X2779" s="31"/>
      <c r="Y2779" s="30"/>
      <c r="Z2779" s="32"/>
    </row>
    <row r="2780" spans="2:26" x14ac:dyDescent="0.2">
      <c r="B2780" s="34"/>
      <c r="C2780" s="30"/>
      <c r="D2780" s="30"/>
      <c r="E2780" s="30"/>
      <c r="F2780" s="30"/>
      <c r="G2780" s="30"/>
      <c r="H2780" s="30"/>
      <c r="I2780" s="30"/>
      <c r="J2780" s="30"/>
      <c r="K2780" s="30"/>
      <c r="L2780" s="30"/>
      <c r="M2780" s="30"/>
      <c r="N2780" s="30"/>
      <c r="O2780" s="30"/>
      <c r="P2780" s="30"/>
      <c r="Q2780" s="30"/>
      <c r="R2780" s="30"/>
      <c r="S2780" s="30"/>
      <c r="T2780" s="30"/>
      <c r="U2780" s="30"/>
      <c r="V2780" s="30"/>
      <c r="W2780" s="30"/>
      <c r="X2780" s="31"/>
      <c r="Y2780" s="30"/>
      <c r="Z2780" s="32"/>
    </row>
    <row r="2781" spans="2:26" x14ac:dyDescent="0.2">
      <c r="B2781" s="34"/>
      <c r="C2781" s="30"/>
      <c r="D2781" s="30"/>
      <c r="E2781" s="30"/>
      <c r="F2781" s="30"/>
      <c r="G2781" s="30"/>
      <c r="H2781" s="30"/>
      <c r="I2781" s="30"/>
      <c r="J2781" s="30"/>
      <c r="K2781" s="30"/>
      <c r="L2781" s="30"/>
      <c r="M2781" s="30"/>
      <c r="N2781" s="30"/>
      <c r="O2781" s="30"/>
      <c r="P2781" s="30"/>
      <c r="Q2781" s="30"/>
      <c r="R2781" s="30"/>
      <c r="S2781" s="30"/>
      <c r="T2781" s="30"/>
      <c r="U2781" s="30"/>
      <c r="V2781" s="30"/>
      <c r="W2781" s="30"/>
      <c r="X2781" s="31"/>
      <c r="Y2781" s="30"/>
      <c r="Z2781" s="32"/>
    </row>
    <row r="2782" spans="2:26" x14ac:dyDescent="0.2">
      <c r="B2782" s="34"/>
      <c r="C2782" s="30"/>
      <c r="D2782" s="30"/>
      <c r="E2782" s="30"/>
      <c r="F2782" s="30"/>
      <c r="G2782" s="30"/>
      <c r="H2782" s="30"/>
      <c r="I2782" s="30"/>
      <c r="J2782" s="30"/>
      <c r="K2782" s="30"/>
      <c r="L2782" s="30"/>
      <c r="M2782" s="30"/>
      <c r="N2782" s="30"/>
      <c r="O2782" s="30"/>
      <c r="P2782" s="30"/>
      <c r="Q2782" s="30"/>
      <c r="R2782" s="30"/>
      <c r="S2782" s="30"/>
      <c r="T2782" s="30"/>
      <c r="U2782" s="30"/>
      <c r="V2782" s="30"/>
      <c r="W2782" s="30"/>
      <c r="X2782" s="31"/>
      <c r="Y2782" s="30"/>
      <c r="Z2782" s="32"/>
    </row>
    <row r="2783" spans="2:26" x14ac:dyDescent="0.2">
      <c r="B2783" s="34"/>
      <c r="C2783" s="30"/>
      <c r="D2783" s="30"/>
      <c r="E2783" s="30"/>
      <c r="F2783" s="30"/>
      <c r="G2783" s="30"/>
      <c r="H2783" s="30"/>
      <c r="I2783" s="30"/>
      <c r="J2783" s="30"/>
      <c r="K2783" s="30"/>
      <c r="L2783" s="30"/>
      <c r="M2783" s="30"/>
      <c r="N2783" s="30"/>
      <c r="O2783" s="30"/>
      <c r="P2783" s="30"/>
      <c r="Q2783" s="30"/>
      <c r="R2783" s="30"/>
      <c r="S2783" s="30"/>
      <c r="T2783" s="30"/>
      <c r="U2783" s="30"/>
      <c r="V2783" s="30"/>
      <c r="W2783" s="30"/>
      <c r="X2783" s="31"/>
      <c r="Y2783" s="30"/>
      <c r="Z2783" s="32"/>
    </row>
    <row r="2784" spans="2:26" x14ac:dyDescent="0.2">
      <c r="B2784" s="34"/>
      <c r="C2784" s="30"/>
      <c r="D2784" s="30"/>
      <c r="E2784" s="30"/>
      <c r="F2784" s="30"/>
      <c r="G2784" s="30"/>
      <c r="H2784" s="30"/>
      <c r="I2784" s="30"/>
      <c r="J2784" s="30"/>
      <c r="K2784" s="30"/>
      <c r="L2784" s="30"/>
      <c r="M2784" s="30"/>
      <c r="N2784" s="30"/>
      <c r="O2784" s="30"/>
      <c r="P2784" s="30"/>
      <c r="Q2784" s="30"/>
      <c r="R2784" s="30"/>
      <c r="S2784" s="30"/>
      <c r="T2784" s="30"/>
      <c r="U2784" s="30"/>
      <c r="V2784" s="30"/>
      <c r="W2784" s="30"/>
      <c r="X2784" s="31"/>
      <c r="Y2784" s="30"/>
      <c r="Z2784" s="32"/>
    </row>
    <row r="2785" spans="2:26" x14ac:dyDescent="0.2">
      <c r="B2785" s="34"/>
      <c r="C2785" s="30"/>
      <c r="D2785" s="30"/>
      <c r="E2785" s="30"/>
      <c r="F2785" s="30"/>
      <c r="G2785" s="30"/>
      <c r="H2785" s="30"/>
      <c r="I2785" s="30"/>
      <c r="J2785" s="30"/>
      <c r="K2785" s="30"/>
      <c r="L2785" s="30"/>
      <c r="M2785" s="30"/>
      <c r="N2785" s="30"/>
      <c r="O2785" s="30"/>
      <c r="P2785" s="30"/>
      <c r="Q2785" s="30"/>
      <c r="R2785" s="30"/>
      <c r="S2785" s="30"/>
      <c r="T2785" s="30"/>
      <c r="U2785" s="30"/>
      <c r="V2785" s="30"/>
      <c r="W2785" s="30"/>
      <c r="X2785" s="31"/>
      <c r="Y2785" s="30"/>
      <c r="Z2785" s="32"/>
    </row>
    <row r="2786" spans="2:26" x14ac:dyDescent="0.2">
      <c r="B2786" s="34"/>
      <c r="C2786" s="30"/>
      <c r="D2786" s="30"/>
      <c r="E2786" s="30"/>
      <c r="F2786" s="30"/>
      <c r="G2786" s="30"/>
      <c r="H2786" s="30"/>
      <c r="I2786" s="30"/>
      <c r="J2786" s="30"/>
      <c r="K2786" s="30"/>
      <c r="L2786" s="30"/>
      <c r="M2786" s="30"/>
      <c r="N2786" s="30"/>
      <c r="O2786" s="30"/>
      <c r="P2786" s="30"/>
      <c r="Q2786" s="30"/>
      <c r="R2786" s="30"/>
      <c r="S2786" s="30"/>
      <c r="T2786" s="30"/>
      <c r="U2786" s="30"/>
      <c r="V2786" s="30"/>
      <c r="W2786" s="30"/>
      <c r="X2786" s="31"/>
      <c r="Y2786" s="30"/>
      <c r="Z2786" s="32"/>
    </row>
    <row r="2787" spans="2:26" x14ac:dyDescent="0.2">
      <c r="B2787" s="34"/>
      <c r="C2787" s="30"/>
      <c r="D2787" s="30"/>
      <c r="E2787" s="30"/>
      <c r="F2787" s="30"/>
      <c r="G2787" s="30"/>
      <c r="H2787" s="30"/>
      <c r="I2787" s="30"/>
      <c r="J2787" s="30"/>
      <c r="K2787" s="30"/>
      <c r="L2787" s="30"/>
      <c r="M2787" s="30"/>
      <c r="N2787" s="30"/>
      <c r="O2787" s="30"/>
      <c r="P2787" s="30"/>
      <c r="Q2787" s="30"/>
      <c r="R2787" s="30"/>
      <c r="S2787" s="30"/>
      <c r="T2787" s="30"/>
      <c r="U2787" s="30"/>
      <c r="V2787" s="30"/>
      <c r="W2787" s="30"/>
      <c r="X2787" s="31"/>
      <c r="Y2787" s="30"/>
      <c r="Z2787" s="32"/>
    </row>
    <row r="2788" spans="2:26" x14ac:dyDescent="0.2">
      <c r="B2788" s="34"/>
      <c r="C2788" s="30"/>
      <c r="D2788" s="30"/>
      <c r="E2788" s="30"/>
      <c r="F2788" s="30"/>
      <c r="G2788" s="30"/>
      <c r="H2788" s="30"/>
      <c r="I2788" s="30"/>
      <c r="J2788" s="30"/>
      <c r="K2788" s="30"/>
      <c r="L2788" s="30"/>
      <c r="M2788" s="30"/>
      <c r="N2788" s="30"/>
      <c r="O2788" s="30"/>
      <c r="P2788" s="30"/>
      <c r="Q2788" s="30"/>
      <c r="R2788" s="30"/>
      <c r="S2788" s="30"/>
      <c r="T2788" s="30"/>
      <c r="U2788" s="30"/>
      <c r="V2788" s="30"/>
      <c r="W2788" s="30"/>
      <c r="X2788" s="31"/>
      <c r="Y2788" s="30"/>
      <c r="Z2788" s="32"/>
    </row>
    <row r="2789" spans="2:26" x14ac:dyDescent="0.2">
      <c r="B2789" s="34"/>
      <c r="C2789" s="30"/>
      <c r="D2789" s="30"/>
      <c r="E2789" s="30"/>
      <c r="F2789" s="30"/>
      <c r="G2789" s="30"/>
      <c r="H2789" s="30"/>
      <c r="I2789" s="30"/>
      <c r="J2789" s="30"/>
      <c r="K2789" s="30"/>
      <c r="L2789" s="30"/>
      <c r="M2789" s="30"/>
      <c r="N2789" s="30"/>
      <c r="O2789" s="30"/>
      <c r="P2789" s="30"/>
      <c r="Q2789" s="30"/>
      <c r="R2789" s="30"/>
      <c r="S2789" s="30"/>
      <c r="T2789" s="30"/>
      <c r="U2789" s="30"/>
      <c r="V2789" s="30"/>
      <c r="W2789" s="30"/>
      <c r="X2789" s="31"/>
      <c r="Y2789" s="30"/>
      <c r="Z2789" s="32"/>
    </row>
    <row r="2790" spans="2:26" x14ac:dyDescent="0.2">
      <c r="B2790" s="34"/>
      <c r="C2790" s="30"/>
      <c r="D2790" s="30"/>
      <c r="E2790" s="30"/>
      <c r="F2790" s="30"/>
      <c r="G2790" s="30"/>
      <c r="H2790" s="30"/>
      <c r="I2790" s="30"/>
      <c r="J2790" s="30"/>
      <c r="K2790" s="30"/>
      <c r="L2790" s="30"/>
      <c r="M2790" s="30"/>
      <c r="N2790" s="30"/>
      <c r="O2790" s="30"/>
      <c r="P2790" s="30"/>
      <c r="Q2790" s="30"/>
      <c r="R2790" s="30"/>
      <c r="S2790" s="30"/>
      <c r="T2790" s="30"/>
      <c r="U2790" s="30"/>
      <c r="V2790" s="30"/>
      <c r="W2790" s="30"/>
      <c r="X2790" s="31"/>
      <c r="Y2790" s="30"/>
      <c r="Z2790" s="32"/>
    </row>
    <row r="2791" spans="2:26" x14ac:dyDescent="0.2">
      <c r="B2791" s="34"/>
      <c r="C2791" s="30"/>
      <c r="D2791" s="30"/>
      <c r="E2791" s="30"/>
      <c r="F2791" s="30"/>
      <c r="G2791" s="30"/>
      <c r="H2791" s="30"/>
      <c r="I2791" s="30"/>
      <c r="J2791" s="30"/>
      <c r="K2791" s="30"/>
      <c r="L2791" s="30"/>
      <c r="M2791" s="30"/>
      <c r="N2791" s="30"/>
      <c r="O2791" s="30"/>
      <c r="P2791" s="30"/>
      <c r="Q2791" s="30"/>
      <c r="R2791" s="30"/>
      <c r="S2791" s="30"/>
      <c r="T2791" s="30"/>
      <c r="U2791" s="30"/>
      <c r="V2791" s="30"/>
      <c r="W2791" s="30"/>
      <c r="X2791" s="31"/>
      <c r="Y2791" s="30"/>
      <c r="Z2791" s="32"/>
    </row>
    <row r="2792" spans="2:26" x14ac:dyDescent="0.2">
      <c r="B2792" s="34"/>
      <c r="C2792" s="30"/>
      <c r="D2792" s="30"/>
      <c r="E2792" s="30"/>
      <c r="F2792" s="30"/>
      <c r="G2792" s="30"/>
      <c r="H2792" s="30"/>
      <c r="I2792" s="30"/>
      <c r="J2792" s="30"/>
      <c r="K2792" s="30"/>
      <c r="L2792" s="30"/>
      <c r="M2792" s="30"/>
      <c r="N2792" s="30"/>
      <c r="O2792" s="30"/>
      <c r="P2792" s="30"/>
      <c r="Q2792" s="30"/>
      <c r="R2792" s="30"/>
      <c r="S2792" s="30"/>
      <c r="T2792" s="30"/>
      <c r="U2792" s="30"/>
      <c r="V2792" s="30"/>
      <c r="W2792" s="30"/>
      <c r="X2792" s="31"/>
      <c r="Y2792" s="30"/>
      <c r="Z2792" s="32"/>
    </row>
    <row r="2793" spans="2:26" x14ac:dyDescent="0.2">
      <c r="B2793" s="34"/>
      <c r="C2793" s="30"/>
      <c r="D2793" s="30"/>
      <c r="E2793" s="30"/>
      <c r="F2793" s="30"/>
      <c r="G2793" s="30"/>
      <c r="H2793" s="30"/>
      <c r="I2793" s="30"/>
      <c r="J2793" s="30"/>
      <c r="K2793" s="30"/>
      <c r="L2793" s="30"/>
      <c r="M2793" s="30"/>
      <c r="N2793" s="30"/>
      <c r="O2793" s="30"/>
      <c r="P2793" s="30"/>
      <c r="Q2793" s="30"/>
      <c r="R2793" s="30"/>
      <c r="S2793" s="30"/>
      <c r="T2793" s="30"/>
      <c r="U2793" s="30"/>
      <c r="V2793" s="30"/>
      <c r="W2793" s="30"/>
      <c r="X2793" s="31"/>
      <c r="Y2793" s="30"/>
      <c r="Z2793" s="32"/>
    </row>
    <row r="2794" spans="2:26" x14ac:dyDescent="0.2">
      <c r="B2794" s="34"/>
      <c r="C2794" s="30"/>
      <c r="D2794" s="30"/>
      <c r="E2794" s="30"/>
      <c r="F2794" s="30"/>
      <c r="G2794" s="30"/>
      <c r="H2794" s="30"/>
      <c r="I2794" s="30"/>
      <c r="J2794" s="30"/>
      <c r="K2794" s="30"/>
      <c r="L2794" s="30"/>
      <c r="M2794" s="30"/>
      <c r="N2794" s="30"/>
      <c r="O2794" s="30"/>
      <c r="P2794" s="30"/>
      <c r="Q2794" s="30"/>
      <c r="R2794" s="30"/>
      <c r="S2794" s="30"/>
      <c r="T2794" s="30"/>
      <c r="U2794" s="30"/>
      <c r="V2794" s="30"/>
      <c r="W2794" s="30"/>
      <c r="X2794" s="31"/>
      <c r="Y2794" s="30"/>
      <c r="Z2794" s="32"/>
    </row>
    <row r="2795" spans="2:26" x14ac:dyDescent="0.2">
      <c r="B2795" s="34"/>
      <c r="C2795" s="30"/>
      <c r="D2795" s="30"/>
      <c r="E2795" s="30"/>
      <c r="F2795" s="30"/>
      <c r="G2795" s="30"/>
      <c r="H2795" s="30"/>
      <c r="I2795" s="30"/>
      <c r="J2795" s="30"/>
      <c r="K2795" s="30"/>
      <c r="L2795" s="30"/>
      <c r="M2795" s="30"/>
      <c r="N2795" s="30"/>
      <c r="O2795" s="30"/>
      <c r="P2795" s="30"/>
      <c r="Q2795" s="30"/>
      <c r="R2795" s="30"/>
      <c r="S2795" s="30"/>
      <c r="T2795" s="30"/>
      <c r="U2795" s="30"/>
      <c r="V2795" s="30"/>
      <c r="W2795" s="30"/>
      <c r="X2795" s="31"/>
      <c r="Y2795" s="30"/>
      <c r="Z2795" s="32"/>
    </row>
    <row r="2796" spans="2:26" x14ac:dyDescent="0.2">
      <c r="B2796" s="34"/>
      <c r="C2796" s="30"/>
      <c r="D2796" s="30"/>
      <c r="E2796" s="30"/>
      <c r="F2796" s="30"/>
      <c r="G2796" s="30"/>
      <c r="H2796" s="30"/>
      <c r="I2796" s="30"/>
      <c r="J2796" s="30"/>
      <c r="K2796" s="30"/>
      <c r="L2796" s="30"/>
      <c r="M2796" s="30"/>
      <c r="N2796" s="30"/>
      <c r="O2796" s="30"/>
      <c r="P2796" s="30"/>
      <c r="Q2796" s="30"/>
      <c r="R2796" s="30"/>
      <c r="S2796" s="30"/>
      <c r="T2796" s="30"/>
      <c r="U2796" s="30"/>
      <c r="V2796" s="30"/>
      <c r="W2796" s="30"/>
      <c r="X2796" s="31"/>
      <c r="Y2796" s="30"/>
      <c r="Z2796" s="32"/>
    </row>
    <row r="2797" spans="2:26" x14ac:dyDescent="0.2">
      <c r="B2797" s="34"/>
      <c r="C2797" s="30"/>
      <c r="D2797" s="30"/>
      <c r="E2797" s="30"/>
      <c r="F2797" s="30"/>
      <c r="G2797" s="30"/>
      <c r="H2797" s="30"/>
      <c r="I2797" s="30"/>
      <c r="J2797" s="30"/>
      <c r="K2797" s="30"/>
      <c r="L2797" s="30"/>
      <c r="M2797" s="30"/>
      <c r="N2797" s="30"/>
      <c r="O2797" s="30"/>
      <c r="P2797" s="30"/>
      <c r="Q2797" s="30"/>
      <c r="R2797" s="30"/>
      <c r="S2797" s="30"/>
      <c r="T2797" s="30"/>
      <c r="U2797" s="30"/>
      <c r="V2797" s="30"/>
      <c r="W2797" s="30"/>
      <c r="X2797" s="31"/>
      <c r="Y2797" s="30"/>
      <c r="Z2797" s="32"/>
    </row>
    <row r="2798" spans="2:26" x14ac:dyDescent="0.2">
      <c r="B2798" s="34"/>
      <c r="C2798" s="30"/>
      <c r="D2798" s="30"/>
      <c r="E2798" s="30"/>
      <c r="F2798" s="30"/>
      <c r="G2798" s="30"/>
      <c r="H2798" s="30"/>
      <c r="I2798" s="30"/>
      <c r="J2798" s="30"/>
      <c r="K2798" s="30"/>
      <c r="L2798" s="30"/>
      <c r="M2798" s="30"/>
      <c r="N2798" s="30"/>
      <c r="O2798" s="30"/>
      <c r="P2798" s="30"/>
      <c r="Q2798" s="30"/>
      <c r="R2798" s="30"/>
      <c r="S2798" s="30"/>
      <c r="T2798" s="30"/>
      <c r="U2798" s="30"/>
      <c r="V2798" s="30"/>
      <c r="W2798" s="30"/>
      <c r="X2798" s="31"/>
      <c r="Y2798" s="30"/>
      <c r="Z2798" s="32"/>
    </row>
    <row r="2799" spans="2:26" x14ac:dyDescent="0.2">
      <c r="B2799" s="34"/>
      <c r="C2799" s="30"/>
      <c r="D2799" s="30"/>
      <c r="E2799" s="30"/>
      <c r="F2799" s="30"/>
      <c r="G2799" s="30"/>
      <c r="H2799" s="30"/>
      <c r="I2799" s="30"/>
      <c r="J2799" s="30"/>
      <c r="K2799" s="30"/>
      <c r="L2799" s="30"/>
      <c r="M2799" s="30"/>
      <c r="N2799" s="30"/>
      <c r="O2799" s="30"/>
      <c r="P2799" s="30"/>
      <c r="Q2799" s="30"/>
      <c r="R2799" s="30"/>
      <c r="S2799" s="30"/>
      <c r="T2799" s="30"/>
      <c r="U2799" s="30"/>
      <c r="V2799" s="30"/>
      <c r="W2799" s="30"/>
      <c r="X2799" s="31"/>
      <c r="Y2799" s="30"/>
      <c r="Z2799" s="32"/>
    </row>
    <row r="2800" spans="2:26" x14ac:dyDescent="0.2">
      <c r="B2800" s="34"/>
      <c r="C2800" s="30"/>
      <c r="D2800" s="30"/>
      <c r="E2800" s="30"/>
      <c r="F2800" s="30"/>
      <c r="G2800" s="30"/>
      <c r="H2800" s="30"/>
      <c r="I2800" s="30"/>
      <c r="J2800" s="30"/>
      <c r="K2800" s="30"/>
      <c r="L2800" s="30"/>
      <c r="M2800" s="30"/>
      <c r="N2800" s="30"/>
      <c r="O2800" s="30"/>
      <c r="P2800" s="30"/>
      <c r="Q2800" s="30"/>
      <c r="R2800" s="30"/>
      <c r="S2800" s="30"/>
      <c r="T2800" s="30"/>
      <c r="U2800" s="30"/>
      <c r="V2800" s="30"/>
      <c r="W2800" s="30"/>
      <c r="X2800" s="31"/>
      <c r="Y2800" s="30"/>
      <c r="Z2800" s="32"/>
    </row>
    <row r="2801" spans="2:26" x14ac:dyDescent="0.2">
      <c r="B2801" s="34"/>
      <c r="C2801" s="30"/>
      <c r="D2801" s="30"/>
      <c r="E2801" s="30"/>
      <c r="F2801" s="30"/>
      <c r="G2801" s="30"/>
      <c r="H2801" s="30"/>
      <c r="I2801" s="30"/>
      <c r="J2801" s="30"/>
      <c r="K2801" s="30"/>
      <c r="L2801" s="30"/>
      <c r="M2801" s="30"/>
      <c r="N2801" s="30"/>
      <c r="O2801" s="30"/>
      <c r="P2801" s="30"/>
      <c r="Q2801" s="30"/>
      <c r="R2801" s="30"/>
      <c r="S2801" s="30"/>
      <c r="T2801" s="30"/>
      <c r="U2801" s="30"/>
      <c r="V2801" s="30"/>
      <c r="W2801" s="30"/>
      <c r="X2801" s="31"/>
      <c r="Y2801" s="30"/>
      <c r="Z2801" s="32"/>
    </row>
    <row r="2802" spans="2:26" x14ac:dyDescent="0.2">
      <c r="B2802" s="34"/>
      <c r="C2802" s="30"/>
      <c r="D2802" s="30"/>
      <c r="E2802" s="30"/>
      <c r="F2802" s="30"/>
      <c r="G2802" s="30"/>
      <c r="H2802" s="30"/>
      <c r="I2802" s="30"/>
      <c r="J2802" s="30"/>
      <c r="K2802" s="30"/>
      <c r="L2802" s="30"/>
      <c r="M2802" s="30"/>
      <c r="N2802" s="30"/>
      <c r="O2802" s="30"/>
      <c r="P2802" s="30"/>
      <c r="Q2802" s="30"/>
      <c r="R2802" s="30"/>
      <c r="S2802" s="30"/>
      <c r="T2802" s="30"/>
      <c r="U2802" s="30"/>
      <c r="V2802" s="30"/>
      <c r="W2802" s="30"/>
      <c r="X2802" s="31"/>
      <c r="Y2802" s="30"/>
      <c r="Z2802" s="32"/>
    </row>
    <row r="2803" spans="2:26" x14ac:dyDescent="0.2">
      <c r="B2803" s="34"/>
      <c r="C2803" s="30"/>
      <c r="D2803" s="30"/>
      <c r="E2803" s="30"/>
      <c r="F2803" s="30"/>
      <c r="G2803" s="30"/>
      <c r="H2803" s="30"/>
      <c r="I2803" s="30"/>
      <c r="J2803" s="30"/>
      <c r="K2803" s="30"/>
      <c r="L2803" s="30"/>
      <c r="M2803" s="30"/>
      <c r="N2803" s="30"/>
      <c r="O2803" s="30"/>
      <c r="P2803" s="30"/>
      <c r="Q2803" s="30"/>
      <c r="R2803" s="30"/>
      <c r="S2803" s="30"/>
      <c r="T2803" s="30"/>
      <c r="U2803" s="30"/>
      <c r="V2803" s="30"/>
      <c r="W2803" s="30"/>
      <c r="X2803" s="31"/>
      <c r="Y2803" s="30"/>
      <c r="Z2803" s="32"/>
    </row>
    <row r="2804" spans="2:26" x14ac:dyDescent="0.2">
      <c r="B2804" s="34"/>
      <c r="C2804" s="30"/>
      <c r="D2804" s="30"/>
      <c r="E2804" s="30"/>
      <c r="F2804" s="30"/>
      <c r="G2804" s="30"/>
      <c r="H2804" s="30"/>
      <c r="I2804" s="30"/>
      <c r="J2804" s="30"/>
      <c r="K2804" s="30"/>
      <c r="L2804" s="30"/>
      <c r="M2804" s="30"/>
      <c r="N2804" s="30"/>
      <c r="O2804" s="30"/>
      <c r="P2804" s="30"/>
      <c r="Q2804" s="30"/>
      <c r="R2804" s="30"/>
      <c r="S2804" s="30"/>
      <c r="T2804" s="30"/>
      <c r="U2804" s="30"/>
      <c r="V2804" s="30"/>
      <c r="W2804" s="30"/>
      <c r="X2804" s="31"/>
      <c r="Y2804" s="30"/>
      <c r="Z2804" s="32"/>
    </row>
    <row r="2805" spans="2:26" x14ac:dyDescent="0.2">
      <c r="B2805" s="34"/>
      <c r="C2805" s="30"/>
      <c r="D2805" s="30"/>
      <c r="E2805" s="30"/>
      <c r="F2805" s="30"/>
      <c r="G2805" s="30"/>
      <c r="H2805" s="30"/>
      <c r="I2805" s="30"/>
      <c r="J2805" s="30"/>
      <c r="K2805" s="30"/>
      <c r="L2805" s="30"/>
      <c r="M2805" s="30"/>
      <c r="N2805" s="30"/>
      <c r="O2805" s="30"/>
      <c r="P2805" s="30"/>
      <c r="Q2805" s="30"/>
      <c r="R2805" s="30"/>
      <c r="S2805" s="30"/>
      <c r="T2805" s="30"/>
      <c r="U2805" s="30"/>
      <c r="V2805" s="30"/>
      <c r="W2805" s="30"/>
      <c r="X2805" s="31"/>
      <c r="Y2805" s="30"/>
      <c r="Z2805" s="32"/>
    </row>
    <row r="2806" spans="2:26" x14ac:dyDescent="0.2">
      <c r="B2806" s="34"/>
      <c r="C2806" s="30"/>
      <c r="D2806" s="30"/>
      <c r="E2806" s="30"/>
      <c r="F2806" s="30"/>
      <c r="G2806" s="30"/>
      <c r="H2806" s="30"/>
      <c r="I2806" s="30"/>
      <c r="J2806" s="30"/>
      <c r="K2806" s="30"/>
      <c r="L2806" s="30"/>
      <c r="M2806" s="30"/>
      <c r="N2806" s="30"/>
      <c r="O2806" s="30"/>
      <c r="P2806" s="30"/>
      <c r="Q2806" s="30"/>
      <c r="R2806" s="30"/>
      <c r="S2806" s="30"/>
      <c r="T2806" s="30"/>
      <c r="U2806" s="30"/>
      <c r="V2806" s="30"/>
      <c r="W2806" s="30"/>
      <c r="X2806" s="31"/>
      <c r="Y2806" s="30"/>
      <c r="Z2806" s="32"/>
    </row>
    <row r="2807" spans="2:26" x14ac:dyDescent="0.2">
      <c r="B2807" s="34"/>
      <c r="C2807" s="30"/>
      <c r="D2807" s="30"/>
      <c r="E2807" s="30"/>
      <c r="F2807" s="30"/>
      <c r="G2807" s="30"/>
      <c r="H2807" s="30"/>
      <c r="I2807" s="30"/>
      <c r="J2807" s="30"/>
      <c r="K2807" s="30"/>
      <c r="L2807" s="30"/>
      <c r="M2807" s="30"/>
      <c r="N2807" s="30"/>
      <c r="O2807" s="30"/>
      <c r="P2807" s="30"/>
      <c r="Q2807" s="30"/>
      <c r="R2807" s="30"/>
      <c r="S2807" s="30"/>
      <c r="T2807" s="30"/>
      <c r="U2807" s="30"/>
      <c r="V2807" s="30"/>
      <c r="W2807" s="30"/>
      <c r="X2807" s="31"/>
      <c r="Y2807" s="30"/>
      <c r="Z2807" s="32"/>
    </row>
    <row r="2808" spans="2:26" x14ac:dyDescent="0.2">
      <c r="B2808" s="34"/>
      <c r="C2808" s="30"/>
      <c r="D2808" s="30"/>
      <c r="E2808" s="30"/>
      <c r="F2808" s="30"/>
      <c r="G2808" s="30"/>
      <c r="H2808" s="30"/>
      <c r="I2808" s="30"/>
      <c r="J2808" s="30"/>
      <c r="K2808" s="30"/>
      <c r="L2808" s="30"/>
      <c r="M2808" s="30"/>
      <c r="N2808" s="30"/>
      <c r="O2808" s="30"/>
      <c r="P2808" s="30"/>
      <c r="Q2808" s="30"/>
      <c r="R2808" s="30"/>
      <c r="S2808" s="30"/>
      <c r="T2808" s="30"/>
      <c r="U2808" s="30"/>
      <c r="V2808" s="30"/>
      <c r="W2808" s="30"/>
      <c r="X2808" s="31"/>
      <c r="Y2808" s="30"/>
      <c r="Z2808" s="32"/>
    </row>
    <row r="2809" spans="2:26" x14ac:dyDescent="0.2">
      <c r="B2809" s="34"/>
      <c r="C2809" s="30"/>
      <c r="D2809" s="30"/>
      <c r="E2809" s="30"/>
      <c r="F2809" s="30"/>
      <c r="G2809" s="30"/>
      <c r="H2809" s="30"/>
      <c r="I2809" s="30"/>
      <c r="J2809" s="30"/>
      <c r="K2809" s="30"/>
      <c r="L2809" s="30"/>
      <c r="M2809" s="30"/>
      <c r="N2809" s="30"/>
      <c r="O2809" s="30"/>
      <c r="P2809" s="30"/>
      <c r="Q2809" s="30"/>
      <c r="R2809" s="30"/>
      <c r="S2809" s="30"/>
      <c r="T2809" s="30"/>
      <c r="U2809" s="30"/>
      <c r="V2809" s="30"/>
      <c r="W2809" s="30"/>
      <c r="X2809" s="31"/>
      <c r="Y2809" s="30"/>
      <c r="Z2809" s="32"/>
    </row>
    <row r="2810" spans="2:26" x14ac:dyDescent="0.2">
      <c r="B2810" s="34"/>
      <c r="C2810" s="30"/>
      <c r="D2810" s="30"/>
      <c r="E2810" s="30"/>
      <c r="F2810" s="30"/>
      <c r="G2810" s="30"/>
      <c r="H2810" s="30"/>
      <c r="I2810" s="30"/>
      <c r="J2810" s="30"/>
      <c r="K2810" s="30"/>
      <c r="L2810" s="30"/>
      <c r="M2810" s="30"/>
      <c r="N2810" s="30"/>
      <c r="O2810" s="30"/>
      <c r="P2810" s="30"/>
      <c r="Q2810" s="30"/>
      <c r="R2810" s="30"/>
      <c r="S2810" s="30"/>
      <c r="T2810" s="30"/>
      <c r="U2810" s="30"/>
      <c r="V2810" s="30"/>
      <c r="W2810" s="30"/>
      <c r="X2810" s="31"/>
      <c r="Y2810" s="30"/>
      <c r="Z2810" s="32"/>
    </row>
    <row r="2811" spans="2:26" x14ac:dyDescent="0.2">
      <c r="B2811" s="34"/>
      <c r="C2811" s="30"/>
      <c r="D2811" s="30"/>
      <c r="E2811" s="30"/>
      <c r="F2811" s="30"/>
      <c r="G2811" s="30"/>
      <c r="H2811" s="30"/>
      <c r="I2811" s="30"/>
      <c r="J2811" s="30"/>
      <c r="K2811" s="30"/>
      <c r="L2811" s="30"/>
      <c r="M2811" s="30"/>
      <c r="N2811" s="30"/>
      <c r="O2811" s="30"/>
      <c r="P2811" s="30"/>
      <c r="Q2811" s="30"/>
      <c r="R2811" s="30"/>
      <c r="S2811" s="30"/>
      <c r="T2811" s="30"/>
      <c r="U2811" s="30"/>
      <c r="V2811" s="30"/>
      <c r="W2811" s="30"/>
      <c r="X2811" s="31"/>
      <c r="Y2811" s="30"/>
      <c r="Z2811" s="32"/>
    </row>
    <row r="2812" spans="2:26" x14ac:dyDescent="0.2">
      <c r="B2812" s="34"/>
      <c r="C2812" s="30"/>
      <c r="D2812" s="30"/>
      <c r="E2812" s="30"/>
      <c r="F2812" s="30"/>
      <c r="G2812" s="30"/>
      <c r="H2812" s="30"/>
      <c r="I2812" s="30"/>
      <c r="J2812" s="30"/>
      <c r="K2812" s="30"/>
      <c r="L2812" s="30"/>
      <c r="M2812" s="30"/>
      <c r="N2812" s="30"/>
      <c r="O2812" s="30"/>
      <c r="P2812" s="30"/>
      <c r="Q2812" s="30"/>
      <c r="R2812" s="30"/>
      <c r="S2812" s="30"/>
      <c r="T2812" s="30"/>
      <c r="U2812" s="30"/>
      <c r="V2812" s="30"/>
      <c r="W2812" s="30"/>
      <c r="X2812" s="31"/>
      <c r="Y2812" s="30"/>
      <c r="Z2812" s="32"/>
    </row>
    <row r="2813" spans="2:26" x14ac:dyDescent="0.2">
      <c r="B2813" s="34"/>
      <c r="C2813" s="30"/>
      <c r="D2813" s="30"/>
      <c r="E2813" s="30"/>
      <c r="F2813" s="30"/>
      <c r="G2813" s="30"/>
      <c r="H2813" s="30"/>
      <c r="I2813" s="30"/>
      <c r="J2813" s="30"/>
      <c r="K2813" s="30"/>
      <c r="L2813" s="30"/>
      <c r="M2813" s="30"/>
      <c r="N2813" s="30"/>
      <c r="O2813" s="30"/>
      <c r="P2813" s="30"/>
      <c r="Q2813" s="30"/>
      <c r="R2813" s="30"/>
      <c r="S2813" s="30"/>
      <c r="T2813" s="30"/>
      <c r="U2813" s="30"/>
      <c r="V2813" s="30"/>
      <c r="W2813" s="30"/>
      <c r="X2813" s="31"/>
      <c r="Y2813" s="30"/>
      <c r="Z2813" s="32"/>
    </row>
    <row r="2814" spans="2:26" x14ac:dyDescent="0.2">
      <c r="B2814" s="34"/>
      <c r="C2814" s="30"/>
      <c r="D2814" s="30"/>
      <c r="E2814" s="30"/>
      <c r="F2814" s="30"/>
      <c r="G2814" s="30"/>
      <c r="H2814" s="30"/>
      <c r="I2814" s="30"/>
      <c r="J2814" s="30"/>
      <c r="K2814" s="30"/>
      <c r="L2814" s="30"/>
      <c r="M2814" s="30"/>
      <c r="N2814" s="30"/>
      <c r="O2814" s="30"/>
      <c r="P2814" s="30"/>
      <c r="Q2814" s="30"/>
      <c r="R2814" s="30"/>
      <c r="S2814" s="30"/>
      <c r="T2814" s="30"/>
      <c r="U2814" s="30"/>
      <c r="V2814" s="30"/>
      <c r="W2814" s="30"/>
      <c r="X2814" s="31"/>
      <c r="Y2814" s="30"/>
      <c r="Z2814" s="32"/>
    </row>
    <row r="2815" spans="2:26" x14ac:dyDescent="0.2">
      <c r="B2815" s="34"/>
      <c r="C2815" s="30"/>
      <c r="D2815" s="30"/>
      <c r="E2815" s="30"/>
      <c r="F2815" s="30"/>
      <c r="G2815" s="30"/>
      <c r="H2815" s="30"/>
      <c r="I2815" s="30"/>
      <c r="J2815" s="30"/>
      <c r="K2815" s="30"/>
      <c r="L2815" s="30"/>
      <c r="M2815" s="30"/>
      <c r="N2815" s="30"/>
      <c r="O2815" s="30"/>
      <c r="P2815" s="30"/>
      <c r="Q2815" s="30"/>
      <c r="R2815" s="30"/>
      <c r="S2815" s="30"/>
      <c r="T2815" s="30"/>
      <c r="U2815" s="30"/>
      <c r="V2815" s="30"/>
      <c r="W2815" s="30"/>
      <c r="X2815" s="31"/>
      <c r="Y2815" s="30"/>
      <c r="Z2815" s="32"/>
    </row>
    <row r="2816" spans="2:26" x14ac:dyDescent="0.2">
      <c r="B2816" s="34"/>
      <c r="C2816" s="30"/>
      <c r="D2816" s="30"/>
      <c r="E2816" s="30"/>
      <c r="F2816" s="30"/>
      <c r="G2816" s="30"/>
      <c r="H2816" s="30"/>
      <c r="I2816" s="30"/>
      <c r="J2816" s="30"/>
      <c r="K2816" s="30"/>
      <c r="L2816" s="30"/>
      <c r="M2816" s="30"/>
      <c r="N2816" s="30"/>
      <c r="O2816" s="30"/>
      <c r="P2816" s="30"/>
      <c r="Q2816" s="30"/>
      <c r="R2816" s="30"/>
      <c r="S2816" s="30"/>
      <c r="T2816" s="30"/>
      <c r="U2816" s="30"/>
      <c r="V2816" s="30"/>
      <c r="W2816" s="30"/>
      <c r="X2816" s="31"/>
      <c r="Y2816" s="30"/>
      <c r="Z2816" s="32"/>
    </row>
    <row r="2817" spans="2:26" x14ac:dyDescent="0.2">
      <c r="B2817" s="34"/>
      <c r="C2817" s="30"/>
      <c r="D2817" s="30"/>
      <c r="E2817" s="30"/>
      <c r="F2817" s="30"/>
      <c r="G2817" s="30"/>
      <c r="H2817" s="30"/>
      <c r="I2817" s="30"/>
      <c r="J2817" s="30"/>
      <c r="K2817" s="30"/>
      <c r="L2817" s="30"/>
      <c r="M2817" s="30"/>
      <c r="N2817" s="30"/>
      <c r="O2817" s="30"/>
      <c r="P2817" s="30"/>
      <c r="Q2817" s="30"/>
      <c r="R2817" s="30"/>
      <c r="S2817" s="30"/>
      <c r="T2817" s="30"/>
      <c r="U2817" s="30"/>
      <c r="V2817" s="30"/>
      <c r="W2817" s="30"/>
      <c r="X2817" s="31"/>
      <c r="Y2817" s="30"/>
      <c r="Z2817" s="32"/>
    </row>
    <row r="2818" spans="2:26" x14ac:dyDescent="0.2">
      <c r="B2818" s="34"/>
      <c r="C2818" s="30"/>
      <c r="D2818" s="30"/>
      <c r="E2818" s="30"/>
      <c r="F2818" s="30"/>
      <c r="G2818" s="30"/>
      <c r="H2818" s="30"/>
      <c r="I2818" s="30"/>
      <c r="J2818" s="30"/>
      <c r="K2818" s="30"/>
      <c r="L2818" s="30"/>
      <c r="M2818" s="30"/>
      <c r="N2818" s="30"/>
      <c r="O2818" s="30"/>
      <c r="P2818" s="30"/>
      <c r="Q2818" s="30"/>
      <c r="R2818" s="30"/>
      <c r="S2818" s="30"/>
      <c r="T2818" s="30"/>
      <c r="U2818" s="30"/>
      <c r="V2818" s="30"/>
      <c r="W2818" s="30"/>
      <c r="X2818" s="31"/>
      <c r="Y2818" s="30"/>
      <c r="Z2818" s="32"/>
    </row>
    <row r="2819" spans="2:26" x14ac:dyDescent="0.2">
      <c r="B2819" s="34"/>
      <c r="C2819" s="30"/>
      <c r="D2819" s="30"/>
      <c r="E2819" s="30"/>
      <c r="F2819" s="30"/>
      <c r="G2819" s="30"/>
      <c r="H2819" s="30"/>
      <c r="I2819" s="30"/>
      <c r="J2819" s="30"/>
      <c r="K2819" s="30"/>
      <c r="L2819" s="30"/>
      <c r="M2819" s="30"/>
      <c r="N2819" s="30"/>
      <c r="O2819" s="30"/>
      <c r="P2819" s="30"/>
      <c r="Q2819" s="30"/>
      <c r="R2819" s="30"/>
      <c r="S2819" s="30"/>
      <c r="T2819" s="30"/>
      <c r="U2819" s="30"/>
      <c r="V2819" s="30"/>
      <c r="W2819" s="30"/>
      <c r="X2819" s="31"/>
      <c r="Y2819" s="30"/>
      <c r="Z2819" s="32"/>
    </row>
    <row r="2820" spans="2:26" x14ac:dyDescent="0.2">
      <c r="B2820" s="34"/>
      <c r="C2820" s="30"/>
      <c r="D2820" s="30"/>
      <c r="E2820" s="30"/>
      <c r="F2820" s="30"/>
      <c r="G2820" s="30"/>
      <c r="H2820" s="30"/>
      <c r="I2820" s="30"/>
      <c r="J2820" s="30"/>
      <c r="K2820" s="30"/>
      <c r="L2820" s="30"/>
      <c r="M2820" s="30"/>
      <c r="N2820" s="30"/>
      <c r="O2820" s="30"/>
      <c r="P2820" s="30"/>
      <c r="Q2820" s="30"/>
      <c r="R2820" s="30"/>
      <c r="S2820" s="30"/>
      <c r="T2820" s="30"/>
      <c r="U2820" s="30"/>
      <c r="V2820" s="30"/>
      <c r="W2820" s="30"/>
      <c r="X2820" s="31"/>
      <c r="Y2820" s="30"/>
      <c r="Z2820" s="32"/>
    </row>
    <row r="2821" spans="2:26" x14ac:dyDescent="0.2">
      <c r="B2821" s="34"/>
      <c r="C2821" s="30"/>
      <c r="D2821" s="30"/>
      <c r="E2821" s="30"/>
      <c r="F2821" s="30"/>
      <c r="G2821" s="30"/>
      <c r="H2821" s="30"/>
      <c r="I2821" s="30"/>
      <c r="J2821" s="30"/>
      <c r="K2821" s="30"/>
      <c r="L2821" s="30"/>
      <c r="M2821" s="30"/>
      <c r="N2821" s="30"/>
      <c r="O2821" s="30"/>
      <c r="P2821" s="30"/>
      <c r="Q2821" s="30"/>
      <c r="R2821" s="30"/>
      <c r="S2821" s="30"/>
      <c r="T2821" s="30"/>
      <c r="U2821" s="30"/>
      <c r="V2821" s="30"/>
      <c r="W2821" s="30"/>
      <c r="X2821" s="31"/>
      <c r="Y2821" s="30"/>
      <c r="Z2821" s="32"/>
    </row>
    <row r="2822" spans="2:26" x14ac:dyDescent="0.2">
      <c r="B2822" s="34"/>
      <c r="C2822" s="30"/>
      <c r="D2822" s="30"/>
      <c r="E2822" s="30"/>
      <c r="F2822" s="30"/>
      <c r="G2822" s="30"/>
      <c r="H2822" s="30"/>
      <c r="I2822" s="30"/>
      <c r="J2822" s="30"/>
      <c r="K2822" s="30"/>
      <c r="L2822" s="30"/>
      <c r="M2822" s="30"/>
      <c r="N2822" s="30"/>
      <c r="O2822" s="30"/>
      <c r="P2822" s="30"/>
      <c r="Q2822" s="30"/>
      <c r="R2822" s="30"/>
      <c r="S2822" s="30"/>
      <c r="T2822" s="30"/>
      <c r="U2822" s="30"/>
      <c r="V2822" s="30"/>
      <c r="W2822" s="30"/>
      <c r="X2822" s="31"/>
      <c r="Y2822" s="30"/>
      <c r="Z2822" s="32"/>
    </row>
    <row r="2823" spans="2:26" x14ac:dyDescent="0.2">
      <c r="B2823" s="34"/>
      <c r="C2823" s="30"/>
      <c r="D2823" s="30"/>
      <c r="E2823" s="30"/>
      <c r="F2823" s="30"/>
      <c r="G2823" s="30"/>
      <c r="H2823" s="30"/>
      <c r="I2823" s="30"/>
      <c r="J2823" s="30"/>
      <c r="K2823" s="30"/>
      <c r="L2823" s="30"/>
      <c r="M2823" s="30"/>
      <c r="N2823" s="30"/>
      <c r="O2823" s="30"/>
      <c r="P2823" s="30"/>
      <c r="Q2823" s="30"/>
      <c r="R2823" s="30"/>
      <c r="S2823" s="30"/>
      <c r="T2823" s="30"/>
      <c r="U2823" s="30"/>
      <c r="V2823" s="30"/>
      <c r="W2823" s="30"/>
      <c r="X2823" s="31"/>
      <c r="Y2823" s="30"/>
      <c r="Z2823" s="32"/>
    </row>
    <row r="2824" spans="2:26" x14ac:dyDescent="0.2">
      <c r="B2824" s="34"/>
      <c r="C2824" s="30"/>
      <c r="D2824" s="30"/>
      <c r="E2824" s="30"/>
      <c r="F2824" s="30"/>
      <c r="G2824" s="30"/>
      <c r="H2824" s="30"/>
      <c r="I2824" s="30"/>
      <c r="J2824" s="30"/>
      <c r="K2824" s="30"/>
      <c r="L2824" s="30"/>
      <c r="M2824" s="30"/>
      <c r="N2824" s="30"/>
      <c r="O2824" s="30"/>
      <c r="P2824" s="30"/>
      <c r="Q2824" s="30"/>
      <c r="R2824" s="30"/>
      <c r="S2824" s="30"/>
      <c r="T2824" s="30"/>
      <c r="U2824" s="30"/>
      <c r="V2824" s="30"/>
      <c r="W2824" s="30"/>
      <c r="X2824" s="31"/>
      <c r="Y2824" s="30"/>
      <c r="Z2824" s="32"/>
    </row>
    <row r="2825" spans="2:26" x14ac:dyDescent="0.2">
      <c r="B2825" s="34"/>
      <c r="C2825" s="30"/>
      <c r="D2825" s="30"/>
      <c r="E2825" s="30"/>
      <c r="F2825" s="30"/>
      <c r="G2825" s="30"/>
      <c r="H2825" s="30"/>
      <c r="I2825" s="30"/>
      <c r="J2825" s="30"/>
      <c r="K2825" s="30"/>
      <c r="L2825" s="30"/>
      <c r="M2825" s="30"/>
      <c r="N2825" s="30"/>
      <c r="O2825" s="30"/>
      <c r="P2825" s="30"/>
      <c r="Q2825" s="30"/>
      <c r="R2825" s="30"/>
      <c r="S2825" s="30"/>
      <c r="T2825" s="30"/>
      <c r="U2825" s="30"/>
      <c r="V2825" s="30"/>
      <c r="W2825" s="30"/>
      <c r="X2825" s="31"/>
      <c r="Y2825" s="30"/>
      <c r="Z2825" s="32"/>
    </row>
    <row r="2826" spans="2:26" x14ac:dyDescent="0.2">
      <c r="B2826" s="34"/>
      <c r="C2826" s="30"/>
      <c r="D2826" s="30"/>
      <c r="E2826" s="30"/>
      <c r="F2826" s="30"/>
      <c r="G2826" s="30"/>
      <c r="H2826" s="30"/>
      <c r="I2826" s="30"/>
      <c r="J2826" s="30"/>
      <c r="K2826" s="30"/>
      <c r="L2826" s="30"/>
      <c r="M2826" s="30"/>
      <c r="N2826" s="30"/>
      <c r="O2826" s="30"/>
      <c r="P2826" s="30"/>
      <c r="Q2826" s="30"/>
      <c r="R2826" s="30"/>
      <c r="S2826" s="30"/>
      <c r="T2826" s="30"/>
      <c r="U2826" s="30"/>
      <c r="V2826" s="30"/>
      <c r="W2826" s="30"/>
      <c r="X2826" s="31"/>
      <c r="Y2826" s="30"/>
      <c r="Z2826" s="32"/>
    </row>
    <row r="2827" spans="2:26" x14ac:dyDescent="0.2">
      <c r="B2827" s="34"/>
      <c r="C2827" s="30"/>
      <c r="D2827" s="30"/>
      <c r="E2827" s="30"/>
      <c r="F2827" s="30"/>
      <c r="G2827" s="30"/>
      <c r="H2827" s="30"/>
      <c r="I2827" s="30"/>
      <c r="J2827" s="30"/>
      <c r="K2827" s="30"/>
      <c r="L2827" s="30"/>
      <c r="M2827" s="30"/>
      <c r="N2827" s="30"/>
      <c r="O2827" s="30"/>
      <c r="P2827" s="30"/>
      <c r="Q2827" s="30"/>
      <c r="R2827" s="30"/>
      <c r="S2827" s="30"/>
      <c r="T2827" s="30"/>
      <c r="U2827" s="30"/>
      <c r="V2827" s="30"/>
      <c r="W2827" s="30"/>
      <c r="X2827" s="31"/>
      <c r="Y2827" s="30"/>
      <c r="Z2827" s="32"/>
    </row>
    <row r="2828" spans="2:26" x14ac:dyDescent="0.2">
      <c r="B2828" s="34"/>
      <c r="C2828" s="30"/>
      <c r="D2828" s="30"/>
      <c r="E2828" s="30"/>
      <c r="F2828" s="30"/>
      <c r="G2828" s="30"/>
      <c r="H2828" s="30"/>
      <c r="I2828" s="30"/>
      <c r="J2828" s="30"/>
      <c r="K2828" s="30"/>
      <c r="L2828" s="30"/>
      <c r="M2828" s="30"/>
      <c r="N2828" s="30"/>
      <c r="O2828" s="30"/>
      <c r="P2828" s="30"/>
      <c r="Q2828" s="30"/>
      <c r="R2828" s="30"/>
      <c r="S2828" s="30"/>
      <c r="T2828" s="30"/>
      <c r="U2828" s="30"/>
      <c r="V2828" s="30"/>
      <c r="W2828" s="30"/>
      <c r="X2828" s="31"/>
      <c r="Y2828" s="30"/>
      <c r="Z2828" s="32"/>
    </row>
    <row r="2829" spans="2:26" x14ac:dyDescent="0.2">
      <c r="B2829" s="34"/>
      <c r="C2829" s="30"/>
      <c r="D2829" s="30"/>
      <c r="E2829" s="30"/>
      <c r="F2829" s="30"/>
      <c r="G2829" s="30"/>
      <c r="H2829" s="30"/>
      <c r="I2829" s="30"/>
      <c r="J2829" s="30"/>
      <c r="K2829" s="30"/>
      <c r="L2829" s="30"/>
      <c r="M2829" s="30"/>
      <c r="N2829" s="30"/>
      <c r="O2829" s="30"/>
      <c r="P2829" s="30"/>
      <c r="Q2829" s="30"/>
      <c r="R2829" s="30"/>
      <c r="S2829" s="30"/>
      <c r="T2829" s="30"/>
      <c r="U2829" s="30"/>
      <c r="V2829" s="30"/>
      <c r="W2829" s="30"/>
      <c r="X2829" s="31"/>
      <c r="Y2829" s="30"/>
      <c r="Z2829" s="32"/>
    </row>
    <row r="2830" spans="2:26" x14ac:dyDescent="0.2">
      <c r="B2830" s="34"/>
      <c r="C2830" s="30"/>
      <c r="D2830" s="30"/>
      <c r="E2830" s="30"/>
      <c r="F2830" s="30"/>
      <c r="G2830" s="30"/>
      <c r="H2830" s="30"/>
      <c r="I2830" s="30"/>
      <c r="J2830" s="30"/>
      <c r="K2830" s="30"/>
      <c r="L2830" s="30"/>
      <c r="M2830" s="30"/>
      <c r="N2830" s="30"/>
      <c r="O2830" s="30"/>
      <c r="P2830" s="30"/>
      <c r="Q2830" s="30"/>
      <c r="R2830" s="30"/>
      <c r="S2830" s="30"/>
      <c r="T2830" s="30"/>
      <c r="U2830" s="30"/>
      <c r="V2830" s="30"/>
      <c r="W2830" s="30"/>
      <c r="X2830" s="31"/>
      <c r="Y2830" s="30"/>
      <c r="Z2830" s="32"/>
    </row>
    <row r="2831" spans="2:26" x14ac:dyDescent="0.2">
      <c r="B2831" s="34"/>
      <c r="C2831" s="30"/>
      <c r="D2831" s="30"/>
      <c r="E2831" s="30"/>
      <c r="F2831" s="30"/>
      <c r="G2831" s="30"/>
      <c r="H2831" s="30"/>
      <c r="I2831" s="30"/>
      <c r="J2831" s="30"/>
      <c r="K2831" s="30"/>
      <c r="L2831" s="30"/>
      <c r="M2831" s="30"/>
      <c r="N2831" s="30"/>
      <c r="O2831" s="30"/>
      <c r="P2831" s="30"/>
      <c r="Q2831" s="30"/>
      <c r="R2831" s="30"/>
      <c r="S2831" s="30"/>
      <c r="T2831" s="30"/>
      <c r="U2831" s="30"/>
      <c r="V2831" s="30"/>
      <c r="W2831" s="30"/>
      <c r="X2831" s="31"/>
      <c r="Y2831" s="30"/>
      <c r="Z2831" s="32"/>
    </row>
    <row r="2832" spans="2:26" x14ac:dyDescent="0.2">
      <c r="B2832" s="34"/>
      <c r="C2832" s="30"/>
      <c r="D2832" s="30"/>
      <c r="E2832" s="30"/>
      <c r="F2832" s="30"/>
      <c r="G2832" s="30"/>
      <c r="H2832" s="30"/>
      <c r="I2832" s="30"/>
      <c r="J2832" s="30"/>
      <c r="K2832" s="30"/>
      <c r="L2832" s="30"/>
      <c r="M2832" s="30"/>
      <c r="N2832" s="30"/>
      <c r="O2832" s="30"/>
      <c r="P2832" s="30"/>
      <c r="Q2832" s="30"/>
      <c r="R2832" s="30"/>
      <c r="S2832" s="30"/>
      <c r="T2832" s="30"/>
      <c r="U2832" s="30"/>
      <c r="V2832" s="30"/>
      <c r="W2832" s="30"/>
      <c r="X2832" s="31"/>
      <c r="Y2832" s="30"/>
      <c r="Z2832" s="32"/>
    </row>
    <row r="2833" spans="2:26" x14ac:dyDescent="0.2">
      <c r="B2833" s="34"/>
      <c r="C2833" s="30"/>
      <c r="D2833" s="30"/>
      <c r="E2833" s="30"/>
      <c r="F2833" s="30"/>
      <c r="G2833" s="30"/>
      <c r="H2833" s="30"/>
      <c r="I2833" s="30"/>
      <c r="J2833" s="30"/>
      <c r="K2833" s="30"/>
      <c r="L2833" s="30"/>
      <c r="M2833" s="30"/>
      <c r="N2833" s="30"/>
      <c r="O2833" s="30"/>
      <c r="P2833" s="30"/>
      <c r="Q2833" s="30"/>
      <c r="R2833" s="30"/>
      <c r="S2833" s="30"/>
      <c r="T2833" s="30"/>
      <c r="U2833" s="30"/>
      <c r="V2833" s="30"/>
      <c r="W2833" s="30"/>
      <c r="X2833" s="31"/>
      <c r="Y2833" s="30"/>
      <c r="Z2833" s="32"/>
    </row>
    <row r="2834" spans="2:26" x14ac:dyDescent="0.2">
      <c r="B2834" s="34"/>
      <c r="C2834" s="30"/>
      <c r="D2834" s="30"/>
      <c r="E2834" s="30"/>
      <c r="F2834" s="30"/>
      <c r="G2834" s="30"/>
      <c r="H2834" s="30"/>
      <c r="I2834" s="30"/>
      <c r="J2834" s="30"/>
      <c r="K2834" s="30"/>
      <c r="L2834" s="30"/>
      <c r="M2834" s="30"/>
      <c r="N2834" s="30"/>
      <c r="O2834" s="30"/>
      <c r="P2834" s="30"/>
      <c r="Q2834" s="30"/>
      <c r="R2834" s="30"/>
      <c r="S2834" s="30"/>
      <c r="T2834" s="30"/>
      <c r="U2834" s="30"/>
      <c r="V2834" s="30"/>
      <c r="W2834" s="30"/>
      <c r="X2834" s="31"/>
      <c r="Y2834" s="30"/>
      <c r="Z2834" s="32"/>
    </row>
    <row r="2835" spans="2:26" x14ac:dyDescent="0.2">
      <c r="B2835" s="34"/>
      <c r="C2835" s="30"/>
      <c r="D2835" s="30"/>
      <c r="E2835" s="30"/>
      <c r="F2835" s="30"/>
      <c r="G2835" s="30"/>
      <c r="H2835" s="30"/>
      <c r="I2835" s="30"/>
      <c r="J2835" s="30"/>
      <c r="K2835" s="30"/>
      <c r="L2835" s="30"/>
      <c r="M2835" s="30"/>
      <c r="N2835" s="30"/>
      <c r="O2835" s="30"/>
      <c r="P2835" s="30"/>
      <c r="Q2835" s="30"/>
      <c r="R2835" s="30"/>
      <c r="S2835" s="30"/>
      <c r="T2835" s="30"/>
      <c r="U2835" s="30"/>
      <c r="V2835" s="30"/>
      <c r="W2835" s="30"/>
      <c r="X2835" s="31"/>
      <c r="Y2835" s="30"/>
      <c r="Z2835" s="32"/>
    </row>
    <row r="2836" spans="2:26" x14ac:dyDescent="0.2">
      <c r="B2836" s="34"/>
      <c r="C2836" s="30"/>
      <c r="D2836" s="30"/>
      <c r="E2836" s="30"/>
      <c r="F2836" s="30"/>
      <c r="G2836" s="30"/>
      <c r="H2836" s="30"/>
      <c r="I2836" s="30"/>
      <c r="J2836" s="30"/>
      <c r="K2836" s="30"/>
      <c r="L2836" s="30"/>
      <c r="M2836" s="30"/>
      <c r="N2836" s="30"/>
      <c r="O2836" s="30"/>
      <c r="P2836" s="30"/>
      <c r="Q2836" s="30"/>
      <c r="R2836" s="30"/>
      <c r="S2836" s="30"/>
      <c r="T2836" s="30"/>
      <c r="U2836" s="30"/>
      <c r="V2836" s="30"/>
      <c r="W2836" s="30"/>
      <c r="X2836" s="31"/>
      <c r="Y2836" s="30"/>
      <c r="Z2836" s="32"/>
    </row>
    <row r="2837" spans="2:26" x14ac:dyDescent="0.2">
      <c r="B2837" s="34"/>
      <c r="C2837" s="30"/>
      <c r="D2837" s="30"/>
      <c r="E2837" s="30"/>
      <c r="F2837" s="30"/>
      <c r="G2837" s="30"/>
      <c r="H2837" s="30"/>
      <c r="I2837" s="30"/>
      <c r="J2837" s="30"/>
      <c r="K2837" s="30"/>
      <c r="L2837" s="30"/>
      <c r="M2837" s="30"/>
      <c r="N2837" s="30"/>
      <c r="O2837" s="30"/>
      <c r="P2837" s="30"/>
      <c r="Q2837" s="30"/>
      <c r="R2837" s="30"/>
      <c r="S2837" s="30"/>
      <c r="T2837" s="30"/>
      <c r="U2837" s="30"/>
      <c r="V2837" s="30"/>
      <c r="W2837" s="30"/>
      <c r="X2837" s="31"/>
      <c r="Y2837" s="30"/>
      <c r="Z2837" s="32"/>
    </row>
    <row r="2838" spans="2:26" x14ac:dyDescent="0.2">
      <c r="B2838" s="34"/>
      <c r="C2838" s="30"/>
      <c r="D2838" s="30"/>
      <c r="E2838" s="30"/>
      <c r="F2838" s="30"/>
      <c r="G2838" s="30"/>
      <c r="H2838" s="30"/>
      <c r="I2838" s="30"/>
      <c r="J2838" s="30"/>
      <c r="K2838" s="30"/>
      <c r="L2838" s="30"/>
      <c r="M2838" s="30"/>
      <c r="N2838" s="30"/>
      <c r="O2838" s="30"/>
      <c r="P2838" s="30"/>
      <c r="Q2838" s="30"/>
      <c r="R2838" s="30"/>
      <c r="S2838" s="30"/>
      <c r="T2838" s="30"/>
      <c r="U2838" s="30"/>
      <c r="V2838" s="30"/>
      <c r="W2838" s="30"/>
      <c r="X2838" s="31"/>
      <c r="Y2838" s="30"/>
      <c r="Z2838" s="32"/>
    </row>
    <row r="2839" spans="2:26" x14ac:dyDescent="0.2">
      <c r="B2839" s="34"/>
      <c r="C2839" s="30"/>
      <c r="D2839" s="30"/>
      <c r="E2839" s="30"/>
      <c r="F2839" s="30"/>
      <c r="G2839" s="30"/>
      <c r="H2839" s="30"/>
      <c r="I2839" s="30"/>
      <c r="J2839" s="30"/>
      <c r="K2839" s="30"/>
      <c r="L2839" s="30"/>
      <c r="M2839" s="30"/>
      <c r="N2839" s="30"/>
      <c r="O2839" s="30"/>
      <c r="P2839" s="30"/>
      <c r="Q2839" s="30"/>
      <c r="R2839" s="30"/>
      <c r="S2839" s="30"/>
      <c r="T2839" s="30"/>
      <c r="U2839" s="30"/>
      <c r="V2839" s="30"/>
      <c r="W2839" s="30"/>
      <c r="X2839" s="31"/>
      <c r="Y2839" s="30"/>
      <c r="Z2839" s="32"/>
    </row>
    <row r="2840" spans="2:26" x14ac:dyDescent="0.2">
      <c r="B2840" s="34"/>
      <c r="C2840" s="30"/>
      <c r="D2840" s="30"/>
      <c r="E2840" s="30"/>
      <c r="F2840" s="30"/>
      <c r="G2840" s="30"/>
      <c r="H2840" s="30"/>
      <c r="I2840" s="30"/>
      <c r="J2840" s="30"/>
      <c r="K2840" s="30"/>
      <c r="L2840" s="30"/>
      <c r="M2840" s="30"/>
      <c r="N2840" s="30"/>
      <c r="O2840" s="30"/>
      <c r="P2840" s="30"/>
      <c r="Q2840" s="30"/>
      <c r="R2840" s="30"/>
      <c r="S2840" s="30"/>
      <c r="T2840" s="30"/>
      <c r="U2840" s="30"/>
      <c r="V2840" s="30"/>
      <c r="W2840" s="30"/>
      <c r="X2840" s="31"/>
      <c r="Y2840" s="30"/>
      <c r="Z2840" s="32"/>
    </row>
    <row r="2841" spans="2:26" x14ac:dyDescent="0.2">
      <c r="B2841" s="34"/>
      <c r="C2841" s="30"/>
      <c r="D2841" s="30"/>
      <c r="E2841" s="30"/>
      <c r="F2841" s="30"/>
      <c r="G2841" s="30"/>
      <c r="H2841" s="30"/>
      <c r="I2841" s="30"/>
      <c r="J2841" s="30"/>
      <c r="K2841" s="30"/>
      <c r="L2841" s="30"/>
      <c r="M2841" s="30"/>
      <c r="N2841" s="30"/>
      <c r="O2841" s="30"/>
      <c r="P2841" s="30"/>
      <c r="Q2841" s="30"/>
      <c r="R2841" s="30"/>
      <c r="S2841" s="30"/>
      <c r="T2841" s="30"/>
      <c r="U2841" s="30"/>
      <c r="V2841" s="30"/>
      <c r="W2841" s="30"/>
      <c r="X2841" s="31"/>
      <c r="Y2841" s="30"/>
      <c r="Z2841" s="32"/>
    </row>
    <row r="2842" spans="2:26" x14ac:dyDescent="0.2">
      <c r="B2842" s="34"/>
      <c r="C2842" s="30"/>
      <c r="D2842" s="30"/>
      <c r="E2842" s="30"/>
      <c r="F2842" s="30"/>
      <c r="G2842" s="30"/>
      <c r="H2842" s="30"/>
      <c r="I2842" s="30"/>
      <c r="J2842" s="30"/>
      <c r="K2842" s="30"/>
      <c r="L2842" s="30"/>
      <c r="M2842" s="30"/>
      <c r="N2842" s="30"/>
      <c r="O2842" s="30"/>
      <c r="P2842" s="30"/>
      <c r="Q2842" s="30"/>
      <c r="R2842" s="30"/>
      <c r="S2842" s="30"/>
      <c r="T2842" s="30"/>
      <c r="U2842" s="30"/>
      <c r="V2842" s="30"/>
      <c r="W2842" s="30"/>
      <c r="X2842" s="31"/>
      <c r="Y2842" s="30"/>
      <c r="Z2842" s="32"/>
    </row>
    <row r="2843" spans="2:26" x14ac:dyDescent="0.2">
      <c r="B2843" s="34"/>
      <c r="C2843" s="30"/>
      <c r="D2843" s="30"/>
      <c r="E2843" s="30"/>
      <c r="F2843" s="30"/>
      <c r="G2843" s="30"/>
      <c r="H2843" s="30"/>
      <c r="I2843" s="30"/>
      <c r="J2843" s="30"/>
      <c r="K2843" s="30"/>
      <c r="L2843" s="30"/>
      <c r="M2843" s="30"/>
      <c r="N2843" s="30"/>
      <c r="O2843" s="30"/>
      <c r="P2843" s="30"/>
      <c r="Q2843" s="30"/>
      <c r="R2843" s="30"/>
      <c r="S2843" s="30"/>
      <c r="T2843" s="30"/>
      <c r="U2843" s="30"/>
      <c r="V2843" s="30"/>
      <c r="W2843" s="30"/>
      <c r="X2843" s="31"/>
      <c r="Y2843" s="30"/>
      <c r="Z2843" s="32"/>
    </row>
    <row r="2844" spans="2:26" x14ac:dyDescent="0.2">
      <c r="B2844" s="34"/>
      <c r="C2844" s="30"/>
      <c r="D2844" s="30"/>
      <c r="E2844" s="30"/>
      <c r="F2844" s="30"/>
      <c r="G2844" s="30"/>
      <c r="H2844" s="30"/>
      <c r="I2844" s="30"/>
      <c r="J2844" s="30"/>
      <c r="K2844" s="30"/>
      <c r="L2844" s="30"/>
      <c r="M2844" s="30"/>
      <c r="N2844" s="30"/>
      <c r="O2844" s="30"/>
      <c r="P2844" s="30"/>
      <c r="Q2844" s="30"/>
      <c r="R2844" s="30"/>
      <c r="S2844" s="30"/>
      <c r="T2844" s="30"/>
      <c r="U2844" s="30"/>
      <c r="V2844" s="30"/>
      <c r="W2844" s="30"/>
      <c r="X2844" s="31"/>
      <c r="Y2844" s="30"/>
      <c r="Z2844" s="32"/>
    </row>
    <row r="2845" spans="2:26" x14ac:dyDescent="0.2">
      <c r="B2845" s="34"/>
      <c r="C2845" s="30"/>
      <c r="D2845" s="30"/>
      <c r="E2845" s="30"/>
      <c r="F2845" s="30"/>
      <c r="G2845" s="30"/>
      <c r="H2845" s="30"/>
      <c r="I2845" s="30"/>
      <c r="J2845" s="30"/>
      <c r="K2845" s="30"/>
      <c r="L2845" s="30"/>
      <c r="M2845" s="30"/>
      <c r="N2845" s="30"/>
      <c r="O2845" s="30"/>
      <c r="P2845" s="30"/>
      <c r="Q2845" s="30"/>
      <c r="R2845" s="30"/>
      <c r="S2845" s="30"/>
      <c r="T2845" s="30"/>
      <c r="U2845" s="30"/>
      <c r="V2845" s="30"/>
      <c r="W2845" s="30"/>
      <c r="X2845" s="31"/>
      <c r="Y2845" s="30"/>
      <c r="Z2845" s="32"/>
    </row>
    <row r="2846" spans="2:26" x14ac:dyDescent="0.2">
      <c r="B2846" s="34"/>
      <c r="C2846" s="30"/>
      <c r="D2846" s="30"/>
      <c r="E2846" s="30"/>
      <c r="F2846" s="30"/>
      <c r="G2846" s="30"/>
      <c r="H2846" s="30"/>
      <c r="I2846" s="30"/>
      <c r="J2846" s="30"/>
      <c r="K2846" s="30"/>
      <c r="L2846" s="30"/>
      <c r="M2846" s="30"/>
      <c r="N2846" s="30"/>
      <c r="O2846" s="30"/>
      <c r="P2846" s="30"/>
      <c r="Q2846" s="30"/>
      <c r="R2846" s="30"/>
      <c r="S2846" s="30"/>
      <c r="T2846" s="30"/>
      <c r="U2846" s="30"/>
      <c r="V2846" s="30"/>
      <c r="W2846" s="30"/>
      <c r="X2846" s="31"/>
      <c r="Y2846" s="30"/>
      <c r="Z2846" s="32"/>
    </row>
    <row r="2847" spans="2:26" x14ac:dyDescent="0.2">
      <c r="B2847" s="34"/>
      <c r="C2847" s="30"/>
      <c r="D2847" s="30"/>
      <c r="E2847" s="30"/>
      <c r="F2847" s="30"/>
      <c r="G2847" s="30"/>
      <c r="H2847" s="30"/>
      <c r="I2847" s="30"/>
      <c r="J2847" s="30"/>
      <c r="K2847" s="30"/>
      <c r="L2847" s="30"/>
      <c r="M2847" s="30"/>
      <c r="N2847" s="30"/>
      <c r="O2847" s="30"/>
      <c r="P2847" s="30"/>
      <c r="Q2847" s="30"/>
      <c r="R2847" s="30"/>
      <c r="S2847" s="30"/>
      <c r="T2847" s="30"/>
      <c r="U2847" s="30"/>
      <c r="V2847" s="30"/>
      <c r="W2847" s="30"/>
      <c r="X2847" s="31"/>
      <c r="Y2847" s="30"/>
      <c r="Z2847" s="32"/>
    </row>
    <row r="2848" spans="2:26" x14ac:dyDescent="0.2">
      <c r="B2848" s="34"/>
      <c r="C2848" s="30"/>
      <c r="D2848" s="30"/>
      <c r="E2848" s="30"/>
      <c r="F2848" s="30"/>
      <c r="G2848" s="30"/>
      <c r="H2848" s="30"/>
      <c r="I2848" s="30"/>
      <c r="J2848" s="30"/>
      <c r="K2848" s="30"/>
      <c r="L2848" s="30"/>
      <c r="M2848" s="30"/>
      <c r="N2848" s="30"/>
      <c r="O2848" s="30"/>
      <c r="P2848" s="30"/>
      <c r="Q2848" s="30"/>
      <c r="R2848" s="30"/>
      <c r="S2848" s="30"/>
      <c r="T2848" s="30"/>
      <c r="U2848" s="30"/>
      <c r="V2848" s="30"/>
      <c r="W2848" s="30"/>
      <c r="X2848" s="31"/>
      <c r="Y2848" s="30"/>
      <c r="Z2848" s="32"/>
    </row>
    <row r="2849" spans="2:26" x14ac:dyDescent="0.2">
      <c r="B2849" s="34"/>
      <c r="C2849" s="30"/>
      <c r="D2849" s="30"/>
      <c r="E2849" s="30"/>
      <c r="F2849" s="30"/>
      <c r="G2849" s="30"/>
      <c r="H2849" s="30"/>
      <c r="I2849" s="30"/>
      <c r="J2849" s="30"/>
      <c r="K2849" s="30"/>
      <c r="L2849" s="30"/>
      <c r="M2849" s="30"/>
      <c r="N2849" s="30"/>
      <c r="O2849" s="30"/>
      <c r="P2849" s="30"/>
      <c r="Q2849" s="30"/>
      <c r="R2849" s="30"/>
      <c r="S2849" s="30"/>
      <c r="T2849" s="30"/>
      <c r="U2849" s="30"/>
      <c r="V2849" s="30"/>
      <c r="W2849" s="30"/>
      <c r="X2849" s="31"/>
      <c r="Y2849" s="30"/>
      <c r="Z2849" s="32"/>
    </row>
    <row r="2850" spans="2:26" x14ac:dyDescent="0.2">
      <c r="B2850" s="34"/>
      <c r="C2850" s="30"/>
      <c r="D2850" s="30"/>
      <c r="E2850" s="30"/>
      <c r="F2850" s="30"/>
      <c r="G2850" s="30"/>
      <c r="H2850" s="30"/>
      <c r="I2850" s="30"/>
      <c r="J2850" s="30"/>
      <c r="K2850" s="30"/>
      <c r="L2850" s="30"/>
      <c r="M2850" s="30"/>
      <c r="N2850" s="30"/>
      <c r="O2850" s="30"/>
      <c r="P2850" s="30"/>
      <c r="Q2850" s="30"/>
      <c r="R2850" s="30"/>
      <c r="S2850" s="30"/>
      <c r="T2850" s="30"/>
      <c r="U2850" s="30"/>
      <c r="V2850" s="30"/>
      <c r="W2850" s="30"/>
      <c r="X2850" s="31"/>
      <c r="Y2850" s="30"/>
      <c r="Z2850" s="32"/>
    </row>
    <row r="2851" spans="2:26" x14ac:dyDescent="0.2">
      <c r="B2851" s="34"/>
      <c r="C2851" s="30"/>
      <c r="D2851" s="30"/>
      <c r="E2851" s="30"/>
      <c r="F2851" s="30"/>
      <c r="G2851" s="30"/>
      <c r="H2851" s="30"/>
      <c r="I2851" s="30"/>
      <c r="J2851" s="30"/>
      <c r="K2851" s="30"/>
      <c r="L2851" s="30"/>
      <c r="M2851" s="30"/>
      <c r="N2851" s="30"/>
      <c r="O2851" s="30"/>
      <c r="P2851" s="30"/>
      <c r="Q2851" s="30"/>
      <c r="R2851" s="30"/>
      <c r="S2851" s="30"/>
      <c r="T2851" s="30"/>
      <c r="U2851" s="30"/>
      <c r="V2851" s="30"/>
      <c r="W2851" s="30"/>
      <c r="X2851" s="31"/>
      <c r="Y2851" s="30"/>
      <c r="Z2851" s="32"/>
    </row>
    <row r="2852" spans="2:26" x14ac:dyDescent="0.2">
      <c r="B2852" s="34"/>
      <c r="C2852" s="30"/>
      <c r="D2852" s="30"/>
      <c r="E2852" s="30"/>
      <c r="F2852" s="30"/>
      <c r="G2852" s="30"/>
      <c r="H2852" s="30"/>
      <c r="I2852" s="30"/>
      <c r="J2852" s="30"/>
      <c r="K2852" s="30"/>
      <c r="L2852" s="30"/>
      <c r="M2852" s="30"/>
      <c r="N2852" s="30"/>
      <c r="O2852" s="30"/>
      <c r="P2852" s="30"/>
      <c r="Q2852" s="30"/>
      <c r="R2852" s="30"/>
      <c r="S2852" s="30"/>
      <c r="T2852" s="30"/>
      <c r="U2852" s="30"/>
      <c r="V2852" s="30"/>
      <c r="W2852" s="30"/>
      <c r="X2852" s="31"/>
      <c r="Y2852" s="30"/>
      <c r="Z2852" s="32"/>
    </row>
    <row r="2853" spans="2:26" x14ac:dyDescent="0.2">
      <c r="B2853" s="34"/>
      <c r="C2853" s="30"/>
      <c r="D2853" s="30"/>
      <c r="E2853" s="30"/>
      <c r="F2853" s="30"/>
      <c r="G2853" s="30"/>
      <c r="H2853" s="30"/>
      <c r="I2853" s="30"/>
      <c r="J2853" s="30"/>
      <c r="K2853" s="30"/>
      <c r="L2853" s="30"/>
      <c r="M2853" s="30"/>
      <c r="N2853" s="30"/>
      <c r="O2853" s="30"/>
      <c r="P2853" s="30"/>
      <c r="Q2853" s="30"/>
      <c r="R2853" s="30"/>
      <c r="S2853" s="30"/>
      <c r="T2853" s="30"/>
      <c r="U2853" s="30"/>
      <c r="V2853" s="30"/>
      <c r="W2853" s="30"/>
      <c r="X2853" s="31"/>
      <c r="Y2853" s="30"/>
      <c r="Z2853" s="32"/>
    </row>
    <row r="2854" spans="2:26" x14ac:dyDescent="0.2">
      <c r="B2854" s="34"/>
      <c r="C2854" s="30"/>
      <c r="D2854" s="30"/>
      <c r="E2854" s="30"/>
      <c r="F2854" s="30"/>
      <c r="G2854" s="30"/>
      <c r="H2854" s="30"/>
      <c r="I2854" s="30"/>
      <c r="J2854" s="30"/>
      <c r="K2854" s="30"/>
      <c r="L2854" s="30"/>
      <c r="M2854" s="30"/>
      <c r="N2854" s="30"/>
      <c r="O2854" s="30"/>
      <c r="P2854" s="30"/>
      <c r="Q2854" s="30"/>
      <c r="R2854" s="30"/>
      <c r="S2854" s="30"/>
      <c r="T2854" s="30"/>
      <c r="U2854" s="30"/>
      <c r="V2854" s="30"/>
      <c r="W2854" s="30"/>
      <c r="X2854" s="31"/>
      <c r="Y2854" s="30"/>
      <c r="Z2854" s="32"/>
    </row>
    <row r="2855" spans="2:26" x14ac:dyDescent="0.2">
      <c r="B2855" s="34"/>
      <c r="C2855" s="30"/>
      <c r="D2855" s="30"/>
      <c r="E2855" s="30"/>
      <c r="F2855" s="30"/>
      <c r="G2855" s="30"/>
      <c r="H2855" s="30"/>
      <c r="I2855" s="30"/>
      <c r="J2855" s="30"/>
      <c r="K2855" s="30"/>
      <c r="L2855" s="30"/>
      <c r="M2855" s="30"/>
      <c r="N2855" s="30"/>
      <c r="O2855" s="30"/>
      <c r="P2855" s="30"/>
      <c r="Q2855" s="30"/>
      <c r="R2855" s="30"/>
      <c r="S2855" s="30"/>
      <c r="T2855" s="30"/>
      <c r="U2855" s="30"/>
      <c r="V2855" s="30"/>
      <c r="W2855" s="30"/>
      <c r="X2855" s="31"/>
      <c r="Y2855" s="30"/>
      <c r="Z2855" s="32"/>
    </row>
    <row r="2856" spans="2:26" x14ac:dyDescent="0.2">
      <c r="B2856" s="34"/>
      <c r="C2856" s="30"/>
      <c r="D2856" s="30"/>
      <c r="E2856" s="30"/>
      <c r="F2856" s="30"/>
      <c r="G2856" s="30"/>
      <c r="H2856" s="30"/>
      <c r="I2856" s="30"/>
      <c r="J2856" s="30"/>
      <c r="K2856" s="30"/>
      <c r="L2856" s="30"/>
      <c r="M2856" s="30"/>
      <c r="N2856" s="30"/>
      <c r="O2856" s="30"/>
      <c r="P2856" s="30"/>
      <c r="Q2856" s="30"/>
      <c r="R2856" s="30"/>
      <c r="S2856" s="30"/>
      <c r="T2856" s="30"/>
      <c r="U2856" s="30"/>
      <c r="V2856" s="30"/>
      <c r="W2856" s="30"/>
      <c r="X2856" s="31"/>
      <c r="Y2856" s="30"/>
      <c r="Z2856" s="32"/>
    </row>
    <row r="2857" spans="2:26" x14ac:dyDescent="0.2">
      <c r="B2857" s="34"/>
      <c r="C2857" s="30"/>
      <c r="D2857" s="30"/>
      <c r="E2857" s="30"/>
      <c r="F2857" s="30"/>
      <c r="G2857" s="30"/>
      <c r="H2857" s="30"/>
      <c r="I2857" s="30"/>
      <c r="J2857" s="30"/>
      <c r="K2857" s="30"/>
      <c r="L2857" s="30"/>
      <c r="M2857" s="30"/>
      <c r="N2857" s="30"/>
      <c r="O2857" s="30"/>
      <c r="P2857" s="30"/>
      <c r="Q2857" s="30"/>
      <c r="R2857" s="30"/>
      <c r="S2857" s="30"/>
      <c r="T2857" s="30"/>
      <c r="U2857" s="30"/>
      <c r="V2857" s="30"/>
      <c r="W2857" s="30"/>
      <c r="X2857" s="31"/>
      <c r="Y2857" s="30"/>
      <c r="Z2857" s="32"/>
    </row>
    <row r="2858" spans="2:26" x14ac:dyDescent="0.2">
      <c r="B2858" s="34"/>
      <c r="C2858" s="30"/>
      <c r="D2858" s="30"/>
      <c r="E2858" s="30"/>
      <c r="F2858" s="30"/>
      <c r="G2858" s="30"/>
      <c r="H2858" s="30"/>
      <c r="I2858" s="30"/>
      <c r="J2858" s="30"/>
      <c r="K2858" s="30"/>
      <c r="L2858" s="30"/>
      <c r="M2858" s="30"/>
      <c r="N2858" s="30"/>
      <c r="O2858" s="30"/>
      <c r="P2858" s="30"/>
      <c r="Q2858" s="30"/>
      <c r="R2858" s="30"/>
      <c r="S2858" s="30"/>
      <c r="T2858" s="30"/>
      <c r="U2858" s="30"/>
      <c r="V2858" s="30"/>
      <c r="W2858" s="30"/>
      <c r="X2858" s="31"/>
      <c r="Y2858" s="30"/>
      <c r="Z2858" s="32"/>
    </row>
    <row r="2859" spans="2:26" x14ac:dyDescent="0.2">
      <c r="B2859" s="34"/>
      <c r="C2859" s="30"/>
      <c r="D2859" s="30"/>
      <c r="E2859" s="30"/>
      <c r="F2859" s="30"/>
      <c r="G2859" s="30"/>
      <c r="H2859" s="30"/>
      <c r="I2859" s="30"/>
      <c r="J2859" s="30"/>
      <c r="K2859" s="30"/>
      <c r="L2859" s="30"/>
      <c r="M2859" s="30"/>
      <c r="N2859" s="30"/>
      <c r="O2859" s="30"/>
      <c r="P2859" s="30"/>
      <c r="Q2859" s="30"/>
      <c r="R2859" s="30"/>
      <c r="S2859" s="30"/>
      <c r="T2859" s="30"/>
      <c r="U2859" s="30"/>
      <c r="V2859" s="30"/>
      <c r="W2859" s="30"/>
      <c r="X2859" s="31"/>
      <c r="Y2859" s="30"/>
      <c r="Z2859" s="32"/>
    </row>
    <row r="2860" spans="2:26" x14ac:dyDescent="0.2">
      <c r="B2860" s="34"/>
      <c r="C2860" s="30"/>
      <c r="D2860" s="30"/>
      <c r="E2860" s="30"/>
      <c r="F2860" s="30"/>
      <c r="G2860" s="30"/>
      <c r="H2860" s="30"/>
      <c r="I2860" s="30"/>
      <c r="J2860" s="30"/>
      <c r="K2860" s="30"/>
      <c r="L2860" s="30"/>
      <c r="M2860" s="30"/>
      <c r="N2860" s="30"/>
      <c r="O2860" s="30"/>
      <c r="P2860" s="30"/>
      <c r="Q2860" s="30"/>
      <c r="R2860" s="30"/>
      <c r="S2860" s="30"/>
      <c r="T2860" s="30"/>
      <c r="U2860" s="30"/>
      <c r="V2860" s="30"/>
      <c r="W2860" s="30"/>
      <c r="X2860" s="31"/>
      <c r="Y2860" s="30"/>
      <c r="Z2860" s="32"/>
    </row>
    <row r="2861" spans="2:26" x14ac:dyDescent="0.2">
      <c r="B2861" s="34"/>
      <c r="C2861" s="30"/>
      <c r="D2861" s="30"/>
      <c r="E2861" s="30"/>
      <c r="F2861" s="30"/>
      <c r="G2861" s="30"/>
      <c r="H2861" s="30"/>
      <c r="I2861" s="30"/>
      <c r="J2861" s="30"/>
      <c r="K2861" s="30"/>
      <c r="L2861" s="30"/>
      <c r="M2861" s="30"/>
      <c r="N2861" s="30"/>
      <c r="O2861" s="30"/>
      <c r="P2861" s="30"/>
      <c r="Q2861" s="30"/>
      <c r="R2861" s="30"/>
      <c r="S2861" s="30"/>
      <c r="T2861" s="30"/>
      <c r="U2861" s="30"/>
      <c r="V2861" s="30"/>
      <c r="W2861" s="30"/>
      <c r="X2861" s="31"/>
      <c r="Y2861" s="30"/>
      <c r="Z2861" s="32"/>
    </row>
    <row r="2862" spans="2:26" x14ac:dyDescent="0.2">
      <c r="B2862" s="34"/>
      <c r="C2862" s="30"/>
      <c r="D2862" s="30"/>
      <c r="E2862" s="30"/>
      <c r="F2862" s="30"/>
      <c r="G2862" s="30"/>
      <c r="H2862" s="30"/>
      <c r="I2862" s="30"/>
      <c r="J2862" s="30"/>
      <c r="K2862" s="30"/>
      <c r="L2862" s="30"/>
      <c r="M2862" s="30"/>
      <c r="N2862" s="30"/>
      <c r="O2862" s="30"/>
      <c r="P2862" s="30"/>
      <c r="Q2862" s="30"/>
      <c r="R2862" s="30"/>
      <c r="S2862" s="30"/>
      <c r="T2862" s="30"/>
      <c r="U2862" s="30"/>
      <c r="V2862" s="30"/>
      <c r="W2862" s="30"/>
      <c r="X2862" s="31"/>
      <c r="Y2862" s="30"/>
      <c r="Z2862" s="32"/>
    </row>
    <row r="2863" spans="2:26" x14ac:dyDescent="0.2">
      <c r="B2863" s="34"/>
      <c r="C2863" s="30"/>
      <c r="D2863" s="30"/>
      <c r="E2863" s="30"/>
      <c r="F2863" s="30"/>
      <c r="G2863" s="30"/>
      <c r="H2863" s="30"/>
      <c r="I2863" s="30"/>
      <c r="J2863" s="30"/>
      <c r="K2863" s="30"/>
      <c r="L2863" s="30"/>
      <c r="M2863" s="30"/>
      <c r="N2863" s="30"/>
      <c r="O2863" s="30"/>
      <c r="P2863" s="30"/>
      <c r="Q2863" s="30"/>
      <c r="R2863" s="30"/>
      <c r="S2863" s="30"/>
      <c r="T2863" s="30"/>
      <c r="U2863" s="30"/>
      <c r="V2863" s="30"/>
      <c r="W2863" s="30"/>
      <c r="X2863" s="31"/>
      <c r="Y2863" s="30"/>
      <c r="Z2863" s="32"/>
    </row>
    <row r="2864" spans="2:26" x14ac:dyDescent="0.2">
      <c r="B2864" s="34"/>
      <c r="C2864" s="30"/>
      <c r="D2864" s="30"/>
      <c r="E2864" s="30"/>
      <c r="F2864" s="30"/>
      <c r="G2864" s="30"/>
      <c r="H2864" s="30"/>
      <c r="I2864" s="30"/>
      <c r="J2864" s="30"/>
      <c r="K2864" s="30"/>
      <c r="L2864" s="30"/>
      <c r="M2864" s="30"/>
      <c r="N2864" s="30"/>
      <c r="O2864" s="30"/>
      <c r="P2864" s="30"/>
      <c r="Q2864" s="30"/>
      <c r="R2864" s="30"/>
      <c r="S2864" s="30"/>
      <c r="T2864" s="30"/>
      <c r="U2864" s="30"/>
      <c r="V2864" s="30"/>
      <c r="W2864" s="30"/>
      <c r="X2864" s="31"/>
      <c r="Y2864" s="30"/>
      <c r="Z2864" s="32"/>
    </row>
    <row r="2865" spans="2:26" x14ac:dyDescent="0.2">
      <c r="B2865" s="34"/>
      <c r="C2865" s="30"/>
      <c r="D2865" s="30"/>
      <c r="E2865" s="30"/>
      <c r="F2865" s="30"/>
      <c r="G2865" s="30"/>
      <c r="H2865" s="30"/>
      <c r="I2865" s="30"/>
      <c r="J2865" s="30"/>
      <c r="K2865" s="30"/>
      <c r="L2865" s="30"/>
      <c r="M2865" s="30"/>
      <c r="N2865" s="30"/>
      <c r="O2865" s="30"/>
      <c r="P2865" s="30"/>
      <c r="Q2865" s="30"/>
      <c r="R2865" s="30"/>
      <c r="S2865" s="30"/>
      <c r="T2865" s="30"/>
      <c r="U2865" s="30"/>
      <c r="V2865" s="30"/>
      <c r="W2865" s="30"/>
      <c r="X2865" s="31"/>
      <c r="Y2865" s="30"/>
      <c r="Z2865" s="32"/>
    </row>
    <row r="2866" spans="2:26" x14ac:dyDescent="0.2">
      <c r="B2866" s="34"/>
      <c r="C2866" s="30"/>
      <c r="D2866" s="30"/>
      <c r="E2866" s="30"/>
      <c r="F2866" s="30"/>
      <c r="G2866" s="30"/>
      <c r="H2866" s="30"/>
      <c r="I2866" s="30"/>
      <c r="J2866" s="30"/>
      <c r="K2866" s="30"/>
      <c r="L2866" s="30"/>
      <c r="M2866" s="30"/>
      <c r="N2866" s="30"/>
      <c r="O2866" s="30"/>
      <c r="P2866" s="30"/>
      <c r="Q2866" s="30"/>
      <c r="R2866" s="30"/>
      <c r="S2866" s="30"/>
      <c r="T2866" s="30"/>
      <c r="U2866" s="30"/>
      <c r="V2866" s="30"/>
      <c r="W2866" s="30"/>
      <c r="X2866" s="31"/>
      <c r="Y2866" s="30"/>
      <c r="Z2866" s="32"/>
    </row>
    <row r="2867" spans="2:26" x14ac:dyDescent="0.2">
      <c r="B2867" s="34"/>
      <c r="C2867" s="30"/>
      <c r="D2867" s="30"/>
      <c r="E2867" s="30"/>
      <c r="F2867" s="30"/>
      <c r="G2867" s="30"/>
      <c r="H2867" s="30"/>
      <c r="I2867" s="30"/>
      <c r="J2867" s="30"/>
      <c r="K2867" s="30"/>
      <c r="L2867" s="30"/>
      <c r="M2867" s="30"/>
      <c r="N2867" s="30"/>
      <c r="O2867" s="30"/>
      <c r="P2867" s="30"/>
      <c r="Q2867" s="30"/>
      <c r="R2867" s="30"/>
      <c r="S2867" s="30"/>
      <c r="T2867" s="30"/>
      <c r="U2867" s="30"/>
      <c r="V2867" s="30"/>
      <c r="W2867" s="30"/>
      <c r="X2867" s="31"/>
      <c r="Y2867" s="30"/>
      <c r="Z2867" s="32"/>
    </row>
    <row r="2868" spans="2:26" x14ac:dyDescent="0.2">
      <c r="B2868" s="34"/>
      <c r="C2868" s="30"/>
      <c r="D2868" s="30"/>
      <c r="E2868" s="30"/>
      <c r="F2868" s="30"/>
      <c r="G2868" s="30"/>
      <c r="H2868" s="30"/>
      <c r="I2868" s="30"/>
      <c r="J2868" s="30"/>
      <c r="K2868" s="30"/>
      <c r="L2868" s="30"/>
      <c r="M2868" s="30"/>
      <c r="N2868" s="30"/>
      <c r="O2868" s="30"/>
      <c r="P2868" s="30"/>
      <c r="Q2868" s="30"/>
      <c r="R2868" s="30"/>
      <c r="S2868" s="30"/>
      <c r="T2868" s="30"/>
      <c r="U2868" s="30"/>
      <c r="V2868" s="30"/>
      <c r="W2868" s="30"/>
      <c r="X2868" s="31"/>
      <c r="Y2868" s="30"/>
      <c r="Z2868" s="32"/>
    </row>
    <row r="2869" spans="2:26" x14ac:dyDescent="0.2">
      <c r="B2869" s="34"/>
      <c r="C2869" s="30"/>
      <c r="D2869" s="30"/>
      <c r="E2869" s="30"/>
      <c r="F2869" s="30"/>
      <c r="G2869" s="30"/>
      <c r="H2869" s="30"/>
      <c r="I2869" s="30"/>
      <c r="J2869" s="30"/>
      <c r="K2869" s="30"/>
      <c r="L2869" s="30"/>
      <c r="M2869" s="30"/>
      <c r="N2869" s="30"/>
      <c r="O2869" s="30"/>
      <c r="P2869" s="30"/>
      <c r="Q2869" s="30"/>
      <c r="R2869" s="30"/>
      <c r="S2869" s="30"/>
      <c r="T2869" s="30"/>
      <c r="U2869" s="30"/>
      <c r="V2869" s="30"/>
      <c r="W2869" s="30"/>
      <c r="X2869" s="31"/>
      <c r="Y2869" s="30"/>
      <c r="Z2869" s="32"/>
    </row>
    <row r="2870" spans="2:26" x14ac:dyDescent="0.2">
      <c r="B2870" s="34"/>
      <c r="C2870" s="30"/>
      <c r="D2870" s="30"/>
      <c r="E2870" s="30"/>
      <c r="F2870" s="30"/>
      <c r="G2870" s="30"/>
      <c r="H2870" s="30"/>
      <c r="I2870" s="30"/>
      <c r="J2870" s="30"/>
      <c r="K2870" s="30"/>
      <c r="L2870" s="30"/>
      <c r="M2870" s="30"/>
      <c r="N2870" s="30"/>
      <c r="O2870" s="30"/>
      <c r="P2870" s="30"/>
      <c r="Q2870" s="30"/>
      <c r="R2870" s="30"/>
      <c r="S2870" s="30"/>
      <c r="T2870" s="30"/>
      <c r="U2870" s="30"/>
      <c r="V2870" s="30"/>
      <c r="W2870" s="30"/>
      <c r="X2870" s="31"/>
      <c r="Y2870" s="30"/>
      <c r="Z2870" s="32"/>
    </row>
    <row r="2871" spans="2:26" x14ac:dyDescent="0.2">
      <c r="B2871" s="34"/>
      <c r="C2871" s="30"/>
      <c r="D2871" s="30"/>
      <c r="E2871" s="30"/>
      <c r="F2871" s="30"/>
      <c r="G2871" s="30"/>
      <c r="H2871" s="30"/>
      <c r="I2871" s="30"/>
      <c r="J2871" s="30"/>
      <c r="K2871" s="30"/>
      <c r="L2871" s="30"/>
      <c r="M2871" s="30"/>
      <c r="N2871" s="30"/>
      <c r="O2871" s="30"/>
      <c r="P2871" s="30"/>
      <c r="Q2871" s="30"/>
      <c r="R2871" s="30"/>
      <c r="S2871" s="30"/>
      <c r="T2871" s="30"/>
      <c r="U2871" s="30"/>
      <c r="V2871" s="30"/>
      <c r="W2871" s="30"/>
      <c r="X2871" s="31"/>
      <c r="Y2871" s="30"/>
      <c r="Z2871" s="32"/>
    </row>
    <row r="2872" spans="2:26" x14ac:dyDescent="0.2">
      <c r="B2872" s="34"/>
      <c r="C2872" s="30"/>
      <c r="D2872" s="30"/>
      <c r="E2872" s="30"/>
      <c r="F2872" s="30"/>
      <c r="G2872" s="30"/>
      <c r="H2872" s="30"/>
      <c r="I2872" s="30"/>
      <c r="J2872" s="30"/>
      <c r="K2872" s="30"/>
      <c r="L2872" s="30"/>
      <c r="M2872" s="30"/>
      <c r="N2872" s="30"/>
      <c r="O2872" s="30"/>
      <c r="P2872" s="30"/>
      <c r="Q2872" s="30"/>
      <c r="R2872" s="30"/>
      <c r="S2872" s="30"/>
      <c r="T2872" s="30"/>
      <c r="U2872" s="30"/>
      <c r="V2872" s="30"/>
      <c r="W2872" s="30"/>
      <c r="X2872" s="31"/>
      <c r="Y2872" s="30"/>
      <c r="Z2872" s="32"/>
    </row>
    <row r="2873" spans="2:26" x14ac:dyDescent="0.2">
      <c r="B2873" s="34"/>
      <c r="C2873" s="30"/>
      <c r="D2873" s="30"/>
      <c r="E2873" s="30"/>
      <c r="F2873" s="30"/>
      <c r="G2873" s="30"/>
      <c r="H2873" s="30"/>
      <c r="I2873" s="30"/>
      <c r="J2873" s="30"/>
      <c r="K2873" s="30"/>
      <c r="L2873" s="30"/>
      <c r="M2873" s="30"/>
      <c r="N2873" s="30"/>
      <c r="O2873" s="30"/>
      <c r="P2873" s="30"/>
      <c r="Q2873" s="30"/>
      <c r="R2873" s="30"/>
      <c r="S2873" s="30"/>
      <c r="T2873" s="30"/>
      <c r="U2873" s="30"/>
      <c r="V2873" s="30"/>
      <c r="W2873" s="30"/>
      <c r="X2873" s="31"/>
      <c r="Y2873" s="30"/>
      <c r="Z2873" s="32"/>
    </row>
    <row r="2874" spans="2:26" x14ac:dyDescent="0.2">
      <c r="B2874" s="34"/>
      <c r="C2874" s="30"/>
      <c r="D2874" s="30"/>
      <c r="E2874" s="30"/>
      <c r="F2874" s="30"/>
      <c r="G2874" s="30"/>
      <c r="H2874" s="30"/>
      <c r="I2874" s="30"/>
      <c r="J2874" s="30"/>
      <c r="K2874" s="30"/>
      <c r="L2874" s="30"/>
      <c r="M2874" s="30"/>
      <c r="N2874" s="30"/>
      <c r="O2874" s="30"/>
      <c r="P2874" s="30"/>
      <c r="Q2874" s="30"/>
      <c r="R2874" s="30"/>
      <c r="S2874" s="30"/>
      <c r="T2874" s="30"/>
      <c r="U2874" s="30"/>
      <c r="V2874" s="30"/>
      <c r="W2874" s="30"/>
      <c r="X2874" s="31"/>
      <c r="Y2874" s="30"/>
      <c r="Z2874" s="32"/>
    </row>
    <row r="2875" spans="2:26" x14ac:dyDescent="0.2">
      <c r="B2875" s="34"/>
      <c r="C2875" s="30"/>
      <c r="D2875" s="30"/>
      <c r="E2875" s="30"/>
      <c r="F2875" s="30"/>
      <c r="G2875" s="30"/>
      <c r="H2875" s="30"/>
      <c r="I2875" s="30"/>
      <c r="J2875" s="30"/>
      <c r="K2875" s="30"/>
      <c r="L2875" s="30"/>
      <c r="M2875" s="30"/>
      <c r="N2875" s="30"/>
      <c r="O2875" s="30"/>
      <c r="P2875" s="30"/>
      <c r="Q2875" s="30"/>
      <c r="R2875" s="30"/>
      <c r="S2875" s="30"/>
      <c r="T2875" s="30"/>
      <c r="U2875" s="30"/>
      <c r="V2875" s="30"/>
      <c r="W2875" s="30"/>
      <c r="X2875" s="31"/>
      <c r="Y2875" s="30"/>
      <c r="Z2875" s="32"/>
    </row>
    <row r="2876" spans="2:26" x14ac:dyDescent="0.2">
      <c r="B2876" s="34"/>
      <c r="C2876" s="30"/>
      <c r="D2876" s="30"/>
      <c r="E2876" s="30"/>
      <c r="F2876" s="30"/>
      <c r="G2876" s="30"/>
      <c r="H2876" s="30"/>
      <c r="I2876" s="30"/>
      <c r="J2876" s="30"/>
      <c r="K2876" s="30"/>
      <c r="L2876" s="30"/>
      <c r="M2876" s="30"/>
      <c r="N2876" s="30"/>
      <c r="O2876" s="30"/>
      <c r="P2876" s="30"/>
      <c r="Q2876" s="30"/>
      <c r="R2876" s="30"/>
      <c r="S2876" s="30"/>
      <c r="T2876" s="30"/>
      <c r="U2876" s="30"/>
      <c r="V2876" s="30"/>
      <c r="W2876" s="30"/>
      <c r="X2876" s="31"/>
      <c r="Y2876" s="30"/>
      <c r="Z2876" s="32"/>
    </row>
    <row r="2877" spans="2:26" x14ac:dyDescent="0.2">
      <c r="B2877" s="34"/>
      <c r="C2877" s="30"/>
      <c r="D2877" s="30"/>
      <c r="E2877" s="30"/>
      <c r="F2877" s="30"/>
      <c r="G2877" s="30"/>
      <c r="H2877" s="30"/>
      <c r="I2877" s="30"/>
      <c r="J2877" s="30"/>
      <c r="K2877" s="30"/>
      <c r="L2877" s="30"/>
      <c r="M2877" s="30"/>
      <c r="N2877" s="30"/>
      <c r="O2877" s="30"/>
      <c r="P2877" s="30"/>
      <c r="Q2877" s="30"/>
      <c r="R2877" s="30"/>
      <c r="S2877" s="30"/>
      <c r="T2877" s="30"/>
      <c r="U2877" s="30"/>
      <c r="V2877" s="30"/>
      <c r="W2877" s="30"/>
      <c r="X2877" s="31"/>
      <c r="Y2877" s="30"/>
      <c r="Z2877" s="32"/>
    </row>
    <row r="2878" spans="2:26" x14ac:dyDescent="0.2">
      <c r="B2878" s="34"/>
      <c r="C2878" s="30"/>
      <c r="D2878" s="30"/>
      <c r="E2878" s="30"/>
      <c r="F2878" s="30"/>
      <c r="G2878" s="30"/>
      <c r="H2878" s="30"/>
      <c r="I2878" s="30"/>
      <c r="J2878" s="30"/>
      <c r="K2878" s="30"/>
      <c r="L2878" s="30"/>
      <c r="M2878" s="30"/>
      <c r="N2878" s="30"/>
      <c r="O2878" s="30"/>
      <c r="P2878" s="30"/>
      <c r="Q2878" s="30"/>
      <c r="R2878" s="30"/>
      <c r="S2878" s="30"/>
      <c r="T2878" s="30"/>
      <c r="U2878" s="30"/>
      <c r="V2878" s="30"/>
      <c r="W2878" s="30"/>
      <c r="X2878" s="31"/>
      <c r="Y2878" s="30"/>
      <c r="Z2878" s="32"/>
    </row>
    <row r="2879" spans="2:26" x14ac:dyDescent="0.2">
      <c r="B2879" s="34"/>
      <c r="C2879" s="30"/>
      <c r="D2879" s="30"/>
      <c r="E2879" s="30"/>
      <c r="F2879" s="30"/>
      <c r="G2879" s="30"/>
      <c r="H2879" s="30"/>
      <c r="I2879" s="30"/>
      <c r="J2879" s="30"/>
      <c r="K2879" s="30"/>
      <c r="L2879" s="30"/>
      <c r="M2879" s="30"/>
      <c r="N2879" s="30"/>
      <c r="O2879" s="30"/>
      <c r="P2879" s="30"/>
      <c r="Q2879" s="30"/>
      <c r="R2879" s="30"/>
      <c r="S2879" s="30"/>
      <c r="T2879" s="30"/>
      <c r="U2879" s="30"/>
      <c r="V2879" s="30"/>
      <c r="W2879" s="30"/>
      <c r="X2879" s="31"/>
      <c r="Y2879" s="30"/>
      <c r="Z2879" s="32"/>
    </row>
    <row r="2880" spans="2:26" x14ac:dyDescent="0.2">
      <c r="B2880" s="34"/>
      <c r="C2880" s="30"/>
      <c r="D2880" s="30"/>
      <c r="E2880" s="30"/>
      <c r="F2880" s="30"/>
      <c r="G2880" s="30"/>
      <c r="H2880" s="30"/>
      <c r="I2880" s="30"/>
      <c r="J2880" s="30"/>
      <c r="K2880" s="30"/>
      <c r="L2880" s="30"/>
      <c r="M2880" s="30"/>
      <c r="N2880" s="30"/>
      <c r="O2880" s="30"/>
      <c r="P2880" s="30"/>
      <c r="Q2880" s="30"/>
      <c r="R2880" s="30"/>
      <c r="S2880" s="30"/>
      <c r="T2880" s="30"/>
      <c r="U2880" s="30"/>
      <c r="V2880" s="30"/>
      <c r="W2880" s="30"/>
      <c r="X2880" s="31"/>
      <c r="Y2880" s="30"/>
      <c r="Z2880" s="32"/>
    </row>
    <row r="2881" spans="2:26" x14ac:dyDescent="0.2">
      <c r="B2881" s="34"/>
      <c r="C2881" s="30"/>
      <c r="D2881" s="30"/>
      <c r="E2881" s="30"/>
      <c r="F2881" s="30"/>
      <c r="G2881" s="30"/>
      <c r="H2881" s="30"/>
      <c r="I2881" s="30"/>
      <c r="J2881" s="30"/>
      <c r="K2881" s="30"/>
      <c r="L2881" s="30"/>
      <c r="M2881" s="30"/>
      <c r="N2881" s="30"/>
      <c r="O2881" s="30"/>
      <c r="P2881" s="30"/>
      <c r="Q2881" s="30"/>
      <c r="R2881" s="30"/>
      <c r="S2881" s="30"/>
      <c r="T2881" s="30"/>
      <c r="U2881" s="30"/>
      <c r="V2881" s="30"/>
      <c r="W2881" s="30"/>
      <c r="X2881" s="31"/>
      <c r="Y2881" s="30"/>
      <c r="Z2881" s="32"/>
    </row>
    <row r="2882" spans="2:26" x14ac:dyDescent="0.2">
      <c r="B2882" s="34"/>
      <c r="C2882" s="30"/>
      <c r="D2882" s="30"/>
      <c r="E2882" s="30"/>
      <c r="F2882" s="30"/>
      <c r="G2882" s="30"/>
      <c r="H2882" s="30"/>
      <c r="I2882" s="30"/>
      <c r="J2882" s="30"/>
      <c r="K2882" s="30"/>
      <c r="L2882" s="30"/>
      <c r="M2882" s="30"/>
      <c r="N2882" s="30"/>
      <c r="O2882" s="30"/>
      <c r="P2882" s="30"/>
      <c r="Q2882" s="30"/>
      <c r="R2882" s="30"/>
      <c r="S2882" s="30"/>
      <c r="T2882" s="30"/>
      <c r="U2882" s="30"/>
      <c r="V2882" s="30"/>
      <c r="W2882" s="30"/>
      <c r="X2882" s="31"/>
      <c r="Y2882" s="30"/>
      <c r="Z2882" s="32"/>
    </row>
    <row r="2883" spans="2:26" x14ac:dyDescent="0.2">
      <c r="B2883" s="34"/>
      <c r="C2883" s="30"/>
      <c r="D2883" s="30"/>
      <c r="E2883" s="30"/>
      <c r="F2883" s="30"/>
      <c r="G2883" s="30"/>
      <c r="H2883" s="30"/>
      <c r="I2883" s="30"/>
      <c r="J2883" s="30"/>
      <c r="K2883" s="30"/>
      <c r="L2883" s="30"/>
      <c r="M2883" s="30"/>
      <c r="N2883" s="30"/>
      <c r="O2883" s="30"/>
      <c r="P2883" s="30"/>
      <c r="Q2883" s="30"/>
      <c r="R2883" s="30"/>
      <c r="S2883" s="30"/>
      <c r="T2883" s="30"/>
      <c r="U2883" s="30"/>
      <c r="V2883" s="30"/>
      <c r="W2883" s="30"/>
      <c r="X2883" s="31"/>
      <c r="Y2883" s="30"/>
      <c r="Z2883" s="32"/>
    </row>
    <row r="2884" spans="2:26" x14ac:dyDescent="0.2">
      <c r="B2884" s="34"/>
      <c r="C2884" s="30"/>
      <c r="D2884" s="30"/>
      <c r="E2884" s="30"/>
      <c r="F2884" s="30"/>
      <c r="G2884" s="30"/>
      <c r="H2884" s="30"/>
      <c r="I2884" s="30"/>
      <c r="J2884" s="30"/>
      <c r="K2884" s="30"/>
      <c r="L2884" s="30"/>
      <c r="M2884" s="30"/>
      <c r="N2884" s="30"/>
      <c r="O2884" s="30"/>
      <c r="P2884" s="30"/>
      <c r="Q2884" s="30"/>
      <c r="R2884" s="30"/>
      <c r="S2884" s="30"/>
      <c r="T2884" s="30"/>
      <c r="U2884" s="30"/>
      <c r="V2884" s="30"/>
      <c r="W2884" s="30"/>
      <c r="X2884" s="31"/>
      <c r="Y2884" s="30"/>
      <c r="Z2884" s="32"/>
    </row>
    <row r="2885" spans="2:26" x14ac:dyDescent="0.2">
      <c r="B2885" s="34"/>
      <c r="C2885" s="30"/>
      <c r="D2885" s="30"/>
      <c r="E2885" s="30"/>
      <c r="F2885" s="30"/>
      <c r="G2885" s="30"/>
      <c r="H2885" s="30"/>
      <c r="I2885" s="30"/>
      <c r="J2885" s="30"/>
      <c r="K2885" s="30"/>
      <c r="L2885" s="30"/>
      <c r="M2885" s="30"/>
      <c r="N2885" s="30"/>
      <c r="O2885" s="30"/>
      <c r="P2885" s="30"/>
      <c r="Q2885" s="30"/>
      <c r="R2885" s="30"/>
      <c r="S2885" s="30"/>
      <c r="T2885" s="30"/>
      <c r="U2885" s="30"/>
      <c r="V2885" s="30"/>
      <c r="W2885" s="30"/>
      <c r="X2885" s="31"/>
      <c r="Y2885" s="30"/>
      <c r="Z2885" s="32"/>
    </row>
    <row r="2886" spans="2:26" x14ac:dyDescent="0.2">
      <c r="B2886" s="34"/>
      <c r="C2886" s="30"/>
      <c r="D2886" s="30"/>
      <c r="E2886" s="30"/>
      <c r="F2886" s="30"/>
      <c r="G2886" s="30"/>
      <c r="H2886" s="30"/>
      <c r="I2886" s="30"/>
      <c r="J2886" s="30"/>
      <c r="K2886" s="30"/>
      <c r="L2886" s="30"/>
      <c r="M2886" s="30"/>
      <c r="N2886" s="30"/>
      <c r="O2886" s="30"/>
      <c r="P2886" s="30"/>
      <c r="Q2886" s="30"/>
      <c r="R2886" s="30"/>
      <c r="S2886" s="30"/>
      <c r="T2886" s="30"/>
      <c r="U2886" s="30"/>
      <c r="V2886" s="30"/>
      <c r="W2886" s="30"/>
      <c r="X2886" s="31"/>
      <c r="Y2886" s="30"/>
      <c r="Z2886" s="32"/>
    </row>
    <row r="2887" spans="2:26" x14ac:dyDescent="0.2">
      <c r="B2887" s="34"/>
      <c r="C2887" s="30"/>
      <c r="D2887" s="30"/>
      <c r="E2887" s="30"/>
      <c r="F2887" s="30"/>
      <c r="G2887" s="30"/>
      <c r="H2887" s="30"/>
      <c r="I2887" s="30"/>
      <c r="J2887" s="30"/>
      <c r="K2887" s="30"/>
      <c r="L2887" s="30"/>
      <c r="M2887" s="30"/>
      <c r="N2887" s="30"/>
      <c r="O2887" s="30"/>
      <c r="P2887" s="30"/>
      <c r="Q2887" s="30"/>
      <c r="R2887" s="30"/>
      <c r="S2887" s="30"/>
      <c r="T2887" s="30"/>
      <c r="U2887" s="30"/>
      <c r="V2887" s="30"/>
      <c r="W2887" s="30"/>
      <c r="X2887" s="31"/>
      <c r="Y2887" s="30"/>
      <c r="Z2887" s="32"/>
    </row>
    <row r="2888" spans="2:26" x14ac:dyDescent="0.2">
      <c r="B2888" s="34"/>
      <c r="C2888" s="30"/>
      <c r="D2888" s="30"/>
      <c r="E2888" s="30"/>
      <c r="F2888" s="30"/>
      <c r="G2888" s="30"/>
      <c r="H2888" s="30"/>
      <c r="I2888" s="30"/>
      <c r="J2888" s="30"/>
      <c r="K2888" s="30"/>
      <c r="L2888" s="30"/>
      <c r="M2888" s="30"/>
      <c r="N2888" s="30"/>
      <c r="O2888" s="30"/>
      <c r="P2888" s="30"/>
      <c r="Q2888" s="30"/>
      <c r="R2888" s="30"/>
      <c r="S2888" s="30"/>
      <c r="T2888" s="30"/>
      <c r="U2888" s="30"/>
      <c r="V2888" s="30"/>
      <c r="W2888" s="30"/>
      <c r="X2888" s="31"/>
      <c r="Y2888" s="30"/>
      <c r="Z2888" s="32"/>
    </row>
    <row r="2889" spans="2:26" x14ac:dyDescent="0.2">
      <c r="B2889" s="34"/>
      <c r="C2889" s="30"/>
      <c r="D2889" s="30"/>
      <c r="E2889" s="30"/>
      <c r="F2889" s="30"/>
      <c r="G2889" s="30"/>
      <c r="H2889" s="30"/>
      <c r="I2889" s="30"/>
      <c r="J2889" s="30"/>
      <c r="K2889" s="30"/>
      <c r="L2889" s="30"/>
      <c r="M2889" s="30"/>
      <c r="N2889" s="30"/>
      <c r="O2889" s="30"/>
      <c r="P2889" s="30"/>
      <c r="Q2889" s="30"/>
      <c r="R2889" s="30"/>
      <c r="S2889" s="30"/>
      <c r="T2889" s="30"/>
      <c r="U2889" s="30"/>
      <c r="V2889" s="30"/>
      <c r="W2889" s="30"/>
      <c r="X2889" s="31"/>
      <c r="Y2889" s="30"/>
      <c r="Z2889" s="32"/>
    </row>
    <row r="2890" spans="2:26" x14ac:dyDescent="0.2">
      <c r="B2890" s="34"/>
      <c r="C2890" s="30"/>
      <c r="D2890" s="30"/>
      <c r="E2890" s="30"/>
      <c r="F2890" s="30"/>
      <c r="G2890" s="30"/>
      <c r="H2890" s="30"/>
      <c r="I2890" s="30"/>
      <c r="J2890" s="30"/>
      <c r="K2890" s="30"/>
      <c r="L2890" s="30"/>
      <c r="M2890" s="30"/>
      <c r="N2890" s="30"/>
      <c r="O2890" s="30"/>
      <c r="P2890" s="30"/>
      <c r="Q2890" s="30"/>
      <c r="R2890" s="30"/>
      <c r="S2890" s="30"/>
      <c r="T2890" s="30"/>
      <c r="U2890" s="30"/>
      <c r="V2890" s="30"/>
      <c r="W2890" s="30"/>
      <c r="X2890" s="31"/>
      <c r="Y2890" s="30"/>
      <c r="Z2890" s="32"/>
    </row>
    <row r="2891" spans="2:26" x14ac:dyDescent="0.2">
      <c r="B2891" s="34"/>
      <c r="C2891" s="30"/>
      <c r="D2891" s="30"/>
      <c r="E2891" s="30"/>
      <c r="F2891" s="30"/>
      <c r="G2891" s="30"/>
      <c r="H2891" s="30"/>
      <c r="I2891" s="30"/>
      <c r="J2891" s="30"/>
      <c r="K2891" s="30"/>
      <c r="L2891" s="30"/>
      <c r="M2891" s="30"/>
      <c r="N2891" s="30"/>
      <c r="O2891" s="30"/>
      <c r="P2891" s="30"/>
      <c r="Q2891" s="30"/>
      <c r="R2891" s="30"/>
      <c r="S2891" s="30"/>
      <c r="T2891" s="30"/>
      <c r="U2891" s="30"/>
      <c r="V2891" s="30"/>
      <c r="W2891" s="30"/>
      <c r="X2891" s="31"/>
      <c r="Y2891" s="30"/>
      <c r="Z2891" s="32"/>
    </row>
    <row r="2892" spans="2:26" x14ac:dyDescent="0.2">
      <c r="B2892" s="34"/>
      <c r="C2892" s="30"/>
      <c r="D2892" s="30"/>
      <c r="E2892" s="30"/>
      <c r="F2892" s="30"/>
      <c r="G2892" s="30"/>
      <c r="H2892" s="30"/>
      <c r="I2892" s="30"/>
      <c r="J2892" s="30"/>
      <c r="K2892" s="30"/>
      <c r="L2892" s="30"/>
      <c r="M2892" s="30"/>
      <c r="N2892" s="30"/>
      <c r="O2892" s="30"/>
      <c r="P2892" s="30"/>
      <c r="Q2892" s="30"/>
      <c r="R2892" s="30"/>
      <c r="S2892" s="30"/>
      <c r="T2892" s="30"/>
      <c r="U2892" s="30"/>
      <c r="V2892" s="30"/>
      <c r="W2892" s="30"/>
      <c r="X2892" s="31"/>
      <c r="Y2892" s="30"/>
      <c r="Z2892" s="32"/>
    </row>
    <row r="2893" spans="2:26" x14ac:dyDescent="0.2">
      <c r="B2893" s="34"/>
      <c r="C2893" s="30"/>
      <c r="D2893" s="30"/>
      <c r="E2893" s="30"/>
      <c r="F2893" s="30"/>
      <c r="G2893" s="30"/>
      <c r="H2893" s="30"/>
      <c r="I2893" s="30"/>
      <c r="J2893" s="30"/>
      <c r="K2893" s="30"/>
      <c r="L2893" s="30"/>
      <c r="M2893" s="30"/>
      <c r="N2893" s="30"/>
      <c r="O2893" s="30"/>
      <c r="P2893" s="30"/>
      <c r="Q2893" s="30"/>
      <c r="R2893" s="30"/>
      <c r="S2893" s="30"/>
      <c r="T2893" s="30"/>
      <c r="U2893" s="30"/>
      <c r="V2893" s="30"/>
      <c r="W2893" s="30"/>
      <c r="X2893" s="31"/>
      <c r="Y2893" s="30"/>
      <c r="Z2893" s="32"/>
    </row>
    <row r="2894" spans="2:26" x14ac:dyDescent="0.2">
      <c r="B2894" s="34"/>
      <c r="C2894" s="30"/>
      <c r="D2894" s="30"/>
      <c r="E2894" s="30"/>
      <c r="F2894" s="30"/>
      <c r="G2894" s="30"/>
      <c r="H2894" s="30"/>
      <c r="I2894" s="30"/>
      <c r="J2894" s="30"/>
      <c r="K2894" s="30"/>
      <c r="L2894" s="30"/>
      <c r="M2894" s="30"/>
      <c r="N2894" s="30"/>
      <c r="O2894" s="30"/>
      <c r="P2894" s="30"/>
      <c r="Q2894" s="30"/>
      <c r="R2894" s="30"/>
      <c r="S2894" s="30"/>
      <c r="T2894" s="30"/>
      <c r="U2894" s="30"/>
      <c r="V2894" s="30"/>
      <c r="W2894" s="30"/>
      <c r="X2894" s="31"/>
      <c r="Y2894" s="30"/>
      <c r="Z2894" s="32"/>
    </row>
    <row r="2895" spans="2:26" x14ac:dyDescent="0.2">
      <c r="B2895" s="34"/>
      <c r="C2895" s="30"/>
      <c r="D2895" s="30"/>
      <c r="E2895" s="30"/>
      <c r="F2895" s="30"/>
      <c r="G2895" s="30"/>
      <c r="H2895" s="30"/>
      <c r="I2895" s="30"/>
      <c r="J2895" s="30"/>
      <c r="K2895" s="30"/>
      <c r="L2895" s="30"/>
      <c r="M2895" s="30"/>
      <c r="N2895" s="30"/>
      <c r="O2895" s="30"/>
      <c r="P2895" s="30"/>
      <c r="Q2895" s="30"/>
      <c r="R2895" s="30"/>
      <c r="S2895" s="30"/>
      <c r="T2895" s="30"/>
      <c r="U2895" s="30"/>
      <c r="V2895" s="30"/>
      <c r="W2895" s="30"/>
      <c r="X2895" s="31"/>
      <c r="Y2895" s="30"/>
      <c r="Z2895" s="32"/>
    </row>
    <row r="2896" spans="2:26" x14ac:dyDescent="0.2">
      <c r="B2896" s="34"/>
      <c r="C2896" s="30"/>
      <c r="D2896" s="30"/>
      <c r="E2896" s="30"/>
      <c r="F2896" s="30"/>
      <c r="G2896" s="30"/>
      <c r="H2896" s="30"/>
      <c r="I2896" s="30"/>
      <c r="J2896" s="30"/>
      <c r="K2896" s="30"/>
      <c r="L2896" s="30"/>
      <c r="M2896" s="30"/>
      <c r="N2896" s="30"/>
      <c r="O2896" s="30"/>
      <c r="P2896" s="30"/>
      <c r="Q2896" s="30"/>
      <c r="R2896" s="30"/>
      <c r="S2896" s="30"/>
      <c r="T2896" s="30"/>
      <c r="U2896" s="30"/>
      <c r="V2896" s="30"/>
      <c r="W2896" s="30"/>
      <c r="X2896" s="31"/>
      <c r="Y2896" s="30"/>
      <c r="Z2896" s="32"/>
    </row>
    <row r="2897" spans="2:26" x14ac:dyDescent="0.2">
      <c r="B2897" s="34"/>
      <c r="C2897" s="30"/>
      <c r="D2897" s="30"/>
      <c r="E2897" s="30"/>
      <c r="F2897" s="30"/>
      <c r="G2897" s="30"/>
      <c r="H2897" s="30"/>
      <c r="I2897" s="30"/>
      <c r="J2897" s="30"/>
      <c r="K2897" s="30"/>
      <c r="L2897" s="30"/>
      <c r="M2897" s="30"/>
      <c r="N2897" s="30"/>
      <c r="O2897" s="30"/>
      <c r="P2897" s="30"/>
      <c r="Q2897" s="30"/>
      <c r="R2897" s="30"/>
      <c r="S2897" s="30"/>
      <c r="T2897" s="30"/>
      <c r="U2897" s="30"/>
      <c r="V2897" s="30"/>
      <c r="W2897" s="30"/>
      <c r="X2897" s="31"/>
      <c r="Y2897" s="30"/>
      <c r="Z2897" s="32"/>
    </row>
    <row r="2898" spans="2:26" x14ac:dyDescent="0.2">
      <c r="B2898" s="34"/>
      <c r="C2898" s="30"/>
      <c r="D2898" s="30"/>
      <c r="E2898" s="30"/>
      <c r="F2898" s="30"/>
      <c r="G2898" s="30"/>
      <c r="H2898" s="30"/>
      <c r="I2898" s="30"/>
      <c r="J2898" s="30"/>
      <c r="K2898" s="30"/>
      <c r="L2898" s="30"/>
      <c r="M2898" s="30"/>
      <c r="N2898" s="30"/>
      <c r="O2898" s="30"/>
      <c r="P2898" s="30"/>
      <c r="Q2898" s="30"/>
      <c r="R2898" s="30"/>
      <c r="S2898" s="30"/>
      <c r="T2898" s="30"/>
      <c r="U2898" s="30"/>
      <c r="V2898" s="30"/>
      <c r="W2898" s="30"/>
      <c r="X2898" s="31"/>
      <c r="Y2898" s="30"/>
      <c r="Z2898" s="32"/>
    </row>
    <row r="2899" spans="2:26" x14ac:dyDescent="0.2">
      <c r="B2899" s="34"/>
      <c r="C2899" s="30"/>
      <c r="D2899" s="30"/>
      <c r="E2899" s="30"/>
      <c r="F2899" s="30"/>
      <c r="G2899" s="30"/>
      <c r="H2899" s="30"/>
      <c r="I2899" s="30"/>
      <c r="J2899" s="30"/>
      <c r="K2899" s="30"/>
      <c r="L2899" s="30"/>
      <c r="M2899" s="30"/>
      <c r="N2899" s="30"/>
      <c r="O2899" s="30"/>
      <c r="P2899" s="30"/>
      <c r="Q2899" s="30"/>
      <c r="R2899" s="30"/>
      <c r="S2899" s="30"/>
      <c r="T2899" s="30"/>
      <c r="U2899" s="30"/>
      <c r="V2899" s="30"/>
      <c r="W2899" s="30"/>
      <c r="X2899" s="31"/>
      <c r="Y2899" s="30"/>
      <c r="Z2899" s="32"/>
    </row>
    <row r="2900" spans="2:26" x14ac:dyDescent="0.2">
      <c r="B2900" s="34"/>
      <c r="C2900" s="30"/>
      <c r="D2900" s="30"/>
      <c r="E2900" s="30"/>
      <c r="F2900" s="30"/>
      <c r="G2900" s="30"/>
      <c r="H2900" s="30"/>
      <c r="I2900" s="30"/>
      <c r="J2900" s="30"/>
      <c r="K2900" s="30"/>
      <c r="L2900" s="30"/>
      <c r="M2900" s="30"/>
      <c r="N2900" s="30"/>
      <c r="O2900" s="30"/>
      <c r="P2900" s="30"/>
      <c r="Q2900" s="30"/>
      <c r="R2900" s="30"/>
      <c r="S2900" s="30"/>
      <c r="T2900" s="30"/>
      <c r="U2900" s="30"/>
      <c r="V2900" s="30"/>
      <c r="W2900" s="30"/>
      <c r="X2900" s="31"/>
      <c r="Y2900" s="30"/>
      <c r="Z2900" s="32"/>
    </row>
    <row r="2901" spans="2:26" x14ac:dyDescent="0.2">
      <c r="B2901" s="34"/>
      <c r="C2901" s="30"/>
      <c r="D2901" s="30"/>
      <c r="E2901" s="30"/>
      <c r="F2901" s="30"/>
      <c r="G2901" s="30"/>
      <c r="H2901" s="30"/>
      <c r="I2901" s="30"/>
      <c r="J2901" s="30"/>
      <c r="K2901" s="30"/>
      <c r="L2901" s="30"/>
      <c r="M2901" s="30"/>
      <c r="N2901" s="30"/>
      <c r="O2901" s="30"/>
      <c r="P2901" s="30"/>
      <c r="Q2901" s="30"/>
      <c r="R2901" s="30"/>
      <c r="S2901" s="30"/>
      <c r="T2901" s="30"/>
      <c r="U2901" s="30"/>
      <c r="V2901" s="30"/>
      <c r="W2901" s="30"/>
      <c r="X2901" s="31"/>
      <c r="Y2901" s="30"/>
      <c r="Z2901" s="32"/>
    </row>
    <row r="2902" spans="2:26" x14ac:dyDescent="0.2">
      <c r="B2902" s="34"/>
      <c r="C2902" s="30"/>
      <c r="D2902" s="30"/>
      <c r="E2902" s="30"/>
      <c r="F2902" s="30"/>
      <c r="G2902" s="30"/>
      <c r="H2902" s="30"/>
      <c r="I2902" s="30"/>
      <c r="J2902" s="30"/>
      <c r="K2902" s="30"/>
      <c r="L2902" s="30"/>
      <c r="M2902" s="30"/>
      <c r="N2902" s="30"/>
      <c r="O2902" s="30"/>
      <c r="P2902" s="30"/>
      <c r="Q2902" s="30"/>
      <c r="R2902" s="30"/>
      <c r="S2902" s="30"/>
      <c r="T2902" s="30"/>
      <c r="U2902" s="30"/>
      <c r="V2902" s="30"/>
      <c r="W2902" s="30"/>
      <c r="X2902" s="31"/>
      <c r="Y2902" s="30"/>
      <c r="Z2902" s="32"/>
    </row>
    <row r="2903" spans="2:26" x14ac:dyDescent="0.2">
      <c r="B2903" s="34"/>
      <c r="C2903" s="30"/>
      <c r="D2903" s="30"/>
      <c r="E2903" s="30"/>
      <c r="F2903" s="30"/>
      <c r="G2903" s="30"/>
      <c r="H2903" s="30"/>
      <c r="I2903" s="30"/>
      <c r="J2903" s="30"/>
      <c r="K2903" s="30"/>
      <c r="L2903" s="30"/>
      <c r="M2903" s="30"/>
      <c r="N2903" s="30"/>
      <c r="O2903" s="30"/>
      <c r="P2903" s="30"/>
      <c r="Q2903" s="30"/>
      <c r="R2903" s="30"/>
      <c r="S2903" s="30"/>
      <c r="T2903" s="30"/>
      <c r="U2903" s="30"/>
      <c r="V2903" s="30"/>
      <c r="W2903" s="30"/>
      <c r="X2903" s="31"/>
      <c r="Y2903" s="30"/>
      <c r="Z2903" s="32"/>
    </row>
    <row r="2904" spans="2:26" x14ac:dyDescent="0.2">
      <c r="B2904" s="34"/>
      <c r="C2904" s="30"/>
      <c r="D2904" s="30"/>
      <c r="E2904" s="30"/>
      <c r="F2904" s="30"/>
      <c r="G2904" s="30"/>
      <c r="H2904" s="30"/>
      <c r="I2904" s="30"/>
      <c r="J2904" s="30"/>
      <c r="K2904" s="30"/>
      <c r="L2904" s="30"/>
      <c r="M2904" s="30"/>
      <c r="N2904" s="30"/>
      <c r="O2904" s="30"/>
      <c r="P2904" s="30"/>
      <c r="Q2904" s="30"/>
      <c r="R2904" s="30"/>
      <c r="S2904" s="30"/>
      <c r="T2904" s="30"/>
      <c r="U2904" s="30"/>
      <c r="V2904" s="30"/>
      <c r="W2904" s="30"/>
      <c r="X2904" s="31"/>
      <c r="Y2904" s="30"/>
      <c r="Z2904" s="32"/>
    </row>
    <row r="2905" spans="2:26" x14ac:dyDescent="0.2">
      <c r="B2905" s="34"/>
      <c r="C2905" s="30"/>
      <c r="D2905" s="30"/>
      <c r="E2905" s="30"/>
      <c r="F2905" s="30"/>
      <c r="G2905" s="30"/>
      <c r="H2905" s="30"/>
      <c r="I2905" s="30"/>
      <c r="J2905" s="30"/>
      <c r="K2905" s="30"/>
      <c r="L2905" s="30"/>
      <c r="M2905" s="30"/>
      <c r="N2905" s="30"/>
      <c r="O2905" s="30"/>
      <c r="P2905" s="30"/>
      <c r="Q2905" s="30"/>
      <c r="R2905" s="30"/>
      <c r="S2905" s="30"/>
      <c r="T2905" s="30"/>
      <c r="U2905" s="30"/>
      <c r="V2905" s="30"/>
      <c r="W2905" s="30"/>
      <c r="X2905" s="31"/>
      <c r="Y2905" s="30"/>
      <c r="Z2905" s="32"/>
    </row>
    <row r="2906" spans="2:26" x14ac:dyDescent="0.2">
      <c r="B2906" s="34"/>
      <c r="C2906" s="30"/>
      <c r="D2906" s="30"/>
      <c r="E2906" s="30"/>
      <c r="F2906" s="30"/>
      <c r="G2906" s="30"/>
      <c r="H2906" s="30"/>
      <c r="I2906" s="30"/>
      <c r="J2906" s="30"/>
      <c r="K2906" s="30"/>
      <c r="L2906" s="30"/>
      <c r="M2906" s="30"/>
      <c r="N2906" s="30"/>
      <c r="O2906" s="30"/>
      <c r="P2906" s="30"/>
      <c r="Q2906" s="30"/>
      <c r="R2906" s="30"/>
      <c r="S2906" s="30"/>
      <c r="T2906" s="30"/>
      <c r="U2906" s="30"/>
      <c r="V2906" s="30"/>
      <c r="W2906" s="30"/>
      <c r="X2906" s="31"/>
      <c r="Y2906" s="30"/>
      <c r="Z2906" s="32"/>
    </row>
    <row r="2907" spans="2:26" x14ac:dyDescent="0.2">
      <c r="B2907" s="34"/>
      <c r="C2907" s="30"/>
      <c r="D2907" s="30"/>
      <c r="E2907" s="30"/>
      <c r="F2907" s="30"/>
      <c r="G2907" s="30"/>
      <c r="H2907" s="30"/>
      <c r="I2907" s="30"/>
      <c r="J2907" s="30"/>
      <c r="K2907" s="30"/>
      <c r="L2907" s="30"/>
      <c r="M2907" s="30"/>
      <c r="N2907" s="30"/>
      <c r="O2907" s="30"/>
      <c r="P2907" s="30"/>
      <c r="Q2907" s="30"/>
      <c r="R2907" s="30"/>
      <c r="S2907" s="30"/>
      <c r="T2907" s="30"/>
      <c r="U2907" s="30"/>
      <c r="V2907" s="30"/>
      <c r="W2907" s="30"/>
      <c r="X2907" s="31"/>
      <c r="Y2907" s="30"/>
      <c r="Z2907" s="32"/>
    </row>
    <row r="2908" spans="2:26" x14ac:dyDescent="0.2">
      <c r="B2908" s="34"/>
      <c r="C2908" s="30"/>
      <c r="D2908" s="30"/>
      <c r="E2908" s="30"/>
      <c r="F2908" s="30"/>
      <c r="G2908" s="30"/>
      <c r="H2908" s="30"/>
      <c r="I2908" s="30"/>
      <c r="J2908" s="30"/>
      <c r="K2908" s="30"/>
      <c r="L2908" s="30"/>
      <c r="M2908" s="30"/>
      <c r="N2908" s="30"/>
      <c r="O2908" s="30"/>
      <c r="P2908" s="30"/>
      <c r="Q2908" s="30"/>
      <c r="R2908" s="30"/>
      <c r="S2908" s="30"/>
      <c r="T2908" s="30"/>
      <c r="U2908" s="30"/>
      <c r="V2908" s="30"/>
      <c r="W2908" s="30"/>
      <c r="X2908" s="31"/>
      <c r="Y2908" s="30"/>
      <c r="Z2908" s="32"/>
    </row>
    <row r="2909" spans="2:26" x14ac:dyDescent="0.2">
      <c r="B2909" s="34"/>
      <c r="C2909" s="30"/>
      <c r="D2909" s="30"/>
      <c r="E2909" s="30"/>
      <c r="F2909" s="30"/>
      <c r="G2909" s="30"/>
      <c r="H2909" s="30"/>
      <c r="I2909" s="30"/>
      <c r="J2909" s="30"/>
      <c r="K2909" s="30"/>
      <c r="L2909" s="30"/>
      <c r="M2909" s="30"/>
      <c r="N2909" s="30"/>
      <c r="O2909" s="30"/>
      <c r="P2909" s="30"/>
      <c r="Q2909" s="30"/>
      <c r="R2909" s="30"/>
      <c r="S2909" s="30"/>
      <c r="T2909" s="30"/>
      <c r="U2909" s="30"/>
      <c r="V2909" s="30"/>
      <c r="W2909" s="30"/>
      <c r="X2909" s="31"/>
      <c r="Y2909" s="30"/>
      <c r="Z2909" s="32"/>
    </row>
    <row r="2910" spans="2:26" x14ac:dyDescent="0.2">
      <c r="B2910" s="34"/>
      <c r="C2910" s="30"/>
      <c r="D2910" s="30"/>
      <c r="E2910" s="30"/>
      <c r="F2910" s="30"/>
      <c r="G2910" s="30"/>
      <c r="H2910" s="30"/>
      <c r="I2910" s="30"/>
      <c r="J2910" s="30"/>
      <c r="K2910" s="30"/>
      <c r="L2910" s="30"/>
      <c r="M2910" s="30"/>
      <c r="N2910" s="30"/>
      <c r="O2910" s="30"/>
      <c r="P2910" s="30"/>
      <c r="Q2910" s="30"/>
      <c r="R2910" s="30"/>
      <c r="S2910" s="30"/>
      <c r="T2910" s="30"/>
      <c r="U2910" s="30"/>
      <c r="V2910" s="30"/>
      <c r="W2910" s="30"/>
      <c r="X2910" s="31"/>
      <c r="Y2910" s="30"/>
      <c r="Z2910" s="32"/>
    </row>
    <row r="2911" spans="2:26" x14ac:dyDescent="0.2">
      <c r="B2911" s="34"/>
      <c r="C2911" s="30"/>
      <c r="D2911" s="30"/>
      <c r="E2911" s="30"/>
      <c r="F2911" s="30"/>
      <c r="G2911" s="30"/>
      <c r="H2911" s="30"/>
      <c r="I2911" s="30"/>
      <c r="J2911" s="30"/>
      <c r="K2911" s="30"/>
      <c r="L2911" s="30"/>
      <c r="M2911" s="30"/>
      <c r="N2911" s="30"/>
      <c r="O2911" s="30"/>
      <c r="P2911" s="30"/>
      <c r="Q2911" s="30"/>
      <c r="R2911" s="30"/>
      <c r="S2911" s="30"/>
      <c r="T2911" s="30"/>
      <c r="U2911" s="30"/>
      <c r="V2911" s="30"/>
      <c r="W2911" s="30"/>
      <c r="X2911" s="31"/>
      <c r="Y2911" s="30"/>
      <c r="Z2911" s="32"/>
    </row>
    <row r="2912" spans="2:26" x14ac:dyDescent="0.2">
      <c r="B2912" s="34"/>
      <c r="C2912" s="30"/>
      <c r="D2912" s="30"/>
      <c r="E2912" s="30"/>
      <c r="F2912" s="30"/>
      <c r="G2912" s="30"/>
      <c r="H2912" s="30"/>
      <c r="I2912" s="30"/>
      <c r="J2912" s="30"/>
      <c r="K2912" s="30"/>
      <c r="L2912" s="30"/>
      <c r="M2912" s="30"/>
      <c r="N2912" s="30"/>
      <c r="O2912" s="30"/>
      <c r="P2912" s="30"/>
      <c r="Q2912" s="30"/>
      <c r="R2912" s="30"/>
      <c r="S2912" s="30"/>
      <c r="T2912" s="30"/>
      <c r="U2912" s="30"/>
      <c r="V2912" s="30"/>
      <c r="W2912" s="30"/>
      <c r="X2912" s="31"/>
      <c r="Y2912" s="30"/>
      <c r="Z2912" s="32"/>
    </row>
    <row r="2913" spans="2:26" x14ac:dyDescent="0.2">
      <c r="B2913" s="34"/>
      <c r="C2913" s="30"/>
      <c r="D2913" s="30"/>
      <c r="E2913" s="30"/>
      <c r="F2913" s="30"/>
      <c r="G2913" s="30"/>
      <c r="H2913" s="30"/>
      <c r="I2913" s="30"/>
      <c r="J2913" s="30"/>
      <c r="K2913" s="30"/>
      <c r="L2913" s="30"/>
      <c r="M2913" s="30"/>
      <c r="N2913" s="30"/>
      <c r="O2913" s="30"/>
      <c r="P2913" s="30"/>
      <c r="Q2913" s="30"/>
      <c r="R2913" s="30"/>
      <c r="S2913" s="30"/>
      <c r="T2913" s="30"/>
      <c r="U2913" s="30"/>
      <c r="V2913" s="30"/>
      <c r="W2913" s="30"/>
      <c r="X2913" s="31"/>
      <c r="Y2913" s="30"/>
      <c r="Z2913" s="32"/>
    </row>
    <row r="2914" spans="2:26" x14ac:dyDescent="0.2">
      <c r="B2914" s="34"/>
      <c r="C2914" s="30"/>
      <c r="D2914" s="30"/>
      <c r="E2914" s="30"/>
      <c r="F2914" s="30"/>
      <c r="G2914" s="30"/>
      <c r="H2914" s="30"/>
      <c r="I2914" s="30"/>
      <c r="J2914" s="30"/>
      <c r="K2914" s="30"/>
      <c r="L2914" s="30"/>
      <c r="M2914" s="30"/>
      <c r="N2914" s="30"/>
      <c r="O2914" s="30"/>
      <c r="P2914" s="30"/>
      <c r="Q2914" s="30"/>
      <c r="R2914" s="30"/>
      <c r="S2914" s="30"/>
      <c r="T2914" s="30"/>
      <c r="U2914" s="30"/>
      <c r="V2914" s="30"/>
      <c r="W2914" s="30"/>
      <c r="X2914" s="31"/>
      <c r="Y2914" s="30"/>
      <c r="Z2914" s="32"/>
    </row>
    <row r="2915" spans="2:26" x14ac:dyDescent="0.2">
      <c r="B2915" s="34"/>
      <c r="C2915" s="30"/>
      <c r="D2915" s="30"/>
      <c r="E2915" s="30"/>
      <c r="F2915" s="30"/>
      <c r="G2915" s="30"/>
      <c r="H2915" s="30"/>
      <c r="I2915" s="30"/>
      <c r="J2915" s="30"/>
      <c r="K2915" s="30"/>
      <c r="L2915" s="30"/>
      <c r="M2915" s="30"/>
      <c r="N2915" s="30"/>
      <c r="O2915" s="30"/>
      <c r="P2915" s="30"/>
      <c r="Q2915" s="30"/>
      <c r="R2915" s="30"/>
      <c r="S2915" s="30"/>
      <c r="T2915" s="30"/>
      <c r="U2915" s="30"/>
      <c r="V2915" s="30"/>
      <c r="W2915" s="30"/>
      <c r="X2915" s="31"/>
      <c r="Y2915" s="30"/>
      <c r="Z2915" s="32"/>
    </row>
    <row r="2916" spans="2:26" x14ac:dyDescent="0.2">
      <c r="B2916" s="34"/>
      <c r="C2916" s="30"/>
      <c r="D2916" s="30"/>
      <c r="E2916" s="30"/>
      <c r="F2916" s="30"/>
      <c r="G2916" s="30"/>
      <c r="H2916" s="30"/>
      <c r="I2916" s="30"/>
      <c r="J2916" s="30"/>
      <c r="K2916" s="30"/>
      <c r="L2916" s="30"/>
      <c r="M2916" s="30"/>
      <c r="N2916" s="30"/>
      <c r="O2916" s="30"/>
      <c r="P2916" s="30"/>
      <c r="Q2916" s="30"/>
      <c r="R2916" s="30"/>
      <c r="S2916" s="30"/>
      <c r="T2916" s="30"/>
      <c r="U2916" s="30"/>
      <c r="V2916" s="30"/>
      <c r="W2916" s="30"/>
      <c r="X2916" s="31"/>
      <c r="Y2916" s="30"/>
      <c r="Z2916" s="32"/>
    </row>
    <row r="2917" spans="2:26" x14ac:dyDescent="0.2">
      <c r="B2917" s="34"/>
      <c r="C2917" s="30"/>
      <c r="D2917" s="30"/>
      <c r="E2917" s="30"/>
      <c r="F2917" s="30"/>
      <c r="G2917" s="30"/>
      <c r="H2917" s="30"/>
      <c r="I2917" s="30"/>
      <c r="J2917" s="30"/>
      <c r="K2917" s="30"/>
      <c r="L2917" s="30"/>
      <c r="M2917" s="30"/>
      <c r="N2917" s="30"/>
      <c r="O2917" s="30"/>
      <c r="P2917" s="30"/>
      <c r="Q2917" s="30"/>
      <c r="R2917" s="30"/>
      <c r="S2917" s="30"/>
      <c r="T2917" s="30"/>
      <c r="U2917" s="30"/>
      <c r="V2917" s="30"/>
      <c r="W2917" s="30"/>
      <c r="X2917" s="31"/>
      <c r="Y2917" s="30"/>
      <c r="Z2917" s="32"/>
    </row>
    <row r="2918" spans="2:26" x14ac:dyDescent="0.2">
      <c r="B2918" s="34"/>
      <c r="C2918" s="30"/>
      <c r="D2918" s="30"/>
      <c r="E2918" s="30"/>
      <c r="F2918" s="30"/>
      <c r="G2918" s="30"/>
      <c r="H2918" s="30"/>
      <c r="I2918" s="30"/>
      <c r="J2918" s="30"/>
      <c r="K2918" s="30"/>
      <c r="L2918" s="30"/>
      <c r="M2918" s="30"/>
      <c r="N2918" s="30"/>
      <c r="O2918" s="30"/>
      <c r="P2918" s="30"/>
      <c r="Q2918" s="30"/>
      <c r="R2918" s="30"/>
      <c r="S2918" s="30"/>
      <c r="T2918" s="30"/>
      <c r="U2918" s="30"/>
      <c r="V2918" s="30"/>
      <c r="W2918" s="30"/>
      <c r="X2918" s="31"/>
      <c r="Y2918" s="30"/>
      <c r="Z2918" s="32"/>
    </row>
    <row r="2919" spans="2:26" x14ac:dyDescent="0.2">
      <c r="B2919" s="34"/>
      <c r="C2919" s="30"/>
      <c r="D2919" s="30"/>
      <c r="E2919" s="30"/>
      <c r="F2919" s="30"/>
      <c r="G2919" s="30"/>
      <c r="H2919" s="30"/>
      <c r="I2919" s="30"/>
      <c r="J2919" s="30"/>
      <c r="K2919" s="30"/>
      <c r="L2919" s="30"/>
      <c r="M2919" s="30"/>
      <c r="N2919" s="30"/>
      <c r="O2919" s="30"/>
      <c r="P2919" s="30"/>
      <c r="Q2919" s="30"/>
      <c r="R2919" s="30"/>
      <c r="S2919" s="30"/>
      <c r="T2919" s="30"/>
      <c r="U2919" s="30"/>
      <c r="V2919" s="30"/>
      <c r="W2919" s="30"/>
      <c r="X2919" s="31"/>
      <c r="Y2919" s="30"/>
      <c r="Z2919" s="32"/>
    </row>
    <row r="2920" spans="2:26" x14ac:dyDescent="0.2">
      <c r="B2920" s="34"/>
      <c r="C2920" s="30"/>
      <c r="D2920" s="30"/>
      <c r="E2920" s="30"/>
      <c r="F2920" s="30"/>
      <c r="G2920" s="30"/>
      <c r="H2920" s="30"/>
      <c r="I2920" s="30"/>
      <c r="J2920" s="30"/>
      <c r="K2920" s="30"/>
      <c r="L2920" s="30"/>
      <c r="M2920" s="30"/>
      <c r="N2920" s="30"/>
      <c r="O2920" s="30"/>
      <c r="P2920" s="30"/>
      <c r="Q2920" s="30"/>
      <c r="R2920" s="30"/>
      <c r="S2920" s="30"/>
      <c r="T2920" s="30"/>
      <c r="U2920" s="30"/>
      <c r="V2920" s="30"/>
      <c r="W2920" s="30"/>
      <c r="X2920" s="31"/>
      <c r="Y2920" s="30"/>
      <c r="Z2920" s="32"/>
    </row>
    <row r="2921" spans="2:26" x14ac:dyDescent="0.2">
      <c r="B2921" s="34"/>
      <c r="C2921" s="30"/>
      <c r="D2921" s="30"/>
      <c r="E2921" s="30"/>
      <c r="F2921" s="30"/>
      <c r="G2921" s="30"/>
      <c r="H2921" s="30"/>
      <c r="I2921" s="30"/>
      <c r="J2921" s="30"/>
      <c r="K2921" s="30"/>
      <c r="L2921" s="30"/>
      <c r="M2921" s="30"/>
      <c r="N2921" s="30"/>
      <c r="O2921" s="30"/>
      <c r="P2921" s="30"/>
      <c r="Q2921" s="30"/>
      <c r="R2921" s="30"/>
      <c r="S2921" s="30"/>
      <c r="T2921" s="30"/>
      <c r="U2921" s="30"/>
      <c r="V2921" s="30"/>
      <c r="W2921" s="30"/>
      <c r="X2921" s="31"/>
      <c r="Y2921" s="30"/>
      <c r="Z2921" s="32"/>
    </row>
    <row r="2922" spans="2:26" x14ac:dyDescent="0.2">
      <c r="B2922" s="34"/>
      <c r="C2922" s="30"/>
      <c r="D2922" s="30"/>
      <c r="E2922" s="30"/>
      <c r="F2922" s="30"/>
      <c r="G2922" s="30"/>
      <c r="H2922" s="30"/>
      <c r="I2922" s="30"/>
      <c r="J2922" s="30"/>
      <c r="K2922" s="30"/>
      <c r="L2922" s="30"/>
      <c r="M2922" s="30"/>
      <c r="N2922" s="30"/>
      <c r="O2922" s="30"/>
      <c r="P2922" s="30"/>
      <c r="Q2922" s="30"/>
      <c r="R2922" s="30"/>
      <c r="S2922" s="30"/>
      <c r="T2922" s="30"/>
      <c r="U2922" s="30"/>
      <c r="V2922" s="30"/>
      <c r="W2922" s="30"/>
      <c r="X2922" s="31"/>
      <c r="Y2922" s="30"/>
      <c r="Z2922" s="32"/>
    </row>
    <row r="2923" spans="2:26" x14ac:dyDescent="0.2">
      <c r="B2923" s="34"/>
      <c r="C2923" s="30"/>
      <c r="D2923" s="30"/>
      <c r="E2923" s="30"/>
      <c r="F2923" s="30"/>
      <c r="G2923" s="30"/>
      <c r="H2923" s="30"/>
      <c r="I2923" s="30"/>
      <c r="J2923" s="30"/>
      <c r="K2923" s="30"/>
      <c r="L2923" s="30"/>
      <c r="M2923" s="30"/>
      <c r="N2923" s="30"/>
      <c r="O2923" s="30"/>
      <c r="P2923" s="30"/>
      <c r="Q2923" s="30"/>
      <c r="R2923" s="30"/>
      <c r="S2923" s="30"/>
      <c r="T2923" s="30"/>
      <c r="U2923" s="30"/>
      <c r="V2923" s="30"/>
      <c r="W2923" s="30"/>
      <c r="X2923" s="31"/>
      <c r="Y2923" s="30"/>
      <c r="Z2923" s="32"/>
    </row>
    <row r="2924" spans="2:26" x14ac:dyDescent="0.2">
      <c r="B2924" s="34"/>
      <c r="C2924" s="30"/>
      <c r="D2924" s="30"/>
      <c r="E2924" s="30"/>
      <c r="F2924" s="30"/>
      <c r="G2924" s="30"/>
      <c r="H2924" s="30"/>
      <c r="I2924" s="30"/>
      <c r="J2924" s="30"/>
      <c r="K2924" s="30"/>
      <c r="L2924" s="30"/>
      <c r="M2924" s="30"/>
      <c r="N2924" s="30"/>
      <c r="O2924" s="30"/>
      <c r="P2924" s="30"/>
      <c r="Q2924" s="30"/>
      <c r="R2924" s="30"/>
      <c r="S2924" s="30"/>
      <c r="T2924" s="30"/>
      <c r="U2924" s="30"/>
      <c r="V2924" s="30"/>
      <c r="W2924" s="30"/>
      <c r="X2924" s="31"/>
      <c r="Y2924" s="30"/>
      <c r="Z2924" s="32"/>
    </row>
    <row r="2925" spans="2:26" x14ac:dyDescent="0.2">
      <c r="B2925" s="34"/>
      <c r="C2925" s="30"/>
      <c r="D2925" s="30"/>
      <c r="E2925" s="30"/>
      <c r="F2925" s="30"/>
      <c r="G2925" s="30"/>
      <c r="H2925" s="30"/>
      <c r="I2925" s="30"/>
      <c r="J2925" s="30"/>
      <c r="K2925" s="30"/>
      <c r="L2925" s="30"/>
      <c r="M2925" s="30"/>
      <c r="N2925" s="30"/>
      <c r="O2925" s="30"/>
      <c r="P2925" s="30"/>
      <c r="Q2925" s="30"/>
      <c r="R2925" s="30"/>
      <c r="S2925" s="30"/>
      <c r="T2925" s="30"/>
      <c r="U2925" s="30"/>
      <c r="V2925" s="30"/>
      <c r="W2925" s="30"/>
      <c r="X2925" s="31"/>
      <c r="Y2925" s="30"/>
      <c r="Z2925" s="32"/>
    </row>
    <row r="2926" spans="2:26" x14ac:dyDescent="0.2">
      <c r="B2926" s="34"/>
      <c r="C2926" s="30"/>
      <c r="D2926" s="30"/>
      <c r="E2926" s="30"/>
      <c r="F2926" s="30"/>
      <c r="G2926" s="30"/>
      <c r="H2926" s="30"/>
      <c r="I2926" s="30"/>
      <c r="J2926" s="30"/>
      <c r="K2926" s="30"/>
      <c r="L2926" s="30"/>
      <c r="M2926" s="30"/>
      <c r="N2926" s="30"/>
      <c r="O2926" s="30"/>
      <c r="P2926" s="30"/>
      <c r="Q2926" s="30"/>
      <c r="R2926" s="30"/>
      <c r="S2926" s="30"/>
      <c r="T2926" s="30"/>
      <c r="U2926" s="30"/>
      <c r="V2926" s="30"/>
      <c r="W2926" s="30"/>
      <c r="X2926" s="31"/>
      <c r="Y2926" s="30"/>
      <c r="Z2926" s="32"/>
    </row>
    <row r="2927" spans="2:26" x14ac:dyDescent="0.2">
      <c r="B2927" s="34"/>
      <c r="C2927" s="30"/>
      <c r="D2927" s="30"/>
      <c r="E2927" s="30"/>
      <c r="F2927" s="30"/>
      <c r="G2927" s="30"/>
      <c r="H2927" s="30"/>
      <c r="I2927" s="30"/>
      <c r="J2927" s="30"/>
      <c r="K2927" s="30"/>
      <c r="L2927" s="30"/>
      <c r="M2927" s="30"/>
      <c r="N2927" s="30"/>
      <c r="O2927" s="30"/>
      <c r="P2927" s="30"/>
      <c r="Q2927" s="30"/>
      <c r="R2927" s="30"/>
      <c r="S2927" s="30"/>
      <c r="T2927" s="30"/>
      <c r="U2927" s="30"/>
      <c r="V2927" s="30"/>
      <c r="W2927" s="30"/>
      <c r="X2927" s="31"/>
      <c r="Y2927" s="30"/>
      <c r="Z2927" s="32"/>
    </row>
    <row r="2928" spans="2:26" x14ac:dyDescent="0.2">
      <c r="B2928" s="34"/>
      <c r="C2928" s="30"/>
      <c r="D2928" s="30"/>
      <c r="E2928" s="30"/>
      <c r="F2928" s="30"/>
      <c r="G2928" s="30"/>
      <c r="H2928" s="30"/>
      <c r="I2928" s="30"/>
      <c r="J2928" s="30"/>
      <c r="K2928" s="30"/>
      <c r="L2928" s="30"/>
      <c r="M2928" s="30"/>
      <c r="N2928" s="30"/>
      <c r="O2928" s="30"/>
      <c r="P2928" s="30"/>
      <c r="Q2928" s="30"/>
      <c r="R2928" s="30"/>
      <c r="S2928" s="30"/>
      <c r="T2928" s="30"/>
      <c r="U2928" s="30"/>
      <c r="V2928" s="30"/>
      <c r="W2928" s="30"/>
      <c r="X2928" s="31"/>
      <c r="Y2928" s="30"/>
      <c r="Z2928" s="32"/>
    </row>
    <row r="2929" spans="2:26" x14ac:dyDescent="0.2">
      <c r="B2929" s="34"/>
      <c r="C2929" s="30"/>
      <c r="D2929" s="30"/>
      <c r="E2929" s="30"/>
      <c r="F2929" s="30"/>
      <c r="G2929" s="30"/>
      <c r="H2929" s="30"/>
      <c r="I2929" s="30"/>
      <c r="J2929" s="30"/>
      <c r="K2929" s="30"/>
      <c r="L2929" s="30"/>
      <c r="M2929" s="30"/>
      <c r="N2929" s="30"/>
      <c r="O2929" s="30"/>
      <c r="P2929" s="30"/>
      <c r="Q2929" s="30"/>
      <c r="R2929" s="30"/>
      <c r="S2929" s="30"/>
      <c r="T2929" s="30"/>
      <c r="U2929" s="30"/>
      <c r="V2929" s="30"/>
      <c r="W2929" s="30"/>
      <c r="X2929" s="31"/>
      <c r="Y2929" s="30"/>
      <c r="Z2929" s="32"/>
    </row>
    <row r="2930" spans="2:26" x14ac:dyDescent="0.2">
      <c r="B2930" s="34"/>
      <c r="C2930" s="30"/>
      <c r="D2930" s="30"/>
      <c r="E2930" s="30"/>
      <c r="F2930" s="30"/>
      <c r="G2930" s="30"/>
      <c r="H2930" s="30"/>
      <c r="I2930" s="30"/>
      <c r="J2930" s="30"/>
      <c r="K2930" s="30"/>
      <c r="L2930" s="30"/>
      <c r="M2930" s="30"/>
      <c r="N2930" s="30"/>
      <c r="O2930" s="30"/>
      <c r="P2930" s="30"/>
      <c r="Q2930" s="30"/>
      <c r="R2930" s="30"/>
      <c r="S2930" s="30"/>
      <c r="T2930" s="30"/>
      <c r="U2930" s="30"/>
      <c r="V2930" s="30"/>
      <c r="W2930" s="30"/>
      <c r="X2930" s="31"/>
      <c r="Y2930" s="30"/>
      <c r="Z2930" s="32"/>
    </row>
    <row r="2931" spans="2:26" x14ac:dyDescent="0.2">
      <c r="B2931" s="34"/>
      <c r="C2931" s="30"/>
      <c r="D2931" s="30"/>
      <c r="E2931" s="30"/>
      <c r="F2931" s="30"/>
      <c r="G2931" s="30"/>
      <c r="H2931" s="30"/>
      <c r="I2931" s="30"/>
      <c r="J2931" s="30"/>
      <c r="K2931" s="30"/>
      <c r="L2931" s="30"/>
      <c r="M2931" s="30"/>
      <c r="N2931" s="30"/>
      <c r="O2931" s="30"/>
      <c r="P2931" s="30"/>
      <c r="Q2931" s="30"/>
      <c r="R2931" s="30"/>
      <c r="S2931" s="30"/>
      <c r="T2931" s="30"/>
      <c r="U2931" s="30"/>
      <c r="V2931" s="30"/>
      <c r="W2931" s="30"/>
      <c r="X2931" s="31"/>
      <c r="Y2931" s="30"/>
      <c r="Z2931" s="32"/>
    </row>
    <row r="2932" spans="2:26" x14ac:dyDescent="0.2">
      <c r="B2932" s="34"/>
      <c r="C2932" s="30"/>
      <c r="D2932" s="30"/>
      <c r="E2932" s="30"/>
      <c r="F2932" s="30"/>
      <c r="G2932" s="30"/>
      <c r="H2932" s="30"/>
      <c r="I2932" s="30"/>
      <c r="J2932" s="30"/>
      <c r="K2932" s="30"/>
      <c r="L2932" s="30"/>
      <c r="M2932" s="30"/>
      <c r="N2932" s="30"/>
      <c r="O2932" s="30"/>
      <c r="P2932" s="30"/>
      <c r="Q2932" s="30"/>
      <c r="R2932" s="30"/>
      <c r="S2932" s="30"/>
      <c r="T2932" s="30"/>
      <c r="U2932" s="30"/>
      <c r="V2932" s="30"/>
      <c r="W2932" s="30"/>
      <c r="X2932" s="31"/>
      <c r="Y2932" s="30"/>
      <c r="Z2932" s="32"/>
    </row>
    <row r="2933" spans="2:26" x14ac:dyDescent="0.2">
      <c r="B2933" s="34"/>
      <c r="C2933" s="30"/>
      <c r="D2933" s="30"/>
      <c r="E2933" s="30"/>
      <c r="F2933" s="30"/>
      <c r="G2933" s="30"/>
      <c r="H2933" s="30"/>
      <c r="I2933" s="30"/>
      <c r="J2933" s="30"/>
      <c r="K2933" s="30"/>
      <c r="L2933" s="30"/>
      <c r="M2933" s="30"/>
      <c r="N2933" s="30"/>
      <c r="O2933" s="30"/>
      <c r="P2933" s="30"/>
      <c r="Q2933" s="30"/>
      <c r="R2933" s="30"/>
      <c r="S2933" s="30"/>
      <c r="T2933" s="30"/>
      <c r="U2933" s="30"/>
      <c r="V2933" s="30"/>
      <c r="W2933" s="30"/>
      <c r="X2933" s="31"/>
      <c r="Y2933" s="30"/>
      <c r="Z2933" s="32"/>
    </row>
    <row r="2934" spans="2:26" x14ac:dyDescent="0.2">
      <c r="B2934" s="34"/>
      <c r="C2934" s="30"/>
      <c r="D2934" s="30"/>
      <c r="E2934" s="30"/>
      <c r="F2934" s="30"/>
      <c r="G2934" s="30"/>
      <c r="H2934" s="30"/>
      <c r="I2934" s="30"/>
      <c r="J2934" s="30"/>
      <c r="K2934" s="30"/>
      <c r="L2934" s="30"/>
      <c r="M2934" s="30"/>
      <c r="N2934" s="30"/>
      <c r="O2934" s="30"/>
      <c r="P2934" s="30"/>
      <c r="Q2934" s="30"/>
      <c r="R2934" s="30"/>
      <c r="S2934" s="30"/>
      <c r="T2934" s="30"/>
      <c r="U2934" s="30"/>
      <c r="V2934" s="30"/>
      <c r="W2934" s="30"/>
      <c r="X2934" s="31"/>
      <c r="Y2934" s="30"/>
      <c r="Z2934" s="32"/>
    </row>
    <row r="2935" spans="2:26" x14ac:dyDescent="0.2">
      <c r="B2935" s="34"/>
      <c r="C2935" s="30"/>
      <c r="D2935" s="30"/>
      <c r="E2935" s="30"/>
      <c r="F2935" s="30"/>
      <c r="G2935" s="30"/>
      <c r="H2935" s="30"/>
      <c r="I2935" s="30"/>
      <c r="J2935" s="30"/>
      <c r="K2935" s="30"/>
      <c r="L2935" s="30"/>
      <c r="M2935" s="30"/>
      <c r="N2935" s="30"/>
      <c r="O2935" s="30"/>
      <c r="P2935" s="30"/>
      <c r="Q2935" s="30"/>
      <c r="R2935" s="30"/>
      <c r="S2935" s="30"/>
      <c r="T2935" s="30"/>
      <c r="U2935" s="30"/>
      <c r="V2935" s="30"/>
      <c r="W2935" s="30"/>
      <c r="X2935" s="31"/>
      <c r="Y2935" s="30"/>
      <c r="Z2935" s="32"/>
    </row>
    <row r="2936" spans="2:26" x14ac:dyDescent="0.2">
      <c r="B2936" s="34"/>
      <c r="C2936" s="30"/>
      <c r="D2936" s="30"/>
      <c r="E2936" s="30"/>
      <c r="F2936" s="30"/>
      <c r="G2936" s="30"/>
      <c r="H2936" s="30"/>
      <c r="I2936" s="30"/>
      <c r="J2936" s="30"/>
      <c r="K2936" s="30"/>
      <c r="L2936" s="30"/>
      <c r="M2936" s="30"/>
      <c r="N2936" s="30"/>
      <c r="O2936" s="30"/>
      <c r="P2936" s="30"/>
      <c r="Q2936" s="30"/>
      <c r="R2936" s="30"/>
      <c r="S2936" s="30"/>
      <c r="T2936" s="30"/>
      <c r="U2936" s="30"/>
      <c r="V2936" s="30"/>
      <c r="W2936" s="30"/>
      <c r="X2936" s="31"/>
      <c r="Y2936" s="30"/>
      <c r="Z2936" s="32"/>
    </row>
    <row r="2937" spans="2:26" x14ac:dyDescent="0.2">
      <c r="B2937" s="34"/>
      <c r="C2937" s="30"/>
      <c r="D2937" s="30"/>
      <c r="E2937" s="30"/>
      <c r="F2937" s="30"/>
      <c r="G2937" s="30"/>
      <c r="H2937" s="30"/>
      <c r="I2937" s="30"/>
      <c r="J2937" s="30"/>
      <c r="K2937" s="30"/>
      <c r="L2937" s="30"/>
      <c r="M2937" s="30"/>
      <c r="N2937" s="30"/>
      <c r="O2937" s="30"/>
      <c r="P2937" s="30"/>
      <c r="Q2937" s="30"/>
      <c r="R2937" s="30"/>
      <c r="S2937" s="30"/>
      <c r="T2937" s="30"/>
      <c r="U2937" s="30"/>
      <c r="V2937" s="30"/>
      <c r="W2937" s="30"/>
      <c r="X2937" s="31"/>
      <c r="Y2937" s="30"/>
      <c r="Z2937" s="32"/>
    </row>
    <row r="2938" spans="2:26" x14ac:dyDescent="0.2">
      <c r="B2938" s="34"/>
      <c r="C2938" s="30"/>
      <c r="D2938" s="30"/>
      <c r="E2938" s="30"/>
      <c r="F2938" s="30"/>
      <c r="G2938" s="30"/>
      <c r="H2938" s="30"/>
      <c r="I2938" s="30"/>
      <c r="J2938" s="30"/>
      <c r="K2938" s="30"/>
      <c r="L2938" s="30"/>
      <c r="M2938" s="30"/>
      <c r="N2938" s="30"/>
      <c r="O2938" s="30"/>
      <c r="P2938" s="30"/>
      <c r="Q2938" s="30"/>
      <c r="R2938" s="30"/>
      <c r="S2938" s="30"/>
      <c r="T2938" s="30"/>
      <c r="U2938" s="30"/>
      <c r="V2938" s="30"/>
      <c r="W2938" s="30"/>
      <c r="X2938" s="31"/>
      <c r="Y2938" s="30"/>
      <c r="Z2938" s="32"/>
    </row>
    <row r="2939" spans="2:26" x14ac:dyDescent="0.2">
      <c r="B2939" s="34"/>
      <c r="C2939" s="30"/>
      <c r="D2939" s="30"/>
      <c r="E2939" s="30"/>
      <c r="F2939" s="30"/>
      <c r="G2939" s="30"/>
      <c r="H2939" s="30"/>
      <c r="I2939" s="30"/>
      <c r="J2939" s="30"/>
      <c r="K2939" s="30"/>
      <c r="L2939" s="30"/>
      <c r="M2939" s="30"/>
      <c r="N2939" s="30"/>
      <c r="O2939" s="30"/>
      <c r="P2939" s="30"/>
      <c r="Q2939" s="30"/>
      <c r="R2939" s="30"/>
      <c r="S2939" s="30"/>
      <c r="T2939" s="30"/>
      <c r="U2939" s="30"/>
      <c r="V2939" s="30"/>
      <c r="W2939" s="30"/>
      <c r="X2939" s="31"/>
      <c r="Y2939" s="30"/>
      <c r="Z2939" s="32"/>
    </row>
    <row r="2940" spans="2:26" x14ac:dyDescent="0.2">
      <c r="B2940" s="34"/>
      <c r="C2940" s="30"/>
      <c r="D2940" s="30"/>
      <c r="E2940" s="30"/>
      <c r="F2940" s="30"/>
      <c r="G2940" s="30"/>
      <c r="H2940" s="30"/>
      <c r="I2940" s="30"/>
      <c r="J2940" s="30"/>
      <c r="K2940" s="30"/>
      <c r="L2940" s="30"/>
      <c r="M2940" s="30"/>
      <c r="N2940" s="30"/>
      <c r="O2940" s="30"/>
      <c r="P2940" s="30"/>
      <c r="Q2940" s="30"/>
      <c r="R2940" s="30"/>
      <c r="S2940" s="30"/>
      <c r="T2940" s="30"/>
      <c r="U2940" s="30"/>
      <c r="V2940" s="30"/>
      <c r="W2940" s="30"/>
      <c r="X2940" s="31"/>
      <c r="Y2940" s="30"/>
      <c r="Z2940" s="32"/>
    </row>
    <row r="2941" spans="2:26" x14ac:dyDescent="0.2">
      <c r="B2941" s="34"/>
      <c r="C2941" s="30"/>
      <c r="D2941" s="30"/>
      <c r="E2941" s="30"/>
      <c r="F2941" s="30"/>
      <c r="G2941" s="30"/>
      <c r="H2941" s="30"/>
      <c r="I2941" s="30"/>
      <c r="J2941" s="30"/>
      <c r="K2941" s="30"/>
      <c r="L2941" s="30"/>
      <c r="M2941" s="30"/>
      <c r="N2941" s="30"/>
      <c r="O2941" s="30"/>
      <c r="P2941" s="30"/>
      <c r="Q2941" s="30"/>
      <c r="R2941" s="30"/>
      <c r="S2941" s="30"/>
      <c r="T2941" s="30"/>
      <c r="U2941" s="30"/>
      <c r="V2941" s="30"/>
      <c r="W2941" s="30"/>
      <c r="X2941" s="31"/>
      <c r="Y2941" s="30"/>
      <c r="Z2941" s="32"/>
    </row>
    <row r="2942" spans="2:26" x14ac:dyDescent="0.2">
      <c r="B2942" s="34"/>
      <c r="C2942" s="30"/>
      <c r="D2942" s="30"/>
      <c r="E2942" s="30"/>
      <c r="F2942" s="30"/>
      <c r="G2942" s="30"/>
      <c r="H2942" s="30"/>
      <c r="I2942" s="30"/>
      <c r="J2942" s="30"/>
      <c r="K2942" s="30"/>
      <c r="L2942" s="30"/>
      <c r="M2942" s="30"/>
      <c r="N2942" s="30"/>
      <c r="O2942" s="30"/>
      <c r="P2942" s="30"/>
      <c r="Q2942" s="30"/>
      <c r="R2942" s="30"/>
      <c r="S2942" s="30"/>
      <c r="T2942" s="30"/>
      <c r="U2942" s="30"/>
      <c r="V2942" s="30"/>
      <c r="W2942" s="30"/>
      <c r="X2942" s="31"/>
      <c r="Y2942" s="30"/>
      <c r="Z2942" s="32"/>
    </row>
    <row r="2943" spans="2:26" x14ac:dyDescent="0.2">
      <c r="B2943" s="34"/>
      <c r="C2943" s="30"/>
      <c r="D2943" s="30"/>
      <c r="E2943" s="30"/>
      <c r="F2943" s="30"/>
      <c r="G2943" s="30"/>
      <c r="H2943" s="30"/>
      <c r="I2943" s="30"/>
      <c r="J2943" s="30"/>
      <c r="K2943" s="30"/>
      <c r="L2943" s="30"/>
      <c r="M2943" s="30"/>
      <c r="N2943" s="30"/>
      <c r="O2943" s="30"/>
      <c r="P2943" s="30"/>
      <c r="Q2943" s="30"/>
      <c r="R2943" s="30"/>
      <c r="S2943" s="30"/>
      <c r="T2943" s="30"/>
      <c r="U2943" s="30"/>
      <c r="V2943" s="30"/>
      <c r="W2943" s="30"/>
      <c r="X2943" s="31"/>
      <c r="Y2943" s="30"/>
      <c r="Z2943" s="32"/>
    </row>
    <row r="2944" spans="2:26" x14ac:dyDescent="0.2">
      <c r="B2944" s="34"/>
      <c r="C2944" s="30"/>
      <c r="D2944" s="30"/>
      <c r="E2944" s="30"/>
      <c r="F2944" s="30"/>
      <c r="G2944" s="30"/>
      <c r="H2944" s="30"/>
      <c r="I2944" s="30"/>
      <c r="J2944" s="30"/>
      <c r="K2944" s="30"/>
      <c r="L2944" s="30"/>
      <c r="M2944" s="30"/>
      <c r="N2944" s="30"/>
      <c r="O2944" s="30"/>
      <c r="P2944" s="30"/>
      <c r="Q2944" s="30"/>
      <c r="R2944" s="30"/>
      <c r="S2944" s="30"/>
      <c r="T2944" s="30"/>
      <c r="U2944" s="30"/>
      <c r="V2944" s="30"/>
      <c r="W2944" s="30"/>
      <c r="X2944" s="31"/>
      <c r="Y2944" s="30"/>
      <c r="Z2944" s="32"/>
    </row>
    <row r="2945" spans="2:26" x14ac:dyDescent="0.2">
      <c r="B2945" s="34"/>
      <c r="C2945" s="30"/>
      <c r="D2945" s="30"/>
      <c r="E2945" s="30"/>
      <c r="F2945" s="30"/>
      <c r="G2945" s="30"/>
      <c r="H2945" s="30"/>
      <c r="I2945" s="30"/>
      <c r="J2945" s="30"/>
      <c r="K2945" s="30"/>
      <c r="L2945" s="30"/>
      <c r="M2945" s="30"/>
      <c r="N2945" s="30"/>
      <c r="O2945" s="30"/>
      <c r="P2945" s="30"/>
      <c r="Q2945" s="30"/>
      <c r="R2945" s="30"/>
      <c r="S2945" s="30"/>
      <c r="T2945" s="30"/>
      <c r="U2945" s="30"/>
      <c r="V2945" s="30"/>
      <c r="W2945" s="30"/>
      <c r="X2945" s="31"/>
      <c r="Y2945" s="30"/>
      <c r="Z2945" s="32"/>
    </row>
    <row r="2946" spans="2:26" x14ac:dyDescent="0.2">
      <c r="B2946" s="34"/>
      <c r="C2946" s="30"/>
      <c r="D2946" s="30"/>
      <c r="E2946" s="30"/>
      <c r="F2946" s="30"/>
      <c r="G2946" s="30"/>
      <c r="H2946" s="30"/>
      <c r="I2946" s="30"/>
      <c r="J2946" s="30"/>
      <c r="K2946" s="30"/>
      <c r="L2946" s="30"/>
      <c r="M2946" s="30"/>
      <c r="N2946" s="30"/>
      <c r="O2946" s="30"/>
      <c r="P2946" s="30"/>
      <c r="Q2946" s="30"/>
      <c r="R2946" s="30"/>
      <c r="S2946" s="30"/>
      <c r="T2946" s="30"/>
      <c r="U2946" s="30"/>
      <c r="V2946" s="30"/>
      <c r="W2946" s="30"/>
      <c r="X2946" s="31"/>
      <c r="Y2946" s="30"/>
      <c r="Z2946" s="32"/>
    </row>
    <row r="2947" spans="2:26" x14ac:dyDescent="0.2">
      <c r="B2947" s="34"/>
      <c r="C2947" s="30"/>
      <c r="D2947" s="30"/>
      <c r="E2947" s="30"/>
      <c r="F2947" s="30"/>
      <c r="G2947" s="30"/>
      <c r="H2947" s="30"/>
      <c r="I2947" s="30"/>
      <c r="J2947" s="30"/>
      <c r="K2947" s="30"/>
      <c r="L2947" s="30"/>
      <c r="M2947" s="30"/>
      <c r="N2947" s="30"/>
      <c r="O2947" s="30"/>
      <c r="P2947" s="30"/>
      <c r="Q2947" s="30"/>
      <c r="R2947" s="30"/>
      <c r="S2947" s="30"/>
      <c r="T2947" s="30"/>
      <c r="U2947" s="30"/>
      <c r="V2947" s="30"/>
      <c r="W2947" s="30"/>
      <c r="X2947" s="31"/>
      <c r="Y2947" s="30"/>
      <c r="Z2947" s="32"/>
    </row>
    <row r="2948" spans="2:26" x14ac:dyDescent="0.2">
      <c r="B2948" s="34"/>
      <c r="C2948" s="30"/>
      <c r="D2948" s="30"/>
      <c r="E2948" s="30"/>
      <c r="F2948" s="30"/>
      <c r="G2948" s="30"/>
      <c r="H2948" s="30"/>
      <c r="I2948" s="30"/>
      <c r="J2948" s="30"/>
      <c r="K2948" s="30"/>
      <c r="L2948" s="30"/>
      <c r="M2948" s="30"/>
      <c r="N2948" s="30"/>
      <c r="O2948" s="30"/>
      <c r="P2948" s="30"/>
      <c r="Q2948" s="30"/>
      <c r="R2948" s="30"/>
      <c r="S2948" s="30"/>
      <c r="T2948" s="30"/>
      <c r="U2948" s="30"/>
      <c r="V2948" s="30"/>
      <c r="W2948" s="30"/>
      <c r="X2948" s="31"/>
      <c r="Y2948" s="30"/>
      <c r="Z2948" s="32"/>
    </row>
    <row r="2949" spans="2:26" x14ac:dyDescent="0.2">
      <c r="B2949" s="34"/>
      <c r="C2949" s="30"/>
      <c r="D2949" s="30"/>
      <c r="E2949" s="30"/>
      <c r="F2949" s="30"/>
      <c r="G2949" s="30"/>
      <c r="H2949" s="30"/>
      <c r="I2949" s="30"/>
      <c r="J2949" s="30"/>
      <c r="K2949" s="30"/>
      <c r="L2949" s="30"/>
      <c r="M2949" s="30"/>
      <c r="N2949" s="30"/>
      <c r="O2949" s="30"/>
      <c r="P2949" s="30"/>
      <c r="Q2949" s="30"/>
      <c r="R2949" s="30"/>
      <c r="S2949" s="30"/>
      <c r="T2949" s="30"/>
      <c r="U2949" s="30"/>
      <c r="V2949" s="30"/>
      <c r="W2949" s="30"/>
      <c r="X2949" s="31"/>
      <c r="Y2949" s="30"/>
      <c r="Z2949" s="32"/>
    </row>
    <row r="2950" spans="2:26" x14ac:dyDescent="0.2">
      <c r="B2950" s="34"/>
      <c r="C2950" s="30"/>
      <c r="D2950" s="30"/>
      <c r="E2950" s="30"/>
      <c r="F2950" s="30"/>
      <c r="G2950" s="30"/>
      <c r="H2950" s="30"/>
      <c r="I2950" s="30"/>
      <c r="J2950" s="30"/>
      <c r="K2950" s="30"/>
      <c r="L2950" s="30"/>
      <c r="M2950" s="30"/>
      <c r="N2950" s="30"/>
      <c r="O2950" s="30"/>
      <c r="P2950" s="30"/>
      <c r="Q2950" s="30"/>
      <c r="R2950" s="30"/>
      <c r="S2950" s="30"/>
      <c r="T2950" s="30"/>
      <c r="U2950" s="30"/>
      <c r="V2950" s="30"/>
      <c r="W2950" s="30"/>
      <c r="X2950" s="31"/>
      <c r="Y2950" s="30"/>
      <c r="Z2950" s="32"/>
    </row>
    <row r="2951" spans="2:26" x14ac:dyDescent="0.2">
      <c r="B2951" s="34"/>
      <c r="C2951" s="30"/>
      <c r="D2951" s="30"/>
      <c r="E2951" s="30"/>
      <c r="F2951" s="30"/>
      <c r="G2951" s="30"/>
      <c r="H2951" s="30"/>
      <c r="I2951" s="30"/>
      <c r="J2951" s="30"/>
      <c r="K2951" s="30"/>
      <c r="L2951" s="30"/>
      <c r="M2951" s="30"/>
      <c r="N2951" s="30"/>
      <c r="O2951" s="30"/>
      <c r="P2951" s="30"/>
      <c r="Q2951" s="30"/>
      <c r="R2951" s="30"/>
      <c r="S2951" s="30"/>
      <c r="T2951" s="30"/>
      <c r="U2951" s="30"/>
      <c r="V2951" s="30"/>
      <c r="W2951" s="30"/>
      <c r="X2951" s="31"/>
      <c r="Y2951" s="30"/>
      <c r="Z2951" s="32"/>
    </row>
    <row r="2952" spans="2:26" x14ac:dyDescent="0.2">
      <c r="B2952" s="34"/>
      <c r="C2952" s="30"/>
      <c r="D2952" s="30"/>
      <c r="E2952" s="30"/>
      <c r="F2952" s="30"/>
      <c r="G2952" s="30"/>
      <c r="H2952" s="30"/>
      <c r="I2952" s="30"/>
      <c r="J2952" s="30"/>
      <c r="K2952" s="30"/>
      <c r="L2952" s="30"/>
      <c r="M2952" s="30"/>
      <c r="N2952" s="30"/>
      <c r="O2952" s="30"/>
      <c r="P2952" s="30"/>
      <c r="Q2952" s="30"/>
      <c r="R2952" s="30"/>
      <c r="S2952" s="30"/>
      <c r="T2952" s="30"/>
      <c r="U2952" s="30"/>
      <c r="V2952" s="30"/>
      <c r="W2952" s="30"/>
      <c r="X2952" s="31"/>
      <c r="Y2952" s="30"/>
      <c r="Z2952" s="32"/>
    </row>
    <row r="2953" spans="2:26" x14ac:dyDescent="0.2">
      <c r="B2953" s="34"/>
      <c r="C2953" s="30"/>
      <c r="D2953" s="30"/>
      <c r="E2953" s="30"/>
      <c r="F2953" s="30"/>
      <c r="G2953" s="30"/>
      <c r="H2953" s="30"/>
      <c r="I2953" s="30"/>
      <c r="J2953" s="30"/>
      <c r="K2953" s="30"/>
      <c r="L2953" s="30"/>
      <c r="M2953" s="30"/>
      <c r="N2953" s="30"/>
      <c r="O2953" s="30"/>
      <c r="P2953" s="30"/>
      <c r="Q2953" s="30"/>
      <c r="R2953" s="30"/>
      <c r="S2953" s="30"/>
      <c r="T2953" s="30"/>
      <c r="U2953" s="30"/>
      <c r="V2953" s="30"/>
      <c r="W2953" s="30"/>
      <c r="X2953" s="31"/>
      <c r="Y2953" s="30"/>
      <c r="Z2953" s="32"/>
    </row>
    <row r="2954" spans="2:26" x14ac:dyDescent="0.2">
      <c r="B2954" s="34"/>
      <c r="C2954" s="30"/>
      <c r="D2954" s="30"/>
      <c r="E2954" s="30"/>
      <c r="F2954" s="30"/>
      <c r="G2954" s="30"/>
      <c r="H2954" s="30"/>
      <c r="I2954" s="30"/>
      <c r="J2954" s="30"/>
      <c r="K2954" s="30"/>
      <c r="L2954" s="30"/>
      <c r="M2954" s="30"/>
      <c r="N2954" s="30"/>
      <c r="O2954" s="30"/>
      <c r="P2954" s="30"/>
      <c r="Q2954" s="30"/>
      <c r="R2954" s="30"/>
      <c r="S2954" s="30"/>
      <c r="T2954" s="30"/>
      <c r="U2954" s="30"/>
      <c r="V2954" s="30"/>
      <c r="W2954" s="30"/>
      <c r="X2954" s="31"/>
      <c r="Y2954" s="30"/>
      <c r="Z2954" s="32"/>
    </row>
    <row r="2955" spans="2:26" x14ac:dyDescent="0.2">
      <c r="B2955" s="34"/>
      <c r="C2955" s="30"/>
      <c r="D2955" s="30"/>
      <c r="E2955" s="30"/>
      <c r="F2955" s="30"/>
      <c r="G2955" s="30"/>
      <c r="H2955" s="30"/>
      <c r="I2955" s="30"/>
      <c r="J2955" s="30"/>
      <c r="K2955" s="30"/>
      <c r="L2955" s="30"/>
      <c r="M2955" s="30"/>
      <c r="N2955" s="30"/>
      <c r="O2955" s="30"/>
      <c r="P2955" s="30"/>
      <c r="Q2955" s="30"/>
      <c r="R2955" s="30"/>
      <c r="S2955" s="30"/>
      <c r="T2955" s="30"/>
      <c r="U2955" s="30"/>
      <c r="V2955" s="30"/>
      <c r="W2955" s="30"/>
      <c r="X2955" s="31"/>
      <c r="Y2955" s="30"/>
      <c r="Z2955" s="32"/>
    </row>
    <row r="2956" spans="2:26" x14ac:dyDescent="0.2">
      <c r="B2956" s="34"/>
      <c r="C2956" s="30"/>
      <c r="D2956" s="30"/>
      <c r="E2956" s="30"/>
      <c r="F2956" s="30"/>
      <c r="G2956" s="30"/>
      <c r="H2956" s="30"/>
      <c r="I2956" s="30"/>
      <c r="J2956" s="30"/>
      <c r="K2956" s="30"/>
      <c r="L2956" s="30"/>
      <c r="M2956" s="30"/>
      <c r="N2956" s="30"/>
      <c r="O2956" s="30"/>
      <c r="P2956" s="30"/>
      <c r="Q2956" s="30"/>
      <c r="R2956" s="30"/>
      <c r="S2956" s="30"/>
      <c r="T2956" s="30"/>
      <c r="U2956" s="30"/>
      <c r="V2956" s="30"/>
      <c r="W2956" s="30"/>
      <c r="X2956" s="31"/>
      <c r="Y2956" s="30"/>
      <c r="Z2956" s="32"/>
    </row>
    <row r="2957" spans="2:26" x14ac:dyDescent="0.2">
      <c r="B2957" s="34"/>
      <c r="C2957" s="30"/>
      <c r="D2957" s="30"/>
      <c r="E2957" s="30"/>
      <c r="F2957" s="30"/>
      <c r="G2957" s="30"/>
      <c r="H2957" s="30"/>
      <c r="I2957" s="30"/>
      <c r="J2957" s="30"/>
      <c r="K2957" s="30"/>
      <c r="L2957" s="30"/>
      <c r="M2957" s="30"/>
      <c r="N2957" s="30"/>
      <c r="O2957" s="30"/>
      <c r="P2957" s="30"/>
      <c r="Q2957" s="30"/>
      <c r="R2957" s="30"/>
      <c r="S2957" s="30"/>
      <c r="T2957" s="30"/>
      <c r="U2957" s="30"/>
      <c r="V2957" s="30"/>
      <c r="W2957" s="30"/>
      <c r="X2957" s="31"/>
      <c r="Y2957" s="30"/>
      <c r="Z2957" s="32"/>
    </row>
    <row r="2958" spans="2:26" x14ac:dyDescent="0.2">
      <c r="B2958" s="34"/>
      <c r="C2958" s="30"/>
      <c r="D2958" s="30"/>
      <c r="E2958" s="30"/>
      <c r="F2958" s="30"/>
      <c r="G2958" s="30"/>
      <c r="H2958" s="30"/>
      <c r="I2958" s="30"/>
      <c r="J2958" s="30"/>
      <c r="K2958" s="30"/>
      <c r="L2958" s="30"/>
      <c r="M2958" s="30"/>
      <c r="N2958" s="30"/>
      <c r="O2958" s="30"/>
      <c r="P2958" s="30"/>
      <c r="Q2958" s="30"/>
      <c r="R2958" s="30"/>
      <c r="S2958" s="30"/>
      <c r="T2958" s="30"/>
      <c r="U2958" s="30"/>
      <c r="V2958" s="30"/>
      <c r="W2958" s="30"/>
      <c r="X2958" s="31"/>
      <c r="Y2958" s="30"/>
      <c r="Z2958" s="32"/>
    </row>
    <row r="2959" spans="2:26" x14ac:dyDescent="0.2">
      <c r="B2959" s="34"/>
      <c r="C2959" s="30"/>
      <c r="D2959" s="30"/>
      <c r="E2959" s="30"/>
      <c r="F2959" s="30"/>
      <c r="G2959" s="30"/>
      <c r="H2959" s="30"/>
      <c r="I2959" s="30"/>
      <c r="J2959" s="30"/>
      <c r="K2959" s="30"/>
      <c r="L2959" s="30"/>
      <c r="M2959" s="30"/>
      <c r="N2959" s="30"/>
      <c r="O2959" s="30"/>
      <c r="P2959" s="30"/>
      <c r="Q2959" s="30"/>
      <c r="R2959" s="30"/>
      <c r="S2959" s="30"/>
      <c r="T2959" s="30"/>
      <c r="U2959" s="30"/>
      <c r="V2959" s="30"/>
      <c r="W2959" s="30"/>
      <c r="X2959" s="31"/>
      <c r="Y2959" s="30"/>
      <c r="Z2959" s="32"/>
    </row>
    <row r="2960" spans="2:26" x14ac:dyDescent="0.2">
      <c r="B2960" s="34"/>
      <c r="C2960" s="30"/>
      <c r="D2960" s="30"/>
      <c r="E2960" s="30"/>
      <c r="F2960" s="30"/>
      <c r="G2960" s="30"/>
      <c r="H2960" s="30"/>
      <c r="I2960" s="30"/>
      <c r="J2960" s="30"/>
      <c r="K2960" s="30"/>
      <c r="L2960" s="30"/>
      <c r="M2960" s="30"/>
      <c r="N2960" s="30"/>
      <c r="O2960" s="30"/>
      <c r="P2960" s="30"/>
      <c r="Q2960" s="30"/>
      <c r="R2960" s="30"/>
      <c r="S2960" s="30"/>
      <c r="T2960" s="30"/>
      <c r="U2960" s="30"/>
      <c r="V2960" s="30"/>
      <c r="W2960" s="30"/>
      <c r="X2960" s="31"/>
      <c r="Y2960" s="30"/>
      <c r="Z2960" s="32"/>
    </row>
    <row r="2961" spans="2:26" x14ac:dyDescent="0.2">
      <c r="B2961" s="34"/>
      <c r="C2961" s="30"/>
      <c r="D2961" s="30"/>
      <c r="E2961" s="30"/>
      <c r="F2961" s="30"/>
      <c r="G2961" s="30"/>
      <c r="H2961" s="30"/>
      <c r="I2961" s="30"/>
      <c r="J2961" s="30"/>
      <c r="K2961" s="30"/>
      <c r="L2961" s="30"/>
      <c r="M2961" s="30"/>
      <c r="N2961" s="30"/>
      <c r="O2961" s="30"/>
      <c r="P2961" s="30"/>
      <c r="Q2961" s="30"/>
      <c r="R2961" s="30"/>
      <c r="S2961" s="30"/>
      <c r="T2961" s="30"/>
      <c r="U2961" s="30"/>
      <c r="V2961" s="30"/>
      <c r="W2961" s="30"/>
      <c r="X2961" s="31"/>
      <c r="Y2961" s="30"/>
      <c r="Z2961" s="32"/>
    </row>
    <row r="2962" spans="2:26" x14ac:dyDescent="0.2">
      <c r="B2962" s="34"/>
      <c r="C2962" s="30"/>
      <c r="D2962" s="30"/>
      <c r="E2962" s="30"/>
      <c r="F2962" s="30"/>
      <c r="G2962" s="30"/>
      <c r="H2962" s="30"/>
      <c r="I2962" s="30"/>
      <c r="J2962" s="30"/>
      <c r="K2962" s="30"/>
      <c r="L2962" s="30"/>
      <c r="M2962" s="30"/>
      <c r="N2962" s="30"/>
      <c r="O2962" s="30"/>
      <c r="P2962" s="30"/>
      <c r="Q2962" s="30"/>
      <c r="R2962" s="30"/>
      <c r="S2962" s="30"/>
      <c r="T2962" s="30"/>
      <c r="U2962" s="30"/>
      <c r="V2962" s="30"/>
      <c r="W2962" s="30"/>
      <c r="X2962" s="31"/>
      <c r="Y2962" s="30"/>
      <c r="Z2962" s="32"/>
    </row>
    <row r="2963" spans="2:26" x14ac:dyDescent="0.2">
      <c r="B2963" s="34"/>
      <c r="C2963" s="30"/>
      <c r="D2963" s="30"/>
      <c r="E2963" s="30"/>
      <c r="F2963" s="30"/>
      <c r="G2963" s="30"/>
      <c r="H2963" s="30"/>
      <c r="I2963" s="30"/>
      <c r="J2963" s="30"/>
      <c r="K2963" s="30"/>
      <c r="L2963" s="30"/>
      <c r="M2963" s="30"/>
      <c r="N2963" s="30"/>
      <c r="O2963" s="30"/>
      <c r="P2963" s="30"/>
      <c r="Q2963" s="30"/>
      <c r="R2963" s="30"/>
      <c r="S2963" s="30"/>
      <c r="T2963" s="30"/>
      <c r="U2963" s="30"/>
      <c r="V2963" s="30"/>
      <c r="W2963" s="30"/>
      <c r="X2963" s="31"/>
      <c r="Y2963" s="30"/>
      <c r="Z2963" s="32"/>
    </row>
    <row r="2964" spans="2:26" x14ac:dyDescent="0.2">
      <c r="B2964" s="34"/>
      <c r="C2964" s="30"/>
      <c r="D2964" s="30"/>
      <c r="E2964" s="30"/>
      <c r="F2964" s="30"/>
      <c r="G2964" s="30"/>
      <c r="H2964" s="30"/>
      <c r="I2964" s="30"/>
      <c r="J2964" s="30"/>
      <c r="K2964" s="30"/>
      <c r="L2964" s="30"/>
      <c r="M2964" s="30"/>
      <c r="N2964" s="30"/>
      <c r="O2964" s="30"/>
      <c r="P2964" s="30"/>
      <c r="Q2964" s="30"/>
      <c r="R2964" s="30"/>
      <c r="S2964" s="30"/>
      <c r="T2964" s="30"/>
      <c r="U2964" s="30"/>
      <c r="V2964" s="30"/>
      <c r="W2964" s="30"/>
      <c r="X2964" s="31"/>
      <c r="Y2964" s="30"/>
      <c r="Z2964" s="32"/>
    </row>
    <row r="2965" spans="2:26" x14ac:dyDescent="0.2">
      <c r="B2965" s="34"/>
      <c r="C2965" s="30"/>
      <c r="D2965" s="30"/>
      <c r="E2965" s="30"/>
      <c r="F2965" s="30"/>
      <c r="G2965" s="30"/>
      <c r="H2965" s="30"/>
      <c r="I2965" s="30"/>
      <c r="J2965" s="30"/>
      <c r="K2965" s="30"/>
      <c r="L2965" s="30"/>
      <c r="M2965" s="30"/>
      <c r="N2965" s="30"/>
      <c r="O2965" s="30"/>
      <c r="P2965" s="30"/>
      <c r="Q2965" s="30"/>
      <c r="R2965" s="30"/>
      <c r="S2965" s="30"/>
      <c r="T2965" s="30"/>
      <c r="U2965" s="30"/>
      <c r="V2965" s="30"/>
      <c r="W2965" s="30"/>
      <c r="X2965" s="31"/>
      <c r="Y2965" s="30"/>
      <c r="Z2965" s="32"/>
    </row>
    <row r="2966" spans="2:26" x14ac:dyDescent="0.2">
      <c r="B2966" s="34"/>
      <c r="C2966" s="30"/>
      <c r="D2966" s="30"/>
      <c r="E2966" s="30"/>
      <c r="F2966" s="30"/>
      <c r="G2966" s="30"/>
      <c r="H2966" s="30"/>
      <c r="I2966" s="30"/>
      <c r="J2966" s="30"/>
      <c r="K2966" s="30"/>
      <c r="L2966" s="30"/>
      <c r="M2966" s="30"/>
      <c r="N2966" s="30"/>
      <c r="O2966" s="30"/>
      <c r="P2966" s="30"/>
      <c r="Q2966" s="30"/>
      <c r="R2966" s="30"/>
      <c r="S2966" s="30"/>
      <c r="T2966" s="30"/>
      <c r="U2966" s="30"/>
      <c r="V2966" s="30"/>
      <c r="W2966" s="30"/>
      <c r="X2966" s="31"/>
      <c r="Y2966" s="30"/>
      <c r="Z2966" s="32"/>
    </row>
    <row r="2967" spans="2:26" x14ac:dyDescent="0.2">
      <c r="B2967" s="34"/>
      <c r="C2967" s="30"/>
      <c r="D2967" s="30"/>
      <c r="E2967" s="30"/>
      <c r="F2967" s="30"/>
      <c r="G2967" s="30"/>
      <c r="H2967" s="30"/>
      <c r="I2967" s="30"/>
      <c r="J2967" s="30"/>
      <c r="K2967" s="30"/>
      <c r="L2967" s="30"/>
      <c r="M2967" s="30"/>
      <c r="N2967" s="30"/>
      <c r="O2967" s="30"/>
      <c r="P2967" s="30"/>
      <c r="Q2967" s="30"/>
      <c r="R2967" s="30"/>
      <c r="S2967" s="30"/>
      <c r="T2967" s="30"/>
      <c r="U2967" s="30"/>
      <c r="V2967" s="30"/>
      <c r="W2967" s="30"/>
      <c r="X2967" s="31"/>
      <c r="Y2967" s="30"/>
      <c r="Z2967" s="32"/>
    </row>
    <row r="2968" spans="2:26" x14ac:dyDescent="0.2">
      <c r="B2968" s="34"/>
      <c r="C2968" s="30"/>
      <c r="D2968" s="30"/>
      <c r="E2968" s="30"/>
      <c r="F2968" s="30"/>
      <c r="G2968" s="30"/>
      <c r="H2968" s="30"/>
      <c r="I2968" s="30"/>
      <c r="J2968" s="30"/>
      <c r="K2968" s="30"/>
      <c r="L2968" s="30"/>
      <c r="M2968" s="30"/>
      <c r="N2968" s="30"/>
      <c r="O2968" s="30"/>
      <c r="P2968" s="30"/>
      <c r="Q2968" s="30"/>
      <c r="R2968" s="30"/>
      <c r="S2968" s="30"/>
      <c r="T2968" s="30"/>
      <c r="U2968" s="30"/>
      <c r="V2968" s="30"/>
      <c r="W2968" s="30"/>
      <c r="X2968" s="31"/>
      <c r="Y2968" s="30"/>
      <c r="Z2968" s="32"/>
    </row>
    <row r="2969" spans="2:26" x14ac:dyDescent="0.2">
      <c r="B2969" s="34"/>
      <c r="C2969" s="30"/>
      <c r="D2969" s="30"/>
      <c r="E2969" s="30"/>
      <c r="F2969" s="30"/>
      <c r="G2969" s="30"/>
      <c r="H2969" s="30"/>
      <c r="I2969" s="30"/>
      <c r="J2969" s="30"/>
      <c r="K2969" s="30"/>
      <c r="L2969" s="30"/>
      <c r="M2969" s="30"/>
      <c r="N2969" s="30"/>
      <c r="O2969" s="30"/>
      <c r="P2969" s="30"/>
      <c r="Q2969" s="30"/>
      <c r="R2969" s="30"/>
      <c r="S2969" s="30"/>
      <c r="T2969" s="30"/>
      <c r="U2969" s="30"/>
      <c r="V2969" s="30"/>
      <c r="W2969" s="30"/>
      <c r="X2969" s="31"/>
      <c r="Y2969" s="30"/>
      <c r="Z2969" s="32"/>
    </row>
    <row r="2970" spans="2:26" x14ac:dyDescent="0.2">
      <c r="B2970" s="34"/>
      <c r="C2970" s="30"/>
      <c r="D2970" s="30"/>
      <c r="E2970" s="30"/>
      <c r="F2970" s="30"/>
      <c r="G2970" s="30"/>
      <c r="H2970" s="30"/>
      <c r="I2970" s="30"/>
      <c r="J2970" s="30"/>
      <c r="K2970" s="30"/>
      <c r="L2970" s="30"/>
      <c r="M2970" s="30"/>
      <c r="N2970" s="30"/>
      <c r="O2970" s="30"/>
      <c r="P2970" s="30"/>
      <c r="Q2970" s="30"/>
      <c r="R2970" s="30"/>
      <c r="S2970" s="30"/>
      <c r="T2970" s="30"/>
      <c r="U2970" s="30"/>
      <c r="V2970" s="30"/>
      <c r="W2970" s="30"/>
      <c r="X2970" s="31"/>
      <c r="Y2970" s="30"/>
      <c r="Z2970" s="32"/>
    </row>
    <row r="2971" spans="2:26" x14ac:dyDescent="0.2">
      <c r="B2971" s="34"/>
      <c r="C2971" s="30"/>
      <c r="D2971" s="30"/>
      <c r="E2971" s="30"/>
      <c r="F2971" s="30"/>
      <c r="G2971" s="30"/>
      <c r="H2971" s="30"/>
      <c r="I2971" s="30"/>
      <c r="J2971" s="30"/>
      <c r="K2971" s="30"/>
      <c r="L2971" s="30"/>
      <c r="M2971" s="30"/>
      <c r="N2971" s="30"/>
      <c r="O2971" s="30"/>
      <c r="P2971" s="30"/>
      <c r="Q2971" s="30"/>
      <c r="R2971" s="30"/>
      <c r="S2971" s="30"/>
      <c r="T2971" s="30"/>
      <c r="U2971" s="30"/>
      <c r="V2971" s="30"/>
      <c r="W2971" s="30"/>
      <c r="X2971" s="31"/>
      <c r="Y2971" s="30"/>
      <c r="Z2971" s="32"/>
    </row>
    <row r="2972" spans="2:26" x14ac:dyDescent="0.2">
      <c r="B2972" s="34"/>
      <c r="C2972" s="30"/>
      <c r="D2972" s="30"/>
      <c r="E2972" s="30"/>
      <c r="F2972" s="30"/>
      <c r="G2972" s="30"/>
      <c r="H2972" s="30"/>
      <c r="I2972" s="30"/>
      <c r="J2972" s="30"/>
      <c r="K2972" s="30"/>
      <c r="L2972" s="30"/>
      <c r="M2972" s="30"/>
      <c r="N2972" s="30"/>
      <c r="O2972" s="30"/>
      <c r="P2972" s="30"/>
      <c r="Q2972" s="30"/>
      <c r="R2972" s="30"/>
      <c r="S2972" s="30"/>
      <c r="T2972" s="30"/>
      <c r="U2972" s="30"/>
      <c r="V2972" s="30"/>
      <c r="W2972" s="30"/>
      <c r="X2972" s="31"/>
      <c r="Y2972" s="30"/>
      <c r="Z2972" s="32"/>
    </row>
    <row r="2973" spans="2:26" x14ac:dyDescent="0.2">
      <c r="B2973" s="34"/>
      <c r="C2973" s="30"/>
      <c r="D2973" s="30"/>
      <c r="E2973" s="30"/>
      <c r="F2973" s="30"/>
      <c r="G2973" s="30"/>
      <c r="H2973" s="30"/>
      <c r="I2973" s="30"/>
      <c r="J2973" s="30"/>
      <c r="K2973" s="30"/>
      <c r="L2973" s="30"/>
      <c r="M2973" s="30"/>
      <c r="N2973" s="30"/>
      <c r="O2973" s="30"/>
      <c r="P2973" s="30"/>
      <c r="Q2973" s="30"/>
      <c r="R2973" s="30"/>
      <c r="S2973" s="30"/>
      <c r="T2973" s="30"/>
      <c r="U2973" s="30"/>
      <c r="V2973" s="30"/>
      <c r="W2973" s="30"/>
      <c r="X2973" s="31"/>
      <c r="Y2973" s="30"/>
      <c r="Z2973" s="32"/>
    </row>
    <row r="2974" spans="2:26" x14ac:dyDescent="0.2">
      <c r="B2974" s="34"/>
      <c r="C2974" s="30"/>
      <c r="D2974" s="30"/>
      <c r="E2974" s="30"/>
      <c r="F2974" s="30"/>
      <c r="G2974" s="30"/>
      <c r="H2974" s="30"/>
      <c r="I2974" s="30"/>
      <c r="J2974" s="30"/>
      <c r="K2974" s="30"/>
      <c r="L2974" s="30"/>
      <c r="M2974" s="30"/>
      <c r="N2974" s="30"/>
      <c r="O2974" s="30"/>
      <c r="P2974" s="30"/>
      <c r="Q2974" s="30"/>
      <c r="R2974" s="30"/>
      <c r="S2974" s="30"/>
      <c r="T2974" s="30"/>
      <c r="U2974" s="30"/>
      <c r="V2974" s="30"/>
      <c r="W2974" s="30"/>
      <c r="X2974" s="31"/>
      <c r="Y2974" s="30"/>
      <c r="Z2974" s="32"/>
    </row>
    <row r="2975" spans="2:26" x14ac:dyDescent="0.2">
      <c r="B2975" s="34"/>
      <c r="C2975" s="30"/>
      <c r="D2975" s="30"/>
      <c r="E2975" s="30"/>
      <c r="F2975" s="30"/>
      <c r="G2975" s="30"/>
      <c r="H2975" s="30"/>
      <c r="I2975" s="30"/>
      <c r="J2975" s="30"/>
      <c r="K2975" s="30"/>
      <c r="L2975" s="30"/>
      <c r="M2975" s="30"/>
      <c r="N2975" s="30"/>
      <c r="O2975" s="30"/>
      <c r="P2975" s="30"/>
      <c r="Q2975" s="30"/>
      <c r="R2975" s="30"/>
      <c r="S2975" s="30"/>
      <c r="T2975" s="30"/>
      <c r="U2975" s="30"/>
      <c r="V2975" s="30"/>
      <c r="W2975" s="30"/>
      <c r="X2975" s="31"/>
      <c r="Y2975" s="30"/>
      <c r="Z2975" s="32"/>
    </row>
    <row r="2976" spans="2:26" x14ac:dyDescent="0.2">
      <c r="B2976" s="34"/>
      <c r="C2976" s="30"/>
      <c r="D2976" s="30"/>
      <c r="E2976" s="30"/>
      <c r="F2976" s="30"/>
      <c r="G2976" s="30"/>
      <c r="H2976" s="30"/>
      <c r="I2976" s="30"/>
      <c r="J2976" s="30"/>
      <c r="K2976" s="30"/>
      <c r="L2976" s="30"/>
      <c r="M2976" s="30"/>
      <c r="N2976" s="30"/>
      <c r="O2976" s="30"/>
      <c r="P2976" s="30"/>
      <c r="Q2976" s="30"/>
      <c r="R2976" s="30"/>
      <c r="S2976" s="30"/>
      <c r="T2976" s="30"/>
      <c r="U2976" s="30"/>
      <c r="V2976" s="30"/>
      <c r="W2976" s="30"/>
      <c r="X2976" s="31"/>
      <c r="Y2976" s="30"/>
      <c r="Z2976" s="32"/>
    </row>
    <row r="2977" spans="2:26" x14ac:dyDescent="0.2">
      <c r="B2977" s="34"/>
      <c r="C2977" s="30"/>
      <c r="D2977" s="30"/>
      <c r="E2977" s="30"/>
      <c r="F2977" s="30"/>
      <c r="G2977" s="30"/>
      <c r="H2977" s="30"/>
      <c r="I2977" s="30"/>
      <c r="J2977" s="30"/>
      <c r="K2977" s="30"/>
      <c r="L2977" s="30"/>
      <c r="M2977" s="30"/>
      <c r="N2977" s="30"/>
      <c r="O2977" s="30"/>
      <c r="P2977" s="30"/>
      <c r="Q2977" s="30"/>
      <c r="R2977" s="30"/>
      <c r="S2977" s="30"/>
      <c r="T2977" s="30"/>
      <c r="U2977" s="30"/>
      <c r="V2977" s="30"/>
      <c r="W2977" s="30"/>
      <c r="X2977" s="31"/>
      <c r="Y2977" s="30"/>
      <c r="Z2977" s="32"/>
    </row>
    <row r="2978" spans="2:26" x14ac:dyDescent="0.2">
      <c r="B2978" s="34"/>
      <c r="C2978" s="30"/>
      <c r="D2978" s="30"/>
      <c r="E2978" s="30"/>
      <c r="F2978" s="30"/>
      <c r="G2978" s="30"/>
      <c r="H2978" s="30"/>
      <c r="I2978" s="30"/>
      <c r="J2978" s="30"/>
      <c r="K2978" s="30"/>
      <c r="L2978" s="30"/>
      <c r="M2978" s="30"/>
      <c r="N2978" s="30"/>
      <c r="O2978" s="30"/>
      <c r="P2978" s="30"/>
      <c r="Q2978" s="30"/>
      <c r="R2978" s="30"/>
      <c r="S2978" s="30"/>
      <c r="T2978" s="30"/>
      <c r="U2978" s="30"/>
      <c r="V2978" s="30"/>
      <c r="W2978" s="30"/>
      <c r="X2978" s="31"/>
      <c r="Y2978" s="30"/>
      <c r="Z2978" s="32"/>
    </row>
    <row r="2979" spans="2:26" x14ac:dyDescent="0.2">
      <c r="B2979" s="34"/>
      <c r="C2979" s="30"/>
      <c r="D2979" s="30"/>
      <c r="E2979" s="30"/>
      <c r="F2979" s="30"/>
      <c r="G2979" s="30"/>
      <c r="H2979" s="30"/>
      <c r="I2979" s="30"/>
      <c r="J2979" s="30"/>
      <c r="K2979" s="30"/>
      <c r="L2979" s="30"/>
      <c r="M2979" s="30"/>
      <c r="N2979" s="30"/>
      <c r="O2979" s="30"/>
      <c r="P2979" s="30"/>
      <c r="Q2979" s="30"/>
      <c r="R2979" s="30"/>
      <c r="S2979" s="30"/>
      <c r="T2979" s="30"/>
      <c r="U2979" s="30"/>
      <c r="V2979" s="30"/>
      <c r="W2979" s="30"/>
      <c r="X2979" s="31"/>
      <c r="Y2979" s="30"/>
      <c r="Z2979" s="32"/>
    </row>
    <row r="2980" spans="2:26" x14ac:dyDescent="0.2">
      <c r="B2980" s="34"/>
      <c r="C2980" s="30"/>
      <c r="D2980" s="30"/>
      <c r="E2980" s="30"/>
      <c r="F2980" s="30"/>
      <c r="G2980" s="30"/>
      <c r="H2980" s="30"/>
      <c r="I2980" s="30"/>
      <c r="J2980" s="30"/>
      <c r="K2980" s="30"/>
      <c r="L2980" s="30"/>
      <c r="M2980" s="30"/>
      <c r="N2980" s="30"/>
      <c r="O2980" s="30"/>
      <c r="P2980" s="30"/>
      <c r="Q2980" s="30"/>
      <c r="R2980" s="30"/>
      <c r="S2980" s="30"/>
      <c r="T2980" s="30"/>
      <c r="U2980" s="30"/>
      <c r="V2980" s="30"/>
      <c r="W2980" s="30"/>
      <c r="X2980" s="31"/>
      <c r="Y2980" s="30"/>
      <c r="Z2980" s="32"/>
    </row>
    <row r="2981" spans="2:26" x14ac:dyDescent="0.2">
      <c r="B2981" s="34"/>
      <c r="C2981" s="30"/>
      <c r="D2981" s="30"/>
      <c r="E2981" s="30"/>
      <c r="F2981" s="30"/>
      <c r="G2981" s="30"/>
      <c r="H2981" s="30"/>
      <c r="I2981" s="30"/>
      <c r="J2981" s="30"/>
      <c r="K2981" s="30"/>
      <c r="L2981" s="30"/>
      <c r="M2981" s="30"/>
      <c r="N2981" s="30"/>
      <c r="O2981" s="30"/>
      <c r="P2981" s="30"/>
      <c r="Q2981" s="30"/>
      <c r="R2981" s="30"/>
      <c r="S2981" s="30"/>
      <c r="T2981" s="30"/>
      <c r="U2981" s="30"/>
      <c r="V2981" s="30"/>
      <c r="W2981" s="30"/>
      <c r="X2981" s="31"/>
      <c r="Y2981" s="30"/>
      <c r="Z2981" s="32"/>
    </row>
    <row r="2982" spans="2:26" x14ac:dyDescent="0.2">
      <c r="B2982" s="34"/>
      <c r="C2982" s="30"/>
      <c r="D2982" s="30"/>
      <c r="E2982" s="30"/>
      <c r="F2982" s="30"/>
      <c r="G2982" s="30"/>
      <c r="H2982" s="30"/>
      <c r="I2982" s="30"/>
      <c r="J2982" s="30"/>
      <c r="K2982" s="30"/>
      <c r="L2982" s="30"/>
      <c r="M2982" s="30"/>
      <c r="N2982" s="30"/>
      <c r="O2982" s="30"/>
      <c r="P2982" s="30"/>
      <c r="Q2982" s="30"/>
      <c r="R2982" s="30"/>
      <c r="S2982" s="30"/>
      <c r="T2982" s="30"/>
      <c r="U2982" s="30"/>
      <c r="V2982" s="30"/>
      <c r="W2982" s="30"/>
      <c r="X2982" s="31"/>
      <c r="Y2982" s="30"/>
      <c r="Z2982" s="32"/>
    </row>
    <row r="2983" spans="2:26" x14ac:dyDescent="0.2">
      <c r="B2983" s="34"/>
      <c r="C2983" s="30"/>
      <c r="D2983" s="30"/>
      <c r="E2983" s="30"/>
      <c r="F2983" s="30"/>
      <c r="G2983" s="30"/>
      <c r="H2983" s="30"/>
      <c r="I2983" s="30"/>
      <c r="J2983" s="30"/>
      <c r="K2983" s="30"/>
      <c r="L2983" s="30"/>
      <c r="M2983" s="30"/>
      <c r="N2983" s="30"/>
      <c r="O2983" s="30"/>
      <c r="P2983" s="30"/>
      <c r="Q2983" s="30"/>
      <c r="R2983" s="30"/>
      <c r="S2983" s="30"/>
      <c r="T2983" s="30"/>
      <c r="U2983" s="30"/>
      <c r="V2983" s="30"/>
      <c r="W2983" s="30"/>
      <c r="X2983" s="31"/>
      <c r="Y2983" s="30"/>
      <c r="Z2983" s="32"/>
    </row>
    <row r="2984" spans="2:26" x14ac:dyDescent="0.2">
      <c r="B2984" s="34"/>
      <c r="C2984" s="30"/>
      <c r="D2984" s="30"/>
      <c r="E2984" s="30"/>
      <c r="F2984" s="30"/>
      <c r="G2984" s="30"/>
      <c r="H2984" s="30"/>
      <c r="I2984" s="30"/>
      <c r="J2984" s="30"/>
      <c r="K2984" s="30"/>
      <c r="L2984" s="30"/>
      <c r="M2984" s="30"/>
      <c r="N2984" s="30"/>
      <c r="O2984" s="30"/>
      <c r="P2984" s="30"/>
      <c r="Q2984" s="30"/>
      <c r="R2984" s="30"/>
      <c r="S2984" s="30"/>
      <c r="T2984" s="30"/>
      <c r="U2984" s="30"/>
      <c r="V2984" s="30"/>
      <c r="W2984" s="30"/>
      <c r="X2984" s="31"/>
      <c r="Y2984" s="30"/>
      <c r="Z2984" s="32"/>
    </row>
    <row r="2985" spans="2:26" x14ac:dyDescent="0.2">
      <c r="B2985" s="34"/>
      <c r="C2985" s="30"/>
      <c r="D2985" s="30"/>
      <c r="E2985" s="30"/>
      <c r="F2985" s="30"/>
      <c r="G2985" s="30"/>
      <c r="H2985" s="30"/>
      <c r="I2985" s="30"/>
      <c r="J2985" s="30"/>
      <c r="K2985" s="30"/>
      <c r="L2985" s="30"/>
      <c r="M2985" s="30"/>
      <c r="N2985" s="30"/>
      <c r="O2985" s="30"/>
      <c r="P2985" s="30"/>
      <c r="Q2985" s="30"/>
      <c r="R2985" s="30"/>
      <c r="S2985" s="30"/>
      <c r="T2985" s="30"/>
      <c r="U2985" s="30"/>
      <c r="V2985" s="30"/>
      <c r="W2985" s="30"/>
      <c r="X2985" s="31"/>
      <c r="Y2985" s="30"/>
      <c r="Z2985" s="32"/>
    </row>
    <row r="2986" spans="2:26" x14ac:dyDescent="0.2">
      <c r="B2986" s="34"/>
      <c r="C2986" s="30"/>
      <c r="D2986" s="30"/>
      <c r="E2986" s="30"/>
      <c r="F2986" s="30"/>
      <c r="G2986" s="30"/>
      <c r="H2986" s="30"/>
      <c r="I2986" s="30"/>
      <c r="J2986" s="30"/>
      <c r="K2986" s="30"/>
      <c r="L2986" s="30"/>
      <c r="M2986" s="30"/>
      <c r="N2986" s="30"/>
      <c r="O2986" s="30"/>
      <c r="P2986" s="30"/>
      <c r="Q2986" s="30"/>
      <c r="R2986" s="30"/>
      <c r="S2986" s="30"/>
      <c r="T2986" s="30"/>
      <c r="U2986" s="30"/>
      <c r="V2986" s="30"/>
      <c r="W2986" s="30"/>
      <c r="X2986" s="31"/>
      <c r="Y2986" s="30"/>
      <c r="Z2986" s="32"/>
    </row>
    <row r="2987" spans="2:26" x14ac:dyDescent="0.2">
      <c r="B2987" s="34"/>
      <c r="C2987" s="30"/>
      <c r="D2987" s="30"/>
      <c r="E2987" s="30"/>
      <c r="F2987" s="30"/>
      <c r="G2987" s="30"/>
      <c r="H2987" s="30"/>
      <c r="I2987" s="30"/>
      <c r="J2987" s="30"/>
      <c r="K2987" s="30"/>
      <c r="L2987" s="30"/>
      <c r="M2987" s="30"/>
      <c r="N2987" s="30"/>
      <c r="O2987" s="30"/>
      <c r="P2987" s="30"/>
      <c r="Q2987" s="30"/>
      <c r="R2987" s="30"/>
      <c r="S2987" s="30"/>
      <c r="T2987" s="30"/>
      <c r="U2987" s="30"/>
      <c r="V2987" s="30"/>
      <c r="W2987" s="30"/>
      <c r="X2987" s="31"/>
      <c r="Y2987" s="30"/>
      <c r="Z2987" s="32"/>
    </row>
    <row r="2988" spans="2:26" x14ac:dyDescent="0.2">
      <c r="B2988" s="34"/>
      <c r="C2988" s="30"/>
      <c r="D2988" s="30"/>
      <c r="E2988" s="30"/>
      <c r="F2988" s="30"/>
      <c r="G2988" s="30"/>
      <c r="H2988" s="30"/>
      <c r="I2988" s="30"/>
      <c r="J2988" s="30"/>
      <c r="K2988" s="30"/>
      <c r="L2988" s="30"/>
      <c r="M2988" s="30"/>
      <c r="N2988" s="30"/>
      <c r="O2988" s="30"/>
      <c r="P2988" s="30"/>
      <c r="Q2988" s="30"/>
      <c r="R2988" s="30"/>
      <c r="S2988" s="30"/>
      <c r="T2988" s="30"/>
      <c r="U2988" s="30"/>
      <c r="V2988" s="30"/>
      <c r="W2988" s="30"/>
      <c r="X2988" s="31"/>
      <c r="Y2988" s="30"/>
      <c r="Z2988" s="32"/>
    </row>
    <row r="2989" spans="2:26" x14ac:dyDescent="0.2">
      <c r="B2989" s="34"/>
      <c r="C2989" s="30"/>
      <c r="D2989" s="30"/>
      <c r="E2989" s="30"/>
      <c r="F2989" s="30"/>
      <c r="G2989" s="30"/>
      <c r="H2989" s="30"/>
      <c r="I2989" s="30"/>
      <c r="J2989" s="30"/>
      <c r="K2989" s="30"/>
      <c r="L2989" s="30"/>
      <c r="M2989" s="30"/>
      <c r="N2989" s="30"/>
      <c r="O2989" s="30"/>
      <c r="P2989" s="30"/>
      <c r="Q2989" s="30"/>
      <c r="R2989" s="30"/>
      <c r="S2989" s="30"/>
      <c r="T2989" s="30"/>
      <c r="U2989" s="30"/>
      <c r="V2989" s="30"/>
      <c r="W2989" s="30"/>
      <c r="X2989" s="31"/>
      <c r="Y2989" s="30"/>
      <c r="Z2989" s="32"/>
    </row>
    <row r="2990" spans="2:26" x14ac:dyDescent="0.2">
      <c r="B2990" s="34"/>
      <c r="C2990" s="30"/>
      <c r="D2990" s="30"/>
      <c r="E2990" s="30"/>
      <c r="F2990" s="30"/>
      <c r="G2990" s="30"/>
      <c r="H2990" s="30"/>
      <c r="I2990" s="30"/>
      <c r="J2990" s="30"/>
      <c r="K2990" s="30"/>
      <c r="L2990" s="30"/>
      <c r="M2990" s="30"/>
      <c r="N2990" s="30"/>
      <c r="O2990" s="30"/>
      <c r="P2990" s="30"/>
      <c r="Q2990" s="30"/>
      <c r="R2990" s="30"/>
      <c r="S2990" s="30"/>
      <c r="T2990" s="30"/>
      <c r="U2990" s="30"/>
      <c r="V2990" s="30"/>
      <c r="W2990" s="30"/>
      <c r="X2990" s="31"/>
      <c r="Y2990" s="30"/>
      <c r="Z2990" s="32"/>
    </row>
    <row r="2991" spans="2:26" x14ac:dyDescent="0.2">
      <c r="B2991" s="34"/>
      <c r="C2991" s="30"/>
      <c r="D2991" s="30"/>
      <c r="E2991" s="30"/>
      <c r="F2991" s="30"/>
      <c r="G2991" s="30"/>
      <c r="H2991" s="30"/>
      <c r="I2991" s="30"/>
      <c r="J2991" s="30"/>
      <c r="K2991" s="30"/>
      <c r="L2991" s="30"/>
      <c r="M2991" s="30"/>
      <c r="N2991" s="30"/>
      <c r="O2991" s="30"/>
      <c r="P2991" s="30"/>
      <c r="Q2991" s="30"/>
      <c r="R2991" s="30"/>
      <c r="S2991" s="30"/>
      <c r="T2991" s="30"/>
      <c r="U2991" s="30"/>
      <c r="V2991" s="30"/>
      <c r="W2991" s="30"/>
      <c r="X2991" s="31"/>
      <c r="Y2991" s="30"/>
      <c r="Z2991" s="32"/>
    </row>
    <row r="2992" spans="2:26" x14ac:dyDescent="0.2">
      <c r="B2992" s="34"/>
      <c r="C2992" s="30"/>
      <c r="D2992" s="30"/>
      <c r="E2992" s="30"/>
      <c r="F2992" s="30"/>
      <c r="G2992" s="30"/>
      <c r="H2992" s="30"/>
      <c r="I2992" s="30"/>
      <c r="J2992" s="30"/>
      <c r="K2992" s="30"/>
      <c r="L2992" s="30"/>
      <c r="M2992" s="30"/>
      <c r="N2992" s="30"/>
      <c r="O2992" s="30"/>
      <c r="P2992" s="30"/>
      <c r="Q2992" s="30"/>
      <c r="R2992" s="30"/>
      <c r="S2992" s="30"/>
      <c r="T2992" s="30"/>
      <c r="U2992" s="30"/>
      <c r="V2992" s="30"/>
      <c r="W2992" s="30"/>
      <c r="X2992" s="31"/>
      <c r="Y2992" s="30"/>
      <c r="Z2992" s="32"/>
    </row>
    <row r="2993" spans="2:26" x14ac:dyDescent="0.2">
      <c r="B2993" s="34"/>
      <c r="C2993" s="30"/>
      <c r="D2993" s="30"/>
      <c r="E2993" s="30"/>
      <c r="F2993" s="30"/>
      <c r="G2993" s="30"/>
      <c r="H2993" s="30"/>
      <c r="I2993" s="30"/>
      <c r="J2993" s="30"/>
      <c r="K2993" s="30"/>
      <c r="L2993" s="30"/>
      <c r="M2993" s="30"/>
      <c r="N2993" s="30"/>
      <c r="O2993" s="30"/>
      <c r="P2993" s="30"/>
      <c r="Q2993" s="30"/>
      <c r="R2993" s="30"/>
      <c r="S2993" s="30"/>
      <c r="T2993" s="30"/>
      <c r="U2993" s="30"/>
      <c r="V2993" s="30"/>
      <c r="W2993" s="30"/>
      <c r="X2993" s="31"/>
      <c r="Y2993" s="30"/>
      <c r="Z2993" s="32"/>
    </row>
    <row r="2994" spans="2:26" x14ac:dyDescent="0.2">
      <c r="B2994" s="34"/>
      <c r="C2994" s="30"/>
      <c r="D2994" s="30"/>
      <c r="E2994" s="30"/>
      <c r="F2994" s="30"/>
      <c r="G2994" s="30"/>
      <c r="H2994" s="30"/>
      <c r="I2994" s="30"/>
      <c r="J2994" s="30"/>
      <c r="K2994" s="30"/>
      <c r="L2994" s="30"/>
      <c r="M2994" s="30"/>
      <c r="N2994" s="30"/>
      <c r="O2994" s="30"/>
      <c r="P2994" s="30"/>
      <c r="Q2994" s="30"/>
      <c r="R2994" s="30"/>
      <c r="S2994" s="30"/>
      <c r="T2994" s="30"/>
      <c r="U2994" s="30"/>
      <c r="V2994" s="30"/>
      <c r="W2994" s="30"/>
      <c r="X2994" s="31"/>
      <c r="Y2994" s="30"/>
      <c r="Z2994" s="32"/>
    </row>
    <row r="2995" spans="2:26" x14ac:dyDescent="0.2">
      <c r="B2995" s="34"/>
      <c r="C2995" s="30"/>
      <c r="D2995" s="30"/>
      <c r="E2995" s="30"/>
      <c r="F2995" s="30"/>
      <c r="G2995" s="30"/>
      <c r="H2995" s="30"/>
      <c r="I2995" s="30"/>
      <c r="J2995" s="30"/>
      <c r="K2995" s="30"/>
      <c r="L2995" s="30"/>
      <c r="M2995" s="30"/>
      <c r="N2995" s="30"/>
      <c r="O2995" s="30"/>
      <c r="P2995" s="30"/>
      <c r="Q2995" s="30"/>
      <c r="R2995" s="30"/>
      <c r="S2995" s="30"/>
      <c r="T2995" s="30"/>
      <c r="U2995" s="30"/>
      <c r="V2995" s="30"/>
      <c r="W2995" s="30"/>
      <c r="X2995" s="31"/>
      <c r="Y2995" s="30"/>
      <c r="Z2995" s="32"/>
    </row>
    <row r="2996" spans="2:26" x14ac:dyDescent="0.2">
      <c r="B2996" s="34"/>
      <c r="C2996" s="30"/>
      <c r="D2996" s="30"/>
      <c r="E2996" s="30"/>
      <c r="F2996" s="30"/>
      <c r="G2996" s="30"/>
      <c r="H2996" s="30"/>
      <c r="I2996" s="30"/>
      <c r="J2996" s="30"/>
      <c r="K2996" s="30"/>
      <c r="L2996" s="30"/>
      <c r="M2996" s="30"/>
      <c r="N2996" s="30"/>
      <c r="O2996" s="30"/>
      <c r="P2996" s="30"/>
      <c r="Q2996" s="30"/>
      <c r="R2996" s="30"/>
      <c r="S2996" s="30"/>
      <c r="T2996" s="30"/>
      <c r="U2996" s="30"/>
      <c r="V2996" s="30"/>
      <c r="W2996" s="30"/>
      <c r="X2996" s="31"/>
      <c r="Y2996" s="30"/>
      <c r="Z2996" s="32"/>
    </row>
    <row r="2997" spans="2:26" x14ac:dyDescent="0.2">
      <c r="B2997" s="34"/>
      <c r="C2997" s="30"/>
      <c r="D2997" s="30"/>
      <c r="E2997" s="30"/>
      <c r="F2997" s="30"/>
      <c r="G2997" s="30"/>
      <c r="H2997" s="30"/>
      <c r="I2997" s="30"/>
      <c r="J2997" s="30"/>
      <c r="K2997" s="30"/>
      <c r="L2997" s="30"/>
      <c r="M2997" s="30"/>
      <c r="N2997" s="30"/>
      <c r="O2997" s="30"/>
      <c r="P2997" s="30"/>
      <c r="Q2997" s="30"/>
      <c r="R2997" s="30"/>
      <c r="S2997" s="30"/>
      <c r="T2997" s="30"/>
      <c r="U2997" s="30"/>
      <c r="V2997" s="30"/>
      <c r="W2997" s="30"/>
      <c r="X2997" s="31"/>
      <c r="Y2997" s="30"/>
      <c r="Z2997" s="32"/>
    </row>
    <row r="2998" spans="2:26" x14ac:dyDescent="0.2">
      <c r="B2998" s="34"/>
      <c r="C2998" s="30"/>
      <c r="D2998" s="30"/>
      <c r="E2998" s="30"/>
      <c r="F2998" s="30"/>
      <c r="G2998" s="30"/>
      <c r="H2998" s="30"/>
      <c r="I2998" s="30"/>
      <c r="J2998" s="30"/>
      <c r="K2998" s="30"/>
      <c r="L2998" s="30"/>
      <c r="M2998" s="30"/>
      <c r="N2998" s="30"/>
      <c r="O2998" s="30"/>
      <c r="P2998" s="30"/>
      <c r="Q2998" s="30"/>
      <c r="R2998" s="30"/>
      <c r="S2998" s="30"/>
      <c r="T2998" s="30"/>
      <c r="U2998" s="30"/>
      <c r="V2998" s="30"/>
      <c r="W2998" s="30"/>
      <c r="X2998" s="31"/>
      <c r="Y2998" s="30"/>
      <c r="Z2998" s="32"/>
    </row>
    <row r="2999" spans="2:26" x14ac:dyDescent="0.2">
      <c r="B2999" s="34"/>
      <c r="C2999" s="30"/>
      <c r="D2999" s="30"/>
      <c r="E2999" s="30"/>
      <c r="F2999" s="30"/>
      <c r="G2999" s="30"/>
      <c r="H2999" s="30"/>
      <c r="I2999" s="30"/>
      <c r="J2999" s="30"/>
      <c r="K2999" s="30"/>
      <c r="L2999" s="30"/>
      <c r="M2999" s="30"/>
      <c r="N2999" s="30"/>
      <c r="O2999" s="30"/>
      <c r="P2999" s="30"/>
      <c r="Q2999" s="30"/>
      <c r="R2999" s="30"/>
      <c r="S2999" s="30"/>
      <c r="T2999" s="30"/>
      <c r="U2999" s="30"/>
      <c r="V2999" s="30"/>
      <c r="W2999" s="30"/>
      <c r="X2999" s="31"/>
      <c r="Y2999" s="30"/>
      <c r="Z2999" s="32"/>
    </row>
    <row r="3000" spans="2:26" x14ac:dyDescent="0.2">
      <c r="B3000" s="34"/>
      <c r="C3000" s="30"/>
      <c r="D3000" s="30"/>
      <c r="E3000" s="30"/>
      <c r="F3000" s="30"/>
      <c r="G3000" s="30"/>
      <c r="H3000" s="30"/>
      <c r="I3000" s="30"/>
      <c r="J3000" s="30"/>
      <c r="K3000" s="30"/>
      <c r="L3000" s="30"/>
      <c r="M3000" s="30"/>
      <c r="N3000" s="30"/>
      <c r="O3000" s="30"/>
      <c r="P3000" s="30"/>
      <c r="Q3000" s="30"/>
      <c r="R3000" s="30"/>
      <c r="S3000" s="30"/>
      <c r="T3000" s="30"/>
      <c r="U3000" s="30"/>
      <c r="V3000" s="30"/>
      <c r="W3000" s="30"/>
      <c r="X3000" s="31"/>
      <c r="Y3000" s="30"/>
      <c r="Z3000" s="32"/>
    </row>
    <row r="3001" spans="2:26" x14ac:dyDescent="0.2">
      <c r="B3001" s="34"/>
      <c r="C3001" s="30"/>
      <c r="D3001" s="30"/>
      <c r="E3001" s="30"/>
      <c r="F3001" s="30"/>
      <c r="G3001" s="30"/>
      <c r="H3001" s="30"/>
      <c r="I3001" s="30"/>
      <c r="J3001" s="30"/>
      <c r="K3001" s="30"/>
      <c r="L3001" s="30"/>
      <c r="M3001" s="30"/>
      <c r="N3001" s="30"/>
      <c r="O3001" s="30"/>
      <c r="P3001" s="30"/>
      <c r="Q3001" s="30"/>
      <c r="R3001" s="30"/>
      <c r="S3001" s="30"/>
      <c r="T3001" s="30"/>
      <c r="U3001" s="30"/>
      <c r="V3001" s="30"/>
      <c r="W3001" s="30"/>
      <c r="X3001" s="31"/>
      <c r="Y3001" s="30"/>
      <c r="Z3001" s="32"/>
    </row>
    <row r="3002" spans="2:26" x14ac:dyDescent="0.2">
      <c r="B3002" s="34"/>
      <c r="C3002" s="30"/>
      <c r="D3002" s="30"/>
      <c r="E3002" s="30"/>
      <c r="F3002" s="30"/>
      <c r="G3002" s="30"/>
      <c r="H3002" s="30"/>
      <c r="I3002" s="30"/>
      <c r="J3002" s="30"/>
      <c r="K3002" s="30"/>
      <c r="L3002" s="30"/>
      <c r="M3002" s="30"/>
      <c r="N3002" s="30"/>
      <c r="O3002" s="30"/>
      <c r="P3002" s="30"/>
      <c r="Q3002" s="30"/>
      <c r="R3002" s="30"/>
      <c r="S3002" s="30"/>
      <c r="T3002" s="30"/>
      <c r="U3002" s="30"/>
      <c r="V3002" s="30"/>
      <c r="W3002" s="30"/>
      <c r="X3002" s="31"/>
      <c r="Y3002" s="30"/>
      <c r="Z3002" s="32"/>
    </row>
    <row r="3003" spans="2:26" x14ac:dyDescent="0.2">
      <c r="B3003" s="34"/>
      <c r="C3003" s="30"/>
      <c r="D3003" s="30"/>
      <c r="E3003" s="30"/>
      <c r="F3003" s="30"/>
      <c r="G3003" s="30"/>
      <c r="H3003" s="30"/>
      <c r="I3003" s="30"/>
      <c r="J3003" s="30"/>
      <c r="K3003" s="30"/>
      <c r="L3003" s="30"/>
      <c r="M3003" s="30"/>
      <c r="N3003" s="30"/>
      <c r="O3003" s="30"/>
      <c r="P3003" s="30"/>
      <c r="Q3003" s="30"/>
      <c r="R3003" s="30"/>
      <c r="S3003" s="30"/>
      <c r="T3003" s="30"/>
      <c r="U3003" s="30"/>
      <c r="V3003" s="30"/>
      <c r="W3003" s="30"/>
      <c r="X3003" s="31"/>
      <c r="Y3003" s="30"/>
      <c r="Z3003" s="32"/>
    </row>
    <row r="3004" spans="2:26" x14ac:dyDescent="0.2">
      <c r="B3004" s="34"/>
      <c r="C3004" s="30"/>
      <c r="D3004" s="30"/>
      <c r="E3004" s="30"/>
      <c r="F3004" s="30"/>
      <c r="G3004" s="30"/>
      <c r="H3004" s="30"/>
      <c r="I3004" s="30"/>
      <c r="J3004" s="30"/>
      <c r="K3004" s="30"/>
      <c r="L3004" s="30"/>
      <c r="M3004" s="30"/>
      <c r="N3004" s="30"/>
      <c r="O3004" s="30"/>
      <c r="P3004" s="30"/>
      <c r="Q3004" s="30"/>
      <c r="R3004" s="30"/>
      <c r="S3004" s="30"/>
      <c r="T3004" s="30"/>
      <c r="U3004" s="30"/>
      <c r="V3004" s="30"/>
      <c r="W3004" s="30"/>
      <c r="X3004" s="31"/>
      <c r="Y3004" s="30"/>
      <c r="Z3004" s="32"/>
    </row>
    <row r="3005" spans="2:26" x14ac:dyDescent="0.2">
      <c r="B3005" s="34"/>
      <c r="C3005" s="30"/>
      <c r="D3005" s="30"/>
      <c r="E3005" s="30"/>
      <c r="F3005" s="30"/>
      <c r="G3005" s="30"/>
      <c r="H3005" s="30"/>
      <c r="I3005" s="30"/>
      <c r="J3005" s="30"/>
      <c r="K3005" s="30"/>
      <c r="L3005" s="30"/>
      <c r="M3005" s="30"/>
      <c r="N3005" s="30"/>
      <c r="O3005" s="30"/>
      <c r="P3005" s="30"/>
      <c r="Q3005" s="30"/>
      <c r="R3005" s="30"/>
      <c r="S3005" s="30"/>
      <c r="T3005" s="30"/>
      <c r="U3005" s="30"/>
      <c r="V3005" s="30"/>
      <c r="W3005" s="30"/>
      <c r="X3005" s="31"/>
      <c r="Y3005" s="30"/>
      <c r="Z3005" s="32"/>
    </row>
    <row r="3006" spans="2:26" x14ac:dyDescent="0.2">
      <c r="B3006" s="34"/>
      <c r="C3006" s="30"/>
      <c r="D3006" s="30"/>
      <c r="E3006" s="30"/>
      <c r="F3006" s="30"/>
      <c r="G3006" s="30"/>
      <c r="H3006" s="30"/>
      <c r="I3006" s="30"/>
      <c r="J3006" s="30"/>
      <c r="K3006" s="30"/>
      <c r="L3006" s="30"/>
      <c r="M3006" s="30"/>
      <c r="N3006" s="30"/>
      <c r="O3006" s="30"/>
      <c r="P3006" s="30"/>
      <c r="Q3006" s="30"/>
      <c r="R3006" s="30"/>
      <c r="S3006" s="30"/>
      <c r="T3006" s="30"/>
      <c r="U3006" s="30"/>
      <c r="V3006" s="30"/>
      <c r="W3006" s="30"/>
      <c r="X3006" s="31"/>
      <c r="Y3006" s="30"/>
      <c r="Z3006" s="32"/>
    </row>
    <row r="3007" spans="2:26" x14ac:dyDescent="0.2">
      <c r="B3007" s="34"/>
      <c r="C3007" s="30"/>
      <c r="D3007" s="30"/>
      <c r="E3007" s="30"/>
      <c r="F3007" s="30"/>
      <c r="G3007" s="30"/>
      <c r="H3007" s="30"/>
      <c r="I3007" s="30"/>
      <c r="J3007" s="30"/>
      <c r="K3007" s="30"/>
      <c r="L3007" s="30"/>
      <c r="M3007" s="30"/>
      <c r="N3007" s="30"/>
      <c r="O3007" s="30"/>
      <c r="P3007" s="30"/>
      <c r="Q3007" s="30"/>
      <c r="R3007" s="30"/>
      <c r="S3007" s="30"/>
      <c r="T3007" s="30"/>
      <c r="U3007" s="30"/>
      <c r="V3007" s="30"/>
      <c r="W3007" s="30"/>
      <c r="X3007" s="31"/>
      <c r="Y3007" s="30"/>
      <c r="Z3007" s="32"/>
    </row>
    <row r="3008" spans="2:26" x14ac:dyDescent="0.2">
      <c r="B3008" s="34"/>
      <c r="C3008" s="30"/>
      <c r="D3008" s="30"/>
      <c r="E3008" s="30"/>
      <c r="F3008" s="30"/>
      <c r="G3008" s="30"/>
      <c r="H3008" s="30"/>
      <c r="I3008" s="30"/>
      <c r="J3008" s="30"/>
      <c r="K3008" s="30"/>
      <c r="L3008" s="30"/>
      <c r="M3008" s="30"/>
      <c r="N3008" s="30"/>
      <c r="O3008" s="30"/>
      <c r="P3008" s="30"/>
      <c r="Q3008" s="30"/>
      <c r="R3008" s="30"/>
      <c r="S3008" s="30"/>
      <c r="T3008" s="30"/>
      <c r="U3008" s="30"/>
      <c r="V3008" s="30"/>
      <c r="W3008" s="30"/>
      <c r="X3008" s="31"/>
      <c r="Y3008" s="30"/>
      <c r="Z3008" s="32"/>
    </row>
    <row r="3009" spans="2:26" x14ac:dyDescent="0.2">
      <c r="B3009" s="34"/>
      <c r="C3009" s="30"/>
      <c r="D3009" s="30"/>
      <c r="E3009" s="30"/>
      <c r="F3009" s="30"/>
      <c r="G3009" s="30"/>
      <c r="H3009" s="30"/>
      <c r="I3009" s="30"/>
      <c r="J3009" s="30"/>
      <c r="K3009" s="30"/>
      <c r="L3009" s="30"/>
      <c r="M3009" s="30"/>
      <c r="N3009" s="30"/>
      <c r="O3009" s="30"/>
      <c r="P3009" s="30"/>
      <c r="Q3009" s="30"/>
      <c r="R3009" s="30"/>
      <c r="S3009" s="30"/>
      <c r="T3009" s="30"/>
      <c r="U3009" s="30"/>
      <c r="V3009" s="30"/>
      <c r="W3009" s="30"/>
      <c r="X3009" s="31"/>
      <c r="Y3009" s="30"/>
      <c r="Z3009" s="32"/>
    </row>
    <row r="3010" spans="2:26" x14ac:dyDescent="0.2">
      <c r="B3010" s="34"/>
      <c r="C3010" s="30"/>
      <c r="D3010" s="30"/>
      <c r="E3010" s="30"/>
      <c r="F3010" s="30"/>
      <c r="G3010" s="30"/>
      <c r="H3010" s="30"/>
      <c r="I3010" s="30"/>
      <c r="J3010" s="30"/>
      <c r="K3010" s="30"/>
      <c r="L3010" s="30"/>
      <c r="M3010" s="30"/>
      <c r="N3010" s="30"/>
      <c r="O3010" s="30"/>
      <c r="P3010" s="30"/>
      <c r="Q3010" s="30"/>
      <c r="R3010" s="30"/>
      <c r="S3010" s="30"/>
      <c r="T3010" s="30"/>
      <c r="U3010" s="30"/>
      <c r="V3010" s="30"/>
      <c r="W3010" s="30"/>
      <c r="X3010" s="31"/>
      <c r="Y3010" s="30"/>
      <c r="Z3010" s="32"/>
    </row>
    <row r="3011" spans="2:26" x14ac:dyDescent="0.2">
      <c r="B3011" s="34"/>
      <c r="C3011" s="30"/>
      <c r="D3011" s="30"/>
      <c r="E3011" s="30"/>
      <c r="F3011" s="30"/>
      <c r="G3011" s="30"/>
      <c r="H3011" s="30"/>
      <c r="I3011" s="30"/>
      <c r="J3011" s="30"/>
      <c r="K3011" s="30"/>
      <c r="L3011" s="30"/>
      <c r="M3011" s="30"/>
      <c r="N3011" s="30"/>
      <c r="O3011" s="30"/>
      <c r="P3011" s="30"/>
      <c r="Q3011" s="30"/>
      <c r="R3011" s="30"/>
      <c r="S3011" s="30"/>
      <c r="T3011" s="30"/>
      <c r="U3011" s="30"/>
      <c r="V3011" s="30"/>
      <c r="W3011" s="30"/>
      <c r="X3011" s="31"/>
      <c r="Y3011" s="30"/>
      <c r="Z3011" s="32"/>
    </row>
    <row r="3012" spans="2:26" x14ac:dyDescent="0.2">
      <c r="B3012" s="34"/>
      <c r="C3012" s="30"/>
      <c r="D3012" s="30"/>
      <c r="E3012" s="30"/>
      <c r="F3012" s="30"/>
      <c r="G3012" s="30"/>
      <c r="H3012" s="30"/>
      <c r="I3012" s="30"/>
      <c r="J3012" s="30"/>
      <c r="K3012" s="30"/>
      <c r="L3012" s="30"/>
      <c r="M3012" s="30"/>
      <c r="N3012" s="30"/>
      <c r="O3012" s="30"/>
      <c r="P3012" s="30"/>
      <c r="Q3012" s="30"/>
      <c r="R3012" s="30"/>
      <c r="S3012" s="30"/>
      <c r="T3012" s="30"/>
      <c r="U3012" s="30"/>
      <c r="V3012" s="30"/>
      <c r="W3012" s="30"/>
      <c r="X3012" s="31"/>
      <c r="Y3012" s="30"/>
      <c r="Z3012" s="32"/>
    </row>
    <row r="3013" spans="2:26" x14ac:dyDescent="0.2">
      <c r="B3013" s="34"/>
      <c r="C3013" s="30"/>
      <c r="D3013" s="30"/>
      <c r="E3013" s="30"/>
      <c r="F3013" s="30"/>
      <c r="G3013" s="30"/>
      <c r="H3013" s="30"/>
      <c r="I3013" s="30"/>
      <c r="J3013" s="30"/>
      <c r="K3013" s="30"/>
      <c r="L3013" s="30"/>
      <c r="M3013" s="30"/>
      <c r="N3013" s="30"/>
      <c r="O3013" s="30"/>
      <c r="P3013" s="30"/>
      <c r="Q3013" s="30"/>
      <c r="R3013" s="30"/>
      <c r="S3013" s="30"/>
      <c r="T3013" s="30"/>
      <c r="U3013" s="30"/>
      <c r="V3013" s="30"/>
      <c r="W3013" s="30"/>
      <c r="X3013" s="31"/>
      <c r="Y3013" s="30"/>
      <c r="Z3013" s="32"/>
    </row>
    <row r="3014" spans="2:26" x14ac:dyDescent="0.2">
      <c r="B3014" s="34"/>
      <c r="C3014" s="30"/>
      <c r="D3014" s="30"/>
      <c r="E3014" s="30"/>
      <c r="F3014" s="30"/>
      <c r="G3014" s="30"/>
      <c r="H3014" s="30"/>
      <c r="I3014" s="30"/>
      <c r="J3014" s="30"/>
      <c r="K3014" s="30"/>
      <c r="L3014" s="30"/>
      <c r="M3014" s="30"/>
      <c r="N3014" s="30"/>
      <c r="O3014" s="30"/>
      <c r="P3014" s="30"/>
      <c r="Q3014" s="30"/>
      <c r="R3014" s="30"/>
      <c r="S3014" s="30"/>
      <c r="T3014" s="30"/>
      <c r="U3014" s="30"/>
      <c r="V3014" s="30"/>
      <c r="W3014" s="30"/>
      <c r="X3014" s="31"/>
      <c r="Y3014" s="30"/>
      <c r="Z3014" s="32"/>
    </row>
    <row r="3015" spans="2:26" x14ac:dyDescent="0.2">
      <c r="B3015" s="34"/>
      <c r="C3015" s="30"/>
      <c r="D3015" s="30"/>
      <c r="E3015" s="30"/>
      <c r="F3015" s="30"/>
      <c r="G3015" s="30"/>
      <c r="H3015" s="30"/>
      <c r="I3015" s="30"/>
      <c r="J3015" s="30"/>
      <c r="K3015" s="30"/>
      <c r="L3015" s="30"/>
      <c r="M3015" s="30"/>
      <c r="N3015" s="30"/>
      <c r="O3015" s="30"/>
      <c r="P3015" s="30"/>
      <c r="Q3015" s="30"/>
      <c r="R3015" s="30"/>
      <c r="S3015" s="30"/>
      <c r="T3015" s="30"/>
      <c r="U3015" s="30"/>
      <c r="V3015" s="30"/>
      <c r="W3015" s="30"/>
      <c r="X3015" s="31"/>
      <c r="Y3015" s="30"/>
      <c r="Z3015" s="32"/>
    </row>
    <row r="3016" spans="2:26" x14ac:dyDescent="0.2">
      <c r="B3016" s="34"/>
      <c r="C3016" s="30"/>
      <c r="D3016" s="30"/>
      <c r="E3016" s="30"/>
      <c r="F3016" s="30"/>
      <c r="G3016" s="30"/>
      <c r="H3016" s="30"/>
      <c r="I3016" s="30"/>
      <c r="J3016" s="30"/>
      <c r="K3016" s="30"/>
      <c r="L3016" s="30"/>
      <c r="M3016" s="30"/>
      <c r="N3016" s="30"/>
      <c r="O3016" s="30"/>
      <c r="P3016" s="30"/>
      <c r="Q3016" s="30"/>
      <c r="R3016" s="30"/>
      <c r="S3016" s="30"/>
      <c r="T3016" s="30"/>
      <c r="U3016" s="30"/>
      <c r="V3016" s="30"/>
      <c r="W3016" s="30"/>
      <c r="X3016" s="31"/>
      <c r="Y3016" s="30"/>
      <c r="Z3016" s="32"/>
    </row>
    <row r="3017" spans="2:26" x14ac:dyDescent="0.2">
      <c r="B3017" s="34"/>
      <c r="C3017" s="30"/>
      <c r="D3017" s="30"/>
      <c r="E3017" s="30"/>
      <c r="F3017" s="30"/>
      <c r="G3017" s="30"/>
      <c r="H3017" s="30"/>
      <c r="I3017" s="30"/>
      <c r="J3017" s="30"/>
      <c r="K3017" s="30"/>
      <c r="L3017" s="30"/>
      <c r="M3017" s="30"/>
      <c r="N3017" s="30"/>
      <c r="O3017" s="30"/>
      <c r="P3017" s="30"/>
      <c r="Q3017" s="30"/>
      <c r="R3017" s="30"/>
      <c r="S3017" s="30"/>
      <c r="T3017" s="30"/>
      <c r="U3017" s="30"/>
      <c r="V3017" s="30"/>
      <c r="W3017" s="30"/>
      <c r="X3017" s="31"/>
      <c r="Y3017" s="30"/>
      <c r="Z3017" s="32"/>
    </row>
    <row r="3018" spans="2:26" x14ac:dyDescent="0.2">
      <c r="B3018" s="34"/>
      <c r="C3018" s="30"/>
      <c r="D3018" s="30"/>
      <c r="E3018" s="30"/>
      <c r="F3018" s="30"/>
      <c r="G3018" s="30"/>
      <c r="H3018" s="30"/>
      <c r="I3018" s="30"/>
      <c r="J3018" s="30"/>
      <c r="K3018" s="30"/>
      <c r="L3018" s="30"/>
      <c r="M3018" s="30"/>
      <c r="N3018" s="30"/>
      <c r="O3018" s="30"/>
      <c r="P3018" s="30"/>
      <c r="Q3018" s="30"/>
      <c r="R3018" s="30"/>
      <c r="S3018" s="30"/>
      <c r="T3018" s="30"/>
      <c r="U3018" s="30"/>
      <c r="V3018" s="30"/>
      <c r="W3018" s="30"/>
      <c r="X3018" s="31"/>
      <c r="Y3018" s="30"/>
      <c r="Z3018" s="32"/>
    </row>
    <row r="3019" spans="2:26" x14ac:dyDescent="0.2">
      <c r="B3019" s="34"/>
      <c r="C3019" s="30"/>
      <c r="D3019" s="30"/>
      <c r="E3019" s="30"/>
      <c r="F3019" s="30"/>
      <c r="G3019" s="30"/>
      <c r="H3019" s="30"/>
      <c r="I3019" s="30"/>
      <c r="J3019" s="30"/>
      <c r="K3019" s="30"/>
      <c r="L3019" s="30"/>
      <c r="M3019" s="30"/>
      <c r="N3019" s="30"/>
      <c r="O3019" s="30"/>
      <c r="P3019" s="30"/>
      <c r="Q3019" s="30"/>
      <c r="R3019" s="30"/>
      <c r="S3019" s="30"/>
      <c r="T3019" s="30"/>
      <c r="U3019" s="30"/>
      <c r="V3019" s="30"/>
      <c r="W3019" s="30"/>
      <c r="X3019" s="31"/>
      <c r="Y3019" s="30"/>
      <c r="Z3019" s="32"/>
    </row>
    <row r="3020" spans="2:26" x14ac:dyDescent="0.2">
      <c r="B3020" s="34"/>
      <c r="C3020" s="30"/>
      <c r="D3020" s="30"/>
      <c r="E3020" s="30"/>
      <c r="F3020" s="30"/>
      <c r="G3020" s="30"/>
      <c r="H3020" s="30"/>
      <c r="I3020" s="30"/>
      <c r="J3020" s="30"/>
      <c r="K3020" s="30"/>
      <c r="L3020" s="30"/>
      <c r="M3020" s="30"/>
      <c r="N3020" s="30"/>
      <c r="O3020" s="30"/>
      <c r="P3020" s="30"/>
      <c r="Q3020" s="30"/>
      <c r="R3020" s="30"/>
      <c r="S3020" s="30"/>
      <c r="T3020" s="30"/>
      <c r="U3020" s="30"/>
      <c r="V3020" s="30"/>
      <c r="W3020" s="30"/>
      <c r="X3020" s="31"/>
      <c r="Y3020" s="30"/>
      <c r="Z3020" s="32"/>
    </row>
    <row r="3021" spans="2:26" x14ac:dyDescent="0.2">
      <c r="B3021" s="34"/>
      <c r="C3021" s="30"/>
      <c r="D3021" s="30"/>
      <c r="E3021" s="30"/>
      <c r="F3021" s="30"/>
      <c r="G3021" s="30"/>
      <c r="H3021" s="30"/>
      <c r="I3021" s="30"/>
      <c r="J3021" s="30"/>
      <c r="K3021" s="30"/>
      <c r="L3021" s="30"/>
      <c r="M3021" s="30"/>
      <c r="N3021" s="30"/>
      <c r="O3021" s="30"/>
      <c r="P3021" s="30"/>
      <c r="Q3021" s="30"/>
      <c r="R3021" s="30"/>
      <c r="S3021" s="30"/>
      <c r="T3021" s="30"/>
      <c r="U3021" s="30"/>
      <c r="V3021" s="30"/>
      <c r="W3021" s="30"/>
      <c r="X3021" s="31"/>
      <c r="Y3021" s="30"/>
      <c r="Z3021" s="32"/>
    </row>
    <row r="3022" spans="2:26" x14ac:dyDescent="0.2">
      <c r="B3022" s="34"/>
      <c r="C3022" s="30"/>
      <c r="D3022" s="30"/>
      <c r="E3022" s="30"/>
      <c r="F3022" s="30"/>
      <c r="G3022" s="30"/>
      <c r="H3022" s="30"/>
      <c r="I3022" s="30"/>
      <c r="J3022" s="30"/>
      <c r="K3022" s="30"/>
      <c r="L3022" s="30"/>
      <c r="M3022" s="30"/>
      <c r="N3022" s="30"/>
      <c r="O3022" s="30"/>
      <c r="P3022" s="30"/>
      <c r="Q3022" s="30"/>
      <c r="R3022" s="30"/>
      <c r="S3022" s="30"/>
      <c r="T3022" s="30"/>
      <c r="U3022" s="30"/>
      <c r="V3022" s="30"/>
      <c r="W3022" s="30"/>
      <c r="X3022" s="31"/>
      <c r="Y3022" s="30"/>
      <c r="Z3022" s="32"/>
    </row>
    <row r="3023" spans="2:26" x14ac:dyDescent="0.2">
      <c r="B3023" s="34"/>
      <c r="C3023" s="30"/>
      <c r="D3023" s="30"/>
      <c r="E3023" s="30"/>
      <c r="F3023" s="30"/>
      <c r="G3023" s="30"/>
      <c r="H3023" s="30"/>
      <c r="I3023" s="30"/>
      <c r="J3023" s="30"/>
      <c r="K3023" s="30"/>
      <c r="L3023" s="30"/>
      <c r="M3023" s="30"/>
      <c r="N3023" s="30"/>
      <c r="O3023" s="30"/>
      <c r="P3023" s="30"/>
      <c r="Q3023" s="30"/>
      <c r="R3023" s="30"/>
      <c r="S3023" s="30"/>
      <c r="T3023" s="30"/>
      <c r="U3023" s="30"/>
      <c r="V3023" s="30"/>
      <c r="W3023" s="30"/>
      <c r="X3023" s="31"/>
      <c r="Y3023" s="30"/>
      <c r="Z3023" s="32"/>
    </row>
    <row r="3024" spans="2:26" x14ac:dyDescent="0.2">
      <c r="B3024" s="34"/>
      <c r="C3024" s="30"/>
      <c r="D3024" s="30"/>
      <c r="E3024" s="30"/>
      <c r="F3024" s="30"/>
      <c r="G3024" s="30"/>
      <c r="H3024" s="30"/>
      <c r="I3024" s="30"/>
      <c r="J3024" s="30"/>
      <c r="K3024" s="30"/>
      <c r="L3024" s="30"/>
      <c r="M3024" s="30"/>
      <c r="N3024" s="30"/>
      <c r="O3024" s="30"/>
      <c r="P3024" s="30"/>
      <c r="Q3024" s="30"/>
      <c r="R3024" s="30"/>
      <c r="S3024" s="30"/>
      <c r="T3024" s="30"/>
      <c r="U3024" s="30"/>
      <c r="V3024" s="30"/>
      <c r="W3024" s="30"/>
      <c r="X3024" s="31"/>
      <c r="Y3024" s="30"/>
      <c r="Z3024" s="32"/>
    </row>
    <row r="3025" spans="2:26" x14ac:dyDescent="0.2">
      <c r="B3025" s="34"/>
      <c r="C3025" s="30"/>
      <c r="D3025" s="30"/>
      <c r="E3025" s="30"/>
      <c r="F3025" s="30"/>
      <c r="G3025" s="30"/>
      <c r="H3025" s="30"/>
      <c r="I3025" s="30"/>
      <c r="J3025" s="30"/>
      <c r="K3025" s="30"/>
      <c r="L3025" s="30"/>
      <c r="M3025" s="30"/>
      <c r="N3025" s="30"/>
      <c r="O3025" s="30"/>
      <c r="P3025" s="30"/>
      <c r="Q3025" s="30"/>
      <c r="R3025" s="30"/>
      <c r="S3025" s="30"/>
      <c r="T3025" s="30"/>
      <c r="U3025" s="30"/>
      <c r="V3025" s="30"/>
      <c r="W3025" s="30"/>
      <c r="X3025" s="31"/>
      <c r="Y3025" s="30"/>
      <c r="Z3025" s="32"/>
    </row>
    <row r="3026" spans="2:26" x14ac:dyDescent="0.2">
      <c r="B3026" s="34"/>
      <c r="C3026" s="30"/>
      <c r="D3026" s="30"/>
      <c r="E3026" s="30"/>
      <c r="F3026" s="30"/>
      <c r="G3026" s="30"/>
      <c r="H3026" s="30"/>
      <c r="I3026" s="30"/>
      <c r="J3026" s="30"/>
      <c r="K3026" s="30"/>
      <c r="L3026" s="30"/>
      <c r="M3026" s="30"/>
      <c r="N3026" s="30"/>
      <c r="O3026" s="30"/>
      <c r="P3026" s="30"/>
      <c r="Q3026" s="30"/>
      <c r="R3026" s="30"/>
      <c r="S3026" s="30"/>
      <c r="T3026" s="30"/>
      <c r="U3026" s="30"/>
      <c r="V3026" s="30"/>
      <c r="W3026" s="30"/>
      <c r="X3026" s="31"/>
      <c r="Y3026" s="30"/>
      <c r="Z3026" s="32"/>
    </row>
    <row r="3027" spans="2:26" x14ac:dyDescent="0.2">
      <c r="B3027" s="34"/>
      <c r="C3027" s="30"/>
      <c r="D3027" s="30"/>
      <c r="E3027" s="30"/>
      <c r="F3027" s="30"/>
      <c r="G3027" s="30"/>
      <c r="H3027" s="30"/>
      <c r="I3027" s="30"/>
      <c r="J3027" s="30"/>
      <c r="K3027" s="30"/>
      <c r="L3027" s="30"/>
      <c r="M3027" s="30"/>
      <c r="N3027" s="30"/>
      <c r="O3027" s="30"/>
      <c r="P3027" s="30"/>
      <c r="Q3027" s="30"/>
      <c r="R3027" s="30"/>
      <c r="S3027" s="30"/>
      <c r="T3027" s="30"/>
      <c r="U3027" s="30"/>
      <c r="V3027" s="30"/>
      <c r="W3027" s="30"/>
      <c r="X3027" s="31"/>
      <c r="Y3027" s="30"/>
      <c r="Z3027" s="32"/>
    </row>
    <row r="3028" spans="2:26" x14ac:dyDescent="0.2">
      <c r="B3028" s="34"/>
      <c r="C3028" s="30"/>
      <c r="D3028" s="30"/>
      <c r="E3028" s="30"/>
      <c r="F3028" s="30"/>
      <c r="G3028" s="30"/>
      <c r="H3028" s="30"/>
      <c r="I3028" s="30"/>
      <c r="J3028" s="30"/>
      <c r="K3028" s="30"/>
      <c r="L3028" s="30"/>
      <c r="M3028" s="30"/>
      <c r="N3028" s="30"/>
      <c r="O3028" s="30"/>
      <c r="P3028" s="30"/>
      <c r="Q3028" s="30"/>
      <c r="R3028" s="30"/>
      <c r="S3028" s="30"/>
      <c r="T3028" s="30"/>
      <c r="U3028" s="30"/>
      <c r="V3028" s="30"/>
      <c r="W3028" s="30"/>
      <c r="X3028" s="31"/>
      <c r="Y3028" s="30"/>
      <c r="Z3028" s="32"/>
    </row>
    <row r="3029" spans="2:26" x14ac:dyDescent="0.2">
      <c r="B3029" s="34"/>
      <c r="C3029" s="30"/>
      <c r="D3029" s="30"/>
      <c r="E3029" s="30"/>
      <c r="F3029" s="30"/>
      <c r="G3029" s="30"/>
      <c r="H3029" s="30"/>
      <c r="I3029" s="30"/>
      <c r="J3029" s="30"/>
      <c r="K3029" s="30"/>
      <c r="L3029" s="30"/>
      <c r="M3029" s="30"/>
      <c r="N3029" s="30"/>
      <c r="O3029" s="30"/>
      <c r="P3029" s="30"/>
      <c r="Q3029" s="30"/>
      <c r="R3029" s="30"/>
      <c r="S3029" s="30"/>
      <c r="T3029" s="30"/>
      <c r="U3029" s="30"/>
      <c r="V3029" s="30"/>
      <c r="W3029" s="30"/>
      <c r="X3029" s="31"/>
      <c r="Y3029" s="30"/>
      <c r="Z3029" s="32"/>
    </row>
    <row r="3030" spans="2:26" x14ac:dyDescent="0.2">
      <c r="B3030" s="34"/>
      <c r="C3030" s="30"/>
      <c r="D3030" s="30"/>
      <c r="E3030" s="30"/>
      <c r="F3030" s="30"/>
      <c r="G3030" s="30"/>
      <c r="H3030" s="30"/>
      <c r="I3030" s="30"/>
      <c r="J3030" s="30"/>
      <c r="K3030" s="30"/>
      <c r="L3030" s="30"/>
      <c r="M3030" s="30"/>
      <c r="N3030" s="30"/>
      <c r="O3030" s="30"/>
      <c r="P3030" s="30"/>
      <c r="Q3030" s="30"/>
      <c r="R3030" s="30"/>
      <c r="S3030" s="30"/>
      <c r="T3030" s="30"/>
      <c r="U3030" s="30"/>
      <c r="V3030" s="30"/>
      <c r="W3030" s="30"/>
      <c r="X3030" s="31"/>
      <c r="Y3030" s="30"/>
      <c r="Z3030" s="32"/>
    </row>
    <row r="3031" spans="2:26" x14ac:dyDescent="0.2">
      <c r="B3031" s="34"/>
      <c r="C3031" s="30"/>
      <c r="D3031" s="30"/>
      <c r="E3031" s="30"/>
      <c r="F3031" s="30"/>
      <c r="G3031" s="30"/>
      <c r="H3031" s="30"/>
      <c r="I3031" s="30"/>
      <c r="J3031" s="30"/>
      <c r="K3031" s="30"/>
      <c r="L3031" s="30"/>
      <c r="M3031" s="30"/>
      <c r="N3031" s="30"/>
      <c r="O3031" s="30"/>
      <c r="P3031" s="30"/>
      <c r="Q3031" s="30"/>
      <c r="R3031" s="30"/>
      <c r="S3031" s="30"/>
      <c r="T3031" s="30"/>
      <c r="U3031" s="30"/>
      <c r="V3031" s="30"/>
      <c r="W3031" s="30"/>
      <c r="X3031" s="31"/>
      <c r="Y3031" s="30"/>
      <c r="Z3031" s="32"/>
    </row>
    <row r="3032" spans="2:26" x14ac:dyDescent="0.2">
      <c r="B3032" s="34"/>
      <c r="C3032" s="30"/>
      <c r="D3032" s="30"/>
      <c r="E3032" s="30"/>
      <c r="F3032" s="30"/>
      <c r="G3032" s="30"/>
      <c r="H3032" s="30"/>
      <c r="I3032" s="30"/>
      <c r="J3032" s="30"/>
      <c r="K3032" s="30"/>
      <c r="L3032" s="30"/>
      <c r="M3032" s="30"/>
      <c r="N3032" s="30"/>
      <c r="O3032" s="30"/>
      <c r="P3032" s="30"/>
      <c r="Q3032" s="30"/>
      <c r="R3032" s="30"/>
      <c r="S3032" s="30"/>
      <c r="T3032" s="30"/>
      <c r="U3032" s="30"/>
      <c r="V3032" s="30"/>
      <c r="W3032" s="30"/>
      <c r="X3032" s="31"/>
      <c r="Y3032" s="30"/>
      <c r="Z3032" s="32"/>
    </row>
    <row r="3033" spans="2:26" x14ac:dyDescent="0.2">
      <c r="B3033" s="34"/>
      <c r="C3033" s="30"/>
      <c r="D3033" s="30"/>
      <c r="E3033" s="30"/>
      <c r="F3033" s="30"/>
      <c r="G3033" s="30"/>
      <c r="H3033" s="30"/>
      <c r="I3033" s="30"/>
      <c r="J3033" s="30"/>
      <c r="K3033" s="30"/>
      <c r="L3033" s="30"/>
      <c r="M3033" s="30"/>
      <c r="N3033" s="30"/>
      <c r="O3033" s="30"/>
      <c r="P3033" s="30"/>
      <c r="Q3033" s="30"/>
      <c r="R3033" s="30"/>
      <c r="S3033" s="30"/>
      <c r="T3033" s="30"/>
      <c r="U3033" s="30"/>
      <c r="V3033" s="30"/>
      <c r="W3033" s="30"/>
      <c r="X3033" s="31"/>
      <c r="Y3033" s="30"/>
      <c r="Z3033" s="32"/>
    </row>
    <row r="3034" spans="2:26" x14ac:dyDescent="0.2">
      <c r="B3034" s="34"/>
      <c r="C3034" s="30"/>
      <c r="D3034" s="30"/>
      <c r="E3034" s="30"/>
      <c r="F3034" s="30"/>
      <c r="G3034" s="30"/>
      <c r="H3034" s="30"/>
      <c r="I3034" s="30"/>
      <c r="J3034" s="30"/>
      <c r="K3034" s="30"/>
      <c r="L3034" s="30"/>
      <c r="M3034" s="30"/>
      <c r="N3034" s="30"/>
      <c r="O3034" s="30"/>
      <c r="P3034" s="30"/>
      <c r="Q3034" s="30"/>
      <c r="R3034" s="30"/>
      <c r="S3034" s="30"/>
      <c r="T3034" s="30"/>
      <c r="U3034" s="30"/>
      <c r="V3034" s="30"/>
      <c r="W3034" s="30"/>
      <c r="X3034" s="31"/>
      <c r="Y3034" s="30"/>
      <c r="Z3034" s="32"/>
    </row>
    <row r="3035" spans="2:26" x14ac:dyDescent="0.2">
      <c r="B3035" s="34"/>
      <c r="C3035" s="30"/>
      <c r="D3035" s="30"/>
      <c r="E3035" s="30"/>
      <c r="F3035" s="30"/>
      <c r="G3035" s="30"/>
      <c r="H3035" s="30"/>
      <c r="I3035" s="30"/>
      <c r="J3035" s="30"/>
      <c r="K3035" s="30"/>
      <c r="L3035" s="30"/>
      <c r="M3035" s="30"/>
      <c r="N3035" s="30"/>
      <c r="O3035" s="30"/>
      <c r="P3035" s="30"/>
      <c r="Q3035" s="30"/>
      <c r="R3035" s="30"/>
      <c r="S3035" s="30"/>
      <c r="T3035" s="30"/>
      <c r="U3035" s="30"/>
      <c r="V3035" s="30"/>
      <c r="W3035" s="30"/>
      <c r="X3035" s="31"/>
      <c r="Y3035" s="30"/>
      <c r="Z3035" s="32"/>
    </row>
    <row r="3036" spans="2:26" x14ac:dyDescent="0.2">
      <c r="B3036" s="34"/>
      <c r="C3036" s="30"/>
      <c r="D3036" s="30"/>
      <c r="E3036" s="30"/>
      <c r="F3036" s="30"/>
      <c r="G3036" s="30"/>
      <c r="H3036" s="30"/>
      <c r="I3036" s="30"/>
      <c r="J3036" s="30"/>
      <c r="K3036" s="30"/>
      <c r="L3036" s="30"/>
      <c r="M3036" s="30"/>
      <c r="N3036" s="30"/>
      <c r="O3036" s="30"/>
      <c r="P3036" s="30"/>
      <c r="Q3036" s="30"/>
      <c r="R3036" s="30"/>
      <c r="S3036" s="30"/>
      <c r="T3036" s="30"/>
      <c r="U3036" s="30"/>
      <c r="V3036" s="30"/>
      <c r="W3036" s="30"/>
      <c r="X3036" s="31"/>
      <c r="Y3036" s="30"/>
      <c r="Z3036" s="32"/>
    </row>
    <row r="3037" spans="2:26" x14ac:dyDescent="0.2">
      <c r="B3037" s="34"/>
      <c r="C3037" s="30"/>
      <c r="D3037" s="30"/>
      <c r="E3037" s="30"/>
      <c r="F3037" s="30"/>
      <c r="G3037" s="30"/>
      <c r="H3037" s="30"/>
      <c r="I3037" s="30"/>
      <c r="J3037" s="30"/>
      <c r="K3037" s="30"/>
      <c r="L3037" s="30"/>
      <c r="M3037" s="30"/>
      <c r="N3037" s="30"/>
      <c r="O3037" s="30"/>
      <c r="P3037" s="30"/>
      <c r="Q3037" s="30"/>
      <c r="R3037" s="30"/>
      <c r="S3037" s="30"/>
      <c r="T3037" s="30"/>
      <c r="U3037" s="30"/>
      <c r="V3037" s="30"/>
      <c r="W3037" s="30"/>
      <c r="X3037" s="31"/>
      <c r="Y3037" s="30"/>
      <c r="Z3037" s="32"/>
    </row>
    <row r="3038" spans="2:26" x14ac:dyDescent="0.2">
      <c r="B3038" s="34"/>
      <c r="C3038" s="30"/>
      <c r="D3038" s="30"/>
      <c r="E3038" s="30"/>
      <c r="F3038" s="30"/>
      <c r="G3038" s="30"/>
      <c r="H3038" s="30"/>
      <c r="I3038" s="30"/>
      <c r="J3038" s="30"/>
      <c r="K3038" s="30"/>
      <c r="L3038" s="30"/>
      <c r="M3038" s="30"/>
      <c r="N3038" s="30"/>
      <c r="O3038" s="30"/>
      <c r="P3038" s="30"/>
      <c r="Q3038" s="30"/>
      <c r="R3038" s="30"/>
      <c r="S3038" s="30"/>
      <c r="T3038" s="30"/>
      <c r="U3038" s="30"/>
      <c r="V3038" s="30"/>
      <c r="W3038" s="30"/>
      <c r="X3038" s="31"/>
      <c r="Y3038" s="30"/>
      <c r="Z3038" s="32"/>
    </row>
    <row r="3039" spans="2:26" x14ac:dyDescent="0.2">
      <c r="B3039" s="34"/>
      <c r="C3039" s="30"/>
      <c r="D3039" s="30"/>
      <c r="E3039" s="30"/>
      <c r="F3039" s="30"/>
      <c r="G3039" s="30"/>
      <c r="H3039" s="30"/>
      <c r="I3039" s="30"/>
      <c r="J3039" s="30"/>
      <c r="K3039" s="30"/>
      <c r="L3039" s="30"/>
      <c r="M3039" s="30"/>
      <c r="N3039" s="30"/>
      <c r="O3039" s="30"/>
      <c r="P3039" s="30"/>
      <c r="Q3039" s="30"/>
      <c r="R3039" s="30"/>
      <c r="S3039" s="30"/>
      <c r="T3039" s="30"/>
      <c r="U3039" s="30"/>
      <c r="V3039" s="30"/>
      <c r="W3039" s="30"/>
      <c r="X3039" s="31"/>
      <c r="Y3039" s="30"/>
      <c r="Z3039" s="32"/>
    </row>
    <row r="3040" spans="2:26" x14ac:dyDescent="0.2">
      <c r="B3040" s="34"/>
      <c r="C3040" s="30"/>
      <c r="D3040" s="30"/>
      <c r="E3040" s="30"/>
      <c r="F3040" s="30"/>
      <c r="G3040" s="30"/>
      <c r="H3040" s="30"/>
      <c r="I3040" s="30"/>
      <c r="J3040" s="30"/>
      <c r="K3040" s="30"/>
      <c r="L3040" s="30"/>
      <c r="M3040" s="30"/>
      <c r="N3040" s="30"/>
      <c r="O3040" s="30"/>
      <c r="P3040" s="30"/>
      <c r="Q3040" s="30"/>
      <c r="R3040" s="30"/>
      <c r="S3040" s="30"/>
      <c r="T3040" s="30"/>
      <c r="U3040" s="30"/>
      <c r="V3040" s="30"/>
      <c r="W3040" s="30"/>
      <c r="X3040" s="31"/>
      <c r="Y3040" s="30"/>
      <c r="Z3040" s="32"/>
    </row>
    <row r="3041" spans="2:26" x14ac:dyDescent="0.2">
      <c r="B3041" s="34"/>
      <c r="C3041" s="30"/>
      <c r="D3041" s="30"/>
      <c r="E3041" s="30"/>
      <c r="F3041" s="30"/>
      <c r="G3041" s="30"/>
      <c r="H3041" s="30"/>
      <c r="I3041" s="30"/>
      <c r="J3041" s="30"/>
      <c r="K3041" s="30"/>
      <c r="L3041" s="30"/>
      <c r="M3041" s="30"/>
      <c r="N3041" s="30"/>
      <c r="O3041" s="30"/>
      <c r="P3041" s="30"/>
      <c r="Q3041" s="30"/>
      <c r="R3041" s="30"/>
      <c r="S3041" s="30"/>
      <c r="T3041" s="30"/>
      <c r="U3041" s="30"/>
      <c r="V3041" s="30"/>
      <c r="W3041" s="30"/>
      <c r="X3041" s="31"/>
      <c r="Y3041" s="30"/>
      <c r="Z3041" s="32"/>
    </row>
    <row r="3042" spans="2:26" x14ac:dyDescent="0.2">
      <c r="B3042" s="34"/>
      <c r="C3042" s="30"/>
      <c r="D3042" s="30"/>
      <c r="E3042" s="30"/>
      <c r="F3042" s="30"/>
      <c r="G3042" s="30"/>
      <c r="H3042" s="30"/>
      <c r="I3042" s="30"/>
      <c r="J3042" s="30"/>
      <c r="K3042" s="30"/>
      <c r="L3042" s="30"/>
      <c r="M3042" s="30"/>
      <c r="N3042" s="30"/>
      <c r="O3042" s="30"/>
      <c r="P3042" s="30"/>
      <c r="Q3042" s="30"/>
      <c r="R3042" s="30"/>
      <c r="S3042" s="30"/>
      <c r="T3042" s="30"/>
      <c r="U3042" s="30"/>
      <c r="V3042" s="30"/>
      <c r="W3042" s="30"/>
      <c r="X3042" s="31"/>
      <c r="Y3042" s="30"/>
      <c r="Z3042" s="32"/>
    </row>
    <row r="3043" spans="2:26" x14ac:dyDescent="0.2">
      <c r="B3043" s="34"/>
      <c r="C3043" s="30"/>
      <c r="D3043" s="30"/>
      <c r="E3043" s="30"/>
      <c r="F3043" s="30"/>
      <c r="G3043" s="30"/>
      <c r="H3043" s="30"/>
      <c r="I3043" s="30"/>
      <c r="J3043" s="30"/>
      <c r="K3043" s="30"/>
      <c r="L3043" s="30"/>
      <c r="M3043" s="30"/>
      <c r="N3043" s="30"/>
      <c r="O3043" s="30"/>
      <c r="P3043" s="30"/>
      <c r="Q3043" s="30"/>
      <c r="R3043" s="30"/>
      <c r="S3043" s="30"/>
      <c r="T3043" s="30"/>
      <c r="U3043" s="30"/>
      <c r="V3043" s="30"/>
      <c r="W3043" s="30"/>
      <c r="X3043" s="31"/>
      <c r="Y3043" s="30"/>
      <c r="Z3043" s="32"/>
    </row>
    <row r="3044" spans="2:26" x14ac:dyDescent="0.2">
      <c r="B3044" s="34"/>
      <c r="C3044" s="30"/>
      <c r="D3044" s="30"/>
      <c r="E3044" s="30"/>
      <c r="F3044" s="30"/>
      <c r="G3044" s="30"/>
      <c r="H3044" s="30"/>
      <c r="I3044" s="30"/>
      <c r="J3044" s="30"/>
      <c r="K3044" s="30"/>
      <c r="L3044" s="30"/>
      <c r="M3044" s="30"/>
      <c r="N3044" s="30"/>
      <c r="O3044" s="30"/>
      <c r="P3044" s="30"/>
      <c r="Q3044" s="30"/>
      <c r="R3044" s="30"/>
      <c r="S3044" s="30"/>
      <c r="T3044" s="30"/>
      <c r="U3044" s="30"/>
      <c r="V3044" s="30"/>
      <c r="W3044" s="30"/>
      <c r="X3044" s="31"/>
      <c r="Y3044" s="30"/>
      <c r="Z3044" s="32"/>
    </row>
    <row r="3045" spans="2:26" x14ac:dyDescent="0.2">
      <c r="B3045" s="34"/>
      <c r="C3045" s="30"/>
      <c r="D3045" s="30"/>
      <c r="E3045" s="30"/>
      <c r="F3045" s="30"/>
      <c r="G3045" s="30"/>
      <c r="H3045" s="30"/>
      <c r="I3045" s="30"/>
      <c r="J3045" s="30"/>
      <c r="K3045" s="30"/>
      <c r="L3045" s="30"/>
      <c r="M3045" s="30"/>
      <c r="N3045" s="30"/>
      <c r="O3045" s="30"/>
      <c r="P3045" s="30"/>
      <c r="Q3045" s="30"/>
      <c r="R3045" s="30"/>
      <c r="S3045" s="30"/>
      <c r="T3045" s="30"/>
      <c r="U3045" s="30"/>
      <c r="V3045" s="30"/>
      <c r="W3045" s="30"/>
      <c r="X3045" s="31"/>
      <c r="Y3045" s="30"/>
      <c r="Z3045" s="32"/>
    </row>
    <row r="3046" spans="2:26" x14ac:dyDescent="0.2">
      <c r="B3046" s="34"/>
      <c r="C3046" s="30"/>
      <c r="D3046" s="30"/>
      <c r="E3046" s="30"/>
      <c r="F3046" s="30"/>
      <c r="G3046" s="30"/>
      <c r="H3046" s="30"/>
      <c r="I3046" s="30"/>
      <c r="J3046" s="30"/>
      <c r="K3046" s="30"/>
      <c r="L3046" s="30"/>
      <c r="M3046" s="30"/>
      <c r="N3046" s="30"/>
      <c r="O3046" s="30"/>
      <c r="P3046" s="30"/>
      <c r="Q3046" s="30"/>
      <c r="R3046" s="30"/>
      <c r="S3046" s="30"/>
      <c r="T3046" s="30"/>
      <c r="U3046" s="30"/>
      <c r="V3046" s="30"/>
      <c r="W3046" s="30"/>
      <c r="X3046" s="31"/>
      <c r="Y3046" s="30"/>
      <c r="Z3046" s="32"/>
    </row>
    <row r="3047" spans="2:26" x14ac:dyDescent="0.2">
      <c r="B3047" s="34"/>
      <c r="C3047" s="30"/>
      <c r="D3047" s="30"/>
      <c r="E3047" s="30"/>
      <c r="F3047" s="30"/>
      <c r="G3047" s="30"/>
      <c r="H3047" s="30"/>
      <c r="I3047" s="30"/>
      <c r="J3047" s="30"/>
      <c r="K3047" s="30"/>
      <c r="L3047" s="30"/>
      <c r="M3047" s="30"/>
      <c r="N3047" s="30"/>
      <c r="O3047" s="30"/>
      <c r="P3047" s="30"/>
      <c r="Q3047" s="30"/>
      <c r="R3047" s="30"/>
      <c r="S3047" s="30"/>
      <c r="T3047" s="30"/>
      <c r="U3047" s="30"/>
      <c r="V3047" s="30"/>
      <c r="W3047" s="30"/>
      <c r="X3047" s="31"/>
      <c r="Y3047" s="30"/>
      <c r="Z3047" s="32"/>
    </row>
    <row r="3048" spans="2:26" x14ac:dyDescent="0.2">
      <c r="B3048" s="34"/>
      <c r="C3048" s="30"/>
      <c r="D3048" s="30"/>
      <c r="E3048" s="30"/>
      <c r="F3048" s="30"/>
      <c r="G3048" s="30"/>
      <c r="H3048" s="30"/>
      <c r="I3048" s="30"/>
      <c r="J3048" s="30"/>
      <c r="K3048" s="30"/>
      <c r="L3048" s="30"/>
      <c r="M3048" s="30"/>
      <c r="N3048" s="30"/>
      <c r="O3048" s="30"/>
      <c r="P3048" s="30"/>
      <c r="Q3048" s="30"/>
      <c r="R3048" s="30"/>
      <c r="S3048" s="30"/>
      <c r="T3048" s="30"/>
      <c r="U3048" s="30"/>
      <c r="V3048" s="30"/>
      <c r="W3048" s="30"/>
      <c r="X3048" s="31"/>
      <c r="Y3048" s="30"/>
      <c r="Z3048" s="32"/>
    </row>
    <row r="3049" spans="2:26" x14ac:dyDescent="0.2">
      <c r="B3049" s="34"/>
      <c r="C3049" s="30"/>
      <c r="D3049" s="30"/>
      <c r="E3049" s="30"/>
      <c r="F3049" s="30"/>
      <c r="G3049" s="30"/>
      <c r="H3049" s="30"/>
      <c r="I3049" s="30"/>
      <c r="J3049" s="30"/>
      <c r="K3049" s="30"/>
      <c r="L3049" s="30"/>
      <c r="M3049" s="30"/>
      <c r="N3049" s="30"/>
      <c r="O3049" s="30"/>
      <c r="P3049" s="30"/>
      <c r="Q3049" s="30"/>
      <c r="R3049" s="30"/>
      <c r="S3049" s="30"/>
      <c r="T3049" s="30"/>
      <c r="U3049" s="30"/>
      <c r="V3049" s="30"/>
      <c r="W3049" s="30"/>
      <c r="X3049" s="31"/>
      <c r="Y3049" s="30"/>
      <c r="Z3049" s="32"/>
    </row>
    <row r="3050" spans="2:26" x14ac:dyDescent="0.2">
      <c r="B3050" s="34"/>
      <c r="C3050" s="30"/>
      <c r="D3050" s="30"/>
      <c r="E3050" s="30"/>
      <c r="F3050" s="30"/>
      <c r="G3050" s="30"/>
      <c r="H3050" s="30"/>
      <c r="I3050" s="30"/>
      <c r="J3050" s="30"/>
      <c r="K3050" s="30"/>
      <c r="L3050" s="30"/>
      <c r="M3050" s="30"/>
      <c r="N3050" s="30"/>
      <c r="O3050" s="30"/>
      <c r="P3050" s="30"/>
      <c r="Q3050" s="30"/>
      <c r="R3050" s="30"/>
      <c r="S3050" s="30"/>
      <c r="T3050" s="30"/>
      <c r="U3050" s="30"/>
      <c r="V3050" s="30"/>
      <c r="W3050" s="30"/>
      <c r="X3050" s="31"/>
      <c r="Y3050" s="30"/>
      <c r="Z3050" s="32"/>
    </row>
    <row r="3051" spans="2:26" x14ac:dyDescent="0.2">
      <c r="B3051" s="34"/>
      <c r="C3051" s="30"/>
      <c r="D3051" s="30"/>
      <c r="E3051" s="30"/>
      <c r="F3051" s="30"/>
      <c r="G3051" s="30"/>
      <c r="H3051" s="30"/>
      <c r="I3051" s="30"/>
      <c r="J3051" s="30"/>
      <c r="K3051" s="30"/>
      <c r="L3051" s="30"/>
      <c r="M3051" s="30"/>
      <c r="N3051" s="30"/>
      <c r="O3051" s="30"/>
      <c r="P3051" s="30"/>
      <c r="Q3051" s="30"/>
      <c r="R3051" s="30"/>
      <c r="S3051" s="30"/>
      <c r="T3051" s="30"/>
      <c r="U3051" s="30"/>
      <c r="V3051" s="30"/>
      <c r="W3051" s="30"/>
      <c r="X3051" s="31"/>
      <c r="Y3051" s="30"/>
      <c r="Z3051" s="32"/>
    </row>
    <row r="3052" spans="2:26" x14ac:dyDescent="0.2">
      <c r="B3052" s="34"/>
      <c r="C3052" s="30"/>
      <c r="D3052" s="30"/>
      <c r="E3052" s="30"/>
      <c r="F3052" s="30"/>
      <c r="G3052" s="30"/>
      <c r="H3052" s="30"/>
      <c r="I3052" s="30"/>
      <c r="J3052" s="30"/>
      <c r="K3052" s="30"/>
      <c r="L3052" s="30"/>
      <c r="M3052" s="30"/>
      <c r="N3052" s="30"/>
      <c r="O3052" s="30"/>
      <c r="P3052" s="30"/>
      <c r="Q3052" s="30"/>
      <c r="R3052" s="30"/>
      <c r="S3052" s="30"/>
      <c r="T3052" s="30"/>
      <c r="U3052" s="30"/>
      <c r="V3052" s="30"/>
      <c r="W3052" s="30"/>
      <c r="X3052" s="31"/>
      <c r="Y3052" s="30"/>
      <c r="Z3052" s="32"/>
    </row>
    <row r="3053" spans="2:26" x14ac:dyDescent="0.2">
      <c r="B3053" s="34"/>
      <c r="C3053" s="30"/>
      <c r="D3053" s="30"/>
      <c r="E3053" s="30"/>
      <c r="F3053" s="30"/>
      <c r="G3053" s="30"/>
      <c r="H3053" s="30"/>
      <c r="I3053" s="30"/>
      <c r="J3053" s="30"/>
      <c r="K3053" s="30"/>
      <c r="L3053" s="30"/>
      <c r="M3053" s="30"/>
      <c r="N3053" s="30"/>
      <c r="O3053" s="30"/>
      <c r="P3053" s="30"/>
      <c r="Q3053" s="30"/>
      <c r="R3053" s="30"/>
      <c r="S3053" s="30"/>
      <c r="T3053" s="30"/>
      <c r="U3053" s="30"/>
      <c r="V3053" s="30"/>
      <c r="W3053" s="30"/>
      <c r="X3053" s="31"/>
      <c r="Y3053" s="30"/>
      <c r="Z3053" s="32"/>
    </row>
    <row r="3054" spans="2:26" x14ac:dyDescent="0.2">
      <c r="B3054" s="34"/>
      <c r="C3054" s="30"/>
      <c r="D3054" s="30"/>
      <c r="E3054" s="30"/>
      <c r="F3054" s="30"/>
      <c r="G3054" s="30"/>
      <c r="H3054" s="30"/>
      <c r="I3054" s="30"/>
      <c r="J3054" s="30"/>
      <c r="K3054" s="30"/>
      <c r="L3054" s="30"/>
      <c r="M3054" s="30"/>
      <c r="N3054" s="30"/>
      <c r="O3054" s="30"/>
      <c r="P3054" s="30"/>
      <c r="Q3054" s="30"/>
      <c r="R3054" s="30"/>
      <c r="S3054" s="30"/>
      <c r="T3054" s="30"/>
      <c r="U3054" s="30"/>
      <c r="V3054" s="30"/>
      <c r="W3054" s="30"/>
      <c r="X3054" s="31"/>
      <c r="Y3054" s="30"/>
      <c r="Z3054" s="32"/>
    </row>
    <row r="3055" spans="2:26" x14ac:dyDescent="0.2">
      <c r="B3055" s="34"/>
      <c r="C3055" s="30"/>
      <c r="D3055" s="30"/>
      <c r="E3055" s="30"/>
      <c r="F3055" s="30"/>
      <c r="G3055" s="30"/>
      <c r="H3055" s="30"/>
      <c r="I3055" s="30"/>
      <c r="J3055" s="30"/>
      <c r="K3055" s="30"/>
      <c r="L3055" s="30"/>
      <c r="M3055" s="30"/>
      <c r="N3055" s="30"/>
      <c r="O3055" s="30"/>
      <c r="P3055" s="30"/>
      <c r="Q3055" s="30"/>
      <c r="R3055" s="30"/>
      <c r="S3055" s="30"/>
      <c r="T3055" s="30"/>
      <c r="U3055" s="30"/>
      <c r="V3055" s="30"/>
      <c r="W3055" s="30"/>
      <c r="X3055" s="31"/>
      <c r="Y3055" s="30"/>
      <c r="Z3055" s="32"/>
    </row>
    <row r="3056" spans="2:26" x14ac:dyDescent="0.2">
      <c r="B3056" s="34"/>
      <c r="C3056" s="30"/>
      <c r="D3056" s="30"/>
      <c r="E3056" s="30"/>
      <c r="F3056" s="30"/>
      <c r="G3056" s="30"/>
      <c r="H3056" s="30"/>
      <c r="I3056" s="30"/>
      <c r="J3056" s="30"/>
      <c r="K3056" s="30"/>
      <c r="L3056" s="30"/>
      <c r="M3056" s="30"/>
      <c r="N3056" s="30"/>
      <c r="O3056" s="30"/>
      <c r="P3056" s="30"/>
      <c r="Q3056" s="30"/>
      <c r="R3056" s="30"/>
      <c r="S3056" s="30"/>
      <c r="T3056" s="30"/>
      <c r="U3056" s="30"/>
      <c r="V3056" s="30"/>
      <c r="W3056" s="30"/>
      <c r="X3056" s="31"/>
      <c r="Y3056" s="30"/>
      <c r="Z3056" s="32"/>
    </row>
    <row r="3057" spans="2:26" x14ac:dyDescent="0.2">
      <c r="B3057" s="34"/>
      <c r="C3057" s="30"/>
      <c r="D3057" s="30"/>
      <c r="E3057" s="30"/>
      <c r="F3057" s="30"/>
      <c r="G3057" s="30"/>
      <c r="H3057" s="30"/>
      <c r="I3057" s="30"/>
      <c r="J3057" s="30"/>
      <c r="K3057" s="30"/>
      <c r="L3057" s="30"/>
      <c r="M3057" s="30"/>
      <c r="N3057" s="30"/>
      <c r="O3057" s="30"/>
      <c r="P3057" s="30"/>
      <c r="Q3057" s="30"/>
      <c r="R3057" s="30"/>
      <c r="S3057" s="30"/>
      <c r="T3057" s="30"/>
      <c r="U3057" s="30"/>
      <c r="V3057" s="30"/>
      <c r="W3057" s="30"/>
      <c r="X3057" s="31"/>
      <c r="Y3057" s="30"/>
      <c r="Z3057" s="32"/>
    </row>
    <row r="3058" spans="2:26" x14ac:dyDescent="0.2">
      <c r="B3058" s="34"/>
      <c r="C3058" s="30"/>
      <c r="D3058" s="30"/>
      <c r="E3058" s="30"/>
      <c r="F3058" s="30"/>
      <c r="G3058" s="30"/>
      <c r="H3058" s="30"/>
      <c r="I3058" s="30"/>
      <c r="J3058" s="30"/>
      <c r="K3058" s="30"/>
      <c r="L3058" s="30"/>
      <c r="M3058" s="30"/>
      <c r="N3058" s="30"/>
      <c r="O3058" s="30"/>
      <c r="P3058" s="30"/>
      <c r="Q3058" s="30"/>
      <c r="R3058" s="30"/>
      <c r="S3058" s="30"/>
      <c r="T3058" s="30"/>
      <c r="U3058" s="30"/>
      <c r="V3058" s="30"/>
      <c r="W3058" s="30"/>
      <c r="X3058" s="31"/>
      <c r="Y3058" s="30"/>
      <c r="Z3058" s="32"/>
    </row>
    <row r="3059" spans="2:26" x14ac:dyDescent="0.2">
      <c r="B3059" s="34"/>
      <c r="C3059" s="30"/>
      <c r="D3059" s="30"/>
      <c r="E3059" s="30"/>
      <c r="F3059" s="30"/>
      <c r="G3059" s="30"/>
      <c r="H3059" s="30"/>
      <c r="I3059" s="30"/>
      <c r="J3059" s="30"/>
      <c r="K3059" s="30"/>
      <c r="L3059" s="30"/>
      <c r="M3059" s="30"/>
      <c r="N3059" s="30"/>
      <c r="O3059" s="30"/>
      <c r="P3059" s="30"/>
      <c r="Q3059" s="30"/>
      <c r="R3059" s="30"/>
      <c r="S3059" s="30"/>
      <c r="T3059" s="30"/>
      <c r="U3059" s="30"/>
      <c r="V3059" s="30"/>
      <c r="W3059" s="30"/>
      <c r="X3059" s="31"/>
      <c r="Y3059" s="30"/>
      <c r="Z3059" s="32"/>
    </row>
    <row r="3060" spans="2:26" x14ac:dyDescent="0.2">
      <c r="B3060" s="34"/>
      <c r="C3060" s="30"/>
      <c r="D3060" s="30"/>
      <c r="E3060" s="30"/>
      <c r="F3060" s="30"/>
      <c r="G3060" s="30"/>
      <c r="H3060" s="30"/>
      <c r="I3060" s="30"/>
      <c r="J3060" s="30"/>
      <c r="K3060" s="30"/>
      <c r="L3060" s="30"/>
      <c r="M3060" s="30"/>
      <c r="N3060" s="30"/>
      <c r="O3060" s="30"/>
      <c r="P3060" s="30"/>
      <c r="Q3060" s="30"/>
      <c r="R3060" s="30"/>
      <c r="S3060" s="30"/>
      <c r="T3060" s="30"/>
      <c r="U3060" s="30"/>
      <c r="V3060" s="30"/>
      <c r="W3060" s="30"/>
      <c r="X3060" s="31"/>
      <c r="Y3060" s="30"/>
      <c r="Z3060" s="32"/>
    </row>
    <row r="3061" spans="2:26" x14ac:dyDescent="0.2">
      <c r="B3061" s="34"/>
      <c r="C3061" s="30"/>
      <c r="D3061" s="30"/>
      <c r="E3061" s="30"/>
      <c r="F3061" s="30"/>
      <c r="G3061" s="30"/>
      <c r="H3061" s="30"/>
      <c r="I3061" s="30"/>
      <c r="J3061" s="30"/>
      <c r="K3061" s="30"/>
      <c r="L3061" s="30"/>
      <c r="M3061" s="30"/>
      <c r="N3061" s="30"/>
      <c r="O3061" s="30"/>
      <c r="P3061" s="30"/>
      <c r="Q3061" s="30"/>
      <c r="R3061" s="30"/>
      <c r="S3061" s="30"/>
      <c r="T3061" s="30"/>
      <c r="U3061" s="30"/>
      <c r="V3061" s="30"/>
      <c r="W3061" s="30"/>
      <c r="X3061" s="31"/>
      <c r="Y3061" s="30"/>
      <c r="Z3061" s="32"/>
    </row>
    <row r="3062" spans="2:26" x14ac:dyDescent="0.2">
      <c r="B3062" s="34"/>
      <c r="C3062" s="30"/>
      <c r="D3062" s="30"/>
      <c r="E3062" s="30"/>
      <c r="F3062" s="30"/>
      <c r="G3062" s="30"/>
      <c r="H3062" s="30"/>
      <c r="I3062" s="30"/>
      <c r="J3062" s="30"/>
      <c r="K3062" s="30"/>
      <c r="L3062" s="30"/>
      <c r="M3062" s="30"/>
      <c r="N3062" s="30"/>
      <c r="O3062" s="30"/>
      <c r="P3062" s="30"/>
      <c r="Q3062" s="30"/>
      <c r="R3062" s="30"/>
      <c r="S3062" s="30"/>
      <c r="T3062" s="30"/>
      <c r="U3062" s="30"/>
      <c r="V3062" s="30"/>
      <c r="W3062" s="30"/>
      <c r="X3062" s="31"/>
      <c r="Y3062" s="30"/>
      <c r="Z3062" s="32"/>
    </row>
    <row r="3063" spans="2:26" x14ac:dyDescent="0.2">
      <c r="B3063" s="34"/>
      <c r="C3063" s="30"/>
      <c r="D3063" s="30"/>
      <c r="E3063" s="30"/>
      <c r="F3063" s="30"/>
      <c r="G3063" s="30"/>
      <c r="H3063" s="30"/>
      <c r="I3063" s="30"/>
      <c r="J3063" s="30"/>
      <c r="K3063" s="30"/>
      <c r="L3063" s="30"/>
      <c r="M3063" s="30"/>
      <c r="N3063" s="30"/>
      <c r="O3063" s="30"/>
      <c r="P3063" s="30"/>
      <c r="Q3063" s="30"/>
      <c r="R3063" s="30"/>
      <c r="S3063" s="30"/>
      <c r="T3063" s="30"/>
      <c r="U3063" s="30"/>
      <c r="V3063" s="30"/>
      <c r="W3063" s="30"/>
      <c r="X3063" s="31"/>
      <c r="Y3063" s="30"/>
      <c r="Z3063" s="32"/>
    </row>
    <row r="3064" spans="2:26" x14ac:dyDescent="0.2">
      <c r="B3064" s="34"/>
      <c r="C3064" s="30"/>
      <c r="D3064" s="30"/>
      <c r="E3064" s="30"/>
      <c r="F3064" s="30"/>
      <c r="G3064" s="30"/>
      <c r="H3064" s="30"/>
      <c r="I3064" s="30"/>
      <c r="J3064" s="30"/>
      <c r="K3064" s="30"/>
      <c r="L3064" s="30"/>
      <c r="M3064" s="30"/>
      <c r="N3064" s="30"/>
      <c r="O3064" s="30"/>
      <c r="P3064" s="30"/>
      <c r="Q3064" s="30"/>
      <c r="R3064" s="30"/>
      <c r="S3064" s="30"/>
      <c r="T3064" s="30"/>
      <c r="U3064" s="30"/>
      <c r="V3064" s="30"/>
      <c r="W3064" s="30"/>
      <c r="X3064" s="31"/>
      <c r="Y3064" s="30"/>
      <c r="Z3064" s="32"/>
    </row>
    <row r="3065" spans="2:26" x14ac:dyDescent="0.2">
      <c r="B3065" s="34"/>
      <c r="C3065" s="30"/>
      <c r="D3065" s="30"/>
      <c r="E3065" s="30"/>
      <c r="F3065" s="30"/>
      <c r="G3065" s="30"/>
      <c r="H3065" s="30"/>
      <c r="I3065" s="30"/>
      <c r="J3065" s="30"/>
      <c r="K3065" s="30"/>
      <c r="L3065" s="30"/>
      <c r="M3065" s="30"/>
      <c r="N3065" s="30"/>
      <c r="O3065" s="30"/>
      <c r="P3065" s="30"/>
      <c r="Q3065" s="30"/>
      <c r="R3065" s="30"/>
      <c r="S3065" s="30"/>
      <c r="T3065" s="30"/>
      <c r="U3065" s="30"/>
      <c r="V3065" s="30"/>
      <c r="W3065" s="30"/>
      <c r="X3065" s="31"/>
      <c r="Y3065" s="30"/>
      <c r="Z3065" s="32"/>
    </row>
    <row r="3066" spans="2:26" x14ac:dyDescent="0.2">
      <c r="B3066" s="34"/>
      <c r="C3066" s="30"/>
      <c r="D3066" s="30"/>
      <c r="E3066" s="30"/>
      <c r="F3066" s="30"/>
      <c r="G3066" s="30"/>
      <c r="H3066" s="30"/>
      <c r="I3066" s="30"/>
      <c r="J3066" s="30"/>
      <c r="K3066" s="30"/>
      <c r="L3066" s="30"/>
      <c r="M3066" s="30"/>
      <c r="N3066" s="30"/>
      <c r="O3066" s="30"/>
      <c r="P3066" s="30"/>
      <c r="Q3066" s="30"/>
      <c r="R3066" s="30"/>
      <c r="S3066" s="30"/>
      <c r="T3066" s="30"/>
      <c r="U3066" s="30"/>
      <c r="V3066" s="30"/>
      <c r="W3066" s="30"/>
      <c r="X3066" s="31"/>
      <c r="Y3066" s="30"/>
      <c r="Z3066" s="32"/>
    </row>
    <row r="3067" spans="2:26" x14ac:dyDescent="0.2">
      <c r="B3067" s="34"/>
      <c r="C3067" s="30"/>
      <c r="D3067" s="30"/>
      <c r="E3067" s="30"/>
      <c r="F3067" s="30"/>
      <c r="G3067" s="30"/>
      <c r="H3067" s="30"/>
      <c r="I3067" s="30"/>
      <c r="J3067" s="30"/>
      <c r="K3067" s="30"/>
      <c r="L3067" s="30"/>
      <c r="M3067" s="30"/>
      <c r="N3067" s="30"/>
      <c r="O3067" s="30"/>
      <c r="P3067" s="30"/>
      <c r="Q3067" s="30"/>
      <c r="R3067" s="30"/>
      <c r="S3067" s="30"/>
      <c r="T3067" s="30"/>
      <c r="U3067" s="30"/>
      <c r="V3067" s="30"/>
      <c r="W3067" s="30"/>
      <c r="X3067" s="31"/>
      <c r="Y3067" s="30"/>
      <c r="Z3067" s="32"/>
    </row>
    <row r="3068" spans="2:26" x14ac:dyDescent="0.2">
      <c r="B3068" s="34"/>
      <c r="C3068" s="30"/>
      <c r="D3068" s="30"/>
      <c r="E3068" s="30"/>
      <c r="F3068" s="30"/>
      <c r="G3068" s="30"/>
      <c r="H3068" s="30"/>
      <c r="I3068" s="30"/>
      <c r="J3068" s="30"/>
      <c r="K3068" s="30"/>
      <c r="L3068" s="30"/>
      <c r="M3068" s="30"/>
      <c r="N3068" s="30"/>
      <c r="O3068" s="30"/>
      <c r="P3068" s="30"/>
      <c r="Q3068" s="30"/>
      <c r="R3068" s="30"/>
      <c r="S3068" s="30"/>
      <c r="T3068" s="30"/>
      <c r="U3068" s="30"/>
      <c r="V3068" s="30"/>
      <c r="W3068" s="30"/>
      <c r="X3068" s="31"/>
      <c r="Y3068" s="30"/>
      <c r="Z3068" s="32"/>
    </row>
    <row r="3069" spans="2:26" x14ac:dyDescent="0.2">
      <c r="B3069" s="34"/>
      <c r="C3069" s="30"/>
      <c r="D3069" s="30"/>
      <c r="E3069" s="30"/>
      <c r="F3069" s="30"/>
      <c r="G3069" s="30"/>
      <c r="H3069" s="30"/>
      <c r="I3069" s="30"/>
      <c r="J3069" s="30"/>
      <c r="K3069" s="30"/>
      <c r="L3069" s="30"/>
      <c r="M3069" s="30"/>
      <c r="N3069" s="30"/>
      <c r="O3069" s="30"/>
      <c r="P3069" s="30"/>
      <c r="Q3069" s="30"/>
      <c r="R3069" s="30"/>
      <c r="S3069" s="30"/>
      <c r="T3069" s="30"/>
      <c r="U3069" s="30"/>
      <c r="V3069" s="30"/>
      <c r="W3069" s="30"/>
      <c r="X3069" s="31"/>
      <c r="Y3069" s="30"/>
      <c r="Z3069" s="32"/>
    </row>
    <row r="3070" spans="2:26" x14ac:dyDescent="0.2">
      <c r="B3070" s="34"/>
      <c r="C3070" s="30"/>
      <c r="D3070" s="30"/>
      <c r="E3070" s="30"/>
      <c r="F3070" s="30"/>
      <c r="G3070" s="30"/>
      <c r="H3070" s="30"/>
      <c r="I3070" s="30"/>
      <c r="J3070" s="30"/>
      <c r="K3070" s="30"/>
      <c r="L3070" s="30"/>
      <c r="M3070" s="30"/>
      <c r="N3070" s="30"/>
      <c r="O3070" s="30"/>
      <c r="P3070" s="30"/>
      <c r="Q3070" s="30"/>
      <c r="R3070" s="30"/>
      <c r="S3070" s="30"/>
      <c r="T3070" s="30"/>
      <c r="U3070" s="30"/>
      <c r="V3070" s="30"/>
      <c r="W3070" s="30"/>
      <c r="X3070" s="31"/>
      <c r="Y3070" s="30"/>
      <c r="Z3070" s="32"/>
    </row>
    <row r="3071" spans="2:26" x14ac:dyDescent="0.2">
      <c r="B3071" s="34"/>
      <c r="C3071" s="30"/>
      <c r="D3071" s="30"/>
      <c r="E3071" s="30"/>
      <c r="F3071" s="30"/>
      <c r="G3071" s="30"/>
      <c r="H3071" s="30"/>
      <c r="I3071" s="30"/>
      <c r="J3071" s="30"/>
      <c r="K3071" s="30"/>
      <c r="L3071" s="30"/>
      <c r="M3071" s="30"/>
      <c r="N3071" s="30"/>
      <c r="O3071" s="30"/>
      <c r="P3071" s="30"/>
      <c r="Q3071" s="30"/>
      <c r="R3071" s="30"/>
      <c r="S3071" s="30"/>
      <c r="T3071" s="30"/>
      <c r="U3071" s="30"/>
      <c r="V3071" s="30"/>
      <c r="W3071" s="30"/>
      <c r="X3071" s="31"/>
      <c r="Y3071" s="30"/>
      <c r="Z3071" s="32"/>
    </row>
    <row r="3072" spans="2:26" x14ac:dyDescent="0.2">
      <c r="B3072" s="34"/>
      <c r="C3072" s="30"/>
      <c r="D3072" s="30"/>
      <c r="E3072" s="30"/>
      <c r="F3072" s="30"/>
      <c r="G3072" s="30"/>
      <c r="H3072" s="30"/>
      <c r="I3072" s="30"/>
      <c r="J3072" s="30"/>
      <c r="K3072" s="30"/>
      <c r="L3072" s="30"/>
      <c r="M3072" s="30"/>
      <c r="N3072" s="30"/>
      <c r="O3072" s="30"/>
      <c r="P3072" s="30"/>
      <c r="Q3072" s="30"/>
      <c r="R3072" s="30"/>
      <c r="S3072" s="30"/>
      <c r="T3072" s="30"/>
      <c r="U3072" s="30"/>
      <c r="V3072" s="30"/>
      <c r="W3072" s="30"/>
      <c r="X3072" s="31"/>
      <c r="Y3072" s="30"/>
      <c r="Z3072" s="32"/>
    </row>
    <row r="3073" spans="2:26" x14ac:dyDescent="0.2">
      <c r="B3073" s="34"/>
      <c r="C3073" s="30"/>
      <c r="D3073" s="30"/>
      <c r="E3073" s="30"/>
      <c r="F3073" s="30"/>
      <c r="G3073" s="30"/>
      <c r="H3073" s="30"/>
      <c r="I3073" s="30"/>
      <c r="J3073" s="30"/>
      <c r="K3073" s="30"/>
      <c r="L3073" s="30"/>
      <c r="M3073" s="30"/>
      <c r="N3073" s="30"/>
      <c r="O3073" s="30"/>
      <c r="P3073" s="30"/>
      <c r="Q3073" s="30"/>
      <c r="R3073" s="30"/>
      <c r="S3073" s="30"/>
      <c r="T3073" s="30"/>
      <c r="U3073" s="30"/>
      <c r="V3073" s="30"/>
      <c r="W3073" s="30"/>
      <c r="X3073" s="31"/>
      <c r="Y3073" s="30"/>
      <c r="Z3073" s="32"/>
    </row>
    <row r="3074" spans="2:26" x14ac:dyDescent="0.2">
      <c r="B3074" s="34"/>
      <c r="C3074" s="30"/>
      <c r="D3074" s="30"/>
      <c r="E3074" s="30"/>
      <c r="F3074" s="30"/>
      <c r="G3074" s="30"/>
      <c r="H3074" s="30"/>
      <c r="I3074" s="30"/>
      <c r="J3074" s="30"/>
      <c r="K3074" s="30"/>
      <c r="L3074" s="30"/>
      <c r="M3074" s="30"/>
      <c r="N3074" s="30"/>
      <c r="O3074" s="30"/>
      <c r="P3074" s="30"/>
      <c r="Q3074" s="30"/>
      <c r="R3074" s="30"/>
      <c r="S3074" s="30"/>
      <c r="T3074" s="30"/>
      <c r="U3074" s="30"/>
      <c r="V3074" s="30"/>
      <c r="W3074" s="30"/>
      <c r="X3074" s="31"/>
      <c r="Y3074" s="30"/>
      <c r="Z3074" s="32"/>
    </row>
    <row r="3075" spans="2:26" x14ac:dyDescent="0.2">
      <c r="B3075" s="34"/>
      <c r="C3075" s="30"/>
      <c r="D3075" s="30"/>
      <c r="E3075" s="30"/>
      <c r="F3075" s="30"/>
      <c r="G3075" s="30"/>
      <c r="H3075" s="30"/>
      <c r="I3075" s="30"/>
      <c r="J3075" s="30"/>
      <c r="K3075" s="30"/>
      <c r="L3075" s="30"/>
      <c r="M3075" s="30"/>
      <c r="N3075" s="30"/>
      <c r="O3075" s="30"/>
      <c r="P3075" s="30"/>
      <c r="Q3075" s="30"/>
      <c r="R3075" s="30"/>
      <c r="S3075" s="30"/>
      <c r="T3075" s="30"/>
      <c r="U3075" s="30"/>
      <c r="V3075" s="30"/>
      <c r="W3075" s="30"/>
      <c r="X3075" s="31"/>
      <c r="Y3075" s="30"/>
      <c r="Z3075" s="32"/>
    </row>
    <row r="3076" spans="2:26" x14ac:dyDescent="0.2">
      <c r="B3076" s="34"/>
      <c r="C3076" s="30"/>
      <c r="D3076" s="30"/>
      <c r="E3076" s="30"/>
      <c r="F3076" s="30"/>
      <c r="G3076" s="30"/>
      <c r="H3076" s="30"/>
      <c r="I3076" s="30"/>
      <c r="J3076" s="30"/>
      <c r="K3076" s="30"/>
      <c r="L3076" s="30"/>
      <c r="M3076" s="30"/>
      <c r="N3076" s="30"/>
      <c r="O3076" s="30"/>
      <c r="P3076" s="30"/>
      <c r="Q3076" s="30"/>
      <c r="R3076" s="30"/>
      <c r="S3076" s="30"/>
      <c r="T3076" s="30"/>
      <c r="U3076" s="30"/>
      <c r="V3076" s="30"/>
      <c r="W3076" s="30"/>
      <c r="X3076" s="31"/>
      <c r="Y3076" s="30"/>
      <c r="Z3076" s="32"/>
    </row>
    <row r="3077" spans="2:26" x14ac:dyDescent="0.2">
      <c r="B3077" s="34"/>
      <c r="C3077" s="30"/>
      <c r="D3077" s="30"/>
      <c r="E3077" s="30"/>
      <c r="F3077" s="30"/>
      <c r="G3077" s="30"/>
      <c r="H3077" s="30"/>
      <c r="I3077" s="30"/>
      <c r="J3077" s="30"/>
      <c r="K3077" s="30"/>
      <c r="L3077" s="30"/>
      <c r="M3077" s="30"/>
      <c r="N3077" s="30"/>
      <c r="O3077" s="30"/>
      <c r="P3077" s="30"/>
      <c r="Q3077" s="30"/>
      <c r="R3077" s="30"/>
      <c r="S3077" s="30"/>
      <c r="T3077" s="30"/>
      <c r="U3077" s="30"/>
      <c r="V3077" s="30"/>
      <c r="W3077" s="30"/>
      <c r="X3077" s="31"/>
      <c r="Y3077" s="30"/>
      <c r="Z3077" s="32"/>
    </row>
    <row r="3078" spans="2:26" x14ac:dyDescent="0.2">
      <c r="B3078" s="34"/>
      <c r="C3078" s="30"/>
      <c r="D3078" s="30"/>
      <c r="E3078" s="30"/>
      <c r="F3078" s="30"/>
      <c r="G3078" s="30"/>
      <c r="H3078" s="30"/>
      <c r="I3078" s="30"/>
      <c r="J3078" s="30"/>
      <c r="K3078" s="30"/>
      <c r="L3078" s="30"/>
      <c r="M3078" s="30"/>
      <c r="N3078" s="30"/>
      <c r="O3078" s="30"/>
      <c r="P3078" s="30"/>
      <c r="Q3078" s="30"/>
      <c r="R3078" s="30"/>
      <c r="S3078" s="30"/>
      <c r="T3078" s="30"/>
      <c r="U3078" s="30"/>
      <c r="V3078" s="30"/>
      <c r="W3078" s="30"/>
      <c r="X3078" s="31"/>
      <c r="Y3078" s="30"/>
      <c r="Z3078" s="32"/>
    </row>
    <row r="3079" spans="2:26" x14ac:dyDescent="0.2">
      <c r="B3079" s="34"/>
      <c r="C3079" s="30"/>
      <c r="D3079" s="30"/>
      <c r="E3079" s="30"/>
      <c r="F3079" s="30"/>
      <c r="G3079" s="30"/>
      <c r="H3079" s="30"/>
      <c r="I3079" s="30"/>
      <c r="J3079" s="30"/>
      <c r="K3079" s="30"/>
      <c r="L3079" s="30"/>
      <c r="M3079" s="30"/>
      <c r="N3079" s="30"/>
      <c r="O3079" s="30"/>
      <c r="P3079" s="30"/>
      <c r="Q3079" s="30"/>
      <c r="R3079" s="30"/>
      <c r="S3079" s="30"/>
      <c r="T3079" s="30"/>
      <c r="U3079" s="30"/>
      <c r="V3079" s="30"/>
      <c r="W3079" s="30"/>
      <c r="X3079" s="31"/>
      <c r="Y3079" s="30"/>
      <c r="Z3079" s="32"/>
    </row>
    <row r="3080" spans="2:26" x14ac:dyDescent="0.2">
      <c r="B3080" s="34"/>
      <c r="C3080" s="30"/>
      <c r="D3080" s="30"/>
      <c r="E3080" s="30"/>
      <c r="F3080" s="30"/>
      <c r="G3080" s="30"/>
      <c r="H3080" s="30"/>
      <c r="I3080" s="30"/>
      <c r="J3080" s="30"/>
      <c r="K3080" s="30"/>
      <c r="L3080" s="30"/>
      <c r="M3080" s="30"/>
      <c r="N3080" s="30"/>
      <c r="O3080" s="30"/>
      <c r="P3080" s="30"/>
      <c r="Q3080" s="30"/>
      <c r="R3080" s="30"/>
      <c r="S3080" s="30"/>
      <c r="T3080" s="30"/>
      <c r="U3080" s="30"/>
      <c r="V3080" s="30"/>
      <c r="W3080" s="30"/>
      <c r="X3080" s="31"/>
      <c r="Y3080" s="30"/>
      <c r="Z3080" s="32"/>
    </row>
    <row r="3081" spans="2:26" x14ac:dyDescent="0.2">
      <c r="B3081" s="34"/>
      <c r="C3081" s="30"/>
      <c r="D3081" s="30"/>
      <c r="E3081" s="30"/>
      <c r="F3081" s="30"/>
      <c r="G3081" s="30"/>
      <c r="H3081" s="30"/>
      <c r="I3081" s="30"/>
      <c r="J3081" s="30"/>
      <c r="K3081" s="30"/>
      <c r="L3081" s="30"/>
      <c r="M3081" s="30"/>
      <c r="N3081" s="30"/>
      <c r="O3081" s="30"/>
      <c r="P3081" s="30"/>
      <c r="Q3081" s="30"/>
      <c r="R3081" s="30"/>
      <c r="S3081" s="30"/>
      <c r="T3081" s="30"/>
      <c r="U3081" s="30"/>
      <c r="V3081" s="30"/>
      <c r="W3081" s="30"/>
      <c r="X3081" s="31"/>
      <c r="Y3081" s="30"/>
      <c r="Z3081" s="32"/>
    </row>
    <row r="3082" spans="2:26" x14ac:dyDescent="0.2">
      <c r="B3082" s="34"/>
      <c r="C3082" s="30"/>
      <c r="D3082" s="30"/>
      <c r="E3082" s="30"/>
      <c r="F3082" s="30"/>
      <c r="G3082" s="30"/>
      <c r="H3082" s="30"/>
      <c r="I3082" s="30"/>
      <c r="J3082" s="30"/>
      <c r="K3082" s="30"/>
      <c r="L3082" s="30"/>
      <c r="M3082" s="30"/>
      <c r="N3082" s="30"/>
      <c r="O3082" s="30"/>
      <c r="P3082" s="30"/>
      <c r="Q3082" s="30"/>
      <c r="R3082" s="30"/>
      <c r="S3082" s="30"/>
      <c r="T3082" s="30"/>
      <c r="U3082" s="30"/>
      <c r="V3082" s="30"/>
      <c r="W3082" s="30"/>
      <c r="X3082" s="31"/>
      <c r="Y3082" s="30"/>
      <c r="Z3082" s="32"/>
    </row>
    <row r="3083" spans="2:26" x14ac:dyDescent="0.2">
      <c r="B3083" s="34"/>
      <c r="C3083" s="30"/>
      <c r="D3083" s="30"/>
      <c r="E3083" s="30"/>
      <c r="F3083" s="30"/>
      <c r="G3083" s="30"/>
      <c r="H3083" s="30"/>
      <c r="I3083" s="30"/>
      <c r="J3083" s="30"/>
      <c r="K3083" s="30"/>
      <c r="L3083" s="30"/>
      <c r="M3083" s="30"/>
      <c r="N3083" s="30"/>
      <c r="O3083" s="30"/>
      <c r="P3083" s="30"/>
      <c r="Q3083" s="30"/>
      <c r="R3083" s="30"/>
      <c r="S3083" s="30"/>
      <c r="T3083" s="30"/>
      <c r="U3083" s="30"/>
      <c r="V3083" s="30"/>
      <c r="W3083" s="30"/>
      <c r="X3083" s="31"/>
      <c r="Y3083" s="30"/>
      <c r="Z3083" s="32"/>
    </row>
    <row r="3084" spans="2:26" x14ac:dyDescent="0.2">
      <c r="B3084" s="34"/>
      <c r="C3084" s="30"/>
      <c r="D3084" s="30"/>
      <c r="E3084" s="30"/>
      <c r="F3084" s="30"/>
      <c r="G3084" s="30"/>
      <c r="H3084" s="30"/>
      <c r="I3084" s="30"/>
      <c r="J3084" s="30"/>
      <c r="K3084" s="30"/>
      <c r="L3084" s="30"/>
      <c r="M3084" s="30"/>
      <c r="N3084" s="30"/>
      <c r="O3084" s="30"/>
      <c r="P3084" s="30"/>
      <c r="Q3084" s="30"/>
      <c r="R3084" s="30"/>
      <c r="S3084" s="30"/>
      <c r="T3084" s="30"/>
      <c r="U3084" s="30"/>
      <c r="V3084" s="30"/>
      <c r="W3084" s="30"/>
      <c r="X3084" s="31"/>
      <c r="Y3084" s="30"/>
      <c r="Z3084" s="32"/>
    </row>
    <row r="3085" spans="2:26" x14ac:dyDescent="0.2">
      <c r="B3085" s="34"/>
      <c r="C3085" s="30"/>
      <c r="D3085" s="30"/>
      <c r="E3085" s="30"/>
      <c r="F3085" s="30"/>
      <c r="G3085" s="30"/>
      <c r="H3085" s="30"/>
      <c r="I3085" s="30"/>
      <c r="J3085" s="30"/>
      <c r="K3085" s="30"/>
      <c r="L3085" s="30"/>
      <c r="M3085" s="30"/>
      <c r="N3085" s="30"/>
      <c r="O3085" s="30"/>
      <c r="P3085" s="30"/>
      <c r="Q3085" s="30"/>
      <c r="R3085" s="30"/>
      <c r="S3085" s="30"/>
      <c r="T3085" s="30"/>
      <c r="U3085" s="30"/>
      <c r="V3085" s="30"/>
      <c r="W3085" s="30"/>
      <c r="X3085" s="31"/>
      <c r="Y3085" s="30"/>
      <c r="Z3085" s="32"/>
    </row>
    <row r="3086" spans="2:26" x14ac:dyDescent="0.2">
      <c r="B3086" s="34"/>
      <c r="C3086" s="30"/>
      <c r="D3086" s="30"/>
      <c r="E3086" s="30"/>
      <c r="F3086" s="30"/>
      <c r="G3086" s="30"/>
      <c r="H3086" s="30"/>
      <c r="I3086" s="30"/>
      <c r="J3086" s="30"/>
      <c r="K3086" s="30"/>
      <c r="L3086" s="30"/>
      <c r="M3086" s="30"/>
      <c r="N3086" s="30"/>
      <c r="O3086" s="30"/>
      <c r="P3086" s="30"/>
      <c r="Q3086" s="30"/>
      <c r="R3086" s="30"/>
      <c r="S3086" s="30"/>
      <c r="T3086" s="30"/>
      <c r="U3086" s="30"/>
      <c r="V3086" s="30"/>
      <c r="W3086" s="30"/>
      <c r="X3086" s="31"/>
      <c r="Y3086" s="30"/>
      <c r="Z3086" s="32"/>
    </row>
    <row r="3087" spans="2:26" x14ac:dyDescent="0.2">
      <c r="B3087" s="34"/>
      <c r="C3087" s="30"/>
      <c r="D3087" s="30"/>
      <c r="E3087" s="30"/>
      <c r="F3087" s="30"/>
      <c r="G3087" s="30"/>
      <c r="H3087" s="30"/>
      <c r="I3087" s="30"/>
      <c r="J3087" s="30"/>
      <c r="K3087" s="30"/>
      <c r="L3087" s="30"/>
      <c r="M3087" s="30"/>
      <c r="N3087" s="30"/>
      <c r="O3087" s="30"/>
      <c r="P3087" s="30"/>
      <c r="Q3087" s="30"/>
      <c r="R3087" s="30"/>
      <c r="S3087" s="30"/>
      <c r="T3087" s="30"/>
      <c r="U3087" s="30"/>
      <c r="V3087" s="30"/>
      <c r="W3087" s="30"/>
      <c r="X3087" s="31"/>
      <c r="Y3087" s="30"/>
      <c r="Z3087" s="32"/>
    </row>
    <row r="3088" spans="2:26" x14ac:dyDescent="0.2">
      <c r="B3088" s="34"/>
      <c r="C3088" s="30"/>
      <c r="D3088" s="30"/>
      <c r="E3088" s="30"/>
      <c r="F3088" s="30"/>
      <c r="G3088" s="30"/>
      <c r="H3088" s="30"/>
      <c r="I3088" s="30"/>
      <c r="J3088" s="30"/>
      <c r="K3088" s="30"/>
      <c r="L3088" s="30"/>
      <c r="M3088" s="30"/>
      <c r="N3088" s="30"/>
      <c r="O3088" s="30"/>
      <c r="P3088" s="30"/>
      <c r="Q3088" s="30"/>
      <c r="R3088" s="30"/>
      <c r="S3088" s="30"/>
      <c r="T3088" s="30"/>
      <c r="U3088" s="30"/>
      <c r="V3088" s="30"/>
      <c r="W3088" s="30"/>
      <c r="X3088" s="31"/>
      <c r="Y3088" s="30"/>
      <c r="Z3088" s="32"/>
    </row>
    <row r="3089" spans="2:26" x14ac:dyDescent="0.2">
      <c r="B3089" s="34"/>
      <c r="C3089" s="30"/>
      <c r="D3089" s="30"/>
      <c r="E3089" s="30"/>
      <c r="F3089" s="30"/>
      <c r="G3089" s="30"/>
      <c r="H3089" s="30"/>
      <c r="I3089" s="30"/>
      <c r="J3089" s="30"/>
      <c r="K3089" s="30"/>
      <c r="L3089" s="30"/>
      <c r="M3089" s="30"/>
      <c r="N3089" s="30"/>
      <c r="O3089" s="30"/>
      <c r="P3089" s="30"/>
      <c r="Q3089" s="30"/>
      <c r="R3089" s="30"/>
      <c r="S3089" s="30"/>
      <c r="T3089" s="30"/>
      <c r="U3089" s="30"/>
      <c r="V3089" s="30"/>
      <c r="W3089" s="30"/>
      <c r="X3089" s="31"/>
      <c r="Y3089" s="30"/>
      <c r="Z3089" s="32"/>
    </row>
    <row r="3090" spans="2:26" x14ac:dyDescent="0.2">
      <c r="B3090" s="34"/>
      <c r="C3090" s="30"/>
      <c r="D3090" s="30"/>
      <c r="E3090" s="30"/>
      <c r="F3090" s="30"/>
      <c r="G3090" s="30"/>
      <c r="H3090" s="30"/>
      <c r="I3090" s="30"/>
      <c r="J3090" s="30"/>
      <c r="K3090" s="30"/>
      <c r="L3090" s="30"/>
      <c r="M3090" s="30"/>
      <c r="N3090" s="30"/>
      <c r="O3090" s="30"/>
      <c r="P3090" s="30"/>
      <c r="Q3090" s="30"/>
      <c r="R3090" s="30"/>
      <c r="S3090" s="30"/>
      <c r="T3090" s="30"/>
      <c r="U3090" s="30"/>
      <c r="V3090" s="30"/>
      <c r="W3090" s="30"/>
      <c r="X3090" s="31"/>
      <c r="Y3090" s="30"/>
      <c r="Z3090" s="32"/>
    </row>
    <row r="3091" spans="2:26" x14ac:dyDescent="0.2">
      <c r="B3091" s="34"/>
      <c r="C3091" s="30"/>
      <c r="D3091" s="30"/>
      <c r="E3091" s="30"/>
      <c r="F3091" s="30"/>
      <c r="G3091" s="30"/>
      <c r="H3091" s="30"/>
      <c r="I3091" s="30"/>
      <c r="J3091" s="30"/>
      <c r="K3091" s="30"/>
      <c r="L3091" s="30"/>
      <c r="M3091" s="30"/>
      <c r="N3091" s="30"/>
      <c r="O3091" s="30"/>
      <c r="P3091" s="30"/>
      <c r="Q3091" s="30"/>
      <c r="R3091" s="30"/>
      <c r="S3091" s="30"/>
      <c r="T3091" s="30"/>
      <c r="U3091" s="30"/>
      <c r="V3091" s="30"/>
      <c r="W3091" s="30"/>
      <c r="X3091" s="31"/>
      <c r="Y3091" s="30"/>
      <c r="Z3091" s="32"/>
    </row>
    <row r="3092" spans="2:26" x14ac:dyDescent="0.2">
      <c r="B3092" s="34"/>
      <c r="C3092" s="30"/>
      <c r="D3092" s="30"/>
      <c r="E3092" s="30"/>
      <c r="F3092" s="30"/>
      <c r="G3092" s="30"/>
      <c r="H3092" s="30"/>
      <c r="I3092" s="30"/>
      <c r="J3092" s="30"/>
      <c r="K3092" s="30"/>
      <c r="L3092" s="30"/>
      <c r="M3092" s="30"/>
      <c r="N3092" s="30"/>
      <c r="O3092" s="30"/>
      <c r="P3092" s="30"/>
      <c r="Q3092" s="30"/>
      <c r="R3092" s="30"/>
      <c r="S3092" s="30"/>
      <c r="T3092" s="30"/>
      <c r="U3092" s="30"/>
      <c r="V3092" s="30"/>
      <c r="W3092" s="30"/>
      <c r="X3092" s="31"/>
      <c r="Y3092" s="30"/>
      <c r="Z3092" s="32"/>
    </row>
    <row r="3093" spans="2:26" x14ac:dyDescent="0.2">
      <c r="B3093" s="34"/>
      <c r="C3093" s="30"/>
      <c r="D3093" s="30"/>
      <c r="E3093" s="30"/>
      <c r="F3093" s="30"/>
      <c r="G3093" s="30"/>
      <c r="H3093" s="30"/>
      <c r="I3093" s="30"/>
      <c r="J3093" s="30"/>
      <c r="K3093" s="30"/>
      <c r="L3093" s="30"/>
      <c r="M3093" s="30"/>
      <c r="N3093" s="30"/>
      <c r="O3093" s="30"/>
      <c r="P3093" s="30"/>
      <c r="Q3093" s="30"/>
      <c r="R3093" s="30"/>
      <c r="S3093" s="30"/>
      <c r="T3093" s="30"/>
      <c r="U3093" s="30"/>
      <c r="V3093" s="30"/>
      <c r="W3093" s="30"/>
      <c r="X3093" s="31"/>
      <c r="Y3093" s="30"/>
      <c r="Z3093" s="32"/>
    </row>
    <row r="3094" spans="2:26" x14ac:dyDescent="0.2">
      <c r="B3094" s="34"/>
      <c r="C3094" s="30"/>
      <c r="D3094" s="30"/>
      <c r="E3094" s="30"/>
      <c r="F3094" s="30"/>
      <c r="G3094" s="30"/>
      <c r="H3094" s="30"/>
      <c r="I3094" s="30"/>
      <c r="J3094" s="30"/>
      <c r="K3094" s="30"/>
      <c r="L3094" s="30"/>
      <c r="M3094" s="30"/>
      <c r="N3094" s="30"/>
      <c r="O3094" s="30"/>
      <c r="P3094" s="30"/>
      <c r="Q3094" s="30"/>
      <c r="R3094" s="30"/>
      <c r="S3094" s="30"/>
      <c r="T3094" s="30"/>
      <c r="U3094" s="30"/>
      <c r="V3094" s="30"/>
      <c r="W3094" s="30"/>
      <c r="X3094" s="31"/>
      <c r="Y3094" s="30"/>
      <c r="Z3094" s="32"/>
    </row>
    <row r="3095" spans="2:26" x14ac:dyDescent="0.2">
      <c r="B3095" s="34"/>
      <c r="C3095" s="30"/>
      <c r="D3095" s="30"/>
      <c r="E3095" s="30"/>
      <c r="F3095" s="30"/>
      <c r="G3095" s="30"/>
      <c r="H3095" s="30"/>
      <c r="I3095" s="30"/>
      <c r="J3095" s="30"/>
      <c r="K3095" s="30"/>
      <c r="L3095" s="30"/>
      <c r="M3095" s="30"/>
      <c r="N3095" s="30"/>
      <c r="O3095" s="30"/>
      <c r="P3095" s="30"/>
      <c r="Q3095" s="30"/>
      <c r="R3095" s="30"/>
      <c r="S3095" s="30"/>
      <c r="T3095" s="30"/>
      <c r="U3095" s="30"/>
      <c r="V3095" s="30"/>
      <c r="W3095" s="30"/>
      <c r="X3095" s="31"/>
      <c r="Y3095" s="30"/>
      <c r="Z3095" s="32"/>
    </row>
    <row r="3096" spans="2:26" x14ac:dyDescent="0.2">
      <c r="B3096" s="34"/>
      <c r="C3096" s="30"/>
      <c r="D3096" s="30"/>
      <c r="E3096" s="30"/>
      <c r="F3096" s="30"/>
      <c r="G3096" s="30"/>
      <c r="H3096" s="30"/>
      <c r="I3096" s="30"/>
      <c r="J3096" s="30"/>
      <c r="K3096" s="30"/>
      <c r="L3096" s="30"/>
      <c r="M3096" s="30"/>
      <c r="N3096" s="30"/>
      <c r="O3096" s="30"/>
      <c r="P3096" s="30"/>
      <c r="Q3096" s="30"/>
      <c r="R3096" s="30"/>
      <c r="S3096" s="30"/>
      <c r="T3096" s="30"/>
      <c r="U3096" s="30"/>
      <c r="V3096" s="30"/>
      <c r="W3096" s="30"/>
      <c r="X3096" s="31"/>
      <c r="Y3096" s="30"/>
      <c r="Z3096" s="32"/>
    </row>
    <row r="3097" spans="2:26" x14ac:dyDescent="0.2">
      <c r="B3097" s="34"/>
      <c r="C3097" s="30"/>
      <c r="D3097" s="30"/>
      <c r="E3097" s="30"/>
      <c r="F3097" s="30"/>
      <c r="G3097" s="30"/>
      <c r="H3097" s="30"/>
      <c r="I3097" s="30"/>
      <c r="J3097" s="30"/>
      <c r="K3097" s="30"/>
      <c r="L3097" s="30"/>
      <c r="M3097" s="30"/>
      <c r="N3097" s="30"/>
      <c r="O3097" s="30"/>
      <c r="P3097" s="30"/>
      <c r="Q3097" s="30"/>
      <c r="R3097" s="30"/>
      <c r="S3097" s="30"/>
      <c r="T3097" s="30"/>
      <c r="U3097" s="30"/>
      <c r="V3097" s="30"/>
      <c r="W3097" s="30"/>
      <c r="X3097" s="31"/>
      <c r="Y3097" s="30"/>
      <c r="Z3097" s="32"/>
    </row>
    <row r="3098" spans="2:26" x14ac:dyDescent="0.2">
      <c r="B3098" s="34"/>
      <c r="C3098" s="30"/>
      <c r="D3098" s="30"/>
      <c r="E3098" s="30"/>
      <c r="F3098" s="30"/>
      <c r="G3098" s="30"/>
      <c r="H3098" s="30"/>
      <c r="I3098" s="30"/>
      <c r="J3098" s="30"/>
      <c r="K3098" s="30"/>
      <c r="L3098" s="30"/>
      <c r="M3098" s="30"/>
      <c r="N3098" s="30"/>
      <c r="O3098" s="30"/>
      <c r="P3098" s="30"/>
      <c r="Q3098" s="30"/>
      <c r="R3098" s="30"/>
      <c r="S3098" s="30"/>
      <c r="T3098" s="30"/>
      <c r="U3098" s="30"/>
      <c r="V3098" s="30"/>
      <c r="W3098" s="30"/>
      <c r="X3098" s="31"/>
      <c r="Y3098" s="30"/>
      <c r="Z3098" s="32"/>
    </row>
    <row r="3099" spans="2:26" x14ac:dyDescent="0.2">
      <c r="B3099" s="34"/>
      <c r="C3099" s="30"/>
      <c r="D3099" s="30"/>
      <c r="E3099" s="30"/>
      <c r="F3099" s="30"/>
      <c r="G3099" s="30"/>
      <c r="H3099" s="30"/>
      <c r="I3099" s="30"/>
      <c r="J3099" s="30"/>
      <c r="K3099" s="30"/>
      <c r="L3099" s="30"/>
      <c r="M3099" s="30"/>
      <c r="N3099" s="30"/>
      <c r="O3099" s="30"/>
      <c r="P3099" s="30"/>
      <c r="Q3099" s="30"/>
      <c r="R3099" s="30"/>
      <c r="S3099" s="30"/>
      <c r="T3099" s="30"/>
      <c r="U3099" s="30"/>
      <c r="V3099" s="30"/>
      <c r="W3099" s="30"/>
      <c r="X3099" s="31"/>
      <c r="Y3099" s="30"/>
      <c r="Z3099" s="32"/>
    </row>
    <row r="3100" spans="2:26" x14ac:dyDescent="0.2">
      <c r="B3100" s="34"/>
      <c r="C3100" s="30"/>
      <c r="D3100" s="30"/>
      <c r="E3100" s="30"/>
      <c r="F3100" s="30"/>
      <c r="G3100" s="30"/>
      <c r="H3100" s="30"/>
      <c r="I3100" s="30"/>
      <c r="J3100" s="30"/>
      <c r="K3100" s="30"/>
      <c r="L3100" s="30"/>
      <c r="M3100" s="30"/>
      <c r="N3100" s="30"/>
      <c r="O3100" s="30"/>
      <c r="P3100" s="30"/>
      <c r="Q3100" s="30"/>
      <c r="R3100" s="30"/>
      <c r="S3100" s="30"/>
      <c r="T3100" s="30"/>
      <c r="U3100" s="30"/>
      <c r="V3100" s="30"/>
      <c r="W3100" s="30"/>
      <c r="X3100" s="31"/>
      <c r="Y3100" s="30"/>
      <c r="Z3100" s="32"/>
    </row>
    <row r="3101" spans="2:26" x14ac:dyDescent="0.2">
      <c r="B3101" s="34"/>
      <c r="C3101" s="30"/>
      <c r="D3101" s="30"/>
      <c r="E3101" s="30"/>
      <c r="F3101" s="30"/>
      <c r="G3101" s="30"/>
      <c r="H3101" s="30"/>
      <c r="I3101" s="30"/>
      <c r="J3101" s="30"/>
      <c r="K3101" s="30"/>
      <c r="L3101" s="30"/>
      <c r="M3101" s="30"/>
      <c r="N3101" s="30"/>
      <c r="O3101" s="30"/>
      <c r="P3101" s="30"/>
      <c r="Q3101" s="30"/>
      <c r="R3101" s="30"/>
      <c r="S3101" s="30"/>
      <c r="T3101" s="30"/>
      <c r="U3101" s="30"/>
      <c r="V3101" s="30"/>
      <c r="W3101" s="30"/>
      <c r="X3101" s="31"/>
      <c r="Y3101" s="30"/>
      <c r="Z3101" s="32"/>
    </row>
    <row r="3102" spans="2:26" x14ac:dyDescent="0.2">
      <c r="B3102" s="34"/>
      <c r="C3102" s="30"/>
      <c r="D3102" s="30"/>
      <c r="E3102" s="30"/>
      <c r="F3102" s="30"/>
      <c r="G3102" s="30"/>
      <c r="H3102" s="30"/>
      <c r="I3102" s="30"/>
      <c r="J3102" s="30"/>
      <c r="K3102" s="30"/>
      <c r="L3102" s="30"/>
      <c r="M3102" s="30"/>
      <c r="N3102" s="30"/>
      <c r="O3102" s="30"/>
      <c r="P3102" s="30"/>
      <c r="Q3102" s="30"/>
      <c r="R3102" s="30"/>
      <c r="S3102" s="30"/>
      <c r="T3102" s="30"/>
      <c r="U3102" s="30"/>
      <c r="V3102" s="30"/>
      <c r="W3102" s="30"/>
      <c r="X3102" s="31"/>
      <c r="Y3102" s="30"/>
      <c r="Z3102" s="32"/>
    </row>
    <row r="3103" spans="2:26" x14ac:dyDescent="0.2">
      <c r="B3103" s="34"/>
      <c r="C3103" s="30"/>
      <c r="D3103" s="30"/>
      <c r="E3103" s="30"/>
      <c r="F3103" s="30"/>
      <c r="G3103" s="30"/>
      <c r="H3103" s="30"/>
      <c r="I3103" s="30"/>
      <c r="J3103" s="30"/>
      <c r="K3103" s="30"/>
      <c r="L3103" s="30"/>
      <c r="M3103" s="30"/>
      <c r="N3103" s="30"/>
      <c r="O3103" s="30"/>
      <c r="P3103" s="30"/>
      <c r="Q3103" s="30"/>
      <c r="R3103" s="30"/>
      <c r="S3103" s="30"/>
      <c r="T3103" s="30"/>
      <c r="U3103" s="30"/>
      <c r="V3103" s="30"/>
      <c r="W3103" s="30"/>
      <c r="X3103" s="31"/>
      <c r="Y3103" s="30"/>
      <c r="Z3103" s="32"/>
    </row>
    <row r="3104" spans="2:26" x14ac:dyDescent="0.2">
      <c r="B3104" s="34"/>
      <c r="C3104" s="30"/>
      <c r="D3104" s="30"/>
      <c r="E3104" s="30"/>
      <c r="F3104" s="30"/>
      <c r="G3104" s="30"/>
      <c r="H3104" s="30"/>
      <c r="I3104" s="30"/>
      <c r="J3104" s="30"/>
      <c r="K3104" s="30"/>
      <c r="L3104" s="30"/>
      <c r="M3104" s="30"/>
      <c r="N3104" s="30"/>
      <c r="O3104" s="30"/>
      <c r="P3104" s="30"/>
      <c r="Q3104" s="30"/>
      <c r="R3104" s="30"/>
      <c r="S3104" s="30"/>
      <c r="T3104" s="30"/>
      <c r="U3104" s="30"/>
      <c r="V3104" s="30"/>
      <c r="W3104" s="30"/>
      <c r="X3104" s="31"/>
      <c r="Y3104" s="30"/>
      <c r="Z3104" s="32"/>
    </row>
    <row r="3105" spans="2:26" x14ac:dyDescent="0.2">
      <c r="B3105" s="34"/>
      <c r="C3105" s="30"/>
      <c r="D3105" s="30"/>
      <c r="E3105" s="30"/>
      <c r="F3105" s="30"/>
      <c r="G3105" s="30"/>
      <c r="H3105" s="30"/>
      <c r="I3105" s="30"/>
      <c r="J3105" s="30"/>
      <c r="K3105" s="30"/>
      <c r="L3105" s="30"/>
      <c r="M3105" s="30"/>
      <c r="N3105" s="30"/>
      <c r="O3105" s="30"/>
      <c r="P3105" s="30"/>
      <c r="Q3105" s="30"/>
      <c r="R3105" s="30"/>
      <c r="S3105" s="30"/>
      <c r="T3105" s="30"/>
      <c r="U3105" s="30"/>
      <c r="V3105" s="30"/>
      <c r="W3105" s="30"/>
      <c r="X3105" s="31"/>
      <c r="Y3105" s="30"/>
      <c r="Z3105" s="32"/>
    </row>
    <row r="3106" spans="2:26" x14ac:dyDescent="0.2">
      <c r="B3106" s="34"/>
      <c r="C3106" s="30"/>
      <c r="D3106" s="30"/>
      <c r="E3106" s="30"/>
      <c r="F3106" s="30"/>
      <c r="G3106" s="30"/>
      <c r="H3106" s="30"/>
      <c r="I3106" s="30"/>
      <c r="J3106" s="30"/>
      <c r="K3106" s="30"/>
      <c r="L3106" s="30"/>
      <c r="M3106" s="30"/>
      <c r="N3106" s="30"/>
      <c r="O3106" s="30"/>
      <c r="P3106" s="30"/>
      <c r="Q3106" s="30"/>
      <c r="R3106" s="30"/>
      <c r="S3106" s="30"/>
      <c r="T3106" s="30"/>
      <c r="U3106" s="30"/>
      <c r="V3106" s="30"/>
      <c r="W3106" s="30"/>
      <c r="X3106" s="31"/>
      <c r="Y3106" s="30"/>
      <c r="Z3106" s="32"/>
    </row>
    <row r="3107" spans="2:26" x14ac:dyDescent="0.2">
      <c r="B3107" s="34"/>
      <c r="C3107" s="30"/>
      <c r="D3107" s="30"/>
      <c r="E3107" s="30"/>
      <c r="F3107" s="30"/>
      <c r="G3107" s="30"/>
      <c r="H3107" s="30"/>
      <c r="I3107" s="30"/>
      <c r="J3107" s="30"/>
      <c r="K3107" s="30"/>
      <c r="L3107" s="30"/>
      <c r="M3107" s="30"/>
      <c r="N3107" s="30"/>
      <c r="O3107" s="30"/>
      <c r="P3107" s="30"/>
      <c r="Q3107" s="30"/>
      <c r="R3107" s="30"/>
      <c r="S3107" s="30"/>
      <c r="T3107" s="30"/>
      <c r="U3107" s="30"/>
      <c r="V3107" s="30"/>
      <c r="W3107" s="30"/>
      <c r="X3107" s="31"/>
      <c r="Y3107" s="30"/>
      <c r="Z3107" s="32"/>
    </row>
    <row r="3108" spans="2:26" x14ac:dyDescent="0.2">
      <c r="B3108" s="34"/>
      <c r="C3108" s="30"/>
      <c r="D3108" s="30"/>
      <c r="E3108" s="30"/>
      <c r="F3108" s="30"/>
      <c r="G3108" s="30"/>
      <c r="H3108" s="30"/>
      <c r="I3108" s="30"/>
      <c r="J3108" s="30"/>
      <c r="K3108" s="30"/>
      <c r="L3108" s="30"/>
      <c r="M3108" s="30"/>
      <c r="N3108" s="30"/>
      <c r="O3108" s="30"/>
      <c r="P3108" s="30"/>
      <c r="Q3108" s="30"/>
      <c r="R3108" s="30"/>
      <c r="S3108" s="30"/>
      <c r="T3108" s="30"/>
      <c r="U3108" s="30"/>
      <c r="V3108" s="30"/>
      <c r="W3108" s="30"/>
      <c r="X3108" s="31"/>
      <c r="Y3108" s="30"/>
      <c r="Z3108" s="32"/>
    </row>
    <row r="3109" spans="2:26" x14ac:dyDescent="0.2">
      <c r="B3109" s="34"/>
      <c r="C3109" s="30"/>
      <c r="D3109" s="30"/>
      <c r="E3109" s="30"/>
      <c r="F3109" s="30"/>
      <c r="G3109" s="30"/>
      <c r="H3109" s="30"/>
      <c r="I3109" s="30"/>
      <c r="J3109" s="30"/>
      <c r="K3109" s="30"/>
      <c r="L3109" s="30"/>
      <c r="M3109" s="30"/>
      <c r="N3109" s="30"/>
      <c r="O3109" s="30"/>
      <c r="P3109" s="30"/>
      <c r="Q3109" s="30"/>
      <c r="R3109" s="30"/>
      <c r="S3109" s="30"/>
      <c r="T3109" s="30"/>
      <c r="U3109" s="30"/>
      <c r="V3109" s="30"/>
      <c r="W3109" s="30"/>
      <c r="X3109" s="31"/>
      <c r="Y3109" s="30"/>
      <c r="Z3109" s="32"/>
    </row>
    <row r="3110" spans="2:26" x14ac:dyDescent="0.2">
      <c r="B3110" s="34"/>
      <c r="C3110" s="30"/>
      <c r="D3110" s="30"/>
      <c r="E3110" s="30"/>
      <c r="F3110" s="30"/>
      <c r="G3110" s="30"/>
      <c r="H3110" s="30"/>
      <c r="I3110" s="30"/>
      <c r="J3110" s="30"/>
      <c r="K3110" s="30"/>
      <c r="L3110" s="30"/>
      <c r="M3110" s="30"/>
      <c r="N3110" s="30"/>
      <c r="O3110" s="30"/>
      <c r="P3110" s="30"/>
      <c r="Q3110" s="30"/>
      <c r="R3110" s="30"/>
      <c r="S3110" s="30"/>
      <c r="T3110" s="30"/>
      <c r="U3110" s="30"/>
      <c r="V3110" s="30"/>
      <c r="W3110" s="30"/>
      <c r="X3110" s="31"/>
      <c r="Y3110" s="30"/>
      <c r="Z3110" s="32"/>
    </row>
    <row r="3111" spans="2:26" x14ac:dyDescent="0.2">
      <c r="B3111" s="34"/>
      <c r="C3111" s="30"/>
      <c r="D3111" s="30"/>
      <c r="E3111" s="30"/>
      <c r="F3111" s="30"/>
      <c r="G3111" s="30"/>
      <c r="H3111" s="30"/>
      <c r="I3111" s="30"/>
      <c r="J3111" s="30"/>
      <c r="K3111" s="30"/>
      <c r="L3111" s="30"/>
      <c r="M3111" s="30"/>
      <c r="N3111" s="30"/>
      <c r="O3111" s="30"/>
      <c r="P3111" s="30"/>
      <c r="Q3111" s="30"/>
      <c r="R3111" s="30"/>
      <c r="S3111" s="30"/>
      <c r="T3111" s="30"/>
      <c r="U3111" s="30"/>
      <c r="V3111" s="30"/>
      <c r="W3111" s="30"/>
      <c r="X3111" s="31"/>
      <c r="Y3111" s="30"/>
      <c r="Z3111" s="32"/>
    </row>
    <row r="3112" spans="2:26" x14ac:dyDescent="0.2">
      <c r="B3112" s="34"/>
      <c r="C3112" s="30"/>
      <c r="D3112" s="30"/>
      <c r="E3112" s="30"/>
      <c r="F3112" s="30"/>
      <c r="G3112" s="30"/>
      <c r="H3112" s="30"/>
      <c r="I3112" s="30"/>
      <c r="J3112" s="30"/>
      <c r="K3112" s="30"/>
      <c r="L3112" s="30"/>
      <c r="M3112" s="30"/>
      <c r="N3112" s="30"/>
      <c r="O3112" s="30"/>
      <c r="P3112" s="30"/>
      <c r="Q3112" s="30"/>
      <c r="R3112" s="30"/>
      <c r="S3112" s="30"/>
      <c r="T3112" s="30"/>
      <c r="U3112" s="30"/>
      <c r="V3112" s="30"/>
      <c r="W3112" s="30"/>
      <c r="X3112" s="31"/>
      <c r="Y3112" s="30"/>
      <c r="Z3112" s="32"/>
    </row>
    <row r="3113" spans="2:26" x14ac:dyDescent="0.2">
      <c r="B3113" s="34"/>
      <c r="C3113" s="30"/>
      <c r="D3113" s="30"/>
      <c r="E3113" s="30"/>
      <c r="F3113" s="30"/>
      <c r="G3113" s="30"/>
      <c r="H3113" s="30"/>
      <c r="I3113" s="30"/>
      <c r="J3113" s="30"/>
      <c r="K3113" s="30"/>
      <c r="L3113" s="30"/>
      <c r="M3113" s="30"/>
      <c r="N3113" s="30"/>
      <c r="O3113" s="30"/>
      <c r="P3113" s="30"/>
      <c r="Q3113" s="30"/>
      <c r="R3113" s="30"/>
      <c r="S3113" s="30"/>
      <c r="T3113" s="30"/>
      <c r="U3113" s="30"/>
      <c r="V3113" s="30"/>
      <c r="W3113" s="30"/>
      <c r="X3113" s="31"/>
      <c r="Y3113" s="30"/>
      <c r="Z3113" s="32"/>
    </row>
    <row r="3114" spans="2:26" x14ac:dyDescent="0.2">
      <c r="B3114" s="34"/>
      <c r="C3114" s="30"/>
      <c r="D3114" s="30"/>
      <c r="E3114" s="30"/>
      <c r="F3114" s="30"/>
      <c r="G3114" s="30"/>
      <c r="H3114" s="30"/>
      <c r="I3114" s="30"/>
      <c r="J3114" s="30"/>
      <c r="K3114" s="30"/>
      <c r="L3114" s="30"/>
      <c r="M3114" s="30"/>
      <c r="N3114" s="30"/>
      <c r="O3114" s="30"/>
      <c r="P3114" s="30"/>
      <c r="Q3114" s="30"/>
      <c r="R3114" s="30"/>
      <c r="S3114" s="30"/>
      <c r="T3114" s="30"/>
      <c r="U3114" s="30"/>
      <c r="V3114" s="30"/>
      <c r="W3114" s="30"/>
      <c r="X3114" s="31"/>
      <c r="Y3114" s="30"/>
      <c r="Z3114" s="32"/>
    </row>
    <row r="3115" spans="2:26" x14ac:dyDescent="0.2">
      <c r="B3115" s="34"/>
      <c r="C3115" s="30"/>
      <c r="D3115" s="30"/>
      <c r="E3115" s="30"/>
      <c r="F3115" s="30"/>
      <c r="G3115" s="30"/>
      <c r="H3115" s="30"/>
      <c r="I3115" s="30"/>
      <c r="J3115" s="30"/>
      <c r="K3115" s="30"/>
      <c r="L3115" s="30"/>
      <c r="M3115" s="30"/>
      <c r="N3115" s="30"/>
      <c r="O3115" s="30"/>
      <c r="P3115" s="30"/>
      <c r="Q3115" s="30"/>
      <c r="R3115" s="30"/>
      <c r="S3115" s="30"/>
      <c r="T3115" s="30"/>
      <c r="U3115" s="30"/>
      <c r="V3115" s="30"/>
      <c r="W3115" s="30"/>
      <c r="X3115" s="31"/>
      <c r="Y3115" s="30"/>
      <c r="Z3115" s="32"/>
    </row>
    <row r="3116" spans="2:26" x14ac:dyDescent="0.2">
      <c r="B3116" s="34"/>
      <c r="C3116" s="30"/>
      <c r="D3116" s="30"/>
      <c r="E3116" s="30"/>
      <c r="F3116" s="30"/>
      <c r="G3116" s="30"/>
      <c r="H3116" s="30"/>
      <c r="I3116" s="30"/>
      <c r="J3116" s="30"/>
      <c r="K3116" s="30"/>
      <c r="L3116" s="30"/>
      <c r="M3116" s="30"/>
      <c r="N3116" s="30"/>
      <c r="O3116" s="30"/>
      <c r="P3116" s="30"/>
      <c r="Q3116" s="30"/>
      <c r="R3116" s="30"/>
      <c r="S3116" s="30"/>
      <c r="T3116" s="30"/>
      <c r="U3116" s="30"/>
      <c r="V3116" s="30"/>
      <c r="W3116" s="30"/>
      <c r="X3116" s="31"/>
      <c r="Y3116" s="30"/>
      <c r="Z3116" s="32"/>
    </row>
    <row r="3117" spans="2:26" x14ac:dyDescent="0.2">
      <c r="B3117" s="34"/>
      <c r="C3117" s="30"/>
      <c r="D3117" s="30"/>
      <c r="E3117" s="30"/>
      <c r="F3117" s="30"/>
      <c r="G3117" s="30"/>
      <c r="H3117" s="30"/>
      <c r="I3117" s="30"/>
      <c r="J3117" s="30"/>
      <c r="K3117" s="30"/>
      <c r="L3117" s="30"/>
      <c r="M3117" s="30"/>
      <c r="N3117" s="30"/>
      <c r="O3117" s="30"/>
      <c r="P3117" s="30"/>
      <c r="Q3117" s="30"/>
      <c r="R3117" s="30"/>
      <c r="S3117" s="30"/>
      <c r="T3117" s="30"/>
      <c r="U3117" s="30"/>
      <c r="V3117" s="30"/>
      <c r="W3117" s="30"/>
      <c r="X3117" s="31"/>
      <c r="Y3117" s="30"/>
      <c r="Z3117" s="32"/>
    </row>
    <row r="3118" spans="2:26" x14ac:dyDescent="0.2">
      <c r="B3118" s="34"/>
      <c r="C3118" s="30"/>
      <c r="D3118" s="30"/>
      <c r="E3118" s="30"/>
      <c r="F3118" s="30"/>
      <c r="G3118" s="30"/>
      <c r="H3118" s="30"/>
      <c r="I3118" s="30"/>
      <c r="J3118" s="30"/>
      <c r="K3118" s="30"/>
      <c r="L3118" s="30"/>
      <c r="M3118" s="30"/>
      <c r="N3118" s="30"/>
      <c r="O3118" s="30"/>
      <c r="P3118" s="30"/>
      <c r="Q3118" s="30"/>
      <c r="R3118" s="30"/>
      <c r="S3118" s="30"/>
      <c r="T3118" s="30"/>
      <c r="U3118" s="30"/>
      <c r="V3118" s="30"/>
      <c r="W3118" s="30"/>
      <c r="X3118" s="31"/>
      <c r="Y3118" s="30"/>
      <c r="Z3118" s="32"/>
    </row>
    <row r="3119" spans="2:26" x14ac:dyDescent="0.2">
      <c r="B3119" s="34"/>
      <c r="C3119" s="30"/>
      <c r="D3119" s="30"/>
      <c r="E3119" s="30"/>
      <c r="F3119" s="30"/>
      <c r="G3119" s="30"/>
      <c r="H3119" s="30"/>
      <c r="I3119" s="30"/>
      <c r="J3119" s="30"/>
      <c r="K3119" s="30"/>
      <c r="L3119" s="30"/>
      <c r="M3119" s="30"/>
      <c r="N3119" s="30"/>
      <c r="O3119" s="30"/>
      <c r="P3119" s="30"/>
      <c r="Q3119" s="30"/>
      <c r="R3119" s="30"/>
      <c r="S3119" s="30"/>
      <c r="T3119" s="30"/>
      <c r="U3119" s="30"/>
      <c r="V3119" s="30"/>
      <c r="W3119" s="30"/>
      <c r="X3119" s="31"/>
      <c r="Y3119" s="30"/>
      <c r="Z3119" s="32"/>
    </row>
    <row r="3120" spans="2:26" x14ac:dyDescent="0.2">
      <c r="B3120" s="34"/>
      <c r="C3120" s="30"/>
      <c r="D3120" s="30"/>
      <c r="E3120" s="30"/>
      <c r="F3120" s="30"/>
      <c r="G3120" s="30"/>
      <c r="H3120" s="30"/>
      <c r="I3120" s="30"/>
      <c r="J3120" s="30"/>
      <c r="K3120" s="30"/>
      <c r="L3120" s="30"/>
      <c r="M3120" s="30"/>
      <c r="N3120" s="30"/>
      <c r="O3120" s="30"/>
      <c r="P3120" s="30"/>
      <c r="Q3120" s="30"/>
      <c r="R3120" s="30"/>
      <c r="S3120" s="30"/>
      <c r="T3120" s="30"/>
      <c r="U3120" s="30"/>
      <c r="V3120" s="30"/>
      <c r="W3120" s="30"/>
      <c r="X3120" s="31"/>
      <c r="Y3120" s="30"/>
      <c r="Z3120" s="32"/>
    </row>
    <row r="3121" spans="2:26" x14ac:dyDescent="0.2">
      <c r="B3121" s="34"/>
      <c r="C3121" s="30"/>
      <c r="D3121" s="30"/>
      <c r="E3121" s="30"/>
      <c r="F3121" s="30"/>
      <c r="G3121" s="30"/>
      <c r="H3121" s="30"/>
      <c r="I3121" s="30"/>
      <c r="J3121" s="30"/>
      <c r="K3121" s="30"/>
      <c r="L3121" s="30"/>
      <c r="M3121" s="30"/>
      <c r="N3121" s="30"/>
      <c r="O3121" s="30"/>
      <c r="P3121" s="30"/>
      <c r="Q3121" s="30"/>
      <c r="R3121" s="30"/>
      <c r="S3121" s="30"/>
      <c r="T3121" s="30"/>
      <c r="U3121" s="30"/>
      <c r="V3121" s="30"/>
      <c r="W3121" s="30"/>
      <c r="X3121" s="31"/>
      <c r="Y3121" s="30"/>
      <c r="Z3121" s="32"/>
    </row>
    <row r="3122" spans="2:26" x14ac:dyDescent="0.2">
      <c r="B3122" s="34"/>
      <c r="C3122" s="30"/>
      <c r="D3122" s="30"/>
      <c r="E3122" s="30"/>
      <c r="F3122" s="30"/>
      <c r="G3122" s="30"/>
      <c r="H3122" s="30"/>
      <c r="I3122" s="30"/>
      <c r="J3122" s="30"/>
      <c r="K3122" s="30"/>
      <c r="L3122" s="30"/>
      <c r="M3122" s="30"/>
      <c r="N3122" s="30"/>
      <c r="O3122" s="30"/>
      <c r="P3122" s="30"/>
      <c r="Q3122" s="30"/>
      <c r="R3122" s="30"/>
      <c r="S3122" s="30"/>
      <c r="T3122" s="30"/>
      <c r="U3122" s="30"/>
      <c r="V3122" s="30"/>
      <c r="W3122" s="30"/>
      <c r="X3122" s="31"/>
      <c r="Y3122" s="30"/>
      <c r="Z3122" s="32"/>
    </row>
    <row r="3123" spans="2:26" x14ac:dyDescent="0.2">
      <c r="B3123" s="34"/>
      <c r="C3123" s="30"/>
      <c r="D3123" s="30"/>
      <c r="E3123" s="30"/>
      <c r="F3123" s="30"/>
      <c r="G3123" s="30"/>
      <c r="H3123" s="30"/>
      <c r="I3123" s="30"/>
      <c r="J3123" s="30"/>
      <c r="K3123" s="30"/>
      <c r="L3123" s="30"/>
      <c r="M3123" s="30"/>
      <c r="N3123" s="30"/>
      <c r="O3123" s="30"/>
      <c r="P3123" s="30"/>
      <c r="Q3123" s="30"/>
      <c r="R3123" s="30"/>
      <c r="S3123" s="30"/>
      <c r="T3123" s="30"/>
      <c r="U3123" s="30"/>
      <c r="V3123" s="30"/>
      <c r="W3123" s="30"/>
      <c r="X3123" s="31"/>
      <c r="Y3123" s="30"/>
      <c r="Z3123" s="32"/>
    </row>
    <row r="3124" spans="2:26" x14ac:dyDescent="0.2">
      <c r="B3124" s="34"/>
      <c r="C3124" s="30"/>
      <c r="D3124" s="30"/>
      <c r="E3124" s="30"/>
      <c r="F3124" s="30"/>
      <c r="G3124" s="30"/>
      <c r="H3124" s="30"/>
      <c r="I3124" s="30"/>
      <c r="J3124" s="30"/>
      <c r="K3124" s="30"/>
      <c r="L3124" s="30"/>
      <c r="M3124" s="30"/>
      <c r="N3124" s="30"/>
      <c r="O3124" s="30"/>
      <c r="P3124" s="30"/>
      <c r="Q3124" s="30"/>
      <c r="R3124" s="30"/>
      <c r="S3124" s="30"/>
      <c r="T3124" s="30"/>
      <c r="U3124" s="30"/>
      <c r="V3124" s="30"/>
      <c r="W3124" s="30"/>
      <c r="X3124" s="31"/>
      <c r="Y3124" s="30"/>
      <c r="Z3124" s="32"/>
    </row>
    <row r="3125" spans="2:26" x14ac:dyDescent="0.2">
      <c r="B3125" s="34"/>
      <c r="C3125" s="30"/>
      <c r="D3125" s="30"/>
      <c r="E3125" s="30"/>
      <c r="F3125" s="30"/>
      <c r="G3125" s="30"/>
      <c r="H3125" s="30"/>
      <c r="I3125" s="30"/>
      <c r="J3125" s="30"/>
      <c r="K3125" s="30"/>
      <c r="L3125" s="30"/>
      <c r="M3125" s="30"/>
      <c r="N3125" s="30"/>
      <c r="O3125" s="30"/>
      <c r="P3125" s="30"/>
      <c r="Q3125" s="30"/>
      <c r="R3125" s="30"/>
      <c r="S3125" s="30"/>
      <c r="T3125" s="30"/>
      <c r="U3125" s="30"/>
      <c r="V3125" s="30"/>
      <c r="W3125" s="30"/>
      <c r="X3125" s="31"/>
      <c r="Y3125" s="30"/>
      <c r="Z3125" s="32"/>
    </row>
    <row r="3126" spans="2:26" x14ac:dyDescent="0.2">
      <c r="B3126" s="34"/>
      <c r="C3126" s="30"/>
      <c r="D3126" s="30"/>
      <c r="E3126" s="30"/>
      <c r="F3126" s="30"/>
      <c r="G3126" s="30"/>
      <c r="H3126" s="30"/>
      <c r="I3126" s="30"/>
      <c r="J3126" s="30"/>
      <c r="K3126" s="30"/>
      <c r="L3126" s="30"/>
      <c r="M3126" s="30"/>
      <c r="N3126" s="30"/>
      <c r="O3126" s="30"/>
      <c r="P3126" s="30"/>
      <c r="Q3126" s="30"/>
      <c r="R3126" s="30"/>
      <c r="S3126" s="30"/>
      <c r="T3126" s="30"/>
      <c r="U3126" s="30"/>
      <c r="V3126" s="30"/>
      <c r="W3126" s="30"/>
      <c r="X3126" s="31"/>
      <c r="Y3126" s="30"/>
      <c r="Z3126" s="32"/>
    </row>
    <row r="3127" spans="2:26" x14ac:dyDescent="0.2">
      <c r="B3127" s="34"/>
      <c r="C3127" s="30"/>
      <c r="D3127" s="30"/>
      <c r="E3127" s="30"/>
      <c r="F3127" s="30"/>
      <c r="G3127" s="30"/>
      <c r="H3127" s="30"/>
      <c r="I3127" s="30"/>
      <c r="J3127" s="30"/>
      <c r="K3127" s="30"/>
      <c r="L3127" s="30"/>
      <c r="M3127" s="30"/>
      <c r="N3127" s="30"/>
      <c r="O3127" s="30"/>
      <c r="P3127" s="30"/>
      <c r="Q3127" s="30"/>
      <c r="R3127" s="30"/>
      <c r="S3127" s="30"/>
      <c r="T3127" s="30"/>
      <c r="U3127" s="30"/>
      <c r="V3127" s="30"/>
      <c r="W3127" s="30"/>
      <c r="X3127" s="31"/>
      <c r="Y3127" s="30"/>
      <c r="Z3127" s="32"/>
    </row>
    <row r="3128" spans="2:26" x14ac:dyDescent="0.2">
      <c r="B3128" s="34"/>
      <c r="C3128" s="30"/>
      <c r="D3128" s="30"/>
      <c r="E3128" s="30"/>
      <c r="F3128" s="30"/>
      <c r="G3128" s="30"/>
      <c r="H3128" s="30"/>
      <c r="I3128" s="30"/>
      <c r="J3128" s="30"/>
      <c r="K3128" s="30"/>
      <c r="L3128" s="30"/>
      <c r="M3128" s="30"/>
      <c r="N3128" s="30"/>
      <c r="O3128" s="30"/>
      <c r="P3128" s="30"/>
      <c r="Q3128" s="30"/>
      <c r="R3128" s="30"/>
      <c r="S3128" s="30"/>
      <c r="T3128" s="30"/>
      <c r="U3128" s="30"/>
      <c r="V3128" s="30"/>
      <c r="W3128" s="30"/>
      <c r="X3128" s="31"/>
      <c r="Y3128" s="30"/>
      <c r="Z3128" s="32"/>
    </row>
    <row r="3129" spans="2:26" x14ac:dyDescent="0.2">
      <c r="B3129" s="34"/>
      <c r="C3129" s="30"/>
      <c r="D3129" s="30"/>
      <c r="E3129" s="30"/>
      <c r="F3129" s="30"/>
      <c r="G3129" s="30"/>
      <c r="H3129" s="30"/>
      <c r="I3129" s="30"/>
      <c r="J3129" s="30"/>
      <c r="K3129" s="30"/>
      <c r="L3129" s="30"/>
      <c r="M3129" s="30"/>
      <c r="N3129" s="30"/>
      <c r="O3129" s="30"/>
      <c r="P3129" s="30"/>
      <c r="Q3129" s="30"/>
      <c r="R3129" s="30"/>
      <c r="S3129" s="30"/>
      <c r="T3129" s="30"/>
      <c r="U3129" s="30"/>
      <c r="V3129" s="30"/>
      <c r="W3129" s="30"/>
      <c r="X3129" s="31"/>
      <c r="Y3129" s="30"/>
      <c r="Z3129" s="32"/>
    </row>
    <row r="3130" spans="2:26" x14ac:dyDescent="0.2">
      <c r="B3130" s="34"/>
      <c r="C3130" s="30"/>
      <c r="D3130" s="30"/>
      <c r="E3130" s="30"/>
      <c r="F3130" s="30"/>
      <c r="G3130" s="30"/>
      <c r="H3130" s="30"/>
      <c r="I3130" s="30"/>
      <c r="J3130" s="30"/>
      <c r="K3130" s="30"/>
      <c r="L3130" s="30"/>
      <c r="M3130" s="30"/>
      <c r="N3130" s="30"/>
      <c r="O3130" s="30"/>
      <c r="P3130" s="30"/>
      <c r="Q3130" s="30"/>
      <c r="R3130" s="30"/>
      <c r="S3130" s="30"/>
      <c r="T3130" s="30"/>
      <c r="U3130" s="30"/>
      <c r="V3130" s="30"/>
      <c r="W3130" s="30"/>
      <c r="X3130" s="31"/>
      <c r="Y3130" s="30"/>
      <c r="Z3130" s="32"/>
    </row>
    <row r="3131" spans="2:26" x14ac:dyDescent="0.2">
      <c r="B3131" s="34"/>
      <c r="C3131" s="30"/>
      <c r="D3131" s="30"/>
      <c r="E3131" s="30"/>
      <c r="F3131" s="30"/>
      <c r="G3131" s="30"/>
      <c r="H3131" s="30"/>
      <c r="I3131" s="30"/>
      <c r="J3131" s="30"/>
      <c r="K3131" s="30"/>
      <c r="L3131" s="30"/>
      <c r="M3131" s="30"/>
      <c r="N3131" s="30"/>
      <c r="O3131" s="30"/>
      <c r="P3131" s="30"/>
      <c r="Q3131" s="30"/>
      <c r="R3131" s="30"/>
      <c r="S3131" s="30"/>
      <c r="T3131" s="30"/>
      <c r="U3131" s="30"/>
      <c r="V3131" s="30"/>
      <c r="W3131" s="30"/>
      <c r="X3131" s="31"/>
      <c r="Y3131" s="30"/>
      <c r="Z3131" s="32"/>
    </row>
    <row r="3132" spans="2:26" x14ac:dyDescent="0.2">
      <c r="B3132" s="34"/>
      <c r="C3132" s="30"/>
      <c r="D3132" s="30"/>
      <c r="E3132" s="30"/>
      <c r="F3132" s="30"/>
      <c r="G3132" s="30"/>
      <c r="H3132" s="30"/>
      <c r="I3132" s="30"/>
      <c r="J3132" s="30"/>
      <c r="K3132" s="30"/>
      <c r="L3132" s="30"/>
      <c r="M3132" s="30"/>
      <c r="N3132" s="30"/>
      <c r="O3132" s="30"/>
      <c r="P3132" s="30"/>
      <c r="Q3132" s="30"/>
      <c r="R3132" s="30"/>
      <c r="S3132" s="30"/>
      <c r="T3132" s="30"/>
      <c r="U3132" s="30"/>
      <c r="V3132" s="30"/>
      <c r="W3132" s="30"/>
      <c r="X3132" s="31"/>
      <c r="Y3132" s="30"/>
      <c r="Z3132" s="32"/>
    </row>
    <row r="3133" spans="2:26" x14ac:dyDescent="0.2">
      <c r="B3133" s="34"/>
      <c r="C3133" s="30"/>
      <c r="D3133" s="30"/>
      <c r="E3133" s="30"/>
      <c r="F3133" s="30"/>
      <c r="G3133" s="30"/>
      <c r="H3133" s="30"/>
      <c r="I3133" s="30"/>
      <c r="J3133" s="30"/>
      <c r="K3133" s="30"/>
      <c r="L3133" s="30"/>
      <c r="M3133" s="30"/>
      <c r="N3133" s="30"/>
      <c r="O3133" s="30"/>
      <c r="P3133" s="30"/>
      <c r="Q3133" s="30"/>
      <c r="R3133" s="30"/>
      <c r="S3133" s="30"/>
      <c r="T3133" s="30"/>
      <c r="U3133" s="30"/>
      <c r="V3133" s="30"/>
      <c r="W3133" s="30"/>
      <c r="X3133" s="31"/>
      <c r="Y3133" s="30"/>
      <c r="Z3133" s="32"/>
    </row>
    <row r="3134" spans="2:26" x14ac:dyDescent="0.2">
      <c r="B3134" s="34"/>
      <c r="C3134" s="30"/>
      <c r="D3134" s="30"/>
      <c r="E3134" s="30"/>
      <c r="F3134" s="30"/>
      <c r="G3134" s="30"/>
      <c r="H3134" s="30"/>
      <c r="I3134" s="30"/>
      <c r="J3134" s="30"/>
      <c r="K3134" s="30"/>
      <c r="L3134" s="30"/>
      <c r="M3134" s="30"/>
      <c r="N3134" s="30"/>
      <c r="O3134" s="30"/>
      <c r="P3134" s="30"/>
      <c r="Q3134" s="30"/>
      <c r="R3134" s="30"/>
      <c r="S3134" s="30"/>
      <c r="T3134" s="30"/>
      <c r="U3134" s="30"/>
      <c r="V3134" s="30"/>
      <c r="W3134" s="30"/>
      <c r="X3134" s="31"/>
      <c r="Y3134" s="30"/>
      <c r="Z3134" s="32"/>
    </row>
    <row r="3135" spans="2:26" x14ac:dyDescent="0.2">
      <c r="B3135" s="34"/>
      <c r="C3135" s="30"/>
      <c r="D3135" s="30"/>
      <c r="E3135" s="30"/>
      <c r="F3135" s="30"/>
      <c r="G3135" s="30"/>
      <c r="H3135" s="30"/>
      <c r="I3135" s="30"/>
      <c r="J3135" s="30"/>
      <c r="K3135" s="30"/>
      <c r="L3135" s="30"/>
      <c r="M3135" s="30"/>
      <c r="N3135" s="30"/>
      <c r="O3135" s="30"/>
      <c r="P3135" s="30"/>
      <c r="Q3135" s="30"/>
      <c r="R3135" s="30"/>
      <c r="S3135" s="30"/>
      <c r="T3135" s="30"/>
      <c r="U3135" s="30"/>
      <c r="V3135" s="30"/>
      <c r="W3135" s="30"/>
      <c r="X3135" s="31"/>
      <c r="Y3135" s="30"/>
      <c r="Z3135" s="32"/>
    </row>
    <row r="3136" spans="2:26" x14ac:dyDescent="0.2">
      <c r="B3136" s="34"/>
      <c r="C3136" s="30"/>
      <c r="D3136" s="30"/>
      <c r="E3136" s="30"/>
      <c r="F3136" s="30"/>
      <c r="G3136" s="30"/>
      <c r="H3136" s="30"/>
      <c r="I3136" s="30"/>
      <c r="J3136" s="30"/>
      <c r="K3136" s="30"/>
      <c r="L3136" s="30"/>
      <c r="M3136" s="30"/>
      <c r="N3136" s="30"/>
      <c r="O3136" s="30"/>
      <c r="P3136" s="30"/>
      <c r="Q3136" s="30"/>
      <c r="R3136" s="30"/>
      <c r="S3136" s="30"/>
      <c r="T3136" s="30"/>
      <c r="U3136" s="30"/>
      <c r="V3136" s="30"/>
      <c r="W3136" s="30"/>
      <c r="X3136" s="31"/>
      <c r="Y3136" s="30"/>
      <c r="Z3136" s="32"/>
    </row>
    <row r="3137" spans="2:26" x14ac:dyDescent="0.2">
      <c r="B3137" s="34"/>
      <c r="C3137" s="30"/>
      <c r="D3137" s="30"/>
      <c r="E3137" s="30"/>
      <c r="F3137" s="30"/>
      <c r="G3137" s="30"/>
      <c r="H3137" s="30"/>
      <c r="I3137" s="30"/>
      <c r="J3137" s="30"/>
      <c r="K3137" s="30"/>
      <c r="L3137" s="30"/>
      <c r="M3137" s="30"/>
      <c r="N3137" s="30"/>
      <c r="O3137" s="30"/>
      <c r="P3137" s="30"/>
      <c r="Q3137" s="30"/>
      <c r="R3137" s="30"/>
      <c r="S3137" s="30"/>
      <c r="T3137" s="30"/>
      <c r="U3137" s="30"/>
      <c r="V3137" s="30"/>
      <c r="W3137" s="30"/>
      <c r="X3137" s="31"/>
      <c r="Y3137" s="30"/>
      <c r="Z3137" s="32"/>
    </row>
    <row r="3138" spans="2:26" x14ac:dyDescent="0.2">
      <c r="B3138" s="34"/>
      <c r="C3138" s="30"/>
      <c r="D3138" s="30"/>
      <c r="E3138" s="30"/>
      <c r="F3138" s="30"/>
      <c r="G3138" s="30"/>
      <c r="H3138" s="30"/>
      <c r="I3138" s="30"/>
      <c r="J3138" s="30"/>
      <c r="K3138" s="30"/>
      <c r="L3138" s="30"/>
      <c r="M3138" s="30"/>
      <c r="N3138" s="30"/>
      <c r="O3138" s="30"/>
      <c r="P3138" s="30"/>
      <c r="Q3138" s="30"/>
      <c r="R3138" s="30"/>
      <c r="S3138" s="30"/>
      <c r="T3138" s="30"/>
      <c r="U3138" s="30"/>
      <c r="V3138" s="30"/>
      <c r="W3138" s="30"/>
      <c r="X3138" s="31"/>
      <c r="Y3138" s="30"/>
      <c r="Z3138" s="32"/>
    </row>
    <row r="3139" spans="2:26" x14ac:dyDescent="0.2">
      <c r="B3139" s="34"/>
      <c r="C3139" s="30"/>
      <c r="D3139" s="30"/>
      <c r="E3139" s="30"/>
      <c r="F3139" s="30"/>
      <c r="G3139" s="30"/>
      <c r="H3139" s="30"/>
      <c r="I3139" s="30"/>
      <c r="J3139" s="30"/>
      <c r="K3139" s="30"/>
      <c r="L3139" s="30"/>
      <c r="M3139" s="30"/>
      <c r="N3139" s="30"/>
      <c r="O3139" s="30"/>
      <c r="P3139" s="30"/>
      <c r="Q3139" s="30"/>
      <c r="R3139" s="30"/>
      <c r="S3139" s="30"/>
      <c r="T3139" s="30"/>
      <c r="U3139" s="30"/>
      <c r="V3139" s="30"/>
      <c r="W3139" s="30"/>
      <c r="X3139" s="31"/>
      <c r="Y3139" s="30"/>
      <c r="Z3139" s="32"/>
    </row>
    <row r="3140" spans="2:26" x14ac:dyDescent="0.2">
      <c r="B3140" s="34"/>
      <c r="C3140" s="30"/>
      <c r="D3140" s="30"/>
      <c r="E3140" s="30"/>
      <c r="F3140" s="30"/>
      <c r="G3140" s="30"/>
      <c r="H3140" s="30"/>
      <c r="I3140" s="30"/>
      <c r="J3140" s="30"/>
      <c r="K3140" s="30"/>
      <c r="L3140" s="30"/>
      <c r="M3140" s="30"/>
      <c r="N3140" s="30"/>
      <c r="O3140" s="30"/>
      <c r="P3140" s="30"/>
      <c r="Q3140" s="30"/>
      <c r="R3140" s="30"/>
      <c r="S3140" s="30"/>
      <c r="T3140" s="30"/>
      <c r="U3140" s="30"/>
      <c r="V3140" s="30"/>
      <c r="W3140" s="30"/>
      <c r="X3140" s="31"/>
      <c r="Y3140" s="30"/>
      <c r="Z3140" s="32"/>
    </row>
    <row r="3141" spans="2:26" x14ac:dyDescent="0.2">
      <c r="B3141" s="34"/>
      <c r="C3141" s="30"/>
      <c r="D3141" s="30"/>
      <c r="E3141" s="30"/>
      <c r="F3141" s="30"/>
      <c r="G3141" s="30"/>
      <c r="H3141" s="30"/>
      <c r="I3141" s="30"/>
      <c r="J3141" s="30"/>
      <c r="K3141" s="30"/>
      <c r="L3141" s="30"/>
      <c r="M3141" s="30"/>
      <c r="N3141" s="30"/>
      <c r="O3141" s="30"/>
      <c r="P3141" s="30"/>
      <c r="Q3141" s="30"/>
      <c r="R3141" s="30"/>
      <c r="S3141" s="30"/>
      <c r="T3141" s="30"/>
      <c r="U3141" s="30"/>
      <c r="V3141" s="30"/>
      <c r="W3141" s="30"/>
      <c r="X3141" s="31"/>
      <c r="Y3141" s="30"/>
      <c r="Z3141" s="32"/>
    </row>
    <row r="3142" spans="2:26" x14ac:dyDescent="0.2">
      <c r="B3142" s="34"/>
      <c r="C3142" s="30"/>
      <c r="D3142" s="30"/>
      <c r="E3142" s="30"/>
      <c r="F3142" s="30"/>
      <c r="G3142" s="30"/>
      <c r="H3142" s="30"/>
      <c r="I3142" s="30"/>
      <c r="J3142" s="30"/>
      <c r="K3142" s="30"/>
      <c r="L3142" s="30"/>
      <c r="M3142" s="30"/>
      <c r="N3142" s="30"/>
      <c r="O3142" s="30"/>
      <c r="P3142" s="30"/>
      <c r="Q3142" s="30"/>
      <c r="R3142" s="30"/>
      <c r="S3142" s="30"/>
      <c r="T3142" s="30"/>
      <c r="U3142" s="30"/>
      <c r="V3142" s="30"/>
      <c r="W3142" s="30"/>
      <c r="X3142" s="31"/>
      <c r="Y3142" s="30"/>
      <c r="Z3142" s="32"/>
    </row>
    <row r="3143" spans="2:26" x14ac:dyDescent="0.2">
      <c r="B3143" s="34"/>
      <c r="C3143" s="30"/>
      <c r="D3143" s="30"/>
      <c r="E3143" s="30"/>
      <c r="F3143" s="30"/>
      <c r="G3143" s="30"/>
      <c r="H3143" s="30"/>
      <c r="I3143" s="30"/>
      <c r="J3143" s="30"/>
      <c r="K3143" s="30"/>
      <c r="L3143" s="30"/>
      <c r="M3143" s="30"/>
      <c r="N3143" s="30"/>
      <c r="O3143" s="30"/>
      <c r="P3143" s="30"/>
      <c r="Q3143" s="30"/>
      <c r="R3143" s="30"/>
      <c r="S3143" s="30"/>
      <c r="T3143" s="30"/>
      <c r="U3143" s="30"/>
      <c r="V3143" s="30"/>
      <c r="W3143" s="30"/>
      <c r="X3143" s="31"/>
      <c r="Y3143" s="30"/>
      <c r="Z3143" s="32"/>
    </row>
    <row r="3144" spans="2:26" x14ac:dyDescent="0.2">
      <c r="B3144" s="34"/>
      <c r="C3144" s="30"/>
      <c r="D3144" s="30"/>
      <c r="E3144" s="30"/>
      <c r="F3144" s="30"/>
      <c r="G3144" s="30"/>
      <c r="H3144" s="30"/>
      <c r="I3144" s="30"/>
      <c r="J3144" s="30"/>
      <c r="K3144" s="30"/>
      <c r="L3144" s="30"/>
      <c r="M3144" s="30"/>
      <c r="N3144" s="30"/>
      <c r="O3144" s="30"/>
      <c r="P3144" s="30"/>
      <c r="Q3144" s="30"/>
      <c r="R3144" s="30"/>
      <c r="S3144" s="30"/>
      <c r="T3144" s="30"/>
      <c r="U3144" s="30"/>
      <c r="V3144" s="30"/>
      <c r="W3144" s="30"/>
      <c r="X3144" s="31"/>
      <c r="Y3144" s="30"/>
      <c r="Z3144" s="32"/>
    </row>
    <row r="3145" spans="2:26" x14ac:dyDescent="0.2">
      <c r="B3145" s="34"/>
      <c r="C3145" s="30"/>
      <c r="D3145" s="30"/>
      <c r="E3145" s="30"/>
      <c r="F3145" s="30"/>
      <c r="G3145" s="30"/>
      <c r="H3145" s="30"/>
      <c r="I3145" s="30"/>
      <c r="J3145" s="30"/>
      <c r="K3145" s="30"/>
      <c r="L3145" s="30"/>
      <c r="M3145" s="30"/>
      <c r="N3145" s="30"/>
      <c r="O3145" s="30"/>
      <c r="P3145" s="30"/>
      <c r="Q3145" s="30"/>
      <c r="R3145" s="30"/>
      <c r="S3145" s="30"/>
      <c r="T3145" s="30"/>
      <c r="U3145" s="30"/>
      <c r="V3145" s="30"/>
      <c r="W3145" s="30"/>
      <c r="X3145" s="31"/>
      <c r="Y3145" s="30"/>
      <c r="Z3145" s="32"/>
    </row>
    <row r="3146" spans="2:26" x14ac:dyDescent="0.2">
      <c r="B3146" s="34"/>
      <c r="C3146" s="30"/>
      <c r="D3146" s="30"/>
      <c r="E3146" s="30"/>
      <c r="F3146" s="30"/>
      <c r="G3146" s="30"/>
      <c r="H3146" s="30"/>
      <c r="I3146" s="30"/>
      <c r="J3146" s="30"/>
      <c r="K3146" s="30"/>
      <c r="L3146" s="30"/>
      <c r="M3146" s="30"/>
      <c r="N3146" s="30"/>
      <c r="O3146" s="30"/>
      <c r="P3146" s="30"/>
      <c r="Q3146" s="30"/>
      <c r="R3146" s="30"/>
      <c r="S3146" s="30"/>
      <c r="T3146" s="30"/>
      <c r="U3146" s="30"/>
      <c r="V3146" s="30"/>
      <c r="W3146" s="30"/>
      <c r="X3146" s="31"/>
      <c r="Y3146" s="30"/>
      <c r="Z3146" s="32"/>
    </row>
    <row r="3147" spans="2:26" x14ac:dyDescent="0.2">
      <c r="B3147" s="34"/>
      <c r="C3147" s="30"/>
      <c r="D3147" s="30"/>
      <c r="E3147" s="30"/>
      <c r="F3147" s="30"/>
      <c r="G3147" s="30"/>
      <c r="H3147" s="30"/>
      <c r="I3147" s="30"/>
      <c r="J3147" s="30"/>
      <c r="K3147" s="30"/>
      <c r="L3147" s="30"/>
      <c r="M3147" s="30"/>
      <c r="N3147" s="30"/>
      <c r="O3147" s="30"/>
      <c r="P3147" s="30"/>
      <c r="Q3147" s="30"/>
      <c r="R3147" s="30"/>
      <c r="S3147" s="30"/>
      <c r="T3147" s="30"/>
      <c r="U3147" s="30"/>
      <c r="V3147" s="30"/>
      <c r="W3147" s="30"/>
      <c r="X3147" s="31"/>
      <c r="Y3147" s="30"/>
      <c r="Z3147" s="32"/>
    </row>
    <row r="3148" spans="2:26" x14ac:dyDescent="0.2">
      <c r="B3148" s="34"/>
      <c r="C3148" s="30"/>
      <c r="D3148" s="30"/>
      <c r="E3148" s="30"/>
      <c r="F3148" s="30"/>
      <c r="G3148" s="30"/>
      <c r="H3148" s="30"/>
      <c r="I3148" s="30"/>
      <c r="J3148" s="30"/>
      <c r="K3148" s="30"/>
      <c r="L3148" s="30"/>
      <c r="M3148" s="30"/>
      <c r="N3148" s="30"/>
      <c r="O3148" s="30"/>
      <c r="P3148" s="30"/>
      <c r="Q3148" s="30"/>
      <c r="R3148" s="30"/>
      <c r="S3148" s="30"/>
      <c r="T3148" s="30"/>
      <c r="U3148" s="30"/>
      <c r="V3148" s="30"/>
      <c r="W3148" s="30"/>
      <c r="X3148" s="31"/>
      <c r="Y3148" s="30"/>
      <c r="Z3148" s="32"/>
    </row>
    <row r="3149" spans="2:26" x14ac:dyDescent="0.2">
      <c r="B3149" s="34"/>
      <c r="C3149" s="30"/>
      <c r="D3149" s="30"/>
      <c r="E3149" s="30"/>
      <c r="F3149" s="30"/>
      <c r="G3149" s="30"/>
      <c r="H3149" s="30"/>
      <c r="I3149" s="30"/>
      <c r="J3149" s="30"/>
      <c r="K3149" s="30"/>
      <c r="L3149" s="30"/>
      <c r="M3149" s="30"/>
      <c r="N3149" s="30"/>
      <c r="O3149" s="30"/>
      <c r="P3149" s="30"/>
      <c r="Q3149" s="30"/>
      <c r="R3149" s="30"/>
      <c r="S3149" s="30"/>
      <c r="T3149" s="30"/>
      <c r="U3149" s="30"/>
      <c r="V3149" s="30"/>
      <c r="W3149" s="30"/>
      <c r="X3149" s="31"/>
      <c r="Y3149" s="30"/>
      <c r="Z3149" s="32"/>
    </row>
    <row r="3150" spans="2:26" x14ac:dyDescent="0.2">
      <c r="B3150" s="34"/>
      <c r="C3150" s="30"/>
      <c r="D3150" s="30"/>
      <c r="E3150" s="30"/>
      <c r="F3150" s="30"/>
      <c r="G3150" s="30"/>
      <c r="H3150" s="30"/>
      <c r="I3150" s="30"/>
      <c r="J3150" s="30"/>
      <c r="K3150" s="30"/>
      <c r="L3150" s="30"/>
      <c r="M3150" s="30"/>
      <c r="N3150" s="30"/>
      <c r="O3150" s="30"/>
      <c r="P3150" s="30"/>
      <c r="Q3150" s="30"/>
      <c r="R3150" s="30"/>
      <c r="S3150" s="30"/>
      <c r="T3150" s="30"/>
      <c r="U3150" s="30"/>
      <c r="V3150" s="30"/>
      <c r="W3150" s="30"/>
      <c r="X3150" s="31"/>
      <c r="Y3150" s="30"/>
      <c r="Z3150" s="32"/>
    </row>
    <row r="3151" spans="2:26" x14ac:dyDescent="0.2">
      <c r="B3151" s="34"/>
      <c r="C3151" s="30"/>
      <c r="D3151" s="30"/>
      <c r="E3151" s="30"/>
      <c r="F3151" s="30"/>
      <c r="G3151" s="30"/>
      <c r="H3151" s="30"/>
      <c r="I3151" s="30"/>
      <c r="J3151" s="30"/>
      <c r="K3151" s="30"/>
      <c r="L3151" s="30"/>
      <c r="M3151" s="30"/>
      <c r="N3151" s="30"/>
      <c r="O3151" s="30"/>
      <c r="P3151" s="30"/>
      <c r="Q3151" s="30"/>
      <c r="R3151" s="30"/>
      <c r="S3151" s="30"/>
      <c r="T3151" s="30"/>
      <c r="U3151" s="30"/>
      <c r="V3151" s="30"/>
      <c r="W3151" s="30"/>
      <c r="X3151" s="31"/>
      <c r="Y3151" s="30"/>
      <c r="Z3151" s="32"/>
    </row>
    <row r="3152" spans="2:26" x14ac:dyDescent="0.2">
      <c r="B3152" s="34"/>
      <c r="C3152" s="30"/>
      <c r="D3152" s="30"/>
      <c r="E3152" s="30"/>
      <c r="F3152" s="30"/>
      <c r="G3152" s="30"/>
      <c r="H3152" s="30"/>
      <c r="I3152" s="30"/>
      <c r="J3152" s="30"/>
      <c r="K3152" s="30"/>
      <c r="L3152" s="30"/>
      <c r="M3152" s="30"/>
      <c r="N3152" s="30"/>
      <c r="O3152" s="30"/>
      <c r="P3152" s="30"/>
      <c r="Q3152" s="30"/>
      <c r="R3152" s="30"/>
      <c r="S3152" s="30"/>
      <c r="T3152" s="30"/>
      <c r="U3152" s="30"/>
      <c r="V3152" s="30"/>
      <c r="W3152" s="30"/>
      <c r="X3152" s="31"/>
      <c r="Y3152" s="30"/>
      <c r="Z3152" s="32"/>
    </row>
    <row r="3153" spans="2:26" x14ac:dyDescent="0.2">
      <c r="B3153" s="34"/>
      <c r="C3153" s="30"/>
      <c r="D3153" s="30"/>
      <c r="E3153" s="30"/>
      <c r="F3153" s="30"/>
      <c r="G3153" s="30"/>
      <c r="H3153" s="30"/>
      <c r="I3153" s="30"/>
      <c r="J3153" s="30"/>
      <c r="K3153" s="30"/>
      <c r="L3153" s="30"/>
      <c r="M3153" s="30"/>
      <c r="N3153" s="30"/>
      <c r="O3153" s="30"/>
      <c r="P3153" s="30"/>
      <c r="Q3153" s="30"/>
      <c r="R3153" s="30"/>
      <c r="S3153" s="30"/>
      <c r="T3153" s="30"/>
      <c r="U3153" s="30"/>
      <c r="V3153" s="30"/>
      <c r="W3153" s="30"/>
      <c r="X3153" s="31"/>
      <c r="Y3153" s="30"/>
      <c r="Z3153" s="32"/>
    </row>
    <row r="3154" spans="2:26" x14ac:dyDescent="0.2">
      <c r="B3154" s="34"/>
      <c r="C3154" s="30"/>
      <c r="D3154" s="30"/>
      <c r="E3154" s="30"/>
      <c r="F3154" s="30"/>
      <c r="G3154" s="30"/>
      <c r="H3154" s="30"/>
      <c r="I3154" s="30"/>
      <c r="J3154" s="30"/>
      <c r="K3154" s="30"/>
      <c r="L3154" s="30"/>
      <c r="M3154" s="30"/>
      <c r="N3154" s="30"/>
      <c r="O3154" s="30"/>
      <c r="P3154" s="30"/>
      <c r="Q3154" s="30"/>
      <c r="R3154" s="30"/>
      <c r="S3154" s="30"/>
      <c r="T3154" s="30"/>
      <c r="U3154" s="30"/>
      <c r="V3154" s="30"/>
      <c r="W3154" s="30"/>
      <c r="X3154" s="31"/>
      <c r="Y3154" s="30"/>
      <c r="Z3154" s="32"/>
    </row>
    <row r="3155" spans="2:26" x14ac:dyDescent="0.2">
      <c r="B3155" s="34"/>
      <c r="C3155" s="30"/>
      <c r="D3155" s="30"/>
      <c r="E3155" s="30"/>
      <c r="F3155" s="30"/>
      <c r="G3155" s="30"/>
      <c r="H3155" s="30"/>
      <c r="I3155" s="30"/>
      <c r="J3155" s="30"/>
      <c r="K3155" s="30"/>
      <c r="L3155" s="30"/>
      <c r="M3155" s="30"/>
      <c r="N3155" s="30"/>
      <c r="O3155" s="30"/>
      <c r="P3155" s="30"/>
      <c r="Q3155" s="30"/>
      <c r="R3155" s="30"/>
      <c r="S3155" s="30"/>
      <c r="T3155" s="30"/>
      <c r="U3155" s="30"/>
      <c r="V3155" s="30"/>
      <c r="W3155" s="30"/>
      <c r="X3155" s="31"/>
      <c r="Y3155" s="30"/>
      <c r="Z3155" s="32"/>
    </row>
    <row r="3156" spans="2:26" x14ac:dyDescent="0.2">
      <c r="B3156" s="34"/>
      <c r="C3156" s="30"/>
      <c r="D3156" s="30"/>
      <c r="E3156" s="30"/>
      <c r="F3156" s="30"/>
      <c r="G3156" s="30"/>
      <c r="H3156" s="30"/>
      <c r="I3156" s="30"/>
      <c r="J3156" s="30"/>
      <c r="K3156" s="30"/>
      <c r="L3156" s="30"/>
      <c r="M3156" s="30"/>
      <c r="N3156" s="30"/>
      <c r="O3156" s="30"/>
      <c r="P3156" s="30"/>
      <c r="Q3156" s="30"/>
      <c r="R3156" s="30"/>
      <c r="S3156" s="30"/>
      <c r="T3156" s="30"/>
      <c r="U3156" s="30"/>
      <c r="V3156" s="30"/>
      <c r="W3156" s="30"/>
      <c r="X3156" s="31"/>
      <c r="Y3156" s="30"/>
      <c r="Z3156" s="32"/>
    </row>
    <row r="3157" spans="2:26" x14ac:dyDescent="0.2">
      <c r="B3157" s="34"/>
      <c r="C3157" s="30"/>
      <c r="D3157" s="30"/>
      <c r="E3157" s="30"/>
      <c r="F3157" s="30"/>
      <c r="G3157" s="30"/>
      <c r="H3157" s="30"/>
      <c r="I3157" s="30"/>
      <c r="J3157" s="30"/>
      <c r="K3157" s="30"/>
      <c r="L3157" s="30"/>
      <c r="M3157" s="30"/>
      <c r="N3157" s="30"/>
      <c r="O3157" s="30"/>
      <c r="P3157" s="30"/>
      <c r="Q3157" s="30"/>
      <c r="R3157" s="30"/>
      <c r="S3157" s="30"/>
      <c r="T3157" s="30"/>
      <c r="U3157" s="30"/>
      <c r="V3157" s="30"/>
      <c r="W3157" s="30"/>
      <c r="X3157" s="31"/>
      <c r="Y3157" s="30"/>
      <c r="Z3157" s="32"/>
    </row>
    <row r="3158" spans="2:26" x14ac:dyDescent="0.2">
      <c r="B3158" s="34"/>
      <c r="C3158" s="30"/>
      <c r="D3158" s="30"/>
      <c r="E3158" s="30"/>
      <c r="F3158" s="30"/>
      <c r="G3158" s="30"/>
      <c r="H3158" s="30"/>
      <c r="I3158" s="30"/>
      <c r="J3158" s="30"/>
      <c r="K3158" s="30"/>
      <c r="L3158" s="30"/>
      <c r="M3158" s="30"/>
      <c r="N3158" s="30"/>
      <c r="O3158" s="30"/>
      <c r="P3158" s="30"/>
      <c r="Q3158" s="30"/>
      <c r="R3158" s="30"/>
      <c r="S3158" s="30"/>
      <c r="T3158" s="30"/>
      <c r="U3158" s="30"/>
      <c r="V3158" s="30"/>
      <c r="W3158" s="30"/>
      <c r="X3158" s="31"/>
      <c r="Y3158" s="30"/>
      <c r="Z3158" s="32"/>
    </row>
    <row r="3159" spans="2:26" x14ac:dyDescent="0.2">
      <c r="B3159" s="34"/>
      <c r="C3159" s="30"/>
      <c r="D3159" s="30"/>
      <c r="E3159" s="30"/>
      <c r="F3159" s="30"/>
      <c r="G3159" s="30"/>
      <c r="H3159" s="30"/>
      <c r="I3159" s="30"/>
      <c r="J3159" s="30"/>
      <c r="K3159" s="30"/>
      <c r="L3159" s="30"/>
      <c r="M3159" s="30"/>
      <c r="N3159" s="30"/>
      <c r="O3159" s="30"/>
      <c r="P3159" s="30"/>
      <c r="Q3159" s="30"/>
      <c r="R3159" s="30"/>
      <c r="S3159" s="30"/>
      <c r="T3159" s="30"/>
      <c r="U3159" s="30"/>
      <c r="V3159" s="30"/>
      <c r="W3159" s="30"/>
      <c r="X3159" s="31"/>
      <c r="Y3159" s="30"/>
      <c r="Z3159" s="32"/>
    </row>
    <row r="3160" spans="2:26" x14ac:dyDescent="0.2">
      <c r="B3160" s="34"/>
      <c r="C3160" s="30"/>
      <c r="D3160" s="30"/>
      <c r="E3160" s="30"/>
      <c r="F3160" s="30"/>
      <c r="G3160" s="30"/>
      <c r="H3160" s="30"/>
      <c r="I3160" s="30"/>
      <c r="J3160" s="30"/>
      <c r="K3160" s="30"/>
      <c r="L3160" s="30"/>
      <c r="M3160" s="30"/>
      <c r="N3160" s="30"/>
      <c r="O3160" s="30"/>
      <c r="P3160" s="30"/>
      <c r="Q3160" s="30"/>
      <c r="R3160" s="30"/>
      <c r="S3160" s="30"/>
      <c r="T3160" s="30"/>
      <c r="U3160" s="30"/>
      <c r="V3160" s="30"/>
      <c r="W3160" s="30"/>
      <c r="X3160" s="31"/>
      <c r="Y3160" s="30"/>
      <c r="Z3160" s="32"/>
    </row>
    <row r="3161" spans="2:26" x14ac:dyDescent="0.2">
      <c r="B3161" s="34"/>
      <c r="C3161" s="30"/>
      <c r="D3161" s="30"/>
      <c r="E3161" s="30"/>
      <c r="F3161" s="30"/>
      <c r="G3161" s="30"/>
      <c r="H3161" s="30"/>
      <c r="I3161" s="30"/>
      <c r="J3161" s="30"/>
      <c r="K3161" s="30"/>
      <c r="L3161" s="30"/>
      <c r="M3161" s="30"/>
      <c r="N3161" s="30"/>
      <c r="O3161" s="30"/>
      <c r="P3161" s="30"/>
      <c r="Q3161" s="30"/>
      <c r="R3161" s="30"/>
      <c r="S3161" s="30"/>
      <c r="T3161" s="30"/>
      <c r="U3161" s="30"/>
      <c r="V3161" s="30"/>
      <c r="W3161" s="30"/>
      <c r="X3161" s="31"/>
      <c r="Y3161" s="30"/>
      <c r="Z3161" s="32"/>
    </row>
    <row r="3162" spans="2:26" x14ac:dyDescent="0.2">
      <c r="B3162" s="34"/>
      <c r="C3162" s="30"/>
      <c r="D3162" s="30"/>
      <c r="E3162" s="30"/>
      <c r="F3162" s="30"/>
      <c r="G3162" s="30"/>
      <c r="H3162" s="30"/>
      <c r="I3162" s="30"/>
      <c r="J3162" s="30"/>
      <c r="K3162" s="30"/>
      <c r="L3162" s="30"/>
      <c r="M3162" s="30"/>
      <c r="N3162" s="30"/>
      <c r="O3162" s="30"/>
      <c r="P3162" s="30"/>
      <c r="Q3162" s="30"/>
      <c r="R3162" s="30"/>
      <c r="S3162" s="30"/>
      <c r="T3162" s="30"/>
      <c r="U3162" s="30"/>
      <c r="V3162" s="30"/>
      <c r="W3162" s="30"/>
      <c r="X3162" s="31"/>
      <c r="Y3162" s="30"/>
      <c r="Z3162" s="32"/>
    </row>
    <row r="3163" spans="2:26" x14ac:dyDescent="0.2">
      <c r="B3163" s="34"/>
      <c r="C3163" s="30"/>
      <c r="D3163" s="30"/>
      <c r="E3163" s="30"/>
      <c r="F3163" s="30"/>
      <c r="G3163" s="30"/>
      <c r="H3163" s="30"/>
      <c r="I3163" s="30"/>
      <c r="J3163" s="30"/>
      <c r="K3163" s="30"/>
      <c r="L3163" s="30"/>
      <c r="M3163" s="30"/>
      <c r="N3163" s="30"/>
      <c r="O3163" s="30"/>
      <c r="P3163" s="30"/>
      <c r="Q3163" s="30"/>
      <c r="R3163" s="30"/>
      <c r="S3163" s="30"/>
      <c r="T3163" s="30"/>
      <c r="U3163" s="30"/>
      <c r="V3163" s="30"/>
      <c r="W3163" s="30"/>
      <c r="X3163" s="31"/>
      <c r="Y3163" s="30"/>
      <c r="Z3163" s="32"/>
    </row>
    <row r="3164" spans="2:26" x14ac:dyDescent="0.2">
      <c r="B3164" s="34"/>
      <c r="C3164" s="30"/>
      <c r="D3164" s="30"/>
      <c r="E3164" s="30"/>
      <c r="F3164" s="30"/>
      <c r="G3164" s="30"/>
      <c r="H3164" s="30"/>
      <c r="I3164" s="30"/>
      <c r="J3164" s="30"/>
      <c r="K3164" s="30"/>
      <c r="L3164" s="30"/>
      <c r="M3164" s="30"/>
      <c r="N3164" s="30"/>
      <c r="O3164" s="30"/>
      <c r="P3164" s="30"/>
      <c r="Q3164" s="30"/>
      <c r="R3164" s="30"/>
      <c r="S3164" s="30"/>
      <c r="T3164" s="30"/>
      <c r="U3164" s="30"/>
      <c r="V3164" s="30"/>
      <c r="W3164" s="30"/>
      <c r="X3164" s="31"/>
      <c r="Y3164" s="30"/>
      <c r="Z3164" s="32"/>
    </row>
    <row r="3165" spans="2:26" x14ac:dyDescent="0.2">
      <c r="B3165" s="34"/>
      <c r="C3165" s="30"/>
      <c r="D3165" s="30"/>
      <c r="E3165" s="30"/>
      <c r="F3165" s="30"/>
      <c r="G3165" s="30"/>
      <c r="H3165" s="30"/>
      <c r="I3165" s="30"/>
      <c r="J3165" s="30"/>
      <c r="K3165" s="30"/>
      <c r="L3165" s="30"/>
      <c r="M3165" s="30"/>
      <c r="N3165" s="30"/>
      <c r="O3165" s="30"/>
      <c r="P3165" s="30"/>
      <c r="Q3165" s="30"/>
      <c r="R3165" s="30"/>
      <c r="S3165" s="30"/>
      <c r="T3165" s="30"/>
      <c r="U3165" s="30"/>
      <c r="V3165" s="30"/>
      <c r="W3165" s="30"/>
      <c r="X3165" s="31"/>
      <c r="Y3165" s="30"/>
      <c r="Z3165" s="32"/>
    </row>
    <row r="3166" spans="2:26" x14ac:dyDescent="0.2">
      <c r="B3166" s="34"/>
      <c r="C3166" s="30"/>
      <c r="D3166" s="30"/>
      <c r="E3166" s="30"/>
      <c r="F3166" s="30"/>
      <c r="G3166" s="30"/>
      <c r="H3166" s="30"/>
      <c r="I3166" s="30"/>
      <c r="J3166" s="30"/>
      <c r="K3166" s="30"/>
      <c r="L3166" s="30"/>
      <c r="M3166" s="30"/>
      <c r="N3166" s="30"/>
      <c r="O3166" s="30"/>
      <c r="P3166" s="30"/>
      <c r="Q3166" s="30"/>
      <c r="R3166" s="30"/>
      <c r="S3166" s="30"/>
      <c r="T3166" s="30"/>
      <c r="U3166" s="30"/>
      <c r="V3166" s="30"/>
      <c r="W3166" s="30"/>
      <c r="X3166" s="31"/>
      <c r="Y3166" s="30"/>
      <c r="Z3166" s="32"/>
    </row>
    <row r="3167" spans="2:26" x14ac:dyDescent="0.2">
      <c r="B3167" s="34"/>
      <c r="C3167" s="30"/>
      <c r="D3167" s="30"/>
      <c r="E3167" s="30"/>
      <c r="F3167" s="30"/>
      <c r="G3167" s="30"/>
      <c r="H3167" s="30"/>
      <c r="I3167" s="30"/>
      <c r="J3167" s="30"/>
      <c r="K3167" s="30"/>
      <c r="L3167" s="30"/>
      <c r="M3167" s="30"/>
      <c r="N3167" s="30"/>
      <c r="O3167" s="30"/>
      <c r="P3167" s="30"/>
      <c r="Q3167" s="30"/>
      <c r="R3167" s="30"/>
      <c r="S3167" s="30"/>
      <c r="T3167" s="30"/>
      <c r="U3167" s="30"/>
      <c r="V3167" s="30"/>
      <c r="W3167" s="30"/>
      <c r="X3167" s="31"/>
      <c r="Y3167" s="30"/>
      <c r="Z3167" s="32"/>
    </row>
    <row r="3168" spans="2:26" x14ac:dyDescent="0.2">
      <c r="B3168" s="34"/>
      <c r="C3168" s="30"/>
      <c r="D3168" s="30"/>
      <c r="E3168" s="30"/>
      <c r="F3168" s="30"/>
      <c r="G3168" s="30"/>
      <c r="H3168" s="30"/>
      <c r="I3168" s="30"/>
      <c r="J3168" s="30"/>
      <c r="K3168" s="30"/>
      <c r="L3168" s="30"/>
      <c r="M3168" s="30"/>
      <c r="N3168" s="30"/>
      <c r="O3168" s="30"/>
      <c r="P3168" s="30"/>
      <c r="Q3168" s="30"/>
      <c r="R3168" s="30"/>
      <c r="S3168" s="30"/>
      <c r="T3168" s="30"/>
      <c r="U3168" s="30"/>
      <c r="V3168" s="30"/>
      <c r="W3168" s="30"/>
      <c r="X3168" s="31"/>
      <c r="Y3168" s="30"/>
      <c r="Z3168" s="32"/>
    </row>
    <row r="3169" spans="2:26" x14ac:dyDescent="0.2">
      <c r="B3169" s="34"/>
      <c r="C3169" s="30"/>
      <c r="D3169" s="30"/>
      <c r="E3169" s="30"/>
      <c r="F3169" s="30"/>
      <c r="G3169" s="30"/>
      <c r="H3169" s="30"/>
      <c r="I3169" s="30"/>
      <c r="J3169" s="30"/>
      <c r="K3169" s="30"/>
      <c r="L3169" s="30"/>
      <c r="M3169" s="30"/>
      <c r="N3169" s="30"/>
      <c r="O3169" s="30"/>
      <c r="P3169" s="30"/>
      <c r="Q3169" s="30"/>
      <c r="R3169" s="30"/>
      <c r="S3169" s="30"/>
      <c r="T3169" s="30"/>
      <c r="U3169" s="30"/>
      <c r="V3169" s="30"/>
      <c r="W3169" s="30"/>
      <c r="X3169" s="31"/>
      <c r="Y3169" s="30"/>
      <c r="Z3169" s="32"/>
    </row>
    <row r="3170" spans="2:26" x14ac:dyDescent="0.2">
      <c r="B3170" s="34"/>
      <c r="C3170" s="30"/>
      <c r="D3170" s="30"/>
      <c r="E3170" s="30"/>
      <c r="F3170" s="30"/>
      <c r="G3170" s="30"/>
      <c r="H3170" s="30"/>
      <c r="I3170" s="30"/>
      <c r="J3170" s="30"/>
      <c r="K3170" s="30"/>
      <c r="L3170" s="30"/>
      <c r="M3170" s="30"/>
      <c r="N3170" s="30"/>
      <c r="O3170" s="30"/>
      <c r="P3170" s="30"/>
      <c r="Q3170" s="30"/>
      <c r="R3170" s="30"/>
      <c r="S3170" s="30"/>
      <c r="T3170" s="30"/>
      <c r="U3170" s="30"/>
      <c r="V3170" s="30"/>
      <c r="W3170" s="30"/>
      <c r="X3170" s="31"/>
      <c r="Y3170" s="30"/>
      <c r="Z3170" s="32"/>
    </row>
    <row r="3171" spans="2:26" x14ac:dyDescent="0.2">
      <c r="B3171" s="34"/>
      <c r="C3171" s="30"/>
      <c r="D3171" s="30"/>
      <c r="E3171" s="30"/>
      <c r="F3171" s="30"/>
      <c r="G3171" s="30"/>
      <c r="H3171" s="30"/>
      <c r="I3171" s="30"/>
      <c r="J3171" s="30"/>
      <c r="K3171" s="30"/>
      <c r="L3171" s="30"/>
      <c r="M3171" s="30"/>
      <c r="N3171" s="30"/>
      <c r="O3171" s="30"/>
      <c r="P3171" s="30"/>
      <c r="Q3171" s="30"/>
      <c r="R3171" s="30"/>
      <c r="S3171" s="30"/>
      <c r="T3171" s="30"/>
      <c r="U3171" s="30"/>
      <c r="V3171" s="30"/>
      <c r="W3171" s="30"/>
      <c r="X3171" s="31"/>
      <c r="Y3171" s="30"/>
      <c r="Z3171" s="32"/>
    </row>
    <row r="3172" spans="2:26" x14ac:dyDescent="0.2">
      <c r="B3172" s="34"/>
      <c r="C3172" s="30"/>
      <c r="D3172" s="30"/>
      <c r="E3172" s="30"/>
      <c r="F3172" s="30"/>
      <c r="G3172" s="30"/>
      <c r="H3172" s="30"/>
      <c r="I3172" s="30"/>
      <c r="J3172" s="30"/>
      <c r="K3172" s="30"/>
      <c r="L3172" s="30"/>
      <c r="M3172" s="30"/>
      <c r="N3172" s="30"/>
      <c r="O3172" s="30"/>
      <c r="P3172" s="30"/>
      <c r="Q3172" s="30"/>
      <c r="R3172" s="30"/>
      <c r="S3172" s="30"/>
      <c r="T3172" s="30"/>
      <c r="U3172" s="30"/>
      <c r="V3172" s="30"/>
      <c r="W3172" s="30"/>
      <c r="X3172" s="31"/>
      <c r="Y3172" s="30"/>
      <c r="Z3172" s="32"/>
    </row>
    <row r="3173" spans="2:26" x14ac:dyDescent="0.2">
      <c r="B3173" s="34"/>
      <c r="C3173" s="30"/>
      <c r="D3173" s="30"/>
      <c r="E3173" s="30"/>
      <c r="F3173" s="30"/>
      <c r="G3173" s="30"/>
      <c r="H3173" s="30"/>
      <c r="I3173" s="30"/>
      <c r="J3173" s="30"/>
      <c r="K3173" s="30"/>
      <c r="L3173" s="30"/>
      <c r="M3173" s="30"/>
      <c r="N3173" s="30"/>
      <c r="O3173" s="30"/>
      <c r="P3173" s="30"/>
      <c r="Q3173" s="30"/>
      <c r="R3173" s="30"/>
      <c r="S3173" s="30"/>
      <c r="T3173" s="30"/>
      <c r="U3173" s="30"/>
      <c r="V3173" s="30"/>
      <c r="W3173" s="30"/>
      <c r="X3173" s="31"/>
      <c r="Y3173" s="30"/>
      <c r="Z3173" s="32"/>
    </row>
    <row r="3174" spans="2:26" x14ac:dyDescent="0.2">
      <c r="B3174" s="34"/>
      <c r="C3174" s="30"/>
      <c r="D3174" s="30"/>
      <c r="E3174" s="30"/>
      <c r="F3174" s="30"/>
      <c r="G3174" s="30"/>
      <c r="H3174" s="30"/>
      <c r="I3174" s="30"/>
      <c r="J3174" s="30"/>
      <c r="K3174" s="30"/>
      <c r="L3174" s="30"/>
      <c r="M3174" s="30"/>
      <c r="N3174" s="30"/>
      <c r="O3174" s="30"/>
      <c r="P3174" s="30"/>
      <c r="Q3174" s="30"/>
      <c r="R3174" s="30"/>
      <c r="S3174" s="30"/>
      <c r="T3174" s="30"/>
      <c r="U3174" s="30"/>
      <c r="V3174" s="30"/>
      <c r="W3174" s="30"/>
      <c r="X3174" s="31"/>
      <c r="Y3174" s="30"/>
      <c r="Z3174" s="32"/>
    </row>
    <row r="3175" spans="2:26" x14ac:dyDescent="0.2">
      <c r="B3175" s="34"/>
      <c r="C3175" s="30"/>
      <c r="D3175" s="30"/>
      <c r="E3175" s="30"/>
      <c r="F3175" s="30"/>
      <c r="G3175" s="30"/>
      <c r="H3175" s="30"/>
      <c r="I3175" s="30"/>
      <c r="J3175" s="30"/>
      <c r="K3175" s="30"/>
      <c r="L3175" s="30"/>
      <c r="M3175" s="30"/>
      <c r="N3175" s="30"/>
      <c r="O3175" s="30"/>
      <c r="P3175" s="30"/>
      <c r="Q3175" s="30"/>
      <c r="R3175" s="30"/>
      <c r="S3175" s="30"/>
      <c r="T3175" s="30"/>
      <c r="U3175" s="30"/>
      <c r="V3175" s="30"/>
      <c r="W3175" s="30"/>
      <c r="X3175" s="31"/>
      <c r="Y3175" s="30"/>
      <c r="Z3175" s="32"/>
    </row>
    <row r="3176" spans="2:26" x14ac:dyDescent="0.2">
      <c r="B3176" s="34"/>
      <c r="C3176" s="30"/>
      <c r="D3176" s="30"/>
      <c r="E3176" s="30"/>
      <c r="F3176" s="30"/>
      <c r="G3176" s="30"/>
      <c r="H3176" s="30"/>
      <c r="I3176" s="30"/>
      <c r="J3176" s="30"/>
      <c r="K3176" s="30"/>
      <c r="L3176" s="30"/>
      <c r="M3176" s="30"/>
      <c r="N3176" s="30"/>
      <c r="O3176" s="30"/>
      <c r="P3176" s="30"/>
      <c r="Q3176" s="30"/>
      <c r="R3176" s="30"/>
      <c r="S3176" s="30"/>
      <c r="T3176" s="30"/>
      <c r="U3176" s="30"/>
      <c r="V3176" s="30"/>
      <c r="W3176" s="30"/>
      <c r="X3176" s="31"/>
      <c r="Y3176" s="30"/>
      <c r="Z3176" s="32"/>
    </row>
    <row r="3177" spans="2:26" x14ac:dyDescent="0.2">
      <c r="B3177" s="34"/>
      <c r="C3177" s="30"/>
      <c r="D3177" s="30"/>
      <c r="E3177" s="30"/>
      <c r="F3177" s="30"/>
      <c r="G3177" s="30"/>
      <c r="H3177" s="30"/>
      <c r="I3177" s="30"/>
      <c r="J3177" s="30"/>
      <c r="K3177" s="30"/>
      <c r="L3177" s="30"/>
      <c r="M3177" s="30"/>
      <c r="N3177" s="30"/>
      <c r="O3177" s="30"/>
      <c r="P3177" s="30"/>
      <c r="Q3177" s="30"/>
      <c r="R3177" s="30"/>
      <c r="S3177" s="30"/>
      <c r="T3177" s="30"/>
      <c r="U3177" s="30"/>
      <c r="V3177" s="30"/>
      <c r="W3177" s="30"/>
      <c r="X3177" s="31"/>
      <c r="Y3177" s="30"/>
      <c r="Z3177" s="32"/>
    </row>
    <row r="3178" spans="2:26" x14ac:dyDescent="0.2">
      <c r="B3178" s="34"/>
      <c r="C3178" s="30"/>
      <c r="D3178" s="30"/>
      <c r="E3178" s="30"/>
      <c r="F3178" s="30"/>
      <c r="G3178" s="30"/>
      <c r="H3178" s="30"/>
      <c r="I3178" s="30"/>
      <c r="J3178" s="30"/>
      <c r="K3178" s="30"/>
      <c r="L3178" s="30"/>
      <c r="M3178" s="30"/>
      <c r="N3178" s="30"/>
      <c r="O3178" s="30"/>
      <c r="P3178" s="30"/>
      <c r="Q3178" s="30"/>
      <c r="R3178" s="30"/>
      <c r="S3178" s="30"/>
      <c r="T3178" s="30"/>
      <c r="U3178" s="30"/>
      <c r="V3178" s="30"/>
      <c r="W3178" s="30"/>
      <c r="X3178" s="31"/>
      <c r="Y3178" s="30"/>
      <c r="Z3178" s="32"/>
    </row>
    <row r="3179" spans="2:26" x14ac:dyDescent="0.2">
      <c r="B3179" s="34"/>
      <c r="C3179" s="30"/>
      <c r="D3179" s="30"/>
      <c r="E3179" s="30"/>
      <c r="F3179" s="30"/>
      <c r="G3179" s="30"/>
      <c r="H3179" s="30"/>
      <c r="I3179" s="30"/>
      <c r="J3179" s="30"/>
      <c r="K3179" s="30"/>
      <c r="L3179" s="30"/>
      <c r="M3179" s="30"/>
      <c r="N3179" s="30"/>
      <c r="O3179" s="30"/>
      <c r="P3179" s="30"/>
      <c r="Q3179" s="30"/>
      <c r="R3179" s="30"/>
      <c r="S3179" s="30"/>
      <c r="T3179" s="30"/>
      <c r="U3179" s="30"/>
      <c r="V3179" s="30"/>
      <c r="W3179" s="30"/>
      <c r="X3179" s="31"/>
      <c r="Y3179" s="30"/>
      <c r="Z3179" s="32"/>
    </row>
    <row r="3180" spans="2:26" x14ac:dyDescent="0.2">
      <c r="B3180" s="34"/>
      <c r="C3180" s="30"/>
      <c r="D3180" s="30"/>
      <c r="E3180" s="30"/>
      <c r="F3180" s="30"/>
      <c r="G3180" s="30"/>
      <c r="H3180" s="30"/>
      <c r="I3180" s="30"/>
      <c r="J3180" s="30"/>
      <c r="K3180" s="30"/>
      <c r="L3180" s="30"/>
      <c r="M3180" s="30"/>
      <c r="N3180" s="30"/>
      <c r="O3180" s="30"/>
      <c r="P3180" s="30"/>
      <c r="Q3180" s="30"/>
      <c r="R3180" s="30"/>
      <c r="S3180" s="30"/>
      <c r="T3180" s="30"/>
      <c r="U3180" s="30"/>
      <c r="V3180" s="30"/>
      <c r="W3180" s="30"/>
      <c r="X3180" s="31"/>
      <c r="Y3180" s="30"/>
      <c r="Z3180" s="32"/>
    </row>
    <row r="3181" spans="2:26" x14ac:dyDescent="0.2">
      <c r="B3181" s="34"/>
      <c r="C3181" s="30"/>
      <c r="D3181" s="30"/>
      <c r="E3181" s="30"/>
      <c r="F3181" s="30"/>
      <c r="G3181" s="30"/>
      <c r="H3181" s="30"/>
      <c r="I3181" s="30"/>
      <c r="J3181" s="30"/>
      <c r="K3181" s="30"/>
      <c r="L3181" s="30"/>
      <c r="M3181" s="30"/>
      <c r="N3181" s="30"/>
      <c r="O3181" s="30"/>
      <c r="P3181" s="30"/>
      <c r="Q3181" s="30"/>
      <c r="R3181" s="30"/>
      <c r="S3181" s="30"/>
      <c r="T3181" s="30"/>
      <c r="U3181" s="30"/>
      <c r="V3181" s="30"/>
      <c r="W3181" s="30"/>
      <c r="X3181" s="31"/>
      <c r="Y3181" s="30"/>
      <c r="Z3181" s="32"/>
    </row>
    <row r="3182" spans="2:26" x14ac:dyDescent="0.2">
      <c r="B3182" s="34"/>
      <c r="C3182" s="30"/>
      <c r="D3182" s="30"/>
      <c r="E3182" s="30"/>
      <c r="F3182" s="30"/>
      <c r="G3182" s="30"/>
      <c r="H3182" s="30"/>
      <c r="I3182" s="30"/>
      <c r="J3182" s="30"/>
      <c r="K3182" s="30"/>
      <c r="L3182" s="30"/>
      <c r="M3182" s="30"/>
      <c r="N3182" s="30"/>
      <c r="O3182" s="30"/>
      <c r="P3182" s="30"/>
      <c r="Q3182" s="30"/>
      <c r="R3182" s="30"/>
      <c r="S3182" s="30"/>
      <c r="T3182" s="30"/>
      <c r="U3182" s="30"/>
      <c r="V3182" s="30"/>
      <c r="W3182" s="30"/>
      <c r="X3182" s="31"/>
      <c r="Y3182" s="30"/>
      <c r="Z3182" s="32"/>
    </row>
    <row r="3183" spans="2:26" x14ac:dyDescent="0.2">
      <c r="B3183" s="34"/>
      <c r="C3183" s="30"/>
      <c r="D3183" s="30"/>
      <c r="E3183" s="30"/>
      <c r="F3183" s="30"/>
      <c r="G3183" s="30"/>
      <c r="H3183" s="30"/>
      <c r="I3183" s="30"/>
      <c r="J3183" s="30"/>
      <c r="K3183" s="30"/>
      <c r="L3183" s="30"/>
      <c r="M3183" s="30"/>
      <c r="N3183" s="30"/>
      <c r="O3183" s="30"/>
      <c r="P3183" s="30"/>
      <c r="Q3183" s="30"/>
      <c r="R3183" s="30"/>
      <c r="S3183" s="30"/>
      <c r="T3183" s="30"/>
      <c r="U3183" s="30"/>
      <c r="V3183" s="30"/>
      <c r="W3183" s="30"/>
      <c r="X3183" s="31"/>
      <c r="Y3183" s="30"/>
      <c r="Z3183" s="32"/>
    </row>
    <row r="3184" spans="2:26" x14ac:dyDescent="0.2">
      <c r="B3184" s="34"/>
      <c r="C3184" s="30"/>
      <c r="D3184" s="30"/>
      <c r="E3184" s="30"/>
      <c r="F3184" s="30"/>
      <c r="G3184" s="30"/>
      <c r="H3184" s="30"/>
      <c r="I3184" s="30"/>
      <c r="J3184" s="30"/>
      <c r="K3184" s="30"/>
      <c r="L3184" s="30"/>
      <c r="M3184" s="30"/>
      <c r="N3184" s="30"/>
      <c r="O3184" s="30"/>
      <c r="P3184" s="30"/>
      <c r="Q3184" s="30"/>
      <c r="R3184" s="30"/>
      <c r="S3184" s="30"/>
      <c r="T3184" s="30"/>
      <c r="U3184" s="30"/>
      <c r="V3184" s="30"/>
      <c r="W3184" s="30"/>
      <c r="X3184" s="31"/>
      <c r="Y3184" s="30"/>
      <c r="Z3184" s="32"/>
    </row>
    <row r="3185" spans="2:26" x14ac:dyDescent="0.2">
      <c r="B3185" s="34"/>
      <c r="C3185" s="30"/>
      <c r="D3185" s="30"/>
      <c r="E3185" s="30"/>
      <c r="F3185" s="30"/>
      <c r="G3185" s="30"/>
      <c r="H3185" s="30"/>
      <c r="I3185" s="30"/>
      <c r="J3185" s="30"/>
      <c r="K3185" s="30"/>
      <c r="L3185" s="30"/>
      <c r="M3185" s="30"/>
      <c r="N3185" s="30"/>
      <c r="O3185" s="30"/>
      <c r="P3185" s="30"/>
      <c r="Q3185" s="30"/>
      <c r="R3185" s="30"/>
      <c r="S3185" s="30"/>
      <c r="T3185" s="30"/>
      <c r="U3185" s="30"/>
      <c r="V3185" s="30"/>
      <c r="W3185" s="30"/>
      <c r="X3185" s="31"/>
      <c r="Y3185" s="30"/>
      <c r="Z3185" s="32"/>
    </row>
    <row r="3186" spans="2:26" x14ac:dyDescent="0.2">
      <c r="B3186" s="34"/>
      <c r="C3186" s="30"/>
      <c r="D3186" s="30"/>
      <c r="E3186" s="30"/>
      <c r="F3186" s="30"/>
      <c r="G3186" s="30"/>
      <c r="H3186" s="30"/>
      <c r="I3186" s="30"/>
      <c r="J3186" s="30"/>
      <c r="K3186" s="30"/>
      <c r="L3186" s="30"/>
      <c r="M3186" s="30"/>
      <c r="N3186" s="30"/>
      <c r="O3186" s="30"/>
      <c r="P3186" s="30"/>
      <c r="Q3186" s="30"/>
      <c r="R3186" s="30"/>
      <c r="S3186" s="30"/>
      <c r="T3186" s="30"/>
      <c r="U3186" s="30"/>
      <c r="V3186" s="30"/>
      <c r="W3186" s="30"/>
      <c r="X3186" s="31"/>
      <c r="Y3186" s="30"/>
      <c r="Z3186" s="32"/>
    </row>
    <row r="3187" spans="2:26" x14ac:dyDescent="0.2">
      <c r="B3187" s="34"/>
      <c r="C3187" s="30"/>
      <c r="D3187" s="30"/>
      <c r="E3187" s="30"/>
      <c r="F3187" s="30"/>
      <c r="G3187" s="30"/>
      <c r="H3187" s="30"/>
      <c r="I3187" s="30"/>
      <c r="J3187" s="30"/>
      <c r="K3187" s="30"/>
      <c r="L3187" s="30"/>
      <c r="M3187" s="30"/>
      <c r="N3187" s="30"/>
      <c r="O3187" s="30"/>
      <c r="P3187" s="30"/>
      <c r="Q3187" s="30"/>
      <c r="R3187" s="30"/>
      <c r="S3187" s="30"/>
      <c r="T3187" s="30"/>
      <c r="U3187" s="30"/>
      <c r="V3187" s="30"/>
      <c r="W3187" s="30"/>
      <c r="X3187" s="31"/>
      <c r="Y3187" s="30"/>
      <c r="Z3187" s="32"/>
    </row>
    <row r="3188" spans="2:26" x14ac:dyDescent="0.2">
      <c r="B3188" s="34"/>
      <c r="C3188" s="30"/>
      <c r="D3188" s="30"/>
      <c r="E3188" s="30"/>
      <c r="F3188" s="30"/>
      <c r="G3188" s="30"/>
      <c r="H3188" s="30"/>
      <c r="I3188" s="30"/>
      <c r="J3188" s="30"/>
      <c r="K3188" s="30"/>
      <c r="L3188" s="30"/>
      <c r="M3188" s="30"/>
      <c r="N3188" s="30"/>
      <c r="O3188" s="30"/>
      <c r="P3188" s="30"/>
      <c r="Q3188" s="30"/>
      <c r="R3188" s="30"/>
      <c r="S3188" s="30"/>
      <c r="T3188" s="30"/>
      <c r="U3188" s="30"/>
      <c r="V3188" s="30"/>
      <c r="W3188" s="30"/>
      <c r="X3188" s="31"/>
      <c r="Y3188" s="30"/>
      <c r="Z3188" s="32"/>
    </row>
    <row r="3189" spans="2:26" x14ac:dyDescent="0.2">
      <c r="B3189" s="34"/>
      <c r="C3189" s="30"/>
      <c r="D3189" s="30"/>
      <c r="E3189" s="30"/>
      <c r="F3189" s="30"/>
      <c r="G3189" s="30"/>
      <c r="H3189" s="30"/>
      <c r="I3189" s="30"/>
      <c r="J3189" s="30"/>
      <c r="K3189" s="30"/>
      <c r="L3189" s="30"/>
      <c r="M3189" s="30"/>
      <c r="N3189" s="30"/>
      <c r="O3189" s="30"/>
      <c r="P3189" s="30"/>
      <c r="Q3189" s="30"/>
      <c r="R3189" s="30"/>
      <c r="S3189" s="30"/>
      <c r="T3189" s="30"/>
      <c r="U3189" s="30"/>
      <c r="V3189" s="30"/>
      <c r="W3189" s="30"/>
      <c r="X3189" s="31"/>
      <c r="Y3189" s="30"/>
      <c r="Z3189" s="32"/>
    </row>
    <row r="3190" spans="2:26" x14ac:dyDescent="0.2">
      <c r="B3190" s="34"/>
      <c r="C3190" s="30"/>
      <c r="D3190" s="30"/>
      <c r="E3190" s="30"/>
      <c r="F3190" s="30"/>
      <c r="G3190" s="30"/>
      <c r="H3190" s="30"/>
      <c r="I3190" s="30"/>
      <c r="J3190" s="30"/>
      <c r="K3190" s="30"/>
      <c r="L3190" s="30"/>
      <c r="M3190" s="30"/>
      <c r="N3190" s="30"/>
      <c r="O3190" s="30"/>
      <c r="P3190" s="30"/>
      <c r="Q3190" s="30"/>
      <c r="R3190" s="30"/>
      <c r="S3190" s="30"/>
      <c r="T3190" s="30"/>
      <c r="U3190" s="30"/>
      <c r="V3190" s="30"/>
      <c r="W3190" s="30"/>
      <c r="X3190" s="31"/>
      <c r="Y3190" s="30"/>
      <c r="Z3190" s="32"/>
    </row>
    <row r="3191" spans="2:26" x14ac:dyDescent="0.2">
      <c r="B3191" s="34"/>
      <c r="C3191" s="30"/>
      <c r="D3191" s="30"/>
      <c r="E3191" s="30"/>
      <c r="F3191" s="30"/>
      <c r="G3191" s="30"/>
      <c r="H3191" s="30"/>
      <c r="I3191" s="30"/>
      <c r="J3191" s="30"/>
      <c r="K3191" s="30"/>
      <c r="L3191" s="30"/>
      <c r="M3191" s="30"/>
      <c r="N3191" s="30"/>
      <c r="O3191" s="30"/>
      <c r="P3191" s="30"/>
      <c r="Q3191" s="30"/>
      <c r="R3191" s="30"/>
      <c r="S3191" s="30"/>
      <c r="T3191" s="30"/>
      <c r="U3191" s="30"/>
      <c r="V3191" s="30"/>
      <c r="W3191" s="30"/>
      <c r="X3191" s="31"/>
      <c r="Y3191" s="30"/>
      <c r="Z3191" s="32"/>
    </row>
    <row r="3192" spans="2:26" x14ac:dyDescent="0.2">
      <c r="B3192" s="34"/>
      <c r="C3192" s="30"/>
      <c r="D3192" s="30"/>
      <c r="E3192" s="30"/>
      <c r="F3192" s="30"/>
      <c r="G3192" s="30"/>
      <c r="H3192" s="30"/>
      <c r="I3192" s="30"/>
      <c r="J3192" s="30"/>
      <c r="K3192" s="30"/>
      <c r="L3192" s="30"/>
      <c r="M3192" s="30"/>
      <c r="N3192" s="30"/>
      <c r="O3192" s="30"/>
      <c r="P3192" s="30"/>
      <c r="Q3192" s="30"/>
      <c r="R3192" s="30"/>
      <c r="S3192" s="30"/>
      <c r="T3192" s="30"/>
      <c r="U3192" s="30"/>
      <c r="V3192" s="30"/>
      <c r="W3192" s="30"/>
      <c r="X3192" s="31"/>
      <c r="Y3192" s="30"/>
      <c r="Z3192" s="32"/>
    </row>
    <row r="3193" spans="2:26" x14ac:dyDescent="0.2">
      <c r="B3193" s="34"/>
      <c r="C3193" s="30"/>
      <c r="D3193" s="30"/>
      <c r="E3193" s="30"/>
      <c r="F3193" s="30"/>
      <c r="G3193" s="30"/>
      <c r="H3193" s="30"/>
      <c r="I3193" s="30"/>
      <c r="J3193" s="30"/>
      <c r="K3193" s="30"/>
      <c r="L3193" s="30"/>
      <c r="M3193" s="30"/>
      <c r="N3193" s="30"/>
      <c r="O3193" s="30"/>
      <c r="P3193" s="30"/>
      <c r="Q3193" s="30"/>
      <c r="R3193" s="30"/>
      <c r="S3193" s="30"/>
      <c r="T3193" s="30"/>
      <c r="U3193" s="30"/>
      <c r="V3193" s="30"/>
      <c r="W3193" s="30"/>
      <c r="X3193" s="31"/>
      <c r="Y3193" s="30"/>
      <c r="Z3193" s="32"/>
    </row>
    <row r="3194" spans="2:26" x14ac:dyDescent="0.2">
      <c r="B3194" s="34"/>
      <c r="C3194" s="30"/>
      <c r="D3194" s="30"/>
      <c r="E3194" s="30"/>
      <c r="F3194" s="30"/>
      <c r="G3194" s="30"/>
      <c r="H3194" s="30"/>
      <c r="I3194" s="30"/>
      <c r="J3194" s="30"/>
      <c r="K3194" s="30"/>
      <c r="L3194" s="30"/>
      <c r="M3194" s="30"/>
      <c r="N3194" s="30"/>
      <c r="O3194" s="30"/>
      <c r="P3194" s="30"/>
      <c r="Q3194" s="30"/>
      <c r="R3194" s="30"/>
      <c r="S3194" s="30"/>
      <c r="T3194" s="30"/>
      <c r="U3194" s="30"/>
      <c r="V3194" s="30"/>
      <c r="W3194" s="30"/>
      <c r="X3194" s="31"/>
      <c r="Y3194" s="30"/>
      <c r="Z3194" s="32"/>
    </row>
    <row r="3195" spans="2:26" x14ac:dyDescent="0.2">
      <c r="B3195" s="34"/>
      <c r="C3195" s="30"/>
      <c r="D3195" s="30"/>
      <c r="E3195" s="30"/>
      <c r="F3195" s="30"/>
      <c r="G3195" s="30"/>
      <c r="H3195" s="30"/>
      <c r="I3195" s="30"/>
      <c r="J3195" s="30"/>
      <c r="K3195" s="30"/>
      <c r="L3195" s="30"/>
      <c r="M3195" s="30"/>
      <c r="N3195" s="30"/>
      <c r="O3195" s="30"/>
      <c r="P3195" s="30"/>
      <c r="Q3195" s="30"/>
      <c r="R3195" s="30"/>
      <c r="S3195" s="30"/>
      <c r="T3195" s="30"/>
      <c r="U3195" s="30"/>
      <c r="V3195" s="30"/>
      <c r="W3195" s="30"/>
      <c r="X3195" s="31"/>
      <c r="Y3195" s="30"/>
      <c r="Z3195" s="32"/>
    </row>
    <row r="3196" spans="2:26" x14ac:dyDescent="0.2">
      <c r="B3196" s="34"/>
      <c r="C3196" s="30"/>
      <c r="D3196" s="30"/>
      <c r="E3196" s="30"/>
      <c r="F3196" s="30"/>
      <c r="G3196" s="30"/>
      <c r="H3196" s="30"/>
      <c r="I3196" s="30"/>
      <c r="J3196" s="30"/>
      <c r="K3196" s="30"/>
      <c r="L3196" s="30"/>
      <c r="M3196" s="30"/>
      <c r="N3196" s="30"/>
      <c r="O3196" s="30"/>
      <c r="P3196" s="30"/>
      <c r="Q3196" s="30"/>
      <c r="R3196" s="30"/>
      <c r="S3196" s="30"/>
      <c r="T3196" s="30"/>
      <c r="U3196" s="30"/>
      <c r="V3196" s="30"/>
      <c r="W3196" s="30"/>
      <c r="X3196" s="31"/>
      <c r="Y3196" s="30"/>
      <c r="Z3196" s="32"/>
    </row>
    <row r="3197" spans="2:26" x14ac:dyDescent="0.2">
      <c r="B3197" s="34"/>
      <c r="C3197" s="30"/>
      <c r="D3197" s="30"/>
      <c r="E3197" s="30"/>
      <c r="F3197" s="30"/>
      <c r="G3197" s="30"/>
      <c r="H3197" s="30"/>
      <c r="I3197" s="30"/>
      <c r="J3197" s="30"/>
      <c r="K3197" s="30"/>
      <c r="L3197" s="30"/>
      <c r="M3197" s="30"/>
      <c r="N3197" s="30"/>
      <c r="O3197" s="30"/>
      <c r="P3197" s="30"/>
      <c r="Q3197" s="30"/>
      <c r="R3197" s="30"/>
      <c r="S3197" s="30"/>
      <c r="T3197" s="30"/>
      <c r="U3197" s="30"/>
      <c r="V3197" s="30"/>
      <c r="W3197" s="30"/>
      <c r="X3197" s="31"/>
      <c r="Y3197" s="30"/>
      <c r="Z3197" s="32"/>
    </row>
    <row r="3198" spans="2:26" x14ac:dyDescent="0.2">
      <c r="B3198" s="34"/>
      <c r="C3198" s="30"/>
      <c r="D3198" s="30"/>
      <c r="E3198" s="30"/>
      <c r="F3198" s="30"/>
      <c r="G3198" s="30"/>
      <c r="H3198" s="30"/>
      <c r="I3198" s="30"/>
      <c r="J3198" s="30"/>
      <c r="K3198" s="30"/>
      <c r="L3198" s="30"/>
      <c r="M3198" s="30"/>
      <c r="N3198" s="30"/>
      <c r="O3198" s="30"/>
      <c r="P3198" s="30"/>
      <c r="Q3198" s="30"/>
      <c r="R3198" s="30"/>
      <c r="S3198" s="30"/>
      <c r="T3198" s="30"/>
      <c r="U3198" s="30"/>
      <c r="V3198" s="30"/>
      <c r="W3198" s="30"/>
      <c r="X3198" s="31"/>
      <c r="Y3198" s="30"/>
      <c r="Z3198" s="32"/>
    </row>
    <row r="3199" spans="2:26" x14ac:dyDescent="0.2">
      <c r="B3199" s="34"/>
      <c r="C3199" s="30"/>
      <c r="D3199" s="30"/>
      <c r="E3199" s="30"/>
      <c r="F3199" s="30"/>
      <c r="G3199" s="30"/>
      <c r="H3199" s="30"/>
      <c r="I3199" s="30"/>
      <c r="J3199" s="30"/>
      <c r="K3199" s="30"/>
      <c r="L3199" s="30"/>
      <c r="M3199" s="30"/>
      <c r="N3199" s="30"/>
      <c r="O3199" s="30"/>
      <c r="P3199" s="30"/>
      <c r="Q3199" s="30"/>
      <c r="R3199" s="30"/>
      <c r="S3199" s="30"/>
      <c r="T3199" s="30"/>
      <c r="U3199" s="30"/>
      <c r="V3199" s="30"/>
      <c r="W3199" s="30"/>
      <c r="X3199" s="31"/>
      <c r="Y3199" s="30"/>
      <c r="Z3199" s="32"/>
    </row>
    <row r="3200" spans="2:26" x14ac:dyDescent="0.2">
      <c r="B3200" s="34"/>
      <c r="C3200" s="30"/>
      <c r="D3200" s="30"/>
      <c r="E3200" s="30"/>
      <c r="F3200" s="30"/>
      <c r="G3200" s="30"/>
      <c r="H3200" s="30"/>
      <c r="I3200" s="30"/>
      <c r="J3200" s="30"/>
      <c r="K3200" s="30"/>
      <c r="L3200" s="30"/>
      <c r="M3200" s="30"/>
      <c r="N3200" s="30"/>
      <c r="O3200" s="30"/>
      <c r="P3200" s="30"/>
      <c r="Q3200" s="30"/>
      <c r="R3200" s="30"/>
      <c r="S3200" s="30"/>
      <c r="T3200" s="30"/>
      <c r="U3200" s="30"/>
      <c r="V3200" s="30"/>
      <c r="W3200" s="30"/>
      <c r="X3200" s="31"/>
      <c r="Y3200" s="30"/>
      <c r="Z3200" s="32"/>
    </row>
    <row r="3201" spans="2:26" x14ac:dyDescent="0.2">
      <c r="B3201" s="34"/>
      <c r="C3201" s="30"/>
      <c r="D3201" s="30"/>
      <c r="E3201" s="30"/>
      <c r="F3201" s="30"/>
      <c r="G3201" s="30"/>
      <c r="H3201" s="30"/>
      <c r="I3201" s="30"/>
      <c r="J3201" s="30"/>
      <c r="K3201" s="30"/>
      <c r="L3201" s="30"/>
      <c r="M3201" s="30"/>
      <c r="N3201" s="30"/>
      <c r="O3201" s="30"/>
      <c r="P3201" s="30"/>
      <c r="Q3201" s="30"/>
      <c r="R3201" s="30"/>
      <c r="S3201" s="30"/>
      <c r="T3201" s="30"/>
      <c r="U3201" s="30"/>
      <c r="V3201" s="30"/>
      <c r="W3201" s="30"/>
      <c r="X3201" s="31"/>
      <c r="Y3201" s="30"/>
      <c r="Z3201" s="32"/>
    </row>
    <row r="3202" spans="2:26" x14ac:dyDescent="0.2">
      <c r="B3202" s="34"/>
      <c r="C3202" s="30"/>
      <c r="D3202" s="30"/>
      <c r="E3202" s="30"/>
      <c r="F3202" s="30"/>
      <c r="G3202" s="30"/>
      <c r="H3202" s="30"/>
      <c r="I3202" s="30"/>
      <c r="J3202" s="30"/>
      <c r="K3202" s="30"/>
      <c r="L3202" s="30"/>
      <c r="M3202" s="30"/>
      <c r="N3202" s="30"/>
      <c r="O3202" s="30"/>
      <c r="P3202" s="30"/>
      <c r="Q3202" s="30"/>
      <c r="R3202" s="30"/>
      <c r="S3202" s="30"/>
      <c r="T3202" s="30"/>
      <c r="U3202" s="30"/>
      <c r="V3202" s="30"/>
      <c r="W3202" s="30"/>
      <c r="X3202" s="31"/>
      <c r="Y3202" s="30"/>
      <c r="Z3202" s="32"/>
    </row>
    <row r="3203" spans="2:26" x14ac:dyDescent="0.2">
      <c r="B3203" s="34"/>
      <c r="C3203" s="30"/>
      <c r="D3203" s="30"/>
      <c r="E3203" s="30"/>
      <c r="F3203" s="30"/>
      <c r="G3203" s="30"/>
      <c r="H3203" s="30"/>
      <c r="I3203" s="30"/>
      <c r="J3203" s="30"/>
      <c r="K3203" s="30"/>
      <c r="L3203" s="30"/>
      <c r="M3203" s="30"/>
      <c r="N3203" s="30"/>
      <c r="O3203" s="30"/>
      <c r="P3203" s="30"/>
      <c r="Q3203" s="30"/>
      <c r="R3203" s="30"/>
      <c r="S3203" s="30"/>
      <c r="T3203" s="30"/>
      <c r="U3203" s="30"/>
      <c r="V3203" s="30"/>
      <c r="W3203" s="30"/>
      <c r="X3203" s="31"/>
      <c r="Y3203" s="30"/>
      <c r="Z3203" s="32"/>
    </row>
    <row r="3204" spans="2:26" x14ac:dyDescent="0.2">
      <c r="B3204" s="34"/>
      <c r="C3204" s="30"/>
      <c r="D3204" s="30"/>
      <c r="E3204" s="30"/>
      <c r="F3204" s="30"/>
      <c r="G3204" s="30"/>
      <c r="H3204" s="30"/>
      <c r="I3204" s="30"/>
      <c r="J3204" s="30"/>
      <c r="K3204" s="30"/>
      <c r="L3204" s="30"/>
      <c r="M3204" s="30"/>
      <c r="N3204" s="30"/>
      <c r="O3204" s="30"/>
      <c r="P3204" s="30"/>
      <c r="Q3204" s="30"/>
      <c r="R3204" s="30"/>
      <c r="S3204" s="30"/>
      <c r="T3204" s="30"/>
      <c r="U3204" s="30"/>
      <c r="V3204" s="30"/>
      <c r="W3204" s="30"/>
      <c r="X3204" s="31"/>
      <c r="Y3204" s="30"/>
      <c r="Z3204" s="32"/>
    </row>
    <row r="3205" spans="2:26" x14ac:dyDescent="0.2">
      <c r="B3205" s="34"/>
      <c r="C3205" s="30"/>
      <c r="D3205" s="30"/>
      <c r="E3205" s="30"/>
      <c r="F3205" s="30"/>
      <c r="G3205" s="30"/>
      <c r="H3205" s="30"/>
      <c r="I3205" s="30"/>
      <c r="J3205" s="30"/>
      <c r="K3205" s="30"/>
      <c r="L3205" s="30"/>
      <c r="M3205" s="30"/>
      <c r="N3205" s="30"/>
      <c r="O3205" s="30"/>
      <c r="P3205" s="30"/>
      <c r="Q3205" s="30"/>
      <c r="R3205" s="30"/>
      <c r="S3205" s="30"/>
      <c r="T3205" s="30"/>
      <c r="U3205" s="30"/>
      <c r="V3205" s="30"/>
      <c r="W3205" s="30"/>
      <c r="X3205" s="31"/>
      <c r="Y3205" s="30"/>
      <c r="Z3205" s="32"/>
    </row>
    <row r="3206" spans="2:26" x14ac:dyDescent="0.2">
      <c r="B3206" s="34"/>
      <c r="C3206" s="30"/>
      <c r="D3206" s="30"/>
      <c r="E3206" s="30"/>
      <c r="F3206" s="30"/>
      <c r="G3206" s="30"/>
      <c r="H3206" s="30"/>
      <c r="I3206" s="30"/>
      <c r="J3206" s="30"/>
      <c r="K3206" s="30"/>
      <c r="L3206" s="30"/>
      <c r="M3206" s="30"/>
      <c r="N3206" s="30"/>
      <c r="O3206" s="30"/>
      <c r="P3206" s="30"/>
      <c r="Q3206" s="30"/>
      <c r="R3206" s="30"/>
      <c r="S3206" s="30"/>
      <c r="T3206" s="30"/>
      <c r="U3206" s="30"/>
      <c r="V3206" s="30"/>
      <c r="W3206" s="30"/>
      <c r="X3206" s="31"/>
      <c r="Y3206" s="30"/>
      <c r="Z3206" s="32"/>
    </row>
    <row r="3207" spans="2:26" x14ac:dyDescent="0.2">
      <c r="B3207" s="34"/>
      <c r="C3207" s="30"/>
      <c r="D3207" s="30"/>
      <c r="E3207" s="30"/>
      <c r="F3207" s="30"/>
      <c r="G3207" s="30"/>
      <c r="H3207" s="30"/>
      <c r="I3207" s="30"/>
      <c r="J3207" s="30"/>
      <c r="K3207" s="30"/>
      <c r="L3207" s="30"/>
      <c r="M3207" s="30"/>
      <c r="N3207" s="30"/>
      <c r="O3207" s="30"/>
      <c r="P3207" s="30"/>
      <c r="Q3207" s="30"/>
      <c r="R3207" s="30"/>
      <c r="S3207" s="30"/>
      <c r="T3207" s="30"/>
      <c r="U3207" s="30"/>
      <c r="V3207" s="30"/>
      <c r="W3207" s="30"/>
      <c r="X3207" s="31"/>
      <c r="Y3207" s="30"/>
      <c r="Z3207" s="32"/>
    </row>
    <row r="3208" spans="2:26" x14ac:dyDescent="0.2">
      <c r="B3208" s="34"/>
      <c r="C3208" s="30"/>
      <c r="D3208" s="30"/>
      <c r="E3208" s="30"/>
      <c r="F3208" s="30"/>
      <c r="G3208" s="30"/>
      <c r="H3208" s="30"/>
      <c r="I3208" s="30"/>
      <c r="J3208" s="30"/>
      <c r="K3208" s="30"/>
      <c r="L3208" s="30"/>
      <c r="M3208" s="30"/>
      <c r="N3208" s="30"/>
      <c r="O3208" s="30"/>
      <c r="P3208" s="30"/>
      <c r="Q3208" s="30"/>
      <c r="R3208" s="30"/>
      <c r="S3208" s="30"/>
      <c r="T3208" s="30"/>
      <c r="U3208" s="30"/>
      <c r="V3208" s="30"/>
      <c r="W3208" s="30"/>
      <c r="X3208" s="31"/>
      <c r="Y3208" s="30"/>
      <c r="Z3208" s="32"/>
    </row>
    <row r="3209" spans="2:26" x14ac:dyDescent="0.2">
      <c r="B3209" s="34"/>
      <c r="C3209" s="30"/>
      <c r="D3209" s="30"/>
      <c r="E3209" s="30"/>
      <c r="F3209" s="30"/>
      <c r="G3209" s="30"/>
      <c r="H3209" s="30"/>
      <c r="I3209" s="30"/>
      <c r="J3209" s="30"/>
      <c r="K3209" s="30"/>
      <c r="L3209" s="30"/>
      <c r="M3209" s="30"/>
      <c r="N3209" s="30"/>
      <c r="O3209" s="30"/>
      <c r="P3209" s="30"/>
      <c r="Q3209" s="30"/>
      <c r="R3209" s="30"/>
      <c r="S3209" s="30"/>
      <c r="T3209" s="30"/>
      <c r="U3209" s="30"/>
      <c r="V3209" s="30"/>
      <c r="W3209" s="30"/>
      <c r="X3209" s="31"/>
      <c r="Y3209" s="30"/>
      <c r="Z3209" s="32"/>
    </row>
    <row r="3210" spans="2:26" x14ac:dyDescent="0.2">
      <c r="B3210" s="34"/>
      <c r="C3210" s="30"/>
      <c r="D3210" s="30"/>
      <c r="E3210" s="30"/>
      <c r="F3210" s="30"/>
      <c r="G3210" s="30"/>
      <c r="H3210" s="30"/>
      <c r="I3210" s="30"/>
      <c r="J3210" s="30"/>
      <c r="K3210" s="30"/>
      <c r="L3210" s="30"/>
      <c r="M3210" s="30"/>
      <c r="N3210" s="30"/>
      <c r="O3210" s="30"/>
      <c r="P3210" s="30"/>
      <c r="Q3210" s="30"/>
      <c r="R3210" s="30"/>
      <c r="S3210" s="30"/>
      <c r="T3210" s="30"/>
      <c r="U3210" s="30"/>
      <c r="V3210" s="30"/>
      <c r="W3210" s="30"/>
      <c r="X3210" s="31"/>
      <c r="Y3210" s="30"/>
      <c r="Z3210" s="32"/>
    </row>
    <row r="3211" spans="2:26" x14ac:dyDescent="0.2">
      <c r="B3211" s="34"/>
      <c r="C3211" s="30"/>
      <c r="D3211" s="30"/>
      <c r="E3211" s="30"/>
      <c r="F3211" s="30"/>
      <c r="G3211" s="30"/>
      <c r="H3211" s="30"/>
      <c r="I3211" s="30"/>
      <c r="J3211" s="30"/>
      <c r="K3211" s="30"/>
      <c r="L3211" s="30"/>
      <c r="M3211" s="30"/>
      <c r="N3211" s="30"/>
      <c r="O3211" s="30"/>
      <c r="P3211" s="30"/>
      <c r="Q3211" s="30"/>
      <c r="R3211" s="30"/>
      <c r="S3211" s="30"/>
      <c r="T3211" s="30"/>
      <c r="U3211" s="30"/>
      <c r="V3211" s="30"/>
      <c r="W3211" s="30"/>
      <c r="X3211" s="31"/>
      <c r="Y3211" s="30"/>
      <c r="Z3211" s="32"/>
    </row>
    <row r="3212" spans="2:26" x14ac:dyDescent="0.2">
      <c r="B3212" s="34"/>
      <c r="C3212" s="30"/>
      <c r="D3212" s="30"/>
      <c r="E3212" s="30"/>
      <c r="F3212" s="30"/>
      <c r="G3212" s="30"/>
      <c r="H3212" s="30"/>
      <c r="I3212" s="30"/>
      <c r="J3212" s="30"/>
      <c r="K3212" s="30"/>
      <c r="L3212" s="30"/>
      <c r="M3212" s="30"/>
      <c r="N3212" s="30"/>
      <c r="O3212" s="30"/>
      <c r="P3212" s="30"/>
      <c r="Q3212" s="30"/>
      <c r="R3212" s="30"/>
      <c r="S3212" s="30"/>
      <c r="T3212" s="30"/>
      <c r="U3212" s="30"/>
      <c r="V3212" s="30"/>
      <c r="W3212" s="30"/>
      <c r="X3212" s="31"/>
      <c r="Y3212" s="30"/>
      <c r="Z3212" s="32"/>
    </row>
    <row r="3213" spans="2:26" x14ac:dyDescent="0.2">
      <c r="B3213" s="34"/>
      <c r="C3213" s="30"/>
      <c r="D3213" s="30"/>
      <c r="E3213" s="30"/>
      <c r="F3213" s="30"/>
      <c r="G3213" s="30"/>
      <c r="H3213" s="30"/>
      <c r="I3213" s="30"/>
      <c r="J3213" s="30"/>
      <c r="K3213" s="30"/>
      <c r="L3213" s="30"/>
      <c r="M3213" s="30"/>
      <c r="N3213" s="30"/>
      <c r="O3213" s="30"/>
      <c r="P3213" s="30"/>
      <c r="Q3213" s="30"/>
      <c r="R3213" s="30"/>
      <c r="S3213" s="30"/>
      <c r="T3213" s="30"/>
      <c r="U3213" s="30"/>
      <c r="V3213" s="30"/>
      <c r="W3213" s="30"/>
      <c r="X3213" s="31"/>
      <c r="Y3213" s="30"/>
      <c r="Z3213" s="32"/>
    </row>
    <row r="3214" spans="2:26" x14ac:dyDescent="0.2">
      <c r="B3214" s="34"/>
      <c r="C3214" s="30"/>
      <c r="D3214" s="30"/>
      <c r="E3214" s="30"/>
      <c r="F3214" s="30"/>
      <c r="G3214" s="30"/>
      <c r="H3214" s="30"/>
      <c r="I3214" s="30"/>
      <c r="J3214" s="30"/>
      <c r="K3214" s="30"/>
      <c r="L3214" s="30"/>
      <c r="M3214" s="30"/>
      <c r="N3214" s="30"/>
      <c r="O3214" s="30"/>
      <c r="P3214" s="30"/>
      <c r="Q3214" s="30"/>
      <c r="R3214" s="30"/>
      <c r="S3214" s="30"/>
      <c r="T3214" s="30"/>
      <c r="U3214" s="30"/>
      <c r="V3214" s="30"/>
      <c r="W3214" s="30"/>
      <c r="X3214" s="31"/>
      <c r="Y3214" s="30"/>
      <c r="Z3214" s="32"/>
    </row>
    <row r="3215" spans="2:26" x14ac:dyDescent="0.2">
      <c r="B3215" s="34"/>
      <c r="C3215" s="30"/>
      <c r="D3215" s="30"/>
      <c r="E3215" s="30"/>
      <c r="F3215" s="30"/>
      <c r="G3215" s="30"/>
      <c r="H3215" s="30"/>
      <c r="I3215" s="30"/>
      <c r="J3215" s="30"/>
      <c r="K3215" s="30"/>
      <c r="L3215" s="30"/>
      <c r="M3215" s="30"/>
      <c r="N3215" s="30"/>
      <c r="O3215" s="30"/>
      <c r="P3215" s="30"/>
      <c r="Q3215" s="30"/>
      <c r="R3215" s="30"/>
      <c r="S3215" s="30"/>
      <c r="T3215" s="30"/>
      <c r="U3215" s="30"/>
      <c r="V3215" s="30"/>
      <c r="W3215" s="30"/>
      <c r="X3215" s="31"/>
      <c r="Y3215" s="30"/>
      <c r="Z3215" s="32"/>
    </row>
    <row r="3216" spans="2:26" x14ac:dyDescent="0.2">
      <c r="B3216" s="34"/>
      <c r="C3216" s="30"/>
      <c r="D3216" s="30"/>
      <c r="E3216" s="30"/>
      <c r="F3216" s="30"/>
      <c r="G3216" s="30"/>
      <c r="H3216" s="30"/>
      <c r="I3216" s="30"/>
      <c r="J3216" s="30"/>
      <c r="K3216" s="30"/>
      <c r="L3216" s="30"/>
      <c r="M3216" s="30"/>
      <c r="N3216" s="30"/>
      <c r="O3216" s="30"/>
      <c r="P3216" s="30"/>
      <c r="Q3216" s="30"/>
      <c r="R3216" s="30"/>
      <c r="S3216" s="30"/>
      <c r="T3216" s="30"/>
      <c r="U3216" s="30"/>
      <c r="V3216" s="30"/>
      <c r="W3216" s="30"/>
      <c r="X3216" s="31"/>
      <c r="Y3216" s="30"/>
      <c r="Z3216" s="32"/>
    </row>
    <row r="3217" spans="2:26" x14ac:dyDescent="0.2">
      <c r="B3217" s="34"/>
      <c r="C3217" s="30"/>
      <c r="D3217" s="30"/>
      <c r="E3217" s="30"/>
      <c r="F3217" s="30"/>
      <c r="G3217" s="30"/>
      <c r="H3217" s="30"/>
      <c r="I3217" s="30"/>
      <c r="J3217" s="30"/>
      <c r="K3217" s="30"/>
      <c r="L3217" s="30"/>
      <c r="M3217" s="30"/>
      <c r="N3217" s="30"/>
      <c r="O3217" s="30"/>
      <c r="P3217" s="30"/>
      <c r="Q3217" s="30"/>
      <c r="R3217" s="30"/>
      <c r="S3217" s="30"/>
      <c r="T3217" s="30"/>
      <c r="U3217" s="30"/>
      <c r="V3217" s="30"/>
      <c r="W3217" s="30"/>
      <c r="X3217" s="31"/>
      <c r="Y3217" s="30"/>
      <c r="Z3217" s="32"/>
    </row>
    <row r="3218" spans="2:26" x14ac:dyDescent="0.2">
      <c r="B3218" s="34"/>
      <c r="C3218" s="30"/>
      <c r="D3218" s="30"/>
      <c r="E3218" s="30"/>
      <c r="F3218" s="30"/>
      <c r="G3218" s="30"/>
      <c r="H3218" s="30"/>
      <c r="I3218" s="30"/>
      <c r="J3218" s="30"/>
      <c r="K3218" s="30"/>
      <c r="L3218" s="30"/>
      <c r="M3218" s="30"/>
      <c r="N3218" s="30"/>
      <c r="O3218" s="30"/>
      <c r="P3218" s="30"/>
      <c r="Q3218" s="30"/>
      <c r="R3218" s="30"/>
      <c r="S3218" s="30"/>
      <c r="T3218" s="30"/>
      <c r="U3218" s="30"/>
      <c r="V3218" s="30"/>
      <c r="W3218" s="30"/>
      <c r="X3218" s="31"/>
      <c r="Y3218" s="30"/>
      <c r="Z3218" s="32"/>
    </row>
    <row r="3219" spans="2:26" x14ac:dyDescent="0.2">
      <c r="B3219" s="34"/>
      <c r="C3219" s="30"/>
      <c r="D3219" s="30"/>
      <c r="E3219" s="30"/>
      <c r="F3219" s="30"/>
      <c r="G3219" s="30"/>
      <c r="H3219" s="30"/>
      <c r="I3219" s="30"/>
      <c r="J3219" s="30"/>
      <c r="K3219" s="30"/>
      <c r="L3219" s="30"/>
      <c r="M3219" s="30"/>
      <c r="N3219" s="30"/>
      <c r="O3219" s="30"/>
      <c r="P3219" s="30"/>
      <c r="Q3219" s="30"/>
      <c r="R3219" s="30"/>
      <c r="S3219" s="30"/>
      <c r="T3219" s="30"/>
      <c r="U3219" s="30"/>
      <c r="V3219" s="30"/>
      <c r="W3219" s="30"/>
      <c r="X3219" s="31"/>
      <c r="Y3219" s="30"/>
      <c r="Z3219" s="32"/>
    </row>
    <row r="3220" spans="2:26" x14ac:dyDescent="0.2">
      <c r="B3220" s="34"/>
      <c r="C3220" s="30"/>
      <c r="D3220" s="30"/>
      <c r="E3220" s="30"/>
      <c r="F3220" s="30"/>
      <c r="G3220" s="30"/>
      <c r="H3220" s="30"/>
      <c r="I3220" s="30"/>
      <c r="J3220" s="30"/>
      <c r="K3220" s="30"/>
      <c r="L3220" s="30"/>
      <c r="M3220" s="30"/>
      <c r="N3220" s="30"/>
      <c r="O3220" s="30"/>
      <c r="P3220" s="30"/>
      <c r="Q3220" s="30"/>
      <c r="R3220" s="30"/>
      <c r="S3220" s="30"/>
      <c r="T3220" s="30"/>
      <c r="U3220" s="30"/>
      <c r="V3220" s="30"/>
      <c r="W3220" s="30"/>
      <c r="X3220" s="31"/>
      <c r="Y3220" s="30"/>
      <c r="Z3220" s="32"/>
    </row>
    <row r="3221" spans="2:26" x14ac:dyDescent="0.2">
      <c r="B3221" s="34"/>
      <c r="C3221" s="30"/>
      <c r="D3221" s="30"/>
      <c r="E3221" s="30"/>
      <c r="F3221" s="30"/>
      <c r="G3221" s="30"/>
      <c r="H3221" s="30"/>
      <c r="I3221" s="30"/>
      <c r="J3221" s="30"/>
      <c r="K3221" s="30"/>
      <c r="L3221" s="30"/>
      <c r="M3221" s="30"/>
      <c r="N3221" s="30"/>
      <c r="O3221" s="30"/>
      <c r="P3221" s="30"/>
      <c r="Q3221" s="30"/>
      <c r="R3221" s="30"/>
      <c r="S3221" s="30"/>
      <c r="T3221" s="30"/>
      <c r="U3221" s="30"/>
      <c r="V3221" s="30"/>
      <c r="W3221" s="30"/>
      <c r="X3221" s="31"/>
      <c r="Y3221" s="30"/>
      <c r="Z3221" s="32"/>
    </row>
    <row r="3222" spans="2:26" x14ac:dyDescent="0.2">
      <c r="B3222" s="34"/>
      <c r="C3222" s="30"/>
      <c r="D3222" s="30"/>
      <c r="E3222" s="30"/>
      <c r="F3222" s="30"/>
      <c r="G3222" s="30"/>
      <c r="H3222" s="30"/>
      <c r="I3222" s="30"/>
      <c r="J3222" s="30"/>
      <c r="K3222" s="30"/>
      <c r="L3222" s="30"/>
      <c r="M3222" s="30"/>
      <c r="N3222" s="30"/>
      <c r="O3222" s="30"/>
      <c r="P3222" s="30"/>
      <c r="Q3222" s="30"/>
      <c r="R3222" s="30"/>
      <c r="S3222" s="30"/>
      <c r="T3222" s="30"/>
      <c r="U3222" s="30"/>
      <c r="V3222" s="30"/>
      <c r="W3222" s="30"/>
      <c r="X3222" s="31"/>
      <c r="Y3222" s="30"/>
      <c r="Z3222" s="32"/>
    </row>
    <row r="3223" spans="2:26" x14ac:dyDescent="0.2">
      <c r="B3223" s="34"/>
      <c r="C3223" s="30"/>
      <c r="D3223" s="30"/>
      <c r="E3223" s="30"/>
      <c r="F3223" s="30"/>
      <c r="G3223" s="30"/>
      <c r="H3223" s="30"/>
      <c r="I3223" s="30"/>
      <c r="J3223" s="30"/>
      <c r="K3223" s="30"/>
      <c r="L3223" s="30"/>
      <c r="M3223" s="30"/>
      <c r="N3223" s="30"/>
      <c r="O3223" s="30"/>
      <c r="P3223" s="30"/>
      <c r="Q3223" s="30"/>
      <c r="R3223" s="30"/>
      <c r="S3223" s="30"/>
      <c r="T3223" s="30"/>
      <c r="U3223" s="30"/>
      <c r="V3223" s="30"/>
      <c r="W3223" s="30"/>
      <c r="X3223" s="31"/>
      <c r="Y3223" s="30"/>
      <c r="Z3223" s="32"/>
    </row>
    <row r="3224" spans="2:26" x14ac:dyDescent="0.2">
      <c r="B3224" s="34"/>
      <c r="C3224" s="30"/>
      <c r="D3224" s="30"/>
      <c r="E3224" s="30"/>
      <c r="F3224" s="30"/>
      <c r="G3224" s="30"/>
      <c r="H3224" s="30"/>
      <c r="I3224" s="30"/>
      <c r="J3224" s="30"/>
      <c r="K3224" s="30"/>
      <c r="L3224" s="30"/>
      <c r="M3224" s="30"/>
      <c r="N3224" s="30"/>
      <c r="O3224" s="30"/>
      <c r="P3224" s="30"/>
      <c r="Q3224" s="30"/>
      <c r="R3224" s="30"/>
      <c r="S3224" s="30"/>
      <c r="T3224" s="30"/>
      <c r="U3224" s="30"/>
      <c r="V3224" s="30"/>
      <c r="W3224" s="30"/>
      <c r="X3224" s="31"/>
      <c r="Y3224" s="30"/>
      <c r="Z3224" s="32"/>
    </row>
    <row r="3225" spans="2:26" x14ac:dyDescent="0.2">
      <c r="B3225" s="34"/>
      <c r="C3225" s="30"/>
      <c r="D3225" s="30"/>
      <c r="E3225" s="30"/>
      <c r="F3225" s="30"/>
      <c r="G3225" s="30"/>
      <c r="H3225" s="30"/>
      <c r="I3225" s="30"/>
      <c r="J3225" s="30"/>
      <c r="K3225" s="30"/>
      <c r="L3225" s="30"/>
      <c r="M3225" s="30"/>
      <c r="N3225" s="30"/>
      <c r="O3225" s="30"/>
      <c r="P3225" s="30"/>
      <c r="Q3225" s="30"/>
      <c r="R3225" s="30"/>
      <c r="S3225" s="30"/>
      <c r="T3225" s="30"/>
      <c r="U3225" s="30"/>
      <c r="V3225" s="30"/>
      <c r="W3225" s="30"/>
      <c r="X3225" s="31"/>
      <c r="Y3225" s="30"/>
      <c r="Z3225" s="32"/>
    </row>
    <row r="3226" spans="2:26" x14ac:dyDescent="0.2">
      <c r="B3226" s="34"/>
      <c r="C3226" s="30"/>
      <c r="D3226" s="30"/>
      <c r="E3226" s="30"/>
      <c r="F3226" s="30"/>
      <c r="G3226" s="30"/>
      <c r="H3226" s="30"/>
      <c r="I3226" s="30"/>
      <c r="J3226" s="30"/>
      <c r="K3226" s="30"/>
      <c r="L3226" s="30"/>
      <c r="M3226" s="30"/>
      <c r="N3226" s="30"/>
      <c r="O3226" s="30"/>
      <c r="P3226" s="30"/>
      <c r="Q3226" s="30"/>
      <c r="R3226" s="30"/>
      <c r="S3226" s="30"/>
      <c r="T3226" s="30"/>
      <c r="U3226" s="30"/>
      <c r="V3226" s="30"/>
      <c r="W3226" s="30"/>
      <c r="X3226" s="31"/>
      <c r="Y3226" s="30"/>
      <c r="Z3226" s="32"/>
    </row>
    <row r="3227" spans="2:26" x14ac:dyDescent="0.2">
      <c r="B3227" s="34"/>
      <c r="C3227" s="30"/>
      <c r="D3227" s="30"/>
      <c r="E3227" s="30"/>
      <c r="F3227" s="30"/>
      <c r="G3227" s="30"/>
      <c r="H3227" s="30"/>
      <c r="I3227" s="30"/>
      <c r="J3227" s="30"/>
      <c r="K3227" s="30"/>
      <c r="L3227" s="30"/>
      <c r="M3227" s="30"/>
      <c r="N3227" s="30"/>
      <c r="O3227" s="30"/>
      <c r="P3227" s="30"/>
      <c r="Q3227" s="30"/>
      <c r="R3227" s="30"/>
      <c r="S3227" s="30"/>
      <c r="T3227" s="30"/>
      <c r="U3227" s="30"/>
      <c r="V3227" s="30"/>
      <c r="W3227" s="30"/>
      <c r="X3227" s="31"/>
      <c r="Y3227" s="30"/>
      <c r="Z3227" s="32"/>
    </row>
    <row r="3228" spans="2:26" x14ac:dyDescent="0.2">
      <c r="B3228" s="34"/>
      <c r="C3228" s="30"/>
      <c r="D3228" s="30"/>
      <c r="E3228" s="30"/>
      <c r="F3228" s="30"/>
      <c r="G3228" s="30"/>
      <c r="H3228" s="30"/>
      <c r="I3228" s="30"/>
      <c r="J3228" s="30"/>
      <c r="K3228" s="30"/>
      <c r="L3228" s="30"/>
      <c r="M3228" s="30"/>
      <c r="N3228" s="30"/>
      <c r="O3228" s="30"/>
      <c r="P3228" s="30"/>
      <c r="Q3228" s="30"/>
      <c r="R3228" s="30"/>
      <c r="S3228" s="30"/>
      <c r="T3228" s="30"/>
      <c r="U3228" s="30"/>
      <c r="V3228" s="30"/>
      <c r="W3228" s="30"/>
      <c r="X3228" s="31"/>
      <c r="Y3228" s="30"/>
      <c r="Z3228" s="32"/>
    </row>
    <row r="3229" spans="2:26" x14ac:dyDescent="0.2">
      <c r="B3229" s="34"/>
      <c r="C3229" s="30"/>
      <c r="D3229" s="30"/>
      <c r="E3229" s="30"/>
      <c r="F3229" s="30"/>
      <c r="G3229" s="30"/>
      <c r="H3229" s="30"/>
      <c r="I3229" s="30"/>
      <c r="J3229" s="30"/>
      <c r="K3229" s="30"/>
      <c r="L3229" s="30"/>
      <c r="M3229" s="30"/>
      <c r="N3229" s="30"/>
      <c r="O3229" s="30"/>
      <c r="P3229" s="30"/>
      <c r="Q3229" s="30"/>
      <c r="R3229" s="30"/>
      <c r="S3229" s="30"/>
      <c r="T3229" s="30"/>
      <c r="U3229" s="30"/>
      <c r="V3229" s="30"/>
      <c r="W3229" s="30"/>
      <c r="X3229" s="31"/>
      <c r="Y3229" s="30"/>
      <c r="Z3229" s="32"/>
    </row>
    <row r="3230" spans="2:26" x14ac:dyDescent="0.2">
      <c r="B3230" s="34"/>
      <c r="C3230" s="30"/>
      <c r="D3230" s="30"/>
      <c r="E3230" s="30"/>
      <c r="F3230" s="30"/>
      <c r="G3230" s="30"/>
      <c r="H3230" s="30"/>
      <c r="I3230" s="30"/>
      <c r="J3230" s="30"/>
      <c r="K3230" s="30"/>
      <c r="L3230" s="30"/>
      <c r="M3230" s="30"/>
      <c r="N3230" s="30"/>
      <c r="O3230" s="30"/>
      <c r="P3230" s="30"/>
      <c r="Q3230" s="30"/>
      <c r="R3230" s="30"/>
      <c r="S3230" s="30"/>
      <c r="T3230" s="30"/>
      <c r="U3230" s="30"/>
      <c r="V3230" s="30"/>
      <c r="W3230" s="30"/>
      <c r="X3230" s="31"/>
      <c r="Y3230" s="30"/>
      <c r="Z3230" s="32"/>
    </row>
    <row r="3231" spans="2:26" x14ac:dyDescent="0.2">
      <c r="B3231" s="34"/>
      <c r="C3231" s="30"/>
      <c r="D3231" s="30"/>
      <c r="E3231" s="30"/>
      <c r="F3231" s="30"/>
      <c r="G3231" s="30"/>
      <c r="H3231" s="30"/>
      <c r="I3231" s="30"/>
      <c r="J3231" s="30"/>
      <c r="K3231" s="30"/>
      <c r="L3231" s="30"/>
      <c r="M3231" s="30"/>
      <c r="N3231" s="30"/>
      <c r="O3231" s="30"/>
      <c r="P3231" s="30"/>
      <c r="Q3231" s="30"/>
      <c r="R3231" s="30"/>
      <c r="S3231" s="30"/>
      <c r="T3231" s="30"/>
      <c r="U3231" s="30"/>
      <c r="V3231" s="30"/>
      <c r="W3231" s="30"/>
      <c r="X3231" s="31"/>
      <c r="Y3231" s="30"/>
      <c r="Z3231" s="32"/>
    </row>
    <row r="3232" spans="2:26" x14ac:dyDescent="0.2">
      <c r="B3232" s="34"/>
      <c r="C3232" s="30"/>
      <c r="D3232" s="30"/>
      <c r="E3232" s="30"/>
      <c r="F3232" s="30"/>
      <c r="G3232" s="30"/>
      <c r="H3232" s="30"/>
      <c r="I3232" s="30"/>
      <c r="J3232" s="30"/>
      <c r="K3232" s="30"/>
      <c r="L3232" s="30"/>
      <c r="M3232" s="30"/>
      <c r="N3232" s="30"/>
      <c r="O3232" s="30"/>
      <c r="P3232" s="30"/>
      <c r="Q3232" s="30"/>
      <c r="R3232" s="30"/>
      <c r="S3232" s="30"/>
      <c r="T3232" s="30"/>
      <c r="U3232" s="30"/>
      <c r="V3232" s="30"/>
      <c r="W3232" s="30"/>
      <c r="X3232" s="31"/>
      <c r="Y3232" s="30"/>
      <c r="Z3232" s="32"/>
    </row>
    <row r="3233" spans="2:26" x14ac:dyDescent="0.2">
      <c r="B3233" s="34"/>
      <c r="C3233" s="30"/>
      <c r="D3233" s="30"/>
      <c r="E3233" s="30"/>
      <c r="F3233" s="30"/>
      <c r="G3233" s="30"/>
      <c r="H3233" s="30"/>
      <c r="I3233" s="30"/>
      <c r="J3233" s="30"/>
      <c r="K3233" s="30"/>
      <c r="L3233" s="30"/>
      <c r="M3233" s="30"/>
      <c r="N3233" s="30"/>
      <c r="O3233" s="30"/>
      <c r="P3233" s="30"/>
      <c r="Q3233" s="30"/>
      <c r="R3233" s="30"/>
      <c r="S3233" s="30"/>
      <c r="T3233" s="30"/>
      <c r="U3233" s="30"/>
      <c r="V3233" s="30"/>
      <c r="W3233" s="30"/>
      <c r="X3233" s="31"/>
      <c r="Y3233" s="30"/>
      <c r="Z3233" s="32"/>
    </row>
    <row r="3234" spans="2:26" x14ac:dyDescent="0.2">
      <c r="B3234" s="34"/>
      <c r="C3234" s="30"/>
      <c r="D3234" s="30"/>
      <c r="E3234" s="30"/>
      <c r="F3234" s="30"/>
      <c r="G3234" s="30"/>
      <c r="H3234" s="30"/>
      <c r="I3234" s="30"/>
      <c r="J3234" s="30"/>
      <c r="K3234" s="30"/>
      <c r="L3234" s="30"/>
      <c r="M3234" s="30"/>
      <c r="N3234" s="30"/>
      <c r="O3234" s="30"/>
      <c r="P3234" s="30"/>
      <c r="Q3234" s="30"/>
      <c r="R3234" s="30"/>
      <c r="S3234" s="30"/>
      <c r="T3234" s="30"/>
      <c r="U3234" s="30"/>
      <c r="V3234" s="30"/>
      <c r="W3234" s="30"/>
      <c r="X3234" s="31"/>
      <c r="Y3234" s="30"/>
      <c r="Z3234" s="32"/>
    </row>
    <row r="3235" spans="2:26" x14ac:dyDescent="0.2">
      <c r="B3235" s="34"/>
      <c r="C3235" s="30"/>
      <c r="D3235" s="30"/>
      <c r="E3235" s="30"/>
      <c r="F3235" s="30"/>
      <c r="G3235" s="30"/>
      <c r="H3235" s="30"/>
      <c r="I3235" s="30"/>
      <c r="J3235" s="30"/>
      <c r="K3235" s="30"/>
      <c r="L3235" s="30"/>
      <c r="M3235" s="30"/>
      <c r="N3235" s="30"/>
      <c r="O3235" s="30"/>
      <c r="P3235" s="30"/>
      <c r="Q3235" s="30"/>
      <c r="R3235" s="30"/>
      <c r="S3235" s="30"/>
      <c r="T3235" s="30"/>
      <c r="U3235" s="30"/>
      <c r="V3235" s="30"/>
      <c r="W3235" s="30"/>
      <c r="X3235" s="31"/>
      <c r="Y3235" s="30"/>
      <c r="Z3235" s="32"/>
    </row>
    <row r="3236" spans="2:26" x14ac:dyDescent="0.2">
      <c r="B3236" s="34"/>
      <c r="C3236" s="30"/>
      <c r="D3236" s="30"/>
      <c r="E3236" s="30"/>
      <c r="F3236" s="30"/>
      <c r="G3236" s="30"/>
      <c r="H3236" s="30"/>
      <c r="I3236" s="30"/>
      <c r="J3236" s="30"/>
      <c r="K3236" s="30"/>
      <c r="L3236" s="30"/>
      <c r="M3236" s="30"/>
      <c r="N3236" s="30"/>
      <c r="O3236" s="30"/>
      <c r="P3236" s="30"/>
      <c r="Q3236" s="30"/>
      <c r="R3236" s="30"/>
      <c r="S3236" s="30"/>
      <c r="T3236" s="30"/>
      <c r="U3236" s="30"/>
      <c r="V3236" s="30"/>
      <c r="W3236" s="30"/>
      <c r="X3236" s="31"/>
      <c r="Y3236" s="30"/>
      <c r="Z3236" s="32"/>
    </row>
    <row r="3237" spans="2:26" x14ac:dyDescent="0.2">
      <c r="B3237" s="34"/>
      <c r="C3237" s="30"/>
      <c r="D3237" s="30"/>
      <c r="E3237" s="30"/>
      <c r="F3237" s="30"/>
      <c r="G3237" s="30"/>
      <c r="H3237" s="30"/>
      <c r="I3237" s="30"/>
      <c r="J3237" s="30"/>
      <c r="K3237" s="30"/>
      <c r="L3237" s="30"/>
      <c r="M3237" s="30"/>
      <c r="N3237" s="30"/>
      <c r="O3237" s="30"/>
      <c r="P3237" s="30"/>
      <c r="Q3237" s="30"/>
      <c r="R3237" s="30"/>
      <c r="S3237" s="30"/>
      <c r="T3237" s="30"/>
      <c r="U3237" s="30"/>
      <c r="V3237" s="30"/>
      <c r="W3237" s="30"/>
      <c r="X3237" s="31"/>
      <c r="Y3237" s="30"/>
      <c r="Z3237" s="32"/>
    </row>
    <row r="3238" spans="2:26" x14ac:dyDescent="0.2">
      <c r="B3238" s="34"/>
      <c r="C3238" s="30"/>
      <c r="D3238" s="30"/>
      <c r="E3238" s="30"/>
      <c r="F3238" s="30"/>
      <c r="G3238" s="30"/>
      <c r="H3238" s="30"/>
      <c r="I3238" s="30"/>
      <c r="J3238" s="30"/>
      <c r="K3238" s="30"/>
      <c r="L3238" s="30"/>
      <c r="M3238" s="30"/>
      <c r="N3238" s="30"/>
      <c r="O3238" s="30"/>
      <c r="P3238" s="30"/>
      <c r="Q3238" s="30"/>
      <c r="R3238" s="30"/>
      <c r="S3238" s="30"/>
      <c r="T3238" s="30"/>
      <c r="U3238" s="30"/>
      <c r="V3238" s="30"/>
      <c r="W3238" s="30"/>
      <c r="X3238" s="31"/>
      <c r="Y3238" s="30"/>
      <c r="Z3238" s="32"/>
    </row>
    <row r="3239" spans="2:26" x14ac:dyDescent="0.2">
      <c r="B3239" s="34"/>
      <c r="C3239" s="30"/>
      <c r="D3239" s="30"/>
      <c r="E3239" s="30"/>
      <c r="F3239" s="30"/>
      <c r="G3239" s="30"/>
      <c r="H3239" s="30"/>
      <c r="I3239" s="30"/>
      <c r="J3239" s="30"/>
      <c r="K3239" s="30"/>
      <c r="L3239" s="30"/>
      <c r="M3239" s="30"/>
      <c r="N3239" s="30"/>
      <c r="O3239" s="30"/>
      <c r="P3239" s="30"/>
      <c r="Q3239" s="30"/>
      <c r="R3239" s="30"/>
      <c r="S3239" s="30"/>
      <c r="T3239" s="30"/>
      <c r="U3239" s="30"/>
      <c r="V3239" s="30"/>
      <c r="W3239" s="30"/>
      <c r="X3239" s="31"/>
      <c r="Y3239" s="30"/>
      <c r="Z3239" s="32"/>
    </row>
    <row r="3240" spans="2:26" x14ac:dyDescent="0.2">
      <c r="B3240" s="34"/>
      <c r="C3240" s="30"/>
      <c r="D3240" s="30"/>
      <c r="E3240" s="30"/>
      <c r="F3240" s="30"/>
      <c r="G3240" s="30"/>
      <c r="H3240" s="30"/>
      <c r="I3240" s="30"/>
      <c r="J3240" s="30"/>
      <c r="K3240" s="30"/>
      <c r="L3240" s="30"/>
      <c r="M3240" s="30"/>
      <c r="N3240" s="30"/>
      <c r="O3240" s="30"/>
      <c r="P3240" s="30"/>
      <c r="Q3240" s="30"/>
      <c r="R3240" s="30"/>
      <c r="S3240" s="30"/>
      <c r="T3240" s="30"/>
      <c r="U3240" s="30"/>
      <c r="V3240" s="30"/>
      <c r="W3240" s="30"/>
      <c r="X3240" s="31"/>
      <c r="Y3240" s="30"/>
      <c r="Z3240" s="32"/>
    </row>
    <row r="3241" spans="2:26" x14ac:dyDescent="0.2">
      <c r="B3241" s="34"/>
      <c r="C3241" s="30"/>
      <c r="D3241" s="30"/>
      <c r="E3241" s="30"/>
      <c r="F3241" s="30"/>
      <c r="G3241" s="30"/>
      <c r="H3241" s="30"/>
      <c r="I3241" s="30"/>
      <c r="J3241" s="30"/>
      <c r="K3241" s="30"/>
      <c r="L3241" s="30"/>
      <c r="M3241" s="30"/>
      <c r="N3241" s="30"/>
      <c r="O3241" s="30"/>
      <c r="P3241" s="30"/>
      <c r="Q3241" s="30"/>
      <c r="R3241" s="30"/>
      <c r="S3241" s="30"/>
      <c r="T3241" s="30"/>
      <c r="U3241" s="30"/>
      <c r="V3241" s="30"/>
      <c r="W3241" s="30"/>
      <c r="X3241" s="31"/>
      <c r="Y3241" s="30"/>
      <c r="Z3241" s="32"/>
    </row>
    <row r="3242" spans="2:26" x14ac:dyDescent="0.2">
      <c r="B3242" s="34"/>
      <c r="C3242" s="30"/>
      <c r="D3242" s="30"/>
      <c r="E3242" s="30"/>
      <c r="F3242" s="30"/>
      <c r="G3242" s="30"/>
      <c r="H3242" s="30"/>
      <c r="I3242" s="30"/>
      <c r="J3242" s="30"/>
      <c r="K3242" s="30"/>
      <c r="L3242" s="30"/>
      <c r="M3242" s="30"/>
      <c r="N3242" s="30"/>
      <c r="O3242" s="30"/>
      <c r="P3242" s="30"/>
      <c r="Q3242" s="30"/>
      <c r="R3242" s="30"/>
      <c r="S3242" s="30"/>
      <c r="T3242" s="30"/>
      <c r="U3242" s="30"/>
      <c r="V3242" s="30"/>
      <c r="W3242" s="30"/>
      <c r="X3242" s="31"/>
      <c r="Y3242" s="30"/>
      <c r="Z3242" s="32"/>
    </row>
    <row r="3243" spans="2:26" x14ac:dyDescent="0.2">
      <c r="B3243" s="34"/>
      <c r="C3243" s="30"/>
      <c r="D3243" s="30"/>
      <c r="E3243" s="30"/>
      <c r="F3243" s="30"/>
      <c r="G3243" s="30"/>
      <c r="H3243" s="30"/>
      <c r="I3243" s="30"/>
      <c r="J3243" s="30"/>
      <c r="K3243" s="30"/>
      <c r="L3243" s="30"/>
      <c r="M3243" s="30"/>
      <c r="N3243" s="30"/>
      <c r="O3243" s="30"/>
      <c r="P3243" s="30"/>
      <c r="Q3243" s="30"/>
      <c r="R3243" s="30"/>
      <c r="S3243" s="30"/>
      <c r="T3243" s="30"/>
      <c r="U3243" s="30"/>
      <c r="V3243" s="30"/>
      <c r="W3243" s="30"/>
      <c r="X3243" s="31"/>
      <c r="Y3243" s="30"/>
      <c r="Z3243" s="32"/>
    </row>
    <row r="3244" spans="2:26" x14ac:dyDescent="0.2">
      <c r="B3244" s="34"/>
      <c r="C3244" s="30"/>
      <c r="D3244" s="30"/>
      <c r="E3244" s="30"/>
      <c r="F3244" s="30"/>
      <c r="G3244" s="30"/>
      <c r="H3244" s="30"/>
      <c r="I3244" s="30"/>
      <c r="J3244" s="30"/>
      <c r="K3244" s="30"/>
      <c r="L3244" s="30"/>
      <c r="M3244" s="30"/>
      <c r="N3244" s="30"/>
      <c r="O3244" s="30"/>
      <c r="P3244" s="30"/>
      <c r="Q3244" s="30"/>
      <c r="R3244" s="30"/>
      <c r="S3244" s="30"/>
      <c r="T3244" s="30"/>
      <c r="U3244" s="30"/>
      <c r="V3244" s="30"/>
      <c r="W3244" s="30"/>
      <c r="X3244" s="31"/>
      <c r="Y3244" s="30"/>
      <c r="Z3244" s="32"/>
    </row>
    <row r="3245" spans="2:26" x14ac:dyDescent="0.2">
      <c r="B3245" s="34"/>
      <c r="C3245" s="30"/>
      <c r="D3245" s="30"/>
      <c r="E3245" s="30"/>
      <c r="F3245" s="30"/>
      <c r="G3245" s="30"/>
      <c r="H3245" s="30"/>
      <c r="I3245" s="30"/>
      <c r="J3245" s="30"/>
      <c r="K3245" s="30"/>
      <c r="L3245" s="30"/>
      <c r="M3245" s="30"/>
      <c r="N3245" s="30"/>
      <c r="O3245" s="30"/>
      <c r="P3245" s="30"/>
      <c r="Q3245" s="30"/>
      <c r="R3245" s="30"/>
      <c r="S3245" s="30"/>
      <c r="T3245" s="30"/>
      <c r="U3245" s="30"/>
      <c r="V3245" s="30"/>
      <c r="W3245" s="30"/>
      <c r="X3245" s="31"/>
      <c r="Y3245" s="30"/>
      <c r="Z3245" s="32"/>
    </row>
    <row r="3246" spans="2:26" x14ac:dyDescent="0.2">
      <c r="B3246" s="34"/>
      <c r="C3246" s="30"/>
      <c r="D3246" s="30"/>
      <c r="E3246" s="30"/>
      <c r="F3246" s="30"/>
      <c r="G3246" s="30"/>
      <c r="H3246" s="30"/>
      <c r="I3246" s="30"/>
      <c r="J3246" s="30"/>
      <c r="K3246" s="30"/>
      <c r="L3246" s="30"/>
      <c r="M3246" s="30"/>
      <c r="N3246" s="30"/>
      <c r="O3246" s="30"/>
      <c r="P3246" s="30"/>
      <c r="Q3246" s="30"/>
      <c r="R3246" s="30"/>
      <c r="S3246" s="30"/>
      <c r="T3246" s="30"/>
      <c r="U3246" s="30"/>
      <c r="V3246" s="30"/>
      <c r="W3246" s="30"/>
      <c r="X3246" s="31"/>
      <c r="Y3246" s="30"/>
      <c r="Z3246" s="32"/>
    </row>
    <row r="3247" spans="2:26" x14ac:dyDescent="0.2">
      <c r="B3247" s="34"/>
      <c r="C3247" s="30"/>
      <c r="D3247" s="30"/>
      <c r="E3247" s="30"/>
      <c r="F3247" s="30"/>
      <c r="G3247" s="30"/>
      <c r="H3247" s="30"/>
      <c r="I3247" s="30"/>
      <c r="J3247" s="30"/>
      <c r="K3247" s="30"/>
      <c r="L3247" s="30"/>
      <c r="M3247" s="30"/>
      <c r="N3247" s="30"/>
      <c r="O3247" s="30"/>
      <c r="P3247" s="30"/>
      <c r="Q3247" s="30"/>
      <c r="R3247" s="30"/>
      <c r="S3247" s="30"/>
      <c r="T3247" s="30"/>
      <c r="U3247" s="30"/>
      <c r="V3247" s="30"/>
      <c r="W3247" s="30"/>
      <c r="X3247" s="31"/>
      <c r="Y3247" s="30"/>
      <c r="Z3247" s="32"/>
    </row>
    <row r="3248" spans="2:26" x14ac:dyDescent="0.2">
      <c r="B3248" s="34"/>
      <c r="C3248" s="30"/>
      <c r="D3248" s="30"/>
      <c r="E3248" s="30"/>
      <c r="F3248" s="30"/>
      <c r="G3248" s="30"/>
      <c r="H3248" s="30"/>
      <c r="I3248" s="30"/>
      <c r="J3248" s="30"/>
      <c r="K3248" s="30"/>
      <c r="L3248" s="30"/>
      <c r="M3248" s="30"/>
      <c r="N3248" s="30"/>
      <c r="O3248" s="30"/>
      <c r="P3248" s="30"/>
      <c r="Q3248" s="30"/>
      <c r="R3248" s="30"/>
      <c r="S3248" s="30"/>
      <c r="T3248" s="30"/>
      <c r="U3248" s="30"/>
      <c r="V3248" s="30"/>
      <c r="W3248" s="30"/>
      <c r="X3248" s="31"/>
      <c r="Y3248" s="30"/>
      <c r="Z3248" s="32"/>
    </row>
    <row r="3249" spans="2:26" x14ac:dyDescent="0.2">
      <c r="B3249" s="34"/>
      <c r="C3249" s="30"/>
      <c r="D3249" s="30"/>
      <c r="E3249" s="30"/>
      <c r="F3249" s="30"/>
      <c r="G3249" s="30"/>
      <c r="H3249" s="30"/>
      <c r="I3249" s="30"/>
      <c r="J3249" s="30"/>
      <c r="K3249" s="30"/>
      <c r="L3249" s="30"/>
      <c r="M3249" s="30"/>
      <c r="N3249" s="30"/>
      <c r="O3249" s="30"/>
      <c r="P3249" s="30"/>
      <c r="Q3249" s="30"/>
      <c r="R3249" s="30"/>
      <c r="S3249" s="30"/>
      <c r="T3249" s="30"/>
      <c r="U3249" s="30"/>
      <c r="V3249" s="30"/>
      <c r="W3249" s="30"/>
      <c r="X3249" s="31"/>
      <c r="Y3249" s="30"/>
      <c r="Z3249" s="32"/>
    </row>
    <row r="3250" spans="2:26" x14ac:dyDescent="0.2">
      <c r="B3250" s="34"/>
      <c r="C3250" s="30"/>
      <c r="D3250" s="30"/>
      <c r="E3250" s="30"/>
      <c r="F3250" s="30"/>
      <c r="G3250" s="30"/>
      <c r="H3250" s="30"/>
      <c r="I3250" s="30"/>
      <c r="J3250" s="30"/>
      <c r="K3250" s="30"/>
      <c r="L3250" s="30"/>
      <c r="M3250" s="30"/>
      <c r="N3250" s="30"/>
      <c r="O3250" s="30"/>
      <c r="P3250" s="30"/>
      <c r="Q3250" s="30"/>
      <c r="R3250" s="30"/>
      <c r="S3250" s="30"/>
      <c r="T3250" s="30"/>
      <c r="U3250" s="30"/>
      <c r="V3250" s="30"/>
      <c r="W3250" s="30"/>
      <c r="X3250" s="31"/>
      <c r="Y3250" s="30"/>
      <c r="Z3250" s="32"/>
    </row>
    <row r="3251" spans="2:26" x14ac:dyDescent="0.2">
      <c r="B3251" s="34"/>
      <c r="C3251" s="30"/>
      <c r="D3251" s="30"/>
      <c r="E3251" s="30"/>
      <c r="F3251" s="30"/>
      <c r="G3251" s="30"/>
      <c r="H3251" s="30"/>
      <c r="I3251" s="30"/>
      <c r="J3251" s="30"/>
      <c r="K3251" s="30"/>
      <c r="L3251" s="30"/>
      <c r="M3251" s="30"/>
      <c r="N3251" s="30"/>
      <c r="O3251" s="30"/>
      <c r="P3251" s="30"/>
      <c r="Q3251" s="30"/>
      <c r="R3251" s="30"/>
      <c r="S3251" s="30"/>
      <c r="T3251" s="30"/>
      <c r="U3251" s="30"/>
      <c r="V3251" s="30"/>
      <c r="W3251" s="30"/>
      <c r="X3251" s="31"/>
      <c r="Y3251" s="30"/>
      <c r="Z3251" s="32"/>
    </row>
    <row r="3252" spans="2:26" x14ac:dyDescent="0.2">
      <c r="B3252" s="34"/>
      <c r="C3252" s="30"/>
      <c r="D3252" s="30"/>
      <c r="E3252" s="30"/>
      <c r="F3252" s="30"/>
      <c r="G3252" s="30"/>
      <c r="H3252" s="30"/>
      <c r="I3252" s="30"/>
      <c r="J3252" s="30"/>
      <c r="K3252" s="30"/>
      <c r="L3252" s="30"/>
      <c r="M3252" s="30"/>
      <c r="N3252" s="30"/>
      <c r="O3252" s="30"/>
      <c r="P3252" s="30"/>
      <c r="Q3252" s="30"/>
      <c r="R3252" s="30"/>
      <c r="S3252" s="30"/>
      <c r="T3252" s="30"/>
      <c r="U3252" s="30"/>
      <c r="V3252" s="30"/>
      <c r="W3252" s="30"/>
      <c r="X3252" s="31"/>
      <c r="Y3252" s="30"/>
      <c r="Z3252" s="32"/>
    </row>
    <row r="3253" spans="2:26" x14ac:dyDescent="0.2">
      <c r="B3253" s="34"/>
      <c r="C3253" s="30"/>
      <c r="D3253" s="30"/>
      <c r="E3253" s="30"/>
      <c r="F3253" s="30"/>
      <c r="G3253" s="30"/>
      <c r="H3253" s="30"/>
      <c r="I3253" s="30"/>
      <c r="J3253" s="30"/>
      <c r="K3253" s="30"/>
      <c r="L3253" s="30"/>
      <c r="M3253" s="30"/>
      <c r="N3253" s="30"/>
      <c r="O3253" s="30"/>
      <c r="P3253" s="30"/>
      <c r="Q3253" s="30"/>
      <c r="R3253" s="30"/>
      <c r="S3253" s="30"/>
      <c r="T3253" s="30"/>
      <c r="U3253" s="30"/>
      <c r="V3253" s="30"/>
      <c r="W3253" s="30"/>
      <c r="X3253" s="31"/>
      <c r="Y3253" s="30"/>
      <c r="Z3253" s="32"/>
    </row>
    <row r="3254" spans="2:26" x14ac:dyDescent="0.2">
      <c r="B3254" s="34"/>
      <c r="C3254" s="30"/>
      <c r="D3254" s="30"/>
      <c r="E3254" s="30"/>
      <c r="F3254" s="30"/>
      <c r="G3254" s="30"/>
      <c r="H3254" s="30"/>
      <c r="I3254" s="30"/>
      <c r="J3254" s="30"/>
      <c r="K3254" s="30"/>
      <c r="L3254" s="30"/>
      <c r="M3254" s="30"/>
      <c r="N3254" s="30"/>
      <c r="O3254" s="30"/>
      <c r="P3254" s="30"/>
      <c r="Q3254" s="30"/>
      <c r="R3254" s="30"/>
      <c r="S3254" s="30"/>
      <c r="T3254" s="30"/>
      <c r="U3254" s="30"/>
      <c r="V3254" s="30"/>
      <c r="W3254" s="30"/>
      <c r="X3254" s="31"/>
      <c r="Y3254" s="30"/>
      <c r="Z3254" s="32"/>
    </row>
    <row r="3255" spans="2:26" x14ac:dyDescent="0.2">
      <c r="B3255" s="34"/>
      <c r="C3255" s="30"/>
      <c r="D3255" s="30"/>
      <c r="E3255" s="30"/>
      <c r="F3255" s="30"/>
      <c r="G3255" s="30"/>
      <c r="H3255" s="30"/>
      <c r="I3255" s="30"/>
      <c r="J3255" s="30"/>
      <c r="K3255" s="30"/>
      <c r="L3255" s="30"/>
      <c r="M3255" s="30"/>
      <c r="N3255" s="30"/>
      <c r="O3255" s="30"/>
      <c r="P3255" s="30"/>
      <c r="Q3255" s="30"/>
      <c r="R3255" s="30"/>
      <c r="S3255" s="30"/>
      <c r="T3255" s="30"/>
      <c r="U3255" s="30"/>
      <c r="V3255" s="30"/>
      <c r="W3255" s="30"/>
      <c r="X3255" s="31"/>
      <c r="Y3255" s="30"/>
      <c r="Z3255" s="32"/>
    </row>
    <row r="3256" spans="2:26" x14ac:dyDescent="0.2">
      <c r="B3256" s="34"/>
      <c r="C3256" s="30"/>
      <c r="D3256" s="30"/>
      <c r="E3256" s="30"/>
      <c r="F3256" s="30"/>
      <c r="G3256" s="30"/>
      <c r="H3256" s="30"/>
      <c r="I3256" s="30"/>
      <c r="J3256" s="30"/>
      <c r="K3256" s="30"/>
      <c r="L3256" s="30"/>
      <c r="M3256" s="30"/>
      <c r="N3256" s="30"/>
      <c r="O3256" s="30"/>
      <c r="P3256" s="30"/>
      <c r="Q3256" s="30"/>
      <c r="R3256" s="30"/>
      <c r="S3256" s="30"/>
      <c r="T3256" s="30"/>
      <c r="U3256" s="30"/>
      <c r="V3256" s="30"/>
      <c r="W3256" s="30"/>
      <c r="X3256" s="31"/>
      <c r="Y3256" s="30"/>
      <c r="Z3256" s="32"/>
    </row>
    <row r="3257" spans="2:26" x14ac:dyDescent="0.2">
      <c r="B3257" s="34"/>
      <c r="C3257" s="30"/>
      <c r="D3257" s="30"/>
      <c r="E3257" s="30"/>
      <c r="F3257" s="30"/>
      <c r="G3257" s="30"/>
      <c r="H3257" s="30"/>
      <c r="I3257" s="30"/>
      <c r="J3257" s="30"/>
      <c r="K3257" s="30"/>
      <c r="L3257" s="30"/>
      <c r="M3257" s="30"/>
      <c r="N3257" s="30"/>
      <c r="O3257" s="30"/>
      <c r="P3257" s="30"/>
      <c r="Q3257" s="30"/>
      <c r="R3257" s="30"/>
      <c r="S3257" s="30"/>
      <c r="T3257" s="30"/>
      <c r="U3257" s="30"/>
      <c r="V3257" s="30"/>
      <c r="W3257" s="30"/>
      <c r="X3257" s="31"/>
      <c r="Y3257" s="30"/>
      <c r="Z3257" s="32"/>
    </row>
    <row r="3258" spans="2:26" x14ac:dyDescent="0.2">
      <c r="B3258" s="34"/>
      <c r="C3258" s="30"/>
      <c r="D3258" s="30"/>
      <c r="E3258" s="30"/>
      <c r="F3258" s="30"/>
      <c r="G3258" s="30"/>
      <c r="H3258" s="30"/>
      <c r="I3258" s="30"/>
      <c r="J3258" s="30"/>
      <c r="K3258" s="30"/>
      <c r="L3258" s="30"/>
      <c r="M3258" s="30"/>
      <c r="N3258" s="30"/>
      <c r="O3258" s="30"/>
      <c r="P3258" s="30"/>
      <c r="Q3258" s="30"/>
      <c r="R3258" s="30"/>
      <c r="S3258" s="30"/>
      <c r="T3258" s="30"/>
      <c r="U3258" s="30"/>
      <c r="V3258" s="30"/>
      <c r="W3258" s="30"/>
      <c r="X3258" s="31"/>
      <c r="Y3258" s="30"/>
      <c r="Z3258" s="32"/>
    </row>
    <row r="3259" spans="2:26" x14ac:dyDescent="0.2">
      <c r="B3259" s="34"/>
      <c r="C3259" s="30"/>
      <c r="D3259" s="30"/>
      <c r="E3259" s="30"/>
      <c r="F3259" s="30"/>
      <c r="G3259" s="30"/>
      <c r="H3259" s="30"/>
      <c r="I3259" s="30"/>
      <c r="J3259" s="30"/>
      <c r="K3259" s="30"/>
      <c r="L3259" s="30"/>
      <c r="M3259" s="30"/>
      <c r="N3259" s="30"/>
      <c r="O3259" s="30"/>
      <c r="P3259" s="30"/>
      <c r="Q3259" s="30"/>
      <c r="R3259" s="30"/>
      <c r="S3259" s="30"/>
      <c r="T3259" s="30"/>
      <c r="U3259" s="30"/>
      <c r="V3259" s="30"/>
      <c r="W3259" s="30"/>
      <c r="X3259" s="31"/>
      <c r="Y3259" s="30"/>
      <c r="Z3259" s="32"/>
    </row>
    <row r="3260" spans="2:26" x14ac:dyDescent="0.2">
      <c r="B3260" s="34"/>
      <c r="C3260" s="30"/>
      <c r="D3260" s="30"/>
      <c r="E3260" s="30"/>
      <c r="F3260" s="30"/>
      <c r="G3260" s="30"/>
      <c r="H3260" s="30"/>
      <c r="I3260" s="30"/>
      <c r="J3260" s="30"/>
      <c r="K3260" s="30"/>
      <c r="L3260" s="30"/>
      <c r="M3260" s="30"/>
      <c r="N3260" s="30"/>
      <c r="O3260" s="30"/>
      <c r="P3260" s="30"/>
      <c r="Q3260" s="30"/>
      <c r="R3260" s="30"/>
      <c r="S3260" s="30"/>
      <c r="T3260" s="30"/>
      <c r="U3260" s="30"/>
      <c r="V3260" s="30"/>
      <c r="W3260" s="30"/>
      <c r="X3260" s="31"/>
      <c r="Y3260" s="30"/>
      <c r="Z3260" s="32"/>
    </row>
    <row r="3261" spans="2:26" x14ac:dyDescent="0.2">
      <c r="B3261" s="34"/>
      <c r="C3261" s="30"/>
      <c r="D3261" s="30"/>
      <c r="E3261" s="30"/>
      <c r="F3261" s="30"/>
      <c r="G3261" s="30"/>
      <c r="H3261" s="30"/>
      <c r="I3261" s="30"/>
      <c r="J3261" s="30"/>
      <c r="K3261" s="30"/>
      <c r="L3261" s="30"/>
      <c r="M3261" s="30"/>
      <c r="N3261" s="30"/>
      <c r="O3261" s="30"/>
      <c r="P3261" s="30"/>
      <c r="Q3261" s="30"/>
      <c r="R3261" s="30"/>
      <c r="S3261" s="30"/>
      <c r="T3261" s="30"/>
      <c r="U3261" s="30"/>
      <c r="V3261" s="30"/>
      <c r="W3261" s="30"/>
      <c r="X3261" s="31"/>
      <c r="Y3261" s="30"/>
      <c r="Z3261" s="32"/>
    </row>
    <row r="3262" spans="2:26" x14ac:dyDescent="0.2">
      <c r="B3262" s="34"/>
      <c r="C3262" s="30"/>
      <c r="D3262" s="30"/>
      <c r="E3262" s="30"/>
      <c r="F3262" s="30"/>
      <c r="G3262" s="30"/>
      <c r="H3262" s="30"/>
      <c r="I3262" s="30"/>
      <c r="J3262" s="30"/>
      <c r="K3262" s="30"/>
      <c r="L3262" s="30"/>
      <c r="M3262" s="30"/>
      <c r="N3262" s="30"/>
      <c r="O3262" s="30"/>
      <c r="P3262" s="30"/>
      <c r="Q3262" s="30"/>
      <c r="R3262" s="30"/>
      <c r="S3262" s="30"/>
      <c r="T3262" s="30"/>
      <c r="U3262" s="30"/>
      <c r="V3262" s="30"/>
      <c r="W3262" s="30"/>
      <c r="X3262" s="31"/>
      <c r="Y3262" s="30"/>
      <c r="Z3262" s="32"/>
    </row>
    <row r="3263" spans="2:26" x14ac:dyDescent="0.2">
      <c r="B3263" s="34"/>
      <c r="C3263" s="30"/>
      <c r="D3263" s="30"/>
      <c r="E3263" s="30"/>
      <c r="F3263" s="30"/>
      <c r="G3263" s="30"/>
      <c r="H3263" s="30"/>
      <c r="I3263" s="30"/>
      <c r="J3263" s="30"/>
      <c r="K3263" s="30"/>
      <c r="L3263" s="30"/>
      <c r="M3263" s="30"/>
      <c r="N3263" s="30"/>
      <c r="O3263" s="30"/>
      <c r="P3263" s="30"/>
      <c r="Q3263" s="30"/>
      <c r="R3263" s="30"/>
      <c r="S3263" s="30"/>
      <c r="T3263" s="30"/>
      <c r="U3263" s="30"/>
      <c r="V3263" s="30"/>
      <c r="W3263" s="30"/>
      <c r="X3263" s="31"/>
      <c r="Y3263" s="30"/>
      <c r="Z3263" s="32"/>
    </row>
    <row r="3264" spans="2:26" x14ac:dyDescent="0.2">
      <c r="B3264" s="34"/>
      <c r="C3264" s="30"/>
      <c r="D3264" s="30"/>
      <c r="E3264" s="30"/>
      <c r="F3264" s="30"/>
      <c r="G3264" s="30"/>
      <c r="H3264" s="30"/>
      <c r="I3264" s="30"/>
      <c r="J3264" s="30"/>
      <c r="K3264" s="30"/>
      <c r="L3264" s="30"/>
      <c r="M3264" s="30"/>
      <c r="N3264" s="30"/>
      <c r="O3264" s="30"/>
      <c r="P3264" s="30"/>
      <c r="Q3264" s="30"/>
      <c r="R3264" s="30"/>
      <c r="S3264" s="30"/>
      <c r="T3264" s="30"/>
      <c r="U3264" s="30"/>
      <c r="V3264" s="30"/>
      <c r="W3264" s="30"/>
      <c r="X3264" s="31"/>
      <c r="Y3264" s="30"/>
      <c r="Z3264" s="32"/>
    </row>
    <row r="3265" spans="2:26" x14ac:dyDescent="0.2">
      <c r="B3265" s="34"/>
      <c r="C3265" s="30"/>
      <c r="D3265" s="30"/>
      <c r="E3265" s="30"/>
      <c r="F3265" s="30"/>
      <c r="G3265" s="30"/>
      <c r="H3265" s="30"/>
      <c r="I3265" s="30"/>
      <c r="J3265" s="30"/>
      <c r="K3265" s="30"/>
      <c r="L3265" s="30"/>
      <c r="M3265" s="30"/>
      <c r="N3265" s="30"/>
      <c r="O3265" s="30"/>
      <c r="P3265" s="30"/>
      <c r="Q3265" s="30"/>
      <c r="R3265" s="30"/>
      <c r="S3265" s="30"/>
      <c r="T3265" s="30"/>
      <c r="U3265" s="30"/>
      <c r="V3265" s="30"/>
      <c r="W3265" s="30"/>
      <c r="X3265" s="31"/>
      <c r="Y3265" s="30"/>
      <c r="Z3265" s="32"/>
    </row>
    <row r="3266" spans="2:26" x14ac:dyDescent="0.2">
      <c r="B3266" s="34"/>
      <c r="C3266" s="30"/>
      <c r="D3266" s="30"/>
      <c r="E3266" s="30"/>
      <c r="F3266" s="30"/>
      <c r="G3266" s="30"/>
      <c r="H3266" s="30"/>
      <c r="I3266" s="30"/>
      <c r="J3266" s="30"/>
      <c r="K3266" s="30"/>
      <c r="L3266" s="30"/>
      <c r="M3266" s="30"/>
      <c r="N3266" s="30"/>
      <c r="O3266" s="30"/>
      <c r="P3266" s="30"/>
      <c r="Q3266" s="30"/>
      <c r="R3266" s="30"/>
      <c r="S3266" s="30"/>
      <c r="T3266" s="30"/>
      <c r="U3266" s="30"/>
      <c r="V3266" s="30"/>
      <c r="W3266" s="30"/>
      <c r="X3266" s="31"/>
      <c r="Y3266" s="30"/>
      <c r="Z3266" s="32"/>
    </row>
    <row r="3267" spans="2:26" x14ac:dyDescent="0.2">
      <c r="B3267" s="34"/>
      <c r="C3267" s="30"/>
      <c r="D3267" s="30"/>
      <c r="E3267" s="30"/>
      <c r="F3267" s="30"/>
      <c r="G3267" s="30"/>
      <c r="H3267" s="30"/>
      <c r="I3267" s="30"/>
      <c r="J3267" s="30"/>
      <c r="K3267" s="30"/>
      <c r="L3267" s="30"/>
      <c r="M3267" s="30"/>
      <c r="N3267" s="30"/>
      <c r="O3267" s="30"/>
      <c r="P3267" s="30"/>
      <c r="Q3267" s="30"/>
      <c r="R3267" s="30"/>
      <c r="S3267" s="30"/>
      <c r="T3267" s="30"/>
      <c r="U3267" s="30"/>
      <c r="V3267" s="30"/>
      <c r="W3267" s="30"/>
      <c r="X3267" s="31"/>
      <c r="Y3267" s="30"/>
      <c r="Z3267" s="32"/>
    </row>
    <row r="3268" spans="2:26" x14ac:dyDescent="0.2">
      <c r="B3268" s="34"/>
      <c r="C3268" s="30"/>
      <c r="D3268" s="30"/>
      <c r="E3268" s="30"/>
      <c r="F3268" s="30"/>
      <c r="G3268" s="30"/>
      <c r="H3268" s="30"/>
      <c r="I3268" s="30"/>
      <c r="J3268" s="30"/>
      <c r="K3268" s="30"/>
      <c r="L3268" s="30"/>
      <c r="M3268" s="30"/>
      <c r="N3268" s="30"/>
      <c r="O3268" s="30"/>
      <c r="P3268" s="30"/>
      <c r="Q3268" s="30"/>
      <c r="R3268" s="30"/>
      <c r="S3268" s="30"/>
      <c r="T3268" s="30"/>
      <c r="U3268" s="30"/>
      <c r="V3268" s="30"/>
      <c r="W3268" s="30"/>
      <c r="X3268" s="31"/>
      <c r="Y3268" s="30"/>
      <c r="Z3268" s="32"/>
    </row>
    <row r="3269" spans="2:26" x14ac:dyDescent="0.2">
      <c r="B3269" s="34"/>
      <c r="C3269" s="30"/>
      <c r="D3269" s="30"/>
      <c r="E3269" s="30"/>
      <c r="F3269" s="30"/>
      <c r="G3269" s="30"/>
      <c r="H3269" s="30"/>
      <c r="I3269" s="30"/>
      <c r="J3269" s="30"/>
      <c r="K3269" s="30"/>
      <c r="L3269" s="30"/>
      <c r="M3269" s="30"/>
      <c r="N3269" s="30"/>
      <c r="O3269" s="30"/>
      <c r="P3269" s="30"/>
      <c r="Q3269" s="30"/>
      <c r="R3269" s="30"/>
      <c r="S3269" s="30"/>
      <c r="T3269" s="30"/>
      <c r="U3269" s="30"/>
      <c r="V3269" s="30"/>
      <c r="W3269" s="30"/>
      <c r="X3269" s="31"/>
      <c r="Y3269" s="30"/>
      <c r="Z3269" s="32"/>
    </row>
    <row r="3270" spans="2:26" x14ac:dyDescent="0.2">
      <c r="B3270" s="34"/>
      <c r="C3270" s="30"/>
      <c r="D3270" s="30"/>
      <c r="E3270" s="30"/>
      <c r="F3270" s="30"/>
      <c r="G3270" s="30"/>
      <c r="H3270" s="30"/>
      <c r="I3270" s="30"/>
      <c r="J3270" s="30"/>
      <c r="K3270" s="30"/>
      <c r="L3270" s="30"/>
      <c r="M3270" s="30"/>
      <c r="N3270" s="30"/>
      <c r="O3270" s="30"/>
      <c r="P3270" s="30"/>
      <c r="Q3270" s="30"/>
      <c r="R3270" s="30"/>
      <c r="S3270" s="30"/>
      <c r="T3270" s="30"/>
      <c r="U3270" s="30"/>
      <c r="V3270" s="30"/>
      <c r="W3270" s="30"/>
      <c r="X3270" s="31"/>
      <c r="Y3270" s="30"/>
      <c r="Z3270" s="32"/>
    </row>
    <row r="3271" spans="2:26" x14ac:dyDescent="0.2">
      <c r="B3271" s="34"/>
      <c r="C3271" s="30"/>
      <c r="D3271" s="30"/>
      <c r="E3271" s="30"/>
      <c r="F3271" s="30"/>
      <c r="G3271" s="30"/>
      <c r="H3271" s="30"/>
      <c r="I3271" s="30"/>
      <c r="J3271" s="30"/>
      <c r="K3271" s="30"/>
      <c r="L3271" s="30"/>
      <c r="M3271" s="30"/>
      <c r="N3271" s="30"/>
      <c r="O3271" s="30"/>
      <c r="P3271" s="30"/>
      <c r="Q3271" s="30"/>
      <c r="R3271" s="30"/>
      <c r="S3271" s="30"/>
      <c r="T3271" s="30"/>
      <c r="U3271" s="30"/>
      <c r="V3271" s="30"/>
      <c r="W3271" s="30"/>
      <c r="X3271" s="31"/>
      <c r="Y3271" s="30"/>
      <c r="Z3271" s="32"/>
    </row>
    <row r="3272" spans="2:26" x14ac:dyDescent="0.2">
      <c r="B3272" s="34"/>
      <c r="C3272" s="30"/>
      <c r="D3272" s="30"/>
      <c r="E3272" s="30"/>
      <c r="F3272" s="30"/>
      <c r="G3272" s="30"/>
      <c r="H3272" s="30"/>
      <c r="I3272" s="30"/>
      <c r="J3272" s="30"/>
      <c r="K3272" s="30"/>
      <c r="L3272" s="30"/>
      <c r="M3272" s="30"/>
      <c r="N3272" s="30"/>
      <c r="O3272" s="30"/>
      <c r="P3272" s="30"/>
      <c r="Q3272" s="30"/>
      <c r="R3272" s="30"/>
      <c r="S3272" s="30"/>
      <c r="T3272" s="30"/>
      <c r="U3272" s="30"/>
      <c r="V3272" s="30"/>
      <c r="W3272" s="30"/>
      <c r="X3272" s="31"/>
      <c r="Y3272" s="30"/>
      <c r="Z3272" s="32"/>
    </row>
    <row r="3273" spans="2:26" x14ac:dyDescent="0.2">
      <c r="B3273" s="34"/>
      <c r="C3273" s="30"/>
      <c r="D3273" s="30"/>
      <c r="E3273" s="30"/>
      <c r="F3273" s="30"/>
      <c r="G3273" s="30"/>
      <c r="H3273" s="30"/>
      <c r="I3273" s="30"/>
      <c r="J3273" s="30"/>
      <c r="K3273" s="30"/>
      <c r="L3273" s="30"/>
      <c r="M3273" s="30"/>
      <c r="N3273" s="30"/>
      <c r="O3273" s="30"/>
      <c r="P3273" s="30"/>
      <c r="Q3273" s="30"/>
      <c r="R3273" s="30"/>
      <c r="S3273" s="30"/>
      <c r="T3273" s="30"/>
      <c r="U3273" s="30"/>
      <c r="V3273" s="30"/>
      <c r="W3273" s="30"/>
      <c r="X3273" s="31"/>
      <c r="Y3273" s="30"/>
      <c r="Z3273" s="32"/>
    </row>
    <row r="3274" spans="2:26" x14ac:dyDescent="0.2">
      <c r="B3274" s="34"/>
      <c r="C3274" s="30"/>
      <c r="D3274" s="30"/>
      <c r="E3274" s="30"/>
      <c r="F3274" s="30"/>
      <c r="G3274" s="30"/>
      <c r="H3274" s="30"/>
      <c r="I3274" s="30"/>
      <c r="J3274" s="30"/>
      <c r="K3274" s="30"/>
      <c r="L3274" s="30"/>
      <c r="M3274" s="30"/>
      <c r="N3274" s="30"/>
      <c r="O3274" s="30"/>
      <c r="P3274" s="30"/>
      <c r="Q3274" s="30"/>
      <c r="R3274" s="30"/>
      <c r="S3274" s="30"/>
      <c r="T3274" s="30"/>
      <c r="U3274" s="30"/>
      <c r="V3274" s="30"/>
      <c r="W3274" s="30"/>
      <c r="X3274" s="31"/>
      <c r="Y3274" s="30"/>
      <c r="Z3274" s="32"/>
    </row>
    <row r="3275" spans="2:26" x14ac:dyDescent="0.2">
      <c r="B3275" s="34"/>
      <c r="C3275" s="30"/>
      <c r="D3275" s="30"/>
      <c r="E3275" s="30"/>
      <c r="F3275" s="30"/>
      <c r="G3275" s="30"/>
      <c r="H3275" s="30"/>
      <c r="I3275" s="30"/>
      <c r="J3275" s="30"/>
      <c r="K3275" s="30"/>
      <c r="L3275" s="30"/>
      <c r="M3275" s="30"/>
      <c r="N3275" s="30"/>
      <c r="O3275" s="30"/>
      <c r="P3275" s="30"/>
      <c r="Q3275" s="30"/>
      <c r="R3275" s="30"/>
      <c r="S3275" s="30"/>
      <c r="T3275" s="30"/>
      <c r="U3275" s="30"/>
      <c r="V3275" s="30"/>
      <c r="W3275" s="30"/>
      <c r="X3275" s="31"/>
      <c r="Y3275" s="30"/>
      <c r="Z3275" s="32"/>
    </row>
    <row r="3276" spans="2:26" x14ac:dyDescent="0.2">
      <c r="B3276" s="34"/>
      <c r="C3276" s="30"/>
      <c r="D3276" s="30"/>
      <c r="E3276" s="30"/>
      <c r="F3276" s="30"/>
      <c r="G3276" s="30"/>
      <c r="H3276" s="30"/>
      <c r="I3276" s="30"/>
      <c r="J3276" s="30"/>
      <c r="K3276" s="30"/>
      <c r="L3276" s="30"/>
      <c r="M3276" s="30"/>
      <c r="N3276" s="30"/>
      <c r="O3276" s="30"/>
      <c r="P3276" s="30"/>
      <c r="Q3276" s="30"/>
      <c r="R3276" s="30"/>
      <c r="S3276" s="30"/>
      <c r="T3276" s="30"/>
      <c r="U3276" s="30"/>
      <c r="V3276" s="30"/>
      <c r="W3276" s="30"/>
      <c r="X3276" s="31"/>
      <c r="Y3276" s="30"/>
      <c r="Z3276" s="32"/>
    </row>
    <row r="3277" spans="2:26" x14ac:dyDescent="0.2">
      <c r="B3277" s="34"/>
      <c r="C3277" s="30"/>
      <c r="D3277" s="30"/>
      <c r="E3277" s="30"/>
      <c r="F3277" s="30"/>
      <c r="G3277" s="30"/>
      <c r="H3277" s="30"/>
      <c r="I3277" s="30"/>
      <c r="J3277" s="30"/>
      <c r="K3277" s="30"/>
      <c r="L3277" s="30"/>
      <c r="M3277" s="30"/>
      <c r="N3277" s="30"/>
      <c r="O3277" s="30"/>
      <c r="P3277" s="30"/>
      <c r="Q3277" s="30"/>
      <c r="R3277" s="30"/>
      <c r="S3277" s="30"/>
      <c r="T3277" s="30"/>
      <c r="U3277" s="30"/>
      <c r="V3277" s="30"/>
      <c r="W3277" s="30"/>
      <c r="X3277" s="31"/>
      <c r="Y3277" s="30"/>
      <c r="Z3277" s="32"/>
    </row>
    <row r="3278" spans="2:26" x14ac:dyDescent="0.2">
      <c r="B3278" s="34"/>
      <c r="C3278" s="30"/>
      <c r="D3278" s="30"/>
      <c r="E3278" s="30"/>
      <c r="F3278" s="30"/>
      <c r="G3278" s="30"/>
      <c r="H3278" s="30"/>
      <c r="I3278" s="30"/>
      <c r="J3278" s="30"/>
      <c r="K3278" s="30"/>
      <c r="L3278" s="30"/>
      <c r="M3278" s="30"/>
      <c r="N3278" s="30"/>
      <c r="O3278" s="30"/>
      <c r="P3278" s="30"/>
      <c r="Q3278" s="30"/>
      <c r="R3278" s="30"/>
      <c r="S3278" s="30"/>
      <c r="T3278" s="30"/>
      <c r="U3278" s="30"/>
      <c r="V3278" s="30"/>
      <c r="W3278" s="30"/>
      <c r="X3278" s="31"/>
      <c r="Y3278" s="30"/>
      <c r="Z3278" s="32"/>
    </row>
    <row r="3279" spans="2:26" x14ac:dyDescent="0.2">
      <c r="B3279" s="34"/>
      <c r="C3279" s="30"/>
      <c r="D3279" s="30"/>
      <c r="E3279" s="30"/>
      <c r="F3279" s="30"/>
      <c r="G3279" s="30"/>
      <c r="H3279" s="30"/>
      <c r="I3279" s="30"/>
      <c r="J3279" s="30"/>
      <c r="K3279" s="30"/>
      <c r="L3279" s="30"/>
      <c r="M3279" s="30"/>
      <c r="N3279" s="30"/>
      <c r="O3279" s="30"/>
      <c r="P3279" s="30"/>
      <c r="Q3279" s="30"/>
      <c r="R3279" s="30"/>
      <c r="S3279" s="30"/>
      <c r="T3279" s="30"/>
      <c r="U3279" s="30"/>
      <c r="V3279" s="30"/>
      <c r="W3279" s="30"/>
      <c r="X3279" s="31"/>
      <c r="Y3279" s="30"/>
      <c r="Z3279" s="32"/>
    </row>
    <row r="3280" spans="2:26" x14ac:dyDescent="0.2">
      <c r="B3280" s="34"/>
      <c r="C3280" s="30"/>
      <c r="D3280" s="30"/>
      <c r="E3280" s="30"/>
      <c r="F3280" s="30"/>
      <c r="G3280" s="30"/>
      <c r="H3280" s="30"/>
      <c r="I3280" s="30"/>
      <c r="J3280" s="30"/>
      <c r="K3280" s="30"/>
      <c r="L3280" s="30"/>
      <c r="M3280" s="30"/>
      <c r="N3280" s="30"/>
      <c r="O3280" s="30"/>
      <c r="P3280" s="30"/>
      <c r="Q3280" s="30"/>
      <c r="R3280" s="30"/>
      <c r="S3280" s="30"/>
      <c r="T3280" s="30"/>
      <c r="U3280" s="30"/>
      <c r="V3280" s="30"/>
      <c r="W3280" s="30"/>
      <c r="X3280" s="31"/>
      <c r="Y3280" s="30"/>
      <c r="Z3280" s="32"/>
    </row>
    <row r="3281" spans="2:26" x14ac:dyDescent="0.2">
      <c r="B3281" s="34"/>
      <c r="C3281" s="30"/>
      <c r="D3281" s="30"/>
      <c r="E3281" s="30"/>
      <c r="F3281" s="30"/>
      <c r="G3281" s="30"/>
      <c r="H3281" s="30"/>
      <c r="I3281" s="30"/>
      <c r="J3281" s="30"/>
      <c r="K3281" s="30"/>
      <c r="L3281" s="30"/>
      <c r="M3281" s="30"/>
      <c r="N3281" s="30"/>
      <c r="O3281" s="30"/>
      <c r="P3281" s="30"/>
      <c r="Q3281" s="30"/>
      <c r="R3281" s="30"/>
      <c r="S3281" s="30"/>
      <c r="T3281" s="30"/>
      <c r="U3281" s="30"/>
      <c r="V3281" s="30"/>
      <c r="W3281" s="30"/>
      <c r="X3281" s="31"/>
      <c r="Y3281" s="30"/>
      <c r="Z3281" s="32"/>
    </row>
    <row r="3282" spans="2:26" x14ac:dyDescent="0.2">
      <c r="B3282" s="34"/>
      <c r="C3282" s="30"/>
      <c r="D3282" s="30"/>
      <c r="E3282" s="30"/>
      <c r="F3282" s="30"/>
      <c r="G3282" s="30"/>
      <c r="H3282" s="30"/>
      <c r="I3282" s="30"/>
      <c r="J3282" s="30"/>
      <c r="K3282" s="30"/>
      <c r="L3282" s="30"/>
      <c r="M3282" s="30"/>
      <c r="N3282" s="30"/>
      <c r="O3282" s="30"/>
      <c r="P3282" s="30"/>
      <c r="Q3282" s="30"/>
      <c r="R3282" s="30"/>
      <c r="S3282" s="30"/>
      <c r="T3282" s="30"/>
      <c r="U3282" s="30"/>
      <c r="V3282" s="30"/>
      <c r="W3282" s="30"/>
      <c r="X3282" s="31"/>
      <c r="Y3282" s="30"/>
      <c r="Z3282" s="32"/>
    </row>
    <row r="3283" spans="2:26" x14ac:dyDescent="0.2">
      <c r="B3283" s="34"/>
      <c r="C3283" s="30"/>
      <c r="D3283" s="30"/>
      <c r="E3283" s="30"/>
      <c r="F3283" s="30"/>
      <c r="G3283" s="30"/>
      <c r="H3283" s="30"/>
      <c r="I3283" s="30"/>
      <c r="J3283" s="30"/>
      <c r="K3283" s="30"/>
      <c r="L3283" s="30"/>
      <c r="M3283" s="30"/>
      <c r="N3283" s="30"/>
      <c r="O3283" s="30"/>
      <c r="P3283" s="30"/>
      <c r="Q3283" s="30"/>
      <c r="R3283" s="30"/>
      <c r="S3283" s="30"/>
      <c r="T3283" s="30"/>
      <c r="U3283" s="30"/>
      <c r="V3283" s="30"/>
      <c r="W3283" s="30"/>
      <c r="X3283" s="31"/>
      <c r="Y3283" s="30"/>
      <c r="Z3283" s="32"/>
    </row>
    <row r="3284" spans="2:26" x14ac:dyDescent="0.2">
      <c r="B3284" s="34"/>
      <c r="C3284" s="30"/>
      <c r="D3284" s="30"/>
      <c r="E3284" s="30"/>
      <c r="F3284" s="30"/>
      <c r="G3284" s="30"/>
      <c r="H3284" s="30"/>
      <c r="I3284" s="30"/>
      <c r="J3284" s="30"/>
      <c r="K3284" s="30"/>
      <c r="L3284" s="30"/>
      <c r="M3284" s="30"/>
      <c r="N3284" s="30"/>
      <c r="O3284" s="30"/>
      <c r="P3284" s="30"/>
      <c r="Q3284" s="30"/>
      <c r="R3284" s="30"/>
      <c r="S3284" s="30"/>
      <c r="T3284" s="30"/>
      <c r="U3284" s="30"/>
      <c r="V3284" s="30"/>
      <c r="W3284" s="30"/>
      <c r="X3284" s="31"/>
      <c r="Y3284" s="30"/>
      <c r="Z3284" s="32"/>
    </row>
    <row r="3285" spans="2:26" x14ac:dyDescent="0.2">
      <c r="B3285" s="34"/>
      <c r="C3285" s="30"/>
      <c r="D3285" s="30"/>
      <c r="E3285" s="30"/>
      <c r="F3285" s="30"/>
      <c r="G3285" s="30"/>
      <c r="H3285" s="30"/>
      <c r="I3285" s="30"/>
      <c r="J3285" s="30"/>
      <c r="K3285" s="30"/>
      <c r="L3285" s="30"/>
      <c r="M3285" s="30"/>
      <c r="N3285" s="30"/>
      <c r="O3285" s="30"/>
      <c r="P3285" s="30"/>
      <c r="Q3285" s="30"/>
      <c r="R3285" s="30"/>
      <c r="S3285" s="30"/>
      <c r="T3285" s="30"/>
      <c r="U3285" s="30"/>
      <c r="V3285" s="30"/>
      <c r="W3285" s="30"/>
      <c r="X3285" s="31"/>
      <c r="Y3285" s="30"/>
      <c r="Z3285" s="32"/>
    </row>
    <row r="3286" spans="2:26" x14ac:dyDescent="0.2">
      <c r="B3286" s="34"/>
      <c r="C3286" s="30"/>
      <c r="D3286" s="30"/>
      <c r="E3286" s="30"/>
      <c r="F3286" s="30"/>
      <c r="G3286" s="30"/>
      <c r="H3286" s="30"/>
      <c r="I3286" s="30"/>
      <c r="J3286" s="30"/>
      <c r="K3286" s="30"/>
      <c r="L3286" s="30"/>
      <c r="M3286" s="30"/>
      <c r="N3286" s="30"/>
      <c r="O3286" s="30"/>
      <c r="P3286" s="30"/>
      <c r="Q3286" s="30"/>
      <c r="R3286" s="30"/>
      <c r="S3286" s="30"/>
      <c r="T3286" s="30"/>
      <c r="U3286" s="30"/>
      <c r="V3286" s="30"/>
      <c r="W3286" s="30"/>
      <c r="X3286" s="31"/>
      <c r="Y3286" s="30"/>
      <c r="Z3286" s="32"/>
    </row>
    <row r="3287" spans="2:26" x14ac:dyDescent="0.2">
      <c r="B3287" s="34"/>
      <c r="C3287" s="30"/>
      <c r="D3287" s="30"/>
      <c r="E3287" s="30"/>
      <c r="F3287" s="30"/>
      <c r="G3287" s="30"/>
      <c r="H3287" s="30"/>
      <c r="I3287" s="30"/>
      <c r="J3287" s="30"/>
      <c r="K3287" s="30"/>
      <c r="L3287" s="30"/>
      <c r="M3287" s="30"/>
      <c r="N3287" s="30"/>
      <c r="O3287" s="30"/>
      <c r="P3287" s="30"/>
      <c r="Q3287" s="30"/>
      <c r="R3287" s="30"/>
      <c r="S3287" s="30"/>
      <c r="T3287" s="30"/>
      <c r="U3287" s="30"/>
      <c r="V3287" s="30"/>
      <c r="W3287" s="30"/>
      <c r="X3287" s="31"/>
      <c r="Y3287" s="30"/>
      <c r="Z3287" s="32"/>
    </row>
    <row r="3288" spans="2:26" x14ac:dyDescent="0.2">
      <c r="B3288" s="34"/>
      <c r="C3288" s="30"/>
      <c r="D3288" s="30"/>
      <c r="E3288" s="30"/>
      <c r="F3288" s="30"/>
      <c r="G3288" s="30"/>
      <c r="H3288" s="30"/>
      <c r="I3288" s="30"/>
      <c r="J3288" s="30"/>
      <c r="K3288" s="30"/>
      <c r="L3288" s="30"/>
      <c r="M3288" s="30"/>
      <c r="N3288" s="30"/>
      <c r="O3288" s="30"/>
      <c r="P3288" s="30"/>
      <c r="Q3288" s="30"/>
      <c r="R3288" s="30"/>
      <c r="S3288" s="30"/>
      <c r="T3288" s="30"/>
      <c r="U3288" s="30"/>
      <c r="V3288" s="30"/>
      <c r="W3288" s="30"/>
      <c r="X3288" s="31"/>
      <c r="Y3288" s="30"/>
      <c r="Z3288" s="32"/>
    </row>
    <row r="3289" spans="2:26" x14ac:dyDescent="0.2">
      <c r="B3289" s="34"/>
      <c r="C3289" s="30"/>
      <c r="D3289" s="30"/>
      <c r="E3289" s="30"/>
      <c r="F3289" s="30"/>
      <c r="G3289" s="30"/>
      <c r="H3289" s="30"/>
      <c r="I3289" s="30"/>
      <c r="J3289" s="30"/>
      <c r="K3289" s="30"/>
      <c r="L3289" s="30"/>
      <c r="M3289" s="30"/>
      <c r="N3289" s="30"/>
      <c r="O3289" s="30"/>
      <c r="P3289" s="30"/>
      <c r="Q3289" s="30"/>
      <c r="R3289" s="30"/>
      <c r="S3289" s="30"/>
      <c r="T3289" s="30"/>
      <c r="U3289" s="30"/>
      <c r="V3289" s="30"/>
      <c r="W3289" s="30"/>
      <c r="X3289" s="31"/>
      <c r="Y3289" s="30"/>
      <c r="Z3289" s="32"/>
    </row>
    <row r="3290" spans="2:26" x14ac:dyDescent="0.2">
      <c r="B3290" s="34"/>
      <c r="C3290" s="30"/>
      <c r="D3290" s="30"/>
      <c r="E3290" s="30"/>
      <c r="F3290" s="30"/>
      <c r="G3290" s="30"/>
      <c r="H3290" s="30"/>
      <c r="I3290" s="30"/>
      <c r="J3290" s="30"/>
      <c r="K3290" s="30"/>
      <c r="L3290" s="30"/>
      <c r="M3290" s="30"/>
      <c r="N3290" s="30"/>
      <c r="O3290" s="30"/>
      <c r="P3290" s="30"/>
      <c r="Q3290" s="30"/>
      <c r="R3290" s="30"/>
      <c r="S3290" s="30"/>
      <c r="T3290" s="30"/>
      <c r="U3290" s="30"/>
      <c r="V3290" s="30"/>
      <c r="W3290" s="30"/>
      <c r="X3290" s="31"/>
      <c r="Y3290" s="30"/>
      <c r="Z3290" s="32"/>
    </row>
    <row r="3291" spans="2:26" x14ac:dyDescent="0.2">
      <c r="B3291" s="34"/>
      <c r="C3291" s="30"/>
      <c r="D3291" s="30"/>
      <c r="E3291" s="30"/>
      <c r="F3291" s="30"/>
      <c r="G3291" s="30"/>
      <c r="H3291" s="30"/>
      <c r="I3291" s="30"/>
      <c r="J3291" s="30"/>
      <c r="K3291" s="30"/>
      <c r="L3291" s="30"/>
      <c r="M3291" s="30"/>
      <c r="N3291" s="30"/>
      <c r="O3291" s="30"/>
      <c r="P3291" s="30"/>
      <c r="Q3291" s="30"/>
      <c r="R3291" s="30"/>
      <c r="S3291" s="30"/>
      <c r="T3291" s="30"/>
      <c r="U3291" s="30"/>
      <c r="V3291" s="30"/>
      <c r="W3291" s="30"/>
      <c r="X3291" s="31"/>
      <c r="Y3291" s="30"/>
      <c r="Z3291" s="32"/>
    </row>
    <row r="3292" spans="2:26" x14ac:dyDescent="0.2">
      <c r="B3292" s="34"/>
      <c r="C3292" s="30"/>
      <c r="D3292" s="30"/>
      <c r="E3292" s="30"/>
      <c r="F3292" s="30"/>
      <c r="G3292" s="30"/>
      <c r="H3292" s="30"/>
      <c r="I3292" s="30"/>
      <c r="J3292" s="30"/>
      <c r="K3292" s="30"/>
      <c r="L3292" s="30"/>
      <c r="M3292" s="30"/>
      <c r="N3292" s="30"/>
      <c r="O3292" s="30"/>
      <c r="P3292" s="30"/>
      <c r="Q3292" s="30"/>
      <c r="R3292" s="30"/>
      <c r="S3292" s="30"/>
      <c r="T3292" s="30"/>
      <c r="U3292" s="30"/>
      <c r="V3292" s="30"/>
      <c r="W3292" s="30"/>
      <c r="X3292" s="31"/>
      <c r="Y3292" s="30"/>
      <c r="Z3292" s="32"/>
    </row>
    <row r="3293" spans="2:26" x14ac:dyDescent="0.2">
      <c r="B3293" s="34"/>
      <c r="C3293" s="30"/>
      <c r="D3293" s="30"/>
      <c r="E3293" s="30"/>
      <c r="F3293" s="30"/>
      <c r="G3293" s="30"/>
      <c r="H3293" s="30"/>
      <c r="I3293" s="30"/>
      <c r="J3293" s="30"/>
      <c r="K3293" s="30"/>
      <c r="L3293" s="30"/>
      <c r="M3293" s="30"/>
      <c r="N3293" s="30"/>
      <c r="O3293" s="30"/>
      <c r="P3293" s="30"/>
      <c r="Q3293" s="30"/>
      <c r="R3293" s="30"/>
      <c r="S3293" s="30"/>
      <c r="T3293" s="30"/>
      <c r="U3293" s="30"/>
      <c r="V3293" s="30"/>
      <c r="W3293" s="30"/>
      <c r="X3293" s="31"/>
      <c r="Y3293" s="30"/>
      <c r="Z3293" s="32"/>
    </row>
    <row r="3294" spans="2:26" x14ac:dyDescent="0.2">
      <c r="B3294" s="34"/>
      <c r="C3294" s="30"/>
      <c r="D3294" s="30"/>
      <c r="E3294" s="30"/>
      <c r="F3294" s="30"/>
      <c r="G3294" s="30"/>
      <c r="H3294" s="30"/>
      <c r="I3294" s="30"/>
      <c r="J3294" s="30"/>
      <c r="K3294" s="30"/>
      <c r="L3294" s="30"/>
      <c r="M3294" s="30"/>
      <c r="N3294" s="30"/>
      <c r="O3294" s="30"/>
      <c r="P3294" s="30"/>
      <c r="Q3294" s="30"/>
      <c r="R3294" s="30"/>
      <c r="S3294" s="30"/>
      <c r="T3294" s="30"/>
      <c r="U3294" s="30"/>
      <c r="V3294" s="30"/>
      <c r="W3294" s="30"/>
      <c r="X3294" s="31"/>
      <c r="Y3294" s="30"/>
      <c r="Z3294" s="32"/>
    </row>
    <row r="3295" spans="2:26" x14ac:dyDescent="0.2">
      <c r="B3295" s="34"/>
      <c r="C3295" s="30"/>
      <c r="D3295" s="30"/>
      <c r="E3295" s="30"/>
      <c r="F3295" s="30"/>
      <c r="G3295" s="30"/>
      <c r="H3295" s="30"/>
      <c r="I3295" s="30"/>
      <c r="J3295" s="30"/>
      <c r="K3295" s="30"/>
      <c r="L3295" s="30"/>
      <c r="M3295" s="30"/>
      <c r="N3295" s="30"/>
      <c r="O3295" s="30"/>
      <c r="P3295" s="30"/>
      <c r="Q3295" s="30"/>
      <c r="R3295" s="30"/>
      <c r="S3295" s="30"/>
      <c r="T3295" s="30"/>
      <c r="U3295" s="30"/>
      <c r="V3295" s="30"/>
      <c r="W3295" s="30"/>
      <c r="X3295" s="31"/>
      <c r="Y3295" s="30"/>
      <c r="Z3295" s="32"/>
    </row>
    <row r="3296" spans="2:26" x14ac:dyDescent="0.2">
      <c r="B3296" s="34"/>
      <c r="C3296" s="30"/>
      <c r="D3296" s="30"/>
      <c r="E3296" s="30"/>
      <c r="F3296" s="30"/>
      <c r="G3296" s="30"/>
      <c r="H3296" s="30"/>
      <c r="I3296" s="30"/>
      <c r="J3296" s="30"/>
      <c r="K3296" s="30"/>
      <c r="L3296" s="30"/>
      <c r="M3296" s="30"/>
      <c r="N3296" s="30"/>
      <c r="O3296" s="30"/>
      <c r="P3296" s="30"/>
      <c r="Q3296" s="30"/>
      <c r="R3296" s="30"/>
      <c r="S3296" s="30"/>
      <c r="T3296" s="30"/>
      <c r="U3296" s="30"/>
      <c r="V3296" s="30"/>
      <c r="W3296" s="30"/>
      <c r="X3296" s="31"/>
      <c r="Y3296" s="30"/>
      <c r="Z3296" s="32"/>
    </row>
    <row r="3297" spans="2:26" x14ac:dyDescent="0.2">
      <c r="B3297" s="34"/>
      <c r="C3297" s="30"/>
      <c r="D3297" s="30"/>
      <c r="E3297" s="30"/>
      <c r="F3297" s="30"/>
      <c r="G3297" s="30"/>
      <c r="H3297" s="30"/>
      <c r="I3297" s="30"/>
      <c r="J3297" s="30"/>
      <c r="K3297" s="30"/>
      <c r="L3297" s="30"/>
      <c r="M3297" s="30"/>
      <c r="N3297" s="30"/>
      <c r="O3297" s="30"/>
      <c r="P3297" s="30"/>
      <c r="Q3297" s="30"/>
      <c r="R3297" s="30"/>
      <c r="S3297" s="30"/>
      <c r="T3297" s="30"/>
      <c r="U3297" s="30"/>
      <c r="V3297" s="30"/>
      <c r="W3297" s="30"/>
      <c r="X3297" s="31"/>
      <c r="Y3297" s="30"/>
      <c r="Z3297" s="32"/>
    </row>
    <row r="3298" spans="2:26" x14ac:dyDescent="0.2">
      <c r="B3298" s="34"/>
      <c r="C3298" s="30"/>
      <c r="D3298" s="30"/>
      <c r="E3298" s="30"/>
      <c r="F3298" s="30"/>
      <c r="G3298" s="30"/>
      <c r="H3298" s="30"/>
      <c r="I3298" s="30"/>
      <c r="J3298" s="30"/>
      <c r="K3298" s="30"/>
      <c r="L3298" s="30"/>
      <c r="M3298" s="30"/>
      <c r="N3298" s="30"/>
      <c r="O3298" s="30"/>
      <c r="P3298" s="30"/>
      <c r="Q3298" s="30"/>
      <c r="R3298" s="30"/>
      <c r="S3298" s="30"/>
      <c r="T3298" s="30"/>
      <c r="U3298" s="30"/>
      <c r="V3298" s="30"/>
      <c r="W3298" s="30"/>
      <c r="X3298" s="31"/>
      <c r="Y3298" s="30"/>
      <c r="Z3298" s="32"/>
    </row>
    <row r="3299" spans="2:26" x14ac:dyDescent="0.2">
      <c r="B3299" s="34"/>
      <c r="C3299" s="30"/>
      <c r="D3299" s="30"/>
      <c r="E3299" s="30"/>
      <c r="F3299" s="30"/>
      <c r="G3299" s="30"/>
      <c r="H3299" s="30"/>
      <c r="I3299" s="30"/>
      <c r="J3299" s="30"/>
      <c r="K3299" s="30"/>
      <c r="L3299" s="30"/>
      <c r="M3299" s="30"/>
      <c r="N3299" s="30"/>
      <c r="O3299" s="30"/>
      <c r="P3299" s="30"/>
      <c r="Q3299" s="30"/>
      <c r="R3299" s="30"/>
      <c r="S3299" s="30"/>
      <c r="T3299" s="30"/>
      <c r="U3299" s="30"/>
      <c r="V3299" s="30"/>
      <c r="W3299" s="30"/>
      <c r="X3299" s="31"/>
      <c r="Y3299" s="30"/>
      <c r="Z3299" s="32"/>
    </row>
    <row r="3300" spans="2:26" x14ac:dyDescent="0.2">
      <c r="B3300" s="34"/>
      <c r="C3300" s="30"/>
      <c r="D3300" s="30"/>
      <c r="E3300" s="30"/>
      <c r="F3300" s="30"/>
      <c r="G3300" s="30"/>
      <c r="H3300" s="30"/>
      <c r="I3300" s="30"/>
      <c r="J3300" s="30"/>
      <c r="K3300" s="30"/>
      <c r="L3300" s="30"/>
      <c r="M3300" s="30"/>
      <c r="N3300" s="30"/>
      <c r="O3300" s="30"/>
      <c r="P3300" s="30"/>
      <c r="Q3300" s="30"/>
      <c r="R3300" s="30"/>
      <c r="S3300" s="30"/>
      <c r="T3300" s="30"/>
      <c r="U3300" s="30"/>
      <c r="V3300" s="30"/>
      <c r="W3300" s="30"/>
      <c r="X3300" s="31"/>
      <c r="Y3300" s="30"/>
      <c r="Z3300" s="32"/>
    </row>
    <row r="3301" spans="2:26" x14ac:dyDescent="0.2">
      <c r="B3301" s="34"/>
      <c r="C3301" s="30"/>
      <c r="D3301" s="30"/>
      <c r="E3301" s="30"/>
      <c r="F3301" s="30"/>
      <c r="G3301" s="30"/>
      <c r="H3301" s="30"/>
      <c r="I3301" s="30"/>
      <c r="J3301" s="30"/>
      <c r="K3301" s="30"/>
      <c r="L3301" s="30"/>
      <c r="M3301" s="30"/>
      <c r="N3301" s="30"/>
      <c r="O3301" s="30"/>
      <c r="P3301" s="30"/>
      <c r="Q3301" s="30"/>
      <c r="R3301" s="30"/>
      <c r="S3301" s="30"/>
      <c r="T3301" s="30"/>
      <c r="U3301" s="30"/>
      <c r="V3301" s="30"/>
      <c r="W3301" s="30"/>
      <c r="X3301" s="31"/>
      <c r="Y3301" s="30"/>
      <c r="Z3301" s="32"/>
    </row>
    <row r="3302" spans="2:26" x14ac:dyDescent="0.2">
      <c r="B3302" s="34"/>
      <c r="C3302" s="30"/>
      <c r="D3302" s="30"/>
      <c r="E3302" s="30"/>
      <c r="F3302" s="30"/>
      <c r="G3302" s="30"/>
      <c r="H3302" s="30"/>
      <c r="I3302" s="30"/>
      <c r="J3302" s="30"/>
      <c r="K3302" s="30"/>
      <c r="L3302" s="30"/>
      <c r="M3302" s="30"/>
      <c r="N3302" s="30"/>
      <c r="O3302" s="30"/>
      <c r="P3302" s="30"/>
      <c r="Q3302" s="30"/>
      <c r="R3302" s="30"/>
      <c r="S3302" s="30"/>
      <c r="T3302" s="30"/>
      <c r="U3302" s="30"/>
      <c r="V3302" s="30"/>
      <c r="W3302" s="30"/>
      <c r="X3302" s="31"/>
      <c r="Y3302" s="30"/>
      <c r="Z3302" s="32"/>
    </row>
    <row r="3303" spans="2:26" x14ac:dyDescent="0.2">
      <c r="B3303" s="34"/>
      <c r="C3303" s="30"/>
      <c r="D3303" s="30"/>
      <c r="E3303" s="30"/>
      <c r="F3303" s="30"/>
      <c r="G3303" s="30"/>
      <c r="H3303" s="30"/>
      <c r="I3303" s="30"/>
      <c r="J3303" s="30"/>
      <c r="K3303" s="30"/>
      <c r="L3303" s="30"/>
      <c r="M3303" s="30"/>
      <c r="N3303" s="30"/>
      <c r="O3303" s="30"/>
      <c r="P3303" s="30"/>
      <c r="Q3303" s="30"/>
      <c r="R3303" s="30"/>
      <c r="S3303" s="30"/>
      <c r="T3303" s="30"/>
      <c r="U3303" s="30"/>
      <c r="V3303" s="30"/>
      <c r="W3303" s="30"/>
      <c r="X3303" s="31"/>
      <c r="Y3303" s="30"/>
      <c r="Z3303" s="32"/>
    </row>
    <row r="3304" spans="2:26" x14ac:dyDescent="0.2">
      <c r="B3304" s="34"/>
      <c r="C3304" s="30"/>
      <c r="D3304" s="30"/>
      <c r="E3304" s="30"/>
      <c r="F3304" s="30"/>
      <c r="G3304" s="30"/>
      <c r="H3304" s="30"/>
      <c r="I3304" s="30"/>
      <c r="J3304" s="30"/>
      <c r="K3304" s="30"/>
      <c r="L3304" s="30"/>
      <c r="M3304" s="30"/>
      <c r="N3304" s="30"/>
      <c r="O3304" s="30"/>
      <c r="P3304" s="30"/>
      <c r="Q3304" s="30"/>
      <c r="R3304" s="30"/>
      <c r="S3304" s="30"/>
      <c r="T3304" s="30"/>
      <c r="U3304" s="30"/>
      <c r="V3304" s="30"/>
      <c r="W3304" s="30"/>
      <c r="X3304" s="31"/>
      <c r="Y3304" s="30"/>
      <c r="Z3304" s="32"/>
    </row>
    <row r="3305" spans="2:26" x14ac:dyDescent="0.2">
      <c r="B3305" s="34"/>
      <c r="C3305" s="30"/>
      <c r="D3305" s="30"/>
      <c r="E3305" s="30"/>
      <c r="F3305" s="30"/>
      <c r="G3305" s="30"/>
      <c r="H3305" s="30"/>
      <c r="I3305" s="30"/>
      <c r="J3305" s="30"/>
      <c r="K3305" s="30"/>
      <c r="L3305" s="30"/>
      <c r="M3305" s="30"/>
      <c r="N3305" s="30"/>
      <c r="O3305" s="30"/>
      <c r="P3305" s="30"/>
      <c r="Q3305" s="30"/>
      <c r="R3305" s="30"/>
      <c r="S3305" s="30"/>
      <c r="T3305" s="30"/>
      <c r="U3305" s="30"/>
      <c r="V3305" s="30"/>
      <c r="W3305" s="30"/>
      <c r="X3305" s="31"/>
      <c r="Y3305" s="30"/>
      <c r="Z3305" s="32"/>
    </row>
    <row r="3306" spans="2:26" x14ac:dyDescent="0.2">
      <c r="B3306" s="34"/>
      <c r="C3306" s="30"/>
      <c r="D3306" s="30"/>
      <c r="E3306" s="30"/>
      <c r="F3306" s="30"/>
      <c r="G3306" s="30"/>
      <c r="H3306" s="30"/>
      <c r="I3306" s="30"/>
      <c r="J3306" s="30"/>
      <c r="K3306" s="30"/>
      <c r="L3306" s="30"/>
      <c r="M3306" s="30"/>
      <c r="N3306" s="30"/>
      <c r="O3306" s="30"/>
      <c r="P3306" s="30"/>
      <c r="Q3306" s="30"/>
      <c r="R3306" s="30"/>
      <c r="S3306" s="30"/>
      <c r="T3306" s="30"/>
      <c r="U3306" s="30"/>
      <c r="V3306" s="30"/>
      <c r="W3306" s="30"/>
      <c r="X3306" s="31"/>
      <c r="Y3306" s="30"/>
      <c r="Z3306" s="32"/>
    </row>
    <row r="3307" spans="2:26" x14ac:dyDescent="0.2">
      <c r="B3307" s="34"/>
      <c r="C3307" s="30"/>
      <c r="D3307" s="30"/>
      <c r="E3307" s="30"/>
      <c r="F3307" s="30"/>
      <c r="G3307" s="30"/>
      <c r="H3307" s="30"/>
      <c r="I3307" s="30"/>
      <c r="J3307" s="30"/>
      <c r="K3307" s="30"/>
      <c r="L3307" s="30"/>
      <c r="M3307" s="30"/>
      <c r="N3307" s="30"/>
      <c r="O3307" s="30"/>
      <c r="P3307" s="30"/>
      <c r="Q3307" s="30"/>
      <c r="R3307" s="30"/>
      <c r="S3307" s="30"/>
      <c r="T3307" s="30"/>
      <c r="U3307" s="30"/>
      <c r="V3307" s="30"/>
      <c r="W3307" s="30"/>
      <c r="X3307" s="31"/>
      <c r="Y3307" s="30"/>
      <c r="Z3307" s="32"/>
    </row>
    <row r="3308" spans="2:26" x14ac:dyDescent="0.2">
      <c r="B3308" s="34"/>
      <c r="C3308" s="30"/>
      <c r="D3308" s="30"/>
      <c r="E3308" s="30"/>
      <c r="F3308" s="30"/>
      <c r="G3308" s="30"/>
      <c r="H3308" s="30"/>
      <c r="I3308" s="30"/>
      <c r="J3308" s="30"/>
      <c r="K3308" s="30"/>
      <c r="L3308" s="30"/>
      <c r="M3308" s="30"/>
      <c r="N3308" s="30"/>
      <c r="O3308" s="30"/>
      <c r="P3308" s="30"/>
      <c r="Q3308" s="30"/>
      <c r="R3308" s="30"/>
      <c r="S3308" s="30"/>
      <c r="T3308" s="30"/>
      <c r="U3308" s="30"/>
      <c r="V3308" s="30"/>
      <c r="W3308" s="30"/>
      <c r="X3308" s="31"/>
      <c r="Y3308" s="30"/>
      <c r="Z3308" s="32"/>
    </row>
    <row r="3309" spans="2:26" x14ac:dyDescent="0.2">
      <c r="B3309" s="34"/>
      <c r="C3309" s="30"/>
      <c r="D3309" s="30"/>
      <c r="E3309" s="30"/>
      <c r="F3309" s="30"/>
      <c r="G3309" s="30"/>
      <c r="H3309" s="30"/>
      <c r="I3309" s="30"/>
      <c r="J3309" s="30"/>
      <c r="K3309" s="30"/>
      <c r="L3309" s="30"/>
      <c r="M3309" s="30"/>
      <c r="N3309" s="30"/>
      <c r="O3309" s="30"/>
      <c r="P3309" s="30"/>
      <c r="Q3309" s="30"/>
      <c r="R3309" s="30"/>
      <c r="S3309" s="30"/>
      <c r="T3309" s="30"/>
      <c r="U3309" s="30"/>
      <c r="V3309" s="30"/>
      <c r="W3309" s="30"/>
      <c r="X3309" s="31"/>
      <c r="Y3309" s="30"/>
      <c r="Z3309" s="32"/>
    </row>
    <row r="3310" spans="2:26" x14ac:dyDescent="0.2">
      <c r="B3310" s="34"/>
      <c r="C3310" s="30"/>
      <c r="D3310" s="30"/>
      <c r="E3310" s="30"/>
      <c r="F3310" s="30"/>
      <c r="G3310" s="30"/>
      <c r="H3310" s="30"/>
      <c r="I3310" s="30"/>
      <c r="J3310" s="30"/>
      <c r="K3310" s="30"/>
      <c r="L3310" s="30"/>
      <c r="M3310" s="30"/>
      <c r="N3310" s="30"/>
      <c r="O3310" s="30"/>
      <c r="P3310" s="30"/>
      <c r="Q3310" s="30"/>
      <c r="R3310" s="30"/>
      <c r="S3310" s="30"/>
      <c r="T3310" s="30"/>
      <c r="U3310" s="30"/>
      <c r="V3310" s="30"/>
      <c r="W3310" s="30"/>
      <c r="X3310" s="31"/>
      <c r="Y3310" s="30"/>
      <c r="Z3310" s="32"/>
    </row>
    <row r="3311" spans="2:26" x14ac:dyDescent="0.2">
      <c r="B3311" s="34"/>
      <c r="C3311" s="30"/>
      <c r="D3311" s="30"/>
      <c r="E3311" s="30"/>
      <c r="F3311" s="30"/>
      <c r="G3311" s="30"/>
      <c r="H3311" s="30"/>
      <c r="I3311" s="30"/>
      <c r="J3311" s="30"/>
      <c r="K3311" s="30"/>
      <c r="L3311" s="30"/>
      <c r="M3311" s="30"/>
      <c r="N3311" s="30"/>
      <c r="O3311" s="30"/>
      <c r="P3311" s="30"/>
      <c r="Q3311" s="30"/>
      <c r="R3311" s="30"/>
      <c r="S3311" s="30"/>
      <c r="T3311" s="30"/>
      <c r="U3311" s="30"/>
      <c r="V3311" s="30"/>
      <c r="W3311" s="30"/>
      <c r="X3311" s="31"/>
      <c r="Y3311" s="30"/>
      <c r="Z3311" s="32"/>
    </row>
    <row r="3312" spans="2:26" x14ac:dyDescent="0.2">
      <c r="B3312" s="34"/>
      <c r="C3312" s="30"/>
      <c r="D3312" s="30"/>
      <c r="E3312" s="30"/>
      <c r="F3312" s="30"/>
      <c r="G3312" s="30"/>
      <c r="H3312" s="30"/>
      <c r="I3312" s="30"/>
      <c r="J3312" s="30"/>
      <c r="K3312" s="30"/>
      <c r="L3312" s="30"/>
      <c r="M3312" s="30"/>
      <c r="N3312" s="30"/>
      <c r="O3312" s="30"/>
      <c r="P3312" s="30"/>
      <c r="Q3312" s="30"/>
      <c r="R3312" s="30"/>
      <c r="S3312" s="30"/>
      <c r="T3312" s="30"/>
      <c r="U3312" s="30"/>
      <c r="V3312" s="30"/>
      <c r="W3312" s="30"/>
      <c r="X3312" s="31"/>
      <c r="Y3312" s="30"/>
      <c r="Z3312" s="32"/>
    </row>
    <row r="3313" spans="2:26" x14ac:dyDescent="0.2">
      <c r="B3313" s="34"/>
      <c r="C3313" s="30"/>
      <c r="D3313" s="30"/>
      <c r="E3313" s="30"/>
      <c r="F3313" s="30"/>
      <c r="G3313" s="30"/>
      <c r="H3313" s="30"/>
      <c r="I3313" s="30"/>
      <c r="J3313" s="30"/>
      <c r="K3313" s="30"/>
      <c r="L3313" s="30"/>
      <c r="M3313" s="30"/>
      <c r="N3313" s="30"/>
      <c r="O3313" s="30"/>
      <c r="P3313" s="30"/>
      <c r="Q3313" s="30"/>
      <c r="R3313" s="30"/>
      <c r="S3313" s="30"/>
      <c r="T3313" s="30"/>
      <c r="U3313" s="30"/>
      <c r="V3313" s="30"/>
      <c r="W3313" s="30"/>
      <c r="X3313" s="31"/>
      <c r="Y3313" s="30"/>
      <c r="Z3313" s="32"/>
    </row>
    <row r="3314" spans="2:26" x14ac:dyDescent="0.2">
      <c r="B3314" s="34"/>
      <c r="C3314" s="30"/>
      <c r="D3314" s="30"/>
      <c r="E3314" s="30"/>
      <c r="F3314" s="30"/>
      <c r="G3314" s="30"/>
      <c r="H3314" s="30"/>
      <c r="I3314" s="30"/>
      <c r="J3314" s="30"/>
      <c r="K3314" s="30"/>
      <c r="L3314" s="30"/>
      <c r="M3314" s="30"/>
      <c r="N3314" s="30"/>
      <c r="O3314" s="30"/>
      <c r="P3314" s="30"/>
      <c r="Q3314" s="30"/>
      <c r="R3314" s="30"/>
      <c r="S3314" s="30"/>
      <c r="T3314" s="30"/>
      <c r="U3314" s="30"/>
      <c r="V3314" s="30"/>
      <c r="W3314" s="30"/>
      <c r="X3314" s="31"/>
      <c r="Y3314" s="30"/>
      <c r="Z3314" s="32"/>
    </row>
    <row r="3315" spans="2:26" x14ac:dyDescent="0.2">
      <c r="B3315" s="34"/>
      <c r="C3315" s="30"/>
      <c r="D3315" s="30"/>
      <c r="E3315" s="30"/>
      <c r="F3315" s="30"/>
      <c r="G3315" s="30"/>
      <c r="H3315" s="30"/>
      <c r="I3315" s="30"/>
      <c r="J3315" s="30"/>
      <c r="K3315" s="30"/>
      <c r="L3315" s="30"/>
      <c r="M3315" s="30"/>
      <c r="N3315" s="30"/>
      <c r="O3315" s="30"/>
      <c r="P3315" s="30"/>
      <c r="Q3315" s="30"/>
      <c r="R3315" s="30"/>
      <c r="S3315" s="30"/>
      <c r="T3315" s="30"/>
      <c r="U3315" s="30"/>
      <c r="V3315" s="30"/>
      <c r="W3315" s="30"/>
      <c r="X3315" s="31"/>
      <c r="Y3315" s="30"/>
      <c r="Z3315" s="32"/>
    </row>
    <row r="3316" spans="2:26" x14ac:dyDescent="0.2">
      <c r="B3316" s="34"/>
      <c r="C3316" s="30"/>
      <c r="D3316" s="30"/>
      <c r="E3316" s="30"/>
      <c r="F3316" s="30"/>
      <c r="G3316" s="30"/>
      <c r="H3316" s="30"/>
      <c r="I3316" s="30"/>
      <c r="J3316" s="30"/>
      <c r="K3316" s="30"/>
      <c r="L3316" s="30"/>
      <c r="M3316" s="30"/>
      <c r="N3316" s="30"/>
      <c r="O3316" s="30"/>
      <c r="P3316" s="30"/>
      <c r="Q3316" s="30"/>
      <c r="R3316" s="30"/>
      <c r="S3316" s="30"/>
      <c r="T3316" s="30"/>
      <c r="U3316" s="30"/>
      <c r="V3316" s="30"/>
      <c r="W3316" s="30"/>
      <c r="X3316" s="31"/>
      <c r="Y3316" s="30"/>
      <c r="Z3316" s="32"/>
    </row>
    <row r="3317" spans="2:26" x14ac:dyDescent="0.2">
      <c r="B3317" s="34"/>
      <c r="C3317" s="30"/>
      <c r="D3317" s="30"/>
      <c r="E3317" s="30"/>
      <c r="F3317" s="30"/>
      <c r="G3317" s="30"/>
      <c r="H3317" s="30"/>
      <c r="I3317" s="30"/>
      <c r="J3317" s="30"/>
      <c r="K3317" s="30"/>
      <c r="L3317" s="30"/>
      <c r="M3317" s="30"/>
      <c r="N3317" s="30"/>
      <c r="O3317" s="30"/>
      <c r="P3317" s="30"/>
      <c r="Q3317" s="30"/>
      <c r="R3317" s="30"/>
      <c r="S3317" s="30"/>
      <c r="T3317" s="30"/>
      <c r="U3317" s="30"/>
      <c r="V3317" s="30"/>
      <c r="W3317" s="30"/>
      <c r="X3317" s="31"/>
      <c r="Y3317" s="30"/>
      <c r="Z3317" s="32"/>
    </row>
    <row r="3318" spans="2:26" x14ac:dyDescent="0.2">
      <c r="B3318" s="34"/>
      <c r="C3318" s="30"/>
      <c r="D3318" s="30"/>
      <c r="E3318" s="30"/>
      <c r="F3318" s="30"/>
      <c r="G3318" s="30"/>
      <c r="H3318" s="30"/>
      <c r="I3318" s="30"/>
      <c r="J3318" s="30"/>
      <c r="K3318" s="30"/>
      <c r="L3318" s="30"/>
      <c r="M3318" s="30"/>
      <c r="N3318" s="30"/>
      <c r="O3318" s="30"/>
      <c r="P3318" s="30"/>
      <c r="Q3318" s="30"/>
      <c r="R3318" s="30"/>
      <c r="S3318" s="30"/>
      <c r="T3318" s="30"/>
      <c r="U3318" s="30"/>
      <c r="V3318" s="30"/>
      <c r="W3318" s="30"/>
      <c r="X3318" s="31"/>
      <c r="Y3318" s="30"/>
      <c r="Z3318" s="32"/>
    </row>
    <row r="3319" spans="2:26" x14ac:dyDescent="0.2">
      <c r="B3319" s="34"/>
      <c r="C3319" s="30"/>
      <c r="D3319" s="30"/>
      <c r="E3319" s="30"/>
      <c r="F3319" s="30"/>
      <c r="G3319" s="30"/>
      <c r="H3319" s="30"/>
      <c r="I3319" s="30"/>
      <c r="J3319" s="30"/>
      <c r="K3319" s="30"/>
      <c r="L3319" s="30"/>
      <c r="M3319" s="30"/>
      <c r="N3319" s="30"/>
      <c r="O3319" s="30"/>
      <c r="P3319" s="30"/>
      <c r="Q3319" s="30"/>
      <c r="R3319" s="30"/>
      <c r="S3319" s="30"/>
      <c r="T3319" s="30"/>
      <c r="U3319" s="30"/>
      <c r="V3319" s="30"/>
      <c r="W3319" s="30"/>
      <c r="X3319" s="31"/>
      <c r="Y3319" s="30"/>
      <c r="Z3319" s="32"/>
    </row>
    <row r="3320" spans="2:26" x14ac:dyDescent="0.2">
      <c r="B3320" s="34"/>
      <c r="C3320" s="30"/>
      <c r="D3320" s="30"/>
      <c r="E3320" s="30"/>
      <c r="F3320" s="30"/>
      <c r="G3320" s="30"/>
      <c r="H3320" s="30"/>
      <c r="I3320" s="30"/>
      <c r="J3320" s="30"/>
      <c r="K3320" s="30"/>
      <c r="L3320" s="30"/>
      <c r="M3320" s="30"/>
      <c r="N3320" s="30"/>
      <c r="O3320" s="30"/>
      <c r="P3320" s="30"/>
      <c r="Q3320" s="30"/>
      <c r="R3320" s="30"/>
      <c r="S3320" s="30"/>
      <c r="T3320" s="30"/>
      <c r="U3320" s="30"/>
      <c r="V3320" s="30"/>
      <c r="W3320" s="30"/>
      <c r="X3320" s="31"/>
      <c r="Y3320" s="30"/>
      <c r="Z3320" s="32"/>
    </row>
    <row r="3321" spans="2:26" x14ac:dyDescent="0.2">
      <c r="B3321" s="34"/>
      <c r="C3321" s="30"/>
      <c r="D3321" s="30"/>
      <c r="E3321" s="30"/>
      <c r="F3321" s="30"/>
      <c r="G3321" s="30"/>
      <c r="H3321" s="30"/>
      <c r="I3321" s="30"/>
      <c r="J3321" s="30"/>
      <c r="K3321" s="30"/>
      <c r="L3321" s="30"/>
      <c r="M3321" s="30"/>
      <c r="N3321" s="30"/>
      <c r="O3321" s="30"/>
      <c r="P3321" s="30"/>
      <c r="Q3321" s="30"/>
      <c r="R3321" s="30"/>
      <c r="S3321" s="30"/>
      <c r="T3321" s="30"/>
      <c r="U3321" s="30"/>
      <c r="V3321" s="30"/>
      <c r="W3321" s="30"/>
      <c r="X3321" s="31"/>
      <c r="Y3321" s="30"/>
      <c r="Z3321" s="32"/>
    </row>
    <row r="3322" spans="2:26" x14ac:dyDescent="0.2">
      <c r="B3322" s="34"/>
      <c r="C3322" s="30"/>
      <c r="D3322" s="30"/>
      <c r="E3322" s="30"/>
      <c r="F3322" s="30"/>
      <c r="G3322" s="30"/>
      <c r="H3322" s="30"/>
      <c r="I3322" s="30"/>
      <c r="J3322" s="30"/>
      <c r="K3322" s="30"/>
      <c r="L3322" s="30"/>
      <c r="M3322" s="30"/>
      <c r="N3322" s="30"/>
      <c r="O3322" s="30"/>
      <c r="P3322" s="30"/>
      <c r="Q3322" s="30"/>
      <c r="R3322" s="30"/>
      <c r="S3322" s="30"/>
      <c r="T3322" s="30"/>
      <c r="U3322" s="30"/>
      <c r="V3322" s="30"/>
      <c r="W3322" s="30"/>
      <c r="X3322" s="31"/>
      <c r="Y3322" s="30"/>
      <c r="Z3322" s="32"/>
    </row>
    <row r="3323" spans="2:26" x14ac:dyDescent="0.2">
      <c r="B3323" s="34"/>
      <c r="C3323" s="30"/>
      <c r="D3323" s="30"/>
      <c r="E3323" s="30"/>
      <c r="F3323" s="30"/>
      <c r="G3323" s="30"/>
      <c r="H3323" s="30"/>
      <c r="I3323" s="30"/>
      <c r="J3323" s="30"/>
      <c r="K3323" s="30"/>
      <c r="L3323" s="30"/>
      <c r="M3323" s="30"/>
      <c r="N3323" s="30"/>
      <c r="O3323" s="30"/>
      <c r="P3323" s="30"/>
      <c r="Q3323" s="30"/>
      <c r="R3323" s="30"/>
      <c r="S3323" s="30"/>
      <c r="T3323" s="30"/>
      <c r="U3323" s="30"/>
      <c r="V3323" s="30"/>
      <c r="W3323" s="30"/>
      <c r="X3323" s="31"/>
      <c r="Y3323" s="30"/>
      <c r="Z3323" s="32"/>
    </row>
    <row r="3324" spans="2:26" x14ac:dyDescent="0.2">
      <c r="B3324" s="34"/>
      <c r="C3324" s="30"/>
      <c r="D3324" s="30"/>
      <c r="E3324" s="30"/>
      <c r="F3324" s="30"/>
      <c r="G3324" s="30"/>
      <c r="H3324" s="30"/>
      <c r="I3324" s="30"/>
      <c r="J3324" s="30"/>
      <c r="K3324" s="30"/>
      <c r="L3324" s="30"/>
      <c r="M3324" s="30"/>
      <c r="N3324" s="30"/>
      <c r="O3324" s="30"/>
      <c r="P3324" s="30"/>
      <c r="Q3324" s="30"/>
      <c r="R3324" s="30"/>
      <c r="S3324" s="30"/>
      <c r="T3324" s="30"/>
      <c r="U3324" s="30"/>
      <c r="V3324" s="30"/>
      <c r="W3324" s="30"/>
      <c r="X3324" s="31"/>
      <c r="Y3324" s="30"/>
      <c r="Z3324" s="32"/>
    </row>
    <row r="3325" spans="2:26" x14ac:dyDescent="0.2">
      <c r="B3325" s="34"/>
      <c r="C3325" s="30"/>
      <c r="D3325" s="30"/>
      <c r="E3325" s="30"/>
      <c r="F3325" s="30"/>
      <c r="G3325" s="30"/>
      <c r="H3325" s="30"/>
      <c r="I3325" s="30"/>
      <c r="J3325" s="30"/>
      <c r="K3325" s="30"/>
      <c r="L3325" s="30"/>
      <c r="M3325" s="30"/>
      <c r="N3325" s="30"/>
      <c r="O3325" s="30"/>
      <c r="P3325" s="30"/>
      <c r="Q3325" s="30"/>
      <c r="R3325" s="30"/>
      <c r="S3325" s="30"/>
      <c r="T3325" s="30"/>
      <c r="U3325" s="30"/>
      <c r="V3325" s="30"/>
      <c r="W3325" s="30"/>
      <c r="X3325" s="31"/>
      <c r="Y3325" s="30"/>
      <c r="Z3325" s="32"/>
    </row>
    <row r="3326" spans="2:26" x14ac:dyDescent="0.2">
      <c r="B3326" s="34"/>
      <c r="C3326" s="30"/>
      <c r="D3326" s="30"/>
      <c r="E3326" s="30"/>
      <c r="F3326" s="30"/>
      <c r="G3326" s="30"/>
      <c r="H3326" s="30"/>
      <c r="I3326" s="30"/>
      <c r="J3326" s="30"/>
      <c r="K3326" s="30"/>
      <c r="L3326" s="30"/>
      <c r="M3326" s="30"/>
      <c r="N3326" s="30"/>
      <c r="O3326" s="30"/>
      <c r="P3326" s="30"/>
      <c r="Q3326" s="30"/>
      <c r="R3326" s="30"/>
      <c r="S3326" s="30"/>
      <c r="T3326" s="30"/>
      <c r="U3326" s="30"/>
      <c r="V3326" s="30"/>
      <c r="W3326" s="30"/>
      <c r="X3326" s="31"/>
      <c r="Y3326" s="30"/>
      <c r="Z3326" s="32"/>
    </row>
    <row r="3327" spans="2:26" x14ac:dyDescent="0.2">
      <c r="B3327" s="34"/>
      <c r="C3327" s="30"/>
      <c r="D3327" s="30"/>
      <c r="E3327" s="30"/>
      <c r="F3327" s="30"/>
      <c r="G3327" s="30"/>
      <c r="H3327" s="30"/>
      <c r="I3327" s="30"/>
      <c r="J3327" s="30"/>
      <c r="K3327" s="30"/>
      <c r="L3327" s="30"/>
      <c r="M3327" s="30"/>
      <c r="N3327" s="30"/>
      <c r="O3327" s="30"/>
      <c r="P3327" s="30"/>
      <c r="Q3327" s="30"/>
      <c r="R3327" s="30"/>
      <c r="S3327" s="30"/>
      <c r="T3327" s="30"/>
      <c r="U3327" s="30"/>
      <c r="V3327" s="30"/>
      <c r="W3327" s="30"/>
      <c r="X3327" s="31"/>
      <c r="Y3327" s="30"/>
      <c r="Z3327" s="32"/>
    </row>
    <row r="3328" spans="2:26" x14ac:dyDescent="0.2">
      <c r="B3328" s="34"/>
      <c r="C3328" s="30"/>
      <c r="D3328" s="30"/>
      <c r="E3328" s="30"/>
      <c r="F3328" s="30"/>
      <c r="G3328" s="30"/>
      <c r="H3328" s="30"/>
      <c r="I3328" s="30"/>
      <c r="J3328" s="30"/>
      <c r="K3328" s="30"/>
      <c r="L3328" s="30"/>
      <c r="M3328" s="30"/>
      <c r="N3328" s="30"/>
      <c r="O3328" s="30"/>
      <c r="P3328" s="30"/>
      <c r="Q3328" s="30"/>
      <c r="R3328" s="30"/>
      <c r="S3328" s="30"/>
      <c r="T3328" s="30"/>
      <c r="U3328" s="30"/>
      <c r="V3328" s="30"/>
      <c r="W3328" s="30"/>
      <c r="X3328" s="31"/>
      <c r="Y3328" s="30"/>
      <c r="Z3328" s="32"/>
    </row>
    <row r="3329" spans="2:26" x14ac:dyDescent="0.2">
      <c r="B3329" s="34"/>
      <c r="C3329" s="30"/>
      <c r="D3329" s="30"/>
      <c r="E3329" s="30"/>
      <c r="F3329" s="30"/>
      <c r="G3329" s="30"/>
      <c r="H3329" s="30"/>
      <c r="I3329" s="30"/>
      <c r="J3329" s="30"/>
      <c r="K3329" s="30"/>
      <c r="L3329" s="30"/>
      <c r="M3329" s="30"/>
      <c r="N3329" s="30"/>
      <c r="O3329" s="30"/>
      <c r="P3329" s="30"/>
      <c r="Q3329" s="30"/>
      <c r="R3329" s="30"/>
      <c r="S3329" s="30"/>
      <c r="T3329" s="30"/>
      <c r="U3329" s="30"/>
      <c r="V3329" s="30"/>
      <c r="W3329" s="30"/>
      <c r="X3329" s="31"/>
      <c r="Y3329" s="30"/>
      <c r="Z3329" s="32"/>
    </row>
    <row r="3330" spans="2:26" x14ac:dyDescent="0.2">
      <c r="B3330" s="34"/>
      <c r="C3330" s="30"/>
      <c r="D3330" s="30"/>
      <c r="E3330" s="30"/>
      <c r="F3330" s="30"/>
      <c r="G3330" s="30"/>
      <c r="H3330" s="30"/>
      <c r="I3330" s="30"/>
      <c r="J3330" s="30"/>
      <c r="K3330" s="30"/>
      <c r="L3330" s="30"/>
      <c r="M3330" s="30"/>
      <c r="N3330" s="30"/>
      <c r="O3330" s="30"/>
      <c r="P3330" s="30"/>
      <c r="Q3330" s="30"/>
      <c r="R3330" s="30"/>
      <c r="S3330" s="30"/>
      <c r="T3330" s="30"/>
      <c r="U3330" s="30"/>
      <c r="V3330" s="30"/>
      <c r="W3330" s="30"/>
      <c r="X3330" s="31"/>
      <c r="Y3330" s="30"/>
      <c r="Z3330" s="32"/>
    </row>
    <row r="3331" spans="2:26" x14ac:dyDescent="0.2">
      <c r="B3331" s="34"/>
      <c r="C3331" s="30"/>
      <c r="D3331" s="30"/>
      <c r="E3331" s="30"/>
      <c r="F3331" s="30"/>
      <c r="G3331" s="30"/>
      <c r="H3331" s="30"/>
      <c r="I3331" s="30"/>
      <c r="J3331" s="30"/>
      <c r="K3331" s="30"/>
      <c r="L3331" s="30"/>
      <c r="M3331" s="30"/>
      <c r="N3331" s="30"/>
      <c r="O3331" s="30"/>
      <c r="P3331" s="30"/>
      <c r="Q3331" s="30"/>
      <c r="R3331" s="30"/>
      <c r="S3331" s="30"/>
      <c r="T3331" s="30"/>
      <c r="U3331" s="30"/>
      <c r="V3331" s="30"/>
      <c r="W3331" s="30"/>
      <c r="X3331" s="31"/>
      <c r="Y3331" s="30"/>
      <c r="Z3331" s="32"/>
    </row>
    <row r="3332" spans="2:26" x14ac:dyDescent="0.2">
      <c r="B3332" s="34"/>
      <c r="C3332" s="30"/>
      <c r="D3332" s="30"/>
      <c r="E3332" s="30"/>
      <c r="F3332" s="30"/>
      <c r="G3332" s="30"/>
      <c r="H3332" s="30"/>
      <c r="I3332" s="30"/>
      <c r="J3332" s="30"/>
      <c r="K3332" s="30"/>
      <c r="L3332" s="30"/>
      <c r="M3332" s="30"/>
      <c r="N3332" s="30"/>
      <c r="O3332" s="30"/>
      <c r="P3332" s="30"/>
      <c r="Q3332" s="30"/>
      <c r="R3332" s="30"/>
      <c r="S3332" s="30"/>
      <c r="T3332" s="30"/>
      <c r="U3332" s="30"/>
      <c r="V3332" s="30"/>
      <c r="W3332" s="30"/>
      <c r="X3332" s="31"/>
      <c r="Y3332" s="30"/>
      <c r="Z3332" s="32"/>
    </row>
    <row r="3333" spans="2:26" x14ac:dyDescent="0.2">
      <c r="B3333" s="34"/>
      <c r="C3333" s="30"/>
      <c r="D3333" s="30"/>
      <c r="E3333" s="30"/>
      <c r="F3333" s="30"/>
      <c r="G3333" s="30"/>
      <c r="H3333" s="30"/>
      <c r="I3333" s="30"/>
      <c r="J3333" s="30"/>
      <c r="K3333" s="30"/>
      <c r="L3333" s="30"/>
      <c r="M3333" s="30"/>
      <c r="N3333" s="30"/>
      <c r="O3333" s="30"/>
      <c r="P3333" s="30"/>
      <c r="Q3333" s="30"/>
      <c r="R3333" s="30"/>
      <c r="S3333" s="30"/>
      <c r="T3333" s="30"/>
      <c r="U3333" s="30"/>
      <c r="V3333" s="30"/>
      <c r="W3333" s="30"/>
      <c r="X3333" s="31"/>
      <c r="Y3333" s="30"/>
      <c r="Z3333" s="32"/>
    </row>
    <row r="3334" spans="2:26" x14ac:dyDescent="0.2">
      <c r="B3334" s="34"/>
      <c r="C3334" s="30"/>
      <c r="D3334" s="30"/>
      <c r="E3334" s="30"/>
      <c r="F3334" s="30"/>
      <c r="G3334" s="30"/>
      <c r="H3334" s="30"/>
      <c r="I3334" s="30"/>
      <c r="J3334" s="30"/>
      <c r="K3334" s="30"/>
      <c r="L3334" s="30"/>
      <c r="M3334" s="30"/>
      <c r="N3334" s="30"/>
      <c r="O3334" s="30"/>
      <c r="P3334" s="30"/>
      <c r="Q3334" s="30"/>
      <c r="R3334" s="30"/>
      <c r="S3334" s="30"/>
      <c r="T3334" s="30"/>
      <c r="U3334" s="30"/>
      <c r="V3334" s="30"/>
      <c r="W3334" s="30"/>
      <c r="X3334" s="31"/>
      <c r="Y3334" s="30"/>
      <c r="Z3334" s="32"/>
    </row>
    <row r="3335" spans="2:26" x14ac:dyDescent="0.2">
      <c r="B3335" s="34"/>
      <c r="C3335" s="30"/>
      <c r="D3335" s="30"/>
      <c r="E3335" s="30"/>
      <c r="F3335" s="30"/>
      <c r="G3335" s="30"/>
      <c r="H3335" s="30"/>
      <c r="I3335" s="30"/>
      <c r="J3335" s="30"/>
      <c r="K3335" s="30"/>
      <c r="L3335" s="30"/>
      <c r="M3335" s="30"/>
      <c r="N3335" s="30"/>
      <c r="O3335" s="30"/>
      <c r="P3335" s="30"/>
      <c r="Q3335" s="30"/>
      <c r="R3335" s="30"/>
      <c r="S3335" s="30"/>
      <c r="T3335" s="30"/>
      <c r="U3335" s="30"/>
      <c r="V3335" s="30"/>
      <c r="W3335" s="30"/>
      <c r="X3335" s="31"/>
      <c r="Y3335" s="30"/>
      <c r="Z3335" s="32"/>
    </row>
    <row r="3336" spans="2:26" x14ac:dyDescent="0.2">
      <c r="B3336" s="34"/>
      <c r="C3336" s="30"/>
      <c r="D3336" s="30"/>
      <c r="E3336" s="30"/>
      <c r="F3336" s="30"/>
      <c r="G3336" s="30"/>
      <c r="H3336" s="30"/>
      <c r="I3336" s="30"/>
      <c r="J3336" s="30"/>
      <c r="K3336" s="30"/>
      <c r="L3336" s="30"/>
      <c r="M3336" s="30"/>
      <c r="N3336" s="30"/>
      <c r="O3336" s="30"/>
      <c r="P3336" s="30"/>
      <c r="Q3336" s="30"/>
      <c r="R3336" s="30"/>
      <c r="S3336" s="30"/>
      <c r="T3336" s="30"/>
      <c r="U3336" s="30"/>
      <c r="V3336" s="30"/>
      <c r="W3336" s="30"/>
      <c r="X3336" s="31"/>
      <c r="Y3336" s="30"/>
      <c r="Z3336" s="32"/>
    </row>
    <row r="3337" spans="2:26" x14ac:dyDescent="0.2">
      <c r="B3337" s="34"/>
      <c r="C3337" s="30"/>
      <c r="D3337" s="30"/>
      <c r="E3337" s="30"/>
      <c r="F3337" s="30"/>
      <c r="G3337" s="30"/>
      <c r="H3337" s="30"/>
      <c r="I3337" s="30"/>
      <c r="J3337" s="30"/>
      <c r="K3337" s="30"/>
      <c r="L3337" s="30"/>
      <c r="M3337" s="30"/>
      <c r="N3337" s="30"/>
      <c r="O3337" s="30"/>
      <c r="P3337" s="30"/>
      <c r="Q3337" s="30"/>
      <c r="R3337" s="30"/>
      <c r="S3337" s="30"/>
      <c r="T3337" s="30"/>
      <c r="U3337" s="30"/>
      <c r="V3337" s="30"/>
      <c r="W3337" s="30"/>
      <c r="X3337" s="31"/>
      <c r="Y3337" s="30"/>
      <c r="Z3337" s="32"/>
    </row>
    <row r="3338" spans="2:26" x14ac:dyDescent="0.2">
      <c r="B3338" s="34"/>
      <c r="C3338" s="30"/>
      <c r="D3338" s="30"/>
      <c r="E3338" s="30"/>
      <c r="F3338" s="30"/>
      <c r="G3338" s="30"/>
      <c r="H3338" s="30"/>
      <c r="I3338" s="30"/>
      <c r="J3338" s="30"/>
      <c r="K3338" s="30"/>
      <c r="L3338" s="30"/>
      <c r="M3338" s="30"/>
      <c r="N3338" s="30"/>
      <c r="O3338" s="30"/>
      <c r="P3338" s="30"/>
      <c r="Q3338" s="30"/>
      <c r="R3338" s="30"/>
      <c r="S3338" s="30"/>
      <c r="T3338" s="30"/>
      <c r="U3338" s="30"/>
      <c r="V3338" s="30"/>
      <c r="W3338" s="30"/>
      <c r="X3338" s="31"/>
      <c r="Y3338" s="30"/>
      <c r="Z3338" s="32"/>
    </row>
    <row r="3339" spans="2:26" x14ac:dyDescent="0.2">
      <c r="B3339" s="34"/>
      <c r="C3339" s="30"/>
      <c r="D3339" s="30"/>
      <c r="E3339" s="30"/>
      <c r="F3339" s="30"/>
      <c r="G3339" s="30"/>
      <c r="H3339" s="30"/>
      <c r="I3339" s="30"/>
      <c r="J3339" s="30"/>
      <c r="K3339" s="30"/>
      <c r="L3339" s="30"/>
      <c r="M3339" s="30"/>
      <c r="N3339" s="30"/>
      <c r="O3339" s="30"/>
      <c r="P3339" s="30"/>
      <c r="Q3339" s="30"/>
      <c r="R3339" s="30"/>
      <c r="S3339" s="30"/>
      <c r="T3339" s="30"/>
      <c r="U3339" s="30"/>
      <c r="V3339" s="30"/>
      <c r="W3339" s="30"/>
      <c r="X3339" s="31"/>
      <c r="Y3339" s="30"/>
      <c r="Z3339" s="32"/>
    </row>
    <row r="3340" spans="2:26" x14ac:dyDescent="0.2">
      <c r="B3340" s="34"/>
      <c r="C3340" s="30"/>
      <c r="D3340" s="30"/>
      <c r="E3340" s="30"/>
      <c r="F3340" s="30"/>
      <c r="G3340" s="30"/>
      <c r="H3340" s="30"/>
      <c r="I3340" s="30"/>
      <c r="J3340" s="30"/>
      <c r="K3340" s="30"/>
      <c r="L3340" s="30"/>
      <c r="M3340" s="30"/>
      <c r="N3340" s="30"/>
      <c r="O3340" s="30"/>
      <c r="P3340" s="30"/>
      <c r="Q3340" s="30"/>
      <c r="R3340" s="30"/>
      <c r="S3340" s="30"/>
      <c r="T3340" s="30"/>
      <c r="U3340" s="30"/>
      <c r="V3340" s="30"/>
      <c r="W3340" s="30"/>
      <c r="X3340" s="31"/>
      <c r="Y3340" s="30"/>
      <c r="Z3340" s="32"/>
    </row>
    <row r="3341" spans="2:26" x14ac:dyDescent="0.2">
      <c r="B3341" s="34"/>
      <c r="C3341" s="30"/>
      <c r="D3341" s="30"/>
      <c r="E3341" s="30"/>
      <c r="F3341" s="30"/>
      <c r="G3341" s="30"/>
      <c r="H3341" s="30"/>
      <c r="I3341" s="30"/>
      <c r="J3341" s="30"/>
      <c r="K3341" s="30"/>
      <c r="L3341" s="30"/>
      <c r="M3341" s="30"/>
      <c r="N3341" s="30"/>
      <c r="O3341" s="30"/>
      <c r="P3341" s="30"/>
      <c r="Q3341" s="30"/>
      <c r="R3341" s="30"/>
      <c r="S3341" s="30"/>
      <c r="T3341" s="30"/>
      <c r="U3341" s="30"/>
      <c r="V3341" s="30"/>
      <c r="W3341" s="30"/>
      <c r="X3341" s="31"/>
      <c r="Y3341" s="30"/>
      <c r="Z3341" s="32"/>
    </row>
    <row r="3342" spans="2:26" x14ac:dyDescent="0.2">
      <c r="B3342" s="34"/>
      <c r="C3342" s="30"/>
      <c r="D3342" s="30"/>
      <c r="E3342" s="30"/>
      <c r="F3342" s="30"/>
      <c r="G3342" s="30"/>
      <c r="H3342" s="30"/>
      <c r="I3342" s="30"/>
      <c r="J3342" s="30"/>
      <c r="K3342" s="30"/>
      <c r="L3342" s="30"/>
      <c r="M3342" s="30"/>
      <c r="N3342" s="30"/>
      <c r="O3342" s="30"/>
      <c r="P3342" s="30"/>
      <c r="Q3342" s="30"/>
      <c r="R3342" s="30"/>
      <c r="S3342" s="30"/>
      <c r="T3342" s="30"/>
      <c r="U3342" s="30"/>
      <c r="V3342" s="30"/>
      <c r="W3342" s="30"/>
      <c r="X3342" s="31"/>
      <c r="Y3342" s="30"/>
      <c r="Z3342" s="32"/>
    </row>
    <row r="3343" spans="2:26" x14ac:dyDescent="0.2">
      <c r="B3343" s="34"/>
      <c r="C3343" s="30"/>
      <c r="D3343" s="30"/>
      <c r="E3343" s="30"/>
      <c r="F3343" s="30"/>
      <c r="G3343" s="30"/>
      <c r="H3343" s="30"/>
      <c r="I3343" s="30"/>
      <c r="J3343" s="30"/>
      <c r="K3343" s="30"/>
      <c r="L3343" s="30"/>
      <c r="M3343" s="30"/>
      <c r="N3343" s="30"/>
      <c r="O3343" s="30"/>
      <c r="P3343" s="30"/>
      <c r="Q3343" s="30"/>
      <c r="R3343" s="30"/>
      <c r="S3343" s="30"/>
      <c r="T3343" s="30"/>
      <c r="U3343" s="30"/>
      <c r="V3343" s="30"/>
      <c r="W3343" s="30"/>
      <c r="X3343" s="31"/>
      <c r="Y3343" s="30"/>
      <c r="Z3343" s="32"/>
    </row>
    <row r="3344" spans="2:26" x14ac:dyDescent="0.2">
      <c r="B3344" s="34"/>
      <c r="C3344" s="30"/>
      <c r="D3344" s="30"/>
      <c r="E3344" s="30"/>
      <c r="F3344" s="30"/>
      <c r="G3344" s="30"/>
      <c r="H3344" s="30"/>
      <c r="I3344" s="30"/>
      <c r="J3344" s="30"/>
      <c r="K3344" s="30"/>
      <c r="L3344" s="30"/>
      <c r="M3344" s="30"/>
      <c r="N3344" s="30"/>
      <c r="O3344" s="30"/>
      <c r="P3344" s="30"/>
      <c r="Q3344" s="30"/>
      <c r="R3344" s="30"/>
      <c r="S3344" s="30"/>
      <c r="T3344" s="30"/>
      <c r="U3344" s="30"/>
      <c r="V3344" s="30"/>
      <c r="W3344" s="30"/>
      <c r="X3344" s="31"/>
      <c r="Y3344" s="30"/>
      <c r="Z3344" s="32"/>
    </row>
    <row r="3345" spans="2:26" x14ac:dyDescent="0.2">
      <c r="B3345" s="34"/>
      <c r="C3345" s="30"/>
      <c r="D3345" s="30"/>
      <c r="E3345" s="30"/>
      <c r="F3345" s="30"/>
      <c r="G3345" s="30"/>
      <c r="H3345" s="30"/>
      <c r="I3345" s="30"/>
      <c r="J3345" s="30"/>
      <c r="K3345" s="30"/>
      <c r="L3345" s="30"/>
      <c r="M3345" s="30"/>
      <c r="N3345" s="30"/>
      <c r="O3345" s="30"/>
      <c r="P3345" s="30"/>
      <c r="Q3345" s="30"/>
      <c r="R3345" s="30"/>
      <c r="S3345" s="30"/>
      <c r="T3345" s="30"/>
      <c r="U3345" s="30"/>
      <c r="V3345" s="30"/>
      <c r="W3345" s="30"/>
      <c r="X3345" s="31"/>
      <c r="Y3345" s="30"/>
      <c r="Z3345" s="32"/>
    </row>
    <row r="3346" spans="2:26" x14ac:dyDescent="0.2">
      <c r="B3346" s="34"/>
      <c r="C3346" s="30"/>
      <c r="D3346" s="30"/>
      <c r="E3346" s="30"/>
      <c r="F3346" s="30"/>
      <c r="G3346" s="30"/>
      <c r="H3346" s="30"/>
      <c r="I3346" s="30"/>
      <c r="J3346" s="30"/>
      <c r="K3346" s="30"/>
      <c r="L3346" s="30"/>
      <c r="M3346" s="30"/>
      <c r="N3346" s="30"/>
      <c r="O3346" s="30"/>
      <c r="P3346" s="30"/>
      <c r="Q3346" s="30"/>
      <c r="R3346" s="30"/>
      <c r="S3346" s="30"/>
      <c r="T3346" s="30"/>
      <c r="U3346" s="30"/>
      <c r="V3346" s="30"/>
      <c r="W3346" s="30"/>
      <c r="X3346" s="31"/>
      <c r="Y3346" s="30"/>
      <c r="Z3346" s="32"/>
    </row>
    <row r="3347" spans="2:26" x14ac:dyDescent="0.2">
      <c r="B3347" s="34"/>
      <c r="C3347" s="30"/>
      <c r="D3347" s="30"/>
      <c r="E3347" s="30"/>
      <c r="F3347" s="30"/>
      <c r="G3347" s="30"/>
      <c r="H3347" s="30"/>
      <c r="I3347" s="30"/>
      <c r="J3347" s="30"/>
      <c r="K3347" s="30"/>
      <c r="L3347" s="30"/>
      <c r="M3347" s="30"/>
      <c r="N3347" s="30"/>
      <c r="O3347" s="30"/>
      <c r="P3347" s="30"/>
      <c r="Q3347" s="30"/>
      <c r="R3347" s="30"/>
      <c r="S3347" s="30"/>
      <c r="T3347" s="30"/>
      <c r="U3347" s="30"/>
      <c r="V3347" s="30"/>
      <c r="W3347" s="30"/>
      <c r="X3347" s="31"/>
      <c r="Y3347" s="30"/>
      <c r="Z3347" s="32"/>
    </row>
    <row r="3348" spans="2:26" x14ac:dyDescent="0.2">
      <c r="B3348" s="34"/>
      <c r="C3348" s="30"/>
      <c r="D3348" s="30"/>
      <c r="E3348" s="30"/>
      <c r="F3348" s="30"/>
      <c r="G3348" s="30"/>
      <c r="H3348" s="30"/>
      <c r="I3348" s="30"/>
      <c r="J3348" s="30"/>
      <c r="K3348" s="30"/>
      <c r="L3348" s="30"/>
      <c r="M3348" s="30"/>
      <c r="N3348" s="30"/>
      <c r="O3348" s="30"/>
      <c r="P3348" s="30"/>
      <c r="Q3348" s="30"/>
      <c r="R3348" s="30"/>
      <c r="S3348" s="30"/>
      <c r="T3348" s="30"/>
      <c r="U3348" s="30"/>
      <c r="V3348" s="30"/>
      <c r="W3348" s="30"/>
      <c r="X3348" s="31"/>
      <c r="Y3348" s="30"/>
      <c r="Z3348" s="32"/>
    </row>
    <row r="3349" spans="2:26" x14ac:dyDescent="0.2">
      <c r="B3349" s="34"/>
      <c r="C3349" s="30"/>
      <c r="D3349" s="30"/>
      <c r="E3349" s="30"/>
      <c r="F3349" s="30"/>
      <c r="G3349" s="30"/>
      <c r="H3349" s="30"/>
      <c r="I3349" s="30"/>
      <c r="J3349" s="30"/>
      <c r="K3349" s="30"/>
      <c r="L3349" s="30"/>
      <c r="M3349" s="30"/>
      <c r="N3349" s="30"/>
      <c r="O3349" s="30"/>
      <c r="P3349" s="30"/>
      <c r="Q3349" s="30"/>
      <c r="R3349" s="30"/>
      <c r="S3349" s="30"/>
      <c r="T3349" s="30"/>
      <c r="U3349" s="30"/>
      <c r="V3349" s="30"/>
      <c r="W3349" s="30"/>
      <c r="X3349" s="31"/>
      <c r="Y3349" s="30"/>
      <c r="Z3349" s="32"/>
    </row>
    <row r="3350" spans="2:26" x14ac:dyDescent="0.2">
      <c r="B3350" s="34"/>
      <c r="C3350" s="30"/>
      <c r="D3350" s="30"/>
      <c r="E3350" s="30"/>
      <c r="F3350" s="30"/>
      <c r="G3350" s="30"/>
      <c r="H3350" s="30"/>
      <c r="I3350" s="30"/>
      <c r="J3350" s="30"/>
      <c r="K3350" s="30"/>
      <c r="L3350" s="30"/>
      <c r="M3350" s="30"/>
      <c r="N3350" s="30"/>
      <c r="O3350" s="30"/>
      <c r="P3350" s="30"/>
      <c r="Q3350" s="30"/>
      <c r="R3350" s="30"/>
      <c r="S3350" s="30"/>
      <c r="T3350" s="30"/>
      <c r="U3350" s="30"/>
      <c r="V3350" s="30"/>
      <c r="W3350" s="30"/>
      <c r="X3350" s="31"/>
      <c r="Y3350" s="30"/>
      <c r="Z3350" s="32"/>
    </row>
    <row r="3351" spans="2:26" x14ac:dyDescent="0.2">
      <c r="B3351" s="34"/>
      <c r="C3351" s="30"/>
      <c r="D3351" s="30"/>
      <c r="E3351" s="30"/>
      <c r="F3351" s="30"/>
      <c r="G3351" s="30"/>
      <c r="H3351" s="30"/>
      <c r="I3351" s="30"/>
      <c r="J3351" s="30"/>
      <c r="K3351" s="30"/>
      <c r="L3351" s="30"/>
      <c r="M3351" s="30"/>
      <c r="N3351" s="30"/>
      <c r="O3351" s="30"/>
      <c r="P3351" s="30"/>
      <c r="Q3351" s="30"/>
      <c r="R3351" s="30"/>
      <c r="S3351" s="30"/>
      <c r="T3351" s="30"/>
      <c r="U3351" s="30"/>
      <c r="V3351" s="30"/>
      <c r="W3351" s="30"/>
      <c r="X3351" s="31"/>
      <c r="Y3351" s="30"/>
      <c r="Z3351" s="32"/>
    </row>
    <row r="3352" spans="2:26" x14ac:dyDescent="0.2">
      <c r="B3352" s="34"/>
      <c r="C3352" s="30"/>
      <c r="D3352" s="30"/>
      <c r="E3352" s="30"/>
      <c r="F3352" s="30"/>
      <c r="G3352" s="30"/>
      <c r="H3352" s="30"/>
      <c r="I3352" s="30"/>
      <c r="J3352" s="30"/>
      <c r="K3352" s="30"/>
      <c r="L3352" s="30"/>
      <c r="M3352" s="30"/>
      <c r="N3352" s="30"/>
      <c r="O3352" s="30"/>
      <c r="P3352" s="30"/>
      <c r="Q3352" s="30"/>
      <c r="R3352" s="30"/>
      <c r="S3352" s="30"/>
      <c r="T3352" s="30"/>
      <c r="U3352" s="30"/>
      <c r="V3352" s="30"/>
      <c r="W3352" s="30"/>
      <c r="X3352" s="31"/>
      <c r="Y3352" s="30"/>
      <c r="Z3352" s="32"/>
    </row>
    <row r="3353" spans="2:26" x14ac:dyDescent="0.2">
      <c r="B3353" s="34"/>
      <c r="C3353" s="30"/>
      <c r="D3353" s="30"/>
      <c r="E3353" s="30"/>
      <c r="F3353" s="30"/>
      <c r="G3353" s="30"/>
      <c r="H3353" s="30"/>
      <c r="I3353" s="30"/>
      <c r="J3353" s="30"/>
      <c r="K3353" s="30"/>
      <c r="L3353" s="30"/>
      <c r="M3353" s="30"/>
      <c r="N3353" s="30"/>
      <c r="O3353" s="30"/>
      <c r="P3353" s="30"/>
      <c r="Q3353" s="30"/>
      <c r="R3353" s="30"/>
      <c r="S3353" s="30"/>
      <c r="T3353" s="30"/>
      <c r="U3353" s="30"/>
      <c r="V3353" s="30"/>
      <c r="W3353" s="30"/>
      <c r="X3353" s="31"/>
      <c r="Y3353" s="30"/>
      <c r="Z3353" s="32"/>
    </row>
    <row r="3354" spans="2:26" x14ac:dyDescent="0.2">
      <c r="B3354" s="34"/>
      <c r="C3354" s="30"/>
      <c r="D3354" s="30"/>
      <c r="E3354" s="30"/>
      <c r="F3354" s="30"/>
      <c r="G3354" s="30"/>
      <c r="H3354" s="30"/>
      <c r="I3354" s="30"/>
      <c r="J3354" s="30"/>
      <c r="K3354" s="30"/>
      <c r="L3354" s="30"/>
      <c r="M3354" s="30"/>
      <c r="N3354" s="30"/>
      <c r="O3354" s="30"/>
      <c r="P3354" s="30"/>
      <c r="Q3354" s="30"/>
      <c r="R3354" s="30"/>
      <c r="S3354" s="30"/>
      <c r="T3354" s="30"/>
      <c r="U3354" s="30"/>
      <c r="V3354" s="30"/>
      <c r="W3354" s="30"/>
      <c r="X3354" s="31"/>
      <c r="Y3354" s="30"/>
      <c r="Z3354" s="32"/>
    </row>
    <row r="3355" spans="2:26" x14ac:dyDescent="0.2">
      <c r="B3355" s="34"/>
      <c r="C3355" s="30"/>
      <c r="D3355" s="30"/>
      <c r="E3355" s="30"/>
      <c r="F3355" s="30"/>
      <c r="G3355" s="30"/>
      <c r="H3355" s="30"/>
      <c r="I3355" s="30"/>
      <c r="J3355" s="30"/>
      <c r="K3355" s="30"/>
      <c r="L3355" s="30"/>
      <c r="M3355" s="30"/>
      <c r="N3355" s="30"/>
      <c r="O3355" s="30"/>
      <c r="P3355" s="30"/>
      <c r="Q3355" s="30"/>
      <c r="R3355" s="30"/>
      <c r="S3355" s="30"/>
      <c r="T3355" s="30"/>
      <c r="U3355" s="30"/>
      <c r="V3355" s="30"/>
      <c r="W3355" s="30"/>
      <c r="X3355" s="31"/>
      <c r="Y3355" s="30"/>
      <c r="Z3355" s="32"/>
    </row>
    <row r="3356" spans="2:26" x14ac:dyDescent="0.2">
      <c r="B3356" s="34"/>
      <c r="C3356" s="30"/>
      <c r="D3356" s="30"/>
      <c r="E3356" s="30"/>
      <c r="F3356" s="30"/>
      <c r="G3356" s="30"/>
      <c r="H3356" s="30"/>
      <c r="I3356" s="30"/>
      <c r="J3356" s="30"/>
      <c r="K3356" s="30"/>
      <c r="L3356" s="30"/>
      <c r="M3356" s="30"/>
      <c r="N3356" s="30"/>
      <c r="O3356" s="30"/>
      <c r="P3356" s="30"/>
      <c r="Q3356" s="30"/>
      <c r="R3356" s="30"/>
      <c r="S3356" s="30"/>
      <c r="T3356" s="30"/>
      <c r="U3356" s="30"/>
      <c r="V3356" s="30"/>
      <c r="W3356" s="30"/>
      <c r="X3356" s="31"/>
      <c r="Y3356" s="30"/>
      <c r="Z3356" s="32"/>
    </row>
    <row r="3357" spans="2:26" x14ac:dyDescent="0.2">
      <c r="B3357" s="34"/>
      <c r="C3357" s="30"/>
      <c r="D3357" s="30"/>
      <c r="E3357" s="30"/>
      <c r="F3357" s="30"/>
      <c r="G3357" s="30"/>
      <c r="H3357" s="30"/>
      <c r="I3357" s="30"/>
      <c r="J3357" s="30"/>
      <c r="K3357" s="30"/>
      <c r="L3357" s="30"/>
      <c r="M3357" s="30"/>
      <c r="N3357" s="30"/>
      <c r="O3357" s="30"/>
      <c r="P3357" s="30"/>
      <c r="Q3357" s="30"/>
      <c r="R3357" s="30"/>
      <c r="S3357" s="30"/>
      <c r="T3357" s="30"/>
      <c r="U3357" s="30"/>
      <c r="V3357" s="30"/>
      <c r="W3357" s="30"/>
      <c r="X3357" s="31"/>
      <c r="Y3357" s="30"/>
      <c r="Z3357" s="32"/>
    </row>
    <row r="3358" spans="2:26" x14ac:dyDescent="0.2">
      <c r="B3358" s="34"/>
      <c r="C3358" s="30"/>
      <c r="D3358" s="30"/>
      <c r="E3358" s="30"/>
      <c r="F3358" s="30"/>
      <c r="G3358" s="30"/>
      <c r="H3358" s="30"/>
      <c r="I3358" s="30"/>
      <c r="J3358" s="30"/>
      <c r="K3358" s="30"/>
      <c r="L3358" s="30"/>
      <c r="M3358" s="30"/>
      <c r="N3358" s="30"/>
      <c r="O3358" s="30"/>
      <c r="P3358" s="30"/>
      <c r="Q3358" s="30"/>
      <c r="R3358" s="30"/>
      <c r="S3358" s="30"/>
      <c r="T3358" s="30"/>
      <c r="U3358" s="30"/>
      <c r="V3358" s="30"/>
      <c r="W3358" s="30"/>
      <c r="X3358" s="31"/>
      <c r="Y3358" s="30"/>
      <c r="Z3358" s="32"/>
    </row>
    <row r="3359" spans="2:26" x14ac:dyDescent="0.2">
      <c r="B3359" s="34"/>
      <c r="C3359" s="30"/>
      <c r="D3359" s="30"/>
      <c r="E3359" s="30"/>
      <c r="F3359" s="30"/>
      <c r="G3359" s="30"/>
      <c r="H3359" s="30"/>
      <c r="I3359" s="30"/>
      <c r="J3359" s="30"/>
      <c r="K3359" s="30"/>
      <c r="L3359" s="30"/>
      <c r="M3359" s="30"/>
      <c r="N3359" s="30"/>
      <c r="O3359" s="30"/>
      <c r="P3359" s="30"/>
      <c r="Q3359" s="30"/>
      <c r="R3359" s="30"/>
      <c r="S3359" s="30"/>
      <c r="T3359" s="30"/>
      <c r="U3359" s="30"/>
      <c r="V3359" s="30"/>
      <c r="W3359" s="30"/>
      <c r="X3359" s="31"/>
      <c r="Y3359" s="30"/>
      <c r="Z3359" s="32"/>
    </row>
    <row r="3360" spans="2:26" x14ac:dyDescent="0.2">
      <c r="B3360" s="34"/>
      <c r="C3360" s="30"/>
      <c r="D3360" s="30"/>
      <c r="E3360" s="30"/>
      <c r="F3360" s="30"/>
      <c r="G3360" s="30"/>
      <c r="H3360" s="30"/>
      <c r="I3360" s="30"/>
      <c r="J3360" s="30"/>
      <c r="K3360" s="30"/>
      <c r="L3360" s="30"/>
      <c r="M3360" s="30"/>
      <c r="N3360" s="30"/>
      <c r="O3360" s="30"/>
      <c r="P3360" s="30"/>
      <c r="Q3360" s="30"/>
      <c r="R3360" s="30"/>
      <c r="S3360" s="30"/>
      <c r="T3360" s="30"/>
      <c r="U3360" s="30"/>
      <c r="V3360" s="30"/>
      <c r="W3360" s="30"/>
      <c r="X3360" s="31"/>
      <c r="Y3360" s="30"/>
      <c r="Z3360" s="32"/>
    </row>
    <row r="3361" spans="2:26" x14ac:dyDescent="0.2">
      <c r="B3361" s="34"/>
      <c r="C3361" s="30"/>
      <c r="D3361" s="30"/>
      <c r="E3361" s="30"/>
      <c r="F3361" s="30"/>
      <c r="G3361" s="30"/>
      <c r="H3361" s="30"/>
      <c r="I3361" s="30"/>
      <c r="J3361" s="30"/>
      <c r="K3361" s="30"/>
      <c r="L3361" s="30"/>
      <c r="M3361" s="30"/>
      <c r="N3361" s="30"/>
      <c r="O3361" s="30"/>
      <c r="P3361" s="30"/>
      <c r="Q3361" s="30"/>
      <c r="R3361" s="30"/>
      <c r="S3361" s="30"/>
      <c r="T3361" s="30"/>
      <c r="U3361" s="30"/>
      <c r="V3361" s="30"/>
      <c r="W3361" s="30"/>
      <c r="X3361" s="31"/>
      <c r="Y3361" s="30"/>
      <c r="Z3361" s="32"/>
    </row>
    <row r="3362" spans="2:26" x14ac:dyDescent="0.2">
      <c r="B3362" s="34"/>
      <c r="C3362" s="30"/>
      <c r="D3362" s="30"/>
      <c r="E3362" s="30"/>
      <c r="F3362" s="30"/>
      <c r="G3362" s="30"/>
      <c r="H3362" s="30"/>
      <c r="I3362" s="30"/>
      <c r="J3362" s="30"/>
      <c r="K3362" s="30"/>
      <c r="L3362" s="30"/>
      <c r="M3362" s="30"/>
      <c r="N3362" s="30"/>
      <c r="O3362" s="30"/>
      <c r="P3362" s="30"/>
      <c r="Q3362" s="30"/>
      <c r="R3362" s="30"/>
      <c r="S3362" s="30"/>
      <c r="T3362" s="30"/>
      <c r="U3362" s="30"/>
      <c r="V3362" s="30"/>
      <c r="W3362" s="30"/>
      <c r="X3362" s="31"/>
      <c r="Y3362" s="30"/>
      <c r="Z3362" s="32"/>
    </row>
    <row r="3363" spans="2:26" x14ac:dyDescent="0.2">
      <c r="B3363" s="34"/>
      <c r="C3363" s="30"/>
      <c r="D3363" s="30"/>
      <c r="E3363" s="30"/>
      <c r="F3363" s="30"/>
      <c r="G3363" s="30"/>
      <c r="H3363" s="30"/>
      <c r="I3363" s="30"/>
      <c r="J3363" s="30"/>
      <c r="K3363" s="30"/>
      <c r="L3363" s="30"/>
      <c r="M3363" s="30"/>
      <c r="N3363" s="30"/>
      <c r="O3363" s="30"/>
      <c r="P3363" s="30"/>
      <c r="Q3363" s="30"/>
      <c r="R3363" s="30"/>
      <c r="S3363" s="30"/>
      <c r="T3363" s="30"/>
      <c r="U3363" s="30"/>
      <c r="V3363" s="30"/>
      <c r="W3363" s="30"/>
      <c r="X3363" s="31"/>
      <c r="Y3363" s="30"/>
      <c r="Z3363" s="32"/>
    </row>
    <row r="3364" spans="2:26" x14ac:dyDescent="0.2">
      <c r="B3364" s="34"/>
      <c r="C3364" s="30"/>
      <c r="D3364" s="30"/>
      <c r="E3364" s="30"/>
      <c r="F3364" s="30"/>
      <c r="G3364" s="30"/>
      <c r="H3364" s="30"/>
      <c r="I3364" s="30"/>
      <c r="J3364" s="30"/>
      <c r="K3364" s="30"/>
      <c r="L3364" s="30"/>
      <c r="M3364" s="30"/>
      <c r="N3364" s="30"/>
      <c r="O3364" s="30"/>
      <c r="P3364" s="30"/>
      <c r="Q3364" s="30"/>
      <c r="R3364" s="30"/>
      <c r="S3364" s="30"/>
      <c r="T3364" s="30"/>
      <c r="U3364" s="30"/>
      <c r="V3364" s="30"/>
      <c r="W3364" s="30"/>
      <c r="X3364" s="31"/>
      <c r="Y3364" s="30"/>
      <c r="Z3364" s="32"/>
    </row>
    <row r="3365" spans="2:26" x14ac:dyDescent="0.2">
      <c r="B3365" s="34"/>
      <c r="C3365" s="30"/>
      <c r="D3365" s="30"/>
      <c r="E3365" s="30"/>
      <c r="F3365" s="30"/>
      <c r="G3365" s="30"/>
      <c r="H3365" s="30"/>
      <c r="I3365" s="30"/>
      <c r="J3365" s="30"/>
      <c r="K3365" s="30"/>
      <c r="L3365" s="30"/>
      <c r="M3365" s="30"/>
      <c r="N3365" s="30"/>
      <c r="O3365" s="30"/>
      <c r="P3365" s="30"/>
      <c r="Q3365" s="30"/>
      <c r="R3365" s="30"/>
      <c r="S3365" s="30"/>
      <c r="T3365" s="30"/>
      <c r="U3365" s="30"/>
      <c r="V3365" s="30"/>
      <c r="W3365" s="30"/>
      <c r="X3365" s="31"/>
      <c r="Y3365" s="30"/>
      <c r="Z3365" s="32"/>
    </row>
    <row r="3366" spans="2:26" x14ac:dyDescent="0.2">
      <c r="B3366" s="34"/>
      <c r="C3366" s="30"/>
      <c r="D3366" s="30"/>
      <c r="E3366" s="30"/>
      <c r="F3366" s="30"/>
      <c r="G3366" s="30"/>
      <c r="H3366" s="30"/>
      <c r="I3366" s="30"/>
      <c r="J3366" s="30"/>
      <c r="K3366" s="30"/>
      <c r="L3366" s="30"/>
      <c r="M3366" s="30"/>
      <c r="N3366" s="30"/>
      <c r="O3366" s="30"/>
      <c r="P3366" s="30"/>
      <c r="Q3366" s="30"/>
      <c r="R3366" s="30"/>
      <c r="S3366" s="30"/>
      <c r="T3366" s="30"/>
      <c r="U3366" s="30"/>
      <c r="V3366" s="30"/>
      <c r="W3366" s="30"/>
      <c r="X3366" s="31"/>
      <c r="Y3366" s="30"/>
      <c r="Z3366" s="32"/>
    </row>
    <row r="3367" spans="2:26" x14ac:dyDescent="0.2">
      <c r="B3367" s="34"/>
      <c r="C3367" s="30"/>
      <c r="D3367" s="30"/>
      <c r="E3367" s="30"/>
      <c r="F3367" s="30"/>
      <c r="G3367" s="30"/>
      <c r="H3367" s="30"/>
      <c r="I3367" s="30"/>
      <c r="J3367" s="30"/>
      <c r="K3367" s="30"/>
      <c r="L3367" s="30"/>
      <c r="M3367" s="30"/>
      <c r="N3367" s="30"/>
      <c r="O3367" s="30"/>
      <c r="P3367" s="30"/>
      <c r="Q3367" s="30"/>
      <c r="R3367" s="30"/>
      <c r="S3367" s="30"/>
      <c r="T3367" s="30"/>
      <c r="U3367" s="30"/>
      <c r="V3367" s="30"/>
      <c r="W3367" s="30"/>
      <c r="X3367" s="31"/>
      <c r="Y3367" s="30"/>
      <c r="Z3367" s="32"/>
    </row>
    <row r="3368" spans="2:26" x14ac:dyDescent="0.2">
      <c r="B3368" s="34"/>
      <c r="C3368" s="30"/>
      <c r="D3368" s="30"/>
      <c r="E3368" s="30"/>
      <c r="F3368" s="30"/>
      <c r="G3368" s="30"/>
      <c r="H3368" s="30"/>
      <c r="I3368" s="30"/>
      <c r="J3368" s="30"/>
      <c r="K3368" s="30"/>
      <c r="L3368" s="30"/>
      <c r="M3368" s="30"/>
      <c r="N3368" s="30"/>
      <c r="O3368" s="30"/>
      <c r="P3368" s="30"/>
      <c r="Q3368" s="30"/>
      <c r="R3368" s="30"/>
      <c r="S3368" s="30"/>
      <c r="T3368" s="30"/>
      <c r="U3368" s="30"/>
      <c r="V3368" s="30"/>
      <c r="W3368" s="30"/>
      <c r="X3368" s="31"/>
      <c r="Y3368" s="30"/>
      <c r="Z3368" s="32"/>
    </row>
    <row r="3369" spans="2:26" x14ac:dyDescent="0.2">
      <c r="B3369" s="34"/>
      <c r="C3369" s="30"/>
      <c r="D3369" s="30"/>
      <c r="E3369" s="30"/>
      <c r="F3369" s="30"/>
      <c r="G3369" s="30"/>
      <c r="H3369" s="30"/>
      <c r="I3369" s="30"/>
      <c r="J3369" s="30"/>
      <c r="K3369" s="30"/>
      <c r="L3369" s="30"/>
      <c r="M3369" s="30"/>
      <c r="N3369" s="30"/>
      <c r="O3369" s="30"/>
      <c r="P3369" s="30"/>
      <c r="Q3369" s="30"/>
      <c r="R3369" s="30"/>
      <c r="S3369" s="30"/>
      <c r="T3369" s="30"/>
      <c r="U3369" s="30"/>
      <c r="V3369" s="30"/>
      <c r="W3369" s="30"/>
      <c r="X3369" s="31"/>
      <c r="Y3369" s="30"/>
      <c r="Z3369" s="32"/>
    </row>
    <row r="3370" spans="2:26" x14ac:dyDescent="0.2">
      <c r="B3370" s="34"/>
      <c r="C3370" s="30"/>
      <c r="D3370" s="30"/>
      <c r="E3370" s="30"/>
      <c r="F3370" s="30"/>
      <c r="G3370" s="30"/>
      <c r="H3370" s="30"/>
      <c r="I3370" s="30"/>
      <c r="J3370" s="30"/>
      <c r="K3370" s="30"/>
      <c r="L3370" s="30"/>
      <c r="M3370" s="30"/>
      <c r="N3370" s="30"/>
      <c r="O3370" s="30"/>
      <c r="P3370" s="30"/>
      <c r="Q3370" s="30"/>
      <c r="R3370" s="30"/>
      <c r="S3370" s="30"/>
      <c r="T3370" s="30"/>
      <c r="U3370" s="30"/>
      <c r="V3370" s="30"/>
      <c r="W3370" s="30"/>
      <c r="X3370" s="31"/>
      <c r="Y3370" s="30"/>
      <c r="Z3370" s="32"/>
    </row>
    <row r="3371" spans="2:26" x14ac:dyDescent="0.2">
      <c r="B3371" s="34"/>
      <c r="C3371" s="30"/>
      <c r="D3371" s="30"/>
      <c r="E3371" s="30"/>
      <c r="F3371" s="30"/>
      <c r="G3371" s="30"/>
      <c r="H3371" s="30"/>
      <c r="I3371" s="30"/>
      <c r="J3371" s="30"/>
      <c r="K3371" s="30"/>
      <c r="L3371" s="30"/>
      <c r="M3371" s="30"/>
      <c r="N3371" s="30"/>
      <c r="O3371" s="30"/>
      <c r="P3371" s="30"/>
      <c r="Q3371" s="30"/>
      <c r="R3371" s="30"/>
      <c r="S3371" s="30"/>
      <c r="T3371" s="30"/>
      <c r="U3371" s="30"/>
      <c r="V3371" s="30"/>
      <c r="W3371" s="30"/>
      <c r="X3371" s="31"/>
      <c r="Y3371" s="30"/>
      <c r="Z3371" s="32"/>
    </row>
    <row r="3372" spans="2:26" x14ac:dyDescent="0.2">
      <c r="B3372" s="34"/>
      <c r="C3372" s="30"/>
      <c r="D3372" s="30"/>
      <c r="E3372" s="30"/>
      <c r="F3372" s="30"/>
      <c r="G3372" s="30"/>
      <c r="H3372" s="30"/>
      <c r="I3372" s="30"/>
      <c r="J3372" s="30"/>
      <c r="K3372" s="30"/>
      <c r="L3372" s="30"/>
      <c r="M3372" s="30"/>
      <c r="N3372" s="30"/>
      <c r="O3372" s="30"/>
      <c r="P3372" s="30"/>
      <c r="Q3372" s="30"/>
      <c r="R3372" s="30"/>
      <c r="S3372" s="30"/>
      <c r="T3372" s="30"/>
      <c r="U3372" s="30"/>
      <c r="V3372" s="30"/>
      <c r="W3372" s="30"/>
      <c r="X3372" s="31"/>
      <c r="Y3372" s="30"/>
      <c r="Z3372" s="32"/>
    </row>
    <row r="3373" spans="2:26" x14ac:dyDescent="0.2">
      <c r="B3373" s="34"/>
      <c r="C3373" s="30"/>
      <c r="D3373" s="30"/>
      <c r="E3373" s="30"/>
      <c r="F3373" s="30"/>
      <c r="G3373" s="30"/>
      <c r="H3373" s="30"/>
      <c r="I3373" s="30"/>
      <c r="J3373" s="30"/>
      <c r="K3373" s="30"/>
      <c r="L3373" s="30"/>
      <c r="M3373" s="30"/>
      <c r="N3373" s="30"/>
      <c r="O3373" s="30"/>
      <c r="P3373" s="30"/>
      <c r="Q3373" s="30"/>
      <c r="R3373" s="30"/>
      <c r="S3373" s="30"/>
      <c r="T3373" s="30"/>
      <c r="U3373" s="30"/>
      <c r="V3373" s="30"/>
      <c r="W3373" s="30"/>
      <c r="X3373" s="31"/>
      <c r="Y3373" s="30"/>
      <c r="Z3373" s="32"/>
    </row>
    <row r="3374" spans="2:26" x14ac:dyDescent="0.2">
      <c r="B3374" s="34"/>
      <c r="C3374" s="30"/>
      <c r="D3374" s="30"/>
      <c r="E3374" s="30"/>
      <c r="F3374" s="30"/>
      <c r="G3374" s="30"/>
      <c r="H3374" s="30"/>
      <c r="I3374" s="30"/>
      <c r="J3374" s="30"/>
      <c r="K3374" s="30"/>
      <c r="L3374" s="30"/>
      <c r="M3374" s="30"/>
      <c r="N3374" s="30"/>
      <c r="O3374" s="30"/>
      <c r="P3374" s="30"/>
      <c r="Q3374" s="30"/>
      <c r="R3374" s="30"/>
      <c r="S3374" s="30"/>
      <c r="T3374" s="30"/>
      <c r="U3374" s="30"/>
      <c r="V3374" s="30"/>
      <c r="W3374" s="30"/>
      <c r="X3374" s="31"/>
      <c r="Y3374" s="30"/>
      <c r="Z3374" s="32"/>
    </row>
    <row r="3375" spans="2:26" x14ac:dyDescent="0.2">
      <c r="B3375" s="34"/>
      <c r="C3375" s="30"/>
      <c r="D3375" s="30"/>
      <c r="E3375" s="30"/>
      <c r="F3375" s="30"/>
      <c r="G3375" s="30"/>
      <c r="H3375" s="30"/>
      <c r="I3375" s="30"/>
      <c r="J3375" s="30"/>
      <c r="K3375" s="30"/>
      <c r="L3375" s="30"/>
      <c r="M3375" s="30"/>
      <c r="N3375" s="30"/>
      <c r="O3375" s="30"/>
      <c r="P3375" s="30"/>
      <c r="Q3375" s="30"/>
      <c r="R3375" s="30"/>
      <c r="S3375" s="30"/>
      <c r="T3375" s="30"/>
      <c r="U3375" s="30"/>
      <c r="V3375" s="30"/>
      <c r="W3375" s="30"/>
      <c r="X3375" s="31"/>
      <c r="Y3375" s="30"/>
      <c r="Z3375" s="32"/>
    </row>
    <row r="3376" spans="2:26" x14ac:dyDescent="0.2">
      <c r="B3376" s="34"/>
      <c r="C3376" s="30"/>
      <c r="D3376" s="30"/>
      <c r="E3376" s="30"/>
      <c r="F3376" s="30"/>
      <c r="G3376" s="30"/>
      <c r="H3376" s="30"/>
      <c r="I3376" s="30"/>
      <c r="J3376" s="30"/>
      <c r="K3376" s="30"/>
      <c r="L3376" s="30"/>
      <c r="M3376" s="30"/>
      <c r="N3376" s="30"/>
      <c r="O3376" s="30"/>
      <c r="P3376" s="30"/>
      <c r="Q3376" s="30"/>
      <c r="R3376" s="30"/>
      <c r="S3376" s="30"/>
      <c r="T3376" s="30"/>
      <c r="U3376" s="30"/>
      <c r="V3376" s="30"/>
      <c r="W3376" s="30"/>
      <c r="X3376" s="31"/>
      <c r="Y3376" s="30"/>
      <c r="Z3376" s="32"/>
    </row>
    <row r="3377" spans="2:26" x14ac:dyDescent="0.2">
      <c r="B3377" s="34"/>
      <c r="C3377" s="30"/>
      <c r="D3377" s="30"/>
      <c r="E3377" s="30"/>
      <c r="F3377" s="30"/>
      <c r="G3377" s="30"/>
      <c r="H3377" s="30"/>
      <c r="I3377" s="30"/>
      <c r="J3377" s="30"/>
      <c r="K3377" s="30"/>
      <c r="L3377" s="30"/>
      <c r="M3377" s="30"/>
      <c r="N3377" s="30"/>
      <c r="O3377" s="30"/>
      <c r="P3377" s="30"/>
      <c r="Q3377" s="30"/>
      <c r="R3377" s="30"/>
      <c r="S3377" s="30"/>
      <c r="T3377" s="30"/>
      <c r="U3377" s="30"/>
      <c r="V3377" s="30"/>
      <c r="W3377" s="30"/>
      <c r="X3377" s="31"/>
      <c r="Y3377" s="30"/>
      <c r="Z3377" s="32"/>
    </row>
    <row r="3378" spans="2:26" x14ac:dyDescent="0.2">
      <c r="B3378" s="34"/>
      <c r="C3378" s="30"/>
      <c r="D3378" s="30"/>
      <c r="E3378" s="30"/>
      <c r="F3378" s="30"/>
      <c r="G3378" s="30"/>
      <c r="H3378" s="30"/>
      <c r="I3378" s="30"/>
      <c r="J3378" s="30"/>
      <c r="K3378" s="30"/>
      <c r="L3378" s="30"/>
      <c r="M3378" s="30"/>
      <c r="N3378" s="30"/>
      <c r="O3378" s="30"/>
      <c r="P3378" s="30"/>
      <c r="Q3378" s="30"/>
      <c r="R3378" s="30"/>
      <c r="S3378" s="30"/>
      <c r="T3378" s="30"/>
      <c r="U3378" s="30"/>
      <c r="V3378" s="30"/>
      <c r="W3378" s="30"/>
      <c r="X3378" s="31"/>
      <c r="Y3378" s="30"/>
      <c r="Z3378" s="32"/>
    </row>
    <row r="3379" spans="2:26" x14ac:dyDescent="0.2">
      <c r="B3379" s="34"/>
      <c r="C3379" s="30"/>
      <c r="D3379" s="30"/>
      <c r="E3379" s="30"/>
      <c r="F3379" s="30"/>
      <c r="G3379" s="30"/>
      <c r="H3379" s="30"/>
      <c r="I3379" s="30"/>
      <c r="J3379" s="30"/>
      <c r="K3379" s="30"/>
      <c r="L3379" s="30"/>
      <c r="M3379" s="30"/>
      <c r="N3379" s="30"/>
      <c r="O3379" s="30"/>
      <c r="P3379" s="30"/>
      <c r="Q3379" s="30"/>
      <c r="R3379" s="30"/>
      <c r="S3379" s="30"/>
      <c r="T3379" s="30"/>
      <c r="U3379" s="30"/>
      <c r="V3379" s="30"/>
      <c r="W3379" s="30"/>
      <c r="X3379" s="31"/>
      <c r="Y3379" s="30"/>
      <c r="Z3379" s="32"/>
    </row>
    <row r="3380" spans="2:26" x14ac:dyDescent="0.2">
      <c r="B3380" s="34"/>
      <c r="C3380" s="30"/>
      <c r="D3380" s="30"/>
      <c r="E3380" s="30"/>
      <c r="F3380" s="30"/>
      <c r="G3380" s="30"/>
      <c r="H3380" s="30"/>
      <c r="I3380" s="30"/>
      <c r="J3380" s="30"/>
      <c r="K3380" s="30"/>
      <c r="L3380" s="30"/>
      <c r="M3380" s="30"/>
      <c r="N3380" s="30"/>
      <c r="O3380" s="30"/>
      <c r="P3380" s="30"/>
      <c r="Q3380" s="30"/>
      <c r="R3380" s="30"/>
      <c r="S3380" s="30"/>
      <c r="T3380" s="30"/>
      <c r="U3380" s="30"/>
      <c r="V3380" s="30"/>
      <c r="W3380" s="30"/>
      <c r="X3380" s="31"/>
      <c r="Y3380" s="30"/>
      <c r="Z3380" s="32"/>
    </row>
    <row r="3381" spans="2:26" x14ac:dyDescent="0.2">
      <c r="B3381" s="34"/>
      <c r="C3381" s="30"/>
      <c r="D3381" s="30"/>
      <c r="E3381" s="30"/>
      <c r="F3381" s="30"/>
      <c r="G3381" s="30"/>
      <c r="H3381" s="30"/>
      <c r="I3381" s="30"/>
      <c r="J3381" s="30"/>
      <c r="K3381" s="30"/>
      <c r="L3381" s="30"/>
      <c r="M3381" s="30"/>
      <c r="N3381" s="30"/>
      <c r="O3381" s="30"/>
      <c r="P3381" s="30"/>
      <c r="Q3381" s="30"/>
      <c r="R3381" s="30"/>
      <c r="S3381" s="30"/>
      <c r="T3381" s="30"/>
      <c r="U3381" s="30"/>
      <c r="V3381" s="30"/>
      <c r="W3381" s="30"/>
      <c r="X3381" s="31"/>
      <c r="Y3381" s="30"/>
      <c r="Z3381" s="32"/>
    </row>
    <row r="3382" spans="2:26" x14ac:dyDescent="0.2">
      <c r="B3382" s="34"/>
      <c r="C3382" s="30"/>
      <c r="D3382" s="30"/>
      <c r="E3382" s="30"/>
      <c r="F3382" s="30"/>
      <c r="G3382" s="30"/>
      <c r="H3382" s="30"/>
      <c r="I3382" s="30"/>
      <c r="J3382" s="30"/>
      <c r="K3382" s="30"/>
      <c r="L3382" s="30"/>
      <c r="M3382" s="30"/>
      <c r="N3382" s="30"/>
      <c r="O3382" s="30"/>
      <c r="P3382" s="30"/>
      <c r="Q3382" s="30"/>
      <c r="R3382" s="30"/>
      <c r="S3382" s="30"/>
      <c r="T3382" s="30"/>
      <c r="U3382" s="30"/>
      <c r="V3382" s="30"/>
      <c r="W3382" s="30"/>
      <c r="X3382" s="31"/>
      <c r="Y3382" s="30"/>
      <c r="Z3382" s="32"/>
    </row>
    <row r="3383" spans="2:26" x14ac:dyDescent="0.2">
      <c r="B3383" s="34"/>
      <c r="C3383" s="30"/>
      <c r="D3383" s="30"/>
      <c r="E3383" s="30"/>
      <c r="F3383" s="30"/>
      <c r="G3383" s="30"/>
      <c r="H3383" s="30"/>
      <c r="I3383" s="30"/>
      <c r="J3383" s="30"/>
      <c r="K3383" s="30"/>
      <c r="L3383" s="30"/>
      <c r="M3383" s="30"/>
      <c r="N3383" s="30"/>
      <c r="O3383" s="30"/>
      <c r="P3383" s="30"/>
      <c r="Q3383" s="30"/>
      <c r="R3383" s="30"/>
      <c r="S3383" s="30"/>
      <c r="T3383" s="30"/>
      <c r="U3383" s="30"/>
      <c r="V3383" s="30"/>
      <c r="W3383" s="30"/>
      <c r="X3383" s="31"/>
      <c r="Y3383" s="30"/>
      <c r="Z3383" s="32"/>
    </row>
    <row r="3384" spans="2:26" x14ac:dyDescent="0.2">
      <c r="B3384" s="34"/>
      <c r="C3384" s="30"/>
      <c r="D3384" s="30"/>
      <c r="E3384" s="30"/>
      <c r="F3384" s="30"/>
      <c r="G3384" s="30"/>
      <c r="H3384" s="30"/>
      <c r="I3384" s="30"/>
      <c r="J3384" s="30"/>
      <c r="K3384" s="30"/>
      <c r="L3384" s="30"/>
      <c r="M3384" s="30"/>
      <c r="N3384" s="30"/>
      <c r="O3384" s="30"/>
      <c r="P3384" s="30"/>
      <c r="Q3384" s="30"/>
      <c r="R3384" s="30"/>
      <c r="S3384" s="30"/>
      <c r="T3384" s="30"/>
      <c r="U3384" s="30"/>
      <c r="V3384" s="30"/>
      <c r="W3384" s="30"/>
      <c r="X3384" s="31"/>
      <c r="Y3384" s="30"/>
      <c r="Z3384" s="32"/>
    </row>
    <row r="3385" spans="2:26" x14ac:dyDescent="0.2">
      <c r="B3385" s="34"/>
      <c r="C3385" s="30"/>
      <c r="D3385" s="30"/>
      <c r="E3385" s="30"/>
      <c r="F3385" s="30"/>
      <c r="G3385" s="30"/>
      <c r="H3385" s="30"/>
      <c r="I3385" s="30"/>
      <c r="J3385" s="30"/>
      <c r="K3385" s="30"/>
      <c r="L3385" s="30"/>
      <c r="M3385" s="30"/>
      <c r="N3385" s="30"/>
      <c r="O3385" s="30"/>
      <c r="P3385" s="30"/>
      <c r="Q3385" s="30"/>
      <c r="R3385" s="30"/>
      <c r="S3385" s="30"/>
      <c r="T3385" s="30"/>
      <c r="U3385" s="30"/>
      <c r="V3385" s="30"/>
      <c r="W3385" s="30"/>
      <c r="X3385" s="31"/>
      <c r="Y3385" s="30"/>
      <c r="Z3385" s="32"/>
    </row>
    <row r="3386" spans="2:26" x14ac:dyDescent="0.2">
      <c r="B3386" s="34"/>
      <c r="C3386" s="30"/>
      <c r="D3386" s="30"/>
      <c r="E3386" s="30"/>
      <c r="F3386" s="30"/>
      <c r="G3386" s="30"/>
      <c r="H3386" s="30"/>
      <c r="I3386" s="30"/>
      <c r="J3386" s="30"/>
      <c r="K3386" s="30"/>
      <c r="L3386" s="30"/>
      <c r="M3386" s="30"/>
      <c r="N3386" s="30"/>
      <c r="O3386" s="30"/>
      <c r="P3386" s="30"/>
      <c r="Q3386" s="30"/>
      <c r="R3386" s="30"/>
      <c r="S3386" s="30"/>
      <c r="T3386" s="30"/>
      <c r="U3386" s="30"/>
      <c r="V3386" s="30"/>
      <c r="W3386" s="30"/>
      <c r="X3386" s="31"/>
      <c r="Y3386" s="30"/>
      <c r="Z3386" s="32"/>
    </row>
    <row r="3387" spans="2:26" x14ac:dyDescent="0.2">
      <c r="B3387" s="34"/>
      <c r="C3387" s="30"/>
      <c r="D3387" s="30"/>
      <c r="E3387" s="30"/>
      <c r="F3387" s="30"/>
      <c r="G3387" s="30"/>
      <c r="H3387" s="30"/>
      <c r="I3387" s="30"/>
      <c r="J3387" s="30"/>
      <c r="K3387" s="30"/>
      <c r="L3387" s="30"/>
      <c r="M3387" s="30"/>
      <c r="N3387" s="30"/>
      <c r="O3387" s="30"/>
      <c r="P3387" s="30"/>
      <c r="Q3387" s="30"/>
      <c r="R3387" s="30"/>
      <c r="S3387" s="30"/>
      <c r="T3387" s="30"/>
      <c r="U3387" s="30"/>
      <c r="V3387" s="30"/>
      <c r="W3387" s="30"/>
      <c r="X3387" s="31"/>
      <c r="Y3387" s="30"/>
      <c r="Z3387" s="32"/>
    </row>
    <row r="3388" spans="2:26" x14ac:dyDescent="0.2">
      <c r="B3388" s="34"/>
      <c r="C3388" s="30"/>
      <c r="D3388" s="30"/>
      <c r="E3388" s="30"/>
      <c r="F3388" s="30"/>
      <c r="G3388" s="30"/>
      <c r="H3388" s="30"/>
      <c r="I3388" s="30"/>
      <c r="J3388" s="30"/>
      <c r="K3388" s="30"/>
      <c r="L3388" s="30"/>
      <c r="M3388" s="30"/>
      <c r="N3388" s="30"/>
      <c r="O3388" s="30"/>
      <c r="P3388" s="30"/>
      <c r="Q3388" s="30"/>
      <c r="R3388" s="30"/>
      <c r="S3388" s="30"/>
      <c r="T3388" s="30"/>
      <c r="U3388" s="30"/>
      <c r="V3388" s="30"/>
      <c r="W3388" s="30"/>
      <c r="X3388" s="31"/>
      <c r="Y3388" s="30"/>
      <c r="Z3388" s="32"/>
    </row>
    <row r="3389" spans="2:26" x14ac:dyDescent="0.2">
      <c r="B3389" s="34"/>
      <c r="C3389" s="30"/>
      <c r="D3389" s="30"/>
      <c r="E3389" s="30"/>
      <c r="F3389" s="30"/>
      <c r="G3389" s="30"/>
      <c r="H3389" s="30"/>
      <c r="I3389" s="30"/>
      <c r="J3389" s="30"/>
      <c r="K3389" s="30"/>
      <c r="L3389" s="30"/>
      <c r="M3389" s="30"/>
      <c r="N3389" s="30"/>
      <c r="O3389" s="30"/>
      <c r="P3389" s="30"/>
      <c r="Q3389" s="30"/>
      <c r="R3389" s="30"/>
      <c r="S3389" s="30"/>
      <c r="T3389" s="30"/>
      <c r="U3389" s="30"/>
      <c r="V3389" s="30"/>
      <c r="W3389" s="30"/>
      <c r="X3389" s="31"/>
      <c r="Y3389" s="30"/>
      <c r="Z3389" s="32"/>
    </row>
    <row r="3390" spans="2:26" x14ac:dyDescent="0.2">
      <c r="B3390" s="34"/>
      <c r="C3390" s="30"/>
      <c r="D3390" s="30"/>
      <c r="E3390" s="30"/>
      <c r="F3390" s="30"/>
      <c r="G3390" s="30"/>
      <c r="H3390" s="30"/>
      <c r="I3390" s="30"/>
      <c r="J3390" s="30"/>
      <c r="K3390" s="30"/>
      <c r="L3390" s="30"/>
      <c r="M3390" s="30"/>
      <c r="N3390" s="30"/>
      <c r="O3390" s="30"/>
      <c r="P3390" s="30"/>
      <c r="Q3390" s="30"/>
      <c r="R3390" s="30"/>
      <c r="S3390" s="30"/>
      <c r="T3390" s="30"/>
      <c r="U3390" s="30"/>
      <c r="V3390" s="30"/>
      <c r="W3390" s="30"/>
      <c r="X3390" s="31"/>
      <c r="Y3390" s="30"/>
      <c r="Z3390" s="32"/>
    </row>
    <row r="3391" spans="2:26" x14ac:dyDescent="0.2">
      <c r="B3391" s="34"/>
      <c r="C3391" s="30"/>
      <c r="D3391" s="30"/>
      <c r="E3391" s="30"/>
      <c r="F3391" s="30"/>
      <c r="G3391" s="30"/>
      <c r="H3391" s="30"/>
      <c r="I3391" s="30"/>
      <c r="J3391" s="30"/>
      <c r="K3391" s="30"/>
      <c r="L3391" s="30"/>
      <c r="M3391" s="30"/>
      <c r="N3391" s="30"/>
      <c r="O3391" s="30"/>
      <c r="P3391" s="30"/>
      <c r="Q3391" s="30"/>
      <c r="R3391" s="30"/>
      <c r="S3391" s="30"/>
      <c r="T3391" s="30"/>
      <c r="U3391" s="30"/>
      <c r="V3391" s="30"/>
      <c r="W3391" s="30"/>
      <c r="X3391" s="31"/>
      <c r="Y3391" s="30"/>
      <c r="Z3391" s="32"/>
    </row>
    <row r="3392" spans="2:26" x14ac:dyDescent="0.2">
      <c r="B3392" s="34"/>
      <c r="C3392" s="30"/>
      <c r="D3392" s="30"/>
      <c r="E3392" s="30"/>
      <c r="F3392" s="30"/>
      <c r="G3392" s="30"/>
      <c r="H3392" s="30"/>
      <c r="I3392" s="30"/>
      <c r="J3392" s="30"/>
      <c r="K3392" s="30"/>
      <c r="L3392" s="30"/>
      <c r="M3392" s="30"/>
      <c r="N3392" s="30"/>
      <c r="O3392" s="30"/>
      <c r="P3392" s="30"/>
      <c r="Q3392" s="30"/>
      <c r="R3392" s="30"/>
      <c r="S3392" s="30"/>
      <c r="T3392" s="30"/>
      <c r="U3392" s="30"/>
      <c r="V3392" s="30"/>
      <c r="W3392" s="30"/>
      <c r="X3392" s="31"/>
      <c r="Y3392" s="30"/>
      <c r="Z3392" s="32"/>
    </row>
    <row r="3393" spans="2:26" x14ac:dyDescent="0.2">
      <c r="B3393" s="34"/>
      <c r="C3393" s="30"/>
      <c r="D3393" s="30"/>
      <c r="E3393" s="30"/>
      <c r="F3393" s="30"/>
      <c r="G3393" s="30"/>
      <c r="H3393" s="30"/>
      <c r="I3393" s="30"/>
      <c r="J3393" s="30"/>
      <c r="K3393" s="30"/>
      <c r="L3393" s="30"/>
      <c r="M3393" s="30"/>
      <c r="N3393" s="30"/>
      <c r="O3393" s="30"/>
      <c r="P3393" s="30"/>
      <c r="Q3393" s="30"/>
      <c r="R3393" s="30"/>
      <c r="S3393" s="30"/>
      <c r="T3393" s="30"/>
      <c r="U3393" s="30"/>
      <c r="V3393" s="30"/>
      <c r="W3393" s="30"/>
      <c r="X3393" s="31"/>
      <c r="Y3393" s="30"/>
      <c r="Z3393" s="32"/>
    </row>
    <row r="3394" spans="2:26" x14ac:dyDescent="0.2">
      <c r="B3394" s="34"/>
      <c r="C3394" s="30"/>
      <c r="D3394" s="30"/>
      <c r="E3394" s="30"/>
      <c r="F3394" s="30"/>
      <c r="G3394" s="30"/>
      <c r="H3394" s="30"/>
      <c r="I3394" s="30"/>
      <c r="J3394" s="30"/>
      <c r="K3394" s="30"/>
      <c r="L3394" s="30"/>
      <c r="M3394" s="30"/>
      <c r="N3394" s="30"/>
      <c r="O3394" s="30"/>
      <c r="P3394" s="30"/>
      <c r="Q3394" s="30"/>
      <c r="R3394" s="30"/>
      <c r="S3394" s="30"/>
      <c r="T3394" s="30"/>
      <c r="U3394" s="30"/>
      <c r="V3394" s="30"/>
      <c r="W3394" s="30"/>
      <c r="X3394" s="31"/>
      <c r="Y3394" s="30"/>
      <c r="Z3394" s="32"/>
    </row>
    <row r="3395" spans="2:26" x14ac:dyDescent="0.2">
      <c r="B3395" s="34"/>
      <c r="C3395" s="30"/>
      <c r="D3395" s="30"/>
      <c r="E3395" s="30"/>
      <c r="F3395" s="30"/>
      <c r="G3395" s="30"/>
      <c r="H3395" s="30"/>
      <c r="I3395" s="30"/>
      <c r="J3395" s="30"/>
      <c r="K3395" s="30"/>
      <c r="L3395" s="30"/>
      <c r="M3395" s="30"/>
      <c r="N3395" s="30"/>
      <c r="O3395" s="30"/>
      <c r="P3395" s="30"/>
      <c r="Q3395" s="30"/>
      <c r="R3395" s="30"/>
      <c r="S3395" s="30"/>
      <c r="T3395" s="30"/>
      <c r="U3395" s="30"/>
      <c r="V3395" s="30"/>
      <c r="W3395" s="30"/>
      <c r="X3395" s="31"/>
      <c r="Y3395" s="30"/>
      <c r="Z3395" s="32"/>
    </row>
    <row r="3396" spans="2:26" x14ac:dyDescent="0.2">
      <c r="B3396" s="34"/>
      <c r="C3396" s="30"/>
      <c r="D3396" s="30"/>
      <c r="E3396" s="30"/>
      <c r="F3396" s="30"/>
      <c r="G3396" s="30"/>
      <c r="H3396" s="30"/>
      <c r="I3396" s="30"/>
      <c r="J3396" s="30"/>
      <c r="K3396" s="30"/>
      <c r="L3396" s="30"/>
      <c r="M3396" s="30"/>
      <c r="N3396" s="30"/>
      <c r="O3396" s="30"/>
      <c r="P3396" s="30"/>
      <c r="Q3396" s="30"/>
      <c r="R3396" s="30"/>
      <c r="S3396" s="30"/>
      <c r="T3396" s="30"/>
      <c r="U3396" s="30"/>
      <c r="V3396" s="30"/>
      <c r="W3396" s="30"/>
      <c r="X3396" s="31"/>
      <c r="Y3396" s="30"/>
      <c r="Z3396" s="32"/>
    </row>
    <row r="3397" spans="2:26" x14ac:dyDescent="0.2">
      <c r="B3397" s="34"/>
      <c r="C3397" s="30"/>
      <c r="D3397" s="30"/>
      <c r="E3397" s="30"/>
      <c r="F3397" s="30"/>
      <c r="G3397" s="30"/>
      <c r="H3397" s="30"/>
      <c r="I3397" s="30"/>
      <c r="J3397" s="30"/>
      <c r="K3397" s="30"/>
      <c r="L3397" s="30"/>
      <c r="M3397" s="30"/>
      <c r="N3397" s="30"/>
      <c r="O3397" s="30"/>
      <c r="P3397" s="30"/>
      <c r="Q3397" s="30"/>
      <c r="R3397" s="30"/>
      <c r="S3397" s="30"/>
      <c r="T3397" s="30"/>
      <c r="U3397" s="30"/>
      <c r="V3397" s="30"/>
      <c r="W3397" s="30"/>
      <c r="X3397" s="31"/>
      <c r="Y3397" s="30"/>
      <c r="Z3397" s="32"/>
    </row>
    <row r="3398" spans="2:26" x14ac:dyDescent="0.2">
      <c r="B3398" s="34"/>
      <c r="C3398" s="30"/>
      <c r="D3398" s="30"/>
      <c r="E3398" s="30"/>
      <c r="F3398" s="30"/>
      <c r="G3398" s="30"/>
      <c r="H3398" s="30"/>
      <c r="I3398" s="30"/>
      <c r="J3398" s="30"/>
      <c r="K3398" s="30"/>
      <c r="L3398" s="30"/>
      <c r="M3398" s="30"/>
      <c r="N3398" s="30"/>
      <c r="O3398" s="30"/>
      <c r="P3398" s="30"/>
      <c r="Q3398" s="30"/>
      <c r="R3398" s="30"/>
      <c r="S3398" s="30"/>
      <c r="T3398" s="30"/>
      <c r="U3398" s="30"/>
      <c r="V3398" s="30"/>
      <c r="W3398" s="30"/>
      <c r="X3398" s="31"/>
      <c r="Y3398" s="30"/>
      <c r="Z3398" s="32"/>
    </row>
    <row r="3399" spans="2:26" x14ac:dyDescent="0.2">
      <c r="B3399" s="34"/>
      <c r="C3399" s="30"/>
      <c r="D3399" s="30"/>
      <c r="E3399" s="30"/>
      <c r="F3399" s="30"/>
      <c r="G3399" s="30"/>
      <c r="H3399" s="30"/>
      <c r="I3399" s="30"/>
      <c r="J3399" s="30"/>
      <c r="K3399" s="30"/>
      <c r="L3399" s="30"/>
      <c r="M3399" s="30"/>
      <c r="N3399" s="30"/>
      <c r="O3399" s="30"/>
      <c r="P3399" s="30"/>
      <c r="Q3399" s="30"/>
      <c r="R3399" s="30"/>
      <c r="S3399" s="30"/>
      <c r="T3399" s="30"/>
      <c r="U3399" s="30"/>
      <c r="V3399" s="30"/>
      <c r="W3399" s="30"/>
      <c r="X3399" s="31"/>
      <c r="Y3399" s="30"/>
      <c r="Z3399" s="32"/>
    </row>
    <row r="3400" spans="2:26" x14ac:dyDescent="0.2">
      <c r="B3400" s="34"/>
      <c r="C3400" s="30"/>
      <c r="D3400" s="30"/>
      <c r="E3400" s="30"/>
      <c r="F3400" s="30"/>
      <c r="G3400" s="30"/>
      <c r="H3400" s="30"/>
      <c r="I3400" s="30"/>
      <c r="J3400" s="30"/>
      <c r="K3400" s="30"/>
      <c r="L3400" s="30"/>
      <c r="M3400" s="30"/>
      <c r="N3400" s="30"/>
      <c r="O3400" s="30"/>
      <c r="P3400" s="30"/>
      <c r="Q3400" s="30"/>
      <c r="R3400" s="30"/>
      <c r="S3400" s="30"/>
      <c r="T3400" s="30"/>
      <c r="U3400" s="30"/>
      <c r="V3400" s="30"/>
      <c r="W3400" s="30"/>
      <c r="X3400" s="31"/>
      <c r="Y3400" s="30"/>
      <c r="Z3400" s="32"/>
    </row>
    <row r="3401" spans="2:26" x14ac:dyDescent="0.2">
      <c r="B3401" s="34"/>
      <c r="C3401" s="30"/>
      <c r="D3401" s="30"/>
      <c r="E3401" s="30"/>
      <c r="F3401" s="30"/>
      <c r="G3401" s="30"/>
      <c r="H3401" s="30"/>
      <c r="I3401" s="30"/>
      <c r="J3401" s="30"/>
      <c r="K3401" s="30"/>
      <c r="L3401" s="30"/>
      <c r="M3401" s="30"/>
      <c r="N3401" s="30"/>
      <c r="O3401" s="30"/>
      <c r="P3401" s="30"/>
      <c r="Q3401" s="30"/>
      <c r="R3401" s="30"/>
      <c r="S3401" s="30"/>
      <c r="T3401" s="30"/>
      <c r="U3401" s="30"/>
      <c r="V3401" s="30"/>
      <c r="W3401" s="30"/>
      <c r="X3401" s="31"/>
      <c r="Y3401" s="30"/>
      <c r="Z3401" s="32"/>
    </row>
    <row r="3402" spans="2:26" x14ac:dyDescent="0.2">
      <c r="B3402" s="34"/>
      <c r="C3402" s="30"/>
      <c r="D3402" s="30"/>
      <c r="E3402" s="30"/>
      <c r="F3402" s="30"/>
      <c r="G3402" s="30"/>
      <c r="H3402" s="30"/>
      <c r="I3402" s="30"/>
      <c r="J3402" s="30"/>
      <c r="K3402" s="30"/>
      <c r="L3402" s="30"/>
      <c r="M3402" s="30"/>
      <c r="N3402" s="30"/>
      <c r="O3402" s="30"/>
      <c r="P3402" s="30"/>
      <c r="Q3402" s="30"/>
      <c r="R3402" s="30"/>
      <c r="S3402" s="30"/>
      <c r="T3402" s="30"/>
      <c r="U3402" s="30"/>
      <c r="V3402" s="30"/>
      <c r="W3402" s="30"/>
      <c r="X3402" s="31"/>
      <c r="Y3402" s="30"/>
      <c r="Z3402" s="32"/>
    </row>
    <row r="3403" spans="2:26" x14ac:dyDescent="0.2">
      <c r="B3403" s="34"/>
      <c r="C3403" s="30"/>
      <c r="D3403" s="30"/>
      <c r="E3403" s="30"/>
      <c r="F3403" s="30"/>
      <c r="G3403" s="30"/>
      <c r="H3403" s="30"/>
      <c r="I3403" s="30"/>
      <c r="J3403" s="30"/>
      <c r="K3403" s="30"/>
      <c r="L3403" s="30"/>
      <c r="M3403" s="30"/>
      <c r="N3403" s="30"/>
      <c r="O3403" s="30"/>
      <c r="P3403" s="30"/>
      <c r="Q3403" s="30"/>
      <c r="R3403" s="30"/>
      <c r="S3403" s="30"/>
      <c r="T3403" s="30"/>
      <c r="U3403" s="30"/>
      <c r="V3403" s="30"/>
      <c r="W3403" s="30"/>
      <c r="X3403" s="31"/>
      <c r="Y3403" s="30"/>
      <c r="Z3403" s="32"/>
    </row>
    <row r="3404" spans="2:26" x14ac:dyDescent="0.2">
      <c r="B3404" s="34"/>
      <c r="C3404" s="30"/>
      <c r="D3404" s="30"/>
      <c r="E3404" s="30"/>
      <c r="F3404" s="30"/>
      <c r="G3404" s="30"/>
      <c r="H3404" s="30"/>
      <c r="I3404" s="30"/>
      <c r="J3404" s="30"/>
      <c r="K3404" s="30"/>
      <c r="L3404" s="30"/>
      <c r="M3404" s="30"/>
      <c r="N3404" s="30"/>
      <c r="O3404" s="30"/>
      <c r="P3404" s="30"/>
      <c r="Q3404" s="30"/>
      <c r="R3404" s="30"/>
      <c r="S3404" s="30"/>
      <c r="T3404" s="30"/>
      <c r="U3404" s="30"/>
      <c r="V3404" s="30"/>
      <c r="W3404" s="30"/>
      <c r="X3404" s="31"/>
      <c r="Y3404" s="30"/>
      <c r="Z3404" s="32"/>
    </row>
    <row r="3405" spans="2:26" x14ac:dyDescent="0.2">
      <c r="B3405" s="34"/>
      <c r="C3405" s="30"/>
      <c r="D3405" s="30"/>
      <c r="E3405" s="30"/>
      <c r="F3405" s="30"/>
      <c r="G3405" s="30"/>
      <c r="H3405" s="30"/>
      <c r="I3405" s="30"/>
      <c r="J3405" s="30"/>
      <c r="K3405" s="30"/>
      <c r="L3405" s="30"/>
      <c r="M3405" s="30"/>
      <c r="N3405" s="30"/>
      <c r="O3405" s="30"/>
      <c r="P3405" s="30"/>
      <c r="Q3405" s="30"/>
      <c r="R3405" s="30"/>
      <c r="S3405" s="30"/>
      <c r="T3405" s="30"/>
      <c r="U3405" s="30"/>
      <c r="V3405" s="30"/>
      <c r="W3405" s="30"/>
      <c r="X3405" s="31"/>
      <c r="Y3405" s="30"/>
      <c r="Z3405" s="32"/>
    </row>
    <row r="3406" spans="2:26" x14ac:dyDescent="0.2">
      <c r="B3406" s="34"/>
      <c r="C3406" s="30"/>
      <c r="D3406" s="30"/>
      <c r="E3406" s="30"/>
      <c r="F3406" s="30"/>
      <c r="G3406" s="30"/>
      <c r="H3406" s="30"/>
      <c r="I3406" s="30"/>
      <c r="J3406" s="30"/>
      <c r="K3406" s="30"/>
      <c r="L3406" s="30"/>
      <c r="M3406" s="30"/>
      <c r="N3406" s="30"/>
      <c r="O3406" s="30"/>
      <c r="P3406" s="30"/>
      <c r="Q3406" s="30"/>
      <c r="R3406" s="30"/>
      <c r="S3406" s="30"/>
      <c r="T3406" s="30"/>
      <c r="U3406" s="30"/>
      <c r="V3406" s="30"/>
      <c r="W3406" s="30"/>
      <c r="X3406" s="31"/>
      <c r="Y3406" s="30"/>
      <c r="Z3406" s="32"/>
    </row>
    <row r="3407" spans="2:26" x14ac:dyDescent="0.2">
      <c r="B3407" s="34"/>
      <c r="C3407" s="30"/>
      <c r="D3407" s="30"/>
      <c r="E3407" s="30"/>
      <c r="F3407" s="30"/>
      <c r="G3407" s="30"/>
      <c r="H3407" s="30"/>
      <c r="I3407" s="30"/>
      <c r="J3407" s="30"/>
      <c r="K3407" s="30"/>
      <c r="L3407" s="30"/>
      <c r="M3407" s="30"/>
      <c r="N3407" s="30"/>
      <c r="O3407" s="30"/>
      <c r="P3407" s="30"/>
      <c r="Q3407" s="30"/>
      <c r="R3407" s="30"/>
      <c r="S3407" s="30"/>
      <c r="T3407" s="30"/>
      <c r="U3407" s="30"/>
      <c r="V3407" s="30"/>
      <c r="W3407" s="30"/>
      <c r="X3407" s="31"/>
      <c r="Y3407" s="30"/>
      <c r="Z3407" s="32"/>
    </row>
    <row r="3408" spans="2:26" x14ac:dyDescent="0.2">
      <c r="B3408" s="34"/>
      <c r="C3408" s="30"/>
      <c r="D3408" s="30"/>
      <c r="E3408" s="30"/>
      <c r="F3408" s="30"/>
      <c r="G3408" s="30"/>
      <c r="H3408" s="30"/>
      <c r="I3408" s="30"/>
      <c r="J3408" s="30"/>
      <c r="K3408" s="30"/>
      <c r="L3408" s="30"/>
      <c r="M3408" s="30"/>
      <c r="N3408" s="30"/>
      <c r="O3408" s="30"/>
      <c r="P3408" s="30"/>
      <c r="Q3408" s="30"/>
      <c r="R3408" s="30"/>
      <c r="S3408" s="30"/>
      <c r="T3408" s="30"/>
      <c r="U3408" s="30"/>
      <c r="V3408" s="30"/>
      <c r="W3408" s="30"/>
      <c r="X3408" s="31"/>
      <c r="Y3408" s="30"/>
      <c r="Z3408" s="32"/>
    </row>
    <row r="3409" spans="2:26" x14ac:dyDescent="0.2">
      <c r="B3409" s="34"/>
      <c r="C3409" s="30"/>
      <c r="D3409" s="30"/>
      <c r="E3409" s="30"/>
      <c r="F3409" s="30"/>
      <c r="G3409" s="30"/>
      <c r="H3409" s="30"/>
      <c r="I3409" s="30"/>
      <c r="J3409" s="30"/>
      <c r="K3409" s="30"/>
      <c r="L3409" s="30"/>
      <c r="M3409" s="30"/>
      <c r="N3409" s="30"/>
      <c r="O3409" s="30"/>
      <c r="P3409" s="30"/>
      <c r="Q3409" s="30"/>
      <c r="R3409" s="30"/>
      <c r="S3409" s="30"/>
      <c r="T3409" s="30"/>
      <c r="U3409" s="30"/>
      <c r="V3409" s="30"/>
      <c r="W3409" s="30"/>
      <c r="X3409" s="31"/>
      <c r="Y3409" s="30"/>
      <c r="Z3409" s="32"/>
    </row>
    <row r="3410" spans="2:26" x14ac:dyDescent="0.2">
      <c r="B3410" s="34"/>
      <c r="C3410" s="30"/>
      <c r="D3410" s="30"/>
      <c r="E3410" s="30"/>
      <c r="F3410" s="30"/>
      <c r="G3410" s="30"/>
      <c r="H3410" s="30"/>
      <c r="I3410" s="30"/>
      <c r="J3410" s="30"/>
      <c r="K3410" s="30"/>
      <c r="L3410" s="30"/>
      <c r="M3410" s="30"/>
      <c r="N3410" s="30"/>
      <c r="O3410" s="30"/>
      <c r="P3410" s="30"/>
      <c r="Q3410" s="30"/>
      <c r="R3410" s="30"/>
      <c r="S3410" s="30"/>
      <c r="T3410" s="30"/>
      <c r="U3410" s="30"/>
      <c r="V3410" s="30"/>
      <c r="W3410" s="30"/>
      <c r="X3410" s="31"/>
      <c r="Y3410" s="30"/>
      <c r="Z3410" s="32"/>
    </row>
    <row r="3411" spans="2:26" x14ac:dyDescent="0.2">
      <c r="B3411" s="34"/>
      <c r="C3411" s="30"/>
      <c r="D3411" s="30"/>
      <c r="E3411" s="30"/>
      <c r="F3411" s="30"/>
      <c r="G3411" s="30"/>
      <c r="H3411" s="30"/>
      <c r="I3411" s="30"/>
      <c r="J3411" s="30"/>
      <c r="K3411" s="30"/>
      <c r="L3411" s="30"/>
      <c r="M3411" s="30"/>
      <c r="N3411" s="30"/>
      <c r="O3411" s="30"/>
      <c r="P3411" s="30"/>
      <c r="Q3411" s="30"/>
      <c r="R3411" s="30"/>
      <c r="S3411" s="30"/>
      <c r="T3411" s="30"/>
      <c r="U3411" s="30"/>
      <c r="V3411" s="30"/>
      <c r="W3411" s="30"/>
      <c r="X3411" s="31"/>
      <c r="Y3411" s="30"/>
      <c r="Z3411" s="32"/>
    </row>
    <row r="3412" spans="2:26" x14ac:dyDescent="0.2">
      <c r="B3412" s="34"/>
      <c r="C3412" s="30"/>
      <c r="D3412" s="30"/>
      <c r="E3412" s="30"/>
      <c r="F3412" s="30"/>
      <c r="G3412" s="30"/>
      <c r="H3412" s="30"/>
      <c r="I3412" s="30"/>
      <c r="J3412" s="30"/>
      <c r="K3412" s="30"/>
      <c r="L3412" s="30"/>
      <c r="M3412" s="30"/>
      <c r="N3412" s="30"/>
      <c r="O3412" s="30"/>
      <c r="P3412" s="30"/>
      <c r="Q3412" s="30"/>
      <c r="R3412" s="30"/>
      <c r="S3412" s="30"/>
      <c r="T3412" s="30"/>
      <c r="U3412" s="30"/>
      <c r="V3412" s="30"/>
      <c r="W3412" s="30"/>
      <c r="X3412" s="31"/>
      <c r="Y3412" s="30"/>
      <c r="Z3412" s="32"/>
    </row>
    <row r="3413" spans="2:26" x14ac:dyDescent="0.2">
      <c r="B3413" s="34"/>
      <c r="C3413" s="30"/>
      <c r="D3413" s="30"/>
      <c r="E3413" s="30"/>
      <c r="F3413" s="30"/>
      <c r="G3413" s="30"/>
      <c r="H3413" s="30"/>
      <c r="I3413" s="30"/>
      <c r="J3413" s="30"/>
      <c r="K3413" s="30"/>
      <c r="L3413" s="30"/>
      <c r="M3413" s="30"/>
      <c r="N3413" s="30"/>
      <c r="O3413" s="30"/>
      <c r="P3413" s="30"/>
      <c r="Q3413" s="30"/>
      <c r="R3413" s="30"/>
      <c r="S3413" s="30"/>
      <c r="T3413" s="30"/>
      <c r="U3413" s="30"/>
      <c r="V3413" s="30"/>
      <c r="W3413" s="30"/>
      <c r="X3413" s="31"/>
      <c r="Y3413" s="30"/>
      <c r="Z3413" s="32"/>
    </row>
    <row r="3414" spans="2:26" x14ac:dyDescent="0.2">
      <c r="B3414" s="34"/>
      <c r="C3414" s="30"/>
      <c r="D3414" s="30"/>
      <c r="E3414" s="30"/>
      <c r="F3414" s="30"/>
      <c r="G3414" s="30"/>
      <c r="H3414" s="30"/>
      <c r="I3414" s="30"/>
      <c r="J3414" s="30"/>
      <c r="K3414" s="30"/>
      <c r="L3414" s="30"/>
      <c r="M3414" s="30"/>
      <c r="N3414" s="30"/>
      <c r="O3414" s="30"/>
      <c r="P3414" s="30"/>
      <c r="Q3414" s="30"/>
      <c r="R3414" s="30"/>
      <c r="S3414" s="30"/>
      <c r="T3414" s="30"/>
      <c r="U3414" s="30"/>
      <c r="V3414" s="30"/>
      <c r="W3414" s="30"/>
      <c r="X3414" s="31"/>
      <c r="Y3414" s="30"/>
      <c r="Z3414" s="32"/>
    </row>
    <row r="3415" spans="2:26" x14ac:dyDescent="0.2">
      <c r="B3415" s="34"/>
      <c r="C3415" s="30"/>
      <c r="D3415" s="30"/>
      <c r="E3415" s="30"/>
      <c r="F3415" s="30"/>
      <c r="G3415" s="30"/>
      <c r="H3415" s="30"/>
      <c r="I3415" s="30"/>
      <c r="J3415" s="30"/>
      <c r="K3415" s="30"/>
      <c r="L3415" s="30"/>
      <c r="M3415" s="30"/>
      <c r="N3415" s="30"/>
      <c r="O3415" s="30"/>
      <c r="P3415" s="30"/>
      <c r="Q3415" s="30"/>
      <c r="R3415" s="30"/>
      <c r="S3415" s="30"/>
      <c r="T3415" s="30"/>
      <c r="U3415" s="30"/>
      <c r="V3415" s="30"/>
      <c r="W3415" s="30"/>
      <c r="X3415" s="31"/>
      <c r="Y3415" s="30"/>
      <c r="Z3415" s="32"/>
    </row>
    <row r="3416" spans="2:26" x14ac:dyDescent="0.2">
      <c r="B3416" s="34"/>
      <c r="C3416" s="30"/>
      <c r="D3416" s="30"/>
      <c r="E3416" s="30"/>
      <c r="F3416" s="30"/>
      <c r="G3416" s="30"/>
      <c r="H3416" s="30"/>
      <c r="I3416" s="30"/>
      <c r="J3416" s="30"/>
      <c r="K3416" s="30"/>
      <c r="L3416" s="30"/>
      <c r="M3416" s="30"/>
      <c r="N3416" s="30"/>
      <c r="O3416" s="30"/>
      <c r="P3416" s="30"/>
      <c r="Q3416" s="30"/>
      <c r="R3416" s="30"/>
      <c r="S3416" s="30"/>
      <c r="T3416" s="30"/>
      <c r="U3416" s="30"/>
      <c r="V3416" s="30"/>
      <c r="W3416" s="30"/>
      <c r="X3416" s="31"/>
      <c r="Y3416" s="30"/>
      <c r="Z3416" s="32"/>
    </row>
    <row r="3417" spans="2:26" x14ac:dyDescent="0.2">
      <c r="B3417" s="34"/>
      <c r="C3417" s="30"/>
      <c r="D3417" s="30"/>
      <c r="E3417" s="30"/>
      <c r="F3417" s="30"/>
      <c r="G3417" s="30"/>
      <c r="H3417" s="30"/>
      <c r="I3417" s="30"/>
      <c r="J3417" s="30"/>
      <c r="K3417" s="30"/>
      <c r="L3417" s="30"/>
      <c r="M3417" s="30"/>
      <c r="N3417" s="30"/>
      <c r="O3417" s="30"/>
      <c r="P3417" s="30"/>
      <c r="Q3417" s="30"/>
      <c r="R3417" s="30"/>
      <c r="S3417" s="30"/>
      <c r="T3417" s="30"/>
      <c r="U3417" s="30"/>
      <c r="V3417" s="30"/>
      <c r="W3417" s="30"/>
      <c r="X3417" s="31"/>
      <c r="Y3417" s="30"/>
      <c r="Z3417" s="32"/>
    </row>
    <row r="3418" spans="2:26" x14ac:dyDescent="0.2">
      <c r="B3418" s="34"/>
      <c r="C3418" s="30"/>
      <c r="D3418" s="30"/>
      <c r="E3418" s="30"/>
      <c r="F3418" s="30"/>
      <c r="G3418" s="30"/>
      <c r="H3418" s="30"/>
      <c r="I3418" s="30"/>
      <c r="J3418" s="30"/>
      <c r="K3418" s="30"/>
      <c r="L3418" s="30"/>
      <c r="M3418" s="30"/>
      <c r="N3418" s="30"/>
      <c r="O3418" s="30"/>
      <c r="P3418" s="30"/>
      <c r="Q3418" s="30"/>
      <c r="R3418" s="30"/>
      <c r="S3418" s="30"/>
      <c r="T3418" s="30"/>
      <c r="U3418" s="30"/>
      <c r="V3418" s="30"/>
      <c r="W3418" s="30"/>
      <c r="X3418" s="31"/>
      <c r="Y3418" s="30"/>
      <c r="Z3418" s="32"/>
    </row>
    <row r="3419" spans="2:26" x14ac:dyDescent="0.2">
      <c r="B3419" s="34"/>
      <c r="C3419" s="30"/>
      <c r="D3419" s="30"/>
      <c r="E3419" s="30"/>
      <c r="F3419" s="30"/>
      <c r="G3419" s="30"/>
      <c r="H3419" s="30"/>
      <c r="I3419" s="30"/>
      <c r="J3419" s="30"/>
      <c r="K3419" s="30"/>
      <c r="L3419" s="30"/>
      <c r="M3419" s="30"/>
      <c r="N3419" s="30"/>
      <c r="O3419" s="30"/>
      <c r="P3419" s="30"/>
      <c r="Q3419" s="30"/>
      <c r="R3419" s="30"/>
      <c r="S3419" s="30"/>
      <c r="T3419" s="30"/>
      <c r="U3419" s="30"/>
      <c r="V3419" s="30"/>
      <c r="W3419" s="30"/>
      <c r="X3419" s="31"/>
      <c r="Y3419" s="30"/>
      <c r="Z3419" s="32"/>
    </row>
    <row r="3420" spans="2:26" x14ac:dyDescent="0.2">
      <c r="B3420" s="34"/>
      <c r="C3420" s="30"/>
      <c r="D3420" s="30"/>
      <c r="E3420" s="30"/>
      <c r="F3420" s="30"/>
      <c r="G3420" s="30"/>
      <c r="H3420" s="30"/>
      <c r="I3420" s="30"/>
      <c r="J3420" s="30"/>
      <c r="K3420" s="30"/>
      <c r="L3420" s="30"/>
      <c r="M3420" s="30"/>
      <c r="N3420" s="30"/>
      <c r="O3420" s="30"/>
      <c r="P3420" s="30"/>
      <c r="Q3420" s="30"/>
      <c r="R3420" s="30"/>
      <c r="S3420" s="30"/>
      <c r="T3420" s="30"/>
      <c r="U3420" s="30"/>
      <c r="V3420" s="30"/>
      <c r="W3420" s="30"/>
      <c r="X3420" s="31"/>
      <c r="Y3420" s="30"/>
      <c r="Z3420" s="32"/>
    </row>
    <row r="3421" spans="2:26" x14ac:dyDescent="0.2">
      <c r="B3421" s="34"/>
      <c r="C3421" s="30"/>
      <c r="D3421" s="30"/>
      <c r="E3421" s="30"/>
      <c r="F3421" s="30"/>
      <c r="G3421" s="30"/>
      <c r="H3421" s="30"/>
      <c r="I3421" s="30"/>
      <c r="J3421" s="30"/>
      <c r="K3421" s="30"/>
      <c r="L3421" s="30"/>
      <c r="M3421" s="30"/>
      <c r="N3421" s="30"/>
      <c r="O3421" s="30"/>
      <c r="P3421" s="30"/>
      <c r="Q3421" s="30"/>
      <c r="R3421" s="30"/>
      <c r="S3421" s="30"/>
      <c r="T3421" s="30"/>
      <c r="U3421" s="30"/>
      <c r="V3421" s="30"/>
      <c r="W3421" s="30"/>
      <c r="X3421" s="31"/>
      <c r="Y3421" s="30"/>
      <c r="Z3421" s="32"/>
    </row>
    <row r="3422" spans="2:26" x14ac:dyDescent="0.2">
      <c r="B3422" s="34"/>
      <c r="C3422" s="30"/>
      <c r="D3422" s="30"/>
      <c r="E3422" s="30"/>
      <c r="F3422" s="30"/>
      <c r="G3422" s="30"/>
      <c r="H3422" s="30"/>
      <c r="I3422" s="30"/>
      <c r="J3422" s="30"/>
      <c r="K3422" s="30"/>
      <c r="L3422" s="30"/>
      <c r="M3422" s="30"/>
      <c r="N3422" s="30"/>
      <c r="O3422" s="30"/>
      <c r="P3422" s="30"/>
      <c r="Q3422" s="30"/>
      <c r="R3422" s="30"/>
      <c r="S3422" s="30"/>
      <c r="T3422" s="30"/>
      <c r="U3422" s="30"/>
      <c r="V3422" s="30"/>
      <c r="W3422" s="30"/>
      <c r="X3422" s="31"/>
      <c r="Y3422" s="30"/>
      <c r="Z3422" s="32"/>
    </row>
    <row r="3423" spans="2:26" x14ac:dyDescent="0.2">
      <c r="B3423" s="34"/>
      <c r="C3423" s="30"/>
      <c r="D3423" s="30"/>
      <c r="E3423" s="30"/>
      <c r="F3423" s="30"/>
      <c r="G3423" s="30"/>
      <c r="H3423" s="30"/>
      <c r="I3423" s="30"/>
      <c r="J3423" s="30"/>
      <c r="K3423" s="30"/>
      <c r="L3423" s="30"/>
      <c r="M3423" s="30"/>
      <c r="N3423" s="30"/>
      <c r="O3423" s="30"/>
      <c r="P3423" s="30"/>
      <c r="Q3423" s="30"/>
      <c r="R3423" s="30"/>
      <c r="S3423" s="30"/>
      <c r="T3423" s="30"/>
      <c r="U3423" s="30"/>
      <c r="V3423" s="30"/>
      <c r="W3423" s="30"/>
      <c r="X3423" s="31"/>
      <c r="Y3423" s="30"/>
      <c r="Z3423" s="32"/>
    </row>
    <row r="3424" spans="2:26" x14ac:dyDescent="0.2">
      <c r="B3424" s="34"/>
      <c r="C3424" s="30"/>
      <c r="D3424" s="30"/>
      <c r="E3424" s="30"/>
      <c r="F3424" s="30"/>
      <c r="G3424" s="30"/>
      <c r="H3424" s="30"/>
      <c r="I3424" s="30"/>
      <c r="J3424" s="30"/>
      <c r="K3424" s="30"/>
      <c r="L3424" s="30"/>
      <c r="M3424" s="30"/>
      <c r="N3424" s="30"/>
      <c r="O3424" s="30"/>
      <c r="P3424" s="30"/>
      <c r="Q3424" s="30"/>
      <c r="R3424" s="30"/>
      <c r="S3424" s="30"/>
      <c r="T3424" s="30"/>
      <c r="U3424" s="30"/>
      <c r="V3424" s="30"/>
      <c r="W3424" s="30"/>
      <c r="X3424" s="31"/>
      <c r="Y3424" s="30"/>
      <c r="Z3424" s="32"/>
    </row>
    <row r="3425" spans="2:26" x14ac:dyDescent="0.2">
      <c r="B3425" s="34"/>
      <c r="C3425" s="30"/>
      <c r="D3425" s="30"/>
      <c r="E3425" s="30"/>
      <c r="F3425" s="30"/>
      <c r="G3425" s="30"/>
      <c r="H3425" s="30"/>
      <c r="I3425" s="30"/>
      <c r="J3425" s="30"/>
      <c r="K3425" s="30"/>
      <c r="L3425" s="30"/>
      <c r="M3425" s="30"/>
      <c r="N3425" s="30"/>
      <c r="O3425" s="30"/>
      <c r="P3425" s="30"/>
      <c r="Q3425" s="30"/>
      <c r="R3425" s="30"/>
      <c r="S3425" s="30"/>
      <c r="T3425" s="30"/>
      <c r="U3425" s="30"/>
      <c r="V3425" s="30"/>
      <c r="W3425" s="30"/>
      <c r="X3425" s="31"/>
      <c r="Y3425" s="30"/>
      <c r="Z3425" s="32"/>
    </row>
    <row r="3426" spans="2:26" x14ac:dyDescent="0.2">
      <c r="B3426" s="34"/>
      <c r="C3426" s="30"/>
      <c r="D3426" s="30"/>
      <c r="E3426" s="30"/>
      <c r="F3426" s="30"/>
      <c r="G3426" s="30"/>
      <c r="H3426" s="30"/>
      <c r="I3426" s="30"/>
      <c r="J3426" s="30"/>
      <c r="K3426" s="30"/>
      <c r="L3426" s="30"/>
      <c r="M3426" s="30"/>
      <c r="N3426" s="30"/>
      <c r="O3426" s="30"/>
      <c r="P3426" s="30"/>
      <c r="Q3426" s="30"/>
      <c r="R3426" s="30"/>
      <c r="S3426" s="30"/>
      <c r="T3426" s="30"/>
      <c r="U3426" s="30"/>
      <c r="V3426" s="30"/>
      <c r="W3426" s="30"/>
      <c r="X3426" s="31"/>
      <c r="Y3426" s="30"/>
      <c r="Z3426" s="32"/>
    </row>
    <row r="3427" spans="2:26" x14ac:dyDescent="0.2">
      <c r="B3427" s="34"/>
      <c r="C3427" s="30"/>
      <c r="D3427" s="30"/>
      <c r="E3427" s="30"/>
      <c r="F3427" s="30"/>
      <c r="G3427" s="30"/>
      <c r="H3427" s="30"/>
      <c r="I3427" s="30"/>
      <c r="J3427" s="30"/>
      <c r="K3427" s="30"/>
      <c r="L3427" s="30"/>
      <c r="M3427" s="30"/>
      <c r="N3427" s="30"/>
      <c r="O3427" s="30"/>
      <c r="P3427" s="30"/>
      <c r="Q3427" s="30"/>
      <c r="R3427" s="30"/>
      <c r="S3427" s="30"/>
      <c r="T3427" s="30"/>
      <c r="U3427" s="30"/>
      <c r="V3427" s="30"/>
      <c r="W3427" s="30"/>
      <c r="X3427" s="31"/>
      <c r="Y3427" s="30"/>
      <c r="Z3427" s="32"/>
    </row>
    <row r="3428" spans="2:26" x14ac:dyDescent="0.2">
      <c r="B3428" s="34"/>
      <c r="C3428" s="30"/>
      <c r="D3428" s="30"/>
      <c r="E3428" s="30"/>
      <c r="F3428" s="30"/>
      <c r="G3428" s="30"/>
      <c r="H3428" s="30"/>
      <c r="I3428" s="30"/>
      <c r="J3428" s="30"/>
      <c r="K3428" s="30"/>
      <c r="L3428" s="30"/>
      <c r="M3428" s="30"/>
      <c r="N3428" s="30"/>
      <c r="O3428" s="30"/>
      <c r="P3428" s="30"/>
      <c r="Q3428" s="30"/>
      <c r="R3428" s="30"/>
      <c r="S3428" s="30"/>
      <c r="T3428" s="30"/>
      <c r="U3428" s="30"/>
      <c r="V3428" s="30"/>
      <c r="W3428" s="30"/>
      <c r="X3428" s="31"/>
      <c r="Y3428" s="30"/>
      <c r="Z3428" s="32"/>
    </row>
    <row r="3429" spans="2:26" x14ac:dyDescent="0.2">
      <c r="B3429" s="34"/>
      <c r="C3429" s="30"/>
      <c r="D3429" s="30"/>
      <c r="E3429" s="30"/>
      <c r="F3429" s="30"/>
      <c r="G3429" s="30"/>
      <c r="H3429" s="30"/>
      <c r="I3429" s="30"/>
      <c r="J3429" s="30"/>
      <c r="K3429" s="30"/>
      <c r="L3429" s="30"/>
      <c r="M3429" s="30"/>
      <c r="N3429" s="30"/>
      <c r="O3429" s="30"/>
      <c r="P3429" s="30"/>
      <c r="Q3429" s="30"/>
      <c r="R3429" s="30"/>
      <c r="S3429" s="30"/>
      <c r="T3429" s="30"/>
      <c r="U3429" s="30"/>
      <c r="V3429" s="30"/>
      <c r="W3429" s="30"/>
      <c r="X3429" s="31"/>
      <c r="Y3429" s="30"/>
      <c r="Z3429" s="32"/>
    </row>
    <row r="3430" spans="2:26" x14ac:dyDescent="0.2">
      <c r="B3430" s="34"/>
      <c r="C3430" s="30"/>
      <c r="D3430" s="30"/>
      <c r="E3430" s="30"/>
      <c r="F3430" s="30"/>
      <c r="G3430" s="30"/>
      <c r="H3430" s="30"/>
      <c r="I3430" s="30"/>
      <c r="J3430" s="30"/>
      <c r="K3430" s="30"/>
      <c r="L3430" s="30"/>
      <c r="M3430" s="30"/>
      <c r="N3430" s="30"/>
      <c r="O3430" s="30"/>
      <c r="P3430" s="30"/>
      <c r="Q3430" s="30"/>
      <c r="R3430" s="30"/>
      <c r="S3430" s="30"/>
      <c r="T3430" s="30"/>
      <c r="U3430" s="30"/>
      <c r="V3430" s="30"/>
      <c r="W3430" s="30"/>
      <c r="X3430" s="31"/>
      <c r="Y3430" s="30"/>
      <c r="Z3430" s="32"/>
    </row>
    <row r="3431" spans="2:26" x14ac:dyDescent="0.2">
      <c r="B3431" s="34"/>
      <c r="C3431" s="30"/>
      <c r="D3431" s="30"/>
      <c r="E3431" s="30"/>
      <c r="F3431" s="30"/>
      <c r="G3431" s="30"/>
      <c r="H3431" s="30"/>
      <c r="I3431" s="30"/>
      <c r="J3431" s="30"/>
      <c r="K3431" s="30"/>
      <c r="L3431" s="30"/>
      <c r="M3431" s="30"/>
      <c r="N3431" s="30"/>
      <c r="O3431" s="30"/>
      <c r="P3431" s="30"/>
      <c r="Q3431" s="30"/>
      <c r="R3431" s="30"/>
      <c r="S3431" s="30"/>
      <c r="T3431" s="30"/>
      <c r="U3431" s="30"/>
      <c r="V3431" s="30"/>
      <c r="W3431" s="30"/>
      <c r="X3431" s="31"/>
      <c r="Y3431" s="30"/>
      <c r="Z3431" s="32"/>
    </row>
    <row r="3432" spans="2:26" x14ac:dyDescent="0.2">
      <c r="B3432" s="34"/>
      <c r="C3432" s="30"/>
      <c r="D3432" s="30"/>
      <c r="E3432" s="30"/>
      <c r="F3432" s="30"/>
      <c r="G3432" s="30"/>
      <c r="H3432" s="30"/>
      <c r="I3432" s="30"/>
      <c r="J3432" s="30"/>
      <c r="K3432" s="30"/>
      <c r="L3432" s="30"/>
      <c r="M3432" s="30"/>
      <c r="N3432" s="30"/>
      <c r="O3432" s="30"/>
      <c r="P3432" s="30"/>
      <c r="Q3432" s="30"/>
      <c r="R3432" s="30"/>
      <c r="S3432" s="30"/>
      <c r="T3432" s="30"/>
      <c r="U3432" s="30"/>
      <c r="V3432" s="30"/>
      <c r="W3432" s="30"/>
      <c r="X3432" s="31"/>
      <c r="Y3432" s="30"/>
      <c r="Z3432" s="32"/>
    </row>
    <row r="3433" spans="2:26" x14ac:dyDescent="0.2">
      <c r="B3433" s="34"/>
      <c r="C3433" s="30"/>
      <c r="D3433" s="30"/>
      <c r="E3433" s="30"/>
      <c r="F3433" s="30"/>
      <c r="G3433" s="30"/>
      <c r="H3433" s="30"/>
      <c r="I3433" s="30"/>
      <c r="J3433" s="30"/>
      <c r="K3433" s="30"/>
      <c r="L3433" s="30"/>
      <c r="M3433" s="30"/>
      <c r="N3433" s="30"/>
      <c r="O3433" s="30"/>
      <c r="P3433" s="30"/>
      <c r="Q3433" s="30"/>
      <c r="R3433" s="30"/>
      <c r="S3433" s="30"/>
      <c r="T3433" s="30"/>
      <c r="U3433" s="30"/>
      <c r="V3433" s="30"/>
      <c r="W3433" s="30"/>
      <c r="X3433" s="31"/>
      <c r="Y3433" s="30"/>
      <c r="Z3433" s="32"/>
    </row>
    <row r="3434" spans="2:26" x14ac:dyDescent="0.2">
      <c r="B3434" s="34"/>
      <c r="C3434" s="30"/>
      <c r="D3434" s="30"/>
      <c r="E3434" s="30"/>
      <c r="F3434" s="30"/>
      <c r="G3434" s="30"/>
      <c r="H3434" s="30"/>
      <c r="I3434" s="30"/>
      <c r="J3434" s="30"/>
      <c r="K3434" s="30"/>
      <c r="L3434" s="30"/>
      <c r="M3434" s="30"/>
      <c r="N3434" s="30"/>
      <c r="O3434" s="30"/>
      <c r="P3434" s="30"/>
      <c r="Q3434" s="30"/>
      <c r="R3434" s="30"/>
      <c r="S3434" s="30"/>
      <c r="T3434" s="30"/>
      <c r="U3434" s="30"/>
      <c r="V3434" s="30"/>
      <c r="W3434" s="30"/>
      <c r="X3434" s="31"/>
      <c r="Y3434" s="30"/>
      <c r="Z3434" s="32"/>
    </row>
    <row r="3435" spans="2:26" x14ac:dyDescent="0.2">
      <c r="B3435" s="34"/>
      <c r="C3435" s="30"/>
      <c r="D3435" s="30"/>
      <c r="E3435" s="30"/>
      <c r="F3435" s="30"/>
      <c r="G3435" s="30"/>
      <c r="H3435" s="30"/>
      <c r="I3435" s="30"/>
      <c r="J3435" s="30"/>
      <c r="K3435" s="30"/>
      <c r="L3435" s="30"/>
      <c r="M3435" s="30"/>
      <c r="N3435" s="30"/>
      <c r="O3435" s="30"/>
      <c r="P3435" s="30"/>
      <c r="Q3435" s="30"/>
      <c r="R3435" s="30"/>
      <c r="S3435" s="30"/>
      <c r="T3435" s="30"/>
      <c r="U3435" s="30"/>
      <c r="V3435" s="30"/>
      <c r="W3435" s="30"/>
      <c r="X3435" s="31"/>
      <c r="Y3435" s="30"/>
      <c r="Z3435" s="32"/>
    </row>
    <row r="3436" spans="2:26" x14ac:dyDescent="0.2">
      <c r="B3436" s="34"/>
      <c r="C3436" s="30"/>
      <c r="D3436" s="30"/>
      <c r="E3436" s="30"/>
      <c r="F3436" s="30"/>
      <c r="G3436" s="30"/>
      <c r="H3436" s="30"/>
      <c r="I3436" s="30"/>
      <c r="J3436" s="30"/>
      <c r="K3436" s="30"/>
      <c r="L3436" s="30"/>
      <c r="M3436" s="30"/>
      <c r="N3436" s="30"/>
      <c r="O3436" s="30"/>
      <c r="P3436" s="30"/>
      <c r="Q3436" s="30"/>
      <c r="R3436" s="30"/>
      <c r="S3436" s="30"/>
      <c r="T3436" s="30"/>
      <c r="U3436" s="30"/>
      <c r="V3436" s="30"/>
      <c r="W3436" s="30"/>
      <c r="X3436" s="31"/>
      <c r="Y3436" s="30"/>
      <c r="Z3436" s="32"/>
    </row>
    <row r="3437" spans="2:26" x14ac:dyDescent="0.2">
      <c r="B3437" s="34"/>
      <c r="C3437" s="30"/>
      <c r="D3437" s="30"/>
      <c r="E3437" s="30"/>
      <c r="F3437" s="30"/>
      <c r="G3437" s="30"/>
      <c r="H3437" s="30"/>
      <c r="I3437" s="30"/>
      <c r="J3437" s="30"/>
      <c r="K3437" s="30"/>
      <c r="L3437" s="30"/>
      <c r="M3437" s="30"/>
      <c r="N3437" s="30"/>
      <c r="O3437" s="30"/>
      <c r="P3437" s="30"/>
      <c r="Q3437" s="30"/>
      <c r="R3437" s="30"/>
      <c r="S3437" s="30"/>
      <c r="T3437" s="30"/>
      <c r="U3437" s="30"/>
      <c r="V3437" s="30"/>
      <c r="W3437" s="30"/>
      <c r="X3437" s="31"/>
      <c r="Y3437" s="30"/>
      <c r="Z3437" s="32"/>
    </row>
    <row r="3438" spans="2:26" x14ac:dyDescent="0.2">
      <c r="B3438" s="34"/>
      <c r="C3438" s="30"/>
      <c r="D3438" s="30"/>
      <c r="E3438" s="30"/>
      <c r="F3438" s="30"/>
      <c r="G3438" s="30"/>
      <c r="H3438" s="30"/>
      <c r="I3438" s="30"/>
      <c r="J3438" s="30"/>
      <c r="K3438" s="30"/>
      <c r="L3438" s="30"/>
      <c r="M3438" s="30"/>
      <c r="N3438" s="30"/>
      <c r="O3438" s="30"/>
      <c r="P3438" s="30"/>
      <c r="Q3438" s="30"/>
      <c r="R3438" s="30"/>
      <c r="S3438" s="30"/>
      <c r="T3438" s="30"/>
      <c r="U3438" s="30"/>
      <c r="V3438" s="30"/>
      <c r="W3438" s="30"/>
      <c r="X3438" s="31"/>
      <c r="Y3438" s="30"/>
      <c r="Z3438" s="32"/>
    </row>
    <row r="3439" spans="2:26" x14ac:dyDescent="0.2">
      <c r="B3439" s="34"/>
      <c r="C3439" s="30"/>
      <c r="D3439" s="30"/>
      <c r="E3439" s="30"/>
      <c r="F3439" s="30"/>
      <c r="G3439" s="30"/>
      <c r="H3439" s="30"/>
      <c r="I3439" s="30"/>
      <c r="J3439" s="30"/>
      <c r="K3439" s="30"/>
      <c r="L3439" s="30"/>
      <c r="M3439" s="30"/>
      <c r="N3439" s="30"/>
      <c r="O3439" s="30"/>
      <c r="P3439" s="30"/>
      <c r="Q3439" s="30"/>
      <c r="R3439" s="30"/>
      <c r="S3439" s="30"/>
      <c r="T3439" s="30"/>
      <c r="U3439" s="30"/>
      <c r="V3439" s="30"/>
      <c r="W3439" s="30"/>
      <c r="X3439" s="31"/>
      <c r="Y3439" s="30"/>
      <c r="Z3439" s="32"/>
    </row>
    <row r="3440" spans="2:26" x14ac:dyDescent="0.2">
      <c r="B3440" s="34"/>
      <c r="C3440" s="30"/>
      <c r="D3440" s="30"/>
      <c r="E3440" s="30"/>
      <c r="F3440" s="30"/>
      <c r="G3440" s="30"/>
      <c r="H3440" s="30"/>
      <c r="I3440" s="30"/>
      <c r="J3440" s="30"/>
      <c r="K3440" s="30"/>
      <c r="L3440" s="30"/>
      <c r="M3440" s="30"/>
      <c r="N3440" s="30"/>
      <c r="O3440" s="30"/>
      <c r="P3440" s="30"/>
      <c r="Q3440" s="30"/>
      <c r="R3440" s="30"/>
      <c r="S3440" s="30"/>
      <c r="T3440" s="30"/>
      <c r="U3440" s="30"/>
      <c r="V3440" s="30"/>
      <c r="W3440" s="30"/>
      <c r="X3440" s="31"/>
      <c r="Y3440" s="30"/>
      <c r="Z3440" s="32"/>
    </row>
    <row r="3441" spans="2:26" x14ac:dyDescent="0.2">
      <c r="B3441" s="34"/>
      <c r="C3441" s="30"/>
      <c r="D3441" s="30"/>
      <c r="E3441" s="30"/>
      <c r="F3441" s="30"/>
      <c r="G3441" s="30"/>
      <c r="H3441" s="30"/>
      <c r="I3441" s="30"/>
      <c r="J3441" s="30"/>
      <c r="K3441" s="30"/>
      <c r="L3441" s="30"/>
      <c r="M3441" s="30"/>
      <c r="N3441" s="30"/>
      <c r="O3441" s="30"/>
      <c r="P3441" s="30"/>
      <c r="Q3441" s="30"/>
      <c r="R3441" s="30"/>
      <c r="S3441" s="30"/>
      <c r="T3441" s="30"/>
      <c r="U3441" s="30"/>
      <c r="V3441" s="30"/>
      <c r="W3441" s="30"/>
      <c r="X3441" s="31"/>
      <c r="Y3441" s="30"/>
      <c r="Z3441" s="32"/>
    </row>
    <row r="3442" spans="2:26" x14ac:dyDescent="0.2">
      <c r="B3442" s="34"/>
      <c r="C3442" s="30"/>
      <c r="D3442" s="30"/>
      <c r="E3442" s="30"/>
      <c r="F3442" s="30"/>
      <c r="G3442" s="30"/>
      <c r="H3442" s="30"/>
      <c r="I3442" s="30"/>
      <c r="J3442" s="30"/>
      <c r="K3442" s="30"/>
      <c r="L3442" s="30"/>
      <c r="M3442" s="30"/>
      <c r="N3442" s="30"/>
      <c r="O3442" s="30"/>
      <c r="P3442" s="30"/>
      <c r="Q3442" s="30"/>
      <c r="R3442" s="30"/>
      <c r="S3442" s="30"/>
      <c r="T3442" s="30"/>
      <c r="U3442" s="30"/>
      <c r="V3442" s="30"/>
      <c r="W3442" s="30"/>
      <c r="X3442" s="31"/>
      <c r="Y3442" s="30"/>
      <c r="Z3442" s="32"/>
    </row>
    <row r="3443" spans="2:26" x14ac:dyDescent="0.2">
      <c r="B3443" s="34"/>
      <c r="C3443" s="30"/>
      <c r="D3443" s="30"/>
      <c r="E3443" s="30"/>
      <c r="F3443" s="30"/>
      <c r="G3443" s="30"/>
      <c r="H3443" s="30"/>
      <c r="I3443" s="30"/>
      <c r="J3443" s="30"/>
      <c r="K3443" s="30"/>
      <c r="L3443" s="30"/>
      <c r="M3443" s="30"/>
      <c r="N3443" s="30"/>
      <c r="O3443" s="30"/>
      <c r="P3443" s="30"/>
      <c r="Q3443" s="30"/>
      <c r="R3443" s="30"/>
      <c r="S3443" s="30"/>
      <c r="T3443" s="30"/>
      <c r="U3443" s="30"/>
      <c r="V3443" s="30"/>
      <c r="W3443" s="30"/>
      <c r="X3443" s="31"/>
      <c r="Y3443" s="30"/>
      <c r="Z3443" s="32"/>
    </row>
    <row r="3444" spans="2:26" x14ac:dyDescent="0.2">
      <c r="B3444" s="34"/>
      <c r="C3444" s="30"/>
      <c r="D3444" s="30"/>
      <c r="E3444" s="30"/>
      <c r="F3444" s="30"/>
      <c r="G3444" s="30"/>
      <c r="H3444" s="30"/>
      <c r="I3444" s="30"/>
      <c r="J3444" s="30"/>
      <c r="K3444" s="30"/>
      <c r="L3444" s="30"/>
      <c r="M3444" s="30"/>
      <c r="N3444" s="30"/>
      <c r="O3444" s="30"/>
      <c r="P3444" s="30"/>
      <c r="Q3444" s="30"/>
      <c r="R3444" s="30"/>
      <c r="S3444" s="30"/>
      <c r="T3444" s="30"/>
      <c r="U3444" s="30"/>
      <c r="V3444" s="30"/>
      <c r="W3444" s="30"/>
      <c r="X3444" s="31"/>
      <c r="Y3444" s="30"/>
      <c r="Z3444" s="32"/>
    </row>
    <row r="3445" spans="2:26" x14ac:dyDescent="0.2">
      <c r="B3445" s="34"/>
      <c r="C3445" s="30"/>
      <c r="D3445" s="30"/>
      <c r="E3445" s="30"/>
      <c r="F3445" s="30"/>
      <c r="G3445" s="30"/>
      <c r="H3445" s="30"/>
      <c r="I3445" s="30"/>
      <c r="J3445" s="30"/>
      <c r="K3445" s="30"/>
      <c r="L3445" s="30"/>
      <c r="M3445" s="30"/>
      <c r="N3445" s="30"/>
      <c r="O3445" s="30"/>
      <c r="P3445" s="30"/>
      <c r="Q3445" s="30"/>
      <c r="R3445" s="30"/>
      <c r="S3445" s="30"/>
      <c r="T3445" s="30"/>
      <c r="U3445" s="30"/>
      <c r="V3445" s="30"/>
      <c r="W3445" s="30"/>
      <c r="X3445" s="31"/>
      <c r="Y3445" s="30"/>
      <c r="Z3445" s="32"/>
    </row>
    <row r="3446" spans="2:26" x14ac:dyDescent="0.2">
      <c r="B3446" s="34"/>
      <c r="C3446" s="30"/>
      <c r="D3446" s="30"/>
      <c r="E3446" s="30"/>
      <c r="F3446" s="30"/>
      <c r="G3446" s="30"/>
      <c r="H3446" s="30"/>
      <c r="I3446" s="30"/>
      <c r="J3446" s="30"/>
      <c r="K3446" s="30"/>
      <c r="L3446" s="30"/>
      <c r="M3446" s="30"/>
      <c r="N3446" s="30"/>
      <c r="O3446" s="30"/>
      <c r="P3446" s="30"/>
      <c r="Q3446" s="30"/>
      <c r="R3446" s="30"/>
      <c r="S3446" s="30"/>
      <c r="T3446" s="30"/>
      <c r="U3446" s="30"/>
      <c r="V3446" s="30"/>
      <c r="W3446" s="30"/>
      <c r="X3446" s="31"/>
      <c r="Y3446" s="30"/>
      <c r="Z3446" s="32"/>
    </row>
    <row r="3447" spans="2:26" x14ac:dyDescent="0.2">
      <c r="B3447" s="34"/>
      <c r="C3447" s="30"/>
      <c r="D3447" s="30"/>
      <c r="E3447" s="30"/>
      <c r="F3447" s="30"/>
      <c r="G3447" s="30"/>
      <c r="H3447" s="30"/>
      <c r="I3447" s="30"/>
      <c r="J3447" s="30"/>
      <c r="K3447" s="30"/>
      <c r="L3447" s="30"/>
      <c r="M3447" s="30"/>
      <c r="N3447" s="30"/>
      <c r="O3447" s="30"/>
      <c r="P3447" s="30"/>
      <c r="Q3447" s="30"/>
      <c r="R3447" s="30"/>
      <c r="S3447" s="30"/>
      <c r="T3447" s="30"/>
      <c r="U3447" s="30"/>
      <c r="V3447" s="30"/>
      <c r="W3447" s="30"/>
      <c r="X3447" s="31"/>
      <c r="Y3447" s="30"/>
      <c r="Z3447" s="32"/>
    </row>
    <row r="3448" spans="2:26" x14ac:dyDescent="0.2">
      <c r="B3448" s="34"/>
      <c r="C3448" s="30"/>
      <c r="D3448" s="30"/>
      <c r="E3448" s="30"/>
      <c r="F3448" s="30"/>
      <c r="G3448" s="30"/>
      <c r="H3448" s="30"/>
      <c r="I3448" s="30"/>
      <c r="J3448" s="30"/>
      <c r="K3448" s="30"/>
      <c r="L3448" s="30"/>
      <c r="M3448" s="30"/>
      <c r="N3448" s="30"/>
      <c r="O3448" s="30"/>
      <c r="P3448" s="30"/>
      <c r="Q3448" s="30"/>
      <c r="R3448" s="30"/>
      <c r="S3448" s="30"/>
      <c r="T3448" s="30"/>
      <c r="U3448" s="30"/>
      <c r="V3448" s="30"/>
      <c r="W3448" s="30"/>
      <c r="X3448" s="31"/>
      <c r="Y3448" s="30"/>
      <c r="Z3448" s="32"/>
    </row>
    <row r="3449" spans="2:26" x14ac:dyDescent="0.2">
      <c r="B3449" s="34"/>
      <c r="C3449" s="30"/>
      <c r="D3449" s="30"/>
      <c r="E3449" s="30"/>
      <c r="F3449" s="30"/>
      <c r="G3449" s="30"/>
      <c r="H3449" s="30"/>
      <c r="I3449" s="30"/>
      <c r="J3449" s="30"/>
      <c r="K3449" s="30"/>
      <c r="L3449" s="30"/>
      <c r="M3449" s="30"/>
      <c r="N3449" s="30"/>
      <c r="O3449" s="30"/>
      <c r="P3449" s="30"/>
      <c r="Q3449" s="30"/>
      <c r="R3449" s="30"/>
      <c r="S3449" s="30"/>
      <c r="T3449" s="30"/>
      <c r="U3449" s="30"/>
      <c r="V3449" s="30"/>
      <c r="W3449" s="30"/>
      <c r="X3449" s="31"/>
      <c r="Y3449" s="30"/>
      <c r="Z3449" s="32"/>
    </row>
    <row r="3450" spans="2:26" x14ac:dyDescent="0.2">
      <c r="B3450" s="34"/>
      <c r="C3450" s="30"/>
      <c r="D3450" s="30"/>
      <c r="E3450" s="30"/>
      <c r="F3450" s="30"/>
      <c r="G3450" s="30"/>
      <c r="H3450" s="30"/>
      <c r="I3450" s="30"/>
      <c r="J3450" s="30"/>
      <c r="K3450" s="30"/>
      <c r="L3450" s="30"/>
      <c r="M3450" s="30"/>
      <c r="N3450" s="30"/>
      <c r="O3450" s="30"/>
      <c r="P3450" s="30"/>
      <c r="Q3450" s="30"/>
      <c r="R3450" s="30"/>
      <c r="S3450" s="30"/>
      <c r="T3450" s="30"/>
      <c r="U3450" s="30"/>
      <c r="V3450" s="30"/>
      <c r="W3450" s="30"/>
      <c r="X3450" s="31"/>
      <c r="Y3450" s="30"/>
      <c r="Z3450" s="32"/>
    </row>
    <row r="3451" spans="2:26" x14ac:dyDescent="0.2">
      <c r="B3451" s="34"/>
      <c r="C3451" s="30"/>
      <c r="D3451" s="30"/>
      <c r="E3451" s="30"/>
      <c r="F3451" s="30"/>
      <c r="G3451" s="30"/>
      <c r="H3451" s="30"/>
      <c r="I3451" s="30"/>
      <c r="J3451" s="30"/>
      <c r="K3451" s="30"/>
      <c r="L3451" s="30"/>
      <c r="M3451" s="30"/>
      <c r="N3451" s="30"/>
      <c r="O3451" s="30"/>
      <c r="P3451" s="30"/>
      <c r="Q3451" s="30"/>
      <c r="R3451" s="30"/>
      <c r="S3451" s="30"/>
      <c r="T3451" s="30"/>
      <c r="U3451" s="30"/>
      <c r="V3451" s="30"/>
      <c r="W3451" s="30"/>
      <c r="X3451" s="31"/>
      <c r="Y3451" s="30"/>
      <c r="Z3451" s="32"/>
    </row>
    <row r="3452" spans="2:26" x14ac:dyDescent="0.2">
      <c r="B3452" s="34"/>
      <c r="C3452" s="30"/>
      <c r="D3452" s="30"/>
      <c r="E3452" s="30"/>
      <c r="F3452" s="30"/>
      <c r="G3452" s="30"/>
      <c r="H3452" s="30"/>
      <c r="I3452" s="30"/>
      <c r="J3452" s="30"/>
      <c r="K3452" s="30"/>
      <c r="L3452" s="30"/>
      <c r="M3452" s="30"/>
      <c r="N3452" s="30"/>
      <c r="O3452" s="30"/>
      <c r="P3452" s="30"/>
      <c r="Q3452" s="30"/>
      <c r="R3452" s="30"/>
      <c r="S3452" s="30"/>
      <c r="T3452" s="30"/>
      <c r="U3452" s="30"/>
      <c r="V3452" s="30"/>
      <c r="W3452" s="30"/>
      <c r="X3452" s="31"/>
      <c r="Y3452" s="30"/>
      <c r="Z3452" s="32"/>
    </row>
    <row r="3453" spans="2:26" x14ac:dyDescent="0.2">
      <c r="B3453" s="34"/>
      <c r="C3453" s="30"/>
      <c r="D3453" s="30"/>
      <c r="E3453" s="30"/>
      <c r="F3453" s="30"/>
      <c r="G3453" s="30"/>
      <c r="H3453" s="30"/>
      <c r="I3453" s="30"/>
      <c r="J3453" s="30"/>
      <c r="K3453" s="30"/>
      <c r="L3453" s="30"/>
      <c r="M3453" s="30"/>
      <c r="N3453" s="30"/>
      <c r="O3453" s="30"/>
      <c r="P3453" s="30"/>
      <c r="Q3453" s="30"/>
      <c r="R3453" s="30"/>
      <c r="S3453" s="30"/>
      <c r="T3453" s="30"/>
      <c r="U3453" s="30"/>
      <c r="V3453" s="30"/>
      <c r="W3453" s="30"/>
      <c r="X3453" s="31"/>
      <c r="Y3453" s="30"/>
      <c r="Z3453" s="32"/>
    </row>
    <row r="3454" spans="2:26" x14ac:dyDescent="0.2">
      <c r="B3454" s="34"/>
      <c r="C3454" s="30"/>
      <c r="D3454" s="30"/>
      <c r="E3454" s="30"/>
      <c r="F3454" s="30"/>
      <c r="G3454" s="30"/>
      <c r="H3454" s="30"/>
      <c r="I3454" s="30"/>
      <c r="J3454" s="30"/>
      <c r="K3454" s="30"/>
      <c r="L3454" s="30"/>
      <c r="M3454" s="30"/>
      <c r="N3454" s="30"/>
      <c r="O3454" s="30"/>
      <c r="P3454" s="30"/>
      <c r="Q3454" s="30"/>
      <c r="R3454" s="30"/>
      <c r="S3454" s="30"/>
      <c r="T3454" s="30"/>
      <c r="U3454" s="30"/>
      <c r="V3454" s="30"/>
      <c r="W3454" s="30"/>
      <c r="X3454" s="31"/>
      <c r="Y3454" s="30"/>
      <c r="Z3454" s="32"/>
    </row>
    <row r="3455" spans="2:26" x14ac:dyDescent="0.2">
      <c r="B3455" s="34"/>
      <c r="C3455" s="30"/>
      <c r="D3455" s="30"/>
      <c r="E3455" s="30"/>
      <c r="F3455" s="30"/>
      <c r="G3455" s="30"/>
      <c r="H3455" s="30"/>
      <c r="I3455" s="30"/>
      <c r="J3455" s="30"/>
      <c r="K3455" s="30"/>
      <c r="L3455" s="30"/>
      <c r="M3455" s="30"/>
      <c r="N3455" s="30"/>
      <c r="O3455" s="30"/>
      <c r="P3455" s="30"/>
      <c r="Q3455" s="30"/>
      <c r="R3455" s="30"/>
      <c r="S3455" s="30"/>
      <c r="T3455" s="30"/>
      <c r="U3455" s="30"/>
      <c r="V3455" s="30"/>
      <c r="W3455" s="30"/>
      <c r="X3455" s="31"/>
      <c r="Y3455" s="30"/>
      <c r="Z3455" s="32"/>
    </row>
    <row r="3456" spans="2:26" x14ac:dyDescent="0.2">
      <c r="B3456" s="34"/>
      <c r="C3456" s="30"/>
      <c r="D3456" s="30"/>
      <c r="E3456" s="30"/>
      <c r="F3456" s="30"/>
      <c r="G3456" s="30"/>
      <c r="H3456" s="30"/>
      <c r="I3456" s="30"/>
      <c r="J3456" s="30"/>
      <c r="K3456" s="30"/>
      <c r="L3456" s="30"/>
      <c r="M3456" s="30"/>
      <c r="N3456" s="30"/>
      <c r="O3456" s="30"/>
      <c r="P3456" s="30"/>
      <c r="Q3456" s="30"/>
      <c r="R3456" s="30"/>
      <c r="S3456" s="30"/>
      <c r="T3456" s="30"/>
      <c r="U3456" s="30"/>
      <c r="V3456" s="30"/>
      <c r="W3456" s="30"/>
      <c r="X3456" s="31"/>
      <c r="Y3456" s="30"/>
      <c r="Z3456" s="32"/>
    </row>
    <row r="3457" spans="2:26" x14ac:dyDescent="0.2">
      <c r="B3457" s="34"/>
      <c r="C3457" s="30"/>
      <c r="D3457" s="30"/>
      <c r="E3457" s="30"/>
      <c r="F3457" s="30"/>
      <c r="G3457" s="30"/>
      <c r="H3457" s="30"/>
      <c r="I3457" s="30"/>
      <c r="J3457" s="30"/>
      <c r="K3457" s="30"/>
      <c r="L3457" s="30"/>
      <c r="M3457" s="30"/>
      <c r="N3457" s="30"/>
      <c r="O3457" s="30"/>
      <c r="P3457" s="30"/>
      <c r="Q3457" s="30"/>
      <c r="R3457" s="30"/>
      <c r="S3457" s="30"/>
      <c r="T3457" s="30"/>
      <c r="U3457" s="30"/>
      <c r="V3457" s="30"/>
      <c r="W3457" s="30"/>
      <c r="X3457" s="31"/>
      <c r="Y3457" s="30"/>
      <c r="Z3457" s="32"/>
    </row>
    <row r="3458" spans="2:26" x14ac:dyDescent="0.2">
      <c r="B3458" s="34"/>
      <c r="C3458" s="30"/>
      <c r="D3458" s="30"/>
      <c r="E3458" s="30"/>
      <c r="F3458" s="30"/>
      <c r="G3458" s="30"/>
      <c r="H3458" s="30"/>
      <c r="I3458" s="30"/>
      <c r="J3458" s="30"/>
      <c r="K3458" s="30"/>
      <c r="L3458" s="30"/>
      <c r="M3458" s="30"/>
      <c r="N3458" s="30"/>
      <c r="O3458" s="30"/>
      <c r="P3458" s="30"/>
      <c r="Q3458" s="30"/>
      <c r="R3458" s="30"/>
      <c r="S3458" s="30"/>
      <c r="T3458" s="30"/>
      <c r="U3458" s="30"/>
      <c r="V3458" s="30"/>
      <c r="W3458" s="30"/>
      <c r="X3458" s="31"/>
      <c r="Y3458" s="30"/>
      <c r="Z3458" s="32"/>
    </row>
    <row r="3459" spans="2:26" x14ac:dyDescent="0.2">
      <c r="B3459" s="34"/>
      <c r="C3459" s="30"/>
      <c r="D3459" s="30"/>
      <c r="E3459" s="30"/>
      <c r="F3459" s="30"/>
      <c r="G3459" s="30"/>
      <c r="H3459" s="30"/>
      <c r="I3459" s="30"/>
      <c r="J3459" s="30"/>
      <c r="K3459" s="30"/>
      <c r="L3459" s="30"/>
      <c r="M3459" s="30"/>
      <c r="N3459" s="30"/>
      <c r="O3459" s="30"/>
      <c r="P3459" s="30"/>
      <c r="Q3459" s="30"/>
      <c r="R3459" s="30"/>
      <c r="S3459" s="30"/>
      <c r="T3459" s="30"/>
      <c r="U3459" s="30"/>
      <c r="V3459" s="30"/>
      <c r="W3459" s="30"/>
      <c r="X3459" s="31"/>
      <c r="Y3459" s="30"/>
      <c r="Z3459" s="32"/>
    </row>
    <row r="3460" spans="2:26" x14ac:dyDescent="0.2">
      <c r="B3460" s="34"/>
      <c r="C3460" s="30"/>
      <c r="D3460" s="30"/>
      <c r="E3460" s="30"/>
      <c r="F3460" s="30"/>
      <c r="G3460" s="30"/>
      <c r="H3460" s="30"/>
      <c r="I3460" s="30"/>
      <c r="J3460" s="30"/>
      <c r="K3460" s="30"/>
      <c r="L3460" s="30"/>
      <c r="M3460" s="30"/>
      <c r="N3460" s="30"/>
      <c r="O3460" s="30"/>
      <c r="P3460" s="30"/>
      <c r="Q3460" s="30"/>
      <c r="R3460" s="30"/>
      <c r="S3460" s="30"/>
      <c r="T3460" s="30"/>
      <c r="U3460" s="30"/>
      <c r="V3460" s="30"/>
      <c r="W3460" s="30"/>
      <c r="X3460" s="31"/>
      <c r="Y3460" s="30"/>
      <c r="Z3460" s="32"/>
    </row>
    <row r="3461" spans="2:26" x14ac:dyDescent="0.2">
      <c r="B3461" s="34"/>
      <c r="C3461" s="30"/>
      <c r="D3461" s="30"/>
      <c r="E3461" s="30"/>
      <c r="F3461" s="30"/>
      <c r="G3461" s="30"/>
      <c r="H3461" s="30"/>
      <c r="I3461" s="30"/>
      <c r="J3461" s="30"/>
      <c r="K3461" s="30"/>
      <c r="L3461" s="30"/>
      <c r="M3461" s="30"/>
      <c r="N3461" s="30"/>
      <c r="O3461" s="30"/>
      <c r="P3461" s="30"/>
      <c r="Q3461" s="30"/>
      <c r="R3461" s="30"/>
      <c r="S3461" s="30"/>
      <c r="T3461" s="30"/>
      <c r="U3461" s="30"/>
      <c r="V3461" s="30"/>
      <c r="W3461" s="30"/>
      <c r="X3461" s="31"/>
      <c r="Y3461" s="30"/>
      <c r="Z3461" s="32"/>
    </row>
    <row r="3462" spans="2:26" x14ac:dyDescent="0.2">
      <c r="B3462" s="34"/>
      <c r="C3462" s="30"/>
      <c r="D3462" s="30"/>
      <c r="E3462" s="30"/>
      <c r="F3462" s="30"/>
      <c r="G3462" s="30"/>
      <c r="H3462" s="30"/>
      <c r="I3462" s="30"/>
      <c r="J3462" s="30"/>
      <c r="K3462" s="30"/>
      <c r="L3462" s="30"/>
      <c r="M3462" s="30"/>
      <c r="N3462" s="30"/>
      <c r="O3462" s="30"/>
      <c r="P3462" s="30"/>
      <c r="Q3462" s="30"/>
      <c r="R3462" s="30"/>
      <c r="S3462" s="30"/>
      <c r="T3462" s="30"/>
      <c r="U3462" s="30"/>
      <c r="V3462" s="30"/>
      <c r="W3462" s="30"/>
      <c r="X3462" s="31"/>
      <c r="Y3462" s="30"/>
      <c r="Z3462" s="32"/>
    </row>
    <row r="3463" spans="2:26" x14ac:dyDescent="0.2">
      <c r="B3463" s="34"/>
      <c r="C3463" s="30"/>
      <c r="D3463" s="30"/>
      <c r="E3463" s="30"/>
      <c r="F3463" s="30"/>
      <c r="G3463" s="30"/>
      <c r="H3463" s="30"/>
      <c r="I3463" s="30"/>
      <c r="J3463" s="30"/>
      <c r="K3463" s="30"/>
      <c r="L3463" s="30"/>
      <c r="M3463" s="30"/>
      <c r="N3463" s="30"/>
      <c r="O3463" s="30"/>
      <c r="P3463" s="30"/>
      <c r="Q3463" s="30"/>
      <c r="R3463" s="30"/>
      <c r="S3463" s="30"/>
      <c r="T3463" s="30"/>
      <c r="U3463" s="30"/>
      <c r="V3463" s="30"/>
      <c r="W3463" s="30"/>
      <c r="X3463" s="31"/>
      <c r="Y3463" s="30"/>
      <c r="Z3463" s="32"/>
    </row>
    <row r="3464" spans="2:26" x14ac:dyDescent="0.2">
      <c r="B3464" s="34"/>
      <c r="C3464" s="30"/>
      <c r="D3464" s="30"/>
      <c r="E3464" s="30"/>
      <c r="F3464" s="30"/>
      <c r="G3464" s="30"/>
      <c r="H3464" s="30"/>
      <c r="I3464" s="30"/>
      <c r="J3464" s="30"/>
      <c r="K3464" s="30"/>
      <c r="L3464" s="30"/>
      <c r="M3464" s="30"/>
      <c r="N3464" s="30"/>
      <c r="O3464" s="30"/>
      <c r="P3464" s="30"/>
      <c r="Q3464" s="30"/>
      <c r="R3464" s="30"/>
      <c r="S3464" s="30"/>
      <c r="T3464" s="30"/>
      <c r="U3464" s="30"/>
      <c r="V3464" s="30"/>
      <c r="W3464" s="30"/>
      <c r="X3464" s="31"/>
      <c r="Y3464" s="30"/>
      <c r="Z3464" s="32"/>
    </row>
    <row r="3465" spans="2:26" x14ac:dyDescent="0.2">
      <c r="B3465" s="34"/>
      <c r="C3465" s="30"/>
      <c r="D3465" s="30"/>
      <c r="E3465" s="30"/>
      <c r="F3465" s="30"/>
      <c r="G3465" s="30"/>
      <c r="H3465" s="30"/>
      <c r="I3465" s="30"/>
      <c r="J3465" s="30"/>
      <c r="K3465" s="30"/>
      <c r="L3465" s="30"/>
      <c r="M3465" s="30"/>
      <c r="N3465" s="30"/>
      <c r="O3465" s="30"/>
      <c r="P3465" s="30"/>
      <c r="Q3465" s="30"/>
      <c r="R3465" s="30"/>
      <c r="S3465" s="30"/>
      <c r="T3465" s="30"/>
      <c r="U3465" s="30"/>
      <c r="V3465" s="30"/>
      <c r="W3465" s="30"/>
      <c r="X3465" s="31"/>
      <c r="Y3465" s="30"/>
      <c r="Z3465" s="32"/>
    </row>
    <row r="3466" spans="2:26" x14ac:dyDescent="0.2">
      <c r="B3466" s="34"/>
      <c r="C3466" s="30"/>
      <c r="D3466" s="30"/>
      <c r="E3466" s="30"/>
      <c r="F3466" s="30"/>
      <c r="G3466" s="30"/>
      <c r="H3466" s="30"/>
      <c r="I3466" s="30"/>
      <c r="J3466" s="30"/>
      <c r="K3466" s="30"/>
      <c r="L3466" s="30"/>
      <c r="M3466" s="30"/>
      <c r="N3466" s="30"/>
      <c r="O3466" s="30"/>
      <c r="P3466" s="30"/>
      <c r="Q3466" s="30"/>
      <c r="R3466" s="30"/>
      <c r="S3466" s="30"/>
      <c r="T3466" s="30"/>
      <c r="U3466" s="30"/>
      <c r="V3466" s="30"/>
      <c r="W3466" s="30"/>
      <c r="X3466" s="31"/>
      <c r="Y3466" s="30"/>
      <c r="Z3466" s="32"/>
    </row>
    <row r="3467" spans="2:26" x14ac:dyDescent="0.2">
      <c r="B3467" s="34"/>
      <c r="C3467" s="30"/>
      <c r="D3467" s="30"/>
      <c r="E3467" s="30"/>
      <c r="F3467" s="30"/>
      <c r="G3467" s="30"/>
      <c r="H3467" s="30"/>
      <c r="I3467" s="30"/>
      <c r="J3467" s="30"/>
      <c r="K3467" s="30"/>
      <c r="L3467" s="30"/>
      <c r="M3467" s="30"/>
      <c r="N3467" s="30"/>
      <c r="O3467" s="30"/>
      <c r="P3467" s="30"/>
      <c r="Q3467" s="30"/>
      <c r="R3467" s="30"/>
      <c r="S3467" s="30"/>
      <c r="T3467" s="30"/>
      <c r="U3467" s="30"/>
      <c r="V3467" s="30"/>
      <c r="W3467" s="30"/>
      <c r="X3467" s="31"/>
      <c r="Y3467" s="30"/>
      <c r="Z3467" s="32"/>
    </row>
    <row r="3468" spans="2:26" x14ac:dyDescent="0.2">
      <c r="B3468" s="34"/>
      <c r="C3468" s="30"/>
      <c r="D3468" s="30"/>
      <c r="E3468" s="30"/>
      <c r="F3468" s="30"/>
      <c r="G3468" s="30"/>
      <c r="H3468" s="30"/>
      <c r="I3468" s="30"/>
      <c r="J3468" s="30"/>
      <c r="K3468" s="30"/>
      <c r="L3468" s="30"/>
      <c r="M3468" s="30"/>
      <c r="N3468" s="30"/>
      <c r="O3468" s="30"/>
      <c r="P3468" s="30"/>
      <c r="Q3468" s="30"/>
      <c r="R3468" s="30"/>
      <c r="S3468" s="30"/>
      <c r="T3468" s="30"/>
      <c r="U3468" s="30"/>
      <c r="V3468" s="30"/>
      <c r="W3468" s="30"/>
      <c r="X3468" s="31"/>
      <c r="Y3468" s="30"/>
      <c r="Z3468" s="32"/>
    </row>
    <row r="3469" spans="2:26" x14ac:dyDescent="0.2">
      <c r="B3469" s="34"/>
      <c r="C3469" s="30"/>
      <c r="D3469" s="30"/>
      <c r="E3469" s="30"/>
      <c r="F3469" s="30"/>
      <c r="G3469" s="30"/>
      <c r="H3469" s="30"/>
      <c r="I3469" s="30"/>
      <c r="J3469" s="30"/>
      <c r="K3469" s="30"/>
      <c r="L3469" s="30"/>
      <c r="M3469" s="30"/>
      <c r="N3469" s="30"/>
      <c r="O3469" s="30"/>
      <c r="P3469" s="30"/>
      <c r="Q3469" s="30"/>
      <c r="R3469" s="30"/>
      <c r="S3469" s="30"/>
      <c r="T3469" s="30"/>
      <c r="U3469" s="30"/>
      <c r="V3469" s="30"/>
      <c r="W3469" s="30"/>
      <c r="X3469" s="31"/>
      <c r="Y3469" s="30"/>
      <c r="Z3469" s="32"/>
    </row>
    <row r="3470" spans="2:26" x14ac:dyDescent="0.2">
      <c r="B3470" s="34"/>
      <c r="C3470" s="30"/>
      <c r="D3470" s="30"/>
      <c r="E3470" s="30"/>
      <c r="F3470" s="30"/>
      <c r="G3470" s="30"/>
      <c r="H3470" s="30"/>
      <c r="I3470" s="30"/>
      <c r="J3470" s="30"/>
      <c r="K3470" s="30"/>
      <c r="L3470" s="30"/>
      <c r="M3470" s="30"/>
      <c r="N3470" s="30"/>
      <c r="O3470" s="30"/>
      <c r="P3470" s="30"/>
      <c r="Q3470" s="30"/>
      <c r="R3470" s="30"/>
      <c r="S3470" s="30"/>
      <c r="T3470" s="30"/>
      <c r="U3470" s="30"/>
      <c r="V3470" s="30"/>
      <c r="W3470" s="30"/>
      <c r="X3470" s="31"/>
      <c r="Y3470" s="30"/>
      <c r="Z3470" s="32"/>
    </row>
    <row r="3471" spans="2:26" x14ac:dyDescent="0.2">
      <c r="B3471" s="34"/>
      <c r="C3471" s="30"/>
      <c r="D3471" s="30"/>
      <c r="E3471" s="30"/>
      <c r="F3471" s="30"/>
      <c r="G3471" s="30"/>
      <c r="H3471" s="30"/>
      <c r="I3471" s="30"/>
      <c r="J3471" s="30"/>
      <c r="K3471" s="30"/>
      <c r="L3471" s="30"/>
      <c r="M3471" s="30"/>
      <c r="N3471" s="30"/>
      <c r="O3471" s="30"/>
      <c r="P3471" s="30"/>
      <c r="Q3471" s="30"/>
      <c r="R3471" s="30"/>
      <c r="S3471" s="30"/>
      <c r="T3471" s="30"/>
      <c r="U3471" s="30"/>
      <c r="V3471" s="30"/>
      <c r="W3471" s="30"/>
      <c r="X3471" s="31"/>
      <c r="Y3471" s="30"/>
      <c r="Z3471" s="32"/>
    </row>
    <row r="3472" spans="2:26" x14ac:dyDescent="0.2">
      <c r="B3472" s="34"/>
      <c r="C3472" s="30"/>
      <c r="D3472" s="30"/>
      <c r="E3472" s="30"/>
      <c r="F3472" s="30"/>
      <c r="G3472" s="30"/>
      <c r="H3472" s="30"/>
      <c r="I3472" s="30"/>
      <c r="J3472" s="30"/>
      <c r="K3472" s="30"/>
      <c r="L3472" s="30"/>
      <c r="M3472" s="30"/>
      <c r="N3472" s="30"/>
      <c r="O3472" s="30"/>
      <c r="P3472" s="30"/>
      <c r="Q3472" s="30"/>
      <c r="R3472" s="30"/>
      <c r="S3472" s="30"/>
      <c r="T3472" s="30"/>
      <c r="U3472" s="30"/>
      <c r="V3472" s="30"/>
      <c r="W3472" s="30"/>
      <c r="X3472" s="31"/>
      <c r="Y3472" s="30"/>
      <c r="Z3472" s="32"/>
    </row>
    <row r="3473" spans="2:26" x14ac:dyDescent="0.2">
      <c r="B3473" s="34"/>
      <c r="C3473" s="30"/>
      <c r="D3473" s="30"/>
      <c r="E3473" s="30"/>
      <c r="F3473" s="30"/>
      <c r="G3473" s="30"/>
      <c r="H3473" s="30"/>
      <c r="I3473" s="30"/>
      <c r="J3473" s="30"/>
      <c r="K3473" s="30"/>
      <c r="L3473" s="30"/>
      <c r="M3473" s="30"/>
      <c r="N3473" s="30"/>
      <c r="O3473" s="30"/>
      <c r="P3473" s="30"/>
      <c r="Q3473" s="30"/>
      <c r="R3473" s="30"/>
      <c r="S3473" s="30"/>
      <c r="T3473" s="30"/>
      <c r="U3473" s="30"/>
      <c r="V3473" s="30"/>
      <c r="W3473" s="30"/>
      <c r="X3473" s="31"/>
      <c r="Y3473" s="30"/>
      <c r="Z3473" s="32"/>
    </row>
    <row r="3474" spans="2:26" x14ac:dyDescent="0.2">
      <c r="B3474" s="34"/>
      <c r="C3474" s="30"/>
      <c r="D3474" s="30"/>
      <c r="E3474" s="30"/>
      <c r="F3474" s="30"/>
      <c r="G3474" s="30"/>
      <c r="H3474" s="30"/>
      <c r="I3474" s="30"/>
      <c r="J3474" s="30"/>
      <c r="K3474" s="30"/>
      <c r="L3474" s="30"/>
      <c r="M3474" s="30"/>
      <c r="N3474" s="30"/>
      <c r="O3474" s="30"/>
      <c r="P3474" s="30"/>
      <c r="Q3474" s="30"/>
      <c r="R3474" s="30"/>
      <c r="S3474" s="30"/>
      <c r="T3474" s="30"/>
      <c r="U3474" s="30"/>
      <c r="V3474" s="30"/>
      <c r="W3474" s="30"/>
      <c r="X3474" s="31"/>
      <c r="Y3474" s="30"/>
      <c r="Z3474" s="32"/>
    </row>
    <row r="3475" spans="2:26" x14ac:dyDescent="0.2">
      <c r="B3475" s="34"/>
      <c r="C3475" s="30"/>
      <c r="D3475" s="30"/>
      <c r="E3475" s="30"/>
      <c r="F3475" s="30"/>
      <c r="G3475" s="30"/>
      <c r="H3475" s="30"/>
      <c r="I3475" s="30"/>
      <c r="J3475" s="30"/>
      <c r="K3475" s="30"/>
      <c r="L3475" s="30"/>
      <c r="M3475" s="30"/>
      <c r="N3475" s="30"/>
      <c r="O3475" s="30"/>
      <c r="P3475" s="30"/>
      <c r="Q3475" s="30"/>
      <c r="R3475" s="30"/>
      <c r="S3475" s="30"/>
      <c r="T3475" s="30"/>
      <c r="U3475" s="30"/>
      <c r="V3475" s="30"/>
      <c r="W3475" s="30"/>
      <c r="X3475" s="31"/>
      <c r="Y3475" s="30"/>
      <c r="Z3475" s="32"/>
    </row>
    <row r="3476" spans="2:26" x14ac:dyDescent="0.2">
      <c r="B3476" s="34"/>
      <c r="C3476" s="30"/>
      <c r="D3476" s="30"/>
      <c r="E3476" s="30"/>
      <c r="F3476" s="30"/>
      <c r="G3476" s="30"/>
      <c r="H3476" s="30"/>
      <c r="I3476" s="30"/>
      <c r="J3476" s="30"/>
      <c r="K3476" s="30"/>
      <c r="L3476" s="30"/>
      <c r="M3476" s="30"/>
      <c r="N3476" s="30"/>
      <c r="O3476" s="30"/>
      <c r="P3476" s="30"/>
      <c r="Q3476" s="30"/>
      <c r="R3476" s="30"/>
      <c r="S3476" s="30"/>
      <c r="T3476" s="30"/>
      <c r="U3476" s="30"/>
      <c r="V3476" s="30"/>
      <c r="W3476" s="30"/>
      <c r="X3476" s="31"/>
      <c r="Y3476" s="30"/>
      <c r="Z3476" s="32"/>
    </row>
    <row r="3477" spans="2:26" x14ac:dyDescent="0.2">
      <c r="B3477" s="34"/>
      <c r="C3477" s="30"/>
      <c r="D3477" s="30"/>
      <c r="E3477" s="30"/>
      <c r="F3477" s="30"/>
      <c r="G3477" s="30"/>
      <c r="H3477" s="30"/>
      <c r="I3477" s="30"/>
      <c r="J3477" s="30"/>
      <c r="K3477" s="30"/>
      <c r="L3477" s="30"/>
      <c r="M3477" s="30"/>
      <c r="N3477" s="30"/>
      <c r="O3477" s="30"/>
      <c r="P3477" s="30"/>
      <c r="Q3477" s="30"/>
      <c r="R3477" s="30"/>
      <c r="S3477" s="30"/>
      <c r="T3477" s="30"/>
      <c r="U3477" s="30"/>
      <c r="V3477" s="30"/>
      <c r="W3477" s="30"/>
      <c r="X3477" s="31"/>
      <c r="Y3477" s="30"/>
      <c r="Z3477" s="32"/>
    </row>
    <row r="3478" spans="2:26" x14ac:dyDescent="0.2">
      <c r="B3478" s="34"/>
      <c r="C3478" s="30"/>
      <c r="D3478" s="30"/>
      <c r="E3478" s="30"/>
      <c r="F3478" s="30"/>
      <c r="G3478" s="30"/>
      <c r="H3478" s="30"/>
      <c r="I3478" s="30"/>
      <c r="J3478" s="30"/>
      <c r="K3478" s="30"/>
      <c r="L3478" s="30"/>
      <c r="M3478" s="30"/>
      <c r="N3478" s="30"/>
      <c r="O3478" s="30"/>
      <c r="P3478" s="30"/>
      <c r="Q3478" s="30"/>
      <c r="R3478" s="30"/>
      <c r="S3478" s="30"/>
      <c r="T3478" s="30"/>
      <c r="U3478" s="30"/>
      <c r="V3478" s="30"/>
      <c r="W3478" s="30"/>
      <c r="X3478" s="31"/>
      <c r="Y3478" s="30"/>
      <c r="Z3478" s="32"/>
    </row>
    <row r="3479" spans="2:26" x14ac:dyDescent="0.2">
      <c r="B3479" s="34"/>
      <c r="C3479" s="30"/>
      <c r="D3479" s="30"/>
      <c r="E3479" s="30"/>
      <c r="F3479" s="30"/>
      <c r="G3479" s="30"/>
      <c r="H3479" s="30"/>
      <c r="I3479" s="30"/>
      <c r="J3479" s="30"/>
      <c r="K3479" s="30"/>
      <c r="L3479" s="30"/>
      <c r="M3479" s="30"/>
      <c r="N3479" s="30"/>
      <c r="O3479" s="30"/>
      <c r="P3479" s="30"/>
      <c r="Q3479" s="30"/>
      <c r="R3479" s="30"/>
      <c r="S3479" s="30"/>
      <c r="T3479" s="30"/>
      <c r="U3479" s="30"/>
      <c r="V3479" s="30"/>
      <c r="W3479" s="30"/>
      <c r="X3479" s="31"/>
      <c r="Y3479" s="30"/>
      <c r="Z3479" s="32"/>
    </row>
    <row r="3480" spans="2:26" x14ac:dyDescent="0.2">
      <c r="B3480" s="34"/>
      <c r="C3480" s="30"/>
      <c r="D3480" s="30"/>
      <c r="E3480" s="30"/>
      <c r="F3480" s="30"/>
      <c r="G3480" s="30"/>
      <c r="H3480" s="30"/>
      <c r="I3480" s="30"/>
      <c r="J3480" s="30"/>
      <c r="K3480" s="30"/>
      <c r="L3480" s="30"/>
      <c r="M3480" s="30"/>
      <c r="N3480" s="30"/>
      <c r="O3480" s="30"/>
      <c r="P3480" s="30"/>
      <c r="Q3480" s="30"/>
      <c r="R3480" s="30"/>
      <c r="S3480" s="30"/>
      <c r="T3480" s="30"/>
      <c r="U3480" s="30"/>
      <c r="V3480" s="30"/>
      <c r="W3480" s="30"/>
      <c r="X3480" s="31"/>
      <c r="Y3480" s="30"/>
      <c r="Z3480" s="32"/>
    </row>
    <row r="3481" spans="2:26" x14ac:dyDescent="0.2">
      <c r="B3481" s="34"/>
      <c r="C3481" s="30"/>
      <c r="D3481" s="30"/>
      <c r="E3481" s="30"/>
      <c r="F3481" s="30"/>
      <c r="G3481" s="30"/>
      <c r="H3481" s="30"/>
      <c r="I3481" s="30"/>
      <c r="J3481" s="30"/>
      <c r="K3481" s="30"/>
      <c r="L3481" s="30"/>
      <c r="M3481" s="30"/>
      <c r="N3481" s="30"/>
      <c r="O3481" s="30"/>
      <c r="P3481" s="30"/>
      <c r="Q3481" s="30"/>
      <c r="R3481" s="30"/>
      <c r="S3481" s="30"/>
      <c r="T3481" s="30"/>
      <c r="U3481" s="30"/>
      <c r="V3481" s="30"/>
      <c r="W3481" s="30"/>
      <c r="X3481" s="31"/>
      <c r="Y3481" s="30"/>
      <c r="Z3481" s="32"/>
    </row>
    <row r="3482" spans="2:26" x14ac:dyDescent="0.2">
      <c r="B3482" s="34"/>
      <c r="C3482" s="30"/>
      <c r="D3482" s="30"/>
      <c r="E3482" s="30"/>
      <c r="F3482" s="30"/>
      <c r="G3482" s="30"/>
      <c r="H3482" s="30"/>
      <c r="I3482" s="30"/>
      <c r="J3482" s="30"/>
      <c r="K3482" s="30"/>
      <c r="L3482" s="30"/>
      <c r="M3482" s="30"/>
      <c r="N3482" s="30"/>
      <c r="O3482" s="30"/>
      <c r="P3482" s="30"/>
      <c r="Q3482" s="30"/>
      <c r="R3482" s="30"/>
      <c r="S3482" s="30"/>
      <c r="T3482" s="30"/>
      <c r="U3482" s="30"/>
      <c r="V3482" s="30"/>
      <c r="W3482" s="30"/>
      <c r="X3482" s="31"/>
      <c r="Y3482" s="30"/>
      <c r="Z3482" s="32"/>
    </row>
    <row r="3483" spans="2:26" x14ac:dyDescent="0.2">
      <c r="B3483" s="34"/>
      <c r="C3483" s="30"/>
      <c r="D3483" s="30"/>
      <c r="E3483" s="30"/>
      <c r="F3483" s="30"/>
      <c r="G3483" s="30"/>
      <c r="H3483" s="30"/>
      <c r="I3483" s="30"/>
      <c r="J3483" s="30"/>
      <c r="K3483" s="30"/>
      <c r="L3483" s="30"/>
      <c r="M3483" s="30"/>
      <c r="N3483" s="30"/>
      <c r="O3483" s="30"/>
      <c r="P3483" s="30"/>
      <c r="Q3483" s="30"/>
      <c r="R3483" s="30"/>
      <c r="S3483" s="30"/>
      <c r="T3483" s="30"/>
      <c r="U3483" s="30"/>
      <c r="V3483" s="30"/>
      <c r="W3483" s="30"/>
      <c r="X3483" s="31"/>
      <c r="Y3483" s="30"/>
      <c r="Z3483" s="32"/>
    </row>
    <row r="3484" spans="2:26" x14ac:dyDescent="0.2">
      <c r="B3484" s="34"/>
      <c r="C3484" s="30"/>
      <c r="D3484" s="30"/>
      <c r="E3484" s="30"/>
      <c r="F3484" s="30"/>
      <c r="G3484" s="30"/>
      <c r="H3484" s="30"/>
      <c r="I3484" s="30"/>
      <c r="J3484" s="30"/>
      <c r="K3484" s="30"/>
      <c r="L3484" s="30"/>
      <c r="M3484" s="30"/>
      <c r="N3484" s="30"/>
      <c r="O3484" s="30"/>
      <c r="P3484" s="30"/>
      <c r="Q3484" s="30"/>
      <c r="R3484" s="30"/>
      <c r="S3484" s="30"/>
      <c r="T3484" s="30"/>
      <c r="U3484" s="30"/>
      <c r="V3484" s="30"/>
      <c r="W3484" s="30"/>
      <c r="X3484" s="31"/>
      <c r="Y3484" s="30"/>
      <c r="Z3484" s="32"/>
    </row>
    <row r="3485" spans="2:26" x14ac:dyDescent="0.2">
      <c r="B3485" s="34"/>
      <c r="C3485" s="30"/>
      <c r="D3485" s="30"/>
      <c r="E3485" s="30"/>
      <c r="F3485" s="30"/>
      <c r="G3485" s="30"/>
      <c r="H3485" s="30"/>
      <c r="I3485" s="30"/>
      <c r="J3485" s="30"/>
      <c r="K3485" s="30"/>
      <c r="L3485" s="30"/>
      <c r="M3485" s="30"/>
      <c r="N3485" s="30"/>
      <c r="O3485" s="30"/>
      <c r="P3485" s="30"/>
      <c r="Q3485" s="30"/>
      <c r="R3485" s="30"/>
      <c r="S3485" s="30"/>
      <c r="T3485" s="30"/>
      <c r="U3485" s="30"/>
      <c r="V3485" s="30"/>
      <c r="W3485" s="30"/>
      <c r="X3485" s="31"/>
      <c r="Y3485" s="30"/>
      <c r="Z3485" s="32"/>
    </row>
    <row r="3486" spans="2:26" x14ac:dyDescent="0.2">
      <c r="B3486" s="34"/>
      <c r="C3486" s="30"/>
      <c r="D3486" s="30"/>
      <c r="E3486" s="30"/>
      <c r="F3486" s="30"/>
      <c r="G3486" s="30"/>
      <c r="H3486" s="30"/>
      <c r="I3486" s="30"/>
      <c r="J3486" s="30"/>
      <c r="K3486" s="30"/>
      <c r="L3486" s="30"/>
      <c r="M3486" s="30"/>
      <c r="N3486" s="30"/>
      <c r="O3486" s="30"/>
      <c r="P3486" s="30"/>
      <c r="Q3486" s="30"/>
      <c r="R3486" s="30"/>
      <c r="S3486" s="30"/>
      <c r="T3486" s="30"/>
      <c r="U3486" s="30"/>
      <c r="V3486" s="30"/>
      <c r="W3486" s="30"/>
      <c r="X3486" s="31"/>
      <c r="Y3486" s="30"/>
      <c r="Z3486" s="32"/>
    </row>
    <row r="3487" spans="2:26" x14ac:dyDescent="0.2">
      <c r="B3487" s="34"/>
      <c r="C3487" s="30"/>
      <c r="D3487" s="30"/>
      <c r="E3487" s="30"/>
      <c r="F3487" s="30"/>
      <c r="G3487" s="30"/>
      <c r="H3487" s="30"/>
      <c r="I3487" s="30"/>
      <c r="J3487" s="30"/>
      <c r="K3487" s="30"/>
      <c r="L3487" s="30"/>
      <c r="M3487" s="30"/>
      <c r="N3487" s="30"/>
      <c r="O3487" s="30"/>
      <c r="P3487" s="30"/>
      <c r="Q3487" s="30"/>
      <c r="R3487" s="30"/>
      <c r="S3487" s="30"/>
      <c r="T3487" s="30"/>
      <c r="U3487" s="30"/>
      <c r="V3487" s="30"/>
      <c r="W3487" s="30"/>
      <c r="X3487" s="31"/>
      <c r="Y3487" s="30"/>
      <c r="Z3487" s="32"/>
    </row>
    <row r="3488" spans="2:26" x14ac:dyDescent="0.2">
      <c r="B3488" s="34"/>
      <c r="C3488" s="30"/>
      <c r="D3488" s="30"/>
      <c r="E3488" s="30"/>
      <c r="F3488" s="30"/>
      <c r="G3488" s="30"/>
      <c r="H3488" s="30"/>
      <c r="I3488" s="30"/>
      <c r="J3488" s="30"/>
      <c r="K3488" s="30"/>
      <c r="L3488" s="30"/>
      <c r="M3488" s="30"/>
      <c r="N3488" s="30"/>
      <c r="O3488" s="30"/>
      <c r="P3488" s="30"/>
      <c r="Q3488" s="30"/>
      <c r="R3488" s="30"/>
      <c r="S3488" s="30"/>
      <c r="T3488" s="30"/>
      <c r="U3488" s="30"/>
      <c r="V3488" s="30"/>
      <c r="W3488" s="30"/>
      <c r="X3488" s="31"/>
      <c r="Y3488" s="30"/>
      <c r="Z3488" s="32"/>
    </row>
    <row r="3489" spans="2:26" x14ac:dyDescent="0.2">
      <c r="B3489" s="34"/>
      <c r="C3489" s="30"/>
      <c r="D3489" s="30"/>
      <c r="E3489" s="30"/>
      <c r="F3489" s="30"/>
      <c r="G3489" s="30"/>
      <c r="H3489" s="30"/>
      <c r="I3489" s="30"/>
      <c r="J3489" s="30"/>
      <c r="K3489" s="30"/>
      <c r="L3489" s="30"/>
      <c r="M3489" s="30"/>
      <c r="N3489" s="30"/>
      <c r="O3489" s="30"/>
      <c r="P3489" s="30"/>
      <c r="Q3489" s="30"/>
      <c r="R3489" s="30"/>
      <c r="S3489" s="30"/>
      <c r="T3489" s="30"/>
      <c r="U3489" s="30"/>
      <c r="V3489" s="30"/>
      <c r="W3489" s="30"/>
      <c r="X3489" s="31"/>
      <c r="Y3489" s="30"/>
      <c r="Z3489" s="32"/>
    </row>
    <row r="3490" spans="2:26" x14ac:dyDescent="0.2">
      <c r="B3490" s="34"/>
      <c r="C3490" s="30"/>
      <c r="D3490" s="30"/>
      <c r="E3490" s="30"/>
      <c r="F3490" s="30"/>
      <c r="G3490" s="30"/>
      <c r="H3490" s="30"/>
      <c r="I3490" s="30"/>
      <c r="J3490" s="30"/>
      <c r="K3490" s="30"/>
      <c r="L3490" s="30"/>
      <c r="M3490" s="30"/>
      <c r="N3490" s="30"/>
      <c r="O3490" s="30"/>
      <c r="P3490" s="30"/>
      <c r="Q3490" s="30"/>
      <c r="R3490" s="30"/>
      <c r="S3490" s="30"/>
      <c r="T3490" s="30"/>
      <c r="U3490" s="30"/>
      <c r="V3490" s="30"/>
      <c r="W3490" s="30"/>
      <c r="X3490" s="31"/>
      <c r="Y3490" s="30"/>
      <c r="Z3490" s="32"/>
    </row>
    <row r="3491" spans="2:26" x14ac:dyDescent="0.2">
      <c r="B3491" s="34"/>
      <c r="C3491" s="30"/>
      <c r="D3491" s="30"/>
      <c r="E3491" s="30"/>
      <c r="F3491" s="30"/>
      <c r="G3491" s="30"/>
      <c r="H3491" s="30"/>
      <c r="I3491" s="30"/>
      <c r="J3491" s="30"/>
      <c r="K3491" s="30"/>
      <c r="L3491" s="30"/>
      <c r="M3491" s="30"/>
      <c r="N3491" s="30"/>
      <c r="O3491" s="30"/>
      <c r="P3491" s="30"/>
      <c r="Q3491" s="30"/>
      <c r="R3491" s="30"/>
      <c r="S3491" s="30"/>
      <c r="T3491" s="30"/>
      <c r="U3491" s="30"/>
      <c r="V3491" s="30"/>
      <c r="W3491" s="30"/>
      <c r="X3491" s="31"/>
      <c r="Y3491" s="30"/>
      <c r="Z3491" s="32"/>
    </row>
    <row r="3492" spans="2:26" x14ac:dyDescent="0.2">
      <c r="B3492" s="34"/>
      <c r="C3492" s="30"/>
      <c r="D3492" s="30"/>
      <c r="E3492" s="30"/>
      <c r="F3492" s="30"/>
      <c r="G3492" s="30"/>
      <c r="H3492" s="30"/>
      <c r="I3492" s="30"/>
      <c r="J3492" s="30"/>
      <c r="K3492" s="30"/>
      <c r="L3492" s="30"/>
      <c r="M3492" s="30"/>
      <c r="N3492" s="30"/>
      <c r="O3492" s="30"/>
      <c r="P3492" s="30"/>
      <c r="Q3492" s="30"/>
      <c r="R3492" s="30"/>
      <c r="S3492" s="30"/>
      <c r="T3492" s="30"/>
      <c r="U3492" s="30"/>
      <c r="V3492" s="30"/>
      <c r="W3492" s="30"/>
      <c r="X3492" s="31"/>
      <c r="Y3492" s="30"/>
      <c r="Z3492" s="32"/>
    </row>
    <row r="3493" spans="2:26" x14ac:dyDescent="0.2">
      <c r="B3493" s="34"/>
      <c r="C3493" s="30"/>
      <c r="D3493" s="30"/>
      <c r="E3493" s="30"/>
      <c r="F3493" s="30"/>
      <c r="G3493" s="30"/>
      <c r="H3493" s="30"/>
      <c r="I3493" s="30"/>
      <c r="J3493" s="30"/>
      <c r="K3493" s="30"/>
      <c r="L3493" s="30"/>
      <c r="M3493" s="30"/>
      <c r="N3493" s="30"/>
      <c r="O3493" s="30"/>
      <c r="P3493" s="30"/>
      <c r="Q3493" s="30"/>
      <c r="R3493" s="30"/>
      <c r="S3493" s="30"/>
      <c r="T3493" s="30"/>
      <c r="U3493" s="30"/>
      <c r="V3493" s="30"/>
      <c r="W3493" s="30"/>
      <c r="X3493" s="31"/>
      <c r="Y3493" s="30"/>
      <c r="Z3493" s="32"/>
    </row>
    <row r="3494" spans="2:26" x14ac:dyDescent="0.2">
      <c r="B3494" s="34"/>
      <c r="C3494" s="30"/>
      <c r="D3494" s="30"/>
      <c r="E3494" s="30"/>
      <c r="F3494" s="30"/>
      <c r="G3494" s="30"/>
      <c r="H3494" s="30"/>
      <c r="I3494" s="30"/>
      <c r="J3494" s="30"/>
      <c r="K3494" s="30"/>
      <c r="L3494" s="30"/>
      <c r="M3494" s="30"/>
      <c r="N3494" s="30"/>
      <c r="O3494" s="30"/>
      <c r="P3494" s="30"/>
      <c r="Q3494" s="30"/>
      <c r="R3494" s="30"/>
      <c r="S3494" s="30"/>
      <c r="T3494" s="30"/>
      <c r="U3494" s="30"/>
      <c r="V3494" s="30"/>
      <c r="W3494" s="30"/>
      <c r="X3494" s="31"/>
      <c r="Y3494" s="30"/>
      <c r="Z3494" s="32"/>
    </row>
    <row r="3495" spans="2:26" x14ac:dyDescent="0.2">
      <c r="B3495" s="34"/>
      <c r="C3495" s="30"/>
      <c r="D3495" s="30"/>
      <c r="E3495" s="30"/>
      <c r="F3495" s="30"/>
      <c r="G3495" s="30"/>
      <c r="H3495" s="30"/>
      <c r="I3495" s="30"/>
      <c r="J3495" s="30"/>
      <c r="K3495" s="30"/>
      <c r="L3495" s="30"/>
      <c r="M3495" s="30"/>
      <c r="N3495" s="30"/>
      <c r="O3495" s="30"/>
      <c r="P3495" s="30"/>
      <c r="Q3495" s="30"/>
      <c r="R3495" s="30"/>
      <c r="S3495" s="30"/>
      <c r="T3495" s="30"/>
      <c r="U3495" s="30"/>
      <c r="V3495" s="30"/>
      <c r="W3495" s="30"/>
      <c r="X3495" s="31"/>
      <c r="Y3495" s="30"/>
      <c r="Z3495" s="32"/>
    </row>
    <row r="3496" spans="2:26" x14ac:dyDescent="0.2">
      <c r="B3496" s="34"/>
      <c r="C3496" s="30"/>
      <c r="D3496" s="30"/>
      <c r="E3496" s="30"/>
      <c r="F3496" s="30"/>
      <c r="G3496" s="30"/>
      <c r="H3496" s="30"/>
      <c r="I3496" s="30"/>
      <c r="J3496" s="30"/>
      <c r="K3496" s="30"/>
      <c r="L3496" s="30"/>
      <c r="M3496" s="30"/>
      <c r="N3496" s="30"/>
      <c r="O3496" s="30"/>
      <c r="P3496" s="30"/>
      <c r="Q3496" s="30"/>
      <c r="R3496" s="30"/>
      <c r="S3496" s="30"/>
      <c r="T3496" s="30"/>
      <c r="U3496" s="30"/>
      <c r="V3496" s="30"/>
      <c r="W3496" s="30"/>
      <c r="X3496" s="31"/>
      <c r="Y3496" s="30"/>
      <c r="Z3496" s="32"/>
    </row>
    <row r="3497" spans="2:26" x14ac:dyDescent="0.2">
      <c r="B3497" s="34"/>
      <c r="C3497" s="30"/>
      <c r="D3497" s="30"/>
      <c r="E3497" s="30"/>
      <c r="F3497" s="30"/>
      <c r="G3497" s="30"/>
      <c r="H3497" s="30"/>
      <c r="I3497" s="30"/>
      <c r="J3497" s="30"/>
      <c r="K3497" s="30"/>
      <c r="L3497" s="30"/>
      <c r="M3497" s="30"/>
      <c r="N3497" s="30"/>
      <c r="O3497" s="30"/>
      <c r="P3497" s="30"/>
      <c r="Q3497" s="30"/>
      <c r="R3497" s="30"/>
      <c r="S3497" s="30"/>
      <c r="T3497" s="30"/>
      <c r="U3497" s="30"/>
      <c r="V3497" s="30"/>
      <c r="W3497" s="30"/>
      <c r="X3497" s="31"/>
      <c r="Y3497" s="30"/>
      <c r="Z3497" s="32"/>
    </row>
    <row r="3498" spans="2:26" x14ac:dyDescent="0.2">
      <c r="B3498" s="34"/>
      <c r="C3498" s="30"/>
      <c r="D3498" s="30"/>
      <c r="E3498" s="30"/>
      <c r="F3498" s="30"/>
      <c r="G3498" s="30"/>
      <c r="H3498" s="30"/>
      <c r="I3498" s="30"/>
      <c r="J3498" s="30"/>
      <c r="K3498" s="30"/>
      <c r="L3498" s="30"/>
      <c r="M3498" s="30"/>
      <c r="N3498" s="30"/>
      <c r="O3498" s="30"/>
      <c r="P3498" s="30"/>
      <c r="Q3498" s="30"/>
      <c r="R3498" s="30"/>
      <c r="S3498" s="30"/>
      <c r="T3498" s="30"/>
      <c r="U3498" s="30"/>
      <c r="V3498" s="30"/>
      <c r="W3498" s="30"/>
      <c r="X3498" s="31"/>
      <c r="Y3498" s="30"/>
      <c r="Z3498" s="32"/>
    </row>
    <row r="3499" spans="2:26" x14ac:dyDescent="0.2">
      <c r="B3499" s="34"/>
      <c r="C3499" s="30"/>
      <c r="D3499" s="30"/>
      <c r="E3499" s="30"/>
      <c r="F3499" s="30"/>
      <c r="G3499" s="30"/>
      <c r="H3499" s="30"/>
      <c r="I3499" s="30"/>
      <c r="J3499" s="30"/>
      <c r="K3499" s="30"/>
      <c r="L3499" s="30"/>
      <c r="M3499" s="30"/>
      <c r="N3499" s="30"/>
      <c r="O3499" s="30"/>
      <c r="P3499" s="30"/>
      <c r="Q3499" s="30"/>
      <c r="R3499" s="30"/>
      <c r="S3499" s="30"/>
      <c r="T3499" s="30"/>
      <c r="U3499" s="30"/>
      <c r="V3499" s="30"/>
      <c r="W3499" s="30"/>
      <c r="X3499" s="31"/>
      <c r="Y3499" s="30"/>
      <c r="Z3499" s="32"/>
    </row>
    <row r="3500" spans="2:26" x14ac:dyDescent="0.2">
      <c r="B3500" s="34"/>
      <c r="C3500" s="30"/>
      <c r="D3500" s="30"/>
      <c r="E3500" s="30"/>
      <c r="F3500" s="30"/>
      <c r="G3500" s="30"/>
      <c r="H3500" s="30"/>
      <c r="I3500" s="30"/>
      <c r="J3500" s="30"/>
      <c r="K3500" s="30"/>
      <c r="L3500" s="30"/>
      <c r="M3500" s="30"/>
      <c r="N3500" s="30"/>
      <c r="O3500" s="30"/>
      <c r="P3500" s="30"/>
      <c r="Q3500" s="30"/>
      <c r="R3500" s="30"/>
      <c r="S3500" s="30"/>
      <c r="T3500" s="30"/>
      <c r="U3500" s="30"/>
      <c r="V3500" s="30"/>
      <c r="W3500" s="30"/>
      <c r="X3500" s="31"/>
      <c r="Y3500" s="30"/>
      <c r="Z3500" s="32"/>
    </row>
    <row r="3501" spans="2:26" x14ac:dyDescent="0.2">
      <c r="B3501" s="34"/>
      <c r="C3501" s="30"/>
      <c r="D3501" s="30"/>
      <c r="E3501" s="30"/>
      <c r="F3501" s="30"/>
      <c r="G3501" s="30"/>
      <c r="H3501" s="30"/>
      <c r="I3501" s="30"/>
      <c r="J3501" s="30"/>
      <c r="K3501" s="30"/>
      <c r="L3501" s="30"/>
      <c r="M3501" s="30"/>
      <c r="N3501" s="30"/>
      <c r="O3501" s="30"/>
      <c r="P3501" s="30"/>
      <c r="Q3501" s="30"/>
      <c r="R3501" s="30"/>
      <c r="S3501" s="30"/>
      <c r="T3501" s="30"/>
      <c r="U3501" s="30"/>
      <c r="V3501" s="30"/>
      <c r="W3501" s="30"/>
      <c r="X3501" s="31"/>
      <c r="Y3501" s="30"/>
      <c r="Z3501" s="32"/>
    </row>
    <row r="3502" spans="2:26" x14ac:dyDescent="0.2">
      <c r="B3502" s="34"/>
      <c r="C3502" s="30"/>
      <c r="D3502" s="30"/>
      <c r="E3502" s="30"/>
      <c r="F3502" s="30"/>
      <c r="G3502" s="30"/>
      <c r="H3502" s="30"/>
      <c r="I3502" s="30"/>
      <c r="J3502" s="30"/>
      <c r="K3502" s="30"/>
      <c r="L3502" s="30"/>
      <c r="M3502" s="30"/>
      <c r="N3502" s="30"/>
      <c r="O3502" s="30"/>
      <c r="P3502" s="30"/>
      <c r="Q3502" s="30"/>
      <c r="R3502" s="30"/>
      <c r="S3502" s="30"/>
      <c r="T3502" s="30"/>
      <c r="U3502" s="30"/>
      <c r="V3502" s="30"/>
      <c r="W3502" s="30"/>
      <c r="X3502" s="31"/>
      <c r="Y3502" s="30"/>
      <c r="Z3502" s="32"/>
    </row>
    <row r="3503" spans="2:26" x14ac:dyDescent="0.2">
      <c r="B3503" s="34"/>
      <c r="C3503" s="30"/>
      <c r="D3503" s="30"/>
      <c r="E3503" s="30"/>
      <c r="F3503" s="30"/>
      <c r="G3503" s="30"/>
      <c r="H3503" s="30"/>
      <c r="I3503" s="30"/>
      <c r="J3503" s="30"/>
      <c r="K3503" s="30"/>
      <c r="L3503" s="30"/>
      <c r="M3503" s="30"/>
      <c r="N3503" s="30"/>
      <c r="O3503" s="30"/>
      <c r="P3503" s="30"/>
      <c r="Q3503" s="30"/>
      <c r="R3503" s="30"/>
      <c r="S3503" s="30"/>
      <c r="T3503" s="30"/>
      <c r="U3503" s="30"/>
      <c r="V3503" s="30"/>
      <c r="W3503" s="30"/>
      <c r="X3503" s="31"/>
      <c r="Y3503" s="30"/>
      <c r="Z3503" s="32"/>
    </row>
    <row r="3504" spans="2:26" x14ac:dyDescent="0.2">
      <c r="B3504" s="34"/>
      <c r="C3504" s="30"/>
      <c r="D3504" s="30"/>
      <c r="E3504" s="30"/>
      <c r="F3504" s="30"/>
      <c r="G3504" s="30"/>
      <c r="H3504" s="30"/>
      <c r="I3504" s="30"/>
      <c r="J3504" s="30"/>
      <c r="K3504" s="30"/>
      <c r="L3504" s="30"/>
      <c r="M3504" s="30"/>
      <c r="N3504" s="30"/>
      <c r="O3504" s="30"/>
      <c r="P3504" s="30"/>
      <c r="Q3504" s="30"/>
      <c r="R3504" s="30"/>
      <c r="S3504" s="30"/>
      <c r="T3504" s="30"/>
      <c r="U3504" s="30"/>
      <c r="V3504" s="30"/>
      <c r="W3504" s="30"/>
      <c r="X3504" s="31"/>
      <c r="Y3504" s="30"/>
      <c r="Z3504" s="32"/>
    </row>
    <row r="3505" spans="2:26" x14ac:dyDescent="0.2">
      <c r="B3505" s="34"/>
      <c r="C3505" s="30"/>
      <c r="D3505" s="30"/>
      <c r="E3505" s="30"/>
      <c r="F3505" s="30"/>
      <c r="G3505" s="30"/>
      <c r="H3505" s="30"/>
      <c r="I3505" s="30"/>
      <c r="J3505" s="30"/>
      <c r="K3505" s="30"/>
      <c r="L3505" s="30"/>
      <c r="M3505" s="30"/>
      <c r="N3505" s="30"/>
      <c r="O3505" s="30"/>
      <c r="P3505" s="30"/>
      <c r="Q3505" s="30"/>
      <c r="R3505" s="30"/>
      <c r="S3505" s="30"/>
      <c r="T3505" s="30"/>
      <c r="U3505" s="30"/>
      <c r="V3505" s="30"/>
      <c r="W3505" s="30"/>
      <c r="X3505" s="31"/>
      <c r="Y3505" s="30"/>
      <c r="Z3505" s="32"/>
    </row>
    <row r="3506" spans="2:26" x14ac:dyDescent="0.2">
      <c r="B3506" s="34"/>
      <c r="C3506" s="30"/>
      <c r="D3506" s="30"/>
      <c r="E3506" s="30"/>
      <c r="F3506" s="30"/>
      <c r="G3506" s="30"/>
      <c r="H3506" s="30"/>
      <c r="I3506" s="30"/>
      <c r="J3506" s="30"/>
      <c r="K3506" s="30"/>
      <c r="L3506" s="30"/>
      <c r="M3506" s="30"/>
      <c r="N3506" s="30"/>
      <c r="O3506" s="30"/>
      <c r="P3506" s="30"/>
      <c r="Q3506" s="30"/>
      <c r="R3506" s="30"/>
      <c r="S3506" s="30"/>
      <c r="T3506" s="30"/>
      <c r="U3506" s="30"/>
      <c r="V3506" s="30"/>
      <c r="W3506" s="30"/>
      <c r="X3506" s="31"/>
      <c r="Y3506" s="30"/>
      <c r="Z3506" s="32"/>
    </row>
    <row r="3507" spans="2:26" x14ac:dyDescent="0.2">
      <c r="B3507" s="34"/>
      <c r="C3507" s="30"/>
      <c r="D3507" s="30"/>
      <c r="E3507" s="30"/>
      <c r="F3507" s="30"/>
      <c r="G3507" s="30"/>
      <c r="H3507" s="30"/>
      <c r="I3507" s="30"/>
      <c r="J3507" s="30"/>
      <c r="K3507" s="30"/>
      <c r="L3507" s="30"/>
      <c r="M3507" s="30"/>
      <c r="N3507" s="30"/>
      <c r="O3507" s="30"/>
      <c r="P3507" s="30"/>
      <c r="Q3507" s="30"/>
      <c r="R3507" s="30"/>
      <c r="S3507" s="30"/>
      <c r="T3507" s="30"/>
      <c r="U3507" s="30"/>
      <c r="V3507" s="30"/>
      <c r="W3507" s="30"/>
      <c r="X3507" s="31"/>
      <c r="Y3507" s="30"/>
      <c r="Z3507" s="32"/>
    </row>
    <row r="3508" spans="2:26" x14ac:dyDescent="0.2">
      <c r="B3508" s="34"/>
      <c r="C3508" s="30"/>
      <c r="D3508" s="30"/>
      <c r="E3508" s="30"/>
      <c r="F3508" s="30"/>
      <c r="G3508" s="30"/>
      <c r="H3508" s="30"/>
      <c r="I3508" s="30"/>
      <c r="J3508" s="30"/>
      <c r="K3508" s="30"/>
      <c r="L3508" s="30"/>
      <c r="M3508" s="30"/>
      <c r="N3508" s="30"/>
      <c r="O3508" s="30"/>
      <c r="P3508" s="30"/>
      <c r="Q3508" s="30"/>
      <c r="R3508" s="30"/>
      <c r="S3508" s="30"/>
      <c r="T3508" s="30"/>
      <c r="U3508" s="30"/>
      <c r="V3508" s="30"/>
      <c r="W3508" s="30"/>
      <c r="X3508" s="31"/>
      <c r="Y3508" s="30"/>
      <c r="Z3508" s="32"/>
    </row>
    <row r="3509" spans="2:26" x14ac:dyDescent="0.2">
      <c r="B3509" s="34"/>
      <c r="C3509" s="30"/>
      <c r="D3509" s="30"/>
      <c r="E3509" s="30"/>
      <c r="F3509" s="30"/>
      <c r="G3509" s="30"/>
      <c r="H3509" s="30"/>
      <c r="I3509" s="30"/>
      <c r="J3509" s="30"/>
      <c r="K3509" s="30"/>
      <c r="L3509" s="30"/>
      <c r="M3509" s="30"/>
      <c r="N3509" s="30"/>
      <c r="O3509" s="30"/>
      <c r="P3509" s="30"/>
      <c r="Q3509" s="30"/>
      <c r="R3509" s="30"/>
      <c r="S3509" s="30"/>
      <c r="T3509" s="30"/>
      <c r="U3509" s="30"/>
      <c r="V3509" s="30"/>
      <c r="W3509" s="30"/>
      <c r="X3509" s="31"/>
      <c r="Y3509" s="30"/>
      <c r="Z3509" s="32"/>
    </row>
    <row r="3510" spans="2:26" x14ac:dyDescent="0.2">
      <c r="B3510" s="34"/>
      <c r="C3510" s="30"/>
      <c r="D3510" s="30"/>
      <c r="E3510" s="30"/>
      <c r="F3510" s="30"/>
      <c r="G3510" s="30"/>
      <c r="H3510" s="30"/>
      <c r="I3510" s="30"/>
      <c r="J3510" s="30"/>
      <c r="K3510" s="30"/>
      <c r="L3510" s="30"/>
      <c r="M3510" s="30"/>
      <c r="N3510" s="30"/>
      <c r="O3510" s="30"/>
      <c r="P3510" s="30"/>
      <c r="Q3510" s="30"/>
      <c r="R3510" s="30"/>
      <c r="S3510" s="30"/>
      <c r="T3510" s="30"/>
      <c r="U3510" s="30"/>
      <c r="V3510" s="30"/>
      <c r="W3510" s="30"/>
      <c r="X3510" s="31"/>
      <c r="Y3510" s="30"/>
      <c r="Z3510" s="32"/>
    </row>
    <row r="3511" spans="2:26" x14ac:dyDescent="0.2">
      <c r="B3511" s="34"/>
      <c r="C3511" s="30"/>
      <c r="D3511" s="30"/>
      <c r="E3511" s="30"/>
      <c r="F3511" s="30"/>
      <c r="G3511" s="30"/>
      <c r="H3511" s="30"/>
      <c r="I3511" s="30"/>
      <c r="J3511" s="30"/>
      <c r="K3511" s="30"/>
      <c r="L3511" s="30"/>
      <c r="M3511" s="30"/>
      <c r="N3511" s="30"/>
      <c r="O3511" s="30"/>
      <c r="P3511" s="30"/>
      <c r="Q3511" s="30"/>
      <c r="R3511" s="30"/>
      <c r="S3511" s="30"/>
      <c r="T3511" s="30"/>
      <c r="U3511" s="30"/>
      <c r="V3511" s="30"/>
      <c r="W3511" s="30"/>
      <c r="X3511" s="31"/>
      <c r="Y3511" s="30"/>
      <c r="Z3511" s="32"/>
    </row>
    <row r="3512" spans="2:26" x14ac:dyDescent="0.2">
      <c r="B3512" s="34"/>
      <c r="C3512" s="30"/>
      <c r="D3512" s="30"/>
      <c r="E3512" s="30"/>
      <c r="F3512" s="30"/>
      <c r="G3512" s="30"/>
      <c r="H3512" s="30"/>
      <c r="I3512" s="30"/>
      <c r="J3512" s="30"/>
      <c r="K3512" s="30"/>
      <c r="L3512" s="30"/>
      <c r="M3512" s="30"/>
      <c r="N3512" s="30"/>
      <c r="O3512" s="30"/>
      <c r="P3512" s="30"/>
      <c r="Q3512" s="30"/>
      <c r="R3512" s="30"/>
      <c r="S3512" s="30"/>
      <c r="T3512" s="30"/>
      <c r="U3512" s="30"/>
      <c r="V3512" s="30"/>
      <c r="W3512" s="30"/>
      <c r="X3512" s="31"/>
      <c r="Y3512" s="30"/>
      <c r="Z3512" s="32"/>
    </row>
    <row r="3513" spans="2:26" x14ac:dyDescent="0.2">
      <c r="B3513" s="34"/>
      <c r="C3513" s="30"/>
      <c r="D3513" s="30"/>
      <c r="E3513" s="30"/>
      <c r="F3513" s="30"/>
      <c r="G3513" s="30"/>
      <c r="H3513" s="30"/>
      <c r="I3513" s="30"/>
      <c r="J3513" s="30"/>
      <c r="K3513" s="30"/>
      <c r="L3513" s="30"/>
      <c r="M3513" s="30"/>
      <c r="N3513" s="30"/>
      <c r="O3513" s="30"/>
      <c r="P3513" s="30"/>
      <c r="Q3513" s="30"/>
      <c r="R3513" s="30"/>
      <c r="S3513" s="30"/>
      <c r="T3513" s="30"/>
      <c r="U3513" s="30"/>
      <c r="V3513" s="30"/>
      <c r="W3513" s="30"/>
      <c r="X3513" s="31"/>
      <c r="Y3513" s="30"/>
      <c r="Z3513" s="32"/>
    </row>
    <row r="3514" spans="2:26" x14ac:dyDescent="0.2">
      <c r="B3514" s="34"/>
      <c r="C3514" s="30"/>
      <c r="D3514" s="30"/>
      <c r="E3514" s="30"/>
      <c r="F3514" s="30"/>
      <c r="G3514" s="30"/>
      <c r="H3514" s="30"/>
      <c r="I3514" s="30"/>
      <c r="J3514" s="30"/>
      <c r="K3514" s="30"/>
      <c r="L3514" s="30"/>
      <c r="M3514" s="30"/>
      <c r="N3514" s="30"/>
      <c r="O3514" s="30"/>
      <c r="P3514" s="30"/>
      <c r="Q3514" s="30"/>
      <c r="R3514" s="30"/>
      <c r="S3514" s="30"/>
      <c r="T3514" s="30"/>
      <c r="U3514" s="30"/>
      <c r="V3514" s="30"/>
      <c r="W3514" s="30"/>
      <c r="X3514" s="31"/>
      <c r="Y3514" s="30"/>
      <c r="Z3514" s="32"/>
    </row>
    <row r="3515" spans="2:26" x14ac:dyDescent="0.2">
      <c r="B3515" s="34"/>
      <c r="C3515" s="30"/>
      <c r="D3515" s="30"/>
      <c r="E3515" s="30"/>
      <c r="F3515" s="30"/>
      <c r="G3515" s="30"/>
      <c r="H3515" s="30"/>
      <c r="I3515" s="30"/>
      <c r="J3515" s="30"/>
      <c r="K3515" s="30"/>
      <c r="L3515" s="30"/>
      <c r="M3515" s="30"/>
      <c r="N3515" s="30"/>
      <c r="O3515" s="30"/>
      <c r="P3515" s="30"/>
      <c r="Q3515" s="30"/>
      <c r="R3515" s="30"/>
      <c r="S3515" s="30"/>
      <c r="T3515" s="30"/>
      <c r="U3515" s="30"/>
      <c r="V3515" s="30"/>
      <c r="W3515" s="30"/>
      <c r="X3515" s="31"/>
      <c r="Y3515" s="30"/>
      <c r="Z3515" s="32"/>
    </row>
    <row r="3516" spans="2:26" x14ac:dyDescent="0.2">
      <c r="B3516" s="34"/>
      <c r="C3516" s="30"/>
      <c r="D3516" s="30"/>
      <c r="E3516" s="30"/>
      <c r="F3516" s="30"/>
      <c r="G3516" s="30"/>
      <c r="H3516" s="30"/>
      <c r="I3516" s="30"/>
      <c r="J3516" s="30"/>
      <c r="K3516" s="30"/>
      <c r="L3516" s="30"/>
      <c r="M3516" s="30"/>
      <c r="N3516" s="30"/>
      <c r="O3516" s="30"/>
      <c r="P3516" s="30"/>
      <c r="Q3516" s="30"/>
      <c r="R3516" s="30"/>
      <c r="S3516" s="30"/>
      <c r="T3516" s="30"/>
      <c r="U3516" s="30"/>
      <c r="V3516" s="30"/>
      <c r="W3516" s="30"/>
      <c r="X3516" s="31"/>
      <c r="Y3516" s="30"/>
      <c r="Z3516" s="32"/>
    </row>
    <row r="3517" spans="2:26" x14ac:dyDescent="0.2">
      <c r="B3517" s="34"/>
      <c r="C3517" s="30"/>
      <c r="D3517" s="30"/>
      <c r="E3517" s="30"/>
      <c r="F3517" s="30"/>
      <c r="G3517" s="30"/>
      <c r="H3517" s="30"/>
      <c r="I3517" s="30"/>
      <c r="J3517" s="30"/>
      <c r="K3517" s="30"/>
      <c r="L3517" s="30"/>
      <c r="M3517" s="30"/>
      <c r="N3517" s="30"/>
      <c r="O3517" s="30"/>
      <c r="P3517" s="30"/>
      <c r="Q3517" s="30"/>
      <c r="R3517" s="30"/>
      <c r="S3517" s="30"/>
      <c r="T3517" s="30"/>
      <c r="U3517" s="30"/>
      <c r="V3517" s="30"/>
      <c r="W3517" s="30"/>
      <c r="X3517" s="31"/>
      <c r="Y3517" s="30"/>
      <c r="Z3517" s="32"/>
    </row>
    <row r="3518" spans="2:26" x14ac:dyDescent="0.2">
      <c r="B3518" s="34"/>
      <c r="C3518" s="30"/>
      <c r="D3518" s="30"/>
      <c r="E3518" s="30"/>
      <c r="F3518" s="30"/>
      <c r="G3518" s="30"/>
      <c r="H3518" s="30"/>
      <c r="I3518" s="30"/>
      <c r="J3518" s="30"/>
      <c r="K3518" s="30"/>
      <c r="L3518" s="30"/>
      <c r="M3518" s="30"/>
      <c r="N3518" s="30"/>
      <c r="O3518" s="30"/>
      <c r="P3518" s="30"/>
      <c r="Q3518" s="30"/>
      <c r="R3518" s="30"/>
      <c r="S3518" s="30"/>
      <c r="T3518" s="30"/>
      <c r="U3518" s="30"/>
      <c r="V3518" s="30"/>
      <c r="W3518" s="30"/>
      <c r="X3518" s="31"/>
      <c r="Y3518" s="30"/>
      <c r="Z3518" s="32"/>
    </row>
    <row r="3519" spans="2:26" x14ac:dyDescent="0.2">
      <c r="B3519" s="34"/>
      <c r="C3519" s="30"/>
      <c r="D3519" s="30"/>
      <c r="E3519" s="30"/>
      <c r="F3519" s="30"/>
      <c r="G3519" s="30"/>
      <c r="H3519" s="30"/>
      <c r="I3519" s="30"/>
      <c r="J3519" s="30"/>
      <c r="K3519" s="30"/>
      <c r="L3519" s="30"/>
      <c r="M3519" s="30"/>
      <c r="N3519" s="30"/>
      <c r="O3519" s="30"/>
      <c r="P3519" s="30"/>
      <c r="Q3519" s="30"/>
      <c r="R3519" s="30"/>
      <c r="S3519" s="30"/>
      <c r="T3519" s="30"/>
      <c r="U3519" s="30"/>
      <c r="V3519" s="30"/>
      <c r="W3519" s="30"/>
      <c r="X3519" s="31"/>
      <c r="Y3519" s="30"/>
      <c r="Z3519" s="32"/>
    </row>
    <row r="3520" spans="2:26" x14ac:dyDescent="0.2">
      <c r="B3520" s="34"/>
      <c r="C3520" s="30"/>
      <c r="D3520" s="30"/>
      <c r="E3520" s="30"/>
      <c r="F3520" s="30"/>
      <c r="G3520" s="30"/>
      <c r="H3520" s="30"/>
      <c r="I3520" s="30"/>
      <c r="J3520" s="30"/>
      <c r="K3520" s="30"/>
      <c r="L3520" s="30"/>
      <c r="M3520" s="30"/>
      <c r="N3520" s="30"/>
      <c r="O3520" s="30"/>
      <c r="P3520" s="30"/>
      <c r="Q3520" s="30"/>
      <c r="R3520" s="30"/>
      <c r="S3520" s="30"/>
      <c r="T3520" s="30"/>
      <c r="U3520" s="30"/>
      <c r="V3520" s="30"/>
      <c r="W3520" s="30"/>
      <c r="X3520" s="31"/>
      <c r="Y3520" s="30"/>
      <c r="Z3520" s="32"/>
    </row>
    <row r="3521" spans="2:26" x14ac:dyDescent="0.2">
      <c r="B3521" s="34"/>
      <c r="C3521" s="30"/>
      <c r="D3521" s="30"/>
      <c r="E3521" s="30"/>
      <c r="F3521" s="30"/>
      <c r="G3521" s="30"/>
      <c r="H3521" s="30"/>
      <c r="I3521" s="30"/>
      <c r="J3521" s="30"/>
      <c r="K3521" s="30"/>
      <c r="L3521" s="30"/>
      <c r="M3521" s="30"/>
      <c r="N3521" s="30"/>
      <c r="O3521" s="30"/>
      <c r="P3521" s="30"/>
      <c r="Q3521" s="30"/>
      <c r="R3521" s="30"/>
      <c r="S3521" s="30"/>
      <c r="T3521" s="30"/>
      <c r="U3521" s="30"/>
      <c r="V3521" s="30"/>
      <c r="W3521" s="30"/>
      <c r="X3521" s="31"/>
      <c r="Y3521" s="30"/>
      <c r="Z3521" s="32"/>
    </row>
    <row r="3522" spans="2:26" x14ac:dyDescent="0.2">
      <c r="B3522" s="34"/>
      <c r="C3522" s="30"/>
      <c r="D3522" s="30"/>
      <c r="E3522" s="30"/>
      <c r="F3522" s="30"/>
      <c r="G3522" s="30"/>
      <c r="H3522" s="30"/>
      <c r="I3522" s="30"/>
      <c r="J3522" s="30"/>
      <c r="K3522" s="30"/>
      <c r="L3522" s="30"/>
      <c r="M3522" s="30"/>
      <c r="N3522" s="30"/>
      <c r="O3522" s="30"/>
      <c r="P3522" s="30"/>
      <c r="Q3522" s="30"/>
      <c r="R3522" s="30"/>
      <c r="S3522" s="30"/>
      <c r="T3522" s="30"/>
      <c r="U3522" s="30"/>
      <c r="V3522" s="30"/>
      <c r="W3522" s="30"/>
      <c r="X3522" s="31"/>
      <c r="Y3522" s="30"/>
      <c r="Z3522" s="32"/>
    </row>
    <row r="3523" spans="2:26" x14ac:dyDescent="0.2">
      <c r="B3523" s="34"/>
      <c r="C3523" s="30"/>
      <c r="D3523" s="30"/>
      <c r="E3523" s="30"/>
      <c r="F3523" s="30"/>
      <c r="G3523" s="30"/>
      <c r="H3523" s="30"/>
      <c r="I3523" s="30"/>
      <c r="J3523" s="30"/>
      <c r="K3523" s="30"/>
      <c r="L3523" s="30"/>
      <c r="M3523" s="30"/>
      <c r="N3523" s="30"/>
      <c r="O3523" s="30"/>
      <c r="P3523" s="30"/>
      <c r="Q3523" s="30"/>
      <c r="R3523" s="30"/>
      <c r="S3523" s="30"/>
      <c r="T3523" s="30"/>
      <c r="U3523" s="30"/>
      <c r="V3523" s="30"/>
      <c r="W3523" s="30"/>
      <c r="X3523" s="31"/>
      <c r="Y3523" s="30"/>
      <c r="Z3523" s="32"/>
    </row>
    <row r="3524" spans="2:26" x14ac:dyDescent="0.2">
      <c r="B3524" s="34"/>
      <c r="C3524" s="30"/>
      <c r="D3524" s="30"/>
      <c r="E3524" s="30"/>
      <c r="F3524" s="30"/>
      <c r="G3524" s="30"/>
      <c r="H3524" s="30"/>
      <c r="I3524" s="30"/>
      <c r="J3524" s="30"/>
      <c r="K3524" s="30"/>
      <c r="L3524" s="30"/>
      <c r="M3524" s="30"/>
      <c r="N3524" s="30"/>
      <c r="O3524" s="30"/>
      <c r="P3524" s="30"/>
      <c r="Q3524" s="30"/>
      <c r="R3524" s="30"/>
      <c r="S3524" s="30"/>
      <c r="T3524" s="30"/>
      <c r="U3524" s="30"/>
      <c r="V3524" s="30"/>
      <c r="W3524" s="30"/>
      <c r="X3524" s="31"/>
      <c r="Y3524" s="30"/>
      <c r="Z3524" s="32"/>
    </row>
    <row r="3525" spans="2:26" x14ac:dyDescent="0.2">
      <c r="B3525" s="34"/>
      <c r="C3525" s="30"/>
      <c r="D3525" s="30"/>
      <c r="E3525" s="30"/>
      <c r="F3525" s="30"/>
      <c r="G3525" s="30"/>
      <c r="H3525" s="30"/>
      <c r="I3525" s="30"/>
      <c r="J3525" s="30"/>
      <c r="K3525" s="30"/>
      <c r="L3525" s="30"/>
      <c r="M3525" s="30"/>
      <c r="N3525" s="30"/>
      <c r="O3525" s="30"/>
      <c r="P3525" s="30"/>
      <c r="Q3525" s="30"/>
      <c r="R3525" s="30"/>
      <c r="S3525" s="30"/>
      <c r="T3525" s="30"/>
      <c r="U3525" s="30"/>
      <c r="V3525" s="30"/>
      <c r="W3525" s="30"/>
      <c r="X3525" s="31"/>
      <c r="Y3525" s="30"/>
      <c r="Z3525" s="32"/>
    </row>
    <row r="3526" spans="2:26" x14ac:dyDescent="0.2">
      <c r="B3526" s="34"/>
      <c r="C3526" s="30"/>
      <c r="D3526" s="30"/>
      <c r="E3526" s="30"/>
      <c r="F3526" s="30"/>
      <c r="G3526" s="30"/>
      <c r="H3526" s="30"/>
      <c r="I3526" s="30"/>
      <c r="J3526" s="30"/>
      <c r="K3526" s="30"/>
      <c r="L3526" s="30"/>
      <c r="M3526" s="30"/>
      <c r="N3526" s="30"/>
      <c r="O3526" s="30"/>
      <c r="P3526" s="30"/>
      <c r="Q3526" s="30"/>
      <c r="R3526" s="30"/>
      <c r="S3526" s="30"/>
      <c r="T3526" s="30"/>
      <c r="U3526" s="30"/>
      <c r="V3526" s="30"/>
      <c r="W3526" s="30"/>
      <c r="X3526" s="31"/>
      <c r="Y3526" s="30"/>
      <c r="Z3526" s="32"/>
    </row>
    <row r="3527" spans="2:26" x14ac:dyDescent="0.2">
      <c r="B3527" s="34"/>
      <c r="C3527" s="30"/>
      <c r="D3527" s="30"/>
      <c r="E3527" s="30"/>
      <c r="F3527" s="30"/>
      <c r="G3527" s="30"/>
      <c r="H3527" s="30"/>
      <c r="I3527" s="30"/>
      <c r="J3527" s="30"/>
      <c r="K3527" s="30"/>
      <c r="L3527" s="30"/>
      <c r="M3527" s="30"/>
      <c r="N3527" s="30"/>
      <c r="O3527" s="30"/>
      <c r="P3527" s="30"/>
      <c r="Q3527" s="30"/>
      <c r="R3527" s="30"/>
      <c r="S3527" s="30"/>
      <c r="T3527" s="30"/>
      <c r="U3527" s="30"/>
      <c r="V3527" s="30"/>
      <c r="W3527" s="30"/>
      <c r="X3527" s="31"/>
      <c r="Y3527" s="30"/>
      <c r="Z3527" s="32"/>
    </row>
    <row r="3528" spans="2:26" x14ac:dyDescent="0.2">
      <c r="B3528" s="34"/>
      <c r="C3528" s="30"/>
      <c r="D3528" s="30"/>
      <c r="E3528" s="30"/>
      <c r="F3528" s="30"/>
      <c r="G3528" s="30"/>
      <c r="H3528" s="30"/>
      <c r="I3528" s="30"/>
      <c r="J3528" s="30"/>
      <c r="K3528" s="30"/>
      <c r="L3528" s="30"/>
      <c r="M3528" s="30"/>
      <c r="N3528" s="30"/>
      <c r="O3528" s="30"/>
      <c r="P3528" s="30"/>
      <c r="Q3528" s="30"/>
      <c r="R3528" s="30"/>
      <c r="S3528" s="30"/>
      <c r="T3528" s="30"/>
      <c r="U3528" s="30"/>
      <c r="V3528" s="30"/>
      <c r="W3528" s="30"/>
      <c r="X3528" s="31"/>
      <c r="Y3528" s="30"/>
      <c r="Z3528" s="32"/>
    </row>
    <row r="3529" spans="2:26" x14ac:dyDescent="0.2">
      <c r="B3529" s="34"/>
      <c r="C3529" s="30"/>
      <c r="D3529" s="30"/>
      <c r="E3529" s="30"/>
      <c r="F3529" s="30"/>
      <c r="G3529" s="30"/>
      <c r="H3529" s="30"/>
      <c r="I3529" s="30"/>
      <c r="J3529" s="30"/>
      <c r="K3529" s="30"/>
      <c r="L3529" s="30"/>
      <c r="M3529" s="30"/>
      <c r="N3529" s="30"/>
      <c r="O3529" s="30"/>
      <c r="P3529" s="30"/>
      <c r="Q3529" s="30"/>
      <c r="R3529" s="30"/>
      <c r="S3529" s="30"/>
      <c r="T3529" s="30"/>
      <c r="U3529" s="30"/>
      <c r="V3529" s="30"/>
      <c r="W3529" s="30"/>
      <c r="X3529" s="31"/>
      <c r="Y3529" s="30"/>
      <c r="Z3529" s="32"/>
    </row>
    <row r="3530" spans="2:26" x14ac:dyDescent="0.2">
      <c r="B3530" s="34"/>
      <c r="C3530" s="30"/>
      <c r="D3530" s="30"/>
      <c r="E3530" s="30"/>
      <c r="F3530" s="30"/>
      <c r="G3530" s="30"/>
      <c r="H3530" s="30"/>
      <c r="I3530" s="30"/>
      <c r="J3530" s="30"/>
      <c r="K3530" s="30"/>
      <c r="L3530" s="30"/>
      <c r="M3530" s="30"/>
      <c r="N3530" s="30"/>
      <c r="O3530" s="30"/>
      <c r="P3530" s="30"/>
      <c r="Q3530" s="30"/>
      <c r="R3530" s="30"/>
      <c r="S3530" s="30"/>
      <c r="T3530" s="30"/>
      <c r="U3530" s="30"/>
      <c r="V3530" s="30"/>
      <c r="W3530" s="30"/>
      <c r="X3530" s="31"/>
      <c r="Y3530" s="30"/>
      <c r="Z3530" s="32"/>
    </row>
    <row r="3531" spans="2:26" x14ac:dyDescent="0.2">
      <c r="B3531" s="34"/>
      <c r="C3531" s="30"/>
      <c r="D3531" s="30"/>
      <c r="E3531" s="30"/>
      <c r="F3531" s="30"/>
      <c r="G3531" s="30"/>
      <c r="H3531" s="30"/>
      <c r="I3531" s="30"/>
      <c r="J3531" s="30"/>
      <c r="K3531" s="30"/>
      <c r="L3531" s="30"/>
      <c r="M3531" s="30"/>
      <c r="N3531" s="30"/>
      <c r="O3531" s="30"/>
      <c r="P3531" s="30"/>
      <c r="Q3531" s="30"/>
      <c r="R3531" s="30"/>
      <c r="S3531" s="30"/>
      <c r="T3531" s="30"/>
      <c r="U3531" s="30"/>
      <c r="V3531" s="30"/>
      <c r="W3531" s="30"/>
      <c r="X3531" s="31"/>
      <c r="Y3531" s="30"/>
      <c r="Z3531" s="32"/>
    </row>
    <row r="3532" spans="2:26" x14ac:dyDescent="0.2">
      <c r="B3532" s="34"/>
      <c r="C3532" s="30"/>
      <c r="D3532" s="30"/>
      <c r="E3532" s="30"/>
      <c r="F3532" s="30"/>
      <c r="G3532" s="30"/>
      <c r="H3532" s="30"/>
      <c r="I3532" s="30"/>
      <c r="J3532" s="30"/>
      <c r="K3532" s="30"/>
      <c r="L3532" s="30"/>
      <c r="M3532" s="30"/>
      <c r="N3532" s="30"/>
      <c r="O3532" s="30"/>
      <c r="P3532" s="30"/>
      <c r="Q3532" s="30"/>
      <c r="R3532" s="30"/>
      <c r="S3532" s="30"/>
      <c r="T3532" s="30"/>
      <c r="U3532" s="30"/>
      <c r="V3532" s="30"/>
      <c r="W3532" s="30"/>
      <c r="X3532" s="31"/>
      <c r="Y3532" s="30"/>
      <c r="Z3532" s="32"/>
    </row>
    <row r="3533" spans="2:26" x14ac:dyDescent="0.2">
      <c r="B3533" s="34"/>
      <c r="C3533" s="30"/>
      <c r="D3533" s="30"/>
      <c r="E3533" s="30"/>
      <c r="F3533" s="30"/>
      <c r="G3533" s="30"/>
      <c r="H3533" s="30"/>
      <c r="I3533" s="30"/>
      <c r="J3533" s="30"/>
      <c r="K3533" s="30"/>
      <c r="L3533" s="30"/>
      <c r="M3533" s="30"/>
      <c r="N3533" s="30"/>
      <c r="O3533" s="30"/>
      <c r="P3533" s="30"/>
      <c r="Q3533" s="30"/>
      <c r="R3533" s="30"/>
      <c r="S3533" s="30"/>
      <c r="T3533" s="30"/>
      <c r="U3533" s="30"/>
      <c r="V3533" s="30"/>
      <c r="W3533" s="30"/>
      <c r="X3533" s="31"/>
      <c r="Y3533" s="30"/>
      <c r="Z3533" s="32"/>
    </row>
    <row r="3534" spans="2:26" x14ac:dyDescent="0.2">
      <c r="B3534" s="34"/>
      <c r="C3534" s="30"/>
      <c r="D3534" s="30"/>
      <c r="E3534" s="30"/>
      <c r="F3534" s="30"/>
      <c r="G3534" s="30"/>
      <c r="H3534" s="30"/>
      <c r="I3534" s="30"/>
      <c r="J3534" s="30"/>
      <c r="K3534" s="30"/>
      <c r="L3534" s="30"/>
      <c r="M3534" s="30"/>
      <c r="N3534" s="30"/>
      <c r="O3534" s="30"/>
      <c r="P3534" s="30"/>
      <c r="Q3534" s="30"/>
      <c r="R3534" s="30"/>
      <c r="S3534" s="30"/>
      <c r="T3534" s="30"/>
      <c r="U3534" s="30"/>
      <c r="V3534" s="30"/>
      <c r="W3534" s="30"/>
      <c r="X3534" s="31"/>
      <c r="Y3534" s="30"/>
      <c r="Z3534" s="32"/>
    </row>
    <row r="3535" spans="2:26" x14ac:dyDescent="0.2">
      <c r="B3535" s="34"/>
      <c r="C3535" s="30"/>
      <c r="D3535" s="30"/>
      <c r="E3535" s="30"/>
      <c r="F3535" s="30"/>
      <c r="G3535" s="30"/>
      <c r="H3535" s="30"/>
      <c r="I3535" s="30"/>
      <c r="J3535" s="30"/>
      <c r="K3535" s="30"/>
      <c r="L3535" s="30"/>
      <c r="M3535" s="30"/>
      <c r="N3535" s="30"/>
      <c r="O3535" s="30"/>
      <c r="P3535" s="30"/>
      <c r="Q3535" s="30"/>
      <c r="R3535" s="30"/>
      <c r="S3535" s="30"/>
      <c r="T3535" s="30"/>
      <c r="U3535" s="30"/>
      <c r="V3535" s="30"/>
      <c r="W3535" s="30"/>
      <c r="X3535" s="31"/>
      <c r="Y3535" s="30"/>
      <c r="Z3535" s="32"/>
    </row>
    <row r="3536" spans="2:26" x14ac:dyDescent="0.2">
      <c r="B3536" s="34"/>
      <c r="C3536" s="30"/>
      <c r="D3536" s="30"/>
      <c r="E3536" s="30"/>
      <c r="F3536" s="30"/>
      <c r="G3536" s="30"/>
      <c r="H3536" s="30"/>
      <c r="I3536" s="30"/>
      <c r="J3536" s="30"/>
      <c r="K3536" s="30"/>
      <c r="L3536" s="30"/>
      <c r="M3536" s="30"/>
      <c r="N3536" s="30"/>
      <c r="O3536" s="30"/>
      <c r="P3536" s="30"/>
      <c r="Q3536" s="30"/>
      <c r="R3536" s="30"/>
      <c r="S3536" s="30"/>
      <c r="T3536" s="30"/>
      <c r="U3536" s="30"/>
      <c r="V3536" s="30"/>
      <c r="W3536" s="30"/>
      <c r="X3536" s="31"/>
      <c r="Y3536" s="30"/>
      <c r="Z3536" s="32"/>
    </row>
    <row r="3537" spans="2:26" x14ac:dyDescent="0.2">
      <c r="B3537" s="34"/>
      <c r="C3537" s="30"/>
      <c r="D3537" s="30"/>
      <c r="E3537" s="30"/>
      <c r="F3537" s="30"/>
      <c r="G3537" s="30"/>
      <c r="H3537" s="30"/>
      <c r="I3537" s="30"/>
      <c r="J3537" s="30"/>
      <c r="K3537" s="30"/>
      <c r="L3537" s="30"/>
      <c r="M3537" s="30"/>
      <c r="N3537" s="30"/>
      <c r="O3537" s="30"/>
      <c r="P3537" s="30"/>
      <c r="Q3537" s="30"/>
      <c r="R3537" s="30"/>
      <c r="S3537" s="30"/>
      <c r="T3537" s="30"/>
      <c r="U3537" s="30"/>
      <c r="V3537" s="30"/>
      <c r="W3537" s="30"/>
      <c r="X3537" s="31"/>
      <c r="Y3537" s="30"/>
      <c r="Z3537" s="32"/>
    </row>
    <row r="3538" spans="2:26" x14ac:dyDescent="0.2">
      <c r="B3538" s="34"/>
      <c r="C3538" s="30"/>
      <c r="D3538" s="30"/>
      <c r="E3538" s="30"/>
      <c r="F3538" s="30"/>
      <c r="G3538" s="30"/>
      <c r="H3538" s="30"/>
      <c r="I3538" s="30"/>
      <c r="J3538" s="30"/>
      <c r="K3538" s="30"/>
      <c r="L3538" s="30"/>
      <c r="M3538" s="30"/>
      <c r="N3538" s="30"/>
      <c r="O3538" s="30"/>
      <c r="P3538" s="30"/>
      <c r="Q3538" s="30"/>
      <c r="R3538" s="30"/>
      <c r="S3538" s="30"/>
      <c r="T3538" s="30"/>
      <c r="U3538" s="30"/>
      <c r="V3538" s="30"/>
      <c r="W3538" s="30"/>
      <c r="X3538" s="31"/>
      <c r="Y3538" s="30"/>
      <c r="Z3538" s="32"/>
    </row>
    <row r="3539" spans="2:26" x14ac:dyDescent="0.2">
      <c r="B3539" s="34"/>
      <c r="C3539" s="30"/>
      <c r="D3539" s="30"/>
      <c r="E3539" s="30"/>
      <c r="F3539" s="30"/>
      <c r="G3539" s="30"/>
      <c r="H3539" s="30"/>
      <c r="I3539" s="30"/>
      <c r="J3539" s="30"/>
      <c r="K3539" s="30"/>
      <c r="L3539" s="30"/>
      <c r="M3539" s="30"/>
      <c r="N3539" s="30"/>
      <c r="O3539" s="30"/>
      <c r="P3539" s="30"/>
      <c r="Q3539" s="30"/>
      <c r="R3539" s="30"/>
      <c r="S3539" s="30"/>
      <c r="T3539" s="30"/>
      <c r="U3539" s="30"/>
      <c r="V3539" s="30"/>
      <c r="W3539" s="30"/>
      <c r="X3539" s="31"/>
      <c r="Y3539" s="30"/>
      <c r="Z3539" s="32"/>
    </row>
    <row r="3540" spans="2:26" x14ac:dyDescent="0.2">
      <c r="B3540" s="34"/>
      <c r="C3540" s="30"/>
      <c r="D3540" s="30"/>
      <c r="E3540" s="30"/>
      <c r="F3540" s="30"/>
      <c r="G3540" s="30"/>
      <c r="H3540" s="30"/>
      <c r="I3540" s="30"/>
      <c r="J3540" s="30"/>
      <c r="K3540" s="30"/>
      <c r="L3540" s="30"/>
      <c r="M3540" s="30"/>
      <c r="N3540" s="30"/>
      <c r="O3540" s="30"/>
      <c r="P3540" s="30"/>
      <c r="Q3540" s="30"/>
      <c r="R3540" s="30"/>
      <c r="S3540" s="30"/>
      <c r="T3540" s="30"/>
      <c r="U3540" s="30"/>
      <c r="V3540" s="30"/>
      <c r="W3540" s="30"/>
      <c r="X3540" s="31"/>
      <c r="Y3540" s="30"/>
      <c r="Z3540" s="32"/>
    </row>
    <row r="3541" spans="2:26" x14ac:dyDescent="0.2">
      <c r="B3541" s="34"/>
      <c r="C3541" s="30"/>
      <c r="D3541" s="30"/>
      <c r="E3541" s="30"/>
      <c r="F3541" s="30"/>
      <c r="G3541" s="30"/>
      <c r="H3541" s="30"/>
      <c r="I3541" s="30"/>
      <c r="J3541" s="30"/>
      <c r="K3541" s="30"/>
      <c r="L3541" s="30"/>
      <c r="M3541" s="30"/>
      <c r="N3541" s="30"/>
      <c r="O3541" s="30"/>
      <c r="P3541" s="30"/>
      <c r="Q3541" s="30"/>
      <c r="R3541" s="30"/>
      <c r="S3541" s="30"/>
      <c r="T3541" s="30"/>
      <c r="U3541" s="30"/>
      <c r="V3541" s="30"/>
      <c r="W3541" s="30"/>
      <c r="X3541" s="31"/>
      <c r="Y3541" s="30"/>
      <c r="Z3541" s="32"/>
    </row>
    <row r="3542" spans="2:26" x14ac:dyDescent="0.2">
      <c r="B3542" s="34"/>
      <c r="C3542" s="30"/>
      <c r="D3542" s="30"/>
      <c r="E3542" s="30"/>
      <c r="F3542" s="30"/>
      <c r="G3542" s="30"/>
      <c r="H3542" s="30"/>
      <c r="I3542" s="30"/>
      <c r="J3542" s="30"/>
      <c r="K3542" s="30"/>
      <c r="L3542" s="30"/>
      <c r="M3542" s="30"/>
      <c r="N3542" s="30"/>
      <c r="O3542" s="30"/>
      <c r="P3542" s="30"/>
      <c r="Q3542" s="30"/>
      <c r="R3542" s="30"/>
      <c r="S3542" s="30"/>
      <c r="T3542" s="30"/>
      <c r="U3542" s="30"/>
      <c r="V3542" s="30"/>
      <c r="W3542" s="30"/>
      <c r="X3542" s="31"/>
      <c r="Y3542" s="30"/>
      <c r="Z3542" s="32"/>
    </row>
    <row r="3543" spans="2:26" x14ac:dyDescent="0.2">
      <c r="B3543" s="34"/>
      <c r="C3543" s="30"/>
      <c r="D3543" s="30"/>
      <c r="E3543" s="30"/>
      <c r="F3543" s="30"/>
      <c r="G3543" s="30"/>
      <c r="H3543" s="30"/>
      <c r="I3543" s="30"/>
      <c r="J3543" s="30"/>
      <c r="K3543" s="30"/>
      <c r="L3543" s="30"/>
      <c r="M3543" s="30"/>
      <c r="N3543" s="30"/>
      <c r="O3543" s="30"/>
      <c r="P3543" s="30"/>
      <c r="Q3543" s="30"/>
      <c r="R3543" s="30"/>
      <c r="S3543" s="30"/>
      <c r="T3543" s="30"/>
      <c r="U3543" s="30"/>
      <c r="V3543" s="30"/>
      <c r="W3543" s="30"/>
      <c r="X3543" s="31"/>
      <c r="Y3543" s="30"/>
      <c r="Z3543" s="32"/>
    </row>
    <row r="3544" spans="2:26" x14ac:dyDescent="0.2">
      <c r="B3544" s="34"/>
      <c r="C3544" s="30"/>
      <c r="D3544" s="30"/>
      <c r="E3544" s="30"/>
      <c r="F3544" s="30"/>
      <c r="G3544" s="30"/>
      <c r="H3544" s="30"/>
      <c r="I3544" s="30"/>
      <c r="J3544" s="30"/>
      <c r="K3544" s="30"/>
      <c r="L3544" s="30"/>
      <c r="M3544" s="30"/>
      <c r="N3544" s="30"/>
      <c r="O3544" s="30"/>
      <c r="P3544" s="30"/>
      <c r="Q3544" s="30"/>
      <c r="R3544" s="30"/>
      <c r="S3544" s="30"/>
      <c r="T3544" s="30"/>
      <c r="U3544" s="30"/>
      <c r="V3544" s="30"/>
      <c r="W3544" s="30"/>
      <c r="X3544" s="31"/>
      <c r="Y3544" s="30"/>
      <c r="Z3544" s="32"/>
    </row>
    <row r="3545" spans="2:26" x14ac:dyDescent="0.2">
      <c r="B3545" s="34"/>
      <c r="C3545" s="30"/>
      <c r="D3545" s="30"/>
      <c r="E3545" s="30"/>
      <c r="F3545" s="30"/>
      <c r="G3545" s="30"/>
      <c r="H3545" s="30"/>
      <c r="I3545" s="30"/>
      <c r="J3545" s="30"/>
      <c r="K3545" s="30"/>
      <c r="L3545" s="30"/>
      <c r="M3545" s="30"/>
      <c r="N3545" s="30"/>
      <c r="O3545" s="30"/>
      <c r="P3545" s="30"/>
      <c r="Q3545" s="30"/>
      <c r="R3545" s="30"/>
      <c r="S3545" s="30"/>
      <c r="T3545" s="30"/>
      <c r="U3545" s="30"/>
      <c r="V3545" s="30"/>
      <c r="W3545" s="30"/>
      <c r="X3545" s="31"/>
      <c r="Y3545" s="30"/>
      <c r="Z3545" s="32"/>
    </row>
    <row r="3546" spans="2:26" x14ac:dyDescent="0.2">
      <c r="B3546" s="34"/>
      <c r="C3546" s="30"/>
      <c r="D3546" s="30"/>
      <c r="E3546" s="30"/>
      <c r="F3546" s="30"/>
      <c r="G3546" s="30"/>
      <c r="H3546" s="30"/>
      <c r="I3546" s="30"/>
      <c r="J3546" s="30"/>
      <c r="K3546" s="30"/>
      <c r="L3546" s="30"/>
      <c r="M3546" s="30"/>
      <c r="N3546" s="30"/>
      <c r="O3546" s="30"/>
      <c r="P3546" s="30"/>
      <c r="Q3546" s="30"/>
      <c r="R3546" s="30"/>
      <c r="S3546" s="30"/>
      <c r="T3546" s="30"/>
      <c r="U3546" s="30"/>
      <c r="V3546" s="30"/>
      <c r="W3546" s="30"/>
      <c r="X3546" s="31"/>
      <c r="Y3546" s="30"/>
      <c r="Z3546" s="32"/>
    </row>
    <row r="3547" spans="2:26" x14ac:dyDescent="0.2">
      <c r="B3547" s="34"/>
      <c r="C3547" s="30"/>
      <c r="D3547" s="30"/>
      <c r="E3547" s="30"/>
      <c r="F3547" s="30"/>
      <c r="G3547" s="30"/>
      <c r="H3547" s="30"/>
      <c r="I3547" s="30"/>
      <c r="J3547" s="30"/>
      <c r="K3547" s="30"/>
      <c r="L3547" s="30"/>
      <c r="M3547" s="30"/>
      <c r="N3547" s="30"/>
      <c r="O3547" s="30"/>
      <c r="P3547" s="30"/>
      <c r="Q3547" s="30"/>
      <c r="R3547" s="30"/>
      <c r="S3547" s="30"/>
      <c r="T3547" s="30"/>
      <c r="U3547" s="30"/>
      <c r="V3547" s="30"/>
      <c r="W3547" s="30"/>
      <c r="X3547" s="31"/>
      <c r="Y3547" s="30"/>
      <c r="Z3547" s="32"/>
    </row>
    <row r="3548" spans="2:26" x14ac:dyDescent="0.2">
      <c r="B3548" s="34"/>
      <c r="C3548" s="30"/>
      <c r="D3548" s="30"/>
      <c r="E3548" s="30"/>
      <c r="F3548" s="30"/>
      <c r="G3548" s="30"/>
      <c r="H3548" s="30"/>
      <c r="I3548" s="30"/>
      <c r="J3548" s="30"/>
      <c r="K3548" s="30"/>
      <c r="L3548" s="30"/>
      <c r="M3548" s="30"/>
      <c r="N3548" s="30"/>
      <c r="O3548" s="30"/>
      <c r="P3548" s="30"/>
      <c r="Q3548" s="30"/>
      <c r="R3548" s="30"/>
      <c r="S3548" s="30"/>
      <c r="T3548" s="30"/>
      <c r="U3548" s="30"/>
      <c r="V3548" s="30"/>
      <c r="W3548" s="30"/>
      <c r="X3548" s="31"/>
      <c r="Y3548" s="30"/>
      <c r="Z3548" s="32"/>
    </row>
    <row r="3549" spans="2:26" x14ac:dyDescent="0.2">
      <c r="B3549" s="34"/>
      <c r="C3549" s="30"/>
      <c r="D3549" s="30"/>
      <c r="E3549" s="30"/>
      <c r="F3549" s="30"/>
      <c r="G3549" s="30"/>
      <c r="H3549" s="30"/>
      <c r="I3549" s="30"/>
      <c r="J3549" s="30"/>
      <c r="K3549" s="30"/>
      <c r="L3549" s="30"/>
      <c r="M3549" s="30"/>
      <c r="N3549" s="30"/>
      <c r="O3549" s="30"/>
      <c r="P3549" s="30"/>
      <c r="Q3549" s="30"/>
      <c r="R3549" s="30"/>
      <c r="S3549" s="30"/>
      <c r="T3549" s="30"/>
      <c r="U3549" s="30"/>
      <c r="V3549" s="30"/>
      <c r="W3549" s="30"/>
      <c r="X3549" s="31"/>
      <c r="Y3549" s="30"/>
      <c r="Z3549" s="32"/>
    </row>
    <row r="3550" spans="2:26" x14ac:dyDescent="0.2">
      <c r="B3550" s="34"/>
      <c r="C3550" s="30"/>
      <c r="D3550" s="30"/>
      <c r="E3550" s="30"/>
      <c r="F3550" s="30"/>
      <c r="G3550" s="30"/>
      <c r="H3550" s="30"/>
      <c r="I3550" s="30"/>
      <c r="J3550" s="30"/>
      <c r="K3550" s="30"/>
      <c r="L3550" s="30"/>
      <c r="M3550" s="30"/>
      <c r="N3550" s="30"/>
      <c r="O3550" s="30"/>
      <c r="P3550" s="30"/>
      <c r="Q3550" s="30"/>
      <c r="R3550" s="30"/>
      <c r="S3550" s="30"/>
      <c r="T3550" s="30"/>
      <c r="U3550" s="30"/>
      <c r="V3550" s="30"/>
      <c r="W3550" s="30"/>
      <c r="X3550" s="31"/>
      <c r="Y3550" s="30"/>
      <c r="Z3550" s="32"/>
    </row>
    <row r="3551" spans="2:26" x14ac:dyDescent="0.2">
      <c r="B3551" s="34"/>
      <c r="C3551" s="30"/>
      <c r="D3551" s="30"/>
      <c r="E3551" s="30"/>
      <c r="F3551" s="30"/>
      <c r="G3551" s="30"/>
      <c r="H3551" s="30"/>
      <c r="I3551" s="30"/>
      <c r="J3551" s="30"/>
      <c r="K3551" s="30"/>
      <c r="L3551" s="30"/>
      <c r="M3551" s="30"/>
      <c r="N3551" s="30"/>
      <c r="O3551" s="30"/>
      <c r="P3551" s="30"/>
      <c r="Q3551" s="30"/>
      <c r="R3551" s="30"/>
      <c r="S3551" s="30"/>
      <c r="T3551" s="30"/>
      <c r="U3551" s="30"/>
      <c r="V3551" s="30"/>
      <c r="W3551" s="30"/>
      <c r="X3551" s="31"/>
      <c r="Y3551" s="30"/>
      <c r="Z3551" s="32"/>
    </row>
    <row r="3552" spans="2:26" x14ac:dyDescent="0.2">
      <c r="B3552" s="34"/>
      <c r="C3552" s="30"/>
      <c r="D3552" s="30"/>
      <c r="E3552" s="30"/>
      <c r="F3552" s="30"/>
      <c r="G3552" s="30"/>
      <c r="H3552" s="30"/>
      <c r="I3552" s="30"/>
      <c r="J3552" s="30"/>
      <c r="K3552" s="30"/>
      <c r="L3552" s="30"/>
      <c r="M3552" s="30"/>
      <c r="N3552" s="30"/>
      <c r="O3552" s="30"/>
      <c r="P3552" s="30"/>
      <c r="Q3552" s="30"/>
      <c r="R3552" s="30"/>
      <c r="S3552" s="30"/>
      <c r="T3552" s="30"/>
      <c r="U3552" s="30"/>
      <c r="V3552" s="30"/>
      <c r="W3552" s="30"/>
      <c r="X3552" s="31"/>
      <c r="Y3552" s="30"/>
      <c r="Z3552" s="32"/>
    </row>
    <row r="3553" spans="2:26" x14ac:dyDescent="0.2">
      <c r="B3553" s="34"/>
      <c r="C3553" s="30"/>
      <c r="D3553" s="30"/>
      <c r="E3553" s="30"/>
      <c r="F3553" s="30"/>
      <c r="G3553" s="30"/>
      <c r="H3553" s="30"/>
      <c r="I3553" s="30"/>
      <c r="J3553" s="30"/>
      <c r="K3553" s="30"/>
      <c r="L3553" s="30"/>
      <c r="M3553" s="30"/>
      <c r="N3553" s="30"/>
      <c r="O3553" s="30"/>
      <c r="P3553" s="30"/>
      <c r="Q3553" s="30"/>
      <c r="R3553" s="30"/>
      <c r="S3553" s="30"/>
      <c r="T3553" s="30"/>
      <c r="U3553" s="30"/>
      <c r="V3553" s="30"/>
      <c r="W3553" s="30"/>
      <c r="X3553" s="31"/>
      <c r="Y3553" s="30"/>
      <c r="Z3553" s="32"/>
    </row>
    <row r="3554" spans="2:26" x14ac:dyDescent="0.2">
      <c r="B3554" s="34"/>
      <c r="C3554" s="30"/>
      <c r="D3554" s="30"/>
      <c r="E3554" s="30"/>
      <c r="F3554" s="30"/>
      <c r="G3554" s="30"/>
      <c r="H3554" s="30"/>
      <c r="I3554" s="30"/>
      <c r="J3554" s="30"/>
      <c r="K3554" s="30"/>
      <c r="L3554" s="30"/>
      <c r="M3554" s="30"/>
      <c r="N3554" s="30"/>
      <c r="O3554" s="30"/>
      <c r="P3554" s="30"/>
      <c r="Q3554" s="30"/>
      <c r="R3554" s="30"/>
      <c r="S3554" s="30"/>
      <c r="T3554" s="30"/>
      <c r="U3554" s="30"/>
      <c r="V3554" s="30"/>
      <c r="W3554" s="30"/>
      <c r="X3554" s="31"/>
      <c r="Y3554" s="30"/>
      <c r="Z3554" s="32"/>
    </row>
    <row r="3555" spans="2:26" x14ac:dyDescent="0.2">
      <c r="B3555" s="34"/>
      <c r="C3555" s="30"/>
      <c r="D3555" s="30"/>
      <c r="E3555" s="30"/>
      <c r="F3555" s="30"/>
      <c r="G3555" s="30"/>
      <c r="H3555" s="30"/>
      <c r="I3555" s="30"/>
      <c r="J3555" s="30"/>
      <c r="K3555" s="30"/>
      <c r="L3555" s="30"/>
      <c r="M3555" s="30"/>
      <c r="N3555" s="30"/>
      <c r="O3555" s="30"/>
      <c r="P3555" s="30"/>
      <c r="Q3555" s="30"/>
      <c r="R3555" s="30"/>
      <c r="S3555" s="30"/>
      <c r="T3555" s="30"/>
      <c r="U3555" s="30"/>
      <c r="V3555" s="30"/>
      <c r="W3555" s="30"/>
      <c r="X3555" s="31"/>
      <c r="Y3555" s="30"/>
      <c r="Z3555" s="32"/>
    </row>
    <row r="3556" spans="2:26" x14ac:dyDescent="0.2">
      <c r="B3556" s="34"/>
      <c r="C3556" s="30"/>
      <c r="D3556" s="30"/>
      <c r="E3556" s="30"/>
      <c r="F3556" s="30"/>
      <c r="G3556" s="30"/>
      <c r="H3556" s="30"/>
      <c r="I3556" s="30"/>
      <c r="J3556" s="30"/>
      <c r="K3556" s="30"/>
      <c r="L3556" s="30"/>
      <c r="M3556" s="30"/>
      <c r="N3556" s="30"/>
      <c r="O3556" s="30"/>
      <c r="P3556" s="30"/>
      <c r="Q3556" s="30"/>
      <c r="R3556" s="30"/>
      <c r="S3556" s="30"/>
      <c r="T3556" s="30"/>
      <c r="U3556" s="30"/>
      <c r="V3556" s="30"/>
      <c r="W3556" s="30"/>
      <c r="X3556" s="31"/>
      <c r="Y3556" s="30"/>
      <c r="Z3556" s="32"/>
    </row>
    <row r="3557" spans="2:26" x14ac:dyDescent="0.2">
      <c r="B3557" s="34"/>
      <c r="C3557" s="30"/>
      <c r="D3557" s="30"/>
      <c r="E3557" s="30"/>
      <c r="F3557" s="30"/>
      <c r="G3557" s="30"/>
      <c r="H3557" s="30"/>
      <c r="I3557" s="30"/>
      <c r="J3557" s="30"/>
      <c r="K3557" s="30"/>
      <c r="L3557" s="30"/>
      <c r="M3557" s="30"/>
      <c r="N3557" s="30"/>
      <c r="O3557" s="30"/>
      <c r="P3557" s="30"/>
      <c r="Q3557" s="30"/>
      <c r="R3557" s="30"/>
      <c r="S3557" s="30"/>
      <c r="T3557" s="30"/>
      <c r="U3557" s="30"/>
      <c r="V3557" s="30"/>
      <c r="W3557" s="30"/>
      <c r="X3557" s="31"/>
      <c r="Y3557" s="30"/>
      <c r="Z3557" s="32"/>
    </row>
    <row r="3558" spans="2:26" x14ac:dyDescent="0.2">
      <c r="B3558" s="34"/>
      <c r="C3558" s="30"/>
      <c r="D3558" s="30"/>
      <c r="E3558" s="30"/>
      <c r="F3558" s="30"/>
      <c r="G3558" s="30"/>
      <c r="H3558" s="30"/>
      <c r="I3558" s="30"/>
      <c r="J3558" s="30"/>
      <c r="K3558" s="30"/>
      <c r="L3558" s="30"/>
      <c r="M3558" s="30"/>
      <c r="N3558" s="30"/>
      <c r="O3558" s="30"/>
      <c r="P3558" s="30"/>
      <c r="Q3558" s="30"/>
      <c r="R3558" s="30"/>
      <c r="S3558" s="30"/>
      <c r="T3558" s="30"/>
      <c r="U3558" s="30"/>
      <c r="V3558" s="30"/>
      <c r="W3558" s="30"/>
      <c r="X3558" s="31"/>
      <c r="Y3558" s="30"/>
      <c r="Z3558" s="32"/>
    </row>
    <row r="3559" spans="2:26" x14ac:dyDescent="0.2">
      <c r="B3559" s="34"/>
      <c r="C3559" s="30"/>
      <c r="D3559" s="30"/>
      <c r="E3559" s="30"/>
      <c r="F3559" s="30"/>
      <c r="G3559" s="30"/>
      <c r="H3559" s="30"/>
      <c r="I3559" s="30"/>
      <c r="J3559" s="30"/>
      <c r="K3559" s="30"/>
      <c r="L3559" s="30"/>
      <c r="M3559" s="30"/>
      <c r="N3559" s="30"/>
      <c r="O3559" s="30"/>
      <c r="P3559" s="30"/>
      <c r="Q3559" s="30"/>
      <c r="R3559" s="30"/>
      <c r="S3559" s="30"/>
      <c r="T3559" s="30"/>
      <c r="U3559" s="30"/>
      <c r="V3559" s="30"/>
      <c r="W3559" s="30"/>
      <c r="X3559" s="31"/>
      <c r="Y3559" s="30"/>
      <c r="Z3559" s="32"/>
    </row>
    <row r="3560" spans="2:26" x14ac:dyDescent="0.2">
      <c r="B3560" s="34"/>
      <c r="C3560" s="30"/>
      <c r="D3560" s="30"/>
      <c r="E3560" s="30"/>
      <c r="F3560" s="30"/>
      <c r="G3560" s="30"/>
      <c r="H3560" s="30"/>
      <c r="I3560" s="30"/>
      <c r="J3560" s="30"/>
      <c r="K3560" s="30"/>
      <c r="L3560" s="30"/>
      <c r="M3560" s="30"/>
      <c r="N3560" s="30"/>
      <c r="O3560" s="30"/>
      <c r="P3560" s="30"/>
      <c r="Q3560" s="30"/>
      <c r="R3560" s="30"/>
      <c r="S3560" s="30"/>
      <c r="T3560" s="30"/>
      <c r="U3560" s="30"/>
      <c r="V3560" s="30"/>
      <c r="W3560" s="30"/>
      <c r="X3560" s="31"/>
      <c r="Y3560" s="30"/>
      <c r="Z3560" s="32"/>
    </row>
    <row r="3561" spans="2:26" x14ac:dyDescent="0.2">
      <c r="B3561" s="34"/>
      <c r="C3561" s="30"/>
      <c r="D3561" s="30"/>
      <c r="E3561" s="30"/>
      <c r="F3561" s="30"/>
      <c r="G3561" s="30"/>
      <c r="H3561" s="30"/>
      <c r="I3561" s="30"/>
      <c r="J3561" s="30"/>
      <c r="K3561" s="30"/>
      <c r="L3561" s="30"/>
      <c r="M3561" s="30"/>
      <c r="N3561" s="30"/>
      <c r="O3561" s="30"/>
      <c r="P3561" s="30"/>
      <c r="Q3561" s="30"/>
      <c r="R3561" s="30"/>
      <c r="S3561" s="30"/>
      <c r="T3561" s="30"/>
      <c r="U3561" s="30"/>
      <c r="V3561" s="30"/>
      <c r="W3561" s="30"/>
      <c r="X3561" s="31"/>
      <c r="Y3561" s="30"/>
      <c r="Z3561" s="32"/>
    </row>
    <row r="3562" spans="2:26" x14ac:dyDescent="0.2">
      <c r="B3562" s="34"/>
      <c r="C3562" s="30"/>
      <c r="D3562" s="30"/>
      <c r="E3562" s="30"/>
      <c r="F3562" s="30"/>
      <c r="G3562" s="30"/>
      <c r="H3562" s="30"/>
      <c r="I3562" s="30"/>
      <c r="J3562" s="30"/>
      <c r="K3562" s="30"/>
      <c r="L3562" s="30"/>
      <c r="M3562" s="30"/>
      <c r="N3562" s="30"/>
      <c r="O3562" s="30"/>
      <c r="P3562" s="30"/>
      <c r="Q3562" s="30"/>
      <c r="R3562" s="30"/>
      <c r="S3562" s="30"/>
      <c r="T3562" s="30"/>
      <c r="U3562" s="30"/>
      <c r="V3562" s="30"/>
      <c r="W3562" s="30"/>
      <c r="X3562" s="31"/>
      <c r="Y3562" s="30"/>
      <c r="Z3562" s="32"/>
    </row>
    <row r="3563" spans="2:26" x14ac:dyDescent="0.2">
      <c r="B3563" s="34"/>
      <c r="C3563" s="30"/>
      <c r="D3563" s="30"/>
      <c r="E3563" s="30"/>
      <c r="F3563" s="30"/>
      <c r="G3563" s="30"/>
      <c r="H3563" s="30"/>
      <c r="I3563" s="30"/>
      <c r="J3563" s="30"/>
      <c r="K3563" s="30"/>
      <c r="L3563" s="30"/>
      <c r="M3563" s="30"/>
      <c r="N3563" s="30"/>
      <c r="O3563" s="30"/>
      <c r="P3563" s="30"/>
      <c r="Q3563" s="30"/>
      <c r="R3563" s="30"/>
      <c r="S3563" s="30"/>
      <c r="T3563" s="30"/>
      <c r="U3563" s="30"/>
      <c r="V3563" s="30"/>
      <c r="W3563" s="30"/>
      <c r="X3563" s="31"/>
      <c r="Y3563" s="30"/>
      <c r="Z3563" s="32"/>
    </row>
    <row r="3564" spans="2:26" x14ac:dyDescent="0.2">
      <c r="B3564" s="34"/>
      <c r="C3564" s="30"/>
      <c r="D3564" s="30"/>
      <c r="E3564" s="30"/>
      <c r="F3564" s="30"/>
      <c r="G3564" s="30"/>
      <c r="H3564" s="30"/>
      <c r="I3564" s="30"/>
      <c r="J3564" s="30"/>
      <c r="K3564" s="30"/>
      <c r="L3564" s="30"/>
      <c r="M3564" s="30"/>
      <c r="N3564" s="30"/>
      <c r="O3564" s="30"/>
      <c r="P3564" s="30"/>
      <c r="Q3564" s="30"/>
      <c r="R3564" s="30"/>
      <c r="S3564" s="30"/>
      <c r="T3564" s="30"/>
      <c r="U3564" s="30"/>
      <c r="V3564" s="30"/>
      <c r="W3564" s="30"/>
      <c r="X3564" s="31"/>
      <c r="Y3564" s="30"/>
      <c r="Z3564" s="32"/>
    </row>
    <row r="3565" spans="2:26" x14ac:dyDescent="0.2">
      <c r="B3565" s="34"/>
      <c r="C3565" s="30"/>
      <c r="D3565" s="30"/>
      <c r="E3565" s="30"/>
      <c r="F3565" s="30"/>
      <c r="G3565" s="30"/>
      <c r="H3565" s="30"/>
      <c r="I3565" s="30"/>
      <c r="J3565" s="30"/>
      <c r="K3565" s="30"/>
      <c r="L3565" s="30"/>
      <c r="M3565" s="30"/>
      <c r="N3565" s="30"/>
      <c r="O3565" s="30"/>
      <c r="P3565" s="30"/>
      <c r="Q3565" s="30"/>
      <c r="R3565" s="30"/>
      <c r="S3565" s="30"/>
      <c r="T3565" s="30"/>
      <c r="U3565" s="30"/>
      <c r="V3565" s="30"/>
      <c r="W3565" s="30"/>
      <c r="X3565" s="31"/>
      <c r="Y3565" s="30"/>
      <c r="Z3565" s="32"/>
    </row>
    <row r="3566" spans="2:26" x14ac:dyDescent="0.2">
      <c r="B3566" s="34"/>
      <c r="C3566" s="30"/>
      <c r="D3566" s="30"/>
      <c r="E3566" s="30"/>
      <c r="F3566" s="30"/>
      <c r="G3566" s="30"/>
      <c r="H3566" s="30"/>
      <c r="I3566" s="30"/>
      <c r="J3566" s="30"/>
      <c r="K3566" s="30"/>
      <c r="L3566" s="30"/>
      <c r="M3566" s="30"/>
      <c r="N3566" s="30"/>
      <c r="O3566" s="30"/>
      <c r="P3566" s="30"/>
      <c r="Q3566" s="30"/>
      <c r="R3566" s="30"/>
      <c r="S3566" s="30"/>
      <c r="T3566" s="30"/>
      <c r="U3566" s="30"/>
      <c r="V3566" s="30"/>
      <c r="W3566" s="30"/>
      <c r="X3566" s="31"/>
      <c r="Y3566" s="30"/>
      <c r="Z3566" s="32"/>
    </row>
    <row r="3567" spans="2:26" x14ac:dyDescent="0.2">
      <c r="B3567" s="34"/>
      <c r="C3567" s="30"/>
      <c r="D3567" s="30"/>
      <c r="E3567" s="30"/>
      <c r="F3567" s="30"/>
      <c r="G3567" s="30"/>
      <c r="H3567" s="30"/>
      <c r="I3567" s="30"/>
      <c r="J3567" s="30"/>
      <c r="K3567" s="30"/>
      <c r="L3567" s="30"/>
      <c r="M3567" s="30"/>
      <c r="N3567" s="30"/>
      <c r="O3567" s="30"/>
      <c r="P3567" s="30"/>
      <c r="Q3567" s="30"/>
      <c r="R3567" s="30"/>
      <c r="S3567" s="30"/>
      <c r="T3567" s="30"/>
      <c r="U3567" s="30"/>
      <c r="V3567" s="30"/>
      <c r="W3567" s="30"/>
      <c r="X3567" s="31"/>
      <c r="Y3567" s="30"/>
      <c r="Z3567" s="32"/>
    </row>
    <row r="3568" spans="2:26" x14ac:dyDescent="0.2">
      <c r="B3568" s="34"/>
      <c r="C3568" s="30"/>
      <c r="D3568" s="30"/>
      <c r="E3568" s="30"/>
      <c r="F3568" s="30"/>
      <c r="G3568" s="30"/>
      <c r="H3568" s="30"/>
      <c r="I3568" s="30"/>
      <c r="J3568" s="30"/>
      <c r="K3568" s="30"/>
      <c r="L3568" s="30"/>
      <c r="M3568" s="30"/>
      <c r="N3568" s="30"/>
      <c r="O3568" s="30"/>
      <c r="P3568" s="30"/>
      <c r="Q3568" s="30"/>
      <c r="R3568" s="30"/>
      <c r="S3568" s="30"/>
      <c r="T3568" s="30"/>
      <c r="U3568" s="30"/>
      <c r="V3568" s="30"/>
      <c r="W3568" s="30"/>
      <c r="X3568" s="31"/>
      <c r="Y3568" s="30"/>
      <c r="Z3568" s="32"/>
    </row>
    <row r="3569" spans="2:26" x14ac:dyDescent="0.2">
      <c r="B3569" s="34"/>
      <c r="C3569" s="30"/>
      <c r="D3569" s="30"/>
      <c r="E3569" s="30"/>
      <c r="F3569" s="30"/>
      <c r="G3569" s="30"/>
      <c r="H3569" s="30"/>
      <c r="I3569" s="30"/>
      <c r="J3569" s="30"/>
      <c r="K3569" s="30"/>
      <c r="L3569" s="30"/>
      <c r="M3569" s="30"/>
      <c r="N3569" s="30"/>
      <c r="O3569" s="30"/>
      <c r="P3569" s="30"/>
      <c r="Q3569" s="30"/>
      <c r="R3569" s="30"/>
      <c r="S3569" s="30"/>
      <c r="T3569" s="30"/>
      <c r="U3569" s="30"/>
      <c r="V3569" s="30"/>
      <c r="W3569" s="30"/>
      <c r="X3569" s="31"/>
      <c r="Y3569" s="30"/>
      <c r="Z3569" s="32"/>
    </row>
    <row r="3570" spans="2:26" x14ac:dyDescent="0.2">
      <c r="B3570" s="34"/>
      <c r="C3570" s="30"/>
      <c r="D3570" s="30"/>
      <c r="E3570" s="30"/>
      <c r="F3570" s="30"/>
      <c r="G3570" s="30"/>
      <c r="H3570" s="30"/>
      <c r="I3570" s="30"/>
      <c r="J3570" s="30"/>
      <c r="K3570" s="30"/>
      <c r="L3570" s="30"/>
      <c r="M3570" s="30"/>
      <c r="N3570" s="30"/>
      <c r="O3570" s="30"/>
      <c r="P3570" s="30"/>
      <c r="Q3570" s="30"/>
      <c r="R3570" s="30"/>
      <c r="S3570" s="30"/>
      <c r="T3570" s="30"/>
      <c r="U3570" s="30"/>
      <c r="V3570" s="30"/>
      <c r="W3570" s="30"/>
      <c r="X3570" s="31"/>
      <c r="Y3570" s="30"/>
      <c r="Z3570" s="32"/>
    </row>
    <row r="3571" spans="2:26" x14ac:dyDescent="0.2">
      <c r="B3571" s="34"/>
      <c r="C3571" s="30"/>
      <c r="D3571" s="30"/>
      <c r="E3571" s="30"/>
      <c r="F3571" s="30"/>
      <c r="G3571" s="30"/>
      <c r="H3571" s="30"/>
      <c r="I3571" s="30"/>
      <c r="J3571" s="30"/>
      <c r="K3571" s="30"/>
      <c r="L3571" s="30"/>
      <c r="M3571" s="30"/>
      <c r="N3571" s="30"/>
      <c r="O3571" s="30"/>
      <c r="P3571" s="30"/>
      <c r="Q3571" s="30"/>
      <c r="R3571" s="30"/>
      <c r="S3571" s="30"/>
      <c r="T3571" s="30"/>
      <c r="U3571" s="30"/>
      <c r="V3571" s="30"/>
      <c r="W3571" s="30"/>
      <c r="X3571" s="31"/>
      <c r="Y3571" s="30"/>
      <c r="Z3571" s="32"/>
    </row>
    <row r="3572" spans="2:26" x14ac:dyDescent="0.2">
      <c r="B3572" s="34"/>
      <c r="C3572" s="30"/>
      <c r="D3572" s="30"/>
      <c r="E3572" s="30"/>
      <c r="F3572" s="30"/>
      <c r="G3572" s="30"/>
      <c r="H3572" s="30"/>
      <c r="I3572" s="30"/>
      <c r="J3572" s="30"/>
      <c r="K3572" s="30"/>
      <c r="L3572" s="30"/>
      <c r="M3572" s="30"/>
      <c r="N3572" s="30"/>
      <c r="O3572" s="30"/>
      <c r="P3572" s="30"/>
      <c r="Q3572" s="30"/>
      <c r="R3572" s="30"/>
      <c r="S3572" s="30"/>
      <c r="T3572" s="30"/>
      <c r="U3572" s="30"/>
      <c r="V3572" s="30"/>
      <c r="W3572" s="30"/>
      <c r="X3572" s="31"/>
      <c r="Y3572" s="30"/>
      <c r="Z3572" s="32"/>
    </row>
    <row r="3573" spans="2:26" x14ac:dyDescent="0.2">
      <c r="B3573" s="34"/>
      <c r="C3573" s="30"/>
      <c r="D3573" s="30"/>
      <c r="E3573" s="30"/>
      <c r="F3573" s="30"/>
      <c r="G3573" s="30"/>
      <c r="H3573" s="30"/>
      <c r="I3573" s="30"/>
      <c r="J3573" s="30"/>
      <c r="K3573" s="30"/>
      <c r="L3573" s="30"/>
      <c r="M3573" s="30"/>
      <c r="N3573" s="30"/>
      <c r="O3573" s="30"/>
      <c r="P3573" s="30"/>
      <c r="Q3573" s="30"/>
      <c r="R3573" s="30"/>
      <c r="S3573" s="30"/>
      <c r="T3573" s="30"/>
      <c r="U3573" s="30"/>
      <c r="V3573" s="30"/>
      <c r="W3573" s="30"/>
      <c r="X3573" s="31"/>
      <c r="Y3573" s="30"/>
      <c r="Z3573" s="32"/>
    </row>
    <row r="3574" spans="2:26" x14ac:dyDescent="0.2">
      <c r="B3574" s="34"/>
      <c r="C3574" s="30"/>
      <c r="D3574" s="30"/>
      <c r="E3574" s="30"/>
      <c r="F3574" s="30"/>
      <c r="G3574" s="30"/>
      <c r="H3574" s="30"/>
      <c r="I3574" s="30"/>
      <c r="J3574" s="30"/>
      <c r="K3574" s="30"/>
      <c r="L3574" s="30"/>
      <c r="M3574" s="30"/>
      <c r="N3574" s="30"/>
      <c r="O3574" s="30"/>
      <c r="P3574" s="30"/>
      <c r="Q3574" s="30"/>
      <c r="R3574" s="30"/>
      <c r="S3574" s="30"/>
      <c r="T3574" s="30"/>
      <c r="U3574" s="30"/>
      <c r="V3574" s="30"/>
      <c r="W3574" s="30"/>
      <c r="X3574" s="31"/>
      <c r="Y3574" s="30"/>
      <c r="Z3574" s="32"/>
    </row>
    <row r="3575" spans="2:26" x14ac:dyDescent="0.2">
      <c r="B3575" s="34"/>
      <c r="C3575" s="30"/>
      <c r="D3575" s="30"/>
      <c r="E3575" s="30"/>
      <c r="F3575" s="30"/>
      <c r="G3575" s="30"/>
      <c r="H3575" s="30"/>
      <c r="I3575" s="30"/>
      <c r="J3575" s="30"/>
      <c r="K3575" s="30"/>
      <c r="L3575" s="30"/>
      <c r="M3575" s="30"/>
      <c r="N3575" s="30"/>
      <c r="O3575" s="30"/>
      <c r="P3575" s="30"/>
      <c r="Q3575" s="30"/>
      <c r="R3575" s="30"/>
      <c r="S3575" s="30"/>
      <c r="T3575" s="30"/>
      <c r="U3575" s="30"/>
      <c r="V3575" s="30"/>
      <c r="W3575" s="30"/>
      <c r="X3575" s="31"/>
      <c r="Y3575" s="30"/>
      <c r="Z3575" s="32"/>
    </row>
    <row r="3576" spans="2:26" x14ac:dyDescent="0.2">
      <c r="B3576" s="34"/>
      <c r="C3576" s="30"/>
      <c r="D3576" s="30"/>
      <c r="E3576" s="30"/>
      <c r="F3576" s="30"/>
      <c r="G3576" s="30"/>
      <c r="H3576" s="30"/>
      <c r="I3576" s="30"/>
      <c r="J3576" s="30"/>
      <c r="K3576" s="30"/>
      <c r="L3576" s="30"/>
      <c r="M3576" s="30"/>
      <c r="N3576" s="30"/>
      <c r="O3576" s="30"/>
      <c r="P3576" s="30"/>
      <c r="Q3576" s="30"/>
      <c r="R3576" s="30"/>
      <c r="S3576" s="30"/>
      <c r="T3576" s="30"/>
      <c r="U3576" s="30"/>
      <c r="V3576" s="30"/>
      <c r="W3576" s="30"/>
      <c r="X3576" s="31"/>
      <c r="Y3576" s="30"/>
      <c r="Z3576" s="32"/>
    </row>
    <row r="3577" spans="2:26" x14ac:dyDescent="0.2">
      <c r="B3577" s="34"/>
      <c r="C3577" s="30"/>
      <c r="D3577" s="30"/>
      <c r="E3577" s="30"/>
      <c r="F3577" s="30"/>
      <c r="G3577" s="30"/>
      <c r="H3577" s="30"/>
      <c r="I3577" s="30"/>
      <c r="J3577" s="30"/>
      <c r="K3577" s="30"/>
      <c r="L3577" s="30"/>
      <c r="M3577" s="30"/>
      <c r="N3577" s="30"/>
      <c r="O3577" s="30"/>
      <c r="P3577" s="30"/>
      <c r="Q3577" s="30"/>
      <c r="R3577" s="30"/>
      <c r="S3577" s="30"/>
      <c r="T3577" s="30"/>
      <c r="U3577" s="30"/>
      <c r="V3577" s="30"/>
      <c r="W3577" s="30"/>
      <c r="X3577" s="31"/>
      <c r="Y3577" s="30"/>
      <c r="Z3577" s="32"/>
    </row>
    <row r="3578" spans="2:26" x14ac:dyDescent="0.2">
      <c r="B3578" s="34"/>
      <c r="C3578" s="30"/>
      <c r="D3578" s="30"/>
      <c r="E3578" s="30"/>
      <c r="F3578" s="30"/>
      <c r="G3578" s="30"/>
      <c r="H3578" s="30"/>
      <c r="I3578" s="30"/>
      <c r="J3578" s="30"/>
      <c r="K3578" s="30"/>
      <c r="L3578" s="30"/>
      <c r="M3578" s="30"/>
      <c r="N3578" s="30"/>
      <c r="O3578" s="30"/>
      <c r="P3578" s="30"/>
      <c r="Q3578" s="30"/>
      <c r="R3578" s="30"/>
      <c r="S3578" s="30"/>
      <c r="T3578" s="30"/>
      <c r="U3578" s="30"/>
      <c r="V3578" s="30"/>
      <c r="W3578" s="30"/>
      <c r="X3578" s="31"/>
      <c r="Y3578" s="30"/>
      <c r="Z3578" s="32"/>
    </row>
    <row r="3579" spans="2:26" x14ac:dyDescent="0.2">
      <c r="B3579" s="34"/>
      <c r="C3579" s="30"/>
      <c r="D3579" s="30"/>
      <c r="E3579" s="30"/>
      <c r="F3579" s="30"/>
      <c r="G3579" s="30"/>
      <c r="H3579" s="30"/>
      <c r="I3579" s="30"/>
      <c r="J3579" s="30"/>
      <c r="K3579" s="30"/>
      <c r="L3579" s="30"/>
      <c r="M3579" s="30"/>
      <c r="N3579" s="30"/>
      <c r="O3579" s="30"/>
      <c r="P3579" s="30"/>
      <c r="Q3579" s="30"/>
      <c r="R3579" s="30"/>
      <c r="S3579" s="30"/>
      <c r="T3579" s="30"/>
      <c r="U3579" s="30"/>
      <c r="V3579" s="30"/>
      <c r="W3579" s="30"/>
      <c r="X3579" s="31"/>
      <c r="Y3579" s="30"/>
      <c r="Z3579" s="32"/>
    </row>
    <row r="3580" spans="2:26" x14ac:dyDescent="0.2">
      <c r="B3580" s="34"/>
      <c r="C3580" s="30"/>
      <c r="D3580" s="30"/>
      <c r="E3580" s="30"/>
      <c r="F3580" s="30"/>
      <c r="G3580" s="30"/>
      <c r="H3580" s="30"/>
      <c r="I3580" s="30"/>
      <c r="J3580" s="30"/>
      <c r="K3580" s="30"/>
      <c r="L3580" s="30"/>
      <c r="M3580" s="30"/>
      <c r="N3580" s="30"/>
      <c r="O3580" s="30"/>
      <c r="P3580" s="30"/>
      <c r="Q3580" s="30"/>
      <c r="R3580" s="30"/>
      <c r="S3580" s="30"/>
      <c r="T3580" s="30"/>
      <c r="U3580" s="30"/>
      <c r="V3580" s="30"/>
      <c r="W3580" s="30"/>
      <c r="X3580" s="31"/>
      <c r="Y3580" s="30"/>
      <c r="Z3580" s="32"/>
    </row>
    <row r="3581" spans="2:26" x14ac:dyDescent="0.2">
      <c r="B3581" s="34"/>
      <c r="C3581" s="30"/>
      <c r="D3581" s="30"/>
      <c r="E3581" s="30"/>
      <c r="F3581" s="30"/>
      <c r="G3581" s="30"/>
      <c r="H3581" s="30"/>
      <c r="I3581" s="30"/>
      <c r="J3581" s="30"/>
      <c r="K3581" s="30"/>
      <c r="L3581" s="30"/>
      <c r="M3581" s="30"/>
      <c r="N3581" s="30"/>
      <c r="O3581" s="30"/>
      <c r="P3581" s="30"/>
      <c r="Q3581" s="30"/>
      <c r="R3581" s="30"/>
      <c r="S3581" s="30"/>
      <c r="T3581" s="30"/>
      <c r="U3581" s="30"/>
      <c r="V3581" s="30"/>
      <c r="W3581" s="30"/>
      <c r="X3581" s="31"/>
      <c r="Y3581" s="30"/>
      <c r="Z3581" s="32"/>
    </row>
    <row r="3582" spans="2:26" x14ac:dyDescent="0.2">
      <c r="B3582" s="34"/>
      <c r="C3582" s="30"/>
      <c r="D3582" s="30"/>
      <c r="E3582" s="30"/>
      <c r="F3582" s="30"/>
      <c r="G3582" s="30"/>
      <c r="H3582" s="30"/>
      <c r="I3582" s="30"/>
      <c r="J3582" s="30"/>
      <c r="K3582" s="30"/>
      <c r="L3582" s="30"/>
      <c r="M3582" s="30"/>
      <c r="N3582" s="30"/>
      <c r="O3582" s="30"/>
      <c r="P3582" s="30"/>
      <c r="Q3582" s="30"/>
      <c r="R3582" s="30"/>
      <c r="S3582" s="30"/>
      <c r="T3582" s="30"/>
      <c r="U3582" s="30"/>
      <c r="V3582" s="30"/>
      <c r="W3582" s="30"/>
      <c r="X3582" s="31"/>
      <c r="Y3582" s="30"/>
      <c r="Z3582" s="32"/>
    </row>
    <row r="3583" spans="2:26" x14ac:dyDescent="0.2">
      <c r="B3583" s="34"/>
      <c r="C3583" s="30"/>
      <c r="D3583" s="30"/>
      <c r="E3583" s="30"/>
      <c r="F3583" s="30"/>
      <c r="G3583" s="30"/>
      <c r="H3583" s="30"/>
      <c r="I3583" s="30"/>
      <c r="J3583" s="30"/>
      <c r="K3583" s="30"/>
      <c r="L3583" s="30"/>
      <c r="M3583" s="30"/>
      <c r="N3583" s="30"/>
      <c r="O3583" s="30"/>
      <c r="P3583" s="30"/>
      <c r="Q3583" s="30"/>
      <c r="R3583" s="30"/>
      <c r="S3583" s="30"/>
      <c r="T3583" s="30"/>
      <c r="U3583" s="30"/>
      <c r="V3583" s="30"/>
      <c r="W3583" s="30"/>
      <c r="X3583" s="31"/>
      <c r="Y3583" s="30"/>
      <c r="Z3583" s="32"/>
    </row>
    <row r="3584" spans="2:26" x14ac:dyDescent="0.2">
      <c r="B3584" s="34"/>
      <c r="C3584" s="30"/>
      <c r="D3584" s="30"/>
      <c r="E3584" s="30"/>
      <c r="F3584" s="30"/>
      <c r="G3584" s="30"/>
      <c r="H3584" s="30"/>
      <c r="I3584" s="30"/>
      <c r="J3584" s="30"/>
      <c r="K3584" s="30"/>
      <c r="L3584" s="30"/>
      <c r="M3584" s="30"/>
      <c r="N3584" s="30"/>
      <c r="O3584" s="30"/>
      <c r="P3584" s="30"/>
      <c r="Q3584" s="30"/>
      <c r="R3584" s="30"/>
      <c r="S3584" s="30"/>
      <c r="T3584" s="30"/>
      <c r="U3584" s="30"/>
      <c r="V3584" s="30"/>
      <c r="W3584" s="30"/>
      <c r="X3584" s="31"/>
      <c r="Y3584" s="30"/>
      <c r="Z3584" s="32"/>
    </row>
    <row r="3585" spans="2:26" x14ac:dyDescent="0.2">
      <c r="B3585" s="34"/>
      <c r="C3585" s="30"/>
      <c r="D3585" s="30"/>
      <c r="E3585" s="30"/>
      <c r="F3585" s="30"/>
      <c r="G3585" s="30"/>
      <c r="H3585" s="30"/>
      <c r="I3585" s="30"/>
      <c r="J3585" s="30"/>
      <c r="K3585" s="30"/>
      <c r="L3585" s="30"/>
      <c r="M3585" s="30"/>
      <c r="N3585" s="30"/>
      <c r="O3585" s="30"/>
      <c r="P3585" s="30"/>
      <c r="Q3585" s="30"/>
      <c r="R3585" s="30"/>
      <c r="S3585" s="30"/>
      <c r="T3585" s="30"/>
      <c r="U3585" s="30"/>
      <c r="V3585" s="30"/>
      <c r="W3585" s="30"/>
      <c r="X3585" s="31"/>
      <c r="Y3585" s="30"/>
      <c r="Z3585" s="32"/>
    </row>
    <row r="3586" spans="2:26" x14ac:dyDescent="0.2">
      <c r="B3586" s="34"/>
      <c r="C3586" s="30"/>
      <c r="D3586" s="30"/>
      <c r="E3586" s="30"/>
      <c r="F3586" s="30"/>
      <c r="G3586" s="30"/>
      <c r="H3586" s="30"/>
      <c r="I3586" s="30"/>
      <c r="J3586" s="30"/>
      <c r="K3586" s="30"/>
      <c r="L3586" s="30"/>
      <c r="M3586" s="30"/>
      <c r="N3586" s="30"/>
      <c r="O3586" s="30"/>
      <c r="P3586" s="30"/>
      <c r="Q3586" s="30"/>
      <c r="R3586" s="30"/>
      <c r="S3586" s="30"/>
      <c r="T3586" s="30"/>
      <c r="U3586" s="30"/>
      <c r="V3586" s="30"/>
      <c r="W3586" s="30"/>
      <c r="X3586" s="31"/>
      <c r="Y3586" s="30"/>
      <c r="Z3586" s="32"/>
    </row>
    <row r="3587" spans="2:26" x14ac:dyDescent="0.2">
      <c r="B3587" s="34"/>
      <c r="C3587" s="30"/>
      <c r="D3587" s="30"/>
      <c r="E3587" s="30"/>
      <c r="F3587" s="30"/>
      <c r="G3587" s="30"/>
      <c r="H3587" s="30"/>
      <c r="I3587" s="30"/>
      <c r="J3587" s="30"/>
      <c r="K3587" s="30"/>
      <c r="L3587" s="30"/>
      <c r="M3587" s="30"/>
      <c r="N3587" s="30"/>
      <c r="O3587" s="30"/>
      <c r="P3587" s="30"/>
      <c r="Q3587" s="30"/>
      <c r="R3587" s="30"/>
      <c r="S3587" s="30"/>
      <c r="T3587" s="30"/>
      <c r="U3587" s="30"/>
      <c r="V3587" s="30"/>
      <c r="W3587" s="30"/>
      <c r="X3587" s="31"/>
      <c r="Y3587" s="30"/>
      <c r="Z3587" s="32"/>
    </row>
    <row r="3588" spans="2:26" x14ac:dyDescent="0.2">
      <c r="B3588" s="34"/>
      <c r="C3588" s="30"/>
      <c r="D3588" s="30"/>
      <c r="E3588" s="30"/>
      <c r="F3588" s="30"/>
      <c r="G3588" s="30"/>
      <c r="H3588" s="30"/>
      <c r="I3588" s="30"/>
      <c r="J3588" s="30"/>
      <c r="K3588" s="30"/>
      <c r="L3588" s="30"/>
      <c r="M3588" s="30"/>
      <c r="N3588" s="30"/>
      <c r="O3588" s="30"/>
      <c r="P3588" s="30"/>
      <c r="Q3588" s="30"/>
      <c r="R3588" s="30"/>
      <c r="S3588" s="30"/>
      <c r="T3588" s="30"/>
      <c r="U3588" s="30"/>
      <c r="V3588" s="30"/>
      <c r="W3588" s="30"/>
      <c r="X3588" s="31"/>
      <c r="Y3588" s="30"/>
      <c r="Z3588" s="32"/>
    </row>
    <row r="3589" spans="2:26" x14ac:dyDescent="0.2">
      <c r="B3589" s="34"/>
      <c r="C3589" s="30"/>
      <c r="D3589" s="30"/>
      <c r="E3589" s="30"/>
      <c r="F3589" s="30"/>
      <c r="G3589" s="30"/>
      <c r="H3589" s="30"/>
      <c r="I3589" s="30"/>
      <c r="J3589" s="30"/>
      <c r="K3589" s="30"/>
      <c r="L3589" s="30"/>
      <c r="M3589" s="30"/>
      <c r="N3589" s="30"/>
      <c r="O3589" s="30"/>
      <c r="P3589" s="30"/>
      <c r="Q3589" s="30"/>
      <c r="R3589" s="30"/>
      <c r="S3589" s="30"/>
      <c r="T3589" s="30"/>
      <c r="U3589" s="30"/>
      <c r="V3589" s="30"/>
      <c r="W3589" s="30"/>
      <c r="X3589" s="31"/>
      <c r="Y3589" s="30"/>
      <c r="Z3589" s="32"/>
    </row>
    <row r="3590" spans="2:26" x14ac:dyDescent="0.2">
      <c r="B3590" s="34"/>
      <c r="C3590" s="30"/>
      <c r="D3590" s="30"/>
      <c r="E3590" s="30"/>
      <c r="F3590" s="30"/>
      <c r="G3590" s="30"/>
      <c r="H3590" s="30"/>
      <c r="I3590" s="30"/>
      <c r="J3590" s="30"/>
      <c r="K3590" s="30"/>
      <c r="L3590" s="30"/>
      <c r="M3590" s="30"/>
      <c r="N3590" s="30"/>
      <c r="O3590" s="30"/>
      <c r="P3590" s="30"/>
      <c r="Q3590" s="30"/>
      <c r="R3590" s="30"/>
      <c r="S3590" s="30"/>
      <c r="T3590" s="30"/>
      <c r="U3590" s="30"/>
      <c r="V3590" s="30"/>
      <c r="W3590" s="30"/>
      <c r="X3590" s="31"/>
      <c r="Y3590" s="30"/>
      <c r="Z3590" s="32"/>
    </row>
    <row r="3591" spans="2:26" x14ac:dyDescent="0.2">
      <c r="B3591" s="34"/>
      <c r="C3591" s="30"/>
      <c r="D3591" s="30"/>
      <c r="E3591" s="30"/>
      <c r="F3591" s="30"/>
      <c r="G3591" s="30"/>
      <c r="H3591" s="30"/>
      <c r="I3591" s="30"/>
      <c r="J3591" s="30"/>
      <c r="K3591" s="30"/>
      <c r="L3591" s="30"/>
      <c r="M3591" s="30"/>
      <c r="N3591" s="30"/>
      <c r="O3591" s="30"/>
      <c r="P3591" s="30"/>
      <c r="Q3591" s="30"/>
      <c r="R3591" s="30"/>
      <c r="S3591" s="30"/>
      <c r="T3591" s="30"/>
      <c r="U3591" s="30"/>
      <c r="V3591" s="30"/>
      <c r="W3591" s="30"/>
      <c r="X3591" s="31"/>
      <c r="Y3591" s="30"/>
      <c r="Z3591" s="32"/>
    </row>
    <row r="3592" spans="2:26" x14ac:dyDescent="0.2">
      <c r="B3592" s="34"/>
      <c r="C3592" s="30"/>
      <c r="D3592" s="30"/>
      <c r="E3592" s="30"/>
      <c r="F3592" s="30"/>
      <c r="G3592" s="30"/>
      <c r="H3592" s="30"/>
      <c r="I3592" s="30"/>
      <c r="J3592" s="30"/>
      <c r="K3592" s="30"/>
      <c r="L3592" s="30"/>
      <c r="M3592" s="30"/>
      <c r="N3592" s="30"/>
      <c r="O3592" s="30"/>
      <c r="P3592" s="30"/>
      <c r="Q3592" s="30"/>
      <c r="R3592" s="30"/>
      <c r="S3592" s="30"/>
      <c r="T3592" s="30"/>
      <c r="U3592" s="30"/>
      <c r="V3592" s="30"/>
      <c r="W3592" s="30"/>
      <c r="X3592" s="31"/>
      <c r="Y3592" s="30"/>
      <c r="Z3592" s="32"/>
    </row>
    <row r="3593" spans="2:26" x14ac:dyDescent="0.2">
      <c r="B3593" s="34"/>
      <c r="C3593" s="30"/>
      <c r="D3593" s="30"/>
      <c r="E3593" s="30"/>
      <c r="F3593" s="30"/>
      <c r="G3593" s="30"/>
      <c r="H3593" s="30"/>
      <c r="I3593" s="30"/>
      <c r="J3593" s="30"/>
      <c r="K3593" s="30"/>
      <c r="L3593" s="30"/>
      <c r="M3593" s="30"/>
      <c r="N3593" s="30"/>
      <c r="O3593" s="30"/>
      <c r="P3593" s="30"/>
      <c r="Q3593" s="30"/>
      <c r="R3593" s="30"/>
      <c r="S3593" s="30"/>
      <c r="T3593" s="30"/>
      <c r="U3593" s="30"/>
      <c r="V3593" s="30"/>
      <c r="W3593" s="30"/>
      <c r="X3593" s="31"/>
      <c r="Y3593" s="30"/>
      <c r="Z3593" s="32"/>
    </row>
    <row r="3594" spans="2:26" x14ac:dyDescent="0.2">
      <c r="B3594" s="34"/>
      <c r="C3594" s="30"/>
      <c r="D3594" s="30"/>
      <c r="E3594" s="30"/>
      <c r="F3594" s="30"/>
      <c r="G3594" s="30"/>
      <c r="H3594" s="30"/>
      <c r="I3594" s="30"/>
      <c r="J3594" s="30"/>
      <c r="K3594" s="30"/>
      <c r="L3594" s="30"/>
      <c r="M3594" s="30"/>
      <c r="N3594" s="30"/>
      <c r="O3594" s="30"/>
      <c r="P3594" s="30"/>
      <c r="Q3594" s="30"/>
      <c r="R3594" s="30"/>
      <c r="S3594" s="30"/>
      <c r="T3594" s="30"/>
      <c r="U3594" s="30"/>
      <c r="V3594" s="30"/>
      <c r="W3594" s="30"/>
      <c r="X3594" s="31"/>
      <c r="Y3594" s="30"/>
      <c r="Z3594" s="32"/>
    </row>
    <row r="3595" spans="2:26" x14ac:dyDescent="0.2">
      <c r="B3595" s="34"/>
      <c r="C3595" s="30"/>
      <c r="D3595" s="30"/>
      <c r="E3595" s="30"/>
      <c r="F3595" s="30"/>
      <c r="G3595" s="30"/>
      <c r="H3595" s="30"/>
      <c r="I3595" s="30"/>
      <c r="J3595" s="30"/>
      <c r="K3595" s="30"/>
      <c r="L3595" s="30"/>
      <c r="M3595" s="30"/>
      <c r="N3595" s="30"/>
      <c r="O3595" s="30"/>
      <c r="P3595" s="30"/>
      <c r="Q3595" s="30"/>
      <c r="R3595" s="30"/>
      <c r="S3595" s="30"/>
      <c r="T3595" s="30"/>
      <c r="U3595" s="30"/>
      <c r="V3595" s="30"/>
      <c r="W3595" s="30"/>
      <c r="X3595" s="31"/>
      <c r="Y3595" s="30"/>
      <c r="Z3595" s="32"/>
    </row>
    <row r="3596" spans="2:26" x14ac:dyDescent="0.2">
      <c r="B3596" s="34"/>
      <c r="C3596" s="30"/>
      <c r="D3596" s="30"/>
      <c r="E3596" s="30"/>
      <c r="F3596" s="30"/>
      <c r="G3596" s="30"/>
      <c r="H3596" s="30"/>
      <c r="I3596" s="30"/>
      <c r="J3596" s="30"/>
      <c r="K3596" s="30"/>
      <c r="L3596" s="30"/>
      <c r="M3596" s="30"/>
      <c r="N3596" s="30"/>
      <c r="O3596" s="30"/>
      <c r="P3596" s="30"/>
      <c r="Q3596" s="30"/>
      <c r="R3596" s="30"/>
      <c r="S3596" s="30"/>
      <c r="T3596" s="30"/>
      <c r="U3596" s="30"/>
      <c r="V3596" s="30"/>
      <c r="W3596" s="30"/>
      <c r="X3596" s="31"/>
      <c r="Y3596" s="30"/>
      <c r="Z3596" s="32"/>
    </row>
    <row r="3597" spans="2:26" x14ac:dyDescent="0.2">
      <c r="B3597" s="34"/>
      <c r="C3597" s="30"/>
      <c r="D3597" s="30"/>
      <c r="E3597" s="30"/>
      <c r="F3597" s="30"/>
      <c r="G3597" s="30"/>
      <c r="H3597" s="30"/>
      <c r="I3597" s="30"/>
      <c r="J3597" s="30"/>
      <c r="K3597" s="30"/>
      <c r="L3597" s="30"/>
      <c r="M3597" s="30"/>
      <c r="N3597" s="30"/>
      <c r="O3597" s="30"/>
      <c r="P3597" s="30"/>
      <c r="Q3597" s="30"/>
      <c r="R3597" s="30"/>
      <c r="S3597" s="30"/>
      <c r="T3597" s="30"/>
      <c r="U3597" s="30"/>
      <c r="V3597" s="30"/>
      <c r="W3597" s="30"/>
      <c r="X3597" s="31"/>
      <c r="Y3597" s="30"/>
      <c r="Z3597" s="32"/>
    </row>
    <row r="3598" spans="2:26" x14ac:dyDescent="0.2">
      <c r="B3598" s="34"/>
      <c r="C3598" s="30"/>
      <c r="D3598" s="30"/>
      <c r="E3598" s="30"/>
      <c r="F3598" s="30"/>
      <c r="G3598" s="30"/>
      <c r="H3598" s="30"/>
      <c r="I3598" s="30"/>
      <c r="J3598" s="30"/>
      <c r="K3598" s="30"/>
      <c r="L3598" s="30"/>
      <c r="M3598" s="30"/>
      <c r="N3598" s="30"/>
      <c r="O3598" s="30"/>
      <c r="P3598" s="30"/>
      <c r="Q3598" s="30"/>
      <c r="R3598" s="30"/>
      <c r="S3598" s="30"/>
      <c r="T3598" s="30"/>
      <c r="U3598" s="30"/>
      <c r="V3598" s="30"/>
      <c r="W3598" s="30"/>
      <c r="X3598" s="31"/>
      <c r="Y3598" s="30"/>
      <c r="Z3598" s="32"/>
    </row>
    <row r="3599" spans="2:26" x14ac:dyDescent="0.2">
      <c r="B3599" s="34"/>
      <c r="C3599" s="30"/>
      <c r="D3599" s="30"/>
      <c r="E3599" s="30"/>
      <c r="F3599" s="30"/>
      <c r="G3599" s="30"/>
      <c r="H3599" s="30"/>
      <c r="I3599" s="30"/>
      <c r="J3599" s="30"/>
      <c r="K3599" s="30"/>
      <c r="L3599" s="30"/>
      <c r="M3599" s="30"/>
      <c r="N3599" s="30"/>
      <c r="O3599" s="30"/>
      <c r="P3599" s="30"/>
      <c r="Q3599" s="30"/>
      <c r="R3599" s="30"/>
      <c r="S3599" s="30"/>
      <c r="T3599" s="30"/>
      <c r="U3599" s="30"/>
      <c r="V3599" s="30"/>
      <c r="W3599" s="30"/>
      <c r="X3599" s="31"/>
      <c r="Y3599" s="30"/>
      <c r="Z3599" s="32"/>
    </row>
    <row r="3600" spans="2:26" x14ac:dyDescent="0.2">
      <c r="B3600" s="34"/>
      <c r="C3600" s="30"/>
      <c r="D3600" s="30"/>
      <c r="E3600" s="30"/>
      <c r="F3600" s="30"/>
      <c r="G3600" s="30"/>
      <c r="H3600" s="30"/>
      <c r="I3600" s="30"/>
      <c r="J3600" s="30"/>
      <c r="K3600" s="30"/>
      <c r="L3600" s="30"/>
      <c r="M3600" s="30"/>
      <c r="N3600" s="30"/>
      <c r="O3600" s="30"/>
      <c r="P3600" s="30"/>
      <c r="Q3600" s="30"/>
      <c r="R3600" s="30"/>
      <c r="S3600" s="30"/>
      <c r="T3600" s="30"/>
      <c r="U3600" s="30"/>
      <c r="V3600" s="30"/>
      <c r="W3600" s="30"/>
      <c r="X3600" s="31"/>
      <c r="Y3600" s="30"/>
      <c r="Z3600" s="32"/>
    </row>
    <row r="3601" spans="2:26" x14ac:dyDescent="0.2">
      <c r="B3601" s="34"/>
      <c r="C3601" s="30"/>
      <c r="D3601" s="30"/>
      <c r="E3601" s="30"/>
      <c r="F3601" s="30"/>
      <c r="G3601" s="30"/>
      <c r="H3601" s="30"/>
      <c r="I3601" s="30"/>
      <c r="J3601" s="30"/>
      <c r="K3601" s="30"/>
      <c r="L3601" s="30"/>
      <c r="M3601" s="30"/>
      <c r="N3601" s="30"/>
      <c r="O3601" s="30"/>
      <c r="P3601" s="30"/>
      <c r="Q3601" s="30"/>
      <c r="R3601" s="30"/>
      <c r="S3601" s="30"/>
      <c r="T3601" s="30"/>
      <c r="U3601" s="30"/>
      <c r="V3601" s="30"/>
      <c r="W3601" s="30"/>
      <c r="X3601" s="31"/>
      <c r="Y3601" s="30"/>
      <c r="Z3601" s="32"/>
    </row>
    <row r="3602" spans="2:26" x14ac:dyDescent="0.2">
      <c r="B3602" s="34"/>
      <c r="C3602" s="30"/>
      <c r="D3602" s="30"/>
      <c r="E3602" s="30"/>
      <c r="F3602" s="30"/>
      <c r="G3602" s="30"/>
      <c r="H3602" s="30"/>
      <c r="I3602" s="30"/>
      <c r="J3602" s="30"/>
      <c r="K3602" s="30"/>
      <c r="L3602" s="30"/>
      <c r="M3602" s="30"/>
      <c r="N3602" s="30"/>
      <c r="O3602" s="30"/>
      <c r="P3602" s="30"/>
      <c r="Q3602" s="30"/>
      <c r="R3602" s="30"/>
      <c r="S3602" s="30"/>
      <c r="T3602" s="30"/>
      <c r="U3602" s="30"/>
      <c r="V3602" s="30"/>
      <c r="W3602" s="30"/>
      <c r="X3602" s="31"/>
      <c r="Y3602" s="30"/>
      <c r="Z3602" s="32"/>
    </row>
    <row r="3603" spans="2:26" x14ac:dyDescent="0.2">
      <c r="B3603" s="34"/>
      <c r="C3603" s="30"/>
      <c r="D3603" s="30"/>
      <c r="E3603" s="30"/>
      <c r="F3603" s="30"/>
      <c r="G3603" s="30"/>
      <c r="H3603" s="30"/>
      <c r="I3603" s="30"/>
      <c r="J3603" s="30"/>
      <c r="K3603" s="30"/>
      <c r="L3603" s="30"/>
      <c r="M3603" s="30"/>
      <c r="N3603" s="30"/>
      <c r="O3603" s="30"/>
      <c r="P3603" s="30"/>
      <c r="Q3603" s="30"/>
      <c r="R3603" s="30"/>
      <c r="S3603" s="30"/>
      <c r="T3603" s="30"/>
      <c r="U3603" s="30"/>
      <c r="V3603" s="30"/>
      <c r="W3603" s="30"/>
      <c r="X3603" s="31"/>
      <c r="Y3603" s="30"/>
      <c r="Z3603" s="32"/>
    </row>
    <row r="3604" spans="2:26" x14ac:dyDescent="0.2">
      <c r="B3604" s="34"/>
      <c r="C3604" s="30"/>
      <c r="D3604" s="30"/>
      <c r="E3604" s="30"/>
      <c r="F3604" s="30"/>
      <c r="G3604" s="30"/>
      <c r="H3604" s="30"/>
      <c r="I3604" s="30"/>
      <c r="J3604" s="30"/>
      <c r="K3604" s="30"/>
      <c r="L3604" s="30"/>
      <c r="M3604" s="30"/>
      <c r="N3604" s="30"/>
      <c r="O3604" s="30"/>
      <c r="P3604" s="30"/>
      <c r="Q3604" s="30"/>
      <c r="R3604" s="30"/>
      <c r="S3604" s="30"/>
      <c r="T3604" s="30"/>
      <c r="U3604" s="30"/>
      <c r="V3604" s="30"/>
      <c r="W3604" s="30"/>
      <c r="X3604" s="31"/>
      <c r="Y3604" s="30"/>
      <c r="Z3604" s="32"/>
    </row>
    <row r="3605" spans="2:26" x14ac:dyDescent="0.2">
      <c r="B3605" s="34"/>
      <c r="C3605" s="30"/>
      <c r="D3605" s="30"/>
      <c r="E3605" s="30"/>
      <c r="F3605" s="30"/>
      <c r="G3605" s="30"/>
      <c r="H3605" s="30"/>
      <c r="I3605" s="30"/>
      <c r="J3605" s="30"/>
      <c r="K3605" s="30"/>
      <c r="L3605" s="30"/>
      <c r="M3605" s="30"/>
      <c r="N3605" s="30"/>
      <c r="O3605" s="30"/>
      <c r="P3605" s="30"/>
      <c r="Q3605" s="30"/>
      <c r="R3605" s="30"/>
      <c r="S3605" s="30"/>
      <c r="T3605" s="30"/>
      <c r="U3605" s="30"/>
      <c r="V3605" s="30"/>
      <c r="W3605" s="30"/>
      <c r="X3605" s="31"/>
      <c r="Y3605" s="30"/>
      <c r="Z3605" s="32"/>
    </row>
    <row r="3606" spans="2:26" x14ac:dyDescent="0.2">
      <c r="B3606" s="34"/>
      <c r="C3606" s="30"/>
      <c r="D3606" s="30"/>
      <c r="E3606" s="30"/>
      <c r="F3606" s="30"/>
      <c r="G3606" s="30"/>
      <c r="H3606" s="30"/>
      <c r="I3606" s="30"/>
      <c r="J3606" s="30"/>
      <c r="K3606" s="30"/>
      <c r="L3606" s="30"/>
      <c r="M3606" s="30"/>
      <c r="N3606" s="30"/>
      <c r="O3606" s="30"/>
      <c r="P3606" s="30"/>
      <c r="Q3606" s="30"/>
      <c r="R3606" s="30"/>
      <c r="S3606" s="30"/>
      <c r="T3606" s="30"/>
      <c r="U3606" s="30"/>
      <c r="V3606" s="30"/>
      <c r="W3606" s="30"/>
      <c r="X3606" s="31"/>
      <c r="Y3606" s="30"/>
      <c r="Z3606" s="32"/>
    </row>
    <row r="3607" spans="2:26" x14ac:dyDescent="0.2">
      <c r="B3607" s="34"/>
      <c r="C3607" s="30"/>
      <c r="D3607" s="30"/>
      <c r="E3607" s="30"/>
      <c r="F3607" s="30"/>
      <c r="G3607" s="30"/>
      <c r="H3607" s="30"/>
      <c r="I3607" s="30"/>
      <c r="J3607" s="30"/>
      <c r="K3607" s="30"/>
      <c r="L3607" s="30"/>
      <c r="M3607" s="30"/>
      <c r="N3607" s="30"/>
      <c r="O3607" s="30"/>
      <c r="P3607" s="30"/>
      <c r="Q3607" s="30"/>
      <c r="R3607" s="30"/>
      <c r="S3607" s="30"/>
      <c r="T3607" s="30"/>
      <c r="U3607" s="30"/>
      <c r="V3607" s="30"/>
      <c r="W3607" s="30"/>
      <c r="X3607" s="31"/>
      <c r="Y3607" s="30"/>
      <c r="Z3607" s="32"/>
    </row>
    <row r="3608" spans="2:26" x14ac:dyDescent="0.2">
      <c r="B3608" s="34"/>
      <c r="C3608" s="30"/>
      <c r="D3608" s="30"/>
      <c r="E3608" s="30"/>
      <c r="F3608" s="30"/>
      <c r="G3608" s="30"/>
      <c r="H3608" s="30"/>
      <c r="I3608" s="30"/>
      <c r="J3608" s="30"/>
      <c r="K3608" s="30"/>
      <c r="L3608" s="30"/>
      <c r="M3608" s="30"/>
      <c r="N3608" s="30"/>
      <c r="O3608" s="30"/>
      <c r="P3608" s="30"/>
      <c r="Q3608" s="30"/>
      <c r="R3608" s="30"/>
      <c r="S3608" s="30"/>
      <c r="T3608" s="30"/>
      <c r="U3608" s="30"/>
      <c r="V3608" s="30"/>
      <c r="W3608" s="30"/>
      <c r="X3608" s="31"/>
      <c r="Y3608" s="30"/>
      <c r="Z3608" s="32"/>
    </row>
    <row r="3609" spans="2:26" x14ac:dyDescent="0.2">
      <c r="B3609" s="34"/>
      <c r="C3609" s="30"/>
      <c r="D3609" s="30"/>
      <c r="E3609" s="30"/>
      <c r="F3609" s="30"/>
      <c r="G3609" s="30"/>
      <c r="H3609" s="30"/>
      <c r="I3609" s="30"/>
      <c r="J3609" s="30"/>
      <c r="K3609" s="30"/>
      <c r="L3609" s="30"/>
      <c r="M3609" s="30"/>
      <c r="N3609" s="30"/>
      <c r="O3609" s="30"/>
      <c r="P3609" s="30"/>
      <c r="Q3609" s="30"/>
      <c r="R3609" s="30"/>
      <c r="S3609" s="30"/>
      <c r="T3609" s="30"/>
      <c r="U3609" s="30"/>
      <c r="V3609" s="30"/>
      <c r="W3609" s="30"/>
      <c r="X3609" s="31"/>
      <c r="Y3609" s="30"/>
      <c r="Z3609" s="32"/>
    </row>
    <row r="3610" spans="2:26" x14ac:dyDescent="0.2">
      <c r="B3610" s="34"/>
      <c r="C3610" s="30"/>
      <c r="D3610" s="30"/>
      <c r="E3610" s="30"/>
      <c r="F3610" s="30"/>
      <c r="G3610" s="30"/>
      <c r="H3610" s="30"/>
      <c r="I3610" s="30"/>
      <c r="J3610" s="30"/>
      <c r="K3610" s="30"/>
      <c r="L3610" s="30"/>
      <c r="M3610" s="30"/>
      <c r="N3610" s="30"/>
      <c r="O3610" s="30"/>
      <c r="P3610" s="30"/>
      <c r="Q3610" s="30"/>
      <c r="R3610" s="30"/>
      <c r="S3610" s="30"/>
      <c r="T3610" s="30"/>
      <c r="U3610" s="30"/>
      <c r="V3610" s="30"/>
      <c r="W3610" s="30"/>
      <c r="X3610" s="31"/>
      <c r="Y3610" s="30"/>
      <c r="Z3610" s="32"/>
    </row>
    <row r="3611" spans="2:26" x14ac:dyDescent="0.2">
      <c r="B3611" s="34"/>
      <c r="C3611" s="30"/>
      <c r="D3611" s="30"/>
      <c r="E3611" s="30"/>
      <c r="F3611" s="30"/>
      <c r="G3611" s="30"/>
      <c r="H3611" s="30"/>
      <c r="I3611" s="30"/>
      <c r="J3611" s="30"/>
      <c r="K3611" s="30"/>
      <c r="L3611" s="30"/>
      <c r="M3611" s="30"/>
      <c r="N3611" s="30"/>
      <c r="O3611" s="30"/>
      <c r="P3611" s="30"/>
      <c r="Q3611" s="30"/>
      <c r="R3611" s="30"/>
      <c r="S3611" s="30"/>
      <c r="T3611" s="30"/>
      <c r="U3611" s="30"/>
      <c r="V3611" s="30"/>
      <c r="W3611" s="30"/>
      <c r="X3611" s="31"/>
      <c r="Y3611" s="30"/>
      <c r="Z3611" s="32"/>
    </row>
    <row r="3612" spans="2:26" x14ac:dyDescent="0.2">
      <c r="B3612" s="34"/>
      <c r="C3612" s="30"/>
      <c r="D3612" s="30"/>
      <c r="E3612" s="30"/>
      <c r="F3612" s="30"/>
      <c r="G3612" s="30"/>
      <c r="H3612" s="30"/>
      <c r="I3612" s="30"/>
      <c r="J3612" s="30"/>
      <c r="K3612" s="30"/>
      <c r="L3612" s="30"/>
      <c r="M3612" s="30"/>
      <c r="N3612" s="30"/>
      <c r="O3612" s="30"/>
      <c r="P3612" s="30"/>
      <c r="Q3612" s="30"/>
      <c r="R3612" s="30"/>
      <c r="S3612" s="30"/>
      <c r="T3612" s="30"/>
      <c r="U3612" s="30"/>
      <c r="V3612" s="30"/>
      <c r="W3612" s="30"/>
      <c r="X3612" s="31"/>
      <c r="Y3612" s="30"/>
      <c r="Z3612" s="32"/>
    </row>
    <row r="3613" spans="2:26" x14ac:dyDescent="0.2">
      <c r="B3613" s="34"/>
      <c r="C3613" s="30"/>
      <c r="D3613" s="30"/>
      <c r="E3613" s="30"/>
      <c r="F3613" s="30"/>
      <c r="G3613" s="30"/>
      <c r="H3613" s="30"/>
      <c r="I3613" s="30"/>
      <c r="J3613" s="30"/>
      <c r="K3613" s="30"/>
      <c r="L3613" s="30"/>
      <c r="M3613" s="30"/>
      <c r="N3613" s="30"/>
      <c r="O3613" s="30"/>
      <c r="P3613" s="30"/>
      <c r="Q3613" s="30"/>
      <c r="R3613" s="30"/>
      <c r="S3613" s="30"/>
      <c r="T3613" s="30"/>
      <c r="U3613" s="30"/>
      <c r="V3613" s="30"/>
      <c r="W3613" s="30"/>
      <c r="X3613" s="31"/>
      <c r="Y3613" s="30"/>
      <c r="Z3613" s="32"/>
    </row>
    <row r="3614" spans="2:26" x14ac:dyDescent="0.2">
      <c r="B3614" s="34"/>
      <c r="C3614" s="30"/>
      <c r="D3614" s="30"/>
      <c r="E3614" s="30"/>
      <c r="F3614" s="30"/>
      <c r="G3614" s="30"/>
      <c r="H3614" s="30"/>
      <c r="I3614" s="30"/>
      <c r="J3614" s="30"/>
      <c r="K3614" s="30"/>
      <c r="L3614" s="30"/>
      <c r="M3614" s="30"/>
      <c r="N3614" s="30"/>
      <c r="O3614" s="30"/>
      <c r="P3614" s="30"/>
      <c r="Q3614" s="30"/>
      <c r="R3614" s="30"/>
      <c r="S3614" s="30"/>
      <c r="T3614" s="30"/>
      <c r="U3614" s="30"/>
      <c r="V3614" s="30"/>
      <c r="W3614" s="30"/>
      <c r="X3614" s="31"/>
      <c r="Y3614" s="30"/>
      <c r="Z3614" s="32"/>
    </row>
    <row r="3615" spans="2:26" x14ac:dyDescent="0.2">
      <c r="B3615" s="34"/>
      <c r="C3615" s="30"/>
      <c r="D3615" s="30"/>
      <c r="E3615" s="30"/>
      <c r="F3615" s="30"/>
      <c r="G3615" s="30"/>
      <c r="H3615" s="30"/>
      <c r="I3615" s="30"/>
      <c r="J3615" s="30"/>
      <c r="K3615" s="30"/>
      <c r="L3615" s="30"/>
      <c r="M3615" s="30"/>
      <c r="N3615" s="30"/>
      <c r="O3615" s="30"/>
      <c r="P3615" s="30"/>
      <c r="Q3615" s="30"/>
      <c r="R3615" s="30"/>
      <c r="S3615" s="30"/>
      <c r="T3615" s="30"/>
      <c r="U3615" s="30"/>
      <c r="V3615" s="30"/>
      <c r="W3615" s="30"/>
      <c r="X3615" s="31"/>
      <c r="Y3615" s="30"/>
      <c r="Z3615" s="32"/>
    </row>
    <row r="3616" spans="2:26" x14ac:dyDescent="0.2">
      <c r="B3616" s="34"/>
      <c r="C3616" s="30"/>
      <c r="D3616" s="30"/>
      <c r="E3616" s="30"/>
      <c r="F3616" s="30"/>
      <c r="G3616" s="30"/>
      <c r="H3616" s="30"/>
      <c r="I3616" s="30"/>
      <c r="J3616" s="30"/>
      <c r="K3616" s="30"/>
      <c r="L3616" s="30"/>
      <c r="M3616" s="30"/>
      <c r="N3616" s="30"/>
      <c r="O3616" s="30"/>
      <c r="P3616" s="30"/>
      <c r="Q3616" s="30"/>
      <c r="R3616" s="30"/>
      <c r="S3616" s="30"/>
      <c r="T3616" s="30"/>
      <c r="U3616" s="30"/>
      <c r="V3616" s="30"/>
      <c r="W3616" s="30"/>
      <c r="X3616" s="31"/>
      <c r="Y3616" s="30"/>
      <c r="Z3616" s="32"/>
    </row>
    <row r="3617" spans="2:26" x14ac:dyDescent="0.2">
      <c r="B3617" s="34"/>
      <c r="C3617" s="30"/>
      <c r="D3617" s="30"/>
      <c r="E3617" s="30"/>
      <c r="F3617" s="30"/>
      <c r="G3617" s="30"/>
      <c r="H3617" s="30"/>
      <c r="I3617" s="30"/>
      <c r="J3617" s="30"/>
      <c r="K3617" s="30"/>
      <c r="L3617" s="30"/>
      <c r="M3617" s="30"/>
      <c r="N3617" s="30"/>
      <c r="O3617" s="30"/>
      <c r="P3617" s="30"/>
      <c r="Q3617" s="30"/>
      <c r="R3617" s="30"/>
      <c r="S3617" s="30"/>
      <c r="T3617" s="30"/>
      <c r="U3617" s="30"/>
      <c r="V3617" s="30"/>
      <c r="W3617" s="30"/>
      <c r="X3617" s="31"/>
      <c r="Y3617" s="30"/>
      <c r="Z3617" s="32"/>
    </row>
    <row r="3618" spans="2:26" x14ac:dyDescent="0.2">
      <c r="B3618" s="34"/>
      <c r="C3618" s="30"/>
      <c r="D3618" s="30"/>
      <c r="E3618" s="30"/>
      <c r="F3618" s="30"/>
      <c r="G3618" s="30"/>
      <c r="H3618" s="30"/>
      <c r="I3618" s="30"/>
      <c r="J3618" s="30"/>
      <c r="K3618" s="30"/>
      <c r="L3618" s="30"/>
      <c r="M3618" s="30"/>
      <c r="N3618" s="30"/>
      <c r="O3618" s="30"/>
      <c r="P3618" s="30"/>
      <c r="Q3618" s="30"/>
      <c r="R3618" s="30"/>
      <c r="S3618" s="30"/>
      <c r="T3618" s="30"/>
      <c r="U3618" s="30"/>
      <c r="V3618" s="30"/>
      <c r="W3618" s="30"/>
      <c r="X3618" s="31"/>
      <c r="Y3618" s="30"/>
      <c r="Z3618" s="32"/>
    </row>
    <row r="3619" spans="2:26" x14ac:dyDescent="0.2">
      <c r="B3619" s="34"/>
      <c r="C3619" s="30"/>
      <c r="D3619" s="30"/>
      <c r="E3619" s="30"/>
      <c r="F3619" s="30"/>
      <c r="G3619" s="30"/>
      <c r="H3619" s="30"/>
      <c r="I3619" s="30"/>
      <c r="J3619" s="30"/>
      <c r="K3619" s="30"/>
      <c r="L3619" s="30"/>
      <c r="M3619" s="30"/>
      <c r="N3619" s="30"/>
      <c r="O3619" s="30"/>
      <c r="P3619" s="30"/>
      <c r="Q3619" s="30"/>
      <c r="R3619" s="30"/>
      <c r="S3619" s="30"/>
      <c r="T3619" s="30"/>
      <c r="U3619" s="30"/>
      <c r="V3619" s="30"/>
      <c r="W3619" s="30"/>
      <c r="X3619" s="31"/>
      <c r="Y3619" s="30"/>
      <c r="Z3619" s="32"/>
    </row>
    <row r="3620" spans="2:26" x14ac:dyDescent="0.2">
      <c r="B3620" s="34"/>
      <c r="C3620" s="30"/>
      <c r="D3620" s="30"/>
      <c r="E3620" s="30"/>
      <c r="F3620" s="30"/>
      <c r="G3620" s="30"/>
      <c r="H3620" s="30"/>
      <c r="I3620" s="30"/>
      <c r="J3620" s="30"/>
      <c r="K3620" s="30"/>
      <c r="L3620" s="30"/>
      <c r="M3620" s="30"/>
      <c r="N3620" s="30"/>
      <c r="O3620" s="30"/>
      <c r="P3620" s="30"/>
      <c r="Q3620" s="30"/>
      <c r="R3620" s="30"/>
      <c r="S3620" s="30"/>
      <c r="T3620" s="30"/>
      <c r="U3620" s="30"/>
      <c r="V3620" s="30"/>
      <c r="W3620" s="30"/>
      <c r="X3620" s="31"/>
      <c r="Y3620" s="30"/>
      <c r="Z3620" s="32"/>
    </row>
    <row r="3621" spans="2:26" x14ac:dyDescent="0.2">
      <c r="B3621" s="34"/>
      <c r="C3621" s="30"/>
      <c r="D3621" s="30"/>
      <c r="E3621" s="30"/>
      <c r="F3621" s="30"/>
      <c r="G3621" s="30"/>
      <c r="H3621" s="30"/>
      <c r="I3621" s="30"/>
      <c r="J3621" s="30"/>
      <c r="K3621" s="30"/>
      <c r="L3621" s="30"/>
      <c r="M3621" s="30"/>
      <c r="N3621" s="30"/>
      <c r="O3621" s="30"/>
      <c r="P3621" s="30"/>
      <c r="Q3621" s="30"/>
      <c r="R3621" s="30"/>
      <c r="S3621" s="30"/>
      <c r="T3621" s="30"/>
      <c r="U3621" s="30"/>
      <c r="V3621" s="30"/>
      <c r="W3621" s="30"/>
      <c r="X3621" s="31"/>
      <c r="Y3621" s="30"/>
      <c r="Z3621" s="32"/>
    </row>
    <row r="3622" spans="2:26" x14ac:dyDescent="0.2">
      <c r="B3622" s="34"/>
      <c r="C3622" s="30"/>
      <c r="D3622" s="30"/>
      <c r="E3622" s="30"/>
      <c r="F3622" s="30"/>
      <c r="G3622" s="30"/>
      <c r="H3622" s="30"/>
      <c r="I3622" s="30"/>
      <c r="J3622" s="30"/>
      <c r="K3622" s="30"/>
      <c r="L3622" s="30"/>
      <c r="M3622" s="30"/>
      <c r="N3622" s="30"/>
      <c r="O3622" s="30"/>
      <c r="P3622" s="30"/>
      <c r="Q3622" s="30"/>
      <c r="R3622" s="30"/>
      <c r="S3622" s="30"/>
      <c r="T3622" s="30"/>
      <c r="U3622" s="30"/>
      <c r="V3622" s="30"/>
      <c r="W3622" s="30"/>
      <c r="X3622" s="31"/>
      <c r="Y3622" s="30"/>
      <c r="Z3622" s="32"/>
    </row>
    <row r="3623" spans="2:26" x14ac:dyDescent="0.2">
      <c r="B3623" s="34"/>
      <c r="C3623" s="30"/>
      <c r="D3623" s="30"/>
      <c r="E3623" s="30"/>
      <c r="F3623" s="30"/>
      <c r="G3623" s="30"/>
      <c r="H3623" s="30"/>
      <c r="I3623" s="30"/>
      <c r="J3623" s="30"/>
      <c r="K3623" s="30"/>
      <c r="L3623" s="30"/>
      <c r="M3623" s="30"/>
      <c r="N3623" s="30"/>
      <c r="O3623" s="30"/>
      <c r="P3623" s="30"/>
      <c r="Q3623" s="30"/>
      <c r="R3623" s="30"/>
      <c r="S3623" s="30"/>
      <c r="T3623" s="30"/>
      <c r="U3623" s="30"/>
      <c r="V3623" s="30"/>
      <c r="W3623" s="30"/>
      <c r="X3623" s="31"/>
      <c r="Y3623" s="30"/>
      <c r="Z3623" s="32"/>
    </row>
    <row r="3624" spans="2:26" x14ac:dyDescent="0.2">
      <c r="B3624" s="34"/>
      <c r="C3624" s="30"/>
      <c r="D3624" s="30"/>
      <c r="E3624" s="30"/>
      <c r="F3624" s="30"/>
      <c r="G3624" s="30"/>
      <c r="H3624" s="30"/>
      <c r="I3624" s="30"/>
      <c r="J3624" s="30"/>
      <c r="K3624" s="30"/>
      <c r="L3624" s="30"/>
      <c r="M3624" s="30"/>
      <c r="N3624" s="30"/>
      <c r="O3624" s="30"/>
      <c r="P3624" s="30"/>
      <c r="Q3624" s="30"/>
      <c r="R3624" s="30"/>
      <c r="S3624" s="30"/>
      <c r="T3624" s="30"/>
      <c r="U3624" s="30"/>
      <c r="V3624" s="30"/>
      <c r="W3624" s="30"/>
      <c r="X3624" s="31"/>
      <c r="Y3624" s="30"/>
      <c r="Z3624" s="32"/>
    </row>
    <row r="3625" spans="2:26" x14ac:dyDescent="0.2">
      <c r="B3625" s="34"/>
      <c r="C3625" s="30"/>
      <c r="D3625" s="30"/>
      <c r="E3625" s="30"/>
      <c r="F3625" s="30"/>
      <c r="G3625" s="30"/>
      <c r="H3625" s="30"/>
      <c r="I3625" s="30"/>
      <c r="J3625" s="30"/>
      <c r="K3625" s="30"/>
      <c r="L3625" s="30"/>
      <c r="M3625" s="30"/>
      <c r="N3625" s="30"/>
      <c r="O3625" s="30"/>
      <c r="P3625" s="30"/>
      <c r="Q3625" s="30"/>
      <c r="R3625" s="30"/>
      <c r="S3625" s="30"/>
      <c r="T3625" s="30"/>
      <c r="U3625" s="30"/>
      <c r="V3625" s="30"/>
      <c r="W3625" s="30"/>
      <c r="X3625" s="31"/>
      <c r="Y3625" s="30"/>
      <c r="Z3625" s="32"/>
    </row>
    <row r="3626" spans="2:26" x14ac:dyDescent="0.2">
      <c r="B3626" s="34"/>
      <c r="C3626" s="30"/>
      <c r="D3626" s="30"/>
      <c r="E3626" s="30"/>
      <c r="F3626" s="30"/>
      <c r="G3626" s="30"/>
      <c r="H3626" s="30"/>
      <c r="I3626" s="30"/>
      <c r="J3626" s="30"/>
      <c r="K3626" s="30"/>
      <c r="L3626" s="30"/>
      <c r="M3626" s="30"/>
      <c r="N3626" s="30"/>
      <c r="O3626" s="30"/>
      <c r="P3626" s="30"/>
      <c r="Q3626" s="30"/>
      <c r="R3626" s="30"/>
      <c r="S3626" s="30"/>
      <c r="T3626" s="30"/>
      <c r="U3626" s="30"/>
      <c r="V3626" s="30"/>
      <c r="W3626" s="30"/>
      <c r="X3626" s="31"/>
      <c r="Y3626" s="30"/>
      <c r="Z3626" s="32"/>
    </row>
    <row r="3627" spans="2:26" x14ac:dyDescent="0.2">
      <c r="B3627" s="34"/>
      <c r="C3627" s="30"/>
      <c r="D3627" s="30"/>
      <c r="E3627" s="30"/>
      <c r="F3627" s="30"/>
      <c r="G3627" s="30"/>
      <c r="H3627" s="30"/>
      <c r="I3627" s="30"/>
      <c r="J3627" s="30"/>
      <c r="K3627" s="30"/>
      <c r="L3627" s="30"/>
      <c r="M3627" s="30"/>
      <c r="N3627" s="30"/>
      <c r="O3627" s="30"/>
      <c r="P3627" s="30"/>
      <c r="Q3627" s="30"/>
      <c r="R3627" s="30"/>
      <c r="S3627" s="30"/>
      <c r="T3627" s="30"/>
      <c r="U3627" s="30"/>
      <c r="V3627" s="30"/>
      <c r="W3627" s="30"/>
      <c r="X3627" s="31"/>
      <c r="Y3627" s="30"/>
      <c r="Z3627" s="32"/>
    </row>
    <row r="3628" spans="2:26" x14ac:dyDescent="0.2">
      <c r="B3628" s="34"/>
      <c r="C3628" s="30"/>
      <c r="D3628" s="30"/>
      <c r="E3628" s="30"/>
      <c r="F3628" s="30"/>
      <c r="G3628" s="30"/>
      <c r="H3628" s="30"/>
      <c r="I3628" s="30"/>
      <c r="J3628" s="30"/>
      <c r="K3628" s="30"/>
      <c r="L3628" s="30"/>
      <c r="M3628" s="30"/>
      <c r="N3628" s="30"/>
      <c r="O3628" s="30"/>
      <c r="P3628" s="30"/>
      <c r="Q3628" s="30"/>
      <c r="R3628" s="30"/>
      <c r="S3628" s="30"/>
      <c r="T3628" s="30"/>
      <c r="U3628" s="30"/>
      <c r="V3628" s="30"/>
      <c r="W3628" s="30"/>
      <c r="X3628" s="31"/>
      <c r="Y3628" s="30"/>
      <c r="Z3628" s="32"/>
    </row>
    <row r="3629" spans="2:26" x14ac:dyDescent="0.2">
      <c r="B3629" s="34"/>
      <c r="C3629" s="30"/>
      <c r="D3629" s="30"/>
      <c r="E3629" s="30"/>
      <c r="F3629" s="30"/>
      <c r="G3629" s="30"/>
      <c r="H3629" s="30"/>
      <c r="I3629" s="30"/>
      <c r="J3629" s="30"/>
      <c r="K3629" s="30"/>
      <c r="L3629" s="30"/>
      <c r="M3629" s="30"/>
      <c r="N3629" s="30"/>
      <c r="O3629" s="30"/>
      <c r="P3629" s="30"/>
      <c r="Q3629" s="30"/>
      <c r="R3629" s="30"/>
      <c r="S3629" s="30"/>
      <c r="T3629" s="30"/>
      <c r="U3629" s="30"/>
      <c r="V3629" s="30"/>
      <c r="W3629" s="30"/>
      <c r="X3629" s="31"/>
      <c r="Y3629" s="30"/>
      <c r="Z3629" s="32"/>
    </row>
    <row r="3630" spans="2:26" x14ac:dyDescent="0.2">
      <c r="B3630" s="34"/>
      <c r="C3630" s="30"/>
      <c r="D3630" s="30"/>
      <c r="E3630" s="30"/>
      <c r="F3630" s="30"/>
      <c r="G3630" s="30"/>
      <c r="H3630" s="30"/>
      <c r="I3630" s="30"/>
      <c r="J3630" s="30"/>
      <c r="K3630" s="30"/>
      <c r="L3630" s="30"/>
      <c r="M3630" s="30"/>
      <c r="N3630" s="30"/>
      <c r="O3630" s="30"/>
      <c r="P3630" s="30"/>
      <c r="Q3630" s="30"/>
      <c r="R3630" s="30"/>
      <c r="S3630" s="30"/>
      <c r="T3630" s="30"/>
      <c r="U3630" s="30"/>
      <c r="V3630" s="30"/>
      <c r="W3630" s="30"/>
      <c r="X3630" s="31"/>
      <c r="Y3630" s="30"/>
      <c r="Z3630" s="32"/>
    </row>
    <row r="3631" spans="2:26" x14ac:dyDescent="0.2">
      <c r="B3631" s="34"/>
      <c r="C3631" s="30"/>
      <c r="D3631" s="30"/>
      <c r="E3631" s="30"/>
      <c r="F3631" s="30"/>
      <c r="G3631" s="30"/>
      <c r="H3631" s="30"/>
      <c r="I3631" s="30"/>
      <c r="J3631" s="30"/>
      <c r="K3631" s="30"/>
      <c r="L3631" s="30"/>
      <c r="M3631" s="30"/>
      <c r="N3631" s="30"/>
      <c r="O3631" s="30"/>
      <c r="P3631" s="30"/>
      <c r="Q3631" s="30"/>
      <c r="R3631" s="30"/>
      <c r="S3631" s="30"/>
      <c r="T3631" s="30"/>
      <c r="U3631" s="30"/>
      <c r="V3631" s="30"/>
      <c r="W3631" s="30"/>
      <c r="X3631" s="31"/>
      <c r="Y3631" s="30"/>
      <c r="Z3631" s="32"/>
    </row>
    <row r="3632" spans="2:26" x14ac:dyDescent="0.2">
      <c r="B3632" s="34"/>
      <c r="C3632" s="30"/>
      <c r="D3632" s="30"/>
      <c r="E3632" s="30"/>
      <c r="F3632" s="30"/>
      <c r="G3632" s="30"/>
      <c r="H3632" s="30"/>
      <c r="I3632" s="30"/>
      <c r="J3632" s="30"/>
      <c r="K3632" s="30"/>
      <c r="L3632" s="30"/>
      <c r="M3632" s="30"/>
      <c r="N3632" s="30"/>
      <c r="O3632" s="30"/>
      <c r="P3632" s="30"/>
      <c r="Q3632" s="30"/>
      <c r="R3632" s="30"/>
      <c r="S3632" s="30"/>
      <c r="T3632" s="30"/>
      <c r="U3632" s="30"/>
      <c r="V3632" s="30"/>
      <c r="W3632" s="30"/>
      <c r="X3632" s="31"/>
      <c r="Y3632" s="30"/>
      <c r="Z3632" s="32"/>
    </row>
    <row r="3633" spans="2:26" x14ac:dyDescent="0.2">
      <c r="B3633" s="34"/>
      <c r="C3633" s="30"/>
      <c r="D3633" s="30"/>
      <c r="E3633" s="30"/>
      <c r="F3633" s="30"/>
      <c r="G3633" s="30"/>
      <c r="H3633" s="30"/>
      <c r="I3633" s="30"/>
      <c r="J3633" s="30"/>
      <c r="K3633" s="30"/>
      <c r="L3633" s="30"/>
      <c r="M3633" s="30"/>
      <c r="N3633" s="30"/>
      <c r="O3633" s="30"/>
      <c r="P3633" s="30"/>
      <c r="Q3633" s="30"/>
      <c r="R3633" s="30"/>
      <c r="S3633" s="30"/>
      <c r="T3633" s="30"/>
      <c r="U3633" s="30"/>
      <c r="V3633" s="30"/>
      <c r="W3633" s="30"/>
      <c r="X3633" s="31"/>
      <c r="Y3633" s="30"/>
      <c r="Z3633" s="32"/>
    </row>
    <row r="3634" spans="2:26" x14ac:dyDescent="0.2">
      <c r="B3634" s="34"/>
      <c r="C3634" s="30"/>
      <c r="D3634" s="30"/>
      <c r="E3634" s="30"/>
      <c r="F3634" s="30"/>
      <c r="G3634" s="30"/>
      <c r="H3634" s="30"/>
      <c r="I3634" s="30"/>
      <c r="J3634" s="30"/>
      <c r="K3634" s="30"/>
      <c r="L3634" s="30"/>
      <c r="M3634" s="30"/>
      <c r="N3634" s="30"/>
      <c r="O3634" s="30"/>
      <c r="P3634" s="30"/>
      <c r="Q3634" s="30"/>
      <c r="R3634" s="30"/>
      <c r="S3634" s="30"/>
      <c r="T3634" s="30"/>
      <c r="U3634" s="30"/>
      <c r="V3634" s="30"/>
      <c r="W3634" s="30"/>
      <c r="X3634" s="31"/>
      <c r="Y3634" s="30"/>
      <c r="Z3634" s="32"/>
    </row>
    <row r="3635" spans="2:26" x14ac:dyDescent="0.2">
      <c r="B3635" s="34"/>
      <c r="C3635" s="30"/>
      <c r="D3635" s="30"/>
      <c r="E3635" s="30"/>
      <c r="F3635" s="30"/>
      <c r="G3635" s="30"/>
      <c r="H3635" s="30"/>
      <c r="I3635" s="30"/>
      <c r="J3635" s="30"/>
      <c r="K3635" s="30"/>
      <c r="L3635" s="30"/>
      <c r="M3635" s="30"/>
      <c r="N3635" s="30"/>
      <c r="O3635" s="30"/>
      <c r="P3635" s="30"/>
      <c r="Q3635" s="30"/>
      <c r="R3635" s="30"/>
      <c r="S3635" s="30"/>
      <c r="T3635" s="30"/>
      <c r="U3635" s="30"/>
      <c r="V3635" s="30"/>
      <c r="W3635" s="30"/>
      <c r="X3635" s="31"/>
      <c r="Y3635" s="30"/>
      <c r="Z3635" s="32"/>
    </row>
    <row r="3636" spans="2:26" x14ac:dyDescent="0.2">
      <c r="B3636" s="34"/>
      <c r="C3636" s="30"/>
      <c r="D3636" s="30"/>
      <c r="E3636" s="30"/>
      <c r="F3636" s="30"/>
      <c r="G3636" s="30"/>
      <c r="H3636" s="30"/>
      <c r="I3636" s="30"/>
      <c r="J3636" s="30"/>
      <c r="K3636" s="30"/>
      <c r="L3636" s="30"/>
      <c r="M3636" s="30"/>
      <c r="N3636" s="30"/>
      <c r="O3636" s="30"/>
      <c r="P3636" s="30"/>
      <c r="Q3636" s="30"/>
      <c r="R3636" s="30"/>
      <c r="S3636" s="30"/>
      <c r="T3636" s="30"/>
      <c r="U3636" s="30"/>
      <c r="V3636" s="30"/>
      <c r="W3636" s="30"/>
      <c r="X3636" s="31"/>
      <c r="Y3636" s="30"/>
      <c r="Z3636" s="32"/>
    </row>
    <row r="3637" spans="2:26" x14ac:dyDescent="0.2">
      <c r="B3637" s="34"/>
      <c r="C3637" s="30"/>
      <c r="D3637" s="30"/>
      <c r="E3637" s="30"/>
      <c r="F3637" s="30"/>
      <c r="G3637" s="30"/>
      <c r="H3637" s="30"/>
      <c r="I3637" s="30"/>
      <c r="J3637" s="30"/>
      <c r="K3637" s="30"/>
      <c r="L3637" s="30"/>
      <c r="M3637" s="30"/>
      <c r="N3637" s="30"/>
      <c r="O3637" s="30"/>
      <c r="P3637" s="30"/>
      <c r="Q3637" s="30"/>
      <c r="R3637" s="30"/>
      <c r="S3637" s="30"/>
      <c r="T3637" s="30"/>
      <c r="U3637" s="30"/>
      <c r="V3637" s="30"/>
      <c r="W3637" s="30"/>
      <c r="X3637" s="31"/>
      <c r="Y3637" s="30"/>
      <c r="Z3637" s="32"/>
    </row>
    <row r="3638" spans="2:26" x14ac:dyDescent="0.2">
      <c r="B3638" s="34"/>
      <c r="C3638" s="30"/>
      <c r="D3638" s="30"/>
      <c r="E3638" s="30"/>
      <c r="F3638" s="30"/>
      <c r="G3638" s="30"/>
      <c r="H3638" s="30"/>
      <c r="I3638" s="30"/>
      <c r="J3638" s="30"/>
      <c r="K3638" s="30"/>
      <c r="L3638" s="30"/>
      <c r="M3638" s="30"/>
      <c r="N3638" s="30"/>
      <c r="O3638" s="30"/>
      <c r="P3638" s="30"/>
      <c r="Q3638" s="30"/>
      <c r="R3638" s="30"/>
      <c r="S3638" s="30"/>
      <c r="T3638" s="30"/>
      <c r="U3638" s="30"/>
      <c r="V3638" s="30"/>
      <c r="W3638" s="30"/>
      <c r="X3638" s="31"/>
      <c r="Y3638" s="30"/>
      <c r="Z3638" s="32"/>
    </row>
    <row r="3639" spans="2:26" x14ac:dyDescent="0.2">
      <c r="B3639" s="34"/>
      <c r="C3639" s="30"/>
      <c r="D3639" s="30"/>
      <c r="E3639" s="30"/>
      <c r="F3639" s="30"/>
      <c r="G3639" s="30"/>
      <c r="H3639" s="30"/>
      <c r="I3639" s="30"/>
      <c r="J3639" s="30"/>
      <c r="K3639" s="30"/>
      <c r="L3639" s="30"/>
      <c r="M3639" s="30"/>
      <c r="N3639" s="30"/>
      <c r="O3639" s="30"/>
      <c r="P3639" s="30"/>
      <c r="Q3639" s="30"/>
      <c r="R3639" s="30"/>
      <c r="S3639" s="30"/>
      <c r="T3639" s="30"/>
      <c r="U3639" s="30"/>
      <c r="V3639" s="30"/>
      <c r="W3639" s="30"/>
      <c r="X3639" s="31"/>
      <c r="Y3639" s="30"/>
      <c r="Z3639" s="32"/>
    </row>
    <row r="3640" spans="2:26" x14ac:dyDescent="0.2">
      <c r="B3640" s="34"/>
      <c r="C3640" s="30"/>
      <c r="D3640" s="30"/>
      <c r="E3640" s="30"/>
      <c r="F3640" s="30"/>
      <c r="G3640" s="30"/>
      <c r="H3640" s="30"/>
      <c r="I3640" s="30"/>
      <c r="J3640" s="30"/>
      <c r="K3640" s="30"/>
      <c r="L3640" s="30"/>
      <c r="M3640" s="30"/>
      <c r="N3640" s="30"/>
      <c r="O3640" s="30"/>
      <c r="P3640" s="30"/>
      <c r="Q3640" s="30"/>
      <c r="R3640" s="30"/>
      <c r="S3640" s="30"/>
      <c r="T3640" s="30"/>
      <c r="U3640" s="30"/>
      <c r="V3640" s="30"/>
      <c r="W3640" s="30"/>
      <c r="X3640" s="31"/>
      <c r="Y3640" s="30"/>
      <c r="Z3640" s="32"/>
    </row>
    <row r="3641" spans="2:26" x14ac:dyDescent="0.2">
      <c r="B3641" s="34"/>
      <c r="C3641" s="30"/>
      <c r="D3641" s="30"/>
      <c r="E3641" s="30"/>
      <c r="F3641" s="30"/>
      <c r="G3641" s="30"/>
      <c r="H3641" s="30"/>
      <c r="I3641" s="30"/>
      <c r="J3641" s="30"/>
      <c r="K3641" s="30"/>
      <c r="L3641" s="30"/>
      <c r="M3641" s="30"/>
      <c r="N3641" s="30"/>
      <c r="O3641" s="30"/>
      <c r="P3641" s="30"/>
      <c r="Q3641" s="30"/>
      <c r="R3641" s="30"/>
      <c r="S3641" s="30"/>
      <c r="T3641" s="30"/>
      <c r="U3641" s="30"/>
      <c r="V3641" s="30"/>
      <c r="W3641" s="30"/>
      <c r="X3641" s="31"/>
      <c r="Y3641" s="30"/>
      <c r="Z3641" s="32"/>
    </row>
    <row r="3642" spans="2:26" x14ac:dyDescent="0.2">
      <c r="B3642" s="34"/>
      <c r="C3642" s="30"/>
      <c r="D3642" s="30"/>
      <c r="E3642" s="30"/>
      <c r="F3642" s="30"/>
      <c r="G3642" s="30"/>
      <c r="H3642" s="30"/>
      <c r="I3642" s="30"/>
      <c r="J3642" s="30"/>
      <c r="K3642" s="30"/>
      <c r="L3642" s="30"/>
      <c r="M3642" s="30"/>
      <c r="N3642" s="30"/>
      <c r="O3642" s="30"/>
      <c r="P3642" s="30"/>
      <c r="Q3642" s="30"/>
      <c r="R3642" s="30"/>
      <c r="S3642" s="30"/>
      <c r="T3642" s="30"/>
      <c r="U3642" s="30"/>
      <c r="V3642" s="30"/>
      <c r="W3642" s="30"/>
      <c r="X3642" s="31"/>
      <c r="Y3642" s="30"/>
      <c r="Z3642" s="32"/>
    </row>
    <row r="3643" spans="2:26" x14ac:dyDescent="0.2">
      <c r="B3643" s="34"/>
      <c r="C3643" s="30"/>
      <c r="D3643" s="30"/>
      <c r="E3643" s="30"/>
      <c r="F3643" s="30"/>
      <c r="G3643" s="30"/>
      <c r="H3643" s="30"/>
      <c r="I3643" s="30"/>
      <c r="J3643" s="30"/>
      <c r="K3643" s="30"/>
      <c r="L3643" s="30"/>
      <c r="M3643" s="30"/>
      <c r="N3643" s="30"/>
      <c r="O3643" s="30"/>
      <c r="P3643" s="30"/>
      <c r="Q3643" s="30"/>
      <c r="R3643" s="30"/>
      <c r="S3643" s="30"/>
      <c r="T3643" s="30"/>
      <c r="U3643" s="30"/>
      <c r="V3643" s="30"/>
      <c r="W3643" s="30"/>
      <c r="X3643" s="31"/>
      <c r="Y3643" s="30"/>
      <c r="Z3643" s="32"/>
    </row>
    <row r="3644" spans="2:26" x14ac:dyDescent="0.2">
      <c r="B3644" s="34"/>
      <c r="C3644" s="30"/>
      <c r="D3644" s="30"/>
      <c r="E3644" s="30"/>
      <c r="F3644" s="30"/>
      <c r="G3644" s="30"/>
      <c r="H3644" s="30"/>
      <c r="I3644" s="30"/>
      <c r="J3644" s="30"/>
      <c r="K3644" s="30"/>
      <c r="L3644" s="30"/>
      <c r="M3644" s="30"/>
      <c r="N3644" s="30"/>
      <c r="O3644" s="30"/>
      <c r="P3644" s="30"/>
      <c r="Q3644" s="30"/>
      <c r="R3644" s="30"/>
      <c r="S3644" s="30"/>
      <c r="T3644" s="30"/>
      <c r="U3644" s="30"/>
      <c r="V3644" s="30"/>
      <c r="W3644" s="30"/>
      <c r="X3644" s="31"/>
      <c r="Y3644" s="30"/>
      <c r="Z3644" s="32"/>
    </row>
    <row r="3645" spans="2:26" x14ac:dyDescent="0.2">
      <c r="B3645" s="34"/>
      <c r="C3645" s="30"/>
      <c r="D3645" s="30"/>
      <c r="E3645" s="30"/>
      <c r="F3645" s="30"/>
      <c r="G3645" s="30"/>
      <c r="H3645" s="30"/>
      <c r="I3645" s="30"/>
      <c r="J3645" s="30"/>
      <c r="K3645" s="30"/>
      <c r="L3645" s="30"/>
      <c r="M3645" s="30"/>
      <c r="N3645" s="30"/>
      <c r="O3645" s="30"/>
      <c r="P3645" s="30"/>
      <c r="Q3645" s="30"/>
      <c r="R3645" s="30"/>
      <c r="S3645" s="30"/>
      <c r="T3645" s="30"/>
      <c r="U3645" s="30"/>
      <c r="V3645" s="30"/>
      <c r="W3645" s="30"/>
      <c r="X3645" s="31"/>
      <c r="Y3645" s="30"/>
      <c r="Z3645" s="32"/>
    </row>
    <row r="3646" spans="2:26" x14ac:dyDescent="0.2">
      <c r="B3646" s="34"/>
      <c r="C3646" s="30"/>
      <c r="D3646" s="30"/>
      <c r="E3646" s="30"/>
      <c r="F3646" s="30"/>
      <c r="G3646" s="30"/>
      <c r="H3646" s="30"/>
      <c r="I3646" s="30"/>
      <c r="J3646" s="30"/>
      <c r="K3646" s="30"/>
      <c r="L3646" s="30"/>
      <c r="M3646" s="30"/>
      <c r="N3646" s="30"/>
      <c r="O3646" s="30"/>
      <c r="P3646" s="30"/>
      <c r="Q3646" s="30"/>
      <c r="R3646" s="30"/>
      <c r="S3646" s="30"/>
      <c r="T3646" s="30"/>
      <c r="U3646" s="30"/>
      <c r="V3646" s="30"/>
      <c r="W3646" s="30"/>
      <c r="X3646" s="31"/>
      <c r="Y3646" s="30"/>
      <c r="Z3646" s="32"/>
    </row>
    <row r="3647" spans="2:26" x14ac:dyDescent="0.2">
      <c r="B3647" s="34"/>
      <c r="C3647" s="30"/>
      <c r="D3647" s="30"/>
      <c r="E3647" s="30"/>
      <c r="F3647" s="30"/>
      <c r="G3647" s="30"/>
      <c r="H3647" s="30"/>
      <c r="I3647" s="30"/>
      <c r="J3647" s="30"/>
      <c r="K3647" s="30"/>
      <c r="L3647" s="30"/>
      <c r="M3647" s="30"/>
      <c r="N3647" s="30"/>
      <c r="O3647" s="30"/>
      <c r="P3647" s="30"/>
      <c r="Q3647" s="30"/>
      <c r="R3647" s="30"/>
      <c r="S3647" s="30"/>
      <c r="T3647" s="30"/>
      <c r="U3647" s="30"/>
      <c r="V3647" s="30"/>
      <c r="W3647" s="30"/>
      <c r="X3647" s="31"/>
      <c r="Y3647" s="30"/>
      <c r="Z3647" s="32"/>
    </row>
    <row r="3648" spans="2:26" x14ac:dyDescent="0.2">
      <c r="B3648" s="34"/>
      <c r="C3648" s="30"/>
      <c r="D3648" s="30"/>
      <c r="E3648" s="30"/>
      <c r="F3648" s="30"/>
      <c r="G3648" s="30"/>
      <c r="H3648" s="30"/>
      <c r="I3648" s="30"/>
      <c r="J3648" s="30"/>
      <c r="K3648" s="30"/>
      <c r="L3648" s="30"/>
      <c r="M3648" s="30"/>
      <c r="N3648" s="30"/>
      <c r="O3648" s="30"/>
      <c r="P3648" s="30"/>
      <c r="Q3648" s="30"/>
      <c r="R3648" s="30"/>
      <c r="S3648" s="30"/>
      <c r="T3648" s="30"/>
      <c r="U3648" s="30"/>
      <c r="V3648" s="30"/>
      <c r="W3648" s="30"/>
      <c r="X3648" s="31"/>
      <c r="Y3648" s="30"/>
      <c r="Z3648" s="32"/>
    </row>
    <row r="3649" spans="2:26" x14ac:dyDescent="0.2">
      <c r="B3649" s="34"/>
      <c r="C3649" s="30"/>
      <c r="D3649" s="30"/>
      <c r="E3649" s="30"/>
      <c r="F3649" s="30"/>
      <c r="G3649" s="30"/>
      <c r="H3649" s="30"/>
      <c r="I3649" s="30"/>
      <c r="J3649" s="30"/>
      <c r="K3649" s="30"/>
      <c r="L3649" s="30"/>
      <c r="M3649" s="30"/>
      <c r="N3649" s="30"/>
      <c r="O3649" s="30"/>
      <c r="P3649" s="30"/>
      <c r="Q3649" s="30"/>
      <c r="R3649" s="30"/>
      <c r="S3649" s="30"/>
      <c r="T3649" s="30"/>
      <c r="U3649" s="30"/>
      <c r="V3649" s="30"/>
      <c r="W3649" s="30"/>
      <c r="X3649" s="31"/>
      <c r="Y3649" s="30"/>
      <c r="Z3649" s="32"/>
    </row>
    <row r="3650" spans="2:26" x14ac:dyDescent="0.2">
      <c r="B3650" s="34"/>
      <c r="C3650" s="30"/>
      <c r="D3650" s="30"/>
      <c r="E3650" s="30"/>
      <c r="F3650" s="30"/>
      <c r="G3650" s="30"/>
      <c r="H3650" s="30"/>
      <c r="I3650" s="30"/>
      <c r="J3650" s="30"/>
      <c r="K3650" s="30"/>
      <c r="L3650" s="30"/>
      <c r="M3650" s="30"/>
      <c r="N3650" s="30"/>
      <c r="O3650" s="30"/>
      <c r="P3650" s="30"/>
      <c r="Q3650" s="30"/>
      <c r="R3650" s="30"/>
      <c r="S3650" s="30"/>
      <c r="T3650" s="30"/>
      <c r="U3650" s="30"/>
      <c r="V3650" s="30"/>
      <c r="W3650" s="30"/>
      <c r="X3650" s="31"/>
      <c r="Y3650" s="30"/>
      <c r="Z3650" s="32"/>
    </row>
    <row r="3651" spans="2:26" x14ac:dyDescent="0.2">
      <c r="B3651" s="34"/>
      <c r="C3651" s="30"/>
      <c r="D3651" s="30"/>
      <c r="E3651" s="30"/>
      <c r="F3651" s="30"/>
      <c r="G3651" s="30"/>
      <c r="H3651" s="30"/>
      <c r="I3651" s="30"/>
      <c r="J3651" s="30"/>
      <c r="K3651" s="30"/>
      <c r="L3651" s="30"/>
      <c r="M3651" s="30"/>
      <c r="N3651" s="30"/>
      <c r="O3651" s="30"/>
      <c r="P3651" s="30"/>
      <c r="Q3651" s="30"/>
      <c r="R3651" s="30"/>
      <c r="S3651" s="30"/>
      <c r="T3651" s="30"/>
      <c r="U3651" s="30"/>
      <c r="V3651" s="30"/>
      <c r="W3651" s="30"/>
      <c r="X3651" s="31"/>
      <c r="Y3651" s="30"/>
      <c r="Z3651" s="32"/>
    </row>
    <row r="3652" spans="2:26" x14ac:dyDescent="0.2">
      <c r="B3652" s="34"/>
      <c r="C3652" s="30"/>
      <c r="D3652" s="30"/>
      <c r="E3652" s="30"/>
      <c r="F3652" s="30"/>
      <c r="G3652" s="30"/>
      <c r="H3652" s="30"/>
      <c r="I3652" s="30"/>
      <c r="J3652" s="30"/>
      <c r="K3652" s="30"/>
      <c r="L3652" s="30"/>
      <c r="M3652" s="30"/>
      <c r="N3652" s="30"/>
      <c r="O3652" s="30"/>
      <c r="P3652" s="30"/>
      <c r="Q3652" s="30"/>
      <c r="R3652" s="30"/>
      <c r="S3652" s="30"/>
      <c r="T3652" s="30"/>
      <c r="U3652" s="30"/>
      <c r="V3652" s="30"/>
      <c r="W3652" s="30"/>
      <c r="X3652" s="31"/>
      <c r="Y3652" s="30"/>
      <c r="Z3652" s="32"/>
    </row>
    <row r="3653" spans="2:26" x14ac:dyDescent="0.2">
      <c r="B3653" s="34"/>
      <c r="C3653" s="30"/>
      <c r="D3653" s="30"/>
      <c r="E3653" s="30"/>
      <c r="F3653" s="30"/>
      <c r="G3653" s="30"/>
      <c r="H3653" s="30"/>
      <c r="I3653" s="30"/>
      <c r="J3653" s="30"/>
      <c r="K3653" s="30"/>
      <c r="L3653" s="30"/>
      <c r="M3653" s="30"/>
      <c r="N3653" s="30"/>
      <c r="O3653" s="30"/>
      <c r="P3653" s="30"/>
      <c r="Q3653" s="30"/>
      <c r="R3653" s="30"/>
      <c r="S3653" s="30"/>
      <c r="T3653" s="30"/>
      <c r="U3653" s="30"/>
      <c r="V3653" s="30"/>
      <c r="W3653" s="30"/>
      <c r="X3653" s="31"/>
      <c r="Y3653" s="30"/>
      <c r="Z3653" s="32"/>
    </row>
    <row r="3654" spans="2:26" x14ac:dyDescent="0.2">
      <c r="B3654" s="34"/>
      <c r="C3654" s="30"/>
      <c r="D3654" s="30"/>
      <c r="E3654" s="30"/>
      <c r="F3654" s="30"/>
      <c r="G3654" s="30"/>
      <c r="H3654" s="30"/>
      <c r="I3654" s="30"/>
      <c r="J3654" s="30"/>
      <c r="K3654" s="30"/>
      <c r="L3654" s="30"/>
      <c r="M3654" s="30"/>
      <c r="N3654" s="30"/>
      <c r="O3654" s="30"/>
      <c r="P3654" s="30"/>
      <c r="Q3654" s="30"/>
      <c r="R3654" s="30"/>
      <c r="S3654" s="30"/>
      <c r="T3654" s="30"/>
      <c r="U3654" s="30"/>
      <c r="V3654" s="30"/>
      <c r="W3654" s="30"/>
      <c r="X3654" s="31"/>
      <c r="Y3654" s="30"/>
      <c r="Z3654" s="32"/>
    </row>
    <row r="3655" spans="2:26" x14ac:dyDescent="0.2">
      <c r="B3655" s="34"/>
      <c r="C3655" s="30"/>
      <c r="D3655" s="30"/>
      <c r="E3655" s="30"/>
      <c r="F3655" s="30"/>
      <c r="G3655" s="30"/>
      <c r="H3655" s="30"/>
      <c r="I3655" s="30"/>
      <c r="J3655" s="30"/>
      <c r="K3655" s="30"/>
      <c r="L3655" s="30"/>
      <c r="M3655" s="30"/>
      <c r="N3655" s="30"/>
      <c r="O3655" s="30"/>
      <c r="P3655" s="30"/>
      <c r="Q3655" s="30"/>
      <c r="R3655" s="30"/>
      <c r="S3655" s="30"/>
      <c r="T3655" s="30"/>
      <c r="U3655" s="30"/>
      <c r="V3655" s="30"/>
      <c r="W3655" s="30"/>
      <c r="X3655" s="31"/>
      <c r="Y3655" s="30"/>
      <c r="Z3655" s="32"/>
    </row>
    <row r="3656" spans="2:26" x14ac:dyDescent="0.2">
      <c r="B3656" s="34"/>
      <c r="C3656" s="30"/>
      <c r="D3656" s="30"/>
      <c r="E3656" s="30"/>
      <c r="F3656" s="30"/>
      <c r="G3656" s="30"/>
      <c r="H3656" s="30"/>
      <c r="I3656" s="30"/>
      <c r="J3656" s="30"/>
      <c r="K3656" s="30"/>
      <c r="L3656" s="30"/>
      <c r="M3656" s="30"/>
      <c r="N3656" s="30"/>
      <c r="O3656" s="30"/>
      <c r="P3656" s="30"/>
      <c r="Q3656" s="30"/>
      <c r="R3656" s="30"/>
      <c r="S3656" s="30"/>
      <c r="T3656" s="30"/>
      <c r="U3656" s="30"/>
      <c r="V3656" s="30"/>
      <c r="W3656" s="30"/>
      <c r="X3656" s="31"/>
      <c r="Y3656" s="30"/>
      <c r="Z3656" s="32"/>
    </row>
    <row r="3657" spans="2:26" x14ac:dyDescent="0.2">
      <c r="B3657" s="34"/>
      <c r="C3657" s="30"/>
      <c r="D3657" s="30"/>
      <c r="E3657" s="30"/>
      <c r="F3657" s="30"/>
      <c r="G3657" s="30"/>
      <c r="H3657" s="30"/>
      <c r="I3657" s="30"/>
      <c r="J3657" s="30"/>
      <c r="K3657" s="30"/>
      <c r="L3657" s="30"/>
      <c r="M3657" s="30"/>
      <c r="N3657" s="30"/>
      <c r="O3657" s="30"/>
      <c r="P3657" s="30"/>
      <c r="Q3657" s="30"/>
      <c r="R3657" s="30"/>
      <c r="S3657" s="30"/>
      <c r="T3657" s="30"/>
      <c r="U3657" s="30"/>
      <c r="V3657" s="30"/>
      <c r="W3657" s="30"/>
      <c r="X3657" s="31"/>
      <c r="Y3657" s="30"/>
      <c r="Z3657" s="32"/>
    </row>
    <row r="3658" spans="2:26" x14ac:dyDescent="0.2">
      <c r="B3658" s="34"/>
      <c r="C3658" s="30"/>
      <c r="D3658" s="30"/>
      <c r="E3658" s="30"/>
      <c r="F3658" s="30"/>
      <c r="G3658" s="30"/>
      <c r="H3658" s="30"/>
      <c r="I3658" s="30"/>
      <c r="J3658" s="30"/>
      <c r="K3658" s="30"/>
      <c r="L3658" s="30"/>
      <c r="M3658" s="30"/>
      <c r="N3658" s="30"/>
      <c r="O3658" s="30"/>
      <c r="P3658" s="30"/>
      <c r="Q3658" s="30"/>
      <c r="R3658" s="30"/>
      <c r="S3658" s="30"/>
      <c r="T3658" s="30"/>
      <c r="U3658" s="30"/>
      <c r="V3658" s="30"/>
      <c r="W3658" s="30"/>
      <c r="X3658" s="31"/>
      <c r="Y3658" s="30"/>
      <c r="Z3658" s="32"/>
    </row>
    <row r="3659" spans="2:26" x14ac:dyDescent="0.2">
      <c r="B3659" s="34"/>
      <c r="C3659" s="30"/>
      <c r="D3659" s="30"/>
      <c r="E3659" s="30"/>
      <c r="F3659" s="30"/>
      <c r="G3659" s="30"/>
      <c r="H3659" s="30"/>
      <c r="I3659" s="30"/>
      <c r="J3659" s="30"/>
      <c r="K3659" s="30"/>
      <c r="L3659" s="30"/>
      <c r="M3659" s="30"/>
      <c r="N3659" s="30"/>
      <c r="O3659" s="30"/>
      <c r="P3659" s="30"/>
      <c r="Q3659" s="30"/>
      <c r="R3659" s="30"/>
      <c r="S3659" s="30"/>
      <c r="T3659" s="30"/>
      <c r="U3659" s="30"/>
      <c r="V3659" s="30"/>
      <c r="W3659" s="30"/>
      <c r="X3659" s="31"/>
      <c r="Y3659" s="30"/>
      <c r="Z3659" s="32"/>
    </row>
    <row r="3660" spans="2:26" x14ac:dyDescent="0.2">
      <c r="B3660" s="34"/>
      <c r="C3660" s="30"/>
      <c r="D3660" s="30"/>
      <c r="E3660" s="30"/>
      <c r="F3660" s="30"/>
      <c r="G3660" s="30"/>
      <c r="H3660" s="30"/>
      <c r="I3660" s="30"/>
      <c r="J3660" s="30"/>
      <c r="K3660" s="30"/>
      <c r="L3660" s="30"/>
      <c r="M3660" s="30"/>
      <c r="N3660" s="30"/>
      <c r="O3660" s="30"/>
      <c r="P3660" s="30"/>
      <c r="Q3660" s="30"/>
      <c r="R3660" s="30"/>
      <c r="S3660" s="30"/>
      <c r="T3660" s="30"/>
      <c r="U3660" s="30"/>
      <c r="V3660" s="30"/>
      <c r="W3660" s="30"/>
      <c r="X3660" s="31"/>
      <c r="Y3660" s="30"/>
      <c r="Z3660" s="32"/>
    </row>
    <row r="3661" spans="2:26" x14ac:dyDescent="0.2">
      <c r="B3661" s="34"/>
      <c r="C3661" s="30"/>
      <c r="D3661" s="30"/>
      <c r="E3661" s="30"/>
      <c r="F3661" s="30"/>
      <c r="G3661" s="30"/>
      <c r="H3661" s="30"/>
      <c r="I3661" s="30"/>
      <c r="J3661" s="30"/>
      <c r="K3661" s="30"/>
      <c r="L3661" s="30"/>
      <c r="M3661" s="30"/>
      <c r="N3661" s="30"/>
      <c r="O3661" s="30"/>
      <c r="P3661" s="30"/>
      <c r="Q3661" s="30"/>
      <c r="R3661" s="30"/>
      <c r="S3661" s="30"/>
      <c r="T3661" s="30"/>
      <c r="U3661" s="30"/>
      <c r="V3661" s="30"/>
      <c r="W3661" s="30"/>
      <c r="X3661" s="31"/>
      <c r="Y3661" s="30"/>
      <c r="Z3661" s="32"/>
    </row>
    <row r="3662" spans="2:26" x14ac:dyDescent="0.2">
      <c r="B3662" s="34"/>
      <c r="C3662" s="30"/>
      <c r="D3662" s="30"/>
      <c r="E3662" s="30"/>
      <c r="F3662" s="30"/>
      <c r="G3662" s="30"/>
      <c r="H3662" s="30"/>
      <c r="I3662" s="30"/>
      <c r="J3662" s="30"/>
      <c r="K3662" s="30"/>
      <c r="L3662" s="30"/>
      <c r="M3662" s="30"/>
      <c r="N3662" s="30"/>
      <c r="O3662" s="30"/>
      <c r="P3662" s="30"/>
      <c r="Q3662" s="30"/>
      <c r="R3662" s="30"/>
      <c r="S3662" s="30"/>
      <c r="T3662" s="30"/>
      <c r="U3662" s="30"/>
      <c r="V3662" s="30"/>
      <c r="W3662" s="30"/>
      <c r="X3662" s="31"/>
      <c r="Y3662" s="30"/>
      <c r="Z3662" s="32"/>
    </row>
    <row r="3663" spans="2:26" x14ac:dyDescent="0.2">
      <c r="B3663" s="34"/>
      <c r="C3663" s="30"/>
      <c r="D3663" s="30"/>
      <c r="E3663" s="30"/>
      <c r="F3663" s="30"/>
      <c r="G3663" s="30"/>
      <c r="H3663" s="30"/>
      <c r="I3663" s="30"/>
      <c r="J3663" s="30"/>
      <c r="K3663" s="30"/>
      <c r="L3663" s="30"/>
      <c r="M3663" s="30"/>
      <c r="N3663" s="30"/>
      <c r="O3663" s="30"/>
      <c r="P3663" s="30"/>
      <c r="Q3663" s="30"/>
      <c r="R3663" s="30"/>
      <c r="S3663" s="30"/>
      <c r="T3663" s="30"/>
      <c r="U3663" s="30"/>
      <c r="V3663" s="30"/>
      <c r="W3663" s="30"/>
      <c r="X3663" s="31"/>
      <c r="Y3663" s="30"/>
      <c r="Z3663" s="32"/>
    </row>
    <row r="3664" spans="2:26" x14ac:dyDescent="0.2">
      <c r="B3664" s="34"/>
      <c r="C3664" s="30"/>
      <c r="D3664" s="30"/>
      <c r="E3664" s="30"/>
      <c r="F3664" s="30"/>
      <c r="G3664" s="30"/>
      <c r="H3664" s="30"/>
      <c r="I3664" s="30"/>
      <c r="J3664" s="30"/>
      <c r="K3664" s="30"/>
      <c r="L3664" s="30"/>
      <c r="M3664" s="30"/>
      <c r="N3664" s="30"/>
      <c r="O3664" s="30"/>
      <c r="P3664" s="30"/>
      <c r="Q3664" s="30"/>
      <c r="R3664" s="30"/>
      <c r="S3664" s="30"/>
      <c r="T3664" s="30"/>
      <c r="U3664" s="30"/>
      <c r="V3664" s="30"/>
      <c r="W3664" s="30"/>
      <c r="X3664" s="31"/>
      <c r="Y3664" s="30"/>
      <c r="Z3664" s="32"/>
    </row>
    <row r="3665" spans="2:26" x14ac:dyDescent="0.2">
      <c r="B3665" s="34"/>
      <c r="C3665" s="30"/>
      <c r="D3665" s="30"/>
      <c r="E3665" s="30"/>
      <c r="F3665" s="30"/>
      <c r="G3665" s="30"/>
      <c r="H3665" s="30"/>
      <c r="I3665" s="30"/>
      <c r="J3665" s="30"/>
      <c r="K3665" s="30"/>
      <c r="L3665" s="30"/>
      <c r="M3665" s="30"/>
      <c r="N3665" s="30"/>
      <c r="O3665" s="30"/>
      <c r="P3665" s="30"/>
      <c r="Q3665" s="30"/>
      <c r="R3665" s="30"/>
      <c r="S3665" s="30"/>
      <c r="T3665" s="30"/>
      <c r="U3665" s="30"/>
      <c r="V3665" s="30"/>
      <c r="W3665" s="30"/>
      <c r="X3665" s="31"/>
      <c r="Y3665" s="30"/>
      <c r="Z3665" s="32"/>
    </row>
    <row r="3666" spans="2:26" x14ac:dyDescent="0.2">
      <c r="B3666" s="34"/>
      <c r="C3666" s="30"/>
      <c r="D3666" s="30"/>
      <c r="E3666" s="30"/>
      <c r="F3666" s="30"/>
      <c r="G3666" s="30"/>
      <c r="H3666" s="30"/>
      <c r="I3666" s="30"/>
      <c r="J3666" s="30"/>
      <c r="K3666" s="30"/>
      <c r="L3666" s="30"/>
      <c r="M3666" s="30"/>
      <c r="N3666" s="30"/>
      <c r="O3666" s="30"/>
      <c r="P3666" s="30"/>
      <c r="Q3666" s="30"/>
      <c r="R3666" s="30"/>
      <c r="S3666" s="30"/>
      <c r="T3666" s="30"/>
      <c r="U3666" s="30"/>
      <c r="V3666" s="30"/>
      <c r="W3666" s="30"/>
      <c r="X3666" s="31"/>
      <c r="Y3666" s="30"/>
      <c r="Z3666" s="32"/>
    </row>
    <row r="3667" spans="2:26" x14ac:dyDescent="0.2">
      <c r="B3667" s="34"/>
      <c r="C3667" s="30"/>
      <c r="D3667" s="30"/>
      <c r="E3667" s="30"/>
      <c r="F3667" s="30"/>
      <c r="G3667" s="30"/>
      <c r="H3667" s="30"/>
      <c r="I3667" s="30"/>
      <c r="J3667" s="30"/>
      <c r="K3667" s="30"/>
      <c r="L3667" s="30"/>
      <c r="M3667" s="30"/>
      <c r="N3667" s="30"/>
      <c r="O3667" s="30"/>
      <c r="P3667" s="30"/>
      <c r="Q3667" s="30"/>
      <c r="R3667" s="30"/>
      <c r="S3667" s="30"/>
      <c r="T3667" s="30"/>
      <c r="U3667" s="30"/>
      <c r="V3667" s="30"/>
      <c r="W3667" s="30"/>
      <c r="X3667" s="31"/>
      <c r="Y3667" s="30"/>
      <c r="Z3667" s="32"/>
    </row>
    <row r="3668" spans="2:26" x14ac:dyDescent="0.2">
      <c r="B3668" s="34"/>
      <c r="C3668" s="30"/>
      <c r="D3668" s="30"/>
      <c r="E3668" s="30"/>
      <c r="F3668" s="30"/>
      <c r="G3668" s="30"/>
      <c r="H3668" s="30"/>
      <c r="I3668" s="30"/>
      <c r="J3668" s="30"/>
      <c r="K3668" s="30"/>
      <c r="L3668" s="30"/>
      <c r="M3668" s="30"/>
      <c r="N3668" s="30"/>
      <c r="O3668" s="30"/>
      <c r="P3668" s="30"/>
      <c r="Q3668" s="30"/>
      <c r="R3668" s="30"/>
      <c r="S3668" s="30"/>
      <c r="T3668" s="30"/>
      <c r="U3668" s="30"/>
      <c r="V3668" s="30"/>
      <c r="W3668" s="30"/>
      <c r="X3668" s="31"/>
      <c r="Y3668" s="30"/>
      <c r="Z3668" s="32"/>
    </row>
    <row r="3669" spans="2:26" x14ac:dyDescent="0.2">
      <c r="B3669" s="34"/>
      <c r="C3669" s="30"/>
      <c r="D3669" s="30"/>
      <c r="E3669" s="30"/>
      <c r="F3669" s="30"/>
      <c r="G3669" s="30"/>
      <c r="H3669" s="30"/>
      <c r="I3669" s="30"/>
      <c r="J3669" s="30"/>
      <c r="K3669" s="30"/>
      <c r="L3669" s="30"/>
      <c r="M3669" s="30"/>
      <c r="N3669" s="30"/>
      <c r="O3669" s="30"/>
      <c r="P3669" s="30"/>
      <c r="Q3669" s="30"/>
      <c r="R3669" s="30"/>
      <c r="S3669" s="30"/>
      <c r="T3669" s="30"/>
      <c r="U3669" s="30"/>
      <c r="V3669" s="30"/>
      <c r="W3669" s="30"/>
      <c r="X3669" s="31"/>
      <c r="Y3669" s="30"/>
      <c r="Z3669" s="32"/>
    </row>
    <row r="3670" spans="2:26" x14ac:dyDescent="0.2">
      <c r="B3670" s="34"/>
      <c r="C3670" s="30"/>
      <c r="D3670" s="30"/>
      <c r="E3670" s="30"/>
      <c r="F3670" s="30"/>
      <c r="G3670" s="30"/>
      <c r="H3670" s="30"/>
      <c r="I3670" s="30"/>
      <c r="J3670" s="30"/>
      <c r="K3670" s="30"/>
      <c r="L3670" s="30"/>
      <c r="M3670" s="30"/>
      <c r="N3670" s="30"/>
      <c r="O3670" s="30"/>
      <c r="P3670" s="30"/>
      <c r="Q3670" s="30"/>
      <c r="R3670" s="30"/>
      <c r="S3670" s="30"/>
      <c r="T3670" s="30"/>
      <c r="U3670" s="30"/>
      <c r="V3670" s="30"/>
      <c r="W3670" s="30"/>
      <c r="X3670" s="31"/>
      <c r="Y3670" s="30"/>
      <c r="Z3670" s="32"/>
    </row>
    <row r="3671" spans="2:26" x14ac:dyDescent="0.2">
      <c r="B3671" s="34"/>
      <c r="C3671" s="30"/>
      <c r="D3671" s="30"/>
      <c r="E3671" s="30"/>
      <c r="F3671" s="30"/>
      <c r="G3671" s="30"/>
      <c r="H3671" s="30"/>
      <c r="I3671" s="30"/>
      <c r="J3671" s="30"/>
      <c r="K3671" s="30"/>
      <c r="L3671" s="30"/>
      <c r="M3671" s="30"/>
      <c r="N3671" s="30"/>
      <c r="O3671" s="30"/>
      <c r="P3671" s="30"/>
      <c r="Q3671" s="30"/>
      <c r="R3671" s="30"/>
      <c r="S3671" s="30"/>
      <c r="T3671" s="30"/>
      <c r="U3671" s="30"/>
      <c r="V3671" s="30"/>
      <c r="W3671" s="30"/>
      <c r="X3671" s="31"/>
      <c r="Y3671" s="30"/>
      <c r="Z3671" s="32"/>
    </row>
    <row r="3672" spans="2:26" x14ac:dyDescent="0.2">
      <c r="B3672" s="34"/>
      <c r="C3672" s="30"/>
      <c r="D3672" s="30"/>
      <c r="E3672" s="30"/>
      <c r="F3672" s="30"/>
      <c r="G3672" s="30"/>
      <c r="H3672" s="30"/>
      <c r="I3672" s="30"/>
      <c r="J3672" s="30"/>
      <c r="K3672" s="30"/>
      <c r="L3672" s="30"/>
      <c r="M3672" s="30"/>
      <c r="N3672" s="30"/>
      <c r="O3672" s="30"/>
      <c r="P3672" s="30"/>
      <c r="Q3672" s="30"/>
      <c r="R3672" s="30"/>
      <c r="S3672" s="30"/>
      <c r="T3672" s="30"/>
      <c r="U3672" s="30"/>
      <c r="V3672" s="30"/>
      <c r="W3672" s="30"/>
      <c r="X3672" s="31"/>
      <c r="Y3672" s="30"/>
      <c r="Z3672" s="32"/>
    </row>
    <row r="3673" spans="2:26" x14ac:dyDescent="0.2">
      <c r="B3673" s="34"/>
      <c r="C3673" s="30"/>
      <c r="D3673" s="30"/>
      <c r="E3673" s="30"/>
      <c r="F3673" s="30"/>
      <c r="G3673" s="30"/>
      <c r="H3673" s="30"/>
      <c r="I3673" s="30"/>
      <c r="J3673" s="30"/>
      <c r="K3673" s="30"/>
      <c r="L3673" s="30"/>
      <c r="M3673" s="30"/>
      <c r="N3673" s="30"/>
      <c r="O3673" s="30"/>
      <c r="P3673" s="30"/>
      <c r="Q3673" s="30"/>
      <c r="R3673" s="30"/>
      <c r="S3673" s="30"/>
      <c r="T3673" s="30"/>
      <c r="U3673" s="30"/>
      <c r="V3673" s="30"/>
      <c r="W3673" s="30"/>
      <c r="X3673" s="31"/>
      <c r="Y3673" s="30"/>
      <c r="Z3673" s="32"/>
    </row>
    <row r="3674" spans="2:26" x14ac:dyDescent="0.2">
      <c r="B3674" s="34"/>
      <c r="C3674" s="30"/>
      <c r="D3674" s="30"/>
      <c r="E3674" s="30"/>
      <c r="F3674" s="30"/>
      <c r="G3674" s="30"/>
      <c r="H3674" s="30"/>
      <c r="I3674" s="30"/>
      <c r="J3674" s="30"/>
      <c r="K3674" s="30"/>
      <c r="L3674" s="30"/>
      <c r="M3674" s="30"/>
      <c r="N3674" s="30"/>
      <c r="O3674" s="30"/>
      <c r="P3674" s="30"/>
      <c r="Q3674" s="30"/>
      <c r="R3674" s="30"/>
      <c r="S3674" s="30"/>
      <c r="T3674" s="30"/>
      <c r="U3674" s="30"/>
      <c r="V3674" s="30"/>
      <c r="W3674" s="30"/>
      <c r="X3674" s="31"/>
      <c r="Y3674" s="30"/>
      <c r="Z3674" s="32"/>
    </row>
    <row r="3675" spans="2:26" x14ac:dyDescent="0.2">
      <c r="B3675" s="34"/>
      <c r="C3675" s="30"/>
      <c r="D3675" s="30"/>
      <c r="E3675" s="30"/>
      <c r="F3675" s="30"/>
      <c r="G3675" s="30"/>
      <c r="H3675" s="30"/>
      <c r="I3675" s="30"/>
      <c r="J3675" s="30"/>
      <c r="K3675" s="30"/>
      <c r="L3675" s="30"/>
      <c r="M3675" s="30"/>
      <c r="N3675" s="30"/>
      <c r="O3675" s="30"/>
      <c r="P3675" s="30"/>
      <c r="Q3675" s="30"/>
      <c r="R3675" s="30"/>
      <c r="S3675" s="30"/>
      <c r="T3675" s="30"/>
      <c r="U3675" s="30"/>
      <c r="V3675" s="30"/>
      <c r="W3675" s="30"/>
      <c r="X3675" s="31"/>
      <c r="Y3675" s="30"/>
      <c r="Z3675" s="32"/>
    </row>
    <row r="3676" spans="2:26" x14ac:dyDescent="0.2">
      <c r="B3676" s="34"/>
      <c r="C3676" s="30"/>
      <c r="D3676" s="30"/>
      <c r="E3676" s="30"/>
      <c r="F3676" s="30"/>
      <c r="G3676" s="30"/>
      <c r="H3676" s="30"/>
      <c r="I3676" s="30"/>
      <c r="J3676" s="30"/>
      <c r="K3676" s="30"/>
      <c r="L3676" s="30"/>
      <c r="M3676" s="30"/>
      <c r="N3676" s="30"/>
      <c r="O3676" s="30"/>
      <c r="P3676" s="30"/>
      <c r="Q3676" s="30"/>
      <c r="R3676" s="30"/>
      <c r="S3676" s="30"/>
      <c r="T3676" s="30"/>
      <c r="U3676" s="30"/>
      <c r="V3676" s="30"/>
      <c r="W3676" s="30"/>
      <c r="X3676" s="31"/>
      <c r="Y3676" s="30"/>
      <c r="Z3676" s="32"/>
    </row>
    <row r="3677" spans="2:26" x14ac:dyDescent="0.2">
      <c r="B3677" s="34"/>
      <c r="C3677" s="30"/>
      <c r="D3677" s="30"/>
      <c r="E3677" s="30"/>
      <c r="F3677" s="30"/>
      <c r="G3677" s="30"/>
      <c r="H3677" s="30"/>
      <c r="I3677" s="30"/>
      <c r="J3677" s="30"/>
      <c r="K3677" s="30"/>
      <c r="L3677" s="30"/>
      <c r="M3677" s="30"/>
      <c r="N3677" s="30"/>
      <c r="O3677" s="30"/>
      <c r="P3677" s="30"/>
      <c r="Q3677" s="30"/>
      <c r="R3677" s="30"/>
      <c r="S3677" s="30"/>
      <c r="T3677" s="30"/>
      <c r="U3677" s="30"/>
      <c r="V3677" s="30"/>
      <c r="W3677" s="30"/>
      <c r="X3677" s="31"/>
      <c r="Y3677" s="30"/>
      <c r="Z3677" s="32"/>
    </row>
    <row r="3678" spans="2:26" x14ac:dyDescent="0.2">
      <c r="B3678" s="34"/>
      <c r="C3678" s="30"/>
      <c r="D3678" s="30"/>
      <c r="E3678" s="30"/>
      <c r="F3678" s="30"/>
      <c r="G3678" s="30"/>
      <c r="H3678" s="30"/>
      <c r="I3678" s="30"/>
      <c r="J3678" s="30"/>
      <c r="K3678" s="30"/>
      <c r="L3678" s="30"/>
      <c r="M3678" s="30"/>
      <c r="N3678" s="30"/>
      <c r="O3678" s="30"/>
      <c r="P3678" s="30"/>
      <c r="Q3678" s="30"/>
      <c r="R3678" s="30"/>
      <c r="S3678" s="30"/>
      <c r="T3678" s="30"/>
      <c r="U3678" s="30"/>
      <c r="V3678" s="30"/>
      <c r="W3678" s="30"/>
      <c r="X3678" s="31"/>
      <c r="Y3678" s="30"/>
      <c r="Z3678" s="32"/>
    </row>
    <row r="3679" spans="2:26" x14ac:dyDescent="0.2">
      <c r="B3679" s="34"/>
      <c r="C3679" s="30"/>
      <c r="D3679" s="30"/>
      <c r="E3679" s="30"/>
      <c r="F3679" s="30"/>
      <c r="G3679" s="30"/>
      <c r="H3679" s="30"/>
      <c r="I3679" s="30"/>
      <c r="J3679" s="30"/>
      <c r="K3679" s="30"/>
      <c r="L3679" s="30"/>
      <c r="M3679" s="30"/>
      <c r="N3679" s="30"/>
      <c r="O3679" s="30"/>
      <c r="P3679" s="30"/>
      <c r="Q3679" s="30"/>
      <c r="R3679" s="30"/>
      <c r="S3679" s="30"/>
      <c r="T3679" s="30"/>
      <c r="U3679" s="30"/>
      <c r="V3679" s="30"/>
      <c r="W3679" s="30"/>
      <c r="X3679" s="31"/>
      <c r="Y3679" s="30"/>
      <c r="Z3679" s="32"/>
    </row>
    <row r="3680" spans="2:26" x14ac:dyDescent="0.2">
      <c r="B3680" s="34"/>
      <c r="C3680" s="30"/>
      <c r="D3680" s="30"/>
      <c r="E3680" s="30"/>
      <c r="F3680" s="30"/>
      <c r="G3680" s="30"/>
      <c r="H3680" s="30"/>
      <c r="I3680" s="30"/>
      <c r="J3680" s="30"/>
      <c r="K3680" s="30"/>
      <c r="L3680" s="30"/>
      <c r="M3680" s="30"/>
      <c r="N3680" s="30"/>
      <c r="O3680" s="30"/>
      <c r="P3680" s="30"/>
      <c r="Q3680" s="30"/>
      <c r="R3680" s="30"/>
      <c r="S3680" s="30"/>
      <c r="T3680" s="30"/>
      <c r="U3680" s="30"/>
      <c r="V3680" s="30"/>
      <c r="W3680" s="30"/>
      <c r="X3680" s="31"/>
      <c r="Y3680" s="30"/>
      <c r="Z3680" s="32"/>
    </row>
    <row r="3681" spans="2:26" x14ac:dyDescent="0.2">
      <c r="B3681" s="34"/>
      <c r="C3681" s="30"/>
      <c r="D3681" s="30"/>
      <c r="E3681" s="30"/>
      <c r="F3681" s="30"/>
      <c r="G3681" s="30"/>
      <c r="H3681" s="30"/>
      <c r="I3681" s="30"/>
      <c r="J3681" s="30"/>
      <c r="K3681" s="30"/>
      <c r="L3681" s="30"/>
      <c r="M3681" s="30"/>
      <c r="N3681" s="30"/>
      <c r="O3681" s="30"/>
      <c r="P3681" s="30"/>
      <c r="Q3681" s="30"/>
      <c r="R3681" s="30"/>
      <c r="S3681" s="30"/>
      <c r="T3681" s="30"/>
      <c r="U3681" s="30"/>
      <c r="V3681" s="30"/>
      <c r="W3681" s="30"/>
      <c r="X3681" s="31"/>
      <c r="Y3681" s="30"/>
      <c r="Z3681" s="32"/>
    </row>
    <row r="3682" spans="2:26" x14ac:dyDescent="0.2">
      <c r="B3682" s="34"/>
      <c r="C3682" s="30"/>
      <c r="D3682" s="30"/>
      <c r="E3682" s="30"/>
      <c r="F3682" s="30"/>
      <c r="G3682" s="30"/>
      <c r="H3682" s="30"/>
      <c r="I3682" s="30"/>
      <c r="J3682" s="30"/>
      <c r="K3682" s="30"/>
      <c r="L3682" s="30"/>
      <c r="M3682" s="30"/>
      <c r="N3682" s="30"/>
      <c r="O3682" s="30"/>
      <c r="P3682" s="30"/>
      <c r="Q3682" s="30"/>
      <c r="R3682" s="30"/>
      <c r="S3682" s="30"/>
      <c r="T3682" s="30"/>
      <c r="U3682" s="30"/>
      <c r="V3682" s="30"/>
      <c r="W3682" s="30"/>
      <c r="X3682" s="31"/>
      <c r="Y3682" s="30"/>
      <c r="Z3682" s="32"/>
    </row>
    <row r="3683" spans="2:26" x14ac:dyDescent="0.2">
      <c r="B3683" s="34"/>
      <c r="C3683" s="30"/>
      <c r="D3683" s="30"/>
      <c r="E3683" s="30"/>
      <c r="F3683" s="30"/>
      <c r="G3683" s="30"/>
      <c r="H3683" s="30"/>
      <c r="I3683" s="30"/>
      <c r="J3683" s="30"/>
      <c r="K3683" s="30"/>
      <c r="L3683" s="30"/>
      <c r="M3683" s="30"/>
      <c r="N3683" s="30"/>
      <c r="O3683" s="30"/>
      <c r="P3683" s="30"/>
      <c r="Q3683" s="30"/>
      <c r="R3683" s="30"/>
      <c r="S3683" s="30"/>
      <c r="T3683" s="30"/>
      <c r="U3683" s="30"/>
      <c r="V3683" s="30"/>
      <c r="W3683" s="30"/>
      <c r="X3683" s="31"/>
      <c r="Y3683" s="30"/>
      <c r="Z3683" s="32"/>
    </row>
    <row r="3684" spans="2:26" x14ac:dyDescent="0.2">
      <c r="B3684" s="34"/>
      <c r="C3684" s="30"/>
      <c r="D3684" s="30"/>
      <c r="E3684" s="30"/>
      <c r="F3684" s="30"/>
      <c r="G3684" s="30"/>
      <c r="H3684" s="30"/>
      <c r="I3684" s="30"/>
      <c r="J3684" s="30"/>
      <c r="K3684" s="30"/>
      <c r="L3684" s="30"/>
      <c r="M3684" s="30"/>
      <c r="N3684" s="30"/>
      <c r="O3684" s="30"/>
      <c r="P3684" s="30"/>
      <c r="Q3684" s="30"/>
      <c r="R3684" s="30"/>
      <c r="S3684" s="30"/>
      <c r="T3684" s="30"/>
      <c r="U3684" s="30"/>
      <c r="V3684" s="30"/>
      <c r="W3684" s="30"/>
      <c r="X3684" s="31"/>
      <c r="Y3684" s="30"/>
      <c r="Z3684" s="32"/>
    </row>
    <row r="3685" spans="2:26" x14ac:dyDescent="0.2">
      <c r="B3685" s="34"/>
      <c r="C3685" s="30"/>
      <c r="D3685" s="30"/>
      <c r="E3685" s="30"/>
      <c r="F3685" s="30"/>
      <c r="G3685" s="30"/>
      <c r="H3685" s="30"/>
      <c r="I3685" s="30"/>
      <c r="J3685" s="30"/>
      <c r="K3685" s="30"/>
      <c r="L3685" s="30"/>
      <c r="M3685" s="30"/>
      <c r="N3685" s="30"/>
      <c r="O3685" s="30"/>
      <c r="P3685" s="30"/>
      <c r="Q3685" s="30"/>
      <c r="R3685" s="30"/>
      <c r="S3685" s="30"/>
      <c r="T3685" s="30"/>
      <c r="U3685" s="30"/>
      <c r="V3685" s="30"/>
      <c r="W3685" s="30"/>
      <c r="X3685" s="31"/>
      <c r="Y3685" s="30"/>
      <c r="Z3685" s="32"/>
    </row>
    <row r="3686" spans="2:26" x14ac:dyDescent="0.2">
      <c r="B3686" s="34"/>
      <c r="C3686" s="30"/>
      <c r="D3686" s="30"/>
      <c r="E3686" s="30"/>
      <c r="F3686" s="30"/>
      <c r="G3686" s="30"/>
      <c r="H3686" s="30"/>
      <c r="I3686" s="30"/>
      <c r="J3686" s="30"/>
      <c r="K3686" s="30"/>
      <c r="L3686" s="30"/>
      <c r="M3686" s="30"/>
      <c r="N3686" s="30"/>
      <c r="O3686" s="30"/>
      <c r="P3686" s="30"/>
      <c r="Q3686" s="30"/>
      <c r="R3686" s="30"/>
      <c r="S3686" s="30"/>
      <c r="T3686" s="30"/>
      <c r="U3686" s="30"/>
      <c r="V3686" s="30"/>
      <c r="W3686" s="30"/>
      <c r="X3686" s="31"/>
      <c r="Y3686" s="30"/>
      <c r="Z3686" s="32"/>
    </row>
    <row r="3687" spans="2:26" x14ac:dyDescent="0.2">
      <c r="B3687" s="34"/>
      <c r="C3687" s="30"/>
      <c r="D3687" s="30"/>
      <c r="E3687" s="30"/>
      <c r="F3687" s="30"/>
      <c r="G3687" s="30"/>
      <c r="H3687" s="30"/>
      <c r="I3687" s="30"/>
      <c r="J3687" s="30"/>
      <c r="K3687" s="30"/>
      <c r="L3687" s="30"/>
      <c r="M3687" s="30"/>
      <c r="N3687" s="30"/>
      <c r="O3687" s="30"/>
      <c r="P3687" s="30"/>
      <c r="Q3687" s="30"/>
      <c r="R3687" s="30"/>
      <c r="S3687" s="30"/>
      <c r="T3687" s="30"/>
      <c r="U3687" s="30"/>
      <c r="V3687" s="30"/>
      <c r="W3687" s="30"/>
      <c r="X3687" s="31"/>
      <c r="Y3687" s="30"/>
      <c r="Z3687" s="32"/>
    </row>
    <row r="3688" spans="2:26" x14ac:dyDescent="0.2">
      <c r="B3688" s="34"/>
      <c r="C3688" s="30"/>
      <c r="D3688" s="30"/>
      <c r="E3688" s="30"/>
      <c r="F3688" s="30"/>
      <c r="G3688" s="30"/>
      <c r="H3688" s="30"/>
      <c r="I3688" s="30"/>
      <c r="J3688" s="30"/>
      <c r="K3688" s="30"/>
      <c r="L3688" s="30"/>
      <c r="M3688" s="30"/>
      <c r="N3688" s="30"/>
      <c r="O3688" s="30"/>
      <c r="P3688" s="30"/>
      <c r="Q3688" s="30"/>
      <c r="R3688" s="30"/>
      <c r="S3688" s="30"/>
      <c r="T3688" s="30"/>
      <c r="U3688" s="30"/>
      <c r="V3688" s="30"/>
      <c r="W3688" s="30"/>
      <c r="X3688" s="31"/>
      <c r="Y3688" s="30"/>
      <c r="Z3688" s="32"/>
    </row>
    <row r="3689" spans="2:26" x14ac:dyDescent="0.2">
      <c r="B3689" s="34"/>
      <c r="C3689" s="30"/>
      <c r="D3689" s="30"/>
      <c r="E3689" s="30"/>
      <c r="F3689" s="30"/>
      <c r="G3689" s="30"/>
      <c r="H3689" s="30"/>
      <c r="I3689" s="30"/>
      <c r="J3689" s="30"/>
      <c r="K3689" s="30"/>
      <c r="L3689" s="30"/>
      <c r="M3689" s="30"/>
      <c r="N3689" s="30"/>
      <c r="O3689" s="30"/>
      <c r="P3689" s="30"/>
      <c r="Q3689" s="30"/>
      <c r="R3689" s="30"/>
      <c r="S3689" s="30"/>
      <c r="T3689" s="30"/>
      <c r="U3689" s="30"/>
      <c r="V3689" s="30"/>
      <c r="W3689" s="30"/>
      <c r="X3689" s="31"/>
      <c r="Y3689" s="30"/>
      <c r="Z3689" s="32"/>
    </row>
    <row r="3690" spans="2:26" x14ac:dyDescent="0.2">
      <c r="B3690" s="34"/>
      <c r="C3690" s="30"/>
      <c r="D3690" s="30"/>
      <c r="E3690" s="30"/>
      <c r="F3690" s="30"/>
      <c r="G3690" s="30"/>
      <c r="H3690" s="30"/>
      <c r="I3690" s="30"/>
      <c r="J3690" s="30"/>
      <c r="K3690" s="30"/>
      <c r="L3690" s="30"/>
      <c r="M3690" s="30"/>
      <c r="N3690" s="30"/>
      <c r="O3690" s="30"/>
      <c r="P3690" s="30"/>
      <c r="Q3690" s="30"/>
      <c r="R3690" s="30"/>
      <c r="S3690" s="30"/>
      <c r="T3690" s="30"/>
      <c r="U3690" s="30"/>
      <c r="V3690" s="30"/>
      <c r="W3690" s="30"/>
      <c r="X3690" s="31"/>
      <c r="Y3690" s="30"/>
      <c r="Z3690" s="32"/>
    </row>
    <row r="3691" spans="2:26" x14ac:dyDescent="0.2">
      <c r="B3691" s="34"/>
      <c r="C3691" s="30"/>
      <c r="D3691" s="30"/>
      <c r="E3691" s="30"/>
      <c r="F3691" s="30"/>
      <c r="G3691" s="30"/>
      <c r="H3691" s="30"/>
      <c r="I3691" s="30"/>
      <c r="J3691" s="30"/>
      <c r="K3691" s="30"/>
      <c r="L3691" s="30"/>
      <c r="M3691" s="30"/>
      <c r="N3691" s="30"/>
      <c r="O3691" s="30"/>
      <c r="P3691" s="30"/>
      <c r="Q3691" s="30"/>
      <c r="R3691" s="30"/>
      <c r="S3691" s="30"/>
      <c r="T3691" s="30"/>
      <c r="U3691" s="30"/>
      <c r="V3691" s="30"/>
      <c r="W3691" s="30"/>
      <c r="X3691" s="31"/>
      <c r="Y3691" s="30"/>
      <c r="Z3691" s="32"/>
    </row>
    <row r="3692" spans="2:26" x14ac:dyDescent="0.2">
      <c r="B3692" s="34"/>
      <c r="C3692" s="30"/>
      <c r="D3692" s="30"/>
      <c r="E3692" s="30"/>
      <c r="F3692" s="30"/>
      <c r="G3692" s="30"/>
      <c r="H3692" s="30"/>
      <c r="I3692" s="30"/>
      <c r="J3692" s="30"/>
      <c r="K3692" s="30"/>
      <c r="L3692" s="30"/>
      <c r="M3692" s="30"/>
      <c r="N3692" s="30"/>
      <c r="O3692" s="30"/>
      <c r="P3692" s="30"/>
      <c r="Q3692" s="30"/>
      <c r="R3692" s="30"/>
      <c r="S3692" s="30"/>
      <c r="T3692" s="30"/>
      <c r="U3692" s="30"/>
      <c r="V3692" s="30"/>
      <c r="W3692" s="30"/>
      <c r="X3692" s="31"/>
      <c r="Y3692" s="30"/>
      <c r="Z3692" s="32"/>
    </row>
    <row r="3693" spans="2:26" x14ac:dyDescent="0.2">
      <c r="B3693" s="34"/>
      <c r="C3693" s="30"/>
      <c r="D3693" s="30"/>
      <c r="E3693" s="30"/>
      <c r="F3693" s="30"/>
      <c r="G3693" s="30"/>
      <c r="H3693" s="30"/>
      <c r="I3693" s="30"/>
      <c r="J3693" s="30"/>
      <c r="K3693" s="30"/>
      <c r="L3693" s="30"/>
      <c r="M3693" s="30"/>
      <c r="N3693" s="30"/>
      <c r="O3693" s="30"/>
      <c r="P3693" s="30"/>
      <c r="Q3693" s="30"/>
      <c r="R3693" s="30"/>
      <c r="S3693" s="30"/>
      <c r="T3693" s="30"/>
      <c r="U3693" s="30"/>
      <c r="V3693" s="30"/>
      <c r="W3693" s="30"/>
      <c r="X3693" s="31"/>
      <c r="Y3693" s="30"/>
      <c r="Z3693" s="32"/>
    </row>
    <row r="3694" spans="2:26" x14ac:dyDescent="0.2">
      <c r="B3694" s="34"/>
      <c r="C3694" s="30"/>
      <c r="D3694" s="30"/>
      <c r="E3694" s="30"/>
      <c r="F3694" s="30"/>
      <c r="G3694" s="30"/>
      <c r="H3694" s="30"/>
      <c r="I3694" s="30"/>
      <c r="J3694" s="30"/>
      <c r="K3694" s="30"/>
      <c r="L3694" s="30"/>
      <c r="M3694" s="30"/>
      <c r="N3694" s="30"/>
      <c r="O3694" s="30"/>
      <c r="P3694" s="30"/>
      <c r="Q3694" s="30"/>
      <c r="R3694" s="30"/>
      <c r="S3694" s="30"/>
      <c r="T3694" s="30"/>
      <c r="U3694" s="30"/>
      <c r="V3694" s="30"/>
      <c r="W3694" s="30"/>
      <c r="X3694" s="31"/>
      <c r="Y3694" s="30"/>
      <c r="Z3694" s="32"/>
    </row>
    <row r="3695" spans="2:26" x14ac:dyDescent="0.2">
      <c r="B3695" s="34"/>
      <c r="C3695" s="30"/>
      <c r="D3695" s="30"/>
      <c r="E3695" s="30"/>
      <c r="F3695" s="30"/>
      <c r="G3695" s="30"/>
      <c r="H3695" s="30"/>
      <c r="I3695" s="30"/>
      <c r="J3695" s="30"/>
      <c r="K3695" s="30"/>
      <c r="L3695" s="30"/>
      <c r="M3695" s="30"/>
      <c r="N3695" s="30"/>
      <c r="O3695" s="30"/>
      <c r="P3695" s="30"/>
      <c r="Q3695" s="30"/>
      <c r="R3695" s="30"/>
      <c r="S3695" s="30"/>
      <c r="T3695" s="30"/>
      <c r="U3695" s="30"/>
      <c r="V3695" s="30"/>
      <c r="W3695" s="30"/>
      <c r="X3695" s="31"/>
      <c r="Y3695" s="30"/>
      <c r="Z3695" s="32"/>
    </row>
    <row r="3696" spans="2:26" x14ac:dyDescent="0.2">
      <c r="B3696" s="34"/>
      <c r="C3696" s="30"/>
      <c r="D3696" s="30"/>
      <c r="E3696" s="30"/>
      <c r="F3696" s="30"/>
      <c r="G3696" s="30"/>
      <c r="H3696" s="30"/>
      <c r="I3696" s="30"/>
      <c r="J3696" s="30"/>
      <c r="K3696" s="30"/>
      <c r="L3696" s="30"/>
      <c r="M3696" s="30"/>
      <c r="N3696" s="30"/>
      <c r="O3696" s="30"/>
      <c r="P3696" s="30"/>
      <c r="Q3696" s="30"/>
      <c r="R3696" s="30"/>
      <c r="S3696" s="30"/>
      <c r="T3696" s="30"/>
      <c r="U3696" s="30"/>
      <c r="V3696" s="30"/>
      <c r="W3696" s="30"/>
      <c r="X3696" s="31"/>
      <c r="Y3696" s="30"/>
      <c r="Z3696" s="32"/>
    </row>
    <row r="3697" spans="2:26" x14ac:dyDescent="0.2">
      <c r="B3697" s="34"/>
      <c r="C3697" s="30"/>
      <c r="D3697" s="30"/>
      <c r="E3697" s="30"/>
      <c r="F3697" s="30"/>
      <c r="G3697" s="30"/>
      <c r="H3697" s="30"/>
      <c r="I3697" s="30"/>
      <c r="J3697" s="30"/>
      <c r="K3697" s="30"/>
      <c r="L3697" s="30"/>
      <c r="M3697" s="30"/>
      <c r="N3697" s="30"/>
      <c r="O3697" s="30"/>
      <c r="P3697" s="30"/>
      <c r="Q3697" s="30"/>
      <c r="R3697" s="30"/>
      <c r="S3697" s="30"/>
      <c r="T3697" s="30"/>
      <c r="U3697" s="30"/>
      <c r="V3697" s="30"/>
      <c r="W3697" s="30"/>
      <c r="X3697" s="31"/>
      <c r="Y3697" s="30"/>
      <c r="Z3697" s="32"/>
    </row>
    <row r="3698" spans="2:26" x14ac:dyDescent="0.2">
      <c r="B3698" s="34"/>
      <c r="C3698" s="30"/>
      <c r="D3698" s="30"/>
      <c r="E3698" s="30"/>
      <c r="F3698" s="30"/>
      <c r="G3698" s="30"/>
      <c r="H3698" s="30"/>
      <c r="I3698" s="30"/>
      <c r="J3698" s="30"/>
      <c r="K3698" s="30"/>
      <c r="L3698" s="30"/>
      <c r="M3698" s="30"/>
      <c r="N3698" s="30"/>
      <c r="O3698" s="30"/>
      <c r="P3698" s="30"/>
      <c r="Q3698" s="30"/>
      <c r="R3698" s="30"/>
      <c r="S3698" s="30"/>
      <c r="T3698" s="30"/>
      <c r="U3698" s="30"/>
      <c r="V3698" s="30"/>
      <c r="W3698" s="30"/>
      <c r="X3698" s="31"/>
      <c r="Y3698" s="30"/>
      <c r="Z3698" s="32"/>
    </row>
    <row r="3699" spans="2:26" x14ac:dyDescent="0.2">
      <c r="B3699" s="34"/>
      <c r="C3699" s="30"/>
      <c r="D3699" s="30"/>
      <c r="E3699" s="30"/>
      <c r="F3699" s="30"/>
      <c r="G3699" s="30"/>
      <c r="H3699" s="30"/>
      <c r="I3699" s="30"/>
      <c r="J3699" s="30"/>
      <c r="K3699" s="30"/>
      <c r="L3699" s="30"/>
      <c r="M3699" s="30"/>
      <c r="N3699" s="30"/>
      <c r="O3699" s="30"/>
      <c r="P3699" s="30"/>
      <c r="Q3699" s="30"/>
      <c r="R3699" s="30"/>
      <c r="S3699" s="30"/>
      <c r="T3699" s="30"/>
      <c r="U3699" s="30"/>
      <c r="V3699" s="30"/>
      <c r="W3699" s="30"/>
      <c r="X3699" s="31"/>
      <c r="Y3699" s="30"/>
      <c r="Z3699" s="32"/>
    </row>
    <row r="3700" spans="2:26" x14ac:dyDescent="0.2">
      <c r="B3700" s="34"/>
      <c r="C3700" s="30"/>
      <c r="D3700" s="30"/>
      <c r="E3700" s="30"/>
      <c r="F3700" s="30"/>
      <c r="G3700" s="30"/>
      <c r="H3700" s="30"/>
      <c r="I3700" s="30"/>
      <c r="J3700" s="30"/>
      <c r="K3700" s="30"/>
      <c r="L3700" s="30"/>
      <c r="M3700" s="30"/>
      <c r="N3700" s="30"/>
      <c r="O3700" s="30"/>
      <c r="P3700" s="30"/>
      <c r="Q3700" s="30"/>
      <c r="R3700" s="30"/>
      <c r="S3700" s="30"/>
      <c r="T3700" s="30"/>
      <c r="U3700" s="30"/>
      <c r="V3700" s="30"/>
      <c r="W3700" s="30"/>
      <c r="X3700" s="31"/>
      <c r="Y3700" s="30"/>
      <c r="Z3700" s="32"/>
    </row>
    <row r="3701" spans="2:26" x14ac:dyDescent="0.2">
      <c r="B3701" s="34"/>
      <c r="C3701" s="30"/>
      <c r="D3701" s="30"/>
      <c r="E3701" s="30"/>
      <c r="F3701" s="30"/>
      <c r="G3701" s="30"/>
      <c r="H3701" s="30"/>
      <c r="I3701" s="30"/>
      <c r="J3701" s="30"/>
      <c r="K3701" s="30"/>
      <c r="L3701" s="30"/>
      <c r="M3701" s="30"/>
      <c r="N3701" s="30"/>
      <c r="O3701" s="30"/>
      <c r="P3701" s="30"/>
      <c r="Q3701" s="30"/>
      <c r="R3701" s="30"/>
      <c r="S3701" s="30"/>
      <c r="T3701" s="30"/>
      <c r="U3701" s="30"/>
      <c r="V3701" s="30"/>
      <c r="W3701" s="30"/>
      <c r="X3701" s="31"/>
      <c r="Y3701" s="30"/>
      <c r="Z3701" s="32"/>
    </row>
    <row r="3702" spans="2:26" x14ac:dyDescent="0.2">
      <c r="B3702" s="34"/>
      <c r="C3702" s="30"/>
      <c r="D3702" s="30"/>
      <c r="E3702" s="30"/>
      <c r="F3702" s="30"/>
      <c r="G3702" s="30"/>
      <c r="H3702" s="30"/>
      <c r="I3702" s="30"/>
      <c r="J3702" s="30"/>
      <c r="K3702" s="30"/>
      <c r="L3702" s="30"/>
      <c r="M3702" s="30"/>
      <c r="N3702" s="30"/>
      <c r="O3702" s="30"/>
      <c r="P3702" s="30"/>
      <c r="Q3702" s="30"/>
      <c r="R3702" s="30"/>
      <c r="S3702" s="30"/>
      <c r="T3702" s="30"/>
      <c r="U3702" s="30"/>
      <c r="V3702" s="30"/>
      <c r="W3702" s="30"/>
      <c r="X3702" s="31"/>
      <c r="Y3702" s="30"/>
      <c r="Z3702" s="32"/>
    </row>
    <row r="3703" spans="2:26" x14ac:dyDescent="0.2">
      <c r="B3703" s="34"/>
      <c r="C3703" s="30"/>
      <c r="D3703" s="30"/>
      <c r="E3703" s="30"/>
      <c r="F3703" s="30"/>
      <c r="G3703" s="30"/>
      <c r="H3703" s="30"/>
      <c r="I3703" s="30"/>
      <c r="J3703" s="30"/>
      <c r="K3703" s="30"/>
      <c r="L3703" s="30"/>
      <c r="M3703" s="30"/>
      <c r="N3703" s="30"/>
      <c r="O3703" s="30"/>
      <c r="P3703" s="30"/>
      <c r="Q3703" s="30"/>
      <c r="R3703" s="30"/>
      <c r="S3703" s="30"/>
      <c r="T3703" s="30"/>
      <c r="U3703" s="30"/>
      <c r="V3703" s="30"/>
      <c r="W3703" s="30"/>
      <c r="X3703" s="31"/>
      <c r="Y3703" s="30"/>
      <c r="Z3703" s="32"/>
    </row>
    <row r="3704" spans="2:26" x14ac:dyDescent="0.2">
      <c r="B3704" s="34"/>
      <c r="C3704" s="30"/>
      <c r="D3704" s="30"/>
      <c r="E3704" s="30"/>
      <c r="F3704" s="30"/>
      <c r="G3704" s="30"/>
      <c r="H3704" s="30"/>
      <c r="I3704" s="30"/>
      <c r="J3704" s="30"/>
      <c r="K3704" s="30"/>
      <c r="L3704" s="30"/>
      <c r="M3704" s="30"/>
      <c r="N3704" s="30"/>
      <c r="O3704" s="30"/>
      <c r="P3704" s="30"/>
      <c r="Q3704" s="30"/>
      <c r="R3704" s="30"/>
      <c r="S3704" s="30"/>
      <c r="T3704" s="30"/>
      <c r="U3704" s="30"/>
      <c r="V3704" s="30"/>
      <c r="W3704" s="30"/>
      <c r="X3704" s="31"/>
      <c r="Y3704" s="30"/>
      <c r="Z3704" s="32"/>
    </row>
    <row r="3705" spans="2:26" x14ac:dyDescent="0.2">
      <c r="B3705" s="34"/>
      <c r="C3705" s="30"/>
      <c r="D3705" s="30"/>
      <c r="E3705" s="30"/>
      <c r="F3705" s="30"/>
      <c r="G3705" s="30"/>
      <c r="H3705" s="30"/>
      <c r="I3705" s="30"/>
      <c r="J3705" s="30"/>
      <c r="K3705" s="30"/>
      <c r="L3705" s="30"/>
      <c r="M3705" s="30"/>
      <c r="N3705" s="30"/>
      <c r="O3705" s="30"/>
      <c r="P3705" s="30"/>
      <c r="Q3705" s="30"/>
      <c r="R3705" s="30"/>
      <c r="S3705" s="30"/>
      <c r="T3705" s="30"/>
      <c r="U3705" s="30"/>
      <c r="V3705" s="30"/>
      <c r="W3705" s="30"/>
      <c r="X3705" s="31"/>
      <c r="Y3705" s="30"/>
      <c r="Z3705" s="32"/>
    </row>
    <row r="3706" spans="2:26" x14ac:dyDescent="0.2">
      <c r="B3706" s="34"/>
      <c r="C3706" s="30"/>
      <c r="D3706" s="30"/>
      <c r="E3706" s="30"/>
      <c r="F3706" s="30"/>
      <c r="G3706" s="30"/>
      <c r="H3706" s="30"/>
      <c r="I3706" s="30"/>
      <c r="J3706" s="30"/>
      <c r="K3706" s="30"/>
      <c r="L3706" s="30"/>
      <c r="M3706" s="30"/>
      <c r="N3706" s="30"/>
      <c r="O3706" s="30"/>
      <c r="P3706" s="30"/>
      <c r="Q3706" s="30"/>
      <c r="R3706" s="30"/>
      <c r="S3706" s="30"/>
      <c r="T3706" s="30"/>
      <c r="U3706" s="30"/>
      <c r="V3706" s="30"/>
      <c r="W3706" s="30"/>
      <c r="X3706" s="31"/>
      <c r="Y3706" s="30"/>
      <c r="Z3706" s="32"/>
    </row>
    <row r="3707" spans="2:26" x14ac:dyDescent="0.2">
      <c r="B3707" s="34"/>
      <c r="C3707" s="30"/>
      <c r="D3707" s="30"/>
      <c r="E3707" s="30"/>
      <c r="F3707" s="30"/>
      <c r="G3707" s="30"/>
      <c r="H3707" s="30"/>
      <c r="I3707" s="30"/>
      <c r="J3707" s="30"/>
      <c r="K3707" s="30"/>
      <c r="L3707" s="30"/>
      <c r="M3707" s="30"/>
      <c r="N3707" s="30"/>
      <c r="O3707" s="30"/>
      <c r="P3707" s="30"/>
      <c r="Q3707" s="30"/>
      <c r="R3707" s="30"/>
      <c r="S3707" s="30"/>
      <c r="T3707" s="30"/>
      <c r="U3707" s="30"/>
      <c r="V3707" s="30"/>
      <c r="W3707" s="30"/>
      <c r="X3707" s="31"/>
      <c r="Y3707" s="30"/>
      <c r="Z3707" s="32"/>
    </row>
    <row r="3708" spans="2:26" x14ac:dyDescent="0.2">
      <c r="B3708" s="34"/>
      <c r="C3708" s="30"/>
      <c r="D3708" s="30"/>
      <c r="E3708" s="30"/>
      <c r="F3708" s="30"/>
      <c r="G3708" s="30"/>
      <c r="H3708" s="30"/>
      <c r="I3708" s="30"/>
      <c r="J3708" s="30"/>
      <c r="K3708" s="30"/>
      <c r="L3708" s="30"/>
      <c r="M3708" s="30"/>
      <c r="N3708" s="30"/>
      <c r="O3708" s="30"/>
      <c r="P3708" s="30"/>
      <c r="Q3708" s="30"/>
      <c r="R3708" s="30"/>
      <c r="S3708" s="30"/>
      <c r="T3708" s="30"/>
      <c r="U3708" s="30"/>
      <c r="V3708" s="30"/>
      <c r="W3708" s="30"/>
      <c r="X3708" s="31"/>
      <c r="Y3708" s="30"/>
      <c r="Z3708" s="32"/>
    </row>
    <row r="3709" spans="2:26" x14ac:dyDescent="0.2">
      <c r="B3709" s="34"/>
      <c r="C3709" s="30"/>
      <c r="D3709" s="30"/>
      <c r="E3709" s="30"/>
      <c r="F3709" s="30"/>
      <c r="G3709" s="30"/>
      <c r="H3709" s="30"/>
      <c r="I3709" s="30"/>
      <c r="J3709" s="30"/>
      <c r="K3709" s="30"/>
      <c r="L3709" s="30"/>
      <c r="M3709" s="30"/>
      <c r="N3709" s="30"/>
      <c r="O3709" s="30"/>
      <c r="P3709" s="30"/>
      <c r="Q3709" s="30"/>
      <c r="R3709" s="30"/>
      <c r="S3709" s="30"/>
      <c r="T3709" s="30"/>
      <c r="U3709" s="30"/>
      <c r="V3709" s="30"/>
      <c r="W3709" s="30"/>
      <c r="X3709" s="31"/>
      <c r="Y3709" s="30"/>
      <c r="Z3709" s="32"/>
    </row>
    <row r="3710" spans="2:26" x14ac:dyDescent="0.2">
      <c r="B3710" s="34"/>
      <c r="C3710" s="30"/>
      <c r="D3710" s="30"/>
      <c r="E3710" s="30"/>
      <c r="F3710" s="30"/>
      <c r="G3710" s="30"/>
      <c r="H3710" s="30"/>
      <c r="I3710" s="30"/>
      <c r="J3710" s="30"/>
      <c r="K3710" s="30"/>
      <c r="L3710" s="30"/>
      <c r="M3710" s="30"/>
      <c r="N3710" s="30"/>
      <c r="O3710" s="30"/>
      <c r="P3710" s="30"/>
      <c r="Q3710" s="30"/>
      <c r="R3710" s="30"/>
      <c r="S3710" s="30"/>
      <c r="T3710" s="30"/>
      <c r="U3710" s="30"/>
      <c r="V3710" s="30"/>
      <c r="W3710" s="30"/>
      <c r="X3710" s="31"/>
      <c r="Y3710" s="30"/>
      <c r="Z3710" s="32"/>
    </row>
    <row r="3711" spans="2:26" x14ac:dyDescent="0.2">
      <c r="B3711" s="34"/>
      <c r="C3711" s="30"/>
      <c r="D3711" s="30"/>
      <c r="E3711" s="30"/>
      <c r="F3711" s="30"/>
      <c r="G3711" s="30"/>
      <c r="H3711" s="30"/>
      <c r="I3711" s="30"/>
      <c r="J3711" s="30"/>
      <c r="K3711" s="30"/>
      <c r="L3711" s="30"/>
      <c r="M3711" s="30"/>
      <c r="N3711" s="30"/>
      <c r="O3711" s="30"/>
      <c r="P3711" s="30"/>
      <c r="Q3711" s="30"/>
      <c r="R3711" s="30"/>
      <c r="S3711" s="30"/>
      <c r="T3711" s="30"/>
      <c r="U3711" s="30"/>
      <c r="V3711" s="30"/>
      <c r="W3711" s="30"/>
      <c r="X3711" s="31"/>
      <c r="Y3711" s="30"/>
      <c r="Z3711" s="32"/>
    </row>
    <row r="3712" spans="2:26" x14ac:dyDescent="0.2">
      <c r="B3712" s="34"/>
      <c r="C3712" s="30"/>
      <c r="D3712" s="30"/>
      <c r="E3712" s="30"/>
      <c r="F3712" s="30"/>
      <c r="G3712" s="30"/>
      <c r="H3712" s="30"/>
      <c r="I3712" s="30"/>
      <c r="J3712" s="30"/>
      <c r="K3712" s="30"/>
      <c r="L3712" s="30"/>
      <c r="M3712" s="30"/>
      <c r="N3712" s="30"/>
      <c r="O3712" s="30"/>
      <c r="P3712" s="30"/>
      <c r="Q3712" s="30"/>
      <c r="R3712" s="30"/>
      <c r="S3712" s="30"/>
      <c r="T3712" s="30"/>
      <c r="U3712" s="30"/>
      <c r="V3712" s="30"/>
      <c r="W3712" s="30"/>
      <c r="X3712" s="31"/>
      <c r="Y3712" s="30"/>
      <c r="Z3712" s="32"/>
    </row>
    <row r="3713" spans="2:26" x14ac:dyDescent="0.2">
      <c r="B3713" s="34"/>
      <c r="C3713" s="30"/>
      <c r="D3713" s="30"/>
      <c r="E3713" s="30"/>
      <c r="F3713" s="30"/>
      <c r="G3713" s="30"/>
      <c r="H3713" s="30"/>
      <c r="I3713" s="30"/>
      <c r="J3713" s="30"/>
      <c r="K3713" s="30"/>
      <c r="L3713" s="30"/>
      <c r="M3713" s="30"/>
      <c r="N3713" s="30"/>
      <c r="O3713" s="30"/>
      <c r="P3713" s="30"/>
      <c r="Q3713" s="30"/>
      <c r="R3713" s="30"/>
      <c r="S3713" s="30"/>
      <c r="T3713" s="30"/>
      <c r="U3713" s="30"/>
      <c r="V3713" s="30"/>
      <c r="W3713" s="30"/>
      <c r="X3713" s="31"/>
      <c r="Y3713" s="30"/>
      <c r="Z3713" s="32"/>
    </row>
    <row r="3714" spans="2:26" x14ac:dyDescent="0.2">
      <c r="B3714" s="34"/>
      <c r="C3714" s="30"/>
      <c r="D3714" s="30"/>
      <c r="E3714" s="30"/>
      <c r="F3714" s="30"/>
      <c r="G3714" s="30"/>
      <c r="H3714" s="30"/>
      <c r="I3714" s="30"/>
      <c r="J3714" s="30"/>
      <c r="K3714" s="30"/>
      <c r="L3714" s="30"/>
      <c r="M3714" s="30"/>
      <c r="N3714" s="30"/>
      <c r="O3714" s="30"/>
      <c r="P3714" s="30"/>
      <c r="Q3714" s="30"/>
      <c r="R3714" s="30"/>
      <c r="S3714" s="30"/>
      <c r="T3714" s="30"/>
      <c r="U3714" s="30"/>
      <c r="V3714" s="30"/>
      <c r="W3714" s="30"/>
      <c r="X3714" s="31"/>
      <c r="Y3714" s="30"/>
      <c r="Z3714" s="32"/>
    </row>
    <row r="3715" spans="2:26" x14ac:dyDescent="0.2">
      <c r="B3715" s="34"/>
      <c r="C3715" s="30"/>
      <c r="D3715" s="30"/>
      <c r="E3715" s="30"/>
      <c r="F3715" s="30"/>
      <c r="G3715" s="30"/>
      <c r="H3715" s="30"/>
      <c r="I3715" s="30"/>
      <c r="J3715" s="30"/>
      <c r="K3715" s="30"/>
      <c r="L3715" s="30"/>
      <c r="M3715" s="30"/>
      <c r="N3715" s="30"/>
      <c r="O3715" s="30"/>
      <c r="P3715" s="30"/>
      <c r="Q3715" s="30"/>
      <c r="R3715" s="30"/>
      <c r="S3715" s="30"/>
      <c r="T3715" s="30"/>
      <c r="U3715" s="30"/>
      <c r="V3715" s="30"/>
      <c r="W3715" s="30"/>
      <c r="X3715" s="31"/>
      <c r="Y3715" s="30"/>
      <c r="Z3715" s="32"/>
    </row>
    <row r="3716" spans="2:26" x14ac:dyDescent="0.2">
      <c r="B3716" s="34"/>
      <c r="C3716" s="30"/>
      <c r="D3716" s="30"/>
      <c r="E3716" s="30"/>
      <c r="F3716" s="30"/>
      <c r="G3716" s="30"/>
      <c r="H3716" s="30"/>
      <c r="I3716" s="30"/>
      <c r="J3716" s="30"/>
      <c r="K3716" s="30"/>
      <c r="L3716" s="30"/>
      <c r="M3716" s="30"/>
      <c r="N3716" s="30"/>
      <c r="O3716" s="30"/>
      <c r="P3716" s="30"/>
      <c r="Q3716" s="30"/>
      <c r="R3716" s="30"/>
      <c r="S3716" s="30"/>
      <c r="T3716" s="30"/>
      <c r="U3716" s="30"/>
      <c r="V3716" s="30"/>
      <c r="W3716" s="30"/>
      <c r="X3716" s="31"/>
      <c r="Y3716" s="30"/>
      <c r="Z3716" s="32"/>
    </row>
    <row r="3717" spans="2:26" x14ac:dyDescent="0.2">
      <c r="B3717" s="34"/>
      <c r="C3717" s="30"/>
      <c r="D3717" s="30"/>
      <c r="E3717" s="30"/>
      <c r="F3717" s="30"/>
      <c r="G3717" s="30"/>
      <c r="H3717" s="30"/>
      <c r="I3717" s="30"/>
      <c r="J3717" s="30"/>
      <c r="K3717" s="30"/>
      <c r="L3717" s="30"/>
      <c r="M3717" s="30"/>
      <c r="N3717" s="30"/>
      <c r="O3717" s="30"/>
      <c r="P3717" s="30"/>
      <c r="Q3717" s="30"/>
      <c r="R3717" s="30"/>
      <c r="S3717" s="30"/>
      <c r="T3717" s="30"/>
      <c r="U3717" s="30"/>
      <c r="V3717" s="30"/>
      <c r="W3717" s="30"/>
      <c r="X3717" s="31"/>
      <c r="Y3717" s="30"/>
      <c r="Z3717" s="32"/>
    </row>
    <row r="3718" spans="2:26" x14ac:dyDescent="0.2">
      <c r="B3718" s="34"/>
      <c r="C3718" s="30"/>
      <c r="D3718" s="30"/>
      <c r="E3718" s="30"/>
      <c r="F3718" s="30"/>
      <c r="G3718" s="30"/>
      <c r="H3718" s="30"/>
      <c r="I3718" s="30"/>
      <c r="J3718" s="30"/>
      <c r="K3718" s="30"/>
      <c r="L3718" s="30"/>
      <c r="M3718" s="30"/>
      <c r="N3718" s="30"/>
      <c r="O3718" s="30"/>
      <c r="P3718" s="30"/>
      <c r="Q3718" s="30"/>
      <c r="R3718" s="30"/>
      <c r="S3718" s="30"/>
      <c r="T3718" s="30"/>
      <c r="U3718" s="30"/>
      <c r="V3718" s="30"/>
      <c r="W3718" s="30"/>
      <c r="X3718" s="31"/>
      <c r="Y3718" s="30"/>
      <c r="Z3718" s="32"/>
    </row>
    <row r="3719" spans="2:26" x14ac:dyDescent="0.2">
      <c r="B3719" s="34"/>
      <c r="C3719" s="30"/>
      <c r="D3719" s="30"/>
      <c r="E3719" s="30"/>
      <c r="F3719" s="30"/>
      <c r="G3719" s="30"/>
      <c r="H3719" s="30"/>
      <c r="I3719" s="30"/>
      <c r="J3719" s="30"/>
      <c r="K3719" s="30"/>
      <c r="L3719" s="30"/>
      <c r="M3719" s="30"/>
      <c r="N3719" s="30"/>
      <c r="O3719" s="30"/>
      <c r="P3719" s="30"/>
      <c r="Q3719" s="30"/>
      <c r="R3719" s="30"/>
      <c r="S3719" s="30"/>
      <c r="T3719" s="30"/>
      <c r="U3719" s="30"/>
      <c r="V3719" s="30"/>
      <c r="W3719" s="30"/>
      <c r="X3719" s="31"/>
      <c r="Y3719" s="30"/>
      <c r="Z3719" s="32"/>
    </row>
    <row r="3720" spans="2:26" x14ac:dyDescent="0.2">
      <c r="B3720" s="34"/>
      <c r="C3720" s="30"/>
      <c r="D3720" s="30"/>
      <c r="E3720" s="30"/>
      <c r="F3720" s="30"/>
      <c r="G3720" s="30"/>
      <c r="H3720" s="30"/>
      <c r="I3720" s="30"/>
      <c r="J3720" s="30"/>
      <c r="K3720" s="30"/>
      <c r="L3720" s="30"/>
      <c r="M3720" s="30"/>
      <c r="N3720" s="30"/>
      <c r="O3720" s="30"/>
      <c r="P3720" s="30"/>
      <c r="Q3720" s="30"/>
      <c r="R3720" s="30"/>
      <c r="S3720" s="30"/>
      <c r="T3720" s="30"/>
      <c r="U3720" s="30"/>
      <c r="V3720" s="30"/>
      <c r="W3720" s="30"/>
      <c r="X3720" s="31"/>
      <c r="Y3720" s="30"/>
      <c r="Z3720" s="32"/>
    </row>
    <row r="3721" spans="2:26" x14ac:dyDescent="0.2">
      <c r="B3721" s="34"/>
      <c r="C3721" s="30"/>
      <c r="D3721" s="30"/>
      <c r="E3721" s="30"/>
      <c r="F3721" s="30"/>
      <c r="G3721" s="30"/>
      <c r="H3721" s="30"/>
      <c r="I3721" s="30"/>
      <c r="J3721" s="30"/>
      <c r="K3721" s="30"/>
      <c r="L3721" s="30"/>
      <c r="M3721" s="30"/>
      <c r="N3721" s="30"/>
      <c r="O3721" s="30"/>
      <c r="P3721" s="30"/>
      <c r="Q3721" s="30"/>
      <c r="R3721" s="30"/>
      <c r="S3721" s="30"/>
      <c r="T3721" s="30"/>
      <c r="U3721" s="30"/>
      <c r="V3721" s="30"/>
      <c r="W3721" s="30"/>
      <c r="X3721" s="31"/>
      <c r="Y3721" s="30"/>
      <c r="Z3721" s="32"/>
    </row>
    <row r="3722" spans="2:26" x14ac:dyDescent="0.2">
      <c r="B3722" s="34"/>
      <c r="C3722" s="30"/>
      <c r="D3722" s="30"/>
      <c r="E3722" s="30"/>
      <c r="F3722" s="30"/>
      <c r="G3722" s="30"/>
      <c r="H3722" s="30"/>
      <c r="I3722" s="30"/>
      <c r="J3722" s="30"/>
      <c r="K3722" s="30"/>
      <c r="L3722" s="30"/>
      <c r="M3722" s="30"/>
      <c r="N3722" s="30"/>
      <c r="O3722" s="30"/>
      <c r="P3722" s="30"/>
      <c r="Q3722" s="30"/>
      <c r="R3722" s="30"/>
      <c r="S3722" s="30"/>
      <c r="T3722" s="30"/>
      <c r="U3722" s="30"/>
      <c r="V3722" s="30"/>
      <c r="W3722" s="30"/>
      <c r="X3722" s="31"/>
      <c r="Y3722" s="30"/>
      <c r="Z3722" s="32"/>
    </row>
    <row r="3723" spans="2:26" x14ac:dyDescent="0.2">
      <c r="B3723" s="34"/>
      <c r="C3723" s="30"/>
      <c r="D3723" s="30"/>
      <c r="E3723" s="30"/>
      <c r="F3723" s="30"/>
      <c r="G3723" s="30"/>
      <c r="H3723" s="30"/>
      <c r="I3723" s="30"/>
      <c r="J3723" s="30"/>
      <c r="K3723" s="30"/>
      <c r="L3723" s="30"/>
      <c r="M3723" s="30"/>
      <c r="N3723" s="30"/>
      <c r="O3723" s="30"/>
      <c r="P3723" s="30"/>
      <c r="Q3723" s="30"/>
      <c r="R3723" s="30"/>
      <c r="S3723" s="30"/>
      <c r="T3723" s="30"/>
      <c r="U3723" s="30"/>
      <c r="V3723" s="30"/>
      <c r="W3723" s="30"/>
      <c r="X3723" s="31"/>
      <c r="Y3723" s="30"/>
      <c r="Z3723" s="32"/>
    </row>
    <row r="3724" spans="2:26" x14ac:dyDescent="0.2">
      <c r="B3724" s="34"/>
      <c r="C3724" s="30"/>
      <c r="D3724" s="30"/>
      <c r="E3724" s="30"/>
      <c r="F3724" s="30"/>
      <c r="G3724" s="30"/>
      <c r="H3724" s="30"/>
      <c r="I3724" s="30"/>
      <c r="J3724" s="30"/>
      <c r="K3724" s="30"/>
      <c r="L3724" s="30"/>
      <c r="M3724" s="30"/>
      <c r="N3724" s="30"/>
      <c r="O3724" s="30"/>
      <c r="P3724" s="30"/>
      <c r="Q3724" s="30"/>
      <c r="R3724" s="30"/>
      <c r="S3724" s="30"/>
      <c r="T3724" s="30"/>
      <c r="U3724" s="30"/>
      <c r="V3724" s="30"/>
      <c r="W3724" s="30"/>
      <c r="X3724" s="31"/>
      <c r="Y3724" s="30"/>
      <c r="Z3724" s="32"/>
    </row>
    <row r="3725" spans="2:26" x14ac:dyDescent="0.2">
      <c r="B3725" s="34"/>
      <c r="C3725" s="30"/>
      <c r="D3725" s="30"/>
      <c r="E3725" s="30"/>
      <c r="F3725" s="30"/>
      <c r="G3725" s="30"/>
      <c r="H3725" s="30"/>
      <c r="I3725" s="30"/>
      <c r="J3725" s="30"/>
      <c r="K3725" s="30"/>
      <c r="L3725" s="30"/>
      <c r="M3725" s="30"/>
      <c r="N3725" s="30"/>
      <c r="O3725" s="30"/>
      <c r="P3725" s="30"/>
      <c r="Q3725" s="30"/>
      <c r="R3725" s="30"/>
      <c r="S3725" s="30"/>
      <c r="T3725" s="30"/>
      <c r="U3725" s="30"/>
      <c r="V3725" s="30"/>
      <c r="W3725" s="30"/>
      <c r="X3725" s="31"/>
      <c r="Y3725" s="30"/>
      <c r="Z3725" s="32"/>
    </row>
    <row r="3726" spans="2:26" x14ac:dyDescent="0.2">
      <c r="B3726" s="34"/>
      <c r="C3726" s="30"/>
      <c r="D3726" s="30"/>
      <c r="E3726" s="30"/>
      <c r="F3726" s="30"/>
      <c r="G3726" s="30"/>
      <c r="H3726" s="30"/>
      <c r="I3726" s="30"/>
      <c r="J3726" s="30"/>
      <c r="K3726" s="30"/>
      <c r="L3726" s="30"/>
      <c r="M3726" s="30"/>
      <c r="N3726" s="30"/>
      <c r="O3726" s="30"/>
      <c r="P3726" s="30"/>
      <c r="Q3726" s="30"/>
      <c r="R3726" s="30"/>
      <c r="S3726" s="30"/>
      <c r="T3726" s="30"/>
      <c r="U3726" s="30"/>
      <c r="V3726" s="30"/>
      <c r="W3726" s="30"/>
      <c r="X3726" s="31"/>
      <c r="Y3726" s="30"/>
      <c r="Z3726" s="32"/>
    </row>
    <row r="3727" spans="2:26" x14ac:dyDescent="0.2">
      <c r="B3727" s="34"/>
      <c r="C3727" s="30"/>
      <c r="D3727" s="30"/>
      <c r="E3727" s="30"/>
      <c r="F3727" s="30"/>
      <c r="G3727" s="30"/>
      <c r="H3727" s="30"/>
      <c r="I3727" s="30"/>
      <c r="J3727" s="30"/>
      <c r="K3727" s="30"/>
      <c r="L3727" s="30"/>
      <c r="M3727" s="30"/>
      <c r="N3727" s="30"/>
      <c r="O3727" s="30"/>
      <c r="P3727" s="30"/>
      <c r="Q3727" s="30"/>
      <c r="R3727" s="30"/>
      <c r="S3727" s="30"/>
      <c r="T3727" s="30"/>
      <c r="U3727" s="30"/>
      <c r="V3727" s="30"/>
      <c r="W3727" s="30"/>
      <c r="X3727" s="31"/>
      <c r="Y3727" s="30"/>
      <c r="Z3727" s="32"/>
    </row>
    <row r="3728" spans="2:26" x14ac:dyDescent="0.2">
      <c r="B3728" s="34"/>
      <c r="C3728" s="30"/>
      <c r="D3728" s="30"/>
      <c r="E3728" s="30"/>
      <c r="F3728" s="30"/>
      <c r="G3728" s="30"/>
      <c r="H3728" s="30"/>
      <c r="I3728" s="30"/>
      <c r="J3728" s="30"/>
      <c r="K3728" s="30"/>
      <c r="L3728" s="30"/>
      <c r="M3728" s="30"/>
      <c r="N3728" s="30"/>
      <c r="O3728" s="30"/>
      <c r="P3728" s="30"/>
      <c r="Q3728" s="30"/>
      <c r="R3728" s="30"/>
      <c r="S3728" s="30"/>
      <c r="T3728" s="30"/>
      <c r="U3728" s="30"/>
      <c r="V3728" s="30"/>
      <c r="W3728" s="30"/>
      <c r="X3728" s="31"/>
      <c r="Y3728" s="30"/>
      <c r="Z3728" s="32"/>
    </row>
    <row r="3729" spans="2:26" x14ac:dyDescent="0.2">
      <c r="B3729" s="34"/>
      <c r="C3729" s="30"/>
      <c r="D3729" s="30"/>
      <c r="E3729" s="30"/>
      <c r="F3729" s="30"/>
      <c r="G3729" s="30"/>
      <c r="H3729" s="30"/>
      <c r="I3729" s="30"/>
      <c r="J3729" s="30"/>
      <c r="K3729" s="30"/>
      <c r="L3729" s="30"/>
      <c r="M3729" s="30"/>
      <c r="N3729" s="30"/>
      <c r="O3729" s="30"/>
      <c r="P3729" s="30"/>
      <c r="Q3729" s="30"/>
      <c r="R3729" s="30"/>
      <c r="S3729" s="30"/>
      <c r="T3729" s="30"/>
      <c r="U3729" s="30"/>
      <c r="V3729" s="30"/>
      <c r="W3729" s="30"/>
      <c r="X3729" s="31"/>
      <c r="Y3729" s="30"/>
      <c r="Z3729" s="32"/>
    </row>
    <row r="3730" spans="2:26" x14ac:dyDescent="0.2">
      <c r="B3730" s="34"/>
      <c r="C3730" s="30"/>
      <c r="D3730" s="30"/>
      <c r="E3730" s="30"/>
      <c r="F3730" s="30"/>
      <c r="G3730" s="30"/>
      <c r="H3730" s="30"/>
      <c r="I3730" s="30"/>
      <c r="J3730" s="30"/>
      <c r="K3730" s="30"/>
      <c r="L3730" s="30"/>
      <c r="M3730" s="30"/>
      <c r="N3730" s="30"/>
      <c r="O3730" s="30"/>
      <c r="P3730" s="30"/>
      <c r="Q3730" s="30"/>
      <c r="R3730" s="30"/>
      <c r="S3730" s="30"/>
      <c r="T3730" s="30"/>
      <c r="U3730" s="30"/>
      <c r="V3730" s="30"/>
      <c r="W3730" s="30"/>
      <c r="X3730" s="31"/>
      <c r="Y3730" s="30"/>
      <c r="Z3730" s="32"/>
    </row>
    <row r="3731" spans="2:26" x14ac:dyDescent="0.2">
      <c r="B3731" s="34"/>
      <c r="C3731" s="30"/>
      <c r="D3731" s="30"/>
      <c r="E3731" s="30"/>
      <c r="F3731" s="30"/>
      <c r="G3731" s="30"/>
      <c r="H3731" s="30"/>
      <c r="I3731" s="30"/>
      <c r="J3731" s="30"/>
      <c r="K3731" s="30"/>
      <c r="L3731" s="30"/>
      <c r="M3731" s="30"/>
      <c r="N3731" s="30"/>
      <c r="O3731" s="30"/>
      <c r="P3731" s="30"/>
      <c r="Q3731" s="30"/>
      <c r="R3731" s="30"/>
      <c r="S3731" s="30"/>
      <c r="T3731" s="30"/>
      <c r="U3731" s="30"/>
      <c r="V3731" s="30"/>
      <c r="W3731" s="30"/>
      <c r="X3731" s="31"/>
      <c r="Y3731" s="30"/>
      <c r="Z3731" s="32"/>
    </row>
    <row r="3732" spans="2:26" x14ac:dyDescent="0.2">
      <c r="B3732" s="34"/>
      <c r="C3732" s="30"/>
      <c r="D3732" s="30"/>
      <c r="E3732" s="30"/>
      <c r="F3732" s="30"/>
      <c r="G3732" s="30"/>
      <c r="H3732" s="30"/>
      <c r="I3732" s="30"/>
      <c r="J3732" s="30"/>
      <c r="K3732" s="30"/>
      <c r="L3732" s="30"/>
      <c r="M3732" s="30"/>
      <c r="N3732" s="30"/>
      <c r="O3732" s="30"/>
      <c r="P3732" s="30"/>
      <c r="Q3732" s="30"/>
      <c r="R3732" s="30"/>
      <c r="S3732" s="30"/>
      <c r="T3732" s="30"/>
      <c r="U3732" s="30"/>
      <c r="V3732" s="30"/>
      <c r="W3732" s="30"/>
      <c r="X3732" s="31"/>
      <c r="Y3732" s="30"/>
      <c r="Z3732" s="32"/>
    </row>
    <row r="3733" spans="2:26" x14ac:dyDescent="0.2">
      <c r="B3733" s="34"/>
      <c r="C3733" s="30"/>
      <c r="D3733" s="30"/>
      <c r="E3733" s="30"/>
      <c r="F3733" s="30"/>
      <c r="G3733" s="30"/>
      <c r="H3733" s="30"/>
      <c r="I3733" s="30"/>
      <c r="J3733" s="30"/>
      <c r="K3733" s="30"/>
      <c r="L3733" s="30"/>
      <c r="M3733" s="30"/>
      <c r="N3733" s="30"/>
      <c r="O3733" s="30"/>
      <c r="P3733" s="30"/>
      <c r="Q3733" s="30"/>
      <c r="R3733" s="30"/>
      <c r="S3733" s="30"/>
      <c r="T3733" s="30"/>
      <c r="U3733" s="30"/>
      <c r="V3733" s="30"/>
      <c r="W3733" s="30"/>
      <c r="X3733" s="31"/>
      <c r="Y3733" s="30"/>
      <c r="Z3733" s="32"/>
    </row>
    <row r="3734" spans="2:26" x14ac:dyDescent="0.2">
      <c r="B3734" s="34"/>
      <c r="C3734" s="30"/>
      <c r="D3734" s="30"/>
      <c r="E3734" s="30"/>
      <c r="F3734" s="30"/>
      <c r="G3734" s="30"/>
      <c r="H3734" s="30"/>
      <c r="I3734" s="30"/>
      <c r="J3734" s="30"/>
      <c r="K3734" s="30"/>
      <c r="L3734" s="30"/>
      <c r="M3734" s="30"/>
      <c r="N3734" s="30"/>
      <c r="O3734" s="30"/>
      <c r="P3734" s="30"/>
      <c r="Q3734" s="30"/>
      <c r="R3734" s="30"/>
      <c r="S3734" s="30"/>
      <c r="T3734" s="30"/>
      <c r="U3734" s="30"/>
      <c r="V3734" s="30"/>
      <c r="W3734" s="30"/>
      <c r="X3734" s="31"/>
      <c r="Y3734" s="30"/>
      <c r="Z3734" s="32"/>
    </row>
    <row r="3735" spans="2:26" x14ac:dyDescent="0.2">
      <c r="B3735" s="34"/>
      <c r="C3735" s="30"/>
      <c r="D3735" s="30"/>
      <c r="E3735" s="30"/>
      <c r="F3735" s="30"/>
      <c r="G3735" s="30"/>
      <c r="H3735" s="30"/>
      <c r="I3735" s="30"/>
      <c r="J3735" s="30"/>
      <c r="K3735" s="30"/>
      <c r="L3735" s="30"/>
      <c r="M3735" s="30"/>
      <c r="N3735" s="30"/>
      <c r="O3735" s="30"/>
      <c r="P3735" s="30"/>
      <c r="Q3735" s="30"/>
      <c r="R3735" s="30"/>
      <c r="S3735" s="30"/>
      <c r="T3735" s="30"/>
      <c r="U3735" s="30"/>
      <c r="V3735" s="30"/>
      <c r="W3735" s="30"/>
      <c r="X3735" s="31"/>
      <c r="Y3735" s="30"/>
      <c r="Z3735" s="32"/>
    </row>
    <row r="3736" spans="2:26" x14ac:dyDescent="0.2">
      <c r="B3736" s="34"/>
      <c r="C3736" s="30"/>
      <c r="D3736" s="30"/>
      <c r="E3736" s="30"/>
      <c r="F3736" s="30"/>
      <c r="G3736" s="30"/>
      <c r="H3736" s="30"/>
      <c r="I3736" s="30"/>
      <c r="J3736" s="30"/>
      <c r="K3736" s="30"/>
      <c r="L3736" s="30"/>
      <c r="M3736" s="30"/>
      <c r="N3736" s="30"/>
      <c r="O3736" s="30"/>
      <c r="P3736" s="30"/>
      <c r="Q3736" s="30"/>
      <c r="R3736" s="30"/>
      <c r="S3736" s="30"/>
      <c r="T3736" s="30"/>
      <c r="U3736" s="30"/>
      <c r="V3736" s="30"/>
      <c r="W3736" s="30"/>
      <c r="X3736" s="31"/>
      <c r="Y3736" s="30"/>
      <c r="Z3736" s="32"/>
    </row>
    <row r="3737" spans="2:26" x14ac:dyDescent="0.2">
      <c r="B3737" s="34"/>
      <c r="C3737" s="30"/>
      <c r="D3737" s="30"/>
      <c r="E3737" s="30"/>
      <c r="F3737" s="30"/>
      <c r="G3737" s="30"/>
      <c r="H3737" s="30"/>
      <c r="I3737" s="30"/>
      <c r="J3737" s="30"/>
      <c r="K3737" s="30"/>
      <c r="L3737" s="30"/>
      <c r="M3737" s="30"/>
      <c r="N3737" s="30"/>
      <c r="O3737" s="30"/>
      <c r="P3737" s="30"/>
      <c r="Q3737" s="30"/>
      <c r="R3737" s="30"/>
      <c r="S3737" s="30"/>
      <c r="T3737" s="30"/>
      <c r="U3737" s="30"/>
      <c r="V3737" s="30"/>
      <c r="W3737" s="30"/>
      <c r="X3737" s="31"/>
      <c r="Y3737" s="30"/>
      <c r="Z3737" s="32"/>
    </row>
    <row r="3738" spans="2:26" x14ac:dyDescent="0.2">
      <c r="B3738" s="34"/>
      <c r="C3738" s="30"/>
      <c r="D3738" s="30"/>
      <c r="E3738" s="30"/>
      <c r="F3738" s="30"/>
      <c r="G3738" s="30"/>
      <c r="H3738" s="30"/>
      <c r="I3738" s="30"/>
      <c r="J3738" s="30"/>
      <c r="K3738" s="30"/>
      <c r="L3738" s="30"/>
      <c r="M3738" s="30"/>
      <c r="N3738" s="30"/>
      <c r="O3738" s="30"/>
      <c r="P3738" s="30"/>
      <c r="Q3738" s="30"/>
      <c r="R3738" s="30"/>
      <c r="S3738" s="30"/>
      <c r="T3738" s="30"/>
      <c r="U3738" s="30"/>
      <c r="V3738" s="30"/>
      <c r="W3738" s="30"/>
      <c r="X3738" s="31"/>
      <c r="Y3738" s="30"/>
      <c r="Z3738" s="32"/>
    </row>
    <row r="3739" spans="2:26" x14ac:dyDescent="0.2">
      <c r="B3739" s="34"/>
      <c r="C3739" s="30"/>
      <c r="D3739" s="30"/>
      <c r="E3739" s="30"/>
      <c r="F3739" s="30"/>
      <c r="G3739" s="30"/>
      <c r="H3739" s="30"/>
      <c r="I3739" s="30"/>
      <c r="J3739" s="30"/>
      <c r="K3739" s="30"/>
      <c r="L3739" s="30"/>
      <c r="M3739" s="30"/>
      <c r="N3739" s="30"/>
      <c r="O3739" s="30"/>
      <c r="P3739" s="30"/>
      <c r="Q3739" s="30"/>
      <c r="R3739" s="30"/>
      <c r="S3739" s="30"/>
      <c r="T3739" s="30"/>
      <c r="U3739" s="30"/>
      <c r="V3739" s="30"/>
      <c r="W3739" s="30"/>
      <c r="X3739" s="31"/>
      <c r="Y3739" s="30"/>
      <c r="Z3739" s="32"/>
    </row>
    <row r="3740" spans="2:26" x14ac:dyDescent="0.2">
      <c r="B3740" s="34"/>
      <c r="C3740" s="30"/>
      <c r="D3740" s="30"/>
      <c r="E3740" s="30"/>
      <c r="F3740" s="30"/>
      <c r="G3740" s="30"/>
      <c r="H3740" s="30"/>
      <c r="I3740" s="30"/>
      <c r="J3740" s="30"/>
      <c r="K3740" s="30"/>
      <c r="L3740" s="30"/>
      <c r="M3740" s="30"/>
      <c r="N3740" s="30"/>
      <c r="O3740" s="30"/>
      <c r="P3740" s="30"/>
      <c r="Q3740" s="30"/>
      <c r="R3740" s="30"/>
      <c r="S3740" s="30"/>
      <c r="T3740" s="30"/>
      <c r="U3740" s="30"/>
      <c r="V3740" s="30"/>
      <c r="W3740" s="30"/>
      <c r="X3740" s="31"/>
      <c r="Y3740" s="30"/>
      <c r="Z3740" s="32"/>
    </row>
    <row r="3741" spans="2:26" x14ac:dyDescent="0.2">
      <c r="B3741" s="34"/>
      <c r="C3741" s="30"/>
      <c r="D3741" s="30"/>
      <c r="E3741" s="30"/>
      <c r="F3741" s="30"/>
      <c r="G3741" s="30"/>
      <c r="H3741" s="30"/>
      <c r="I3741" s="30"/>
      <c r="J3741" s="30"/>
      <c r="K3741" s="30"/>
      <c r="L3741" s="30"/>
      <c r="M3741" s="30"/>
      <c r="N3741" s="30"/>
      <c r="O3741" s="30"/>
      <c r="P3741" s="30"/>
      <c r="Q3741" s="30"/>
      <c r="R3741" s="30"/>
      <c r="S3741" s="30"/>
      <c r="T3741" s="30"/>
      <c r="U3741" s="30"/>
      <c r="V3741" s="30"/>
      <c r="W3741" s="30"/>
      <c r="X3741" s="31"/>
      <c r="Y3741" s="30"/>
      <c r="Z3741" s="32"/>
    </row>
    <row r="3742" spans="2:26" x14ac:dyDescent="0.2">
      <c r="B3742" s="34"/>
      <c r="C3742" s="30"/>
      <c r="D3742" s="30"/>
      <c r="E3742" s="30"/>
      <c r="F3742" s="30"/>
      <c r="G3742" s="30"/>
      <c r="H3742" s="30"/>
      <c r="I3742" s="30"/>
      <c r="J3742" s="30"/>
      <c r="K3742" s="30"/>
      <c r="L3742" s="30"/>
      <c r="M3742" s="30"/>
      <c r="N3742" s="30"/>
      <c r="O3742" s="30"/>
      <c r="P3742" s="30"/>
      <c r="Q3742" s="30"/>
      <c r="R3742" s="30"/>
      <c r="S3742" s="30"/>
      <c r="T3742" s="30"/>
      <c r="U3742" s="30"/>
      <c r="V3742" s="30"/>
      <c r="W3742" s="30"/>
      <c r="X3742" s="31"/>
      <c r="Y3742" s="30"/>
      <c r="Z3742" s="32"/>
    </row>
    <row r="3743" spans="2:26" x14ac:dyDescent="0.2">
      <c r="B3743" s="34"/>
      <c r="C3743" s="30"/>
      <c r="D3743" s="30"/>
      <c r="E3743" s="30"/>
      <c r="F3743" s="30"/>
      <c r="G3743" s="30"/>
      <c r="H3743" s="30"/>
      <c r="I3743" s="30"/>
      <c r="J3743" s="30"/>
      <c r="K3743" s="30"/>
      <c r="L3743" s="30"/>
      <c r="M3743" s="30"/>
      <c r="N3743" s="30"/>
      <c r="O3743" s="30"/>
      <c r="P3743" s="30"/>
      <c r="Q3743" s="30"/>
      <c r="R3743" s="30"/>
      <c r="S3743" s="30"/>
      <c r="T3743" s="30"/>
      <c r="U3743" s="30"/>
      <c r="V3743" s="30"/>
      <c r="W3743" s="30"/>
      <c r="X3743" s="31"/>
      <c r="Y3743" s="30"/>
      <c r="Z3743" s="32"/>
    </row>
    <row r="3744" spans="2:26" x14ac:dyDescent="0.2">
      <c r="B3744" s="34"/>
      <c r="C3744" s="30"/>
      <c r="D3744" s="30"/>
      <c r="E3744" s="30"/>
      <c r="F3744" s="30"/>
      <c r="G3744" s="30"/>
      <c r="H3744" s="30"/>
      <c r="I3744" s="30"/>
      <c r="J3744" s="30"/>
      <c r="K3744" s="30"/>
      <c r="L3744" s="30"/>
      <c r="M3744" s="30"/>
      <c r="N3744" s="30"/>
      <c r="O3744" s="30"/>
      <c r="P3744" s="30"/>
      <c r="Q3744" s="30"/>
      <c r="R3744" s="30"/>
      <c r="S3744" s="30"/>
      <c r="T3744" s="30"/>
      <c r="U3744" s="30"/>
      <c r="V3744" s="30"/>
      <c r="W3744" s="30"/>
      <c r="X3744" s="31"/>
      <c r="Y3744" s="30"/>
      <c r="Z3744" s="32"/>
    </row>
    <row r="3745" spans="2:26" x14ac:dyDescent="0.2">
      <c r="B3745" s="34"/>
      <c r="C3745" s="30"/>
      <c r="D3745" s="30"/>
      <c r="E3745" s="30"/>
      <c r="F3745" s="30"/>
      <c r="G3745" s="30"/>
      <c r="H3745" s="30"/>
      <c r="I3745" s="30"/>
      <c r="J3745" s="30"/>
      <c r="K3745" s="30"/>
      <c r="L3745" s="30"/>
      <c r="M3745" s="30"/>
      <c r="N3745" s="30"/>
      <c r="O3745" s="30"/>
      <c r="P3745" s="30"/>
      <c r="Q3745" s="30"/>
      <c r="R3745" s="30"/>
      <c r="S3745" s="30"/>
      <c r="T3745" s="30"/>
      <c r="U3745" s="30"/>
      <c r="V3745" s="30"/>
      <c r="W3745" s="30"/>
      <c r="X3745" s="31"/>
      <c r="Y3745" s="30"/>
      <c r="Z3745" s="32"/>
    </row>
    <row r="3746" spans="2:26" x14ac:dyDescent="0.2">
      <c r="B3746" s="34"/>
      <c r="C3746" s="30"/>
      <c r="D3746" s="30"/>
      <c r="E3746" s="30"/>
      <c r="F3746" s="30"/>
      <c r="G3746" s="30"/>
      <c r="H3746" s="30"/>
      <c r="I3746" s="30"/>
      <c r="J3746" s="30"/>
      <c r="K3746" s="30"/>
      <c r="L3746" s="30"/>
      <c r="M3746" s="30"/>
      <c r="N3746" s="30"/>
      <c r="O3746" s="30"/>
      <c r="P3746" s="30"/>
      <c r="Q3746" s="30"/>
      <c r="R3746" s="30"/>
      <c r="S3746" s="30"/>
      <c r="T3746" s="30"/>
      <c r="U3746" s="30"/>
      <c r="V3746" s="30"/>
      <c r="W3746" s="30"/>
      <c r="X3746" s="31"/>
      <c r="Y3746" s="30"/>
      <c r="Z3746" s="32"/>
    </row>
    <row r="3747" spans="2:26" x14ac:dyDescent="0.2">
      <c r="B3747" s="34"/>
      <c r="C3747" s="30"/>
      <c r="D3747" s="30"/>
      <c r="E3747" s="30"/>
      <c r="F3747" s="30"/>
      <c r="G3747" s="30"/>
      <c r="H3747" s="30"/>
      <c r="I3747" s="30"/>
      <c r="J3747" s="30"/>
      <c r="K3747" s="30"/>
      <c r="L3747" s="30"/>
      <c r="M3747" s="30"/>
      <c r="N3747" s="30"/>
      <c r="O3747" s="30"/>
      <c r="P3747" s="30"/>
      <c r="Q3747" s="30"/>
      <c r="R3747" s="30"/>
      <c r="S3747" s="30"/>
      <c r="T3747" s="30"/>
      <c r="U3747" s="30"/>
      <c r="V3747" s="30"/>
      <c r="W3747" s="30"/>
      <c r="X3747" s="31"/>
      <c r="Y3747" s="30"/>
      <c r="Z3747" s="32"/>
    </row>
    <row r="3748" spans="2:26" x14ac:dyDescent="0.2">
      <c r="B3748" s="34"/>
      <c r="C3748" s="30"/>
      <c r="D3748" s="30"/>
      <c r="E3748" s="30"/>
      <c r="F3748" s="30"/>
      <c r="G3748" s="30"/>
      <c r="H3748" s="30"/>
      <c r="I3748" s="30"/>
      <c r="J3748" s="30"/>
      <c r="K3748" s="30"/>
      <c r="L3748" s="30"/>
      <c r="M3748" s="30"/>
      <c r="N3748" s="30"/>
      <c r="O3748" s="30"/>
      <c r="P3748" s="30"/>
      <c r="Q3748" s="30"/>
      <c r="R3748" s="30"/>
      <c r="S3748" s="30"/>
      <c r="T3748" s="30"/>
      <c r="U3748" s="30"/>
      <c r="V3748" s="30"/>
      <c r="W3748" s="30"/>
      <c r="X3748" s="31"/>
      <c r="Y3748" s="30"/>
      <c r="Z3748" s="32"/>
    </row>
    <row r="3749" spans="2:26" x14ac:dyDescent="0.2">
      <c r="B3749" s="34"/>
      <c r="C3749" s="30"/>
      <c r="D3749" s="30"/>
      <c r="E3749" s="30"/>
      <c r="F3749" s="30"/>
      <c r="G3749" s="30"/>
      <c r="H3749" s="30"/>
      <c r="I3749" s="30"/>
      <c r="J3749" s="30"/>
      <c r="K3749" s="30"/>
      <c r="L3749" s="30"/>
      <c r="M3749" s="30"/>
      <c r="N3749" s="30"/>
      <c r="O3749" s="30"/>
      <c r="P3749" s="30"/>
      <c r="Q3749" s="30"/>
      <c r="R3749" s="30"/>
      <c r="S3749" s="30"/>
      <c r="T3749" s="30"/>
      <c r="U3749" s="30"/>
      <c r="V3749" s="30"/>
      <c r="W3749" s="30"/>
      <c r="X3749" s="31"/>
      <c r="Y3749" s="30"/>
      <c r="Z3749" s="32"/>
    </row>
    <row r="3750" spans="2:26" x14ac:dyDescent="0.2">
      <c r="B3750" s="34"/>
      <c r="C3750" s="30"/>
      <c r="D3750" s="30"/>
      <c r="E3750" s="30"/>
      <c r="F3750" s="30"/>
      <c r="G3750" s="30"/>
      <c r="H3750" s="30"/>
      <c r="I3750" s="30"/>
      <c r="J3750" s="30"/>
      <c r="K3750" s="30"/>
      <c r="L3750" s="30"/>
      <c r="M3750" s="30"/>
      <c r="N3750" s="30"/>
      <c r="O3750" s="30"/>
      <c r="P3750" s="30"/>
      <c r="Q3750" s="30"/>
      <c r="R3750" s="30"/>
      <c r="S3750" s="30"/>
      <c r="T3750" s="30"/>
      <c r="U3750" s="30"/>
      <c r="V3750" s="30"/>
      <c r="W3750" s="30"/>
      <c r="X3750" s="31"/>
      <c r="Y3750" s="30"/>
      <c r="Z3750" s="32"/>
    </row>
    <row r="3751" spans="2:26" x14ac:dyDescent="0.2">
      <c r="B3751" s="34"/>
      <c r="C3751" s="30"/>
      <c r="D3751" s="30"/>
      <c r="E3751" s="30"/>
      <c r="F3751" s="30"/>
      <c r="G3751" s="30"/>
      <c r="H3751" s="30"/>
      <c r="I3751" s="30"/>
      <c r="J3751" s="30"/>
      <c r="K3751" s="30"/>
      <c r="L3751" s="30"/>
      <c r="M3751" s="30"/>
      <c r="N3751" s="30"/>
      <c r="O3751" s="30"/>
      <c r="P3751" s="30"/>
      <c r="Q3751" s="30"/>
      <c r="R3751" s="30"/>
      <c r="S3751" s="30"/>
      <c r="T3751" s="30"/>
      <c r="U3751" s="30"/>
      <c r="V3751" s="30"/>
      <c r="W3751" s="30"/>
      <c r="X3751" s="31"/>
      <c r="Y3751" s="30"/>
      <c r="Z3751" s="32"/>
    </row>
    <row r="3752" spans="2:26" x14ac:dyDescent="0.2">
      <c r="B3752" s="34"/>
      <c r="C3752" s="30"/>
      <c r="D3752" s="30"/>
      <c r="E3752" s="30"/>
      <c r="F3752" s="30"/>
      <c r="G3752" s="30"/>
      <c r="H3752" s="30"/>
      <c r="I3752" s="30"/>
      <c r="J3752" s="30"/>
      <c r="K3752" s="30"/>
      <c r="L3752" s="30"/>
      <c r="M3752" s="30"/>
      <c r="N3752" s="30"/>
      <c r="O3752" s="30"/>
      <c r="P3752" s="30"/>
      <c r="Q3752" s="30"/>
      <c r="R3752" s="30"/>
      <c r="S3752" s="30"/>
      <c r="T3752" s="30"/>
      <c r="U3752" s="30"/>
      <c r="V3752" s="30"/>
      <c r="W3752" s="30"/>
      <c r="X3752" s="31"/>
      <c r="Y3752" s="30"/>
      <c r="Z3752" s="32"/>
    </row>
    <row r="3753" spans="2:26" x14ac:dyDescent="0.2">
      <c r="B3753" s="34"/>
      <c r="C3753" s="30"/>
      <c r="D3753" s="30"/>
      <c r="E3753" s="30"/>
      <c r="F3753" s="30"/>
      <c r="G3753" s="30"/>
      <c r="H3753" s="30"/>
      <c r="I3753" s="30"/>
      <c r="J3753" s="30"/>
      <c r="K3753" s="30"/>
      <c r="L3753" s="30"/>
      <c r="M3753" s="30"/>
      <c r="N3753" s="30"/>
      <c r="O3753" s="30"/>
      <c r="P3753" s="30"/>
      <c r="Q3753" s="30"/>
      <c r="R3753" s="30"/>
      <c r="S3753" s="30"/>
      <c r="T3753" s="30"/>
      <c r="U3753" s="30"/>
      <c r="V3753" s="30"/>
      <c r="W3753" s="30"/>
      <c r="X3753" s="31"/>
      <c r="Y3753" s="30"/>
      <c r="Z3753" s="32"/>
    </row>
    <row r="3754" spans="2:26" x14ac:dyDescent="0.2">
      <c r="B3754" s="34"/>
      <c r="C3754" s="30"/>
      <c r="D3754" s="30"/>
      <c r="E3754" s="30"/>
      <c r="F3754" s="30"/>
      <c r="G3754" s="30"/>
      <c r="H3754" s="30"/>
      <c r="I3754" s="30"/>
      <c r="J3754" s="30"/>
      <c r="K3754" s="30"/>
      <c r="L3754" s="30"/>
      <c r="M3754" s="30"/>
      <c r="N3754" s="30"/>
      <c r="O3754" s="30"/>
      <c r="P3754" s="30"/>
      <c r="Q3754" s="30"/>
      <c r="R3754" s="30"/>
      <c r="S3754" s="30"/>
      <c r="T3754" s="30"/>
      <c r="U3754" s="30"/>
      <c r="V3754" s="30"/>
      <c r="W3754" s="30"/>
      <c r="X3754" s="31"/>
      <c r="Y3754" s="30"/>
      <c r="Z3754" s="32"/>
    </row>
    <row r="3755" spans="2:26" x14ac:dyDescent="0.2">
      <c r="B3755" s="34"/>
      <c r="C3755" s="30"/>
      <c r="D3755" s="30"/>
      <c r="E3755" s="30"/>
      <c r="F3755" s="30"/>
      <c r="G3755" s="30"/>
      <c r="H3755" s="30"/>
      <c r="I3755" s="30"/>
      <c r="J3755" s="30"/>
      <c r="K3755" s="30"/>
      <c r="L3755" s="30"/>
      <c r="M3755" s="30"/>
      <c r="N3755" s="30"/>
      <c r="O3755" s="30"/>
      <c r="P3755" s="30"/>
      <c r="Q3755" s="30"/>
      <c r="R3755" s="30"/>
      <c r="S3755" s="30"/>
      <c r="T3755" s="30"/>
      <c r="U3755" s="30"/>
      <c r="V3755" s="30"/>
      <c r="W3755" s="30"/>
      <c r="X3755" s="31"/>
      <c r="Y3755" s="30"/>
      <c r="Z3755" s="32"/>
    </row>
    <row r="3756" spans="2:26" x14ac:dyDescent="0.2">
      <c r="B3756" s="34"/>
      <c r="C3756" s="30"/>
      <c r="D3756" s="30"/>
      <c r="E3756" s="30"/>
      <c r="F3756" s="30"/>
      <c r="G3756" s="30"/>
      <c r="H3756" s="30"/>
      <c r="I3756" s="30"/>
      <c r="J3756" s="30"/>
      <c r="K3756" s="30"/>
      <c r="L3756" s="30"/>
      <c r="M3756" s="30"/>
      <c r="N3756" s="30"/>
      <c r="O3756" s="30"/>
      <c r="P3756" s="30"/>
      <c r="Q3756" s="30"/>
      <c r="R3756" s="30"/>
      <c r="S3756" s="30"/>
      <c r="T3756" s="30"/>
      <c r="U3756" s="30"/>
      <c r="V3756" s="30"/>
      <c r="W3756" s="30"/>
      <c r="X3756" s="31"/>
      <c r="Y3756" s="30"/>
      <c r="Z3756" s="32"/>
    </row>
    <row r="3757" spans="2:26" x14ac:dyDescent="0.2">
      <c r="B3757" s="34"/>
      <c r="C3757" s="30"/>
      <c r="D3757" s="30"/>
      <c r="E3757" s="30"/>
      <c r="F3757" s="30"/>
      <c r="G3757" s="30"/>
      <c r="H3757" s="30"/>
      <c r="I3757" s="30"/>
      <c r="J3757" s="30"/>
      <c r="K3757" s="30"/>
      <c r="L3757" s="30"/>
      <c r="M3757" s="30"/>
      <c r="N3757" s="30"/>
      <c r="O3757" s="30"/>
      <c r="P3757" s="30"/>
      <c r="Q3757" s="30"/>
      <c r="R3757" s="30"/>
      <c r="S3757" s="30"/>
      <c r="T3757" s="30"/>
      <c r="U3757" s="30"/>
      <c r="V3757" s="30"/>
      <c r="W3757" s="30"/>
      <c r="X3757" s="31"/>
      <c r="Y3757" s="30"/>
      <c r="Z3757" s="32"/>
    </row>
    <row r="3758" spans="2:26" x14ac:dyDescent="0.2">
      <c r="B3758" s="34"/>
      <c r="C3758" s="30"/>
      <c r="D3758" s="30"/>
      <c r="E3758" s="30"/>
      <c r="F3758" s="30"/>
      <c r="G3758" s="30"/>
      <c r="H3758" s="30"/>
      <c r="I3758" s="30"/>
      <c r="J3758" s="30"/>
      <c r="K3758" s="30"/>
      <c r="L3758" s="30"/>
      <c r="M3758" s="30"/>
      <c r="N3758" s="30"/>
      <c r="O3758" s="30"/>
      <c r="P3758" s="30"/>
      <c r="Q3758" s="30"/>
      <c r="R3758" s="30"/>
      <c r="S3758" s="30"/>
      <c r="T3758" s="30"/>
      <c r="U3758" s="30"/>
      <c r="V3758" s="30"/>
      <c r="W3758" s="30"/>
      <c r="X3758" s="31"/>
      <c r="Y3758" s="30"/>
      <c r="Z3758" s="32"/>
    </row>
    <row r="3759" spans="2:26" x14ac:dyDescent="0.2">
      <c r="B3759" s="34"/>
      <c r="C3759" s="30"/>
      <c r="D3759" s="30"/>
      <c r="E3759" s="30"/>
      <c r="F3759" s="30"/>
      <c r="G3759" s="30"/>
      <c r="H3759" s="30"/>
      <c r="I3759" s="30"/>
      <c r="J3759" s="30"/>
      <c r="K3759" s="30"/>
      <c r="L3759" s="30"/>
      <c r="M3759" s="30"/>
      <c r="N3759" s="30"/>
      <c r="O3759" s="30"/>
      <c r="P3759" s="30"/>
      <c r="Q3759" s="30"/>
      <c r="R3759" s="30"/>
      <c r="S3759" s="30"/>
      <c r="T3759" s="30"/>
      <c r="U3759" s="30"/>
      <c r="V3759" s="30"/>
      <c r="W3759" s="30"/>
      <c r="X3759" s="31"/>
      <c r="Y3759" s="30"/>
      <c r="Z3759" s="32"/>
    </row>
    <row r="3760" spans="2:26" x14ac:dyDescent="0.2">
      <c r="B3760" s="34"/>
      <c r="C3760" s="30"/>
      <c r="D3760" s="30"/>
      <c r="E3760" s="30"/>
      <c r="F3760" s="30"/>
      <c r="G3760" s="30"/>
      <c r="H3760" s="30"/>
      <c r="I3760" s="30"/>
      <c r="J3760" s="30"/>
      <c r="K3760" s="30"/>
      <c r="L3760" s="30"/>
      <c r="M3760" s="30"/>
      <c r="N3760" s="30"/>
      <c r="O3760" s="30"/>
      <c r="P3760" s="30"/>
      <c r="Q3760" s="30"/>
      <c r="R3760" s="30"/>
      <c r="S3760" s="30"/>
      <c r="T3760" s="30"/>
      <c r="U3760" s="30"/>
      <c r="V3760" s="30"/>
      <c r="W3760" s="30"/>
      <c r="X3760" s="31"/>
      <c r="Y3760" s="30"/>
      <c r="Z3760" s="32"/>
    </row>
    <row r="3761" spans="2:26" x14ac:dyDescent="0.2">
      <c r="B3761" s="34"/>
      <c r="C3761" s="30"/>
      <c r="D3761" s="30"/>
      <c r="E3761" s="30"/>
      <c r="F3761" s="30"/>
      <c r="G3761" s="30"/>
      <c r="H3761" s="30"/>
      <c r="I3761" s="30"/>
      <c r="J3761" s="30"/>
      <c r="K3761" s="30"/>
      <c r="L3761" s="30"/>
      <c r="M3761" s="30"/>
      <c r="N3761" s="30"/>
      <c r="O3761" s="30"/>
      <c r="P3761" s="30"/>
      <c r="Q3761" s="30"/>
      <c r="R3761" s="30"/>
      <c r="S3761" s="30"/>
      <c r="T3761" s="30"/>
      <c r="U3761" s="30"/>
      <c r="V3761" s="30"/>
      <c r="W3761" s="30"/>
      <c r="X3761" s="31"/>
      <c r="Y3761" s="30"/>
      <c r="Z3761" s="32"/>
    </row>
    <row r="3762" spans="2:26" x14ac:dyDescent="0.2">
      <c r="B3762" s="34"/>
      <c r="C3762" s="30"/>
      <c r="D3762" s="30"/>
      <c r="E3762" s="30"/>
      <c r="F3762" s="30"/>
      <c r="G3762" s="30"/>
      <c r="H3762" s="30"/>
      <c r="I3762" s="30"/>
      <c r="J3762" s="30"/>
      <c r="K3762" s="30"/>
      <c r="L3762" s="30"/>
      <c r="M3762" s="30"/>
      <c r="N3762" s="30"/>
      <c r="O3762" s="30"/>
      <c r="P3762" s="30"/>
      <c r="Q3762" s="30"/>
      <c r="R3762" s="30"/>
      <c r="S3762" s="30"/>
      <c r="T3762" s="30"/>
      <c r="U3762" s="30"/>
      <c r="V3762" s="30"/>
      <c r="W3762" s="30"/>
      <c r="X3762" s="31"/>
      <c r="Y3762" s="30"/>
      <c r="Z3762" s="32"/>
    </row>
    <row r="3763" spans="2:26" x14ac:dyDescent="0.2">
      <c r="B3763" s="34"/>
      <c r="C3763" s="30"/>
      <c r="D3763" s="30"/>
      <c r="E3763" s="30"/>
      <c r="F3763" s="30"/>
      <c r="G3763" s="30"/>
      <c r="H3763" s="30"/>
      <c r="I3763" s="30"/>
      <c r="J3763" s="30"/>
      <c r="K3763" s="30"/>
      <c r="L3763" s="30"/>
      <c r="M3763" s="30"/>
      <c r="N3763" s="30"/>
      <c r="O3763" s="30"/>
      <c r="P3763" s="30"/>
      <c r="Q3763" s="30"/>
      <c r="R3763" s="30"/>
      <c r="S3763" s="30"/>
      <c r="T3763" s="30"/>
      <c r="U3763" s="30"/>
      <c r="V3763" s="30"/>
      <c r="W3763" s="30"/>
      <c r="X3763" s="31"/>
      <c r="Y3763" s="30"/>
      <c r="Z3763" s="32"/>
    </row>
    <row r="3764" spans="2:26" x14ac:dyDescent="0.2">
      <c r="B3764" s="34"/>
      <c r="C3764" s="30"/>
      <c r="D3764" s="30"/>
      <c r="E3764" s="30"/>
      <c r="F3764" s="30"/>
      <c r="G3764" s="30"/>
      <c r="H3764" s="30"/>
      <c r="I3764" s="30"/>
      <c r="J3764" s="30"/>
      <c r="K3764" s="30"/>
      <c r="L3764" s="30"/>
      <c r="M3764" s="30"/>
      <c r="N3764" s="30"/>
      <c r="O3764" s="30"/>
      <c r="P3764" s="30"/>
      <c r="Q3764" s="30"/>
      <c r="R3764" s="30"/>
      <c r="S3764" s="30"/>
      <c r="T3764" s="30"/>
      <c r="U3764" s="30"/>
      <c r="V3764" s="30"/>
      <c r="W3764" s="30"/>
      <c r="X3764" s="31"/>
      <c r="Y3764" s="30"/>
      <c r="Z3764" s="32"/>
    </row>
    <row r="3765" spans="2:26" x14ac:dyDescent="0.2">
      <c r="B3765" s="34"/>
      <c r="C3765" s="30"/>
      <c r="D3765" s="30"/>
      <c r="E3765" s="30"/>
      <c r="F3765" s="30"/>
      <c r="G3765" s="30"/>
      <c r="H3765" s="30"/>
      <c r="I3765" s="30"/>
      <c r="J3765" s="30"/>
      <c r="K3765" s="30"/>
      <c r="L3765" s="30"/>
      <c r="M3765" s="30"/>
      <c r="N3765" s="30"/>
      <c r="O3765" s="30"/>
      <c r="P3765" s="30"/>
      <c r="Q3765" s="30"/>
      <c r="R3765" s="30"/>
      <c r="S3765" s="30"/>
      <c r="T3765" s="30"/>
      <c r="U3765" s="30"/>
      <c r="V3765" s="30"/>
      <c r="W3765" s="30"/>
      <c r="X3765" s="31"/>
      <c r="Y3765" s="30"/>
      <c r="Z3765" s="32"/>
    </row>
    <row r="3766" spans="2:26" x14ac:dyDescent="0.2">
      <c r="B3766" s="34"/>
      <c r="C3766" s="30"/>
      <c r="D3766" s="30"/>
      <c r="E3766" s="30"/>
      <c r="F3766" s="30"/>
      <c r="G3766" s="30"/>
      <c r="H3766" s="30"/>
      <c r="I3766" s="30"/>
      <c r="J3766" s="30"/>
      <c r="K3766" s="30"/>
      <c r="L3766" s="30"/>
      <c r="M3766" s="30"/>
      <c r="N3766" s="30"/>
      <c r="O3766" s="30"/>
      <c r="P3766" s="30"/>
      <c r="Q3766" s="30"/>
      <c r="R3766" s="30"/>
      <c r="S3766" s="30"/>
      <c r="T3766" s="30"/>
      <c r="U3766" s="30"/>
      <c r="V3766" s="30"/>
      <c r="W3766" s="30"/>
      <c r="X3766" s="31"/>
      <c r="Y3766" s="30"/>
      <c r="Z3766" s="32"/>
    </row>
    <row r="3767" spans="2:26" x14ac:dyDescent="0.2">
      <c r="B3767" s="34"/>
      <c r="C3767" s="30"/>
      <c r="D3767" s="30"/>
      <c r="E3767" s="30"/>
      <c r="F3767" s="30"/>
      <c r="G3767" s="30"/>
      <c r="H3767" s="30"/>
      <c r="I3767" s="30"/>
      <c r="J3767" s="30"/>
      <c r="K3767" s="30"/>
      <c r="L3767" s="30"/>
      <c r="M3767" s="30"/>
      <c r="N3767" s="30"/>
      <c r="O3767" s="30"/>
      <c r="P3767" s="30"/>
      <c r="Q3767" s="30"/>
      <c r="R3767" s="30"/>
      <c r="S3767" s="30"/>
      <c r="T3767" s="30"/>
      <c r="U3767" s="30"/>
      <c r="V3767" s="30"/>
      <c r="W3767" s="30"/>
      <c r="X3767" s="31"/>
      <c r="Y3767" s="30"/>
      <c r="Z3767" s="32"/>
    </row>
    <row r="3768" spans="2:26" x14ac:dyDescent="0.2">
      <c r="B3768" s="34"/>
      <c r="C3768" s="30"/>
      <c r="D3768" s="30"/>
      <c r="E3768" s="30"/>
      <c r="F3768" s="30"/>
      <c r="G3768" s="30"/>
      <c r="H3768" s="30"/>
      <c r="I3768" s="30"/>
      <c r="J3768" s="30"/>
      <c r="K3768" s="30"/>
      <c r="L3768" s="30"/>
      <c r="M3768" s="30"/>
      <c r="N3768" s="30"/>
      <c r="O3768" s="30"/>
      <c r="P3768" s="30"/>
      <c r="Q3768" s="30"/>
      <c r="R3768" s="30"/>
      <c r="S3768" s="30"/>
      <c r="T3768" s="30"/>
      <c r="U3768" s="30"/>
      <c r="V3768" s="30"/>
      <c r="W3768" s="30"/>
      <c r="X3768" s="31"/>
      <c r="Y3768" s="30"/>
      <c r="Z3768" s="32"/>
    </row>
    <row r="3769" spans="2:26" x14ac:dyDescent="0.2">
      <c r="B3769" s="34"/>
      <c r="C3769" s="30"/>
      <c r="D3769" s="30"/>
      <c r="E3769" s="30"/>
      <c r="F3769" s="30"/>
      <c r="G3769" s="30"/>
      <c r="H3769" s="30"/>
      <c r="I3769" s="30"/>
      <c r="J3769" s="30"/>
      <c r="K3769" s="30"/>
      <c r="L3769" s="30"/>
      <c r="M3769" s="30"/>
      <c r="N3769" s="30"/>
      <c r="O3769" s="30"/>
      <c r="P3769" s="30"/>
      <c r="Q3769" s="30"/>
      <c r="R3769" s="30"/>
      <c r="S3769" s="30"/>
      <c r="T3769" s="30"/>
      <c r="U3769" s="30"/>
      <c r="V3769" s="30"/>
      <c r="W3769" s="30"/>
      <c r="X3769" s="31"/>
      <c r="Y3769" s="30"/>
      <c r="Z3769" s="32"/>
    </row>
    <row r="3770" spans="2:26" x14ac:dyDescent="0.2">
      <c r="B3770" s="34"/>
      <c r="C3770" s="30"/>
      <c r="D3770" s="30"/>
      <c r="E3770" s="30"/>
      <c r="F3770" s="30"/>
      <c r="G3770" s="30"/>
      <c r="H3770" s="30"/>
      <c r="I3770" s="30"/>
      <c r="J3770" s="30"/>
      <c r="K3770" s="30"/>
      <c r="L3770" s="30"/>
      <c r="M3770" s="30"/>
      <c r="N3770" s="30"/>
      <c r="O3770" s="30"/>
      <c r="P3770" s="30"/>
      <c r="Q3770" s="30"/>
      <c r="R3770" s="30"/>
      <c r="S3770" s="30"/>
      <c r="T3770" s="30"/>
      <c r="U3770" s="30"/>
      <c r="V3770" s="30"/>
      <c r="W3770" s="30"/>
      <c r="X3770" s="31"/>
      <c r="Y3770" s="30"/>
      <c r="Z3770" s="32"/>
    </row>
    <row r="3771" spans="2:26" x14ac:dyDescent="0.2">
      <c r="B3771" s="34"/>
      <c r="C3771" s="30"/>
      <c r="D3771" s="30"/>
      <c r="E3771" s="30"/>
      <c r="F3771" s="30"/>
      <c r="G3771" s="30"/>
      <c r="H3771" s="30"/>
      <c r="I3771" s="30"/>
      <c r="J3771" s="30"/>
      <c r="K3771" s="30"/>
      <c r="L3771" s="30"/>
      <c r="M3771" s="30"/>
      <c r="N3771" s="30"/>
      <c r="O3771" s="30"/>
      <c r="P3771" s="30"/>
      <c r="Q3771" s="30"/>
      <c r="R3771" s="30"/>
      <c r="S3771" s="30"/>
      <c r="T3771" s="30"/>
      <c r="U3771" s="30"/>
      <c r="V3771" s="30"/>
      <c r="W3771" s="30"/>
      <c r="X3771" s="31"/>
      <c r="Y3771" s="30"/>
      <c r="Z3771" s="32"/>
    </row>
    <row r="3772" spans="2:26" x14ac:dyDescent="0.2">
      <c r="B3772" s="34"/>
      <c r="C3772" s="30"/>
      <c r="D3772" s="30"/>
      <c r="E3772" s="30"/>
      <c r="F3772" s="30"/>
      <c r="G3772" s="30"/>
      <c r="H3772" s="30"/>
      <c r="I3772" s="30"/>
      <c r="J3772" s="30"/>
      <c r="K3772" s="30"/>
      <c r="L3772" s="30"/>
      <c r="M3772" s="30"/>
      <c r="N3772" s="30"/>
      <c r="O3772" s="30"/>
      <c r="P3772" s="30"/>
      <c r="Q3772" s="30"/>
      <c r="R3772" s="30"/>
      <c r="S3772" s="30"/>
      <c r="T3772" s="30"/>
      <c r="U3772" s="30"/>
      <c r="V3772" s="30"/>
      <c r="W3772" s="30"/>
      <c r="X3772" s="31"/>
      <c r="Y3772" s="30"/>
      <c r="Z3772" s="32"/>
    </row>
    <row r="3773" spans="2:26" x14ac:dyDescent="0.2">
      <c r="B3773" s="34"/>
      <c r="C3773" s="30"/>
      <c r="D3773" s="30"/>
      <c r="E3773" s="30"/>
      <c r="F3773" s="30"/>
      <c r="G3773" s="30"/>
      <c r="H3773" s="30"/>
      <c r="I3773" s="30"/>
      <c r="J3773" s="30"/>
      <c r="K3773" s="30"/>
      <c r="L3773" s="30"/>
      <c r="M3773" s="30"/>
      <c r="N3773" s="30"/>
      <c r="O3773" s="30"/>
      <c r="P3773" s="30"/>
      <c r="Q3773" s="30"/>
      <c r="R3773" s="30"/>
      <c r="S3773" s="30"/>
      <c r="T3773" s="30"/>
      <c r="U3773" s="30"/>
      <c r="V3773" s="30"/>
      <c r="W3773" s="30"/>
      <c r="X3773" s="31"/>
      <c r="Y3773" s="30"/>
      <c r="Z3773" s="32"/>
    </row>
    <row r="3774" spans="2:26" x14ac:dyDescent="0.2">
      <c r="B3774" s="34"/>
      <c r="C3774" s="30"/>
      <c r="D3774" s="30"/>
      <c r="E3774" s="30"/>
      <c r="F3774" s="30"/>
      <c r="G3774" s="30"/>
      <c r="H3774" s="30"/>
      <c r="I3774" s="30"/>
      <c r="J3774" s="30"/>
      <c r="K3774" s="30"/>
      <c r="L3774" s="30"/>
      <c r="M3774" s="30"/>
      <c r="N3774" s="30"/>
      <c r="O3774" s="30"/>
      <c r="P3774" s="30"/>
      <c r="Q3774" s="30"/>
      <c r="R3774" s="30"/>
      <c r="S3774" s="30"/>
      <c r="T3774" s="30"/>
      <c r="U3774" s="30"/>
      <c r="V3774" s="30"/>
      <c r="W3774" s="30"/>
      <c r="X3774" s="31"/>
      <c r="Y3774" s="30"/>
      <c r="Z3774" s="32"/>
    </row>
    <row r="3775" spans="2:26" x14ac:dyDescent="0.2">
      <c r="B3775" s="34"/>
      <c r="C3775" s="30"/>
      <c r="D3775" s="30"/>
      <c r="E3775" s="30"/>
      <c r="F3775" s="30"/>
      <c r="G3775" s="30"/>
      <c r="H3775" s="30"/>
      <c r="I3775" s="30"/>
      <c r="J3775" s="30"/>
      <c r="K3775" s="30"/>
      <c r="L3775" s="30"/>
      <c r="M3775" s="30"/>
      <c r="N3775" s="30"/>
      <c r="O3775" s="30"/>
      <c r="P3775" s="30"/>
      <c r="Q3775" s="30"/>
      <c r="R3775" s="30"/>
      <c r="S3775" s="30"/>
      <c r="T3775" s="30"/>
      <c r="U3775" s="30"/>
      <c r="V3775" s="30"/>
      <c r="W3775" s="30"/>
      <c r="X3775" s="31"/>
      <c r="Y3775" s="30"/>
      <c r="Z3775" s="32"/>
    </row>
    <row r="3776" spans="2:26" x14ac:dyDescent="0.2">
      <c r="B3776" s="34"/>
      <c r="C3776" s="30"/>
      <c r="D3776" s="30"/>
      <c r="E3776" s="30"/>
      <c r="F3776" s="30"/>
      <c r="G3776" s="30"/>
      <c r="H3776" s="30"/>
      <c r="I3776" s="30"/>
      <c r="J3776" s="30"/>
      <c r="K3776" s="30"/>
      <c r="L3776" s="30"/>
      <c r="M3776" s="30"/>
      <c r="N3776" s="30"/>
      <c r="O3776" s="30"/>
      <c r="P3776" s="30"/>
      <c r="Q3776" s="30"/>
      <c r="R3776" s="30"/>
      <c r="S3776" s="30"/>
      <c r="T3776" s="30"/>
      <c r="U3776" s="30"/>
      <c r="V3776" s="30"/>
      <c r="W3776" s="30"/>
      <c r="X3776" s="31"/>
      <c r="Y3776" s="30"/>
      <c r="Z3776" s="32"/>
    </row>
    <row r="3777" spans="2:26" x14ac:dyDescent="0.2">
      <c r="B3777" s="34"/>
      <c r="C3777" s="30"/>
      <c r="D3777" s="30"/>
      <c r="E3777" s="30"/>
      <c r="F3777" s="30"/>
      <c r="G3777" s="30"/>
      <c r="H3777" s="30"/>
      <c r="I3777" s="30"/>
      <c r="J3777" s="30"/>
      <c r="K3777" s="30"/>
      <c r="L3777" s="30"/>
      <c r="M3777" s="30"/>
      <c r="N3777" s="30"/>
      <c r="O3777" s="30"/>
      <c r="P3777" s="30"/>
      <c r="Q3777" s="30"/>
      <c r="R3777" s="30"/>
      <c r="S3777" s="30"/>
      <c r="T3777" s="30"/>
      <c r="U3777" s="30"/>
      <c r="V3777" s="30"/>
      <c r="W3777" s="30"/>
      <c r="X3777" s="31"/>
      <c r="Y3777" s="30"/>
      <c r="Z3777" s="32"/>
    </row>
    <row r="3778" spans="2:26" x14ac:dyDescent="0.2">
      <c r="B3778" s="34"/>
      <c r="C3778" s="30"/>
      <c r="D3778" s="30"/>
      <c r="E3778" s="30"/>
      <c r="F3778" s="30"/>
      <c r="G3778" s="30"/>
      <c r="H3778" s="30"/>
      <c r="I3778" s="30"/>
      <c r="J3778" s="30"/>
      <c r="K3778" s="30"/>
      <c r="L3778" s="30"/>
      <c r="M3778" s="30"/>
      <c r="N3778" s="30"/>
      <c r="O3778" s="30"/>
      <c r="P3778" s="30"/>
      <c r="Q3778" s="30"/>
      <c r="R3778" s="30"/>
      <c r="S3778" s="30"/>
      <c r="T3778" s="30"/>
      <c r="U3778" s="30"/>
      <c r="V3778" s="30"/>
      <c r="W3778" s="30"/>
      <c r="X3778" s="31"/>
      <c r="Y3778" s="30"/>
      <c r="Z3778" s="32"/>
    </row>
    <row r="3779" spans="2:26" x14ac:dyDescent="0.2">
      <c r="B3779" s="34"/>
      <c r="C3779" s="30"/>
      <c r="D3779" s="30"/>
      <c r="E3779" s="30"/>
      <c r="F3779" s="30"/>
      <c r="G3779" s="30"/>
      <c r="H3779" s="30"/>
      <c r="I3779" s="30"/>
      <c r="J3779" s="30"/>
      <c r="K3779" s="30"/>
      <c r="L3779" s="30"/>
      <c r="M3779" s="30"/>
      <c r="N3779" s="30"/>
      <c r="O3779" s="30"/>
      <c r="P3779" s="30"/>
      <c r="Q3779" s="30"/>
      <c r="R3779" s="30"/>
      <c r="S3779" s="30"/>
      <c r="T3779" s="30"/>
      <c r="U3779" s="30"/>
      <c r="V3779" s="30"/>
      <c r="W3779" s="30"/>
      <c r="X3779" s="31"/>
      <c r="Y3779" s="30"/>
      <c r="Z3779" s="32"/>
    </row>
    <row r="3780" spans="2:26" x14ac:dyDescent="0.2">
      <c r="B3780" s="34"/>
      <c r="C3780" s="30"/>
      <c r="D3780" s="30"/>
      <c r="E3780" s="30"/>
      <c r="F3780" s="30"/>
      <c r="G3780" s="30"/>
      <c r="H3780" s="30"/>
      <c r="I3780" s="30"/>
      <c r="J3780" s="30"/>
      <c r="K3780" s="30"/>
      <c r="L3780" s="30"/>
      <c r="M3780" s="30"/>
      <c r="N3780" s="30"/>
      <c r="O3780" s="30"/>
      <c r="P3780" s="30"/>
      <c r="Q3780" s="30"/>
      <c r="R3780" s="30"/>
      <c r="S3780" s="30"/>
      <c r="T3780" s="30"/>
      <c r="U3780" s="30"/>
      <c r="V3780" s="30"/>
      <c r="W3780" s="30"/>
      <c r="X3780" s="31"/>
      <c r="Y3780" s="30"/>
      <c r="Z3780" s="32"/>
    </row>
    <row r="3781" spans="2:26" x14ac:dyDescent="0.2">
      <c r="B3781" s="34"/>
      <c r="C3781" s="30"/>
      <c r="D3781" s="30"/>
      <c r="E3781" s="30"/>
      <c r="F3781" s="30"/>
      <c r="G3781" s="30"/>
      <c r="H3781" s="30"/>
      <c r="I3781" s="30"/>
      <c r="J3781" s="30"/>
      <c r="K3781" s="30"/>
      <c r="L3781" s="30"/>
      <c r="M3781" s="30"/>
      <c r="N3781" s="30"/>
      <c r="O3781" s="30"/>
      <c r="P3781" s="30"/>
      <c r="Q3781" s="30"/>
      <c r="R3781" s="30"/>
      <c r="S3781" s="30"/>
      <c r="T3781" s="30"/>
      <c r="U3781" s="30"/>
      <c r="V3781" s="30"/>
      <c r="W3781" s="30"/>
      <c r="X3781" s="31"/>
      <c r="Y3781" s="30"/>
      <c r="Z3781" s="32"/>
    </row>
    <row r="3782" spans="2:26" x14ac:dyDescent="0.2">
      <c r="B3782" s="34"/>
      <c r="C3782" s="30"/>
      <c r="D3782" s="30"/>
      <c r="E3782" s="30"/>
      <c r="F3782" s="30"/>
      <c r="G3782" s="30"/>
      <c r="H3782" s="30"/>
      <c r="I3782" s="30"/>
      <c r="J3782" s="30"/>
      <c r="K3782" s="30"/>
      <c r="L3782" s="30"/>
      <c r="M3782" s="30"/>
      <c r="N3782" s="30"/>
      <c r="O3782" s="30"/>
      <c r="P3782" s="30"/>
      <c r="Q3782" s="30"/>
      <c r="R3782" s="30"/>
      <c r="S3782" s="30"/>
      <c r="T3782" s="30"/>
      <c r="U3782" s="30"/>
      <c r="V3782" s="30"/>
      <c r="W3782" s="30"/>
      <c r="X3782" s="31"/>
      <c r="Y3782" s="30"/>
      <c r="Z3782" s="32"/>
    </row>
    <row r="3783" spans="2:26" x14ac:dyDescent="0.2">
      <c r="B3783" s="34"/>
      <c r="C3783" s="30"/>
      <c r="D3783" s="30"/>
      <c r="E3783" s="30"/>
      <c r="F3783" s="30"/>
      <c r="G3783" s="30"/>
      <c r="H3783" s="30"/>
      <c r="I3783" s="30"/>
      <c r="J3783" s="30"/>
      <c r="K3783" s="30"/>
      <c r="L3783" s="30"/>
      <c r="M3783" s="30"/>
      <c r="N3783" s="30"/>
      <c r="O3783" s="30"/>
      <c r="P3783" s="30"/>
      <c r="Q3783" s="30"/>
      <c r="R3783" s="30"/>
      <c r="S3783" s="30"/>
      <c r="T3783" s="30"/>
      <c r="U3783" s="30"/>
      <c r="V3783" s="30"/>
      <c r="W3783" s="30"/>
      <c r="X3783" s="31"/>
      <c r="Y3783" s="30"/>
      <c r="Z3783" s="32"/>
    </row>
    <row r="3784" spans="2:26" x14ac:dyDescent="0.2">
      <c r="B3784" s="34"/>
      <c r="C3784" s="30"/>
      <c r="D3784" s="30"/>
      <c r="E3784" s="30"/>
      <c r="F3784" s="30"/>
      <c r="G3784" s="30"/>
      <c r="H3784" s="30"/>
      <c r="I3784" s="30"/>
      <c r="J3784" s="30"/>
      <c r="K3784" s="30"/>
      <c r="L3784" s="30"/>
      <c r="M3784" s="30"/>
      <c r="N3784" s="30"/>
      <c r="O3784" s="30"/>
      <c r="P3784" s="30"/>
      <c r="Q3784" s="30"/>
      <c r="R3784" s="30"/>
      <c r="S3784" s="30"/>
      <c r="T3784" s="30"/>
      <c r="U3784" s="30"/>
      <c r="V3784" s="30"/>
      <c r="W3784" s="30"/>
      <c r="X3784" s="31"/>
      <c r="Y3784" s="30"/>
      <c r="Z3784" s="32"/>
    </row>
    <row r="3785" spans="2:26" x14ac:dyDescent="0.2">
      <c r="B3785" s="34"/>
      <c r="C3785" s="30"/>
      <c r="D3785" s="30"/>
      <c r="E3785" s="30"/>
      <c r="F3785" s="30"/>
      <c r="G3785" s="30"/>
      <c r="H3785" s="30"/>
      <c r="I3785" s="30"/>
      <c r="J3785" s="30"/>
      <c r="K3785" s="30"/>
      <c r="L3785" s="30"/>
      <c r="M3785" s="30"/>
      <c r="N3785" s="30"/>
      <c r="O3785" s="30"/>
      <c r="P3785" s="30"/>
      <c r="Q3785" s="30"/>
      <c r="R3785" s="30"/>
      <c r="S3785" s="30"/>
      <c r="T3785" s="30"/>
      <c r="U3785" s="30"/>
      <c r="V3785" s="30"/>
      <c r="W3785" s="30"/>
      <c r="X3785" s="31"/>
      <c r="Y3785" s="30"/>
      <c r="Z3785" s="32"/>
    </row>
    <row r="3786" spans="2:26" x14ac:dyDescent="0.2">
      <c r="B3786" s="34"/>
      <c r="C3786" s="30"/>
      <c r="D3786" s="30"/>
      <c r="E3786" s="30"/>
      <c r="F3786" s="30"/>
      <c r="G3786" s="30"/>
      <c r="H3786" s="30"/>
      <c r="I3786" s="30"/>
      <c r="J3786" s="30"/>
      <c r="K3786" s="30"/>
      <c r="L3786" s="30"/>
      <c r="M3786" s="30"/>
      <c r="N3786" s="30"/>
      <c r="O3786" s="30"/>
      <c r="P3786" s="30"/>
      <c r="Q3786" s="30"/>
      <c r="R3786" s="30"/>
      <c r="S3786" s="30"/>
      <c r="T3786" s="30"/>
      <c r="U3786" s="30"/>
      <c r="V3786" s="30"/>
      <c r="W3786" s="30"/>
      <c r="X3786" s="31"/>
      <c r="Y3786" s="30"/>
      <c r="Z3786" s="32"/>
    </row>
    <row r="3787" spans="2:26" x14ac:dyDescent="0.2">
      <c r="B3787" s="34"/>
      <c r="C3787" s="30"/>
      <c r="D3787" s="30"/>
      <c r="E3787" s="30"/>
      <c r="F3787" s="30"/>
      <c r="G3787" s="30"/>
      <c r="H3787" s="30"/>
      <c r="I3787" s="30"/>
      <c r="J3787" s="30"/>
      <c r="K3787" s="30"/>
      <c r="L3787" s="30"/>
      <c r="M3787" s="30"/>
      <c r="N3787" s="30"/>
      <c r="O3787" s="30"/>
      <c r="P3787" s="30"/>
      <c r="Q3787" s="30"/>
      <c r="R3787" s="30"/>
      <c r="S3787" s="30"/>
      <c r="T3787" s="30"/>
      <c r="U3787" s="30"/>
      <c r="V3787" s="30"/>
      <c r="W3787" s="30"/>
      <c r="X3787" s="31"/>
      <c r="Y3787" s="30"/>
      <c r="Z3787" s="32"/>
    </row>
    <row r="3788" spans="2:26" x14ac:dyDescent="0.2">
      <c r="B3788" s="34"/>
      <c r="C3788" s="30"/>
      <c r="D3788" s="30"/>
      <c r="E3788" s="30"/>
      <c r="F3788" s="30"/>
      <c r="G3788" s="30"/>
      <c r="H3788" s="30"/>
      <c r="I3788" s="30"/>
      <c r="J3788" s="30"/>
      <c r="K3788" s="30"/>
      <c r="L3788" s="30"/>
      <c r="M3788" s="30"/>
      <c r="N3788" s="30"/>
      <c r="O3788" s="30"/>
      <c r="P3788" s="30"/>
      <c r="Q3788" s="30"/>
      <c r="R3788" s="30"/>
      <c r="S3788" s="30"/>
      <c r="T3788" s="30"/>
      <c r="U3788" s="30"/>
      <c r="V3788" s="30"/>
      <c r="W3788" s="30"/>
      <c r="X3788" s="31"/>
      <c r="Y3788" s="30"/>
      <c r="Z3788" s="32"/>
    </row>
    <row r="3789" spans="2:26" x14ac:dyDescent="0.2">
      <c r="B3789" s="34"/>
      <c r="C3789" s="30"/>
      <c r="D3789" s="30"/>
      <c r="E3789" s="30"/>
      <c r="F3789" s="30"/>
      <c r="G3789" s="30"/>
      <c r="H3789" s="30"/>
      <c r="I3789" s="30"/>
      <c r="J3789" s="30"/>
      <c r="K3789" s="30"/>
      <c r="L3789" s="30"/>
      <c r="M3789" s="30"/>
      <c r="N3789" s="30"/>
      <c r="O3789" s="30"/>
      <c r="P3789" s="30"/>
      <c r="Q3789" s="30"/>
      <c r="R3789" s="30"/>
      <c r="S3789" s="30"/>
      <c r="T3789" s="30"/>
      <c r="U3789" s="30"/>
      <c r="V3789" s="30"/>
      <c r="W3789" s="30"/>
      <c r="X3789" s="31"/>
      <c r="Y3789" s="30"/>
      <c r="Z3789" s="32"/>
    </row>
    <row r="3790" spans="2:26" x14ac:dyDescent="0.2">
      <c r="B3790" s="34"/>
      <c r="C3790" s="30"/>
      <c r="D3790" s="30"/>
      <c r="E3790" s="30"/>
      <c r="F3790" s="30"/>
      <c r="G3790" s="30"/>
      <c r="H3790" s="30"/>
      <c r="I3790" s="30"/>
      <c r="J3790" s="30"/>
      <c r="K3790" s="30"/>
      <c r="L3790" s="30"/>
      <c r="M3790" s="30"/>
      <c r="N3790" s="30"/>
      <c r="O3790" s="30"/>
      <c r="P3790" s="30"/>
      <c r="Q3790" s="30"/>
      <c r="R3790" s="30"/>
      <c r="S3790" s="30"/>
      <c r="T3790" s="30"/>
      <c r="U3790" s="30"/>
      <c r="V3790" s="30"/>
      <c r="W3790" s="30"/>
      <c r="X3790" s="31"/>
      <c r="Y3790" s="30"/>
      <c r="Z3790" s="32"/>
    </row>
    <row r="3791" spans="2:26" x14ac:dyDescent="0.2">
      <c r="B3791" s="34"/>
      <c r="C3791" s="30"/>
      <c r="D3791" s="30"/>
      <c r="E3791" s="30"/>
      <c r="F3791" s="30"/>
      <c r="G3791" s="30"/>
      <c r="H3791" s="30"/>
      <c r="I3791" s="30"/>
      <c r="J3791" s="30"/>
      <c r="K3791" s="30"/>
      <c r="L3791" s="30"/>
      <c r="M3791" s="30"/>
      <c r="N3791" s="30"/>
      <c r="O3791" s="30"/>
      <c r="P3791" s="30"/>
      <c r="Q3791" s="30"/>
      <c r="R3791" s="30"/>
      <c r="S3791" s="30"/>
      <c r="T3791" s="30"/>
      <c r="U3791" s="30"/>
      <c r="V3791" s="30"/>
      <c r="W3791" s="30"/>
      <c r="X3791" s="31"/>
      <c r="Y3791" s="30"/>
      <c r="Z3791" s="32"/>
    </row>
    <row r="3792" spans="2:26" x14ac:dyDescent="0.2">
      <c r="B3792" s="34"/>
      <c r="C3792" s="30"/>
      <c r="D3792" s="30"/>
      <c r="E3792" s="30"/>
      <c r="F3792" s="30"/>
      <c r="G3792" s="30"/>
      <c r="H3792" s="30"/>
      <c r="I3792" s="30"/>
      <c r="J3792" s="30"/>
      <c r="K3792" s="30"/>
      <c r="L3792" s="30"/>
      <c r="M3792" s="30"/>
      <c r="N3792" s="30"/>
      <c r="O3792" s="30"/>
      <c r="P3792" s="30"/>
      <c r="Q3792" s="30"/>
      <c r="R3792" s="30"/>
      <c r="S3792" s="30"/>
      <c r="T3792" s="30"/>
      <c r="U3792" s="30"/>
      <c r="V3792" s="30"/>
      <c r="W3792" s="30"/>
      <c r="X3792" s="31"/>
      <c r="Y3792" s="30"/>
      <c r="Z3792" s="32"/>
    </row>
    <row r="3793" spans="2:26" x14ac:dyDescent="0.2">
      <c r="B3793" s="34"/>
      <c r="C3793" s="30"/>
      <c r="D3793" s="30"/>
      <c r="E3793" s="30"/>
      <c r="F3793" s="30"/>
      <c r="G3793" s="30"/>
      <c r="H3793" s="30"/>
      <c r="I3793" s="30"/>
      <c r="J3793" s="30"/>
      <c r="K3793" s="30"/>
      <c r="L3793" s="30"/>
      <c r="M3793" s="30"/>
      <c r="N3793" s="30"/>
      <c r="O3793" s="30"/>
      <c r="P3793" s="30"/>
      <c r="Q3793" s="30"/>
      <c r="R3793" s="30"/>
      <c r="S3793" s="30"/>
      <c r="T3793" s="30"/>
      <c r="U3793" s="30"/>
      <c r="V3793" s="30"/>
      <c r="W3793" s="30"/>
      <c r="X3793" s="31"/>
      <c r="Y3793" s="30"/>
      <c r="Z3793" s="32"/>
    </row>
    <row r="3794" spans="2:26" x14ac:dyDescent="0.2">
      <c r="B3794" s="34"/>
      <c r="C3794" s="30"/>
      <c r="D3794" s="30"/>
      <c r="E3794" s="30"/>
      <c r="F3794" s="30"/>
      <c r="G3794" s="30"/>
      <c r="H3794" s="30"/>
      <c r="I3794" s="30"/>
      <c r="J3794" s="30"/>
      <c r="K3794" s="30"/>
      <c r="L3794" s="30"/>
      <c r="M3794" s="30"/>
      <c r="N3794" s="30"/>
      <c r="O3794" s="30"/>
      <c r="P3794" s="30"/>
      <c r="Q3794" s="30"/>
      <c r="R3794" s="30"/>
      <c r="S3794" s="30"/>
      <c r="T3794" s="30"/>
      <c r="U3794" s="30"/>
      <c r="V3794" s="30"/>
      <c r="W3794" s="30"/>
      <c r="X3794" s="31"/>
      <c r="Y3794" s="30"/>
      <c r="Z3794" s="32"/>
    </row>
    <row r="3795" spans="2:26" x14ac:dyDescent="0.2">
      <c r="B3795" s="34"/>
      <c r="C3795" s="30"/>
      <c r="D3795" s="30"/>
      <c r="E3795" s="30"/>
      <c r="F3795" s="30"/>
      <c r="G3795" s="30"/>
      <c r="H3795" s="30"/>
      <c r="I3795" s="30"/>
      <c r="J3795" s="30"/>
      <c r="K3795" s="30"/>
      <c r="L3795" s="30"/>
      <c r="M3795" s="30"/>
      <c r="N3795" s="30"/>
      <c r="O3795" s="30"/>
      <c r="P3795" s="30"/>
      <c r="Q3795" s="30"/>
      <c r="R3795" s="30"/>
      <c r="S3795" s="30"/>
      <c r="T3795" s="30"/>
      <c r="U3795" s="30"/>
      <c r="V3795" s="30"/>
      <c r="W3795" s="30"/>
      <c r="X3795" s="31"/>
      <c r="Y3795" s="30"/>
      <c r="Z3795" s="32"/>
    </row>
    <row r="3796" spans="2:26" x14ac:dyDescent="0.2">
      <c r="B3796" s="34"/>
      <c r="C3796" s="30"/>
      <c r="D3796" s="30"/>
      <c r="E3796" s="30"/>
      <c r="F3796" s="30"/>
      <c r="G3796" s="30"/>
      <c r="H3796" s="30"/>
      <c r="I3796" s="30"/>
      <c r="J3796" s="30"/>
      <c r="K3796" s="30"/>
      <c r="L3796" s="30"/>
      <c r="M3796" s="30"/>
      <c r="N3796" s="30"/>
      <c r="O3796" s="30"/>
      <c r="P3796" s="30"/>
      <c r="Q3796" s="30"/>
      <c r="R3796" s="30"/>
      <c r="S3796" s="30"/>
      <c r="T3796" s="30"/>
      <c r="U3796" s="30"/>
      <c r="V3796" s="30"/>
      <c r="W3796" s="30"/>
      <c r="X3796" s="31"/>
      <c r="Y3796" s="30"/>
      <c r="Z3796" s="32"/>
    </row>
    <row r="3797" spans="2:26" x14ac:dyDescent="0.2">
      <c r="B3797" s="34"/>
      <c r="C3797" s="30"/>
      <c r="D3797" s="30"/>
      <c r="E3797" s="30"/>
      <c r="F3797" s="30"/>
      <c r="G3797" s="30"/>
      <c r="H3797" s="30"/>
      <c r="I3797" s="30"/>
      <c r="J3797" s="30"/>
      <c r="K3797" s="30"/>
      <c r="L3797" s="30"/>
      <c r="M3797" s="30"/>
      <c r="N3797" s="30"/>
      <c r="O3797" s="30"/>
      <c r="P3797" s="30"/>
      <c r="Q3797" s="30"/>
      <c r="R3797" s="30"/>
      <c r="S3797" s="30"/>
      <c r="T3797" s="30"/>
      <c r="U3797" s="30"/>
      <c r="V3797" s="30"/>
      <c r="W3797" s="30"/>
      <c r="X3797" s="31"/>
      <c r="Y3797" s="30"/>
      <c r="Z3797" s="32"/>
    </row>
    <row r="3798" spans="2:26" x14ac:dyDescent="0.2">
      <c r="B3798" s="34"/>
      <c r="C3798" s="30"/>
      <c r="D3798" s="30"/>
      <c r="E3798" s="30"/>
      <c r="F3798" s="30"/>
      <c r="G3798" s="30"/>
      <c r="H3798" s="30"/>
      <c r="I3798" s="30"/>
      <c r="J3798" s="30"/>
      <c r="K3798" s="30"/>
      <c r="L3798" s="30"/>
      <c r="M3798" s="30"/>
      <c r="N3798" s="30"/>
      <c r="O3798" s="30"/>
      <c r="P3798" s="30"/>
      <c r="Q3798" s="30"/>
      <c r="R3798" s="30"/>
      <c r="S3798" s="30"/>
      <c r="T3798" s="30"/>
      <c r="U3798" s="30"/>
      <c r="V3798" s="30"/>
      <c r="W3798" s="30"/>
      <c r="X3798" s="31"/>
      <c r="Y3798" s="30"/>
      <c r="Z3798" s="32"/>
    </row>
    <row r="3799" spans="2:26" x14ac:dyDescent="0.2">
      <c r="B3799" s="34"/>
      <c r="C3799" s="30"/>
      <c r="D3799" s="30"/>
      <c r="E3799" s="30"/>
      <c r="F3799" s="30"/>
      <c r="G3799" s="30"/>
      <c r="H3799" s="30"/>
      <c r="I3799" s="30"/>
      <c r="J3799" s="30"/>
      <c r="K3799" s="30"/>
      <c r="L3799" s="30"/>
      <c r="M3799" s="30"/>
      <c r="N3799" s="30"/>
      <c r="O3799" s="30"/>
      <c r="P3799" s="30"/>
      <c r="Q3799" s="30"/>
      <c r="R3799" s="30"/>
      <c r="S3799" s="30"/>
      <c r="T3799" s="30"/>
      <c r="U3799" s="30"/>
      <c r="V3799" s="30"/>
      <c r="W3799" s="30"/>
      <c r="X3799" s="31"/>
      <c r="Y3799" s="30"/>
      <c r="Z3799" s="32"/>
    </row>
    <row r="3800" spans="2:26" x14ac:dyDescent="0.2">
      <c r="B3800" s="34"/>
      <c r="C3800" s="30"/>
      <c r="D3800" s="30"/>
      <c r="E3800" s="30"/>
      <c r="F3800" s="30"/>
      <c r="G3800" s="30"/>
      <c r="H3800" s="30"/>
      <c r="I3800" s="30"/>
      <c r="J3800" s="30"/>
      <c r="K3800" s="30"/>
      <c r="L3800" s="30"/>
      <c r="M3800" s="30"/>
      <c r="N3800" s="30"/>
      <c r="O3800" s="30"/>
      <c r="P3800" s="30"/>
      <c r="Q3800" s="30"/>
      <c r="R3800" s="30"/>
      <c r="S3800" s="30"/>
      <c r="T3800" s="30"/>
      <c r="U3800" s="30"/>
      <c r="V3800" s="30"/>
      <c r="W3800" s="30"/>
      <c r="X3800" s="31"/>
      <c r="Y3800" s="30"/>
      <c r="Z3800" s="32"/>
    </row>
    <row r="3801" spans="2:26" x14ac:dyDescent="0.2">
      <c r="B3801" s="34"/>
      <c r="C3801" s="30"/>
      <c r="D3801" s="30"/>
      <c r="E3801" s="30"/>
      <c r="F3801" s="30"/>
      <c r="G3801" s="30"/>
      <c r="H3801" s="30"/>
      <c r="I3801" s="30"/>
      <c r="J3801" s="30"/>
      <c r="K3801" s="30"/>
      <c r="L3801" s="30"/>
      <c r="M3801" s="30"/>
      <c r="N3801" s="30"/>
      <c r="O3801" s="30"/>
      <c r="P3801" s="30"/>
      <c r="Q3801" s="30"/>
      <c r="R3801" s="30"/>
      <c r="S3801" s="30"/>
      <c r="T3801" s="30"/>
      <c r="U3801" s="30"/>
      <c r="V3801" s="30"/>
      <c r="W3801" s="30"/>
      <c r="X3801" s="31"/>
      <c r="Y3801" s="30"/>
      <c r="Z3801" s="32"/>
    </row>
    <row r="3802" spans="2:26" x14ac:dyDescent="0.2">
      <c r="B3802" s="34"/>
      <c r="C3802" s="30"/>
      <c r="D3802" s="30"/>
      <c r="E3802" s="30"/>
      <c r="F3802" s="30"/>
      <c r="G3802" s="30"/>
      <c r="H3802" s="30"/>
      <c r="I3802" s="30"/>
      <c r="J3802" s="30"/>
      <c r="K3802" s="30"/>
      <c r="L3802" s="30"/>
      <c r="M3802" s="30"/>
      <c r="N3802" s="30"/>
      <c r="O3802" s="30"/>
      <c r="P3802" s="30"/>
      <c r="Q3802" s="30"/>
      <c r="R3802" s="30"/>
      <c r="S3802" s="30"/>
      <c r="T3802" s="30"/>
      <c r="U3802" s="30"/>
      <c r="V3802" s="30"/>
      <c r="W3802" s="30"/>
      <c r="X3802" s="31"/>
      <c r="Y3802" s="30"/>
      <c r="Z3802" s="32"/>
    </row>
    <row r="3803" spans="2:26" x14ac:dyDescent="0.2">
      <c r="B3803" s="34"/>
      <c r="C3803" s="30"/>
      <c r="D3803" s="30"/>
      <c r="E3803" s="30"/>
      <c r="F3803" s="30"/>
      <c r="G3803" s="30"/>
      <c r="H3803" s="30"/>
      <c r="I3803" s="30"/>
      <c r="J3803" s="30"/>
      <c r="K3803" s="30"/>
      <c r="L3803" s="30"/>
      <c r="M3803" s="30"/>
      <c r="N3803" s="30"/>
      <c r="O3803" s="30"/>
      <c r="P3803" s="30"/>
      <c r="Q3803" s="30"/>
      <c r="R3803" s="30"/>
      <c r="S3803" s="30"/>
      <c r="T3803" s="30"/>
      <c r="U3803" s="30"/>
      <c r="V3803" s="30"/>
      <c r="W3803" s="30"/>
      <c r="X3803" s="31"/>
      <c r="Y3803" s="30"/>
      <c r="Z3803" s="32"/>
    </row>
    <row r="3804" spans="2:26" x14ac:dyDescent="0.2">
      <c r="B3804" s="34"/>
      <c r="C3804" s="30"/>
      <c r="D3804" s="30"/>
      <c r="E3804" s="30"/>
      <c r="F3804" s="30"/>
      <c r="G3804" s="30"/>
      <c r="H3804" s="30"/>
      <c r="I3804" s="30"/>
      <c r="J3804" s="30"/>
      <c r="K3804" s="30"/>
      <c r="L3804" s="30"/>
      <c r="M3804" s="30"/>
      <c r="N3804" s="30"/>
      <c r="O3804" s="30"/>
      <c r="P3804" s="30"/>
      <c r="Q3804" s="30"/>
      <c r="R3804" s="30"/>
      <c r="S3804" s="30"/>
      <c r="T3804" s="30"/>
      <c r="U3804" s="30"/>
      <c r="V3804" s="30"/>
      <c r="W3804" s="30"/>
      <c r="X3804" s="31"/>
      <c r="Y3804" s="30"/>
      <c r="Z3804" s="32"/>
    </row>
    <row r="3805" spans="2:26" x14ac:dyDescent="0.2">
      <c r="B3805" s="34"/>
      <c r="C3805" s="30"/>
      <c r="D3805" s="30"/>
      <c r="E3805" s="30"/>
      <c r="F3805" s="30"/>
      <c r="G3805" s="30"/>
      <c r="H3805" s="30"/>
      <c r="I3805" s="30"/>
      <c r="J3805" s="30"/>
      <c r="K3805" s="30"/>
      <c r="L3805" s="30"/>
      <c r="M3805" s="30"/>
      <c r="N3805" s="30"/>
      <c r="O3805" s="30"/>
      <c r="P3805" s="30"/>
      <c r="Q3805" s="30"/>
      <c r="R3805" s="30"/>
      <c r="S3805" s="30"/>
      <c r="T3805" s="30"/>
      <c r="U3805" s="30"/>
      <c r="V3805" s="30"/>
      <c r="W3805" s="30"/>
      <c r="X3805" s="31"/>
      <c r="Y3805" s="30"/>
      <c r="Z3805" s="32"/>
    </row>
    <row r="3806" spans="2:26" x14ac:dyDescent="0.2">
      <c r="B3806" s="34"/>
      <c r="C3806" s="30"/>
      <c r="D3806" s="30"/>
      <c r="E3806" s="30"/>
      <c r="F3806" s="30"/>
      <c r="G3806" s="30"/>
      <c r="H3806" s="30"/>
      <c r="I3806" s="30"/>
      <c r="J3806" s="30"/>
      <c r="K3806" s="30"/>
      <c r="L3806" s="30"/>
      <c r="M3806" s="30"/>
      <c r="N3806" s="30"/>
      <c r="O3806" s="30"/>
      <c r="P3806" s="30"/>
      <c r="Q3806" s="30"/>
      <c r="R3806" s="30"/>
      <c r="S3806" s="30"/>
      <c r="T3806" s="30"/>
      <c r="U3806" s="30"/>
      <c r="V3806" s="30"/>
      <c r="W3806" s="30"/>
      <c r="X3806" s="31"/>
      <c r="Y3806" s="30"/>
      <c r="Z3806" s="32"/>
    </row>
    <row r="3807" spans="2:26" x14ac:dyDescent="0.2">
      <c r="B3807" s="34"/>
      <c r="C3807" s="30"/>
      <c r="D3807" s="30"/>
      <c r="E3807" s="30"/>
      <c r="F3807" s="30"/>
      <c r="G3807" s="30"/>
      <c r="H3807" s="30"/>
      <c r="I3807" s="30"/>
      <c r="J3807" s="30"/>
      <c r="K3807" s="30"/>
      <c r="L3807" s="30"/>
      <c r="M3807" s="30"/>
      <c r="N3807" s="30"/>
      <c r="O3807" s="30"/>
      <c r="P3807" s="30"/>
      <c r="Q3807" s="30"/>
      <c r="R3807" s="30"/>
      <c r="S3807" s="30"/>
      <c r="T3807" s="30"/>
      <c r="U3807" s="30"/>
      <c r="V3807" s="30"/>
      <c r="W3807" s="30"/>
      <c r="X3807" s="31"/>
      <c r="Y3807" s="30"/>
      <c r="Z3807" s="32"/>
    </row>
    <row r="3808" spans="2:26" x14ac:dyDescent="0.2">
      <c r="B3808" s="34"/>
      <c r="C3808" s="30"/>
      <c r="D3808" s="30"/>
      <c r="E3808" s="30"/>
      <c r="F3808" s="30"/>
      <c r="G3808" s="30"/>
      <c r="H3808" s="30"/>
      <c r="I3808" s="30"/>
      <c r="J3808" s="30"/>
      <c r="K3808" s="30"/>
      <c r="L3808" s="30"/>
      <c r="M3808" s="30"/>
      <c r="N3808" s="30"/>
      <c r="O3808" s="30"/>
      <c r="P3808" s="30"/>
      <c r="Q3808" s="30"/>
      <c r="R3808" s="30"/>
      <c r="S3808" s="30"/>
      <c r="T3808" s="30"/>
      <c r="U3808" s="30"/>
      <c r="V3808" s="30"/>
      <c r="W3808" s="30"/>
      <c r="X3808" s="31"/>
      <c r="Y3808" s="30"/>
      <c r="Z3808" s="32"/>
    </row>
    <row r="3809" spans="2:26" x14ac:dyDescent="0.2">
      <c r="B3809" s="34"/>
      <c r="C3809" s="30"/>
      <c r="D3809" s="30"/>
      <c r="E3809" s="30"/>
      <c r="F3809" s="30"/>
      <c r="G3809" s="30"/>
      <c r="H3809" s="30"/>
      <c r="I3809" s="30"/>
      <c r="J3809" s="30"/>
      <c r="K3809" s="30"/>
      <c r="L3809" s="30"/>
      <c r="M3809" s="30"/>
      <c r="N3809" s="30"/>
      <c r="O3809" s="30"/>
      <c r="P3809" s="30"/>
      <c r="Q3809" s="30"/>
      <c r="R3809" s="30"/>
      <c r="S3809" s="30"/>
      <c r="T3809" s="30"/>
      <c r="U3809" s="30"/>
      <c r="V3809" s="30"/>
      <c r="W3809" s="30"/>
      <c r="X3809" s="31"/>
      <c r="Y3809" s="30"/>
      <c r="Z3809" s="32"/>
    </row>
    <row r="3810" spans="2:26" x14ac:dyDescent="0.2">
      <c r="B3810" s="34"/>
      <c r="C3810" s="30"/>
      <c r="D3810" s="30"/>
      <c r="E3810" s="30"/>
      <c r="F3810" s="30"/>
      <c r="G3810" s="30"/>
      <c r="H3810" s="30"/>
      <c r="I3810" s="30"/>
      <c r="J3810" s="30"/>
      <c r="K3810" s="30"/>
      <c r="L3810" s="30"/>
      <c r="M3810" s="30"/>
      <c r="N3810" s="30"/>
      <c r="O3810" s="30"/>
      <c r="P3810" s="30"/>
      <c r="Q3810" s="30"/>
      <c r="R3810" s="30"/>
      <c r="S3810" s="30"/>
      <c r="T3810" s="30"/>
      <c r="U3810" s="30"/>
      <c r="V3810" s="30"/>
      <c r="W3810" s="30"/>
      <c r="X3810" s="31"/>
      <c r="Y3810" s="30"/>
      <c r="Z3810" s="32"/>
    </row>
    <row r="3811" spans="2:26" x14ac:dyDescent="0.2">
      <c r="B3811" s="34"/>
      <c r="C3811" s="30"/>
      <c r="D3811" s="30"/>
      <c r="E3811" s="30"/>
      <c r="F3811" s="30"/>
      <c r="G3811" s="30"/>
      <c r="H3811" s="30"/>
      <c r="I3811" s="30"/>
      <c r="J3811" s="30"/>
      <c r="K3811" s="30"/>
      <c r="L3811" s="30"/>
      <c r="M3811" s="30"/>
      <c r="N3811" s="30"/>
      <c r="O3811" s="30"/>
      <c r="P3811" s="30"/>
      <c r="Q3811" s="30"/>
      <c r="R3811" s="30"/>
      <c r="S3811" s="30"/>
      <c r="T3811" s="30"/>
      <c r="U3811" s="30"/>
      <c r="V3811" s="30"/>
      <c r="W3811" s="30"/>
      <c r="X3811" s="31"/>
      <c r="Y3811" s="30"/>
      <c r="Z3811" s="32"/>
    </row>
    <row r="3812" spans="2:26" x14ac:dyDescent="0.2">
      <c r="B3812" s="34"/>
      <c r="C3812" s="30"/>
      <c r="D3812" s="30"/>
      <c r="E3812" s="30"/>
      <c r="F3812" s="30"/>
      <c r="G3812" s="30"/>
      <c r="H3812" s="30"/>
      <c r="I3812" s="30"/>
      <c r="J3812" s="30"/>
      <c r="K3812" s="30"/>
      <c r="L3812" s="30"/>
      <c r="M3812" s="30"/>
      <c r="N3812" s="30"/>
      <c r="O3812" s="30"/>
      <c r="P3812" s="30"/>
      <c r="Q3812" s="30"/>
      <c r="R3812" s="30"/>
      <c r="S3812" s="30"/>
      <c r="T3812" s="30"/>
      <c r="U3812" s="30"/>
      <c r="V3812" s="30"/>
      <c r="W3812" s="30"/>
      <c r="X3812" s="31"/>
      <c r="Y3812" s="30"/>
      <c r="Z3812" s="32"/>
    </row>
    <row r="3813" spans="2:26" x14ac:dyDescent="0.2">
      <c r="B3813" s="34"/>
      <c r="C3813" s="30"/>
      <c r="D3813" s="30"/>
      <c r="E3813" s="30"/>
      <c r="F3813" s="30"/>
      <c r="G3813" s="30"/>
      <c r="H3813" s="30"/>
      <c r="I3813" s="30"/>
      <c r="J3813" s="30"/>
      <c r="K3813" s="30"/>
      <c r="L3813" s="30"/>
      <c r="M3813" s="30"/>
      <c r="N3813" s="30"/>
      <c r="O3813" s="30"/>
      <c r="P3813" s="30"/>
      <c r="Q3813" s="30"/>
      <c r="R3813" s="30"/>
      <c r="S3813" s="30"/>
      <c r="T3813" s="30"/>
      <c r="U3813" s="30"/>
      <c r="V3813" s="30"/>
      <c r="W3813" s="30"/>
      <c r="X3813" s="31"/>
      <c r="Y3813" s="30"/>
      <c r="Z3813" s="32"/>
    </row>
    <row r="3814" spans="2:26" x14ac:dyDescent="0.2">
      <c r="B3814" s="34"/>
      <c r="C3814" s="30"/>
      <c r="D3814" s="30"/>
      <c r="E3814" s="30"/>
      <c r="F3814" s="30"/>
      <c r="G3814" s="30"/>
      <c r="H3814" s="30"/>
      <c r="I3814" s="30"/>
      <c r="J3814" s="30"/>
      <c r="K3814" s="30"/>
      <c r="L3814" s="30"/>
      <c r="M3814" s="30"/>
      <c r="N3814" s="30"/>
      <c r="O3814" s="30"/>
      <c r="P3814" s="30"/>
      <c r="Q3814" s="30"/>
      <c r="R3814" s="30"/>
      <c r="S3814" s="30"/>
      <c r="T3814" s="30"/>
      <c r="U3814" s="30"/>
      <c r="V3814" s="30"/>
      <c r="W3814" s="30"/>
      <c r="X3814" s="31"/>
      <c r="Y3814" s="30"/>
      <c r="Z3814" s="32"/>
    </row>
    <row r="3815" spans="2:26" x14ac:dyDescent="0.2">
      <c r="B3815" s="34"/>
      <c r="C3815" s="30"/>
      <c r="D3815" s="30"/>
      <c r="E3815" s="30"/>
      <c r="F3815" s="30"/>
      <c r="G3815" s="30"/>
      <c r="H3815" s="30"/>
      <c r="I3815" s="30"/>
      <c r="J3815" s="30"/>
      <c r="K3815" s="30"/>
      <c r="L3815" s="30"/>
      <c r="M3815" s="30"/>
      <c r="N3815" s="30"/>
      <c r="O3815" s="30"/>
      <c r="P3815" s="30"/>
      <c r="Q3815" s="30"/>
      <c r="R3815" s="30"/>
      <c r="S3815" s="30"/>
      <c r="T3815" s="30"/>
      <c r="U3815" s="30"/>
      <c r="V3815" s="30"/>
      <c r="W3815" s="30"/>
      <c r="X3815" s="31"/>
      <c r="Y3815" s="30"/>
      <c r="Z3815" s="32"/>
    </row>
    <row r="3816" spans="2:26" x14ac:dyDescent="0.2">
      <c r="B3816" s="34"/>
      <c r="C3816" s="30"/>
      <c r="D3816" s="30"/>
      <c r="E3816" s="30"/>
      <c r="F3816" s="30"/>
      <c r="G3816" s="30"/>
      <c r="H3816" s="30"/>
      <c r="I3816" s="30"/>
      <c r="J3816" s="30"/>
      <c r="K3816" s="30"/>
      <c r="L3816" s="30"/>
      <c r="M3816" s="30"/>
      <c r="N3816" s="30"/>
      <c r="O3816" s="30"/>
      <c r="P3816" s="30"/>
      <c r="Q3816" s="30"/>
      <c r="R3816" s="30"/>
      <c r="S3816" s="30"/>
      <c r="T3816" s="30"/>
      <c r="U3816" s="30"/>
      <c r="V3816" s="30"/>
      <c r="W3816" s="30"/>
      <c r="X3816" s="31"/>
      <c r="Y3816" s="30"/>
      <c r="Z3816" s="32"/>
    </row>
    <row r="3817" spans="2:26" x14ac:dyDescent="0.2">
      <c r="B3817" s="34"/>
      <c r="C3817" s="30"/>
      <c r="D3817" s="30"/>
      <c r="E3817" s="30"/>
      <c r="F3817" s="30"/>
      <c r="G3817" s="30"/>
      <c r="H3817" s="30"/>
      <c r="I3817" s="30"/>
      <c r="J3817" s="30"/>
      <c r="K3817" s="30"/>
      <c r="L3817" s="30"/>
      <c r="M3817" s="30"/>
      <c r="N3817" s="30"/>
      <c r="O3817" s="30"/>
      <c r="P3817" s="30"/>
      <c r="Q3817" s="30"/>
      <c r="R3817" s="30"/>
      <c r="S3817" s="30"/>
      <c r="T3817" s="30"/>
      <c r="U3817" s="30"/>
      <c r="V3817" s="30"/>
      <c r="W3817" s="30"/>
      <c r="X3817" s="31"/>
      <c r="Y3817" s="30"/>
      <c r="Z3817" s="32"/>
    </row>
    <row r="3818" spans="2:26" x14ac:dyDescent="0.2">
      <c r="B3818" s="34"/>
      <c r="C3818" s="30"/>
      <c r="D3818" s="30"/>
      <c r="E3818" s="30"/>
      <c r="F3818" s="30"/>
      <c r="G3818" s="30"/>
      <c r="H3818" s="30"/>
      <c r="I3818" s="30"/>
      <c r="J3818" s="30"/>
      <c r="K3818" s="30"/>
      <c r="L3818" s="30"/>
      <c r="M3818" s="30"/>
      <c r="N3818" s="30"/>
      <c r="O3818" s="30"/>
      <c r="P3818" s="30"/>
      <c r="Q3818" s="30"/>
      <c r="R3818" s="30"/>
      <c r="S3818" s="30"/>
      <c r="T3818" s="30"/>
      <c r="U3818" s="30"/>
      <c r="V3818" s="30"/>
      <c r="W3818" s="30"/>
      <c r="X3818" s="31"/>
      <c r="Y3818" s="30"/>
      <c r="Z3818" s="32"/>
    </row>
    <row r="3819" spans="2:26" x14ac:dyDescent="0.2">
      <c r="B3819" s="34"/>
      <c r="C3819" s="30"/>
      <c r="D3819" s="30"/>
      <c r="E3819" s="30"/>
      <c r="F3819" s="30"/>
      <c r="G3819" s="30"/>
      <c r="H3819" s="30"/>
      <c r="I3819" s="30"/>
      <c r="J3819" s="30"/>
      <c r="K3819" s="30"/>
      <c r="L3819" s="30"/>
      <c r="M3819" s="30"/>
      <c r="N3819" s="30"/>
      <c r="O3819" s="30"/>
      <c r="P3819" s="30"/>
      <c r="Q3819" s="30"/>
      <c r="R3819" s="30"/>
      <c r="S3819" s="30"/>
      <c r="T3819" s="30"/>
      <c r="U3819" s="30"/>
      <c r="V3819" s="30"/>
      <c r="W3819" s="30"/>
      <c r="X3819" s="31"/>
      <c r="Y3819" s="30"/>
      <c r="Z3819" s="32"/>
    </row>
    <row r="3820" spans="2:26" x14ac:dyDescent="0.2">
      <c r="B3820" s="34"/>
      <c r="C3820" s="30"/>
      <c r="D3820" s="30"/>
      <c r="E3820" s="30"/>
      <c r="F3820" s="30"/>
      <c r="G3820" s="30"/>
      <c r="H3820" s="30"/>
      <c r="I3820" s="30"/>
      <c r="J3820" s="30"/>
      <c r="K3820" s="30"/>
      <c r="L3820" s="30"/>
      <c r="M3820" s="30"/>
      <c r="N3820" s="30"/>
      <c r="O3820" s="30"/>
      <c r="P3820" s="30"/>
      <c r="Q3820" s="30"/>
      <c r="R3820" s="30"/>
      <c r="S3820" s="30"/>
      <c r="T3820" s="30"/>
      <c r="U3820" s="30"/>
      <c r="V3820" s="30"/>
      <c r="W3820" s="30"/>
      <c r="X3820" s="31"/>
      <c r="Y3820" s="30"/>
      <c r="Z3820" s="32"/>
    </row>
    <row r="3821" spans="2:26" x14ac:dyDescent="0.2">
      <c r="B3821" s="34"/>
      <c r="C3821" s="30"/>
      <c r="D3821" s="30"/>
      <c r="E3821" s="30"/>
      <c r="F3821" s="30"/>
      <c r="G3821" s="30"/>
      <c r="H3821" s="30"/>
      <c r="I3821" s="30"/>
      <c r="J3821" s="30"/>
      <c r="K3821" s="30"/>
      <c r="L3821" s="30"/>
      <c r="M3821" s="30"/>
      <c r="N3821" s="30"/>
      <c r="O3821" s="30"/>
      <c r="P3821" s="30"/>
      <c r="Q3821" s="30"/>
      <c r="R3821" s="30"/>
      <c r="S3821" s="30"/>
      <c r="T3821" s="30"/>
      <c r="U3821" s="30"/>
      <c r="V3821" s="30"/>
      <c r="W3821" s="30"/>
      <c r="X3821" s="31"/>
      <c r="Y3821" s="30"/>
      <c r="Z3821" s="32"/>
    </row>
    <row r="3822" spans="2:26" x14ac:dyDescent="0.2">
      <c r="B3822" s="34"/>
      <c r="C3822" s="30"/>
      <c r="D3822" s="30"/>
      <c r="E3822" s="30"/>
      <c r="F3822" s="30"/>
      <c r="G3822" s="30"/>
      <c r="H3822" s="30"/>
      <c r="I3822" s="30"/>
      <c r="J3822" s="30"/>
      <c r="K3822" s="30"/>
      <c r="L3822" s="30"/>
      <c r="M3822" s="30"/>
      <c r="N3822" s="30"/>
      <c r="O3822" s="30"/>
      <c r="P3822" s="30"/>
      <c r="Q3822" s="30"/>
      <c r="R3822" s="30"/>
      <c r="S3822" s="30"/>
      <c r="T3822" s="30"/>
      <c r="U3822" s="30"/>
      <c r="V3822" s="30"/>
      <c r="W3822" s="30"/>
      <c r="X3822" s="31"/>
      <c r="Y3822" s="30"/>
      <c r="Z3822" s="32"/>
    </row>
    <row r="3823" spans="2:26" x14ac:dyDescent="0.2">
      <c r="B3823" s="34"/>
      <c r="C3823" s="30"/>
      <c r="D3823" s="30"/>
      <c r="E3823" s="30"/>
      <c r="F3823" s="30"/>
      <c r="G3823" s="30"/>
      <c r="H3823" s="30"/>
      <c r="I3823" s="30"/>
      <c r="J3823" s="30"/>
      <c r="K3823" s="30"/>
      <c r="L3823" s="30"/>
      <c r="M3823" s="30"/>
      <c r="N3823" s="30"/>
      <c r="O3823" s="30"/>
      <c r="P3823" s="30"/>
      <c r="Q3823" s="30"/>
      <c r="R3823" s="30"/>
      <c r="S3823" s="30"/>
      <c r="T3823" s="30"/>
      <c r="U3823" s="30"/>
      <c r="V3823" s="30"/>
      <c r="W3823" s="30"/>
      <c r="X3823" s="31"/>
      <c r="Y3823" s="30"/>
      <c r="Z3823" s="32"/>
    </row>
    <row r="3824" spans="2:26" x14ac:dyDescent="0.2">
      <c r="B3824" s="34"/>
      <c r="C3824" s="30"/>
      <c r="D3824" s="30"/>
      <c r="E3824" s="30"/>
      <c r="F3824" s="30"/>
      <c r="G3824" s="30"/>
      <c r="H3824" s="30"/>
      <c r="I3824" s="30"/>
      <c r="J3824" s="30"/>
      <c r="K3824" s="30"/>
      <c r="L3824" s="30"/>
      <c r="M3824" s="30"/>
      <c r="N3824" s="30"/>
      <c r="O3824" s="30"/>
      <c r="P3824" s="30"/>
      <c r="Q3824" s="30"/>
      <c r="R3824" s="30"/>
      <c r="S3824" s="30"/>
      <c r="T3824" s="30"/>
      <c r="U3824" s="30"/>
      <c r="V3824" s="30"/>
      <c r="W3824" s="30"/>
      <c r="X3824" s="31"/>
      <c r="Y3824" s="30"/>
      <c r="Z3824" s="32"/>
    </row>
    <row r="3825" spans="2:26" x14ac:dyDescent="0.2">
      <c r="B3825" s="34"/>
      <c r="C3825" s="30"/>
      <c r="D3825" s="30"/>
      <c r="E3825" s="30"/>
      <c r="F3825" s="30"/>
      <c r="G3825" s="30"/>
      <c r="H3825" s="30"/>
      <c r="I3825" s="30"/>
      <c r="J3825" s="30"/>
      <c r="K3825" s="30"/>
      <c r="L3825" s="30"/>
      <c r="M3825" s="30"/>
      <c r="N3825" s="30"/>
      <c r="O3825" s="30"/>
      <c r="P3825" s="30"/>
      <c r="Q3825" s="30"/>
      <c r="R3825" s="30"/>
      <c r="S3825" s="30"/>
      <c r="T3825" s="30"/>
      <c r="U3825" s="30"/>
      <c r="V3825" s="30"/>
      <c r="W3825" s="30"/>
      <c r="X3825" s="31"/>
      <c r="Y3825" s="30"/>
      <c r="Z3825" s="32"/>
    </row>
    <row r="3826" spans="2:26" x14ac:dyDescent="0.2">
      <c r="B3826" s="34"/>
      <c r="C3826" s="30"/>
      <c r="D3826" s="30"/>
      <c r="E3826" s="30"/>
      <c r="F3826" s="30"/>
      <c r="G3826" s="30"/>
      <c r="H3826" s="30"/>
      <c r="I3826" s="30"/>
      <c r="J3826" s="30"/>
      <c r="K3826" s="30"/>
      <c r="L3826" s="30"/>
      <c r="M3826" s="30"/>
      <c r="N3826" s="30"/>
      <c r="O3826" s="30"/>
      <c r="P3826" s="30"/>
      <c r="Q3826" s="30"/>
      <c r="R3826" s="30"/>
      <c r="S3826" s="30"/>
      <c r="T3826" s="30"/>
      <c r="U3826" s="30"/>
      <c r="V3826" s="30"/>
      <c r="W3826" s="30"/>
      <c r="X3826" s="31"/>
      <c r="Y3826" s="30"/>
      <c r="Z3826" s="32"/>
    </row>
    <row r="3827" spans="2:26" x14ac:dyDescent="0.2">
      <c r="B3827" s="34"/>
      <c r="C3827" s="30"/>
      <c r="D3827" s="30"/>
      <c r="E3827" s="30"/>
      <c r="F3827" s="30"/>
      <c r="G3827" s="30"/>
      <c r="H3827" s="30"/>
      <c r="I3827" s="30"/>
      <c r="J3827" s="30"/>
      <c r="K3827" s="30"/>
      <c r="L3827" s="30"/>
      <c r="M3827" s="30"/>
      <c r="N3827" s="30"/>
      <c r="O3827" s="30"/>
      <c r="P3827" s="30"/>
      <c r="Q3827" s="30"/>
      <c r="R3827" s="30"/>
      <c r="S3827" s="30"/>
      <c r="T3827" s="30"/>
      <c r="U3827" s="30"/>
      <c r="V3827" s="30"/>
      <c r="W3827" s="30"/>
      <c r="X3827" s="31"/>
      <c r="Y3827" s="30"/>
      <c r="Z3827" s="32"/>
    </row>
    <row r="3828" spans="2:26" x14ac:dyDescent="0.2">
      <c r="B3828" s="34"/>
      <c r="C3828" s="30"/>
      <c r="D3828" s="30"/>
      <c r="E3828" s="30"/>
      <c r="F3828" s="30"/>
      <c r="G3828" s="30"/>
      <c r="H3828" s="30"/>
      <c r="I3828" s="30"/>
      <c r="J3828" s="30"/>
      <c r="K3828" s="30"/>
      <c r="L3828" s="30"/>
      <c r="M3828" s="30"/>
      <c r="N3828" s="30"/>
      <c r="O3828" s="30"/>
      <c r="P3828" s="30"/>
      <c r="Q3828" s="30"/>
      <c r="R3828" s="30"/>
      <c r="S3828" s="30"/>
      <c r="T3828" s="30"/>
      <c r="U3828" s="30"/>
      <c r="V3828" s="30"/>
      <c r="W3828" s="30"/>
      <c r="X3828" s="31"/>
      <c r="Y3828" s="30"/>
      <c r="Z3828" s="32"/>
    </row>
    <row r="3829" spans="2:26" x14ac:dyDescent="0.2">
      <c r="B3829" s="34"/>
      <c r="C3829" s="30"/>
      <c r="D3829" s="30"/>
      <c r="E3829" s="30"/>
      <c r="F3829" s="30"/>
      <c r="G3829" s="30"/>
      <c r="H3829" s="30"/>
      <c r="I3829" s="30"/>
      <c r="J3829" s="30"/>
      <c r="K3829" s="30"/>
      <c r="L3829" s="30"/>
      <c r="M3829" s="30"/>
      <c r="N3829" s="30"/>
      <c r="O3829" s="30"/>
      <c r="P3829" s="30"/>
      <c r="Q3829" s="30"/>
      <c r="R3829" s="30"/>
      <c r="S3829" s="30"/>
      <c r="T3829" s="30"/>
      <c r="U3829" s="30"/>
      <c r="V3829" s="30"/>
      <c r="W3829" s="30"/>
      <c r="X3829" s="31"/>
      <c r="Y3829" s="30"/>
      <c r="Z3829" s="32"/>
    </row>
    <row r="3830" spans="2:26" x14ac:dyDescent="0.2">
      <c r="B3830" s="34"/>
      <c r="C3830" s="30"/>
      <c r="D3830" s="30"/>
      <c r="E3830" s="30"/>
      <c r="F3830" s="30"/>
      <c r="G3830" s="30"/>
      <c r="H3830" s="30"/>
      <c r="I3830" s="30"/>
      <c r="J3830" s="30"/>
      <c r="K3830" s="30"/>
      <c r="L3830" s="30"/>
      <c r="M3830" s="30"/>
      <c r="N3830" s="30"/>
      <c r="O3830" s="30"/>
      <c r="P3830" s="30"/>
      <c r="Q3830" s="30"/>
      <c r="R3830" s="30"/>
      <c r="S3830" s="30"/>
      <c r="T3830" s="30"/>
      <c r="U3830" s="30"/>
      <c r="V3830" s="30"/>
      <c r="W3830" s="30"/>
      <c r="X3830" s="31"/>
      <c r="Y3830" s="30"/>
      <c r="Z3830" s="32"/>
    </row>
    <row r="3831" spans="2:26" x14ac:dyDescent="0.2">
      <c r="B3831" s="34"/>
      <c r="C3831" s="30"/>
      <c r="D3831" s="30"/>
      <c r="E3831" s="30"/>
      <c r="F3831" s="30"/>
      <c r="G3831" s="30"/>
      <c r="H3831" s="30"/>
      <c r="I3831" s="30"/>
      <c r="J3831" s="30"/>
      <c r="K3831" s="30"/>
      <c r="L3831" s="30"/>
      <c r="M3831" s="30"/>
      <c r="N3831" s="30"/>
      <c r="O3831" s="30"/>
      <c r="P3831" s="30"/>
      <c r="Q3831" s="30"/>
      <c r="R3831" s="30"/>
      <c r="S3831" s="30"/>
      <c r="T3831" s="30"/>
      <c r="U3831" s="30"/>
      <c r="V3831" s="30"/>
      <c r="W3831" s="30"/>
      <c r="X3831" s="31"/>
      <c r="Y3831" s="30"/>
      <c r="Z3831" s="32"/>
    </row>
    <row r="3832" spans="2:26" x14ac:dyDescent="0.2">
      <c r="B3832" s="34"/>
      <c r="C3832" s="30"/>
      <c r="D3832" s="30"/>
      <c r="E3832" s="30"/>
      <c r="F3832" s="30"/>
      <c r="G3832" s="30"/>
      <c r="H3832" s="30"/>
      <c r="I3832" s="30"/>
      <c r="J3832" s="30"/>
      <c r="K3832" s="30"/>
      <c r="L3832" s="30"/>
      <c r="M3832" s="30"/>
      <c r="N3832" s="30"/>
      <c r="O3832" s="30"/>
      <c r="P3832" s="30"/>
      <c r="Q3832" s="30"/>
      <c r="R3832" s="30"/>
      <c r="S3832" s="30"/>
      <c r="T3832" s="30"/>
      <c r="U3832" s="30"/>
      <c r="V3832" s="30"/>
      <c r="W3832" s="30"/>
      <c r="X3832" s="31"/>
      <c r="Y3832" s="30"/>
      <c r="Z3832" s="32"/>
    </row>
    <row r="3833" spans="2:26" x14ac:dyDescent="0.2">
      <c r="B3833" s="34"/>
      <c r="C3833" s="30"/>
      <c r="D3833" s="30"/>
      <c r="E3833" s="30"/>
      <c r="F3833" s="30"/>
      <c r="G3833" s="30"/>
      <c r="H3833" s="30"/>
      <c r="I3833" s="30"/>
      <c r="J3833" s="30"/>
      <c r="K3833" s="30"/>
      <c r="L3833" s="30"/>
      <c r="M3833" s="30"/>
      <c r="N3833" s="30"/>
      <c r="O3833" s="30"/>
      <c r="P3833" s="30"/>
      <c r="Q3833" s="30"/>
      <c r="R3833" s="30"/>
      <c r="S3833" s="30"/>
      <c r="T3833" s="30"/>
      <c r="U3833" s="30"/>
      <c r="V3833" s="30"/>
      <c r="W3833" s="30"/>
      <c r="X3833" s="31"/>
      <c r="Y3833" s="30"/>
      <c r="Z3833" s="32"/>
    </row>
    <row r="3834" spans="2:26" x14ac:dyDescent="0.2">
      <c r="B3834" s="34"/>
      <c r="C3834" s="30"/>
      <c r="D3834" s="30"/>
      <c r="E3834" s="30"/>
      <c r="F3834" s="30"/>
      <c r="G3834" s="30"/>
      <c r="H3834" s="30"/>
      <c r="I3834" s="30"/>
      <c r="J3834" s="30"/>
      <c r="K3834" s="30"/>
      <c r="L3834" s="30"/>
      <c r="M3834" s="30"/>
      <c r="N3834" s="30"/>
      <c r="O3834" s="30"/>
      <c r="P3834" s="30"/>
      <c r="Q3834" s="30"/>
      <c r="R3834" s="30"/>
      <c r="S3834" s="30"/>
      <c r="T3834" s="30"/>
      <c r="U3834" s="30"/>
      <c r="V3834" s="30"/>
      <c r="W3834" s="30"/>
      <c r="X3834" s="31"/>
      <c r="Y3834" s="30"/>
      <c r="Z3834" s="32"/>
    </row>
    <row r="3835" spans="2:26" x14ac:dyDescent="0.2">
      <c r="B3835" s="34"/>
      <c r="C3835" s="30"/>
      <c r="D3835" s="30"/>
      <c r="E3835" s="30"/>
      <c r="F3835" s="30"/>
      <c r="G3835" s="30"/>
      <c r="H3835" s="30"/>
      <c r="I3835" s="30"/>
      <c r="J3835" s="30"/>
      <c r="K3835" s="30"/>
      <c r="L3835" s="30"/>
      <c r="M3835" s="30"/>
      <c r="N3835" s="30"/>
      <c r="O3835" s="30"/>
      <c r="P3835" s="30"/>
      <c r="Q3835" s="30"/>
      <c r="R3835" s="30"/>
      <c r="S3835" s="30"/>
      <c r="T3835" s="30"/>
      <c r="U3835" s="30"/>
      <c r="V3835" s="30"/>
      <c r="W3835" s="30"/>
      <c r="X3835" s="31"/>
      <c r="Y3835" s="30"/>
      <c r="Z3835" s="32"/>
    </row>
    <row r="3836" spans="2:26" x14ac:dyDescent="0.2">
      <c r="B3836" s="34"/>
      <c r="C3836" s="30"/>
      <c r="D3836" s="30"/>
      <c r="E3836" s="30"/>
      <c r="F3836" s="30"/>
      <c r="G3836" s="30"/>
      <c r="H3836" s="30"/>
      <c r="I3836" s="30"/>
      <c r="J3836" s="30"/>
      <c r="K3836" s="30"/>
      <c r="L3836" s="30"/>
      <c r="M3836" s="30"/>
      <c r="N3836" s="30"/>
      <c r="O3836" s="30"/>
      <c r="P3836" s="30"/>
      <c r="Q3836" s="30"/>
      <c r="R3836" s="30"/>
      <c r="S3836" s="30"/>
      <c r="T3836" s="30"/>
      <c r="U3836" s="30"/>
      <c r="V3836" s="30"/>
      <c r="W3836" s="30"/>
      <c r="X3836" s="31"/>
      <c r="Y3836" s="30"/>
      <c r="Z3836" s="32"/>
    </row>
    <row r="3837" spans="2:26" x14ac:dyDescent="0.2">
      <c r="B3837" s="34"/>
      <c r="C3837" s="30"/>
      <c r="D3837" s="30"/>
      <c r="E3837" s="30"/>
      <c r="F3837" s="30"/>
      <c r="G3837" s="30"/>
      <c r="H3837" s="30"/>
      <c r="I3837" s="30"/>
      <c r="J3837" s="30"/>
      <c r="K3837" s="30"/>
      <c r="L3837" s="30"/>
      <c r="M3837" s="30"/>
      <c r="N3837" s="30"/>
      <c r="O3837" s="30"/>
      <c r="P3837" s="30"/>
      <c r="Q3837" s="30"/>
      <c r="R3837" s="30"/>
      <c r="S3837" s="30"/>
      <c r="T3837" s="30"/>
      <c r="U3837" s="30"/>
      <c r="V3837" s="30"/>
      <c r="W3837" s="30"/>
      <c r="X3837" s="31"/>
      <c r="Y3837" s="30"/>
      <c r="Z3837" s="32"/>
    </row>
    <row r="3838" spans="2:26" x14ac:dyDescent="0.2">
      <c r="B3838" s="34"/>
      <c r="C3838" s="30"/>
      <c r="D3838" s="30"/>
      <c r="E3838" s="30"/>
      <c r="F3838" s="30"/>
      <c r="G3838" s="30"/>
      <c r="H3838" s="30"/>
      <c r="I3838" s="30"/>
      <c r="J3838" s="30"/>
      <c r="K3838" s="30"/>
      <c r="L3838" s="30"/>
      <c r="M3838" s="30"/>
      <c r="N3838" s="30"/>
      <c r="O3838" s="30"/>
      <c r="P3838" s="30"/>
      <c r="Q3838" s="30"/>
      <c r="R3838" s="30"/>
      <c r="S3838" s="30"/>
      <c r="T3838" s="30"/>
      <c r="U3838" s="30"/>
      <c r="V3838" s="30"/>
      <c r="W3838" s="30"/>
      <c r="X3838" s="31"/>
      <c r="Y3838" s="30"/>
      <c r="Z3838" s="32"/>
    </row>
    <row r="3839" spans="2:26" x14ac:dyDescent="0.2">
      <c r="B3839" s="34"/>
      <c r="C3839" s="30"/>
      <c r="D3839" s="30"/>
      <c r="E3839" s="30"/>
      <c r="F3839" s="30"/>
      <c r="G3839" s="30"/>
      <c r="H3839" s="30"/>
      <c r="I3839" s="30"/>
      <c r="J3839" s="30"/>
      <c r="K3839" s="30"/>
      <c r="L3839" s="30"/>
      <c r="M3839" s="30"/>
      <c r="N3839" s="30"/>
      <c r="O3839" s="30"/>
      <c r="P3839" s="30"/>
      <c r="Q3839" s="30"/>
      <c r="R3839" s="30"/>
      <c r="S3839" s="30"/>
      <c r="T3839" s="30"/>
      <c r="U3839" s="30"/>
      <c r="V3839" s="30"/>
      <c r="W3839" s="30"/>
      <c r="X3839" s="31"/>
      <c r="Y3839" s="30"/>
      <c r="Z3839" s="32"/>
    </row>
    <row r="3840" spans="2:26" x14ac:dyDescent="0.2">
      <c r="B3840" s="34"/>
      <c r="C3840" s="30"/>
      <c r="D3840" s="30"/>
      <c r="E3840" s="30"/>
      <c r="F3840" s="30"/>
      <c r="G3840" s="30"/>
      <c r="H3840" s="30"/>
      <c r="I3840" s="30"/>
      <c r="J3840" s="30"/>
      <c r="K3840" s="30"/>
      <c r="L3840" s="30"/>
      <c r="M3840" s="30"/>
      <c r="N3840" s="30"/>
      <c r="O3840" s="30"/>
      <c r="P3840" s="30"/>
      <c r="Q3840" s="30"/>
      <c r="R3840" s="30"/>
      <c r="S3840" s="30"/>
      <c r="T3840" s="30"/>
      <c r="U3840" s="30"/>
      <c r="V3840" s="30"/>
      <c r="W3840" s="30"/>
      <c r="X3840" s="31"/>
      <c r="Y3840" s="30"/>
      <c r="Z3840" s="32"/>
    </row>
    <row r="3841" spans="2:26" x14ac:dyDescent="0.2">
      <c r="B3841" s="34"/>
      <c r="C3841" s="30"/>
      <c r="D3841" s="30"/>
      <c r="E3841" s="30"/>
      <c r="F3841" s="30"/>
      <c r="G3841" s="30"/>
      <c r="H3841" s="30"/>
      <c r="I3841" s="30"/>
      <c r="J3841" s="30"/>
      <c r="K3841" s="30"/>
      <c r="L3841" s="30"/>
      <c r="M3841" s="30"/>
      <c r="N3841" s="30"/>
      <c r="O3841" s="30"/>
      <c r="P3841" s="30"/>
      <c r="Q3841" s="30"/>
      <c r="R3841" s="30"/>
      <c r="S3841" s="30"/>
      <c r="T3841" s="30"/>
      <c r="U3841" s="30"/>
      <c r="V3841" s="30"/>
      <c r="W3841" s="30"/>
      <c r="X3841" s="31"/>
      <c r="Y3841" s="30"/>
      <c r="Z3841" s="32"/>
    </row>
    <row r="3842" spans="2:26" x14ac:dyDescent="0.2">
      <c r="B3842" s="34"/>
      <c r="C3842" s="30"/>
      <c r="D3842" s="30"/>
      <c r="E3842" s="30"/>
      <c r="F3842" s="30"/>
      <c r="G3842" s="30"/>
      <c r="H3842" s="30"/>
      <c r="I3842" s="30"/>
      <c r="J3842" s="30"/>
      <c r="K3842" s="30"/>
      <c r="L3842" s="30"/>
      <c r="M3842" s="30"/>
      <c r="N3842" s="30"/>
      <c r="O3842" s="30"/>
      <c r="P3842" s="30"/>
      <c r="Q3842" s="30"/>
      <c r="R3842" s="30"/>
      <c r="S3842" s="30"/>
      <c r="T3842" s="30"/>
      <c r="U3842" s="30"/>
      <c r="V3842" s="30"/>
      <c r="W3842" s="30"/>
      <c r="X3842" s="31"/>
      <c r="Y3842" s="30"/>
      <c r="Z3842" s="32"/>
    </row>
    <row r="3843" spans="2:26" x14ac:dyDescent="0.2">
      <c r="B3843" s="34"/>
      <c r="C3843" s="30"/>
      <c r="D3843" s="30"/>
      <c r="E3843" s="30"/>
      <c r="F3843" s="30"/>
      <c r="G3843" s="30"/>
      <c r="H3843" s="30"/>
      <c r="I3843" s="30"/>
      <c r="J3843" s="30"/>
      <c r="K3843" s="30"/>
      <c r="L3843" s="30"/>
      <c r="M3843" s="30"/>
      <c r="N3843" s="30"/>
      <c r="O3843" s="30"/>
      <c r="P3843" s="30"/>
      <c r="Q3843" s="30"/>
      <c r="R3843" s="30"/>
      <c r="S3843" s="30"/>
      <c r="T3843" s="30"/>
      <c r="U3843" s="30"/>
      <c r="V3843" s="30"/>
      <c r="W3843" s="30"/>
      <c r="X3843" s="31"/>
      <c r="Y3843" s="30"/>
      <c r="Z3843" s="32"/>
    </row>
    <row r="3844" spans="2:26" x14ac:dyDescent="0.2">
      <c r="B3844" s="34"/>
      <c r="C3844" s="30"/>
      <c r="D3844" s="30"/>
      <c r="E3844" s="30"/>
      <c r="F3844" s="30"/>
      <c r="G3844" s="30"/>
      <c r="H3844" s="30"/>
      <c r="I3844" s="30"/>
      <c r="J3844" s="30"/>
      <c r="K3844" s="30"/>
      <c r="L3844" s="30"/>
      <c r="M3844" s="30"/>
      <c r="N3844" s="30"/>
      <c r="O3844" s="30"/>
      <c r="P3844" s="30"/>
      <c r="Q3844" s="30"/>
      <c r="R3844" s="30"/>
      <c r="S3844" s="30"/>
      <c r="T3844" s="30"/>
      <c r="U3844" s="30"/>
      <c r="V3844" s="30"/>
      <c r="W3844" s="30"/>
      <c r="X3844" s="31"/>
      <c r="Y3844" s="30"/>
      <c r="Z3844" s="32"/>
    </row>
    <row r="3845" spans="2:26" x14ac:dyDescent="0.2">
      <c r="B3845" s="34"/>
      <c r="C3845" s="30"/>
      <c r="D3845" s="30"/>
      <c r="E3845" s="30"/>
      <c r="F3845" s="30"/>
      <c r="G3845" s="30"/>
      <c r="H3845" s="30"/>
      <c r="I3845" s="30"/>
      <c r="J3845" s="30"/>
      <c r="K3845" s="30"/>
      <c r="L3845" s="30"/>
      <c r="M3845" s="30"/>
      <c r="N3845" s="30"/>
      <c r="O3845" s="30"/>
      <c r="P3845" s="30"/>
      <c r="Q3845" s="30"/>
      <c r="R3845" s="30"/>
      <c r="S3845" s="30"/>
      <c r="T3845" s="30"/>
      <c r="U3845" s="30"/>
      <c r="V3845" s="30"/>
      <c r="W3845" s="30"/>
      <c r="X3845" s="31"/>
      <c r="Y3845" s="30"/>
      <c r="Z3845" s="32"/>
    </row>
    <row r="3846" spans="2:26" x14ac:dyDescent="0.2">
      <c r="B3846" s="34"/>
      <c r="C3846" s="30"/>
      <c r="D3846" s="30"/>
      <c r="E3846" s="30"/>
      <c r="F3846" s="30"/>
      <c r="G3846" s="30"/>
      <c r="H3846" s="30"/>
      <c r="I3846" s="30"/>
      <c r="J3846" s="30"/>
      <c r="K3846" s="30"/>
      <c r="L3846" s="30"/>
      <c r="M3846" s="30"/>
      <c r="N3846" s="30"/>
      <c r="O3846" s="30"/>
      <c r="P3846" s="30"/>
      <c r="Q3846" s="30"/>
      <c r="R3846" s="30"/>
      <c r="S3846" s="30"/>
      <c r="T3846" s="30"/>
      <c r="U3846" s="30"/>
      <c r="V3846" s="30"/>
      <c r="W3846" s="30"/>
      <c r="X3846" s="31"/>
      <c r="Y3846" s="30"/>
      <c r="Z3846" s="32"/>
    </row>
    <row r="3847" spans="2:26" x14ac:dyDescent="0.2">
      <c r="B3847" s="34"/>
      <c r="C3847" s="30"/>
      <c r="D3847" s="30"/>
      <c r="E3847" s="30"/>
      <c r="F3847" s="30"/>
      <c r="G3847" s="30"/>
      <c r="H3847" s="30"/>
      <c r="I3847" s="30"/>
      <c r="J3847" s="30"/>
      <c r="K3847" s="30"/>
      <c r="L3847" s="30"/>
      <c r="M3847" s="30"/>
      <c r="N3847" s="30"/>
      <c r="O3847" s="30"/>
      <c r="P3847" s="30"/>
      <c r="Q3847" s="30"/>
      <c r="R3847" s="30"/>
      <c r="S3847" s="30"/>
      <c r="T3847" s="30"/>
      <c r="U3847" s="30"/>
      <c r="V3847" s="30"/>
      <c r="W3847" s="30"/>
      <c r="X3847" s="31"/>
      <c r="Y3847" s="30"/>
      <c r="Z3847" s="32"/>
    </row>
    <row r="3848" spans="2:26" x14ac:dyDescent="0.2">
      <c r="B3848" s="34"/>
      <c r="C3848" s="30"/>
      <c r="D3848" s="30"/>
      <c r="E3848" s="30"/>
      <c r="F3848" s="30"/>
      <c r="G3848" s="30"/>
      <c r="H3848" s="30"/>
      <c r="I3848" s="30"/>
      <c r="J3848" s="30"/>
      <c r="K3848" s="30"/>
      <c r="L3848" s="30"/>
      <c r="M3848" s="30"/>
      <c r="N3848" s="30"/>
      <c r="O3848" s="30"/>
      <c r="P3848" s="30"/>
      <c r="Q3848" s="30"/>
      <c r="R3848" s="30"/>
      <c r="S3848" s="30"/>
      <c r="T3848" s="30"/>
      <c r="U3848" s="30"/>
      <c r="V3848" s="30"/>
      <c r="W3848" s="30"/>
      <c r="X3848" s="31"/>
      <c r="Y3848" s="30"/>
      <c r="Z3848" s="32"/>
    </row>
    <row r="3849" spans="2:26" x14ac:dyDescent="0.2">
      <c r="B3849" s="34"/>
      <c r="C3849" s="30"/>
      <c r="D3849" s="30"/>
      <c r="E3849" s="30"/>
      <c r="F3849" s="30"/>
      <c r="G3849" s="30"/>
      <c r="H3849" s="30"/>
      <c r="I3849" s="30"/>
      <c r="J3849" s="30"/>
      <c r="K3849" s="30"/>
      <c r="L3849" s="30"/>
      <c r="M3849" s="30"/>
      <c r="N3849" s="30"/>
      <c r="O3849" s="30"/>
      <c r="P3849" s="30"/>
      <c r="Q3849" s="30"/>
      <c r="R3849" s="30"/>
      <c r="S3849" s="30"/>
      <c r="T3849" s="30"/>
      <c r="U3849" s="30"/>
      <c r="V3849" s="30"/>
      <c r="W3849" s="30"/>
      <c r="X3849" s="31"/>
      <c r="Y3849" s="30"/>
      <c r="Z3849" s="32"/>
    </row>
    <row r="3850" spans="2:26" x14ac:dyDescent="0.2">
      <c r="B3850" s="34"/>
      <c r="C3850" s="30"/>
      <c r="D3850" s="30"/>
      <c r="E3850" s="30"/>
      <c r="F3850" s="30"/>
      <c r="G3850" s="30"/>
      <c r="H3850" s="30"/>
      <c r="I3850" s="30"/>
      <c r="J3850" s="30"/>
      <c r="K3850" s="30"/>
      <c r="L3850" s="30"/>
      <c r="M3850" s="30"/>
      <c r="N3850" s="30"/>
      <c r="O3850" s="30"/>
      <c r="P3850" s="30"/>
      <c r="Q3850" s="30"/>
      <c r="R3850" s="30"/>
      <c r="S3850" s="30"/>
      <c r="T3850" s="30"/>
      <c r="U3850" s="30"/>
      <c r="V3850" s="30"/>
      <c r="W3850" s="30"/>
      <c r="X3850" s="31"/>
      <c r="Y3850" s="30"/>
      <c r="Z3850" s="32"/>
    </row>
    <row r="3851" spans="2:26" x14ac:dyDescent="0.2">
      <c r="B3851" s="34"/>
      <c r="C3851" s="30"/>
      <c r="D3851" s="30"/>
      <c r="E3851" s="30"/>
      <c r="F3851" s="30"/>
      <c r="G3851" s="30"/>
      <c r="H3851" s="30"/>
      <c r="I3851" s="30"/>
      <c r="J3851" s="30"/>
      <c r="K3851" s="30"/>
      <c r="L3851" s="30"/>
      <c r="M3851" s="30"/>
      <c r="N3851" s="30"/>
      <c r="O3851" s="30"/>
      <c r="P3851" s="30"/>
      <c r="Q3851" s="30"/>
      <c r="R3851" s="30"/>
      <c r="S3851" s="30"/>
      <c r="T3851" s="30"/>
      <c r="U3851" s="30"/>
      <c r="V3851" s="30"/>
      <c r="W3851" s="30"/>
      <c r="X3851" s="31"/>
      <c r="Y3851" s="30"/>
      <c r="Z3851" s="32"/>
    </row>
    <row r="3852" spans="2:26" x14ac:dyDescent="0.2">
      <c r="B3852" s="34"/>
      <c r="C3852" s="30"/>
      <c r="D3852" s="30"/>
      <c r="E3852" s="30"/>
      <c r="F3852" s="30"/>
      <c r="G3852" s="30"/>
      <c r="H3852" s="30"/>
      <c r="I3852" s="30"/>
      <c r="J3852" s="30"/>
      <c r="K3852" s="30"/>
      <c r="L3852" s="30"/>
      <c r="M3852" s="30"/>
      <c r="N3852" s="30"/>
      <c r="O3852" s="30"/>
      <c r="P3852" s="30"/>
      <c r="Q3852" s="30"/>
      <c r="R3852" s="30"/>
      <c r="S3852" s="30"/>
      <c r="T3852" s="30"/>
      <c r="U3852" s="30"/>
      <c r="V3852" s="30"/>
      <c r="W3852" s="30"/>
      <c r="X3852" s="31"/>
      <c r="Y3852" s="30"/>
      <c r="Z3852" s="32"/>
    </row>
    <row r="3853" spans="2:26" x14ac:dyDescent="0.2">
      <c r="B3853" s="34"/>
      <c r="C3853" s="30"/>
      <c r="D3853" s="30"/>
      <c r="E3853" s="30"/>
      <c r="F3853" s="30"/>
      <c r="G3853" s="30"/>
      <c r="H3853" s="30"/>
      <c r="I3853" s="30"/>
      <c r="J3853" s="30"/>
      <c r="K3853" s="30"/>
      <c r="L3853" s="30"/>
      <c r="M3853" s="30"/>
      <c r="N3853" s="30"/>
      <c r="O3853" s="30"/>
      <c r="P3853" s="30"/>
      <c r="Q3853" s="30"/>
      <c r="R3853" s="30"/>
      <c r="S3853" s="30"/>
      <c r="T3853" s="30"/>
      <c r="U3853" s="30"/>
      <c r="V3853" s="30"/>
      <c r="W3853" s="30"/>
      <c r="X3853" s="31"/>
      <c r="Y3853" s="30"/>
      <c r="Z3853" s="32"/>
    </row>
    <row r="3854" spans="2:26" x14ac:dyDescent="0.2">
      <c r="B3854" s="34"/>
      <c r="C3854" s="30"/>
      <c r="D3854" s="30"/>
      <c r="E3854" s="30"/>
      <c r="F3854" s="30"/>
      <c r="G3854" s="30"/>
      <c r="H3854" s="30"/>
      <c r="I3854" s="30"/>
      <c r="J3854" s="30"/>
      <c r="K3854" s="30"/>
      <c r="L3854" s="30"/>
      <c r="M3854" s="30"/>
      <c r="N3854" s="30"/>
      <c r="O3854" s="30"/>
      <c r="P3854" s="30"/>
      <c r="Q3854" s="30"/>
      <c r="R3854" s="30"/>
      <c r="S3854" s="30"/>
      <c r="T3854" s="30"/>
      <c r="U3854" s="30"/>
      <c r="V3854" s="30"/>
      <c r="W3854" s="30"/>
      <c r="X3854" s="31"/>
      <c r="Y3854" s="30"/>
      <c r="Z3854" s="32"/>
    </row>
    <row r="3855" spans="2:26" x14ac:dyDescent="0.2">
      <c r="B3855" s="34"/>
      <c r="C3855" s="30"/>
      <c r="D3855" s="30"/>
      <c r="E3855" s="30"/>
      <c r="F3855" s="30"/>
      <c r="G3855" s="30"/>
      <c r="H3855" s="30"/>
      <c r="I3855" s="30"/>
      <c r="J3855" s="30"/>
      <c r="K3855" s="30"/>
      <c r="L3855" s="30"/>
      <c r="M3855" s="30"/>
      <c r="N3855" s="30"/>
      <c r="O3855" s="30"/>
      <c r="P3855" s="30"/>
      <c r="Q3855" s="30"/>
      <c r="R3855" s="30"/>
      <c r="S3855" s="30"/>
      <c r="T3855" s="30"/>
      <c r="U3855" s="30"/>
      <c r="V3855" s="30"/>
      <c r="W3855" s="30"/>
      <c r="X3855" s="31"/>
      <c r="Y3855" s="30"/>
      <c r="Z3855" s="32"/>
    </row>
    <row r="3856" spans="2:26" x14ac:dyDescent="0.2">
      <c r="B3856" s="34"/>
      <c r="C3856" s="30"/>
      <c r="D3856" s="30"/>
      <c r="E3856" s="30"/>
      <c r="F3856" s="30"/>
      <c r="G3856" s="30"/>
      <c r="H3856" s="30"/>
      <c r="I3856" s="30"/>
      <c r="J3856" s="30"/>
      <c r="K3856" s="30"/>
      <c r="L3856" s="30"/>
      <c r="M3856" s="30"/>
      <c r="N3856" s="30"/>
      <c r="O3856" s="30"/>
      <c r="P3856" s="30"/>
      <c r="Q3856" s="30"/>
      <c r="R3856" s="30"/>
      <c r="S3856" s="30"/>
      <c r="T3856" s="30"/>
      <c r="U3856" s="30"/>
      <c r="V3856" s="30"/>
      <c r="W3856" s="30"/>
      <c r="X3856" s="31"/>
      <c r="Y3856" s="30"/>
      <c r="Z3856" s="32"/>
    </row>
    <row r="3857" spans="2:26" x14ac:dyDescent="0.2">
      <c r="B3857" s="34"/>
      <c r="C3857" s="30"/>
      <c r="D3857" s="30"/>
      <c r="E3857" s="30"/>
      <c r="F3857" s="30"/>
      <c r="G3857" s="30"/>
      <c r="H3857" s="30"/>
      <c r="I3857" s="30"/>
      <c r="J3857" s="30"/>
      <c r="K3857" s="30"/>
      <c r="L3857" s="30"/>
      <c r="M3857" s="30"/>
      <c r="N3857" s="30"/>
      <c r="O3857" s="30"/>
      <c r="P3857" s="30"/>
      <c r="Q3857" s="30"/>
      <c r="R3857" s="30"/>
      <c r="S3857" s="30"/>
      <c r="T3857" s="30"/>
      <c r="U3857" s="30"/>
      <c r="V3857" s="30"/>
      <c r="W3857" s="30"/>
      <c r="X3857" s="31"/>
      <c r="Y3857" s="30"/>
      <c r="Z3857" s="32"/>
    </row>
    <row r="3858" spans="2:26" x14ac:dyDescent="0.2">
      <c r="B3858" s="34"/>
      <c r="C3858" s="30"/>
      <c r="D3858" s="30"/>
      <c r="E3858" s="30"/>
      <c r="F3858" s="30"/>
      <c r="G3858" s="30"/>
      <c r="H3858" s="30"/>
      <c r="I3858" s="30"/>
      <c r="J3858" s="30"/>
      <c r="K3858" s="30"/>
      <c r="L3858" s="30"/>
      <c r="M3858" s="30"/>
      <c r="N3858" s="30"/>
      <c r="O3858" s="30"/>
      <c r="P3858" s="30"/>
      <c r="Q3858" s="30"/>
      <c r="R3858" s="30"/>
      <c r="S3858" s="30"/>
      <c r="T3858" s="30"/>
      <c r="U3858" s="30"/>
      <c r="V3858" s="30"/>
      <c r="W3858" s="30"/>
      <c r="X3858" s="31"/>
      <c r="Y3858" s="30"/>
      <c r="Z3858" s="32"/>
    </row>
    <row r="3859" spans="2:26" x14ac:dyDescent="0.2">
      <c r="B3859" s="34"/>
      <c r="C3859" s="30"/>
      <c r="D3859" s="30"/>
      <c r="E3859" s="30"/>
      <c r="F3859" s="30"/>
      <c r="G3859" s="30"/>
      <c r="H3859" s="30"/>
      <c r="I3859" s="30"/>
      <c r="J3859" s="30"/>
      <c r="K3859" s="30"/>
      <c r="L3859" s="30"/>
      <c r="M3859" s="30"/>
      <c r="N3859" s="30"/>
      <c r="O3859" s="30"/>
      <c r="P3859" s="30"/>
      <c r="Q3859" s="30"/>
      <c r="R3859" s="30"/>
      <c r="S3859" s="30"/>
      <c r="T3859" s="30"/>
      <c r="U3859" s="30"/>
      <c r="V3859" s="30"/>
      <c r="W3859" s="30"/>
      <c r="X3859" s="31"/>
      <c r="Y3859" s="30"/>
      <c r="Z3859" s="32"/>
    </row>
    <row r="3860" spans="2:26" x14ac:dyDescent="0.2">
      <c r="B3860" s="34"/>
      <c r="C3860" s="30"/>
      <c r="D3860" s="30"/>
      <c r="E3860" s="30"/>
      <c r="F3860" s="30"/>
      <c r="G3860" s="30"/>
      <c r="H3860" s="30"/>
      <c r="I3860" s="30"/>
      <c r="J3860" s="30"/>
      <c r="K3860" s="30"/>
      <c r="L3860" s="30"/>
      <c r="M3860" s="30"/>
      <c r="N3860" s="30"/>
      <c r="O3860" s="30"/>
      <c r="P3860" s="30"/>
      <c r="Q3860" s="30"/>
      <c r="R3860" s="30"/>
      <c r="S3860" s="30"/>
      <c r="T3860" s="30"/>
      <c r="U3860" s="30"/>
      <c r="V3860" s="30"/>
      <c r="W3860" s="30"/>
      <c r="X3860" s="31"/>
      <c r="Y3860" s="30"/>
      <c r="Z3860" s="32"/>
    </row>
    <row r="3861" spans="2:26" x14ac:dyDescent="0.2">
      <c r="B3861" s="34"/>
      <c r="C3861" s="30"/>
      <c r="D3861" s="30"/>
      <c r="E3861" s="30"/>
      <c r="F3861" s="30"/>
      <c r="G3861" s="30"/>
      <c r="H3861" s="30"/>
      <c r="I3861" s="30"/>
      <c r="J3861" s="30"/>
      <c r="K3861" s="30"/>
      <c r="L3861" s="30"/>
      <c r="M3861" s="30"/>
      <c r="N3861" s="30"/>
      <c r="O3861" s="30"/>
      <c r="P3861" s="30"/>
      <c r="Q3861" s="30"/>
      <c r="R3861" s="30"/>
      <c r="S3861" s="30"/>
      <c r="T3861" s="30"/>
      <c r="U3861" s="30"/>
      <c r="V3861" s="30"/>
      <c r="W3861" s="30"/>
      <c r="X3861" s="31"/>
      <c r="Y3861" s="30"/>
      <c r="Z3861" s="32"/>
    </row>
    <row r="3862" spans="2:26" x14ac:dyDescent="0.2">
      <c r="B3862" s="34"/>
      <c r="C3862" s="30"/>
      <c r="D3862" s="30"/>
      <c r="E3862" s="30"/>
      <c r="F3862" s="30"/>
      <c r="G3862" s="30"/>
      <c r="H3862" s="30"/>
      <c r="I3862" s="30"/>
      <c r="J3862" s="30"/>
      <c r="K3862" s="30"/>
      <c r="L3862" s="30"/>
      <c r="M3862" s="30"/>
      <c r="N3862" s="30"/>
      <c r="O3862" s="30"/>
      <c r="P3862" s="30"/>
      <c r="Q3862" s="30"/>
      <c r="R3862" s="30"/>
      <c r="S3862" s="30"/>
      <c r="T3862" s="30"/>
      <c r="U3862" s="30"/>
      <c r="V3862" s="30"/>
      <c r="W3862" s="30"/>
      <c r="X3862" s="31"/>
      <c r="Y3862" s="30"/>
      <c r="Z3862" s="32"/>
    </row>
    <row r="3863" spans="2:26" x14ac:dyDescent="0.2">
      <c r="B3863" s="34"/>
      <c r="C3863" s="30"/>
      <c r="D3863" s="30"/>
      <c r="E3863" s="30"/>
      <c r="F3863" s="30"/>
      <c r="G3863" s="30"/>
      <c r="H3863" s="30"/>
      <c r="I3863" s="30"/>
      <c r="J3863" s="30"/>
      <c r="K3863" s="30"/>
      <c r="L3863" s="30"/>
      <c r="M3863" s="30"/>
      <c r="N3863" s="30"/>
      <c r="O3863" s="30"/>
      <c r="P3863" s="30"/>
      <c r="Q3863" s="30"/>
      <c r="R3863" s="30"/>
      <c r="S3863" s="30"/>
      <c r="T3863" s="30"/>
      <c r="U3863" s="30"/>
      <c r="V3863" s="30"/>
      <c r="W3863" s="30"/>
      <c r="X3863" s="31"/>
      <c r="Y3863" s="30"/>
      <c r="Z3863" s="32"/>
    </row>
    <row r="3864" spans="2:26" x14ac:dyDescent="0.2">
      <c r="B3864" s="34"/>
      <c r="C3864" s="30"/>
      <c r="D3864" s="30"/>
      <c r="E3864" s="30"/>
      <c r="F3864" s="30"/>
      <c r="G3864" s="30"/>
      <c r="H3864" s="30"/>
      <c r="I3864" s="30"/>
      <c r="J3864" s="30"/>
      <c r="K3864" s="30"/>
      <c r="L3864" s="30"/>
      <c r="M3864" s="30"/>
      <c r="N3864" s="30"/>
      <c r="O3864" s="30"/>
      <c r="P3864" s="30"/>
      <c r="Q3864" s="30"/>
      <c r="R3864" s="30"/>
      <c r="S3864" s="30"/>
      <c r="T3864" s="30"/>
      <c r="U3864" s="30"/>
      <c r="V3864" s="30"/>
      <c r="W3864" s="30"/>
      <c r="X3864" s="31"/>
      <c r="Y3864" s="30"/>
      <c r="Z3864" s="32"/>
    </row>
    <row r="3865" spans="2:26" x14ac:dyDescent="0.2">
      <c r="B3865" s="34"/>
      <c r="C3865" s="30"/>
      <c r="D3865" s="30"/>
      <c r="E3865" s="30"/>
      <c r="F3865" s="30"/>
      <c r="G3865" s="30"/>
      <c r="H3865" s="30"/>
      <c r="I3865" s="30"/>
      <c r="J3865" s="30"/>
      <c r="K3865" s="30"/>
      <c r="L3865" s="30"/>
      <c r="M3865" s="30"/>
      <c r="N3865" s="30"/>
      <c r="O3865" s="30"/>
      <c r="P3865" s="30"/>
      <c r="Q3865" s="30"/>
      <c r="R3865" s="30"/>
      <c r="S3865" s="30"/>
      <c r="T3865" s="30"/>
      <c r="U3865" s="30"/>
      <c r="V3865" s="30"/>
      <c r="W3865" s="30"/>
      <c r="X3865" s="31"/>
      <c r="Y3865" s="30"/>
      <c r="Z3865" s="32"/>
    </row>
    <row r="3866" spans="2:26" x14ac:dyDescent="0.2">
      <c r="B3866" s="34"/>
      <c r="C3866" s="30"/>
      <c r="D3866" s="30"/>
      <c r="E3866" s="30"/>
      <c r="F3866" s="30"/>
      <c r="G3866" s="30"/>
      <c r="H3866" s="30"/>
      <c r="I3866" s="30"/>
      <c r="J3866" s="30"/>
      <c r="K3866" s="30"/>
      <c r="L3866" s="30"/>
      <c r="M3866" s="30"/>
      <c r="N3866" s="30"/>
      <c r="O3866" s="30"/>
      <c r="P3866" s="30"/>
      <c r="Q3866" s="30"/>
      <c r="R3866" s="30"/>
      <c r="S3866" s="30"/>
      <c r="T3866" s="30"/>
      <c r="U3866" s="30"/>
      <c r="V3866" s="30"/>
      <c r="W3866" s="30"/>
      <c r="X3866" s="31"/>
      <c r="Y3866" s="30"/>
      <c r="Z3866" s="32"/>
    </row>
    <row r="3867" spans="2:26" x14ac:dyDescent="0.2">
      <c r="B3867" s="34"/>
      <c r="C3867" s="30"/>
      <c r="D3867" s="30"/>
      <c r="E3867" s="30"/>
      <c r="F3867" s="30"/>
      <c r="G3867" s="30"/>
      <c r="H3867" s="30"/>
      <c r="I3867" s="30"/>
      <c r="J3867" s="30"/>
      <c r="K3867" s="30"/>
      <c r="L3867" s="30"/>
      <c r="M3867" s="30"/>
      <c r="N3867" s="30"/>
      <c r="O3867" s="30"/>
      <c r="P3867" s="30"/>
      <c r="Q3867" s="30"/>
      <c r="R3867" s="30"/>
      <c r="S3867" s="30"/>
      <c r="T3867" s="30"/>
      <c r="U3867" s="30"/>
      <c r="V3867" s="30"/>
      <c r="W3867" s="30"/>
      <c r="X3867" s="31"/>
      <c r="Y3867" s="30"/>
      <c r="Z3867" s="32"/>
    </row>
    <row r="3868" spans="2:26" x14ac:dyDescent="0.2">
      <c r="B3868" s="34"/>
      <c r="C3868" s="30"/>
      <c r="D3868" s="30"/>
      <c r="E3868" s="30"/>
      <c r="F3868" s="30"/>
      <c r="G3868" s="30"/>
      <c r="H3868" s="30"/>
      <c r="I3868" s="30"/>
      <c r="J3868" s="30"/>
      <c r="K3868" s="30"/>
      <c r="L3868" s="30"/>
      <c r="M3868" s="30"/>
      <c r="N3868" s="30"/>
      <c r="O3868" s="30"/>
      <c r="P3868" s="30"/>
      <c r="Q3868" s="30"/>
      <c r="R3868" s="30"/>
      <c r="S3868" s="30"/>
      <c r="T3868" s="30"/>
      <c r="U3868" s="30"/>
      <c r="V3868" s="30"/>
      <c r="W3868" s="30"/>
      <c r="X3868" s="31"/>
      <c r="Y3868" s="30"/>
      <c r="Z3868" s="32"/>
    </row>
    <row r="3869" spans="2:26" x14ac:dyDescent="0.2">
      <c r="B3869" s="34"/>
      <c r="C3869" s="30"/>
      <c r="D3869" s="30"/>
      <c r="E3869" s="30"/>
      <c r="F3869" s="30"/>
      <c r="G3869" s="30"/>
      <c r="H3869" s="30"/>
      <c r="I3869" s="30"/>
      <c r="J3869" s="30"/>
      <c r="K3869" s="30"/>
      <c r="L3869" s="30"/>
      <c r="M3869" s="30"/>
      <c r="N3869" s="30"/>
      <c r="O3869" s="30"/>
      <c r="P3869" s="30"/>
      <c r="Q3869" s="30"/>
      <c r="R3869" s="30"/>
      <c r="S3869" s="30"/>
      <c r="T3869" s="30"/>
      <c r="U3869" s="30"/>
      <c r="V3869" s="30"/>
      <c r="W3869" s="30"/>
      <c r="X3869" s="31"/>
      <c r="Y3869" s="30"/>
      <c r="Z3869" s="32"/>
    </row>
    <row r="3870" spans="2:26" x14ac:dyDescent="0.2">
      <c r="B3870" s="34"/>
      <c r="C3870" s="30"/>
      <c r="D3870" s="30"/>
      <c r="E3870" s="30"/>
      <c r="F3870" s="30"/>
      <c r="G3870" s="30"/>
      <c r="H3870" s="30"/>
      <c r="I3870" s="30"/>
      <c r="J3870" s="30"/>
      <c r="K3870" s="30"/>
      <c r="L3870" s="30"/>
      <c r="M3870" s="30"/>
      <c r="N3870" s="30"/>
      <c r="O3870" s="30"/>
      <c r="P3870" s="30"/>
      <c r="Q3870" s="30"/>
      <c r="R3870" s="30"/>
      <c r="S3870" s="30"/>
      <c r="T3870" s="30"/>
      <c r="U3870" s="30"/>
      <c r="V3870" s="30"/>
      <c r="W3870" s="30"/>
      <c r="X3870" s="31"/>
      <c r="Y3870" s="30"/>
      <c r="Z3870" s="32"/>
    </row>
    <row r="3871" spans="2:26" x14ac:dyDescent="0.2">
      <c r="B3871" s="34"/>
      <c r="C3871" s="30"/>
      <c r="D3871" s="30"/>
      <c r="E3871" s="30"/>
      <c r="F3871" s="30"/>
      <c r="G3871" s="30"/>
      <c r="H3871" s="30"/>
      <c r="I3871" s="30"/>
      <c r="J3871" s="30"/>
      <c r="K3871" s="30"/>
      <c r="L3871" s="30"/>
      <c r="M3871" s="30"/>
      <c r="N3871" s="30"/>
      <c r="O3871" s="30"/>
      <c r="P3871" s="30"/>
      <c r="Q3871" s="30"/>
      <c r="R3871" s="30"/>
      <c r="S3871" s="30"/>
      <c r="T3871" s="30"/>
      <c r="U3871" s="30"/>
      <c r="V3871" s="30"/>
      <c r="W3871" s="30"/>
      <c r="X3871" s="31"/>
      <c r="Y3871" s="30"/>
      <c r="Z3871" s="32"/>
    </row>
    <row r="3872" spans="2:26" x14ac:dyDescent="0.2">
      <c r="B3872" s="34"/>
      <c r="C3872" s="30"/>
      <c r="D3872" s="30"/>
      <c r="E3872" s="30"/>
      <c r="F3872" s="30"/>
      <c r="G3872" s="30"/>
      <c r="H3872" s="30"/>
      <c r="I3872" s="30"/>
      <c r="J3872" s="30"/>
      <c r="K3872" s="30"/>
      <c r="L3872" s="30"/>
      <c r="M3872" s="30"/>
      <c r="N3872" s="30"/>
      <c r="O3872" s="30"/>
      <c r="P3872" s="30"/>
      <c r="Q3872" s="30"/>
      <c r="R3872" s="30"/>
      <c r="S3872" s="30"/>
      <c r="T3872" s="30"/>
      <c r="U3872" s="30"/>
      <c r="V3872" s="30"/>
      <c r="W3872" s="30"/>
      <c r="X3872" s="31"/>
      <c r="Y3872" s="30"/>
      <c r="Z3872" s="32"/>
    </row>
    <row r="3873" spans="2:26" x14ac:dyDescent="0.2">
      <c r="B3873" s="34"/>
      <c r="C3873" s="30"/>
      <c r="D3873" s="30"/>
      <c r="E3873" s="30"/>
      <c r="F3873" s="30"/>
      <c r="G3873" s="30"/>
      <c r="H3873" s="30"/>
      <c r="I3873" s="30"/>
      <c r="J3873" s="30"/>
      <c r="K3873" s="30"/>
      <c r="L3873" s="30"/>
      <c r="M3873" s="30"/>
      <c r="N3873" s="30"/>
      <c r="O3873" s="30"/>
      <c r="P3873" s="30"/>
      <c r="Q3873" s="30"/>
      <c r="R3873" s="30"/>
      <c r="S3873" s="30"/>
      <c r="T3873" s="30"/>
      <c r="U3873" s="30"/>
      <c r="V3873" s="30"/>
      <c r="W3873" s="30"/>
      <c r="X3873" s="31"/>
      <c r="Y3873" s="30"/>
      <c r="Z3873" s="32"/>
    </row>
    <row r="3874" spans="2:26" x14ac:dyDescent="0.2">
      <c r="B3874" s="34"/>
      <c r="C3874" s="30"/>
      <c r="D3874" s="30"/>
      <c r="E3874" s="30"/>
      <c r="F3874" s="30"/>
      <c r="G3874" s="30"/>
      <c r="H3874" s="30"/>
      <c r="I3874" s="30"/>
      <c r="J3874" s="30"/>
      <c r="K3874" s="30"/>
      <c r="L3874" s="30"/>
      <c r="M3874" s="30"/>
      <c r="N3874" s="30"/>
      <c r="O3874" s="30"/>
      <c r="P3874" s="30"/>
      <c r="Q3874" s="30"/>
      <c r="R3874" s="30"/>
      <c r="S3874" s="30"/>
      <c r="T3874" s="30"/>
      <c r="U3874" s="30"/>
      <c r="V3874" s="30"/>
      <c r="W3874" s="30"/>
      <c r="X3874" s="31"/>
      <c r="Y3874" s="30"/>
      <c r="Z3874" s="32"/>
    </row>
    <row r="3875" spans="2:26" x14ac:dyDescent="0.2">
      <c r="B3875" s="34"/>
      <c r="C3875" s="30"/>
      <c r="D3875" s="30"/>
      <c r="E3875" s="30"/>
      <c r="F3875" s="30"/>
      <c r="G3875" s="30"/>
      <c r="H3875" s="30"/>
      <c r="I3875" s="30"/>
      <c r="J3875" s="30"/>
      <c r="K3875" s="30"/>
      <c r="L3875" s="30"/>
      <c r="M3875" s="30"/>
      <c r="N3875" s="30"/>
      <c r="O3875" s="30"/>
      <c r="P3875" s="30"/>
      <c r="Q3875" s="30"/>
      <c r="R3875" s="30"/>
      <c r="S3875" s="30"/>
      <c r="T3875" s="30"/>
      <c r="U3875" s="30"/>
      <c r="V3875" s="30"/>
      <c r="W3875" s="30"/>
      <c r="X3875" s="31"/>
      <c r="Y3875" s="30"/>
      <c r="Z3875" s="32"/>
    </row>
    <row r="3876" spans="2:26" x14ac:dyDescent="0.2">
      <c r="B3876" s="34"/>
      <c r="C3876" s="30"/>
      <c r="D3876" s="30"/>
      <c r="E3876" s="30"/>
      <c r="F3876" s="30"/>
      <c r="G3876" s="30"/>
      <c r="H3876" s="30"/>
      <c r="I3876" s="30"/>
      <c r="J3876" s="30"/>
      <c r="K3876" s="30"/>
      <c r="L3876" s="30"/>
      <c r="M3876" s="30"/>
      <c r="N3876" s="30"/>
      <c r="O3876" s="30"/>
      <c r="P3876" s="30"/>
      <c r="Q3876" s="30"/>
      <c r="R3876" s="30"/>
      <c r="S3876" s="30"/>
      <c r="T3876" s="30"/>
      <c r="U3876" s="30"/>
      <c r="V3876" s="30"/>
      <c r="W3876" s="30"/>
      <c r="X3876" s="31"/>
      <c r="Y3876" s="30"/>
      <c r="Z3876" s="32"/>
    </row>
    <row r="3877" spans="2:26" x14ac:dyDescent="0.2">
      <c r="B3877" s="34"/>
      <c r="C3877" s="30"/>
      <c r="D3877" s="30"/>
      <c r="E3877" s="30"/>
      <c r="F3877" s="30"/>
      <c r="G3877" s="30"/>
      <c r="H3877" s="30"/>
      <c r="I3877" s="30"/>
      <c r="J3877" s="30"/>
      <c r="K3877" s="30"/>
      <c r="L3877" s="30"/>
      <c r="M3877" s="30"/>
      <c r="N3877" s="30"/>
      <c r="O3877" s="30"/>
      <c r="P3877" s="30"/>
      <c r="Q3877" s="30"/>
      <c r="R3877" s="30"/>
      <c r="S3877" s="30"/>
      <c r="T3877" s="30"/>
      <c r="U3877" s="30"/>
      <c r="V3877" s="30"/>
      <c r="W3877" s="30"/>
      <c r="X3877" s="31"/>
      <c r="Y3877" s="30"/>
      <c r="Z3877" s="32"/>
    </row>
    <row r="3878" spans="2:26" x14ac:dyDescent="0.2">
      <c r="B3878" s="34"/>
      <c r="C3878" s="30"/>
      <c r="D3878" s="30"/>
      <c r="E3878" s="30"/>
      <c r="F3878" s="30"/>
      <c r="G3878" s="30"/>
      <c r="H3878" s="30"/>
      <c r="I3878" s="30"/>
      <c r="J3878" s="30"/>
      <c r="K3878" s="30"/>
      <c r="L3878" s="30"/>
      <c r="M3878" s="30"/>
      <c r="N3878" s="30"/>
      <c r="O3878" s="30"/>
      <c r="P3878" s="30"/>
      <c r="Q3878" s="30"/>
      <c r="R3878" s="30"/>
      <c r="S3878" s="30"/>
      <c r="T3878" s="30"/>
      <c r="U3878" s="30"/>
      <c r="V3878" s="30"/>
      <c r="W3878" s="30"/>
      <c r="X3878" s="31"/>
      <c r="Y3878" s="30"/>
      <c r="Z3878" s="32"/>
    </row>
    <row r="3879" spans="2:26" x14ac:dyDescent="0.2">
      <c r="B3879" s="34"/>
      <c r="C3879" s="30"/>
      <c r="D3879" s="30"/>
      <c r="E3879" s="30"/>
      <c r="F3879" s="30"/>
      <c r="G3879" s="30"/>
      <c r="H3879" s="30"/>
      <c r="I3879" s="30"/>
      <c r="J3879" s="30"/>
      <c r="K3879" s="30"/>
      <c r="L3879" s="30"/>
      <c r="M3879" s="30"/>
      <c r="N3879" s="30"/>
      <c r="O3879" s="30"/>
      <c r="P3879" s="30"/>
      <c r="Q3879" s="30"/>
      <c r="R3879" s="30"/>
      <c r="S3879" s="30"/>
      <c r="T3879" s="30"/>
      <c r="U3879" s="30"/>
      <c r="V3879" s="30"/>
      <c r="W3879" s="30"/>
      <c r="X3879" s="31"/>
      <c r="Y3879" s="30"/>
      <c r="Z3879" s="32"/>
    </row>
    <row r="3880" spans="2:26" x14ac:dyDescent="0.2">
      <c r="B3880" s="34"/>
      <c r="C3880" s="30"/>
      <c r="D3880" s="30"/>
      <c r="E3880" s="30"/>
      <c r="F3880" s="30"/>
      <c r="G3880" s="30"/>
      <c r="H3880" s="30"/>
      <c r="I3880" s="30"/>
      <c r="J3880" s="30"/>
      <c r="K3880" s="30"/>
      <c r="L3880" s="30"/>
      <c r="M3880" s="30"/>
      <c r="N3880" s="30"/>
      <c r="O3880" s="30"/>
      <c r="P3880" s="30"/>
      <c r="Q3880" s="30"/>
      <c r="R3880" s="30"/>
      <c r="S3880" s="30"/>
      <c r="T3880" s="30"/>
      <c r="U3880" s="30"/>
      <c r="V3880" s="30"/>
      <c r="W3880" s="30"/>
      <c r="X3880" s="31"/>
      <c r="Y3880" s="30"/>
      <c r="Z3880" s="32"/>
    </row>
    <row r="3881" spans="2:26" x14ac:dyDescent="0.2">
      <c r="B3881" s="34"/>
      <c r="C3881" s="30"/>
      <c r="D3881" s="30"/>
      <c r="E3881" s="30"/>
      <c r="F3881" s="30"/>
      <c r="G3881" s="30"/>
      <c r="H3881" s="30"/>
      <c r="I3881" s="30"/>
      <c r="J3881" s="30"/>
      <c r="K3881" s="30"/>
      <c r="L3881" s="30"/>
      <c r="M3881" s="30"/>
      <c r="N3881" s="30"/>
      <c r="O3881" s="30"/>
      <c r="P3881" s="30"/>
      <c r="Q3881" s="30"/>
      <c r="R3881" s="30"/>
      <c r="S3881" s="30"/>
      <c r="T3881" s="30"/>
      <c r="U3881" s="30"/>
      <c r="V3881" s="30"/>
      <c r="W3881" s="30"/>
      <c r="X3881" s="31"/>
      <c r="Y3881" s="30"/>
      <c r="Z3881" s="32"/>
    </row>
    <row r="3882" spans="2:26" x14ac:dyDescent="0.2">
      <c r="B3882" s="34"/>
      <c r="C3882" s="30"/>
      <c r="D3882" s="30"/>
      <c r="E3882" s="30"/>
      <c r="F3882" s="30"/>
      <c r="G3882" s="30"/>
      <c r="H3882" s="30"/>
      <c r="I3882" s="30"/>
      <c r="J3882" s="30"/>
      <c r="K3882" s="30"/>
      <c r="L3882" s="30"/>
      <c r="M3882" s="30"/>
      <c r="N3882" s="30"/>
      <c r="O3882" s="30"/>
      <c r="P3882" s="30"/>
      <c r="Q3882" s="30"/>
      <c r="R3882" s="30"/>
      <c r="S3882" s="30"/>
      <c r="T3882" s="30"/>
      <c r="U3882" s="30"/>
      <c r="V3882" s="30"/>
      <c r="W3882" s="30"/>
      <c r="X3882" s="31"/>
      <c r="Y3882" s="30"/>
      <c r="Z3882" s="32"/>
    </row>
    <row r="3883" spans="2:26" x14ac:dyDescent="0.2">
      <c r="B3883" s="34"/>
      <c r="C3883" s="30"/>
      <c r="D3883" s="30"/>
      <c r="E3883" s="30"/>
      <c r="F3883" s="30"/>
      <c r="G3883" s="30"/>
      <c r="H3883" s="30"/>
      <c r="I3883" s="30"/>
      <c r="J3883" s="30"/>
      <c r="K3883" s="30"/>
      <c r="L3883" s="30"/>
      <c r="M3883" s="30"/>
      <c r="N3883" s="30"/>
      <c r="O3883" s="30"/>
      <c r="P3883" s="30"/>
      <c r="Q3883" s="30"/>
      <c r="R3883" s="30"/>
      <c r="S3883" s="30"/>
      <c r="T3883" s="30"/>
      <c r="U3883" s="30"/>
      <c r="V3883" s="30"/>
      <c r="W3883" s="30"/>
      <c r="X3883" s="31"/>
      <c r="Y3883" s="30"/>
      <c r="Z3883" s="32"/>
    </row>
    <row r="3884" spans="2:26" x14ac:dyDescent="0.2">
      <c r="B3884" s="34"/>
      <c r="C3884" s="30"/>
      <c r="D3884" s="30"/>
      <c r="E3884" s="30"/>
      <c r="F3884" s="30"/>
      <c r="G3884" s="30"/>
      <c r="H3884" s="30"/>
      <c r="I3884" s="30"/>
      <c r="J3884" s="30"/>
      <c r="K3884" s="30"/>
      <c r="L3884" s="30"/>
      <c r="M3884" s="30"/>
      <c r="N3884" s="30"/>
      <c r="O3884" s="30"/>
      <c r="P3884" s="30"/>
      <c r="Q3884" s="30"/>
      <c r="R3884" s="30"/>
      <c r="S3884" s="30"/>
      <c r="T3884" s="30"/>
      <c r="U3884" s="30"/>
      <c r="V3884" s="30"/>
      <c r="W3884" s="30"/>
      <c r="X3884" s="31"/>
      <c r="Y3884" s="30"/>
      <c r="Z3884" s="32"/>
    </row>
    <row r="3885" spans="2:26" x14ac:dyDescent="0.2">
      <c r="B3885" s="34"/>
      <c r="C3885" s="30"/>
      <c r="D3885" s="30"/>
      <c r="E3885" s="30"/>
      <c r="F3885" s="30"/>
      <c r="G3885" s="30"/>
      <c r="H3885" s="30"/>
      <c r="I3885" s="30"/>
      <c r="J3885" s="30"/>
      <c r="K3885" s="30"/>
      <c r="L3885" s="30"/>
      <c r="M3885" s="30"/>
      <c r="N3885" s="30"/>
      <c r="O3885" s="30"/>
      <c r="P3885" s="30"/>
      <c r="Q3885" s="30"/>
      <c r="R3885" s="30"/>
      <c r="S3885" s="30"/>
      <c r="T3885" s="30"/>
      <c r="U3885" s="30"/>
      <c r="V3885" s="30"/>
      <c r="W3885" s="30"/>
      <c r="X3885" s="31"/>
      <c r="Y3885" s="30"/>
      <c r="Z3885" s="32"/>
    </row>
    <row r="3886" spans="2:26" x14ac:dyDescent="0.2">
      <c r="B3886" s="34"/>
      <c r="C3886" s="30"/>
      <c r="D3886" s="30"/>
      <c r="E3886" s="30"/>
      <c r="F3886" s="30"/>
      <c r="G3886" s="30"/>
      <c r="H3886" s="30"/>
      <c r="I3886" s="30"/>
      <c r="J3886" s="30"/>
      <c r="K3886" s="30"/>
      <c r="L3886" s="30"/>
      <c r="M3886" s="30"/>
      <c r="N3886" s="30"/>
      <c r="O3886" s="30"/>
      <c r="P3886" s="30"/>
      <c r="Q3886" s="30"/>
      <c r="R3886" s="30"/>
      <c r="S3886" s="30"/>
      <c r="T3886" s="30"/>
      <c r="U3886" s="30"/>
      <c r="V3886" s="30"/>
      <c r="W3886" s="30"/>
      <c r="X3886" s="31"/>
      <c r="Y3886" s="30"/>
      <c r="Z3886" s="32"/>
    </row>
    <row r="3887" spans="2:26" x14ac:dyDescent="0.2">
      <c r="B3887" s="34"/>
      <c r="C3887" s="30"/>
      <c r="D3887" s="30"/>
      <c r="E3887" s="30"/>
      <c r="F3887" s="30"/>
      <c r="G3887" s="30"/>
      <c r="H3887" s="30"/>
      <c r="I3887" s="30"/>
      <c r="J3887" s="30"/>
      <c r="K3887" s="30"/>
      <c r="L3887" s="30"/>
      <c r="M3887" s="30"/>
      <c r="N3887" s="30"/>
      <c r="O3887" s="30"/>
      <c r="P3887" s="30"/>
      <c r="Q3887" s="30"/>
      <c r="R3887" s="30"/>
      <c r="S3887" s="30"/>
      <c r="T3887" s="30"/>
      <c r="U3887" s="30"/>
      <c r="V3887" s="30"/>
      <c r="W3887" s="30"/>
      <c r="X3887" s="31"/>
      <c r="Y3887" s="30"/>
      <c r="Z3887" s="32"/>
    </row>
    <row r="3888" spans="2:26" x14ac:dyDescent="0.2">
      <c r="B3888" s="34"/>
      <c r="C3888" s="30"/>
      <c r="D3888" s="30"/>
      <c r="E3888" s="30"/>
      <c r="F3888" s="30"/>
      <c r="G3888" s="30"/>
      <c r="H3888" s="30"/>
      <c r="I3888" s="30"/>
      <c r="J3888" s="30"/>
      <c r="K3888" s="30"/>
      <c r="L3888" s="30"/>
      <c r="M3888" s="30"/>
      <c r="N3888" s="30"/>
      <c r="O3888" s="30"/>
      <c r="P3888" s="30"/>
      <c r="Q3888" s="30"/>
      <c r="R3888" s="30"/>
      <c r="S3888" s="30"/>
      <c r="T3888" s="30"/>
      <c r="U3888" s="30"/>
      <c r="V3888" s="30"/>
      <c r="W3888" s="30"/>
      <c r="X3888" s="31"/>
      <c r="Y3888" s="30"/>
      <c r="Z3888" s="32"/>
    </row>
    <row r="3889" spans="2:26" x14ac:dyDescent="0.2">
      <c r="B3889" s="34"/>
      <c r="C3889" s="30"/>
      <c r="D3889" s="30"/>
      <c r="E3889" s="30"/>
      <c r="F3889" s="30"/>
      <c r="G3889" s="30"/>
      <c r="H3889" s="30"/>
      <c r="I3889" s="30"/>
      <c r="J3889" s="30"/>
      <c r="K3889" s="30"/>
      <c r="L3889" s="30"/>
      <c r="M3889" s="30"/>
      <c r="N3889" s="30"/>
      <c r="O3889" s="30"/>
      <c r="P3889" s="30"/>
      <c r="Q3889" s="30"/>
      <c r="R3889" s="30"/>
      <c r="S3889" s="30"/>
      <c r="T3889" s="30"/>
      <c r="U3889" s="30"/>
      <c r="V3889" s="30"/>
      <c r="W3889" s="30"/>
      <c r="X3889" s="31"/>
      <c r="Y3889" s="30"/>
      <c r="Z3889" s="32"/>
    </row>
    <row r="3890" spans="2:26" x14ac:dyDescent="0.2">
      <c r="B3890" s="34"/>
      <c r="C3890" s="30"/>
      <c r="D3890" s="30"/>
      <c r="E3890" s="30"/>
      <c r="F3890" s="30"/>
      <c r="G3890" s="30"/>
      <c r="H3890" s="30"/>
      <c r="I3890" s="30"/>
      <c r="J3890" s="30"/>
      <c r="K3890" s="30"/>
      <c r="L3890" s="30"/>
      <c r="M3890" s="30"/>
      <c r="N3890" s="30"/>
      <c r="O3890" s="30"/>
      <c r="P3890" s="30"/>
      <c r="Q3890" s="30"/>
      <c r="R3890" s="30"/>
      <c r="S3890" s="30"/>
      <c r="T3890" s="30"/>
      <c r="U3890" s="30"/>
      <c r="V3890" s="30"/>
      <c r="W3890" s="30"/>
      <c r="X3890" s="31"/>
      <c r="Y3890" s="30"/>
      <c r="Z3890" s="32"/>
    </row>
    <row r="3891" spans="2:26" x14ac:dyDescent="0.2">
      <c r="B3891" s="34"/>
      <c r="C3891" s="30"/>
      <c r="D3891" s="30"/>
      <c r="E3891" s="30"/>
      <c r="F3891" s="30"/>
      <c r="G3891" s="30"/>
      <c r="H3891" s="30"/>
      <c r="I3891" s="30"/>
      <c r="J3891" s="30"/>
      <c r="K3891" s="30"/>
      <c r="L3891" s="30"/>
      <c r="M3891" s="30"/>
      <c r="N3891" s="30"/>
      <c r="O3891" s="30"/>
      <c r="P3891" s="30"/>
      <c r="Q3891" s="30"/>
      <c r="R3891" s="30"/>
      <c r="S3891" s="30"/>
      <c r="T3891" s="30"/>
      <c r="U3891" s="30"/>
      <c r="V3891" s="30"/>
      <c r="W3891" s="30"/>
      <c r="X3891" s="31"/>
      <c r="Y3891" s="30"/>
      <c r="Z3891" s="32"/>
    </row>
    <row r="3892" spans="2:26" x14ac:dyDescent="0.2">
      <c r="B3892" s="34"/>
      <c r="C3892" s="30"/>
      <c r="D3892" s="30"/>
      <c r="E3892" s="30"/>
      <c r="F3892" s="30"/>
      <c r="G3892" s="30"/>
      <c r="H3892" s="30"/>
      <c r="I3892" s="30"/>
      <c r="J3892" s="30"/>
      <c r="K3892" s="30"/>
      <c r="L3892" s="30"/>
      <c r="M3892" s="30"/>
      <c r="N3892" s="30"/>
      <c r="O3892" s="30"/>
      <c r="P3892" s="30"/>
      <c r="Q3892" s="30"/>
      <c r="R3892" s="30"/>
      <c r="S3892" s="30"/>
      <c r="T3892" s="30"/>
      <c r="U3892" s="30"/>
      <c r="V3892" s="30"/>
      <c r="W3892" s="30"/>
      <c r="X3892" s="31"/>
      <c r="Y3892" s="30"/>
      <c r="Z3892" s="32"/>
    </row>
    <row r="3893" spans="2:26" x14ac:dyDescent="0.2">
      <c r="B3893" s="34"/>
      <c r="C3893" s="30"/>
      <c r="D3893" s="30"/>
      <c r="E3893" s="30"/>
      <c r="F3893" s="30"/>
      <c r="G3893" s="30"/>
      <c r="H3893" s="30"/>
      <c r="I3893" s="30"/>
      <c r="J3893" s="30"/>
      <c r="K3893" s="30"/>
      <c r="L3893" s="30"/>
      <c r="M3893" s="30"/>
      <c r="N3893" s="30"/>
      <c r="O3893" s="30"/>
      <c r="P3893" s="30"/>
      <c r="Q3893" s="30"/>
      <c r="R3893" s="30"/>
      <c r="S3893" s="30"/>
      <c r="T3893" s="30"/>
      <c r="U3893" s="30"/>
      <c r="V3893" s="30"/>
      <c r="W3893" s="30"/>
      <c r="X3893" s="31"/>
      <c r="Y3893" s="30"/>
      <c r="Z3893" s="32"/>
    </row>
    <row r="3894" spans="2:26" x14ac:dyDescent="0.2">
      <c r="B3894" s="34"/>
      <c r="C3894" s="30"/>
      <c r="D3894" s="30"/>
      <c r="E3894" s="30"/>
      <c r="F3894" s="30"/>
      <c r="G3894" s="30"/>
      <c r="H3894" s="30"/>
      <c r="I3894" s="30"/>
      <c r="J3894" s="30"/>
      <c r="K3894" s="30"/>
      <c r="L3894" s="30"/>
      <c r="M3894" s="30"/>
      <c r="N3894" s="30"/>
      <c r="O3894" s="30"/>
      <c r="P3894" s="30"/>
      <c r="Q3894" s="30"/>
      <c r="R3894" s="30"/>
      <c r="S3894" s="30"/>
      <c r="T3894" s="30"/>
      <c r="U3894" s="30"/>
      <c r="V3894" s="30"/>
      <c r="W3894" s="30"/>
      <c r="X3894" s="31"/>
      <c r="Y3894" s="30"/>
      <c r="Z3894" s="32"/>
    </row>
    <row r="3895" spans="2:26" x14ac:dyDescent="0.2">
      <c r="B3895" s="34"/>
      <c r="C3895" s="30"/>
      <c r="D3895" s="30"/>
      <c r="E3895" s="30"/>
      <c r="F3895" s="30"/>
      <c r="G3895" s="30"/>
      <c r="H3895" s="30"/>
      <c r="I3895" s="30"/>
      <c r="J3895" s="30"/>
      <c r="K3895" s="30"/>
      <c r="L3895" s="30"/>
      <c r="M3895" s="30"/>
      <c r="N3895" s="30"/>
      <c r="O3895" s="30"/>
      <c r="P3895" s="30"/>
      <c r="Q3895" s="30"/>
      <c r="R3895" s="30"/>
      <c r="S3895" s="30"/>
      <c r="T3895" s="30"/>
      <c r="U3895" s="30"/>
      <c r="V3895" s="30"/>
      <c r="W3895" s="30"/>
      <c r="X3895" s="31"/>
      <c r="Y3895" s="30"/>
      <c r="Z3895" s="32"/>
    </row>
    <row r="3896" spans="2:26" x14ac:dyDescent="0.2">
      <c r="B3896" s="34"/>
      <c r="C3896" s="30"/>
      <c r="D3896" s="30"/>
      <c r="E3896" s="30"/>
      <c r="F3896" s="30"/>
      <c r="G3896" s="30"/>
      <c r="H3896" s="30"/>
      <c r="I3896" s="30"/>
      <c r="J3896" s="30"/>
      <c r="K3896" s="30"/>
      <c r="L3896" s="30"/>
      <c r="M3896" s="30"/>
      <c r="N3896" s="30"/>
      <c r="O3896" s="30"/>
      <c r="P3896" s="30"/>
      <c r="Q3896" s="30"/>
      <c r="R3896" s="30"/>
      <c r="S3896" s="30"/>
      <c r="T3896" s="30"/>
      <c r="U3896" s="30"/>
      <c r="V3896" s="30"/>
      <c r="W3896" s="30"/>
      <c r="X3896" s="31"/>
      <c r="Y3896" s="30"/>
      <c r="Z3896" s="32"/>
    </row>
    <row r="3897" spans="2:26" x14ac:dyDescent="0.2">
      <c r="B3897" s="34"/>
      <c r="C3897" s="30"/>
      <c r="D3897" s="30"/>
      <c r="E3897" s="30"/>
      <c r="F3897" s="30"/>
      <c r="G3897" s="30"/>
      <c r="H3897" s="30"/>
      <c r="I3897" s="30"/>
      <c r="J3897" s="30"/>
      <c r="K3897" s="30"/>
      <c r="L3897" s="30"/>
      <c r="M3897" s="30"/>
      <c r="N3897" s="30"/>
      <c r="O3897" s="30"/>
      <c r="P3897" s="30"/>
      <c r="Q3897" s="30"/>
      <c r="R3897" s="30"/>
      <c r="S3897" s="30"/>
      <c r="T3897" s="30"/>
      <c r="U3897" s="30"/>
      <c r="V3897" s="30"/>
      <c r="W3897" s="30"/>
      <c r="X3897" s="31"/>
      <c r="Y3897" s="30"/>
      <c r="Z3897" s="32"/>
    </row>
    <row r="3898" spans="2:26" x14ac:dyDescent="0.2">
      <c r="B3898" s="34"/>
      <c r="C3898" s="30"/>
      <c r="D3898" s="30"/>
      <c r="E3898" s="30"/>
      <c r="F3898" s="30"/>
      <c r="G3898" s="30"/>
      <c r="H3898" s="30"/>
      <c r="I3898" s="30"/>
      <c r="J3898" s="30"/>
      <c r="K3898" s="30"/>
      <c r="L3898" s="30"/>
      <c r="M3898" s="30"/>
      <c r="N3898" s="30"/>
      <c r="O3898" s="30"/>
      <c r="P3898" s="30"/>
      <c r="Q3898" s="30"/>
      <c r="R3898" s="30"/>
      <c r="S3898" s="30"/>
      <c r="T3898" s="30"/>
      <c r="U3898" s="30"/>
      <c r="V3898" s="30"/>
      <c r="W3898" s="30"/>
      <c r="X3898" s="31"/>
      <c r="Y3898" s="30"/>
      <c r="Z3898" s="32"/>
    </row>
    <row r="3899" spans="2:26" x14ac:dyDescent="0.2">
      <c r="B3899" s="34"/>
      <c r="C3899" s="30"/>
      <c r="D3899" s="30"/>
      <c r="E3899" s="30"/>
      <c r="F3899" s="30"/>
      <c r="G3899" s="30"/>
      <c r="H3899" s="30"/>
      <c r="I3899" s="30"/>
      <c r="J3899" s="30"/>
      <c r="K3899" s="30"/>
      <c r="L3899" s="30"/>
      <c r="M3899" s="30"/>
      <c r="N3899" s="30"/>
      <c r="O3899" s="30"/>
      <c r="P3899" s="30"/>
      <c r="Q3899" s="30"/>
      <c r="R3899" s="30"/>
      <c r="S3899" s="30"/>
      <c r="T3899" s="30"/>
      <c r="U3899" s="30"/>
      <c r="V3899" s="30"/>
      <c r="W3899" s="30"/>
      <c r="X3899" s="31"/>
      <c r="Y3899" s="30"/>
      <c r="Z3899" s="32"/>
    </row>
    <row r="3900" spans="2:26" x14ac:dyDescent="0.2">
      <c r="B3900" s="34"/>
      <c r="C3900" s="30"/>
      <c r="D3900" s="30"/>
      <c r="E3900" s="30"/>
      <c r="F3900" s="30"/>
      <c r="G3900" s="30"/>
      <c r="H3900" s="30"/>
      <c r="I3900" s="30"/>
      <c r="J3900" s="30"/>
      <c r="K3900" s="30"/>
      <c r="L3900" s="30"/>
      <c r="M3900" s="30"/>
      <c r="N3900" s="30"/>
      <c r="O3900" s="30"/>
      <c r="P3900" s="30"/>
      <c r="Q3900" s="30"/>
      <c r="R3900" s="30"/>
      <c r="S3900" s="30"/>
      <c r="T3900" s="30"/>
      <c r="U3900" s="30"/>
      <c r="V3900" s="30"/>
      <c r="W3900" s="30"/>
      <c r="X3900" s="31"/>
      <c r="Y3900" s="30"/>
      <c r="Z3900" s="32"/>
    </row>
    <row r="3901" spans="2:26" x14ac:dyDescent="0.2">
      <c r="B3901" s="34"/>
      <c r="C3901" s="30"/>
      <c r="D3901" s="30"/>
      <c r="E3901" s="30"/>
      <c r="F3901" s="30"/>
      <c r="G3901" s="30"/>
      <c r="H3901" s="30"/>
      <c r="I3901" s="30"/>
      <c r="J3901" s="30"/>
      <c r="K3901" s="30"/>
      <c r="L3901" s="30"/>
      <c r="M3901" s="30"/>
      <c r="N3901" s="30"/>
      <c r="O3901" s="30"/>
      <c r="P3901" s="30"/>
      <c r="Q3901" s="30"/>
      <c r="R3901" s="30"/>
      <c r="S3901" s="30"/>
      <c r="T3901" s="30"/>
      <c r="U3901" s="30"/>
      <c r="V3901" s="30"/>
      <c r="W3901" s="30"/>
      <c r="X3901" s="31"/>
      <c r="Y3901" s="30"/>
      <c r="Z3901" s="32"/>
    </row>
    <row r="3902" spans="2:26" x14ac:dyDescent="0.2">
      <c r="B3902" s="34"/>
      <c r="C3902" s="30"/>
      <c r="D3902" s="30"/>
      <c r="E3902" s="30"/>
      <c r="F3902" s="30"/>
      <c r="G3902" s="30"/>
      <c r="H3902" s="30"/>
      <c r="I3902" s="30"/>
      <c r="J3902" s="30"/>
      <c r="K3902" s="30"/>
      <c r="L3902" s="30"/>
      <c r="M3902" s="30"/>
      <c r="N3902" s="30"/>
      <c r="O3902" s="30"/>
      <c r="P3902" s="30"/>
      <c r="Q3902" s="30"/>
      <c r="R3902" s="30"/>
      <c r="S3902" s="30"/>
      <c r="T3902" s="30"/>
      <c r="U3902" s="30"/>
      <c r="V3902" s="30"/>
      <c r="W3902" s="30"/>
      <c r="X3902" s="31"/>
      <c r="Y3902" s="30"/>
      <c r="Z3902" s="32"/>
    </row>
    <row r="3903" spans="2:26" x14ac:dyDescent="0.2">
      <c r="B3903" s="34"/>
      <c r="C3903" s="30"/>
      <c r="D3903" s="30"/>
      <c r="E3903" s="30"/>
      <c r="F3903" s="30"/>
      <c r="G3903" s="30"/>
      <c r="H3903" s="30"/>
      <c r="I3903" s="30"/>
      <c r="J3903" s="30"/>
      <c r="K3903" s="30"/>
      <c r="L3903" s="30"/>
      <c r="M3903" s="30"/>
      <c r="N3903" s="30"/>
      <c r="O3903" s="30"/>
      <c r="P3903" s="30"/>
      <c r="Q3903" s="30"/>
      <c r="R3903" s="30"/>
      <c r="S3903" s="30"/>
      <c r="T3903" s="30"/>
      <c r="U3903" s="30"/>
      <c r="V3903" s="30"/>
      <c r="W3903" s="30"/>
      <c r="X3903" s="31"/>
      <c r="Y3903" s="30"/>
      <c r="Z3903" s="32"/>
    </row>
    <row r="3904" spans="2:26" x14ac:dyDescent="0.2">
      <c r="B3904" s="34"/>
      <c r="C3904" s="30"/>
      <c r="D3904" s="30"/>
      <c r="E3904" s="30"/>
      <c r="F3904" s="30"/>
      <c r="G3904" s="30"/>
      <c r="H3904" s="30"/>
      <c r="I3904" s="30"/>
      <c r="J3904" s="30"/>
      <c r="K3904" s="30"/>
      <c r="L3904" s="30"/>
      <c r="M3904" s="30"/>
      <c r="N3904" s="30"/>
      <c r="O3904" s="30"/>
      <c r="P3904" s="30"/>
      <c r="Q3904" s="30"/>
      <c r="R3904" s="30"/>
      <c r="S3904" s="30"/>
      <c r="T3904" s="30"/>
      <c r="U3904" s="30"/>
      <c r="V3904" s="30"/>
      <c r="W3904" s="30"/>
      <c r="X3904" s="31"/>
      <c r="Y3904" s="30"/>
      <c r="Z3904" s="32"/>
    </row>
    <row r="3905" spans="2:26" x14ac:dyDescent="0.2">
      <c r="B3905" s="34"/>
      <c r="C3905" s="30"/>
      <c r="D3905" s="30"/>
      <c r="E3905" s="30"/>
      <c r="F3905" s="30"/>
      <c r="G3905" s="30"/>
      <c r="H3905" s="30"/>
      <c r="I3905" s="30"/>
      <c r="J3905" s="30"/>
      <c r="K3905" s="30"/>
      <c r="L3905" s="30"/>
      <c r="M3905" s="30"/>
      <c r="N3905" s="30"/>
      <c r="O3905" s="30"/>
      <c r="P3905" s="30"/>
      <c r="Q3905" s="30"/>
      <c r="R3905" s="30"/>
      <c r="S3905" s="30"/>
      <c r="T3905" s="30"/>
      <c r="U3905" s="30"/>
      <c r="V3905" s="30"/>
      <c r="W3905" s="30"/>
      <c r="X3905" s="31"/>
      <c r="Y3905" s="30"/>
      <c r="Z3905" s="32"/>
    </row>
    <row r="3906" spans="2:26" x14ac:dyDescent="0.2">
      <c r="B3906" s="34"/>
      <c r="C3906" s="30"/>
      <c r="D3906" s="30"/>
      <c r="E3906" s="30"/>
      <c r="F3906" s="30"/>
      <c r="G3906" s="30"/>
      <c r="H3906" s="30"/>
      <c r="I3906" s="30"/>
      <c r="J3906" s="30"/>
      <c r="K3906" s="30"/>
      <c r="L3906" s="30"/>
      <c r="M3906" s="30"/>
      <c r="N3906" s="30"/>
      <c r="O3906" s="30"/>
      <c r="P3906" s="30"/>
      <c r="Q3906" s="30"/>
      <c r="R3906" s="30"/>
      <c r="S3906" s="30"/>
      <c r="T3906" s="30"/>
      <c r="U3906" s="30"/>
      <c r="V3906" s="30"/>
      <c r="W3906" s="30"/>
      <c r="X3906" s="31"/>
      <c r="Y3906" s="30"/>
      <c r="Z3906" s="32"/>
    </row>
    <row r="3907" spans="2:26" x14ac:dyDescent="0.2">
      <c r="B3907" s="34"/>
      <c r="C3907" s="30"/>
      <c r="D3907" s="30"/>
      <c r="E3907" s="30"/>
      <c r="F3907" s="30"/>
      <c r="G3907" s="30"/>
      <c r="H3907" s="30"/>
      <c r="I3907" s="30"/>
      <c r="J3907" s="30"/>
      <c r="K3907" s="30"/>
      <c r="L3907" s="30"/>
      <c r="M3907" s="30"/>
      <c r="N3907" s="30"/>
      <c r="O3907" s="30"/>
      <c r="P3907" s="30"/>
      <c r="Q3907" s="30"/>
      <c r="R3907" s="30"/>
      <c r="S3907" s="30"/>
      <c r="T3907" s="30"/>
      <c r="U3907" s="30"/>
      <c r="V3907" s="30"/>
      <c r="W3907" s="30"/>
      <c r="X3907" s="31"/>
      <c r="Y3907" s="30"/>
      <c r="Z3907" s="32"/>
    </row>
    <row r="3908" spans="2:26" x14ac:dyDescent="0.2">
      <c r="B3908" s="34"/>
      <c r="C3908" s="30"/>
      <c r="D3908" s="30"/>
      <c r="E3908" s="30"/>
      <c r="F3908" s="30"/>
      <c r="G3908" s="30"/>
      <c r="H3908" s="30"/>
      <c r="I3908" s="30"/>
      <c r="J3908" s="30"/>
      <c r="K3908" s="30"/>
      <c r="L3908" s="30"/>
      <c r="M3908" s="30"/>
      <c r="N3908" s="30"/>
      <c r="O3908" s="30"/>
      <c r="P3908" s="30"/>
      <c r="Q3908" s="30"/>
      <c r="R3908" s="30"/>
      <c r="S3908" s="30"/>
      <c r="T3908" s="30"/>
      <c r="U3908" s="30"/>
      <c r="V3908" s="30"/>
      <c r="W3908" s="30"/>
      <c r="X3908" s="31"/>
      <c r="Y3908" s="30"/>
      <c r="Z3908" s="32"/>
    </row>
    <row r="3909" spans="2:26" x14ac:dyDescent="0.2">
      <c r="B3909" s="34"/>
      <c r="C3909" s="30"/>
      <c r="D3909" s="30"/>
      <c r="E3909" s="30"/>
      <c r="F3909" s="30"/>
      <c r="G3909" s="30"/>
      <c r="H3909" s="30"/>
      <c r="I3909" s="30"/>
      <c r="J3909" s="30"/>
      <c r="K3909" s="30"/>
      <c r="L3909" s="30"/>
      <c r="M3909" s="30"/>
      <c r="N3909" s="30"/>
      <c r="O3909" s="30"/>
      <c r="P3909" s="30"/>
      <c r="Q3909" s="30"/>
      <c r="R3909" s="30"/>
      <c r="S3909" s="30"/>
      <c r="T3909" s="30"/>
      <c r="U3909" s="30"/>
      <c r="V3909" s="30"/>
      <c r="W3909" s="30"/>
      <c r="X3909" s="31"/>
      <c r="Y3909" s="30"/>
      <c r="Z3909" s="32"/>
    </row>
    <row r="3910" spans="2:26" x14ac:dyDescent="0.2">
      <c r="B3910" s="34"/>
      <c r="C3910" s="30"/>
      <c r="D3910" s="30"/>
      <c r="E3910" s="30"/>
      <c r="F3910" s="30"/>
      <c r="G3910" s="30"/>
      <c r="H3910" s="30"/>
      <c r="I3910" s="30"/>
      <c r="J3910" s="30"/>
      <c r="K3910" s="30"/>
      <c r="L3910" s="30"/>
      <c r="M3910" s="30"/>
      <c r="N3910" s="30"/>
      <c r="O3910" s="30"/>
      <c r="P3910" s="30"/>
      <c r="Q3910" s="30"/>
      <c r="R3910" s="30"/>
      <c r="S3910" s="30"/>
      <c r="T3910" s="30"/>
      <c r="U3910" s="30"/>
      <c r="V3910" s="30"/>
      <c r="W3910" s="30"/>
      <c r="X3910" s="31"/>
      <c r="Y3910" s="30"/>
      <c r="Z3910" s="32"/>
    </row>
    <row r="3911" spans="2:26" x14ac:dyDescent="0.2">
      <c r="B3911" s="34"/>
      <c r="C3911" s="30"/>
      <c r="D3911" s="30"/>
      <c r="E3911" s="30"/>
      <c r="F3911" s="30"/>
      <c r="G3911" s="30"/>
      <c r="H3911" s="30"/>
      <c r="I3911" s="30"/>
      <c r="J3911" s="30"/>
      <c r="K3911" s="30"/>
      <c r="L3911" s="30"/>
      <c r="M3911" s="30"/>
      <c r="N3911" s="30"/>
      <c r="O3911" s="30"/>
      <c r="P3911" s="30"/>
      <c r="Q3911" s="30"/>
      <c r="R3911" s="30"/>
      <c r="S3911" s="30"/>
      <c r="T3911" s="30"/>
      <c r="U3911" s="30"/>
      <c r="V3911" s="30"/>
      <c r="W3911" s="30"/>
      <c r="X3911" s="31"/>
      <c r="Y3911" s="30"/>
      <c r="Z3911" s="32"/>
    </row>
    <row r="3912" spans="2:26" x14ac:dyDescent="0.2">
      <c r="B3912" s="34"/>
      <c r="C3912" s="30"/>
      <c r="D3912" s="30"/>
      <c r="E3912" s="30"/>
      <c r="F3912" s="30"/>
      <c r="G3912" s="30"/>
      <c r="H3912" s="30"/>
      <c r="I3912" s="30"/>
      <c r="J3912" s="30"/>
      <c r="K3912" s="30"/>
      <c r="L3912" s="30"/>
      <c r="M3912" s="30"/>
      <c r="N3912" s="30"/>
      <c r="O3912" s="30"/>
      <c r="P3912" s="30"/>
      <c r="Q3912" s="30"/>
      <c r="R3912" s="30"/>
      <c r="S3912" s="30"/>
      <c r="T3912" s="30"/>
      <c r="U3912" s="30"/>
      <c r="V3912" s="30"/>
      <c r="W3912" s="30"/>
      <c r="X3912" s="31"/>
      <c r="Y3912" s="30"/>
      <c r="Z3912" s="32"/>
    </row>
    <row r="3913" spans="2:26" x14ac:dyDescent="0.2">
      <c r="B3913" s="34"/>
      <c r="C3913" s="30"/>
      <c r="D3913" s="30"/>
      <c r="E3913" s="30"/>
      <c r="F3913" s="30"/>
      <c r="G3913" s="30"/>
      <c r="H3913" s="30"/>
      <c r="I3913" s="30"/>
      <c r="J3913" s="30"/>
      <c r="K3913" s="30"/>
      <c r="L3913" s="30"/>
      <c r="M3913" s="30"/>
      <c r="N3913" s="30"/>
      <c r="O3913" s="30"/>
      <c r="P3913" s="30"/>
      <c r="Q3913" s="30"/>
      <c r="R3913" s="30"/>
      <c r="S3913" s="30"/>
      <c r="T3913" s="30"/>
      <c r="U3913" s="30"/>
      <c r="V3913" s="30"/>
      <c r="W3913" s="30"/>
      <c r="X3913" s="31"/>
      <c r="Y3913" s="30"/>
      <c r="Z3913" s="32"/>
    </row>
    <row r="3914" spans="2:26" x14ac:dyDescent="0.2">
      <c r="B3914" s="34"/>
      <c r="C3914" s="30"/>
      <c r="D3914" s="30"/>
      <c r="E3914" s="30"/>
      <c r="F3914" s="30"/>
      <c r="G3914" s="30"/>
      <c r="H3914" s="30"/>
      <c r="I3914" s="30"/>
      <c r="J3914" s="30"/>
      <c r="K3914" s="30"/>
      <c r="L3914" s="30"/>
      <c r="M3914" s="30"/>
      <c r="N3914" s="30"/>
      <c r="O3914" s="30"/>
      <c r="P3914" s="30"/>
      <c r="Q3914" s="30"/>
      <c r="R3914" s="30"/>
      <c r="S3914" s="30"/>
      <c r="T3914" s="30"/>
      <c r="U3914" s="30"/>
      <c r="V3914" s="30"/>
      <c r="W3914" s="30"/>
      <c r="X3914" s="31"/>
      <c r="Y3914" s="30"/>
      <c r="Z3914" s="32"/>
    </row>
    <row r="3915" spans="2:26" x14ac:dyDescent="0.2">
      <c r="B3915" s="34"/>
      <c r="C3915" s="30"/>
      <c r="D3915" s="30"/>
      <c r="E3915" s="30"/>
      <c r="F3915" s="30"/>
      <c r="G3915" s="30"/>
      <c r="H3915" s="30"/>
      <c r="I3915" s="30"/>
      <c r="J3915" s="30"/>
      <c r="K3915" s="30"/>
      <c r="L3915" s="30"/>
      <c r="M3915" s="30"/>
      <c r="N3915" s="30"/>
      <c r="O3915" s="30"/>
      <c r="P3915" s="30"/>
      <c r="Q3915" s="30"/>
      <c r="R3915" s="30"/>
      <c r="S3915" s="30"/>
      <c r="T3915" s="30"/>
      <c r="U3915" s="30"/>
      <c r="V3915" s="30"/>
      <c r="W3915" s="30"/>
      <c r="X3915" s="31"/>
      <c r="Y3915" s="30"/>
      <c r="Z3915" s="32"/>
    </row>
    <row r="3916" spans="2:26" x14ac:dyDescent="0.2">
      <c r="B3916" s="34"/>
      <c r="C3916" s="30"/>
      <c r="D3916" s="30"/>
      <c r="E3916" s="30"/>
      <c r="F3916" s="30"/>
      <c r="G3916" s="30"/>
      <c r="H3916" s="30"/>
      <c r="I3916" s="30"/>
      <c r="J3916" s="30"/>
      <c r="K3916" s="30"/>
      <c r="L3916" s="30"/>
      <c r="M3916" s="30"/>
      <c r="N3916" s="30"/>
      <c r="O3916" s="30"/>
      <c r="P3916" s="30"/>
      <c r="Q3916" s="30"/>
      <c r="R3916" s="30"/>
      <c r="S3916" s="30"/>
      <c r="T3916" s="30"/>
      <c r="U3916" s="30"/>
      <c r="V3916" s="30"/>
      <c r="W3916" s="30"/>
      <c r="X3916" s="31"/>
      <c r="Y3916" s="30"/>
      <c r="Z3916" s="32"/>
    </row>
    <row r="3917" spans="2:26" x14ac:dyDescent="0.2">
      <c r="B3917" s="34"/>
      <c r="C3917" s="30"/>
      <c r="D3917" s="30"/>
      <c r="E3917" s="30"/>
      <c r="F3917" s="30"/>
      <c r="G3917" s="30"/>
      <c r="H3917" s="30"/>
      <c r="I3917" s="30"/>
      <c r="J3917" s="30"/>
      <c r="K3917" s="30"/>
      <c r="L3917" s="30"/>
      <c r="M3917" s="30"/>
      <c r="N3917" s="30"/>
      <c r="O3917" s="30"/>
      <c r="P3917" s="30"/>
      <c r="Q3917" s="30"/>
      <c r="R3917" s="30"/>
      <c r="S3917" s="30"/>
      <c r="T3917" s="30"/>
      <c r="U3917" s="30"/>
      <c r="V3917" s="30"/>
      <c r="W3917" s="30"/>
      <c r="X3917" s="31"/>
      <c r="Y3917" s="30"/>
      <c r="Z3917" s="32"/>
    </row>
    <row r="3918" spans="2:26" x14ac:dyDescent="0.2">
      <c r="B3918" s="34"/>
      <c r="C3918" s="30"/>
      <c r="D3918" s="30"/>
      <c r="E3918" s="30"/>
      <c r="F3918" s="30"/>
      <c r="G3918" s="30"/>
      <c r="H3918" s="30"/>
      <c r="I3918" s="30"/>
      <c r="J3918" s="30"/>
      <c r="K3918" s="30"/>
      <c r="L3918" s="30"/>
      <c r="M3918" s="30"/>
      <c r="N3918" s="30"/>
      <c r="O3918" s="30"/>
      <c r="P3918" s="30"/>
      <c r="Q3918" s="30"/>
      <c r="R3918" s="30"/>
      <c r="S3918" s="30"/>
      <c r="T3918" s="30"/>
      <c r="U3918" s="30"/>
      <c r="V3918" s="30"/>
      <c r="W3918" s="30"/>
      <c r="X3918" s="31"/>
      <c r="Y3918" s="30"/>
      <c r="Z3918" s="32"/>
    </row>
    <row r="3919" spans="2:26" x14ac:dyDescent="0.2">
      <c r="B3919" s="34"/>
      <c r="C3919" s="30"/>
      <c r="D3919" s="30"/>
      <c r="E3919" s="30"/>
      <c r="F3919" s="30"/>
      <c r="G3919" s="30"/>
      <c r="H3919" s="30"/>
      <c r="I3919" s="30"/>
      <c r="J3919" s="30"/>
      <c r="K3919" s="30"/>
      <c r="L3919" s="30"/>
      <c r="M3919" s="30"/>
      <c r="N3919" s="30"/>
      <c r="O3919" s="30"/>
      <c r="P3919" s="30"/>
      <c r="Q3919" s="30"/>
      <c r="R3919" s="30"/>
      <c r="S3919" s="30"/>
      <c r="T3919" s="30"/>
      <c r="U3919" s="30"/>
      <c r="V3919" s="30"/>
      <c r="W3919" s="30"/>
      <c r="X3919" s="31"/>
      <c r="Y3919" s="30"/>
      <c r="Z3919" s="32"/>
    </row>
    <row r="3920" spans="2:26" x14ac:dyDescent="0.2">
      <c r="B3920" s="34"/>
      <c r="C3920" s="30"/>
      <c r="D3920" s="30"/>
      <c r="E3920" s="30"/>
      <c r="F3920" s="30"/>
      <c r="G3920" s="30"/>
      <c r="H3920" s="30"/>
      <c r="I3920" s="30"/>
      <c r="J3920" s="30"/>
      <c r="K3920" s="30"/>
      <c r="L3920" s="30"/>
      <c r="M3920" s="30"/>
      <c r="N3920" s="30"/>
      <c r="O3920" s="30"/>
      <c r="P3920" s="30"/>
      <c r="Q3920" s="30"/>
      <c r="R3920" s="30"/>
      <c r="S3920" s="30"/>
      <c r="T3920" s="30"/>
      <c r="U3920" s="30"/>
      <c r="V3920" s="30"/>
      <c r="W3920" s="30"/>
      <c r="X3920" s="31"/>
      <c r="Y3920" s="30"/>
      <c r="Z3920" s="32"/>
    </row>
    <row r="3921" spans="2:26" x14ac:dyDescent="0.2">
      <c r="B3921" s="34"/>
      <c r="C3921" s="30"/>
      <c r="D3921" s="30"/>
      <c r="E3921" s="30"/>
      <c r="F3921" s="30"/>
      <c r="G3921" s="30"/>
      <c r="H3921" s="30"/>
      <c r="I3921" s="30"/>
      <c r="J3921" s="30"/>
      <c r="K3921" s="30"/>
      <c r="L3921" s="30"/>
      <c r="M3921" s="30"/>
      <c r="N3921" s="30"/>
      <c r="O3921" s="30"/>
      <c r="P3921" s="30"/>
      <c r="Q3921" s="30"/>
      <c r="R3921" s="30"/>
      <c r="S3921" s="30"/>
      <c r="T3921" s="30"/>
      <c r="U3921" s="30"/>
      <c r="V3921" s="30"/>
      <c r="W3921" s="30"/>
      <c r="X3921" s="31"/>
      <c r="Y3921" s="30"/>
      <c r="Z3921" s="32"/>
    </row>
    <row r="3922" spans="2:26" x14ac:dyDescent="0.2">
      <c r="B3922" s="34"/>
      <c r="C3922" s="30"/>
      <c r="D3922" s="30"/>
      <c r="E3922" s="30"/>
      <c r="F3922" s="30"/>
      <c r="G3922" s="30"/>
      <c r="H3922" s="30"/>
      <c r="I3922" s="30"/>
      <c r="J3922" s="30"/>
      <c r="K3922" s="30"/>
      <c r="L3922" s="30"/>
      <c r="M3922" s="30"/>
      <c r="N3922" s="30"/>
      <c r="O3922" s="30"/>
      <c r="P3922" s="30"/>
      <c r="Q3922" s="30"/>
      <c r="R3922" s="30"/>
      <c r="S3922" s="30"/>
      <c r="T3922" s="30"/>
      <c r="U3922" s="30"/>
      <c r="V3922" s="30"/>
      <c r="W3922" s="30"/>
      <c r="X3922" s="31"/>
      <c r="Y3922" s="30"/>
      <c r="Z3922" s="32"/>
    </row>
    <row r="3923" spans="2:26" x14ac:dyDescent="0.2">
      <c r="B3923" s="34"/>
      <c r="C3923" s="30"/>
      <c r="D3923" s="30"/>
      <c r="E3923" s="30"/>
      <c r="F3923" s="30"/>
      <c r="G3923" s="30"/>
      <c r="H3923" s="30"/>
      <c r="I3923" s="30"/>
      <c r="J3923" s="30"/>
      <c r="K3923" s="30"/>
      <c r="L3923" s="30"/>
      <c r="M3923" s="30"/>
      <c r="N3923" s="30"/>
      <c r="O3923" s="30"/>
      <c r="P3923" s="30"/>
      <c r="Q3923" s="30"/>
      <c r="R3923" s="30"/>
      <c r="S3923" s="30"/>
      <c r="T3923" s="30"/>
      <c r="U3923" s="30"/>
      <c r="V3923" s="30"/>
      <c r="W3923" s="30"/>
      <c r="X3923" s="31"/>
      <c r="Y3923" s="30"/>
      <c r="Z3923" s="32"/>
    </row>
    <row r="3924" spans="2:26" x14ac:dyDescent="0.2">
      <c r="B3924" s="34"/>
      <c r="C3924" s="30"/>
      <c r="D3924" s="30"/>
      <c r="E3924" s="30"/>
      <c r="F3924" s="30"/>
      <c r="G3924" s="30"/>
      <c r="H3924" s="30"/>
      <c r="I3924" s="30"/>
      <c r="J3924" s="30"/>
      <c r="K3924" s="30"/>
      <c r="L3924" s="30"/>
      <c r="M3924" s="30"/>
      <c r="N3924" s="30"/>
      <c r="O3924" s="30"/>
      <c r="P3924" s="30"/>
      <c r="Q3924" s="30"/>
      <c r="R3924" s="30"/>
      <c r="S3924" s="30"/>
      <c r="T3924" s="30"/>
      <c r="U3924" s="30"/>
      <c r="V3924" s="30"/>
      <c r="W3924" s="30"/>
      <c r="X3924" s="31"/>
      <c r="Y3924" s="30"/>
      <c r="Z3924" s="32"/>
    </row>
    <row r="3925" spans="2:26" x14ac:dyDescent="0.2">
      <c r="B3925" s="34"/>
      <c r="C3925" s="30"/>
      <c r="D3925" s="30"/>
      <c r="E3925" s="30"/>
      <c r="F3925" s="30"/>
      <c r="G3925" s="30"/>
      <c r="H3925" s="30"/>
      <c r="I3925" s="30"/>
      <c r="J3925" s="30"/>
      <c r="K3925" s="30"/>
      <c r="L3925" s="30"/>
      <c r="M3925" s="30"/>
      <c r="N3925" s="30"/>
      <c r="O3925" s="30"/>
      <c r="P3925" s="30"/>
      <c r="Q3925" s="30"/>
      <c r="R3925" s="30"/>
      <c r="S3925" s="30"/>
      <c r="T3925" s="30"/>
      <c r="U3925" s="30"/>
      <c r="V3925" s="30"/>
      <c r="W3925" s="30"/>
      <c r="X3925" s="31"/>
      <c r="Y3925" s="30"/>
      <c r="Z3925" s="32"/>
    </row>
    <row r="3926" spans="2:26" x14ac:dyDescent="0.2">
      <c r="B3926" s="34"/>
      <c r="C3926" s="30"/>
      <c r="D3926" s="30"/>
      <c r="E3926" s="30"/>
      <c r="F3926" s="30"/>
      <c r="G3926" s="30"/>
      <c r="H3926" s="30"/>
      <c r="I3926" s="30"/>
      <c r="J3926" s="30"/>
      <c r="K3926" s="30"/>
      <c r="L3926" s="30"/>
      <c r="M3926" s="30"/>
      <c r="N3926" s="30"/>
      <c r="O3926" s="30"/>
      <c r="P3926" s="30"/>
      <c r="Q3926" s="30"/>
      <c r="R3926" s="30"/>
      <c r="S3926" s="30"/>
      <c r="T3926" s="30"/>
      <c r="U3926" s="30"/>
      <c r="V3926" s="30"/>
      <c r="W3926" s="30"/>
      <c r="X3926" s="31"/>
      <c r="Y3926" s="30"/>
      <c r="Z3926" s="32"/>
    </row>
    <row r="3927" spans="2:26" x14ac:dyDescent="0.2">
      <c r="B3927" s="34"/>
      <c r="C3927" s="30"/>
      <c r="D3927" s="30"/>
      <c r="E3927" s="30"/>
      <c r="F3927" s="30"/>
      <c r="G3927" s="30"/>
      <c r="H3927" s="30"/>
      <c r="I3927" s="30"/>
      <c r="J3927" s="30"/>
      <c r="K3927" s="30"/>
      <c r="L3927" s="30"/>
      <c r="M3927" s="30"/>
      <c r="N3927" s="30"/>
      <c r="O3927" s="30"/>
      <c r="P3927" s="30"/>
      <c r="Q3927" s="30"/>
      <c r="R3927" s="30"/>
      <c r="S3927" s="30"/>
      <c r="T3927" s="30"/>
      <c r="U3927" s="30"/>
      <c r="V3927" s="30"/>
      <c r="W3927" s="30"/>
      <c r="X3927" s="31"/>
      <c r="Y3927" s="30"/>
      <c r="Z3927" s="32"/>
    </row>
    <row r="3928" spans="2:26" x14ac:dyDescent="0.2">
      <c r="B3928" s="34"/>
      <c r="C3928" s="30"/>
      <c r="D3928" s="30"/>
      <c r="E3928" s="30"/>
      <c r="F3928" s="30"/>
      <c r="G3928" s="30"/>
      <c r="H3928" s="30"/>
      <c r="I3928" s="30"/>
      <c r="J3928" s="30"/>
      <c r="K3928" s="30"/>
      <c r="L3928" s="30"/>
      <c r="M3928" s="30"/>
      <c r="N3928" s="30"/>
      <c r="O3928" s="30"/>
      <c r="P3928" s="30"/>
      <c r="Q3928" s="30"/>
      <c r="R3928" s="30"/>
      <c r="S3928" s="30"/>
      <c r="T3928" s="30"/>
      <c r="U3928" s="30"/>
      <c r="V3928" s="30"/>
      <c r="W3928" s="30"/>
      <c r="X3928" s="31"/>
      <c r="Y3928" s="30"/>
      <c r="Z3928" s="32"/>
    </row>
    <row r="3929" spans="2:26" x14ac:dyDescent="0.2">
      <c r="B3929" s="34"/>
      <c r="C3929" s="30"/>
      <c r="D3929" s="30"/>
      <c r="E3929" s="30"/>
      <c r="F3929" s="30"/>
      <c r="G3929" s="30"/>
      <c r="H3929" s="30"/>
      <c r="I3929" s="30"/>
      <c r="J3929" s="30"/>
      <c r="K3929" s="30"/>
      <c r="L3929" s="30"/>
      <c r="M3929" s="30"/>
      <c r="N3929" s="30"/>
      <c r="O3929" s="30"/>
      <c r="P3929" s="30"/>
      <c r="Q3929" s="30"/>
      <c r="R3929" s="30"/>
      <c r="S3929" s="30"/>
      <c r="T3929" s="30"/>
      <c r="U3929" s="30"/>
      <c r="V3929" s="30"/>
      <c r="W3929" s="30"/>
      <c r="X3929" s="31"/>
      <c r="Y3929" s="30"/>
      <c r="Z3929" s="32"/>
    </row>
    <row r="3930" spans="2:26" x14ac:dyDescent="0.2">
      <c r="B3930" s="34"/>
      <c r="C3930" s="30"/>
      <c r="D3930" s="30"/>
      <c r="E3930" s="30"/>
      <c r="F3930" s="30"/>
      <c r="G3930" s="30"/>
      <c r="H3930" s="30"/>
      <c r="I3930" s="30"/>
      <c r="J3930" s="30"/>
      <c r="K3930" s="30"/>
      <c r="L3930" s="30"/>
      <c r="M3930" s="30"/>
      <c r="N3930" s="30"/>
      <c r="O3930" s="30"/>
      <c r="P3930" s="30"/>
      <c r="Q3930" s="30"/>
      <c r="R3930" s="30"/>
      <c r="S3930" s="30"/>
      <c r="T3930" s="30"/>
      <c r="U3930" s="30"/>
      <c r="V3930" s="30"/>
      <c r="W3930" s="30"/>
      <c r="X3930" s="31"/>
      <c r="Y3930" s="30"/>
      <c r="Z3930" s="32"/>
    </row>
    <row r="3931" spans="2:26" x14ac:dyDescent="0.2">
      <c r="B3931" s="34"/>
      <c r="C3931" s="30"/>
      <c r="D3931" s="30"/>
      <c r="E3931" s="30"/>
      <c r="F3931" s="30"/>
      <c r="G3931" s="30"/>
      <c r="H3931" s="30"/>
      <c r="I3931" s="30"/>
      <c r="J3931" s="30"/>
      <c r="K3931" s="30"/>
      <c r="L3931" s="30"/>
      <c r="M3931" s="30"/>
      <c r="N3931" s="30"/>
      <c r="O3931" s="30"/>
      <c r="P3931" s="30"/>
      <c r="Q3931" s="30"/>
      <c r="R3931" s="30"/>
      <c r="S3931" s="30"/>
      <c r="T3931" s="30"/>
      <c r="U3931" s="30"/>
      <c r="V3931" s="30"/>
      <c r="W3931" s="30"/>
      <c r="X3931" s="31"/>
      <c r="Y3931" s="30"/>
      <c r="Z3931" s="32"/>
    </row>
    <row r="3932" spans="2:26" x14ac:dyDescent="0.2">
      <c r="B3932" s="34"/>
      <c r="C3932" s="30"/>
      <c r="D3932" s="30"/>
      <c r="E3932" s="30"/>
      <c r="F3932" s="30"/>
      <c r="G3932" s="30"/>
      <c r="H3932" s="30"/>
      <c r="I3932" s="30"/>
      <c r="J3932" s="30"/>
      <c r="K3932" s="30"/>
      <c r="L3932" s="30"/>
      <c r="M3932" s="30"/>
      <c r="N3932" s="30"/>
      <c r="O3932" s="30"/>
      <c r="P3932" s="30"/>
      <c r="Q3932" s="30"/>
      <c r="R3932" s="30"/>
      <c r="S3932" s="30"/>
      <c r="T3932" s="30"/>
      <c r="U3932" s="30"/>
      <c r="V3932" s="30"/>
      <c r="W3932" s="30"/>
      <c r="X3932" s="31"/>
      <c r="Y3932" s="30"/>
      <c r="Z3932" s="32"/>
    </row>
    <row r="3933" spans="2:26" x14ac:dyDescent="0.2">
      <c r="B3933" s="34"/>
      <c r="C3933" s="30"/>
      <c r="D3933" s="30"/>
      <c r="E3933" s="30"/>
      <c r="F3933" s="30"/>
      <c r="G3933" s="30"/>
      <c r="H3933" s="30"/>
      <c r="I3933" s="30"/>
      <c r="J3933" s="30"/>
      <c r="K3933" s="30"/>
      <c r="L3933" s="30"/>
      <c r="M3933" s="30"/>
      <c r="N3933" s="30"/>
      <c r="O3933" s="30"/>
      <c r="P3933" s="30"/>
      <c r="Q3933" s="30"/>
      <c r="R3933" s="30"/>
      <c r="S3933" s="30"/>
      <c r="T3933" s="30"/>
      <c r="U3933" s="30"/>
      <c r="V3933" s="30"/>
      <c r="W3933" s="30"/>
      <c r="X3933" s="31"/>
      <c r="Y3933" s="30"/>
      <c r="Z3933" s="32"/>
    </row>
    <row r="3934" spans="2:26" x14ac:dyDescent="0.2">
      <c r="B3934" s="34"/>
      <c r="C3934" s="30"/>
      <c r="D3934" s="30"/>
      <c r="E3934" s="30"/>
      <c r="F3934" s="30"/>
      <c r="G3934" s="30"/>
      <c r="H3934" s="30"/>
      <c r="I3934" s="30"/>
      <c r="J3934" s="30"/>
      <c r="K3934" s="30"/>
      <c r="L3934" s="30"/>
      <c r="M3934" s="30"/>
      <c r="N3934" s="30"/>
      <c r="O3934" s="30"/>
      <c r="P3934" s="30"/>
      <c r="Q3934" s="30"/>
      <c r="R3934" s="30"/>
      <c r="S3934" s="30"/>
      <c r="T3934" s="30"/>
      <c r="U3934" s="30"/>
      <c r="V3934" s="30"/>
      <c r="W3934" s="30"/>
      <c r="X3934" s="31"/>
      <c r="Y3934" s="30"/>
      <c r="Z3934" s="32"/>
    </row>
    <row r="3935" spans="2:26" x14ac:dyDescent="0.2">
      <c r="B3935" s="34"/>
      <c r="C3935" s="30"/>
      <c r="D3935" s="30"/>
      <c r="E3935" s="30"/>
      <c r="F3935" s="30"/>
      <c r="G3935" s="30"/>
      <c r="H3935" s="30"/>
      <c r="I3935" s="30"/>
      <c r="J3935" s="30"/>
      <c r="K3935" s="30"/>
      <c r="L3935" s="30"/>
      <c r="M3935" s="30"/>
      <c r="N3935" s="30"/>
      <c r="O3935" s="30"/>
      <c r="P3935" s="30"/>
      <c r="Q3935" s="30"/>
      <c r="R3935" s="30"/>
      <c r="S3935" s="30"/>
      <c r="T3935" s="30"/>
      <c r="U3935" s="30"/>
      <c r="V3935" s="30"/>
      <c r="W3935" s="30"/>
      <c r="X3935" s="31"/>
      <c r="Y3935" s="30"/>
      <c r="Z3935" s="32"/>
    </row>
    <row r="3936" spans="2:26" x14ac:dyDescent="0.2">
      <c r="B3936" s="34"/>
      <c r="C3936" s="30"/>
      <c r="D3936" s="30"/>
      <c r="E3936" s="30"/>
      <c r="F3936" s="30"/>
      <c r="G3936" s="30"/>
      <c r="H3936" s="30"/>
      <c r="I3936" s="30"/>
      <c r="J3936" s="30"/>
      <c r="K3936" s="30"/>
      <c r="L3936" s="30"/>
      <c r="M3936" s="30"/>
      <c r="N3936" s="30"/>
      <c r="O3936" s="30"/>
      <c r="P3936" s="30"/>
      <c r="Q3936" s="30"/>
      <c r="R3936" s="30"/>
      <c r="S3936" s="30"/>
      <c r="T3936" s="30"/>
      <c r="U3936" s="30"/>
      <c r="V3936" s="30"/>
      <c r="W3936" s="30"/>
      <c r="X3936" s="31"/>
      <c r="Y3936" s="30"/>
      <c r="Z3936" s="32"/>
    </row>
    <row r="3937" spans="2:26" x14ac:dyDescent="0.2">
      <c r="B3937" s="34"/>
      <c r="C3937" s="30"/>
      <c r="D3937" s="30"/>
      <c r="E3937" s="30"/>
      <c r="F3937" s="30"/>
      <c r="G3937" s="30"/>
      <c r="H3937" s="30"/>
      <c r="I3937" s="30"/>
      <c r="J3937" s="30"/>
      <c r="K3937" s="30"/>
      <c r="L3937" s="30"/>
      <c r="M3937" s="30"/>
      <c r="N3937" s="30"/>
      <c r="O3937" s="30"/>
      <c r="P3937" s="30"/>
      <c r="Q3937" s="30"/>
      <c r="R3937" s="30"/>
      <c r="S3937" s="30"/>
      <c r="T3937" s="30"/>
      <c r="U3937" s="30"/>
      <c r="V3937" s="30"/>
      <c r="W3937" s="30"/>
      <c r="X3937" s="31"/>
      <c r="Y3937" s="30"/>
      <c r="Z3937" s="32"/>
    </row>
    <row r="3938" spans="2:26" x14ac:dyDescent="0.2">
      <c r="B3938" s="34"/>
      <c r="C3938" s="30"/>
      <c r="D3938" s="30"/>
      <c r="E3938" s="30"/>
      <c r="F3938" s="30"/>
      <c r="G3938" s="30"/>
      <c r="H3938" s="30"/>
      <c r="I3938" s="30"/>
      <c r="J3938" s="30"/>
      <c r="K3938" s="30"/>
      <c r="L3938" s="30"/>
      <c r="M3938" s="30"/>
      <c r="N3938" s="30"/>
      <c r="O3938" s="30"/>
      <c r="P3938" s="30"/>
      <c r="Q3938" s="30"/>
      <c r="R3938" s="30"/>
      <c r="S3938" s="30"/>
      <c r="T3938" s="30"/>
      <c r="U3938" s="30"/>
      <c r="V3938" s="30"/>
      <c r="W3938" s="30"/>
      <c r="X3938" s="31"/>
      <c r="Y3938" s="30"/>
      <c r="Z3938" s="32"/>
    </row>
    <row r="3939" spans="2:26" x14ac:dyDescent="0.2">
      <c r="B3939" s="34"/>
      <c r="C3939" s="30"/>
      <c r="D3939" s="30"/>
      <c r="E3939" s="30"/>
      <c r="F3939" s="30"/>
      <c r="G3939" s="30"/>
      <c r="H3939" s="30"/>
      <c r="I3939" s="30"/>
      <c r="J3939" s="30"/>
      <c r="K3939" s="30"/>
      <c r="L3939" s="30"/>
      <c r="M3939" s="30"/>
      <c r="N3939" s="30"/>
      <c r="O3939" s="30"/>
      <c r="P3939" s="30"/>
      <c r="Q3939" s="30"/>
      <c r="R3939" s="30"/>
      <c r="S3939" s="30"/>
      <c r="T3939" s="30"/>
      <c r="U3939" s="30"/>
      <c r="V3939" s="30"/>
      <c r="W3939" s="30"/>
      <c r="X3939" s="31"/>
      <c r="Y3939" s="30"/>
      <c r="Z3939" s="32"/>
    </row>
    <row r="3940" spans="2:26" x14ac:dyDescent="0.2">
      <c r="B3940" s="34"/>
      <c r="C3940" s="30"/>
      <c r="D3940" s="30"/>
      <c r="E3940" s="30"/>
      <c r="F3940" s="30"/>
      <c r="G3940" s="30"/>
      <c r="H3940" s="30"/>
      <c r="I3940" s="30"/>
      <c r="J3940" s="30"/>
      <c r="K3940" s="30"/>
      <c r="L3940" s="30"/>
      <c r="M3940" s="30"/>
      <c r="N3940" s="30"/>
      <c r="O3940" s="30"/>
      <c r="P3940" s="30"/>
      <c r="Q3940" s="30"/>
      <c r="R3940" s="30"/>
      <c r="S3940" s="30"/>
      <c r="T3940" s="30"/>
      <c r="U3940" s="30"/>
      <c r="V3940" s="30"/>
      <c r="W3940" s="30"/>
      <c r="X3940" s="31"/>
      <c r="Y3940" s="30"/>
      <c r="Z3940" s="32"/>
    </row>
    <row r="3941" spans="2:26" x14ac:dyDescent="0.2">
      <c r="B3941" s="34"/>
      <c r="C3941" s="30"/>
      <c r="D3941" s="30"/>
      <c r="E3941" s="30"/>
      <c r="F3941" s="30"/>
      <c r="G3941" s="30"/>
      <c r="H3941" s="30"/>
      <c r="I3941" s="30"/>
      <c r="J3941" s="30"/>
      <c r="K3941" s="30"/>
      <c r="L3941" s="30"/>
      <c r="M3941" s="30"/>
      <c r="N3941" s="30"/>
      <c r="O3941" s="30"/>
      <c r="P3941" s="30"/>
      <c r="Q3941" s="30"/>
      <c r="R3941" s="30"/>
      <c r="S3941" s="30"/>
      <c r="T3941" s="30"/>
      <c r="U3941" s="30"/>
      <c r="V3941" s="30"/>
      <c r="W3941" s="30"/>
      <c r="X3941" s="31"/>
      <c r="Y3941" s="30"/>
      <c r="Z3941" s="32"/>
    </row>
    <row r="3942" spans="2:26" x14ac:dyDescent="0.2">
      <c r="B3942" s="34"/>
      <c r="C3942" s="30"/>
      <c r="D3942" s="30"/>
      <c r="E3942" s="30"/>
      <c r="F3942" s="30"/>
      <c r="G3942" s="30"/>
      <c r="H3942" s="30"/>
      <c r="I3942" s="30"/>
      <c r="J3942" s="30"/>
      <c r="K3942" s="30"/>
      <c r="L3942" s="30"/>
      <c r="M3942" s="30"/>
      <c r="N3942" s="30"/>
      <c r="O3942" s="30"/>
      <c r="P3942" s="30"/>
      <c r="Q3942" s="30"/>
      <c r="R3942" s="30"/>
      <c r="S3942" s="30"/>
      <c r="T3942" s="30"/>
      <c r="U3942" s="30"/>
      <c r="V3942" s="30"/>
      <c r="W3942" s="30"/>
      <c r="X3942" s="31"/>
      <c r="Y3942" s="30"/>
      <c r="Z3942" s="32"/>
    </row>
    <row r="3943" spans="2:26" x14ac:dyDescent="0.2">
      <c r="B3943" s="34"/>
      <c r="C3943" s="30"/>
      <c r="D3943" s="30"/>
      <c r="E3943" s="30"/>
      <c r="F3943" s="30"/>
      <c r="G3943" s="30"/>
      <c r="H3943" s="30"/>
      <c r="I3943" s="30"/>
      <c r="J3943" s="30"/>
      <c r="K3943" s="30"/>
      <c r="L3943" s="30"/>
      <c r="M3943" s="30"/>
      <c r="N3943" s="30"/>
      <c r="O3943" s="30"/>
      <c r="P3943" s="30"/>
      <c r="Q3943" s="30"/>
      <c r="R3943" s="30"/>
      <c r="S3943" s="30"/>
      <c r="T3943" s="30"/>
      <c r="U3943" s="30"/>
      <c r="V3943" s="30"/>
      <c r="W3943" s="30"/>
      <c r="X3943" s="31"/>
      <c r="Y3943" s="30"/>
      <c r="Z3943" s="32"/>
    </row>
    <row r="3944" spans="2:26" x14ac:dyDescent="0.2">
      <c r="B3944" s="34"/>
      <c r="C3944" s="30"/>
      <c r="D3944" s="30"/>
      <c r="E3944" s="30"/>
      <c r="F3944" s="30"/>
      <c r="G3944" s="30"/>
      <c r="H3944" s="30"/>
      <c r="I3944" s="30"/>
      <c r="J3944" s="30"/>
      <c r="K3944" s="30"/>
      <c r="L3944" s="30"/>
      <c r="M3944" s="30"/>
      <c r="N3944" s="30"/>
      <c r="O3944" s="30"/>
      <c r="P3944" s="30"/>
      <c r="Q3944" s="30"/>
      <c r="R3944" s="30"/>
      <c r="S3944" s="30"/>
      <c r="T3944" s="30"/>
      <c r="U3944" s="30"/>
      <c r="V3944" s="30"/>
      <c r="W3944" s="30"/>
      <c r="X3944" s="31"/>
      <c r="Y3944" s="30"/>
      <c r="Z3944" s="32"/>
    </row>
    <row r="3945" spans="2:26" x14ac:dyDescent="0.2">
      <c r="B3945" s="34"/>
      <c r="C3945" s="30"/>
      <c r="D3945" s="30"/>
      <c r="E3945" s="30"/>
      <c r="F3945" s="30"/>
      <c r="G3945" s="30"/>
      <c r="H3945" s="30"/>
      <c r="I3945" s="30"/>
      <c r="J3945" s="30"/>
      <c r="K3945" s="30"/>
      <c r="L3945" s="30"/>
      <c r="M3945" s="30"/>
      <c r="N3945" s="30"/>
      <c r="O3945" s="30"/>
      <c r="P3945" s="30"/>
      <c r="Q3945" s="30"/>
      <c r="R3945" s="30"/>
      <c r="S3945" s="30"/>
      <c r="T3945" s="30"/>
      <c r="U3945" s="30"/>
      <c r="V3945" s="30"/>
      <c r="W3945" s="30"/>
      <c r="X3945" s="31"/>
      <c r="Y3945" s="30"/>
      <c r="Z3945" s="32"/>
    </row>
    <row r="3946" spans="2:26" x14ac:dyDescent="0.2">
      <c r="B3946" s="34"/>
      <c r="C3946" s="30"/>
      <c r="D3946" s="30"/>
      <c r="E3946" s="30"/>
      <c r="F3946" s="30"/>
      <c r="G3946" s="30"/>
      <c r="H3946" s="30"/>
      <c r="I3946" s="30"/>
      <c r="J3946" s="30"/>
      <c r="K3946" s="30"/>
      <c r="L3946" s="30"/>
      <c r="M3946" s="30"/>
      <c r="N3946" s="30"/>
      <c r="O3946" s="30"/>
      <c r="P3946" s="30"/>
      <c r="Q3946" s="30"/>
      <c r="R3946" s="30"/>
      <c r="S3946" s="30"/>
      <c r="T3946" s="30"/>
      <c r="U3946" s="30"/>
      <c r="V3946" s="30"/>
      <c r="W3946" s="30"/>
      <c r="X3946" s="31"/>
      <c r="Y3946" s="30"/>
      <c r="Z3946" s="32"/>
    </row>
    <row r="3947" spans="2:26" x14ac:dyDescent="0.2">
      <c r="B3947" s="34"/>
      <c r="C3947" s="30"/>
      <c r="D3947" s="30"/>
      <c r="E3947" s="30"/>
      <c r="F3947" s="30"/>
      <c r="G3947" s="30"/>
      <c r="H3947" s="30"/>
      <c r="I3947" s="30"/>
      <c r="J3947" s="30"/>
      <c r="K3947" s="30"/>
      <c r="L3947" s="30"/>
      <c r="M3947" s="30"/>
      <c r="N3947" s="30"/>
      <c r="O3947" s="30"/>
      <c r="P3947" s="30"/>
      <c r="Q3947" s="30"/>
      <c r="R3947" s="30"/>
      <c r="S3947" s="30"/>
      <c r="T3947" s="30"/>
      <c r="U3947" s="30"/>
      <c r="V3947" s="30"/>
      <c r="W3947" s="30"/>
      <c r="X3947" s="31"/>
      <c r="Y3947" s="30"/>
      <c r="Z3947" s="32"/>
    </row>
    <row r="3948" spans="2:26" x14ac:dyDescent="0.2">
      <c r="B3948" s="34"/>
      <c r="C3948" s="30"/>
      <c r="D3948" s="30"/>
      <c r="E3948" s="30"/>
      <c r="F3948" s="30"/>
      <c r="G3948" s="30"/>
      <c r="H3948" s="30"/>
      <c r="I3948" s="30"/>
      <c r="J3948" s="30"/>
      <c r="K3948" s="30"/>
      <c r="L3948" s="30"/>
      <c r="M3948" s="30"/>
      <c r="N3948" s="30"/>
      <c r="O3948" s="30"/>
      <c r="P3948" s="30"/>
      <c r="Q3948" s="30"/>
      <c r="R3948" s="30"/>
      <c r="S3948" s="30"/>
      <c r="T3948" s="30"/>
      <c r="U3948" s="30"/>
      <c r="V3948" s="30"/>
      <c r="W3948" s="30"/>
      <c r="X3948" s="31"/>
      <c r="Y3948" s="30"/>
      <c r="Z3948" s="32"/>
    </row>
    <row r="3949" spans="2:26" x14ac:dyDescent="0.2">
      <c r="B3949" s="34"/>
      <c r="C3949" s="30"/>
      <c r="D3949" s="30"/>
      <c r="E3949" s="30"/>
      <c r="F3949" s="30"/>
      <c r="G3949" s="30"/>
      <c r="H3949" s="30"/>
      <c r="I3949" s="30"/>
      <c r="J3949" s="30"/>
      <c r="K3949" s="30"/>
      <c r="L3949" s="30"/>
      <c r="M3949" s="30"/>
      <c r="N3949" s="30"/>
      <c r="O3949" s="30"/>
      <c r="P3949" s="30"/>
      <c r="Q3949" s="30"/>
      <c r="R3949" s="30"/>
      <c r="S3949" s="30"/>
      <c r="T3949" s="30"/>
      <c r="U3949" s="30"/>
      <c r="V3949" s="30"/>
      <c r="W3949" s="30"/>
      <c r="X3949" s="31"/>
      <c r="Y3949" s="30"/>
      <c r="Z3949" s="32"/>
    </row>
    <row r="3950" spans="2:26" x14ac:dyDescent="0.2">
      <c r="B3950" s="34"/>
      <c r="C3950" s="30"/>
      <c r="D3950" s="30"/>
      <c r="E3950" s="30"/>
      <c r="F3950" s="30"/>
      <c r="G3950" s="30"/>
      <c r="H3950" s="30"/>
      <c r="I3950" s="30"/>
      <c r="J3950" s="30"/>
      <c r="K3950" s="30"/>
      <c r="L3950" s="30"/>
      <c r="M3950" s="30"/>
      <c r="N3950" s="30"/>
      <c r="O3950" s="30"/>
      <c r="P3950" s="30"/>
      <c r="Q3950" s="30"/>
      <c r="R3950" s="30"/>
      <c r="S3950" s="30"/>
      <c r="T3950" s="30"/>
      <c r="U3950" s="30"/>
      <c r="V3950" s="30"/>
      <c r="W3950" s="30"/>
      <c r="X3950" s="31"/>
      <c r="Y3950" s="30"/>
      <c r="Z3950" s="32"/>
    </row>
    <row r="3951" spans="2:26" x14ac:dyDescent="0.2">
      <c r="B3951" s="34"/>
      <c r="C3951" s="30"/>
      <c r="D3951" s="30"/>
      <c r="E3951" s="30"/>
      <c r="F3951" s="30"/>
      <c r="G3951" s="30"/>
      <c r="H3951" s="30"/>
      <c r="I3951" s="30"/>
      <c r="J3951" s="30"/>
      <c r="K3951" s="30"/>
      <c r="L3951" s="30"/>
      <c r="M3951" s="30"/>
      <c r="N3951" s="30"/>
      <c r="O3951" s="30"/>
      <c r="P3951" s="30"/>
      <c r="Q3951" s="30"/>
      <c r="R3951" s="30"/>
      <c r="S3951" s="30"/>
      <c r="T3951" s="30"/>
      <c r="U3951" s="30"/>
      <c r="V3951" s="30"/>
      <c r="W3951" s="30"/>
      <c r="X3951" s="31"/>
      <c r="Y3951" s="30"/>
      <c r="Z3951" s="32"/>
    </row>
    <row r="3952" spans="2:26" x14ac:dyDescent="0.2">
      <c r="B3952" s="34"/>
      <c r="C3952" s="30"/>
      <c r="D3952" s="30"/>
      <c r="E3952" s="30"/>
      <c r="F3952" s="30"/>
      <c r="G3952" s="30"/>
      <c r="H3952" s="30"/>
      <c r="I3952" s="30"/>
      <c r="J3952" s="30"/>
      <c r="K3952" s="30"/>
      <c r="L3952" s="30"/>
      <c r="M3952" s="30"/>
      <c r="N3952" s="30"/>
      <c r="O3952" s="30"/>
      <c r="P3952" s="30"/>
      <c r="Q3952" s="30"/>
      <c r="R3952" s="30"/>
      <c r="S3952" s="30"/>
      <c r="T3952" s="30"/>
      <c r="U3952" s="30"/>
      <c r="V3952" s="30"/>
      <c r="W3952" s="30"/>
      <c r="X3952" s="31"/>
      <c r="Y3952" s="30"/>
      <c r="Z3952" s="32"/>
    </row>
    <row r="3953" spans="2:26" x14ac:dyDescent="0.2">
      <c r="B3953" s="34"/>
      <c r="C3953" s="30"/>
      <c r="D3953" s="30"/>
      <c r="E3953" s="30"/>
      <c r="F3953" s="30"/>
      <c r="G3953" s="30"/>
      <c r="H3953" s="30"/>
      <c r="I3953" s="30"/>
      <c r="J3953" s="30"/>
      <c r="K3953" s="30"/>
      <c r="L3953" s="30"/>
      <c r="M3953" s="30"/>
      <c r="N3953" s="30"/>
      <c r="O3953" s="30"/>
      <c r="P3953" s="30"/>
      <c r="Q3953" s="30"/>
      <c r="R3953" s="30"/>
      <c r="S3953" s="30"/>
      <c r="T3953" s="30"/>
      <c r="U3953" s="30"/>
      <c r="V3953" s="30"/>
      <c r="W3953" s="30"/>
      <c r="X3953" s="31"/>
      <c r="Y3953" s="30"/>
      <c r="Z3953" s="32"/>
    </row>
    <row r="3954" spans="2:26" x14ac:dyDescent="0.2">
      <c r="B3954" s="34"/>
      <c r="C3954" s="30"/>
      <c r="D3954" s="30"/>
      <c r="E3954" s="30"/>
      <c r="F3954" s="30"/>
      <c r="G3954" s="30"/>
      <c r="H3954" s="30"/>
      <c r="I3954" s="30"/>
      <c r="J3954" s="30"/>
      <c r="K3954" s="30"/>
      <c r="L3954" s="30"/>
      <c r="M3954" s="30"/>
      <c r="N3954" s="30"/>
      <c r="O3954" s="30"/>
      <c r="P3954" s="30"/>
      <c r="Q3954" s="30"/>
      <c r="R3954" s="30"/>
      <c r="S3954" s="30"/>
      <c r="T3954" s="30"/>
      <c r="U3954" s="30"/>
      <c r="V3954" s="30"/>
      <c r="W3954" s="30"/>
      <c r="X3954" s="31"/>
      <c r="Y3954" s="30"/>
      <c r="Z3954" s="32"/>
    </row>
    <row r="3955" spans="2:26" x14ac:dyDescent="0.2">
      <c r="B3955" s="34"/>
      <c r="C3955" s="30"/>
      <c r="D3955" s="30"/>
      <c r="E3955" s="30"/>
      <c r="F3955" s="30"/>
      <c r="G3955" s="30"/>
      <c r="H3955" s="30"/>
      <c r="I3955" s="30"/>
      <c r="J3955" s="30"/>
      <c r="K3955" s="30"/>
      <c r="L3955" s="30"/>
      <c r="M3955" s="30"/>
      <c r="N3955" s="30"/>
      <c r="O3955" s="30"/>
      <c r="P3955" s="30"/>
      <c r="Q3955" s="30"/>
      <c r="R3955" s="30"/>
      <c r="S3955" s="30"/>
      <c r="T3955" s="30"/>
      <c r="U3955" s="30"/>
      <c r="V3955" s="30"/>
      <c r="W3955" s="30"/>
      <c r="X3955" s="31"/>
      <c r="Y3955" s="30"/>
      <c r="Z3955" s="32"/>
    </row>
    <row r="3956" spans="2:26" x14ac:dyDescent="0.2">
      <c r="B3956" s="34"/>
      <c r="C3956" s="30"/>
      <c r="D3956" s="30"/>
      <c r="E3956" s="30"/>
      <c r="F3956" s="30"/>
      <c r="G3956" s="30"/>
      <c r="H3956" s="30"/>
      <c r="I3956" s="30"/>
      <c r="J3956" s="30"/>
      <c r="K3956" s="30"/>
      <c r="L3956" s="30"/>
      <c r="M3956" s="30"/>
      <c r="N3956" s="30"/>
      <c r="O3956" s="30"/>
      <c r="P3956" s="30"/>
      <c r="Q3956" s="30"/>
      <c r="R3956" s="30"/>
      <c r="S3956" s="30"/>
      <c r="T3956" s="30"/>
      <c r="U3956" s="30"/>
      <c r="V3956" s="30"/>
      <c r="W3956" s="30"/>
      <c r="X3956" s="31"/>
      <c r="Y3956" s="30"/>
      <c r="Z3956" s="32"/>
    </row>
    <row r="3957" spans="2:26" x14ac:dyDescent="0.2">
      <c r="B3957" s="34"/>
      <c r="C3957" s="30"/>
      <c r="D3957" s="30"/>
      <c r="E3957" s="30"/>
      <c r="F3957" s="30"/>
      <c r="G3957" s="30"/>
      <c r="H3957" s="30"/>
      <c r="I3957" s="30"/>
      <c r="J3957" s="30"/>
      <c r="K3957" s="30"/>
      <c r="L3957" s="30"/>
      <c r="M3957" s="30"/>
      <c r="N3957" s="30"/>
      <c r="O3957" s="30"/>
      <c r="P3957" s="30"/>
      <c r="Q3957" s="30"/>
      <c r="R3957" s="30"/>
      <c r="S3957" s="30"/>
      <c r="T3957" s="30"/>
      <c r="U3957" s="30"/>
      <c r="V3957" s="30"/>
      <c r="W3957" s="30"/>
      <c r="X3957" s="31"/>
      <c r="Y3957" s="30"/>
      <c r="Z3957" s="32"/>
    </row>
    <row r="3958" spans="2:26" x14ac:dyDescent="0.2">
      <c r="B3958" s="34"/>
      <c r="C3958" s="30"/>
      <c r="D3958" s="30"/>
      <c r="E3958" s="30"/>
      <c r="F3958" s="30"/>
      <c r="G3958" s="30"/>
      <c r="H3958" s="30"/>
      <c r="I3958" s="30"/>
      <c r="J3958" s="30"/>
      <c r="K3958" s="30"/>
      <c r="L3958" s="30"/>
      <c r="M3958" s="30"/>
      <c r="N3958" s="30"/>
      <c r="O3958" s="30"/>
      <c r="P3958" s="30"/>
      <c r="Q3958" s="30"/>
      <c r="R3958" s="30"/>
      <c r="S3958" s="30"/>
      <c r="T3958" s="30"/>
      <c r="U3958" s="30"/>
      <c r="V3958" s="30"/>
      <c r="W3958" s="30"/>
      <c r="X3958" s="31"/>
      <c r="Y3958" s="30"/>
      <c r="Z3958" s="32"/>
    </row>
    <row r="3959" spans="2:26" x14ac:dyDescent="0.2">
      <c r="B3959" s="34"/>
      <c r="C3959" s="30"/>
      <c r="D3959" s="30"/>
      <c r="E3959" s="30"/>
      <c r="F3959" s="30"/>
      <c r="G3959" s="30"/>
      <c r="H3959" s="30"/>
      <c r="I3959" s="30"/>
      <c r="J3959" s="30"/>
      <c r="K3959" s="30"/>
      <c r="L3959" s="30"/>
      <c r="M3959" s="30"/>
      <c r="N3959" s="30"/>
      <c r="O3959" s="30"/>
      <c r="P3959" s="30"/>
      <c r="Q3959" s="30"/>
      <c r="R3959" s="30"/>
      <c r="S3959" s="30"/>
      <c r="T3959" s="30"/>
      <c r="U3959" s="30"/>
      <c r="V3959" s="30"/>
      <c r="W3959" s="30"/>
      <c r="X3959" s="31"/>
      <c r="Y3959" s="30"/>
      <c r="Z3959" s="32"/>
    </row>
    <row r="3960" spans="2:26" x14ac:dyDescent="0.2">
      <c r="B3960" s="34"/>
      <c r="C3960" s="30"/>
      <c r="D3960" s="30"/>
      <c r="E3960" s="30"/>
      <c r="F3960" s="30"/>
      <c r="G3960" s="30"/>
      <c r="H3960" s="30"/>
      <c r="I3960" s="30"/>
      <c r="J3960" s="30"/>
      <c r="K3960" s="30"/>
      <c r="L3960" s="30"/>
      <c r="M3960" s="30"/>
      <c r="N3960" s="30"/>
      <c r="O3960" s="30"/>
      <c r="P3960" s="30"/>
      <c r="Q3960" s="30"/>
      <c r="R3960" s="30"/>
      <c r="S3960" s="30"/>
      <c r="T3960" s="30"/>
      <c r="U3960" s="30"/>
      <c r="V3960" s="30"/>
      <c r="W3960" s="30"/>
      <c r="X3960" s="31"/>
      <c r="Y3960" s="30"/>
      <c r="Z3960" s="32"/>
    </row>
    <row r="3961" spans="2:26" x14ac:dyDescent="0.2">
      <c r="B3961" s="34"/>
      <c r="C3961" s="30"/>
      <c r="D3961" s="30"/>
      <c r="E3961" s="30"/>
      <c r="F3961" s="30"/>
      <c r="G3961" s="30"/>
      <c r="H3961" s="30"/>
      <c r="I3961" s="30"/>
      <c r="J3961" s="30"/>
      <c r="K3961" s="30"/>
      <c r="L3961" s="30"/>
      <c r="M3961" s="30"/>
      <c r="N3961" s="30"/>
      <c r="O3961" s="30"/>
      <c r="P3961" s="30"/>
      <c r="Q3961" s="30"/>
      <c r="R3961" s="30"/>
      <c r="S3961" s="30"/>
      <c r="T3961" s="30"/>
      <c r="U3961" s="30"/>
      <c r="V3961" s="30"/>
      <c r="W3961" s="30"/>
      <c r="X3961" s="31"/>
      <c r="Y3961" s="30"/>
      <c r="Z3961" s="32"/>
    </row>
    <row r="3962" spans="2:26" x14ac:dyDescent="0.2">
      <c r="B3962" s="34"/>
      <c r="C3962" s="30"/>
      <c r="D3962" s="30"/>
      <c r="E3962" s="30"/>
      <c r="F3962" s="30"/>
      <c r="G3962" s="30"/>
      <c r="H3962" s="30"/>
      <c r="I3962" s="30"/>
      <c r="J3962" s="30"/>
      <c r="K3962" s="30"/>
      <c r="L3962" s="30"/>
      <c r="M3962" s="30"/>
      <c r="N3962" s="30"/>
      <c r="O3962" s="30"/>
      <c r="P3962" s="30"/>
      <c r="Q3962" s="30"/>
      <c r="R3962" s="30"/>
      <c r="S3962" s="30"/>
      <c r="T3962" s="30"/>
      <c r="U3962" s="30"/>
      <c r="V3962" s="30"/>
      <c r="W3962" s="30"/>
      <c r="X3962" s="31"/>
      <c r="Y3962" s="30"/>
      <c r="Z3962" s="32"/>
    </row>
    <row r="3963" spans="2:26" x14ac:dyDescent="0.2">
      <c r="B3963" s="34"/>
      <c r="C3963" s="30"/>
      <c r="D3963" s="30"/>
      <c r="E3963" s="30"/>
      <c r="F3963" s="30"/>
      <c r="G3963" s="30"/>
      <c r="H3963" s="30"/>
      <c r="I3963" s="30"/>
      <c r="J3963" s="30"/>
      <c r="K3963" s="30"/>
      <c r="L3963" s="30"/>
      <c r="M3963" s="30"/>
      <c r="N3963" s="30"/>
      <c r="O3963" s="30"/>
      <c r="P3963" s="30"/>
      <c r="Q3963" s="30"/>
      <c r="R3963" s="30"/>
      <c r="S3963" s="30"/>
      <c r="T3963" s="30"/>
      <c r="U3963" s="30"/>
      <c r="V3963" s="30"/>
      <c r="W3963" s="30"/>
      <c r="X3963" s="31"/>
      <c r="Y3963" s="30"/>
      <c r="Z3963" s="32"/>
    </row>
    <row r="3964" spans="2:26" x14ac:dyDescent="0.2">
      <c r="B3964" s="34"/>
      <c r="C3964" s="30"/>
      <c r="D3964" s="30"/>
      <c r="E3964" s="30"/>
      <c r="F3964" s="30"/>
      <c r="G3964" s="30"/>
      <c r="H3964" s="30"/>
      <c r="I3964" s="30"/>
      <c r="J3964" s="30"/>
      <c r="K3964" s="30"/>
      <c r="L3964" s="30"/>
      <c r="M3964" s="30"/>
      <c r="N3964" s="30"/>
      <c r="O3964" s="30"/>
      <c r="P3964" s="30"/>
      <c r="Q3964" s="30"/>
      <c r="R3964" s="30"/>
      <c r="S3964" s="30"/>
      <c r="T3964" s="30"/>
      <c r="U3964" s="30"/>
      <c r="V3964" s="30"/>
      <c r="W3964" s="30"/>
      <c r="X3964" s="31"/>
      <c r="Y3964" s="30"/>
      <c r="Z3964" s="32"/>
    </row>
    <row r="3965" spans="2:26" x14ac:dyDescent="0.2">
      <c r="B3965" s="34"/>
      <c r="C3965" s="30"/>
      <c r="D3965" s="30"/>
      <c r="E3965" s="30"/>
      <c r="F3965" s="30"/>
      <c r="G3965" s="30"/>
      <c r="H3965" s="30"/>
      <c r="I3965" s="30"/>
      <c r="J3965" s="30"/>
      <c r="K3965" s="30"/>
      <c r="L3965" s="30"/>
      <c r="M3965" s="30"/>
      <c r="N3965" s="30"/>
      <c r="O3965" s="30"/>
      <c r="P3965" s="30"/>
      <c r="Q3965" s="30"/>
      <c r="R3965" s="30"/>
      <c r="S3965" s="30"/>
      <c r="T3965" s="30"/>
      <c r="U3965" s="30"/>
      <c r="V3965" s="30"/>
      <c r="W3965" s="30"/>
      <c r="X3965" s="31"/>
      <c r="Y3965" s="30"/>
      <c r="Z3965" s="32"/>
    </row>
    <row r="3966" spans="2:26" x14ac:dyDescent="0.2">
      <c r="B3966" s="34"/>
      <c r="C3966" s="30"/>
      <c r="D3966" s="30"/>
      <c r="E3966" s="30"/>
      <c r="F3966" s="30"/>
      <c r="G3966" s="30"/>
      <c r="H3966" s="30"/>
      <c r="I3966" s="30"/>
      <c r="J3966" s="30"/>
      <c r="K3966" s="30"/>
      <c r="L3966" s="30"/>
      <c r="M3966" s="30"/>
      <c r="N3966" s="30"/>
      <c r="O3966" s="30"/>
      <c r="P3966" s="30"/>
      <c r="Q3966" s="30"/>
      <c r="R3966" s="30"/>
      <c r="S3966" s="30"/>
      <c r="T3966" s="30"/>
      <c r="U3966" s="30"/>
      <c r="V3966" s="30"/>
      <c r="W3966" s="30"/>
      <c r="X3966" s="31"/>
      <c r="Y3966" s="30"/>
      <c r="Z3966" s="32"/>
    </row>
    <row r="3967" spans="2:26" x14ac:dyDescent="0.2">
      <c r="B3967" s="34"/>
      <c r="C3967" s="30"/>
      <c r="D3967" s="30"/>
      <c r="E3967" s="30"/>
      <c r="F3967" s="30"/>
      <c r="G3967" s="30"/>
      <c r="H3967" s="30"/>
      <c r="I3967" s="30"/>
      <c r="J3967" s="30"/>
      <c r="K3967" s="30"/>
      <c r="L3967" s="30"/>
      <c r="M3967" s="30"/>
      <c r="N3967" s="30"/>
      <c r="O3967" s="30"/>
      <c r="P3967" s="30"/>
      <c r="Q3967" s="30"/>
      <c r="R3967" s="30"/>
      <c r="S3967" s="30"/>
      <c r="T3967" s="30"/>
      <c r="U3967" s="30"/>
      <c r="V3967" s="30"/>
      <c r="W3967" s="30"/>
      <c r="X3967" s="31"/>
      <c r="Y3967" s="30"/>
      <c r="Z3967" s="32"/>
    </row>
    <row r="3968" spans="2:26" x14ac:dyDescent="0.2">
      <c r="B3968" s="34"/>
      <c r="C3968" s="30"/>
      <c r="D3968" s="30"/>
      <c r="E3968" s="30"/>
      <c r="F3968" s="30"/>
      <c r="G3968" s="30"/>
      <c r="H3968" s="30"/>
      <c r="I3968" s="30"/>
      <c r="J3968" s="30"/>
      <c r="K3968" s="30"/>
      <c r="L3968" s="30"/>
      <c r="M3968" s="30"/>
      <c r="N3968" s="30"/>
      <c r="O3968" s="30"/>
      <c r="P3968" s="30"/>
      <c r="Q3968" s="30"/>
      <c r="R3968" s="30"/>
      <c r="S3968" s="30"/>
      <c r="T3968" s="30"/>
      <c r="U3968" s="30"/>
      <c r="V3968" s="30"/>
      <c r="W3968" s="30"/>
      <c r="X3968" s="31"/>
      <c r="Y3968" s="30"/>
      <c r="Z3968" s="32"/>
    </row>
    <row r="3969" spans="2:26" x14ac:dyDescent="0.2">
      <c r="B3969" s="34"/>
      <c r="C3969" s="30"/>
      <c r="D3969" s="30"/>
      <c r="E3969" s="30"/>
      <c r="F3969" s="30"/>
      <c r="G3969" s="30"/>
      <c r="H3969" s="30"/>
      <c r="I3969" s="30"/>
      <c r="J3969" s="30"/>
      <c r="K3969" s="30"/>
      <c r="L3969" s="30"/>
      <c r="M3969" s="30"/>
      <c r="N3969" s="30"/>
      <c r="O3969" s="30"/>
      <c r="P3969" s="30"/>
      <c r="Q3969" s="30"/>
      <c r="R3969" s="30"/>
      <c r="S3969" s="30"/>
      <c r="T3969" s="30"/>
      <c r="U3969" s="30"/>
      <c r="V3969" s="30"/>
      <c r="W3969" s="30"/>
      <c r="X3969" s="31"/>
      <c r="Y3969" s="30"/>
      <c r="Z3969" s="32"/>
    </row>
    <row r="3970" spans="2:26" x14ac:dyDescent="0.2">
      <c r="B3970" s="34"/>
      <c r="C3970" s="30"/>
      <c r="D3970" s="30"/>
      <c r="E3970" s="30"/>
      <c r="F3970" s="30"/>
      <c r="G3970" s="30"/>
      <c r="H3970" s="30"/>
      <c r="I3970" s="30"/>
      <c r="J3970" s="30"/>
      <c r="K3970" s="30"/>
      <c r="L3970" s="30"/>
      <c r="M3970" s="30"/>
      <c r="N3970" s="30"/>
      <c r="O3970" s="30"/>
      <c r="P3970" s="30"/>
      <c r="Q3970" s="30"/>
      <c r="R3970" s="30"/>
      <c r="S3970" s="30"/>
      <c r="T3970" s="30"/>
      <c r="U3970" s="30"/>
      <c r="V3970" s="30"/>
      <c r="W3970" s="30"/>
      <c r="X3970" s="31"/>
      <c r="Y3970" s="30"/>
      <c r="Z3970" s="32"/>
    </row>
    <row r="3971" spans="2:26" x14ac:dyDescent="0.2">
      <c r="B3971" s="34"/>
      <c r="C3971" s="30"/>
      <c r="D3971" s="30"/>
      <c r="E3971" s="30"/>
      <c r="F3971" s="30"/>
      <c r="G3971" s="30"/>
      <c r="H3971" s="30"/>
      <c r="I3971" s="30"/>
      <c r="J3971" s="30"/>
      <c r="K3971" s="30"/>
      <c r="L3971" s="30"/>
      <c r="M3971" s="30"/>
      <c r="N3971" s="30"/>
      <c r="O3971" s="30"/>
      <c r="P3971" s="30"/>
      <c r="Q3971" s="30"/>
      <c r="R3971" s="30"/>
      <c r="S3971" s="30"/>
      <c r="T3971" s="30"/>
      <c r="U3971" s="30"/>
      <c r="V3971" s="30"/>
      <c r="W3971" s="30"/>
      <c r="X3971" s="31"/>
      <c r="Y3971" s="30"/>
      <c r="Z3971" s="32"/>
    </row>
    <row r="3972" spans="2:26" x14ac:dyDescent="0.2">
      <c r="B3972" s="34"/>
      <c r="C3972" s="30"/>
      <c r="D3972" s="30"/>
      <c r="E3972" s="30"/>
      <c r="F3972" s="30"/>
      <c r="G3972" s="30"/>
      <c r="H3972" s="30"/>
      <c r="I3972" s="30"/>
      <c r="J3972" s="30"/>
      <c r="K3972" s="30"/>
      <c r="L3972" s="30"/>
      <c r="M3972" s="30"/>
      <c r="N3972" s="30"/>
      <c r="O3972" s="30"/>
      <c r="P3972" s="30"/>
      <c r="Q3972" s="30"/>
      <c r="R3972" s="30"/>
      <c r="S3972" s="30"/>
      <c r="T3972" s="30"/>
      <c r="U3972" s="30"/>
      <c r="V3972" s="30"/>
      <c r="W3972" s="30"/>
      <c r="X3972" s="31"/>
      <c r="Y3972" s="30"/>
      <c r="Z3972" s="32"/>
    </row>
    <row r="3973" spans="2:26" x14ac:dyDescent="0.2">
      <c r="B3973" s="34"/>
      <c r="C3973" s="30"/>
      <c r="D3973" s="30"/>
      <c r="E3973" s="30"/>
      <c r="F3973" s="30"/>
      <c r="G3973" s="30"/>
      <c r="H3973" s="30"/>
      <c r="I3973" s="30"/>
      <c r="J3973" s="30"/>
      <c r="K3973" s="30"/>
      <c r="L3973" s="30"/>
      <c r="M3973" s="30"/>
      <c r="N3973" s="30"/>
      <c r="O3973" s="30"/>
      <c r="P3973" s="30"/>
      <c r="Q3973" s="30"/>
      <c r="R3973" s="30"/>
      <c r="S3973" s="30"/>
      <c r="T3973" s="30"/>
      <c r="U3973" s="30"/>
      <c r="V3973" s="30"/>
      <c r="W3973" s="30"/>
      <c r="X3973" s="31"/>
      <c r="Y3973" s="30"/>
      <c r="Z3973" s="32"/>
    </row>
    <row r="3974" spans="2:26" x14ac:dyDescent="0.2">
      <c r="B3974" s="34"/>
      <c r="C3974" s="30"/>
      <c r="D3974" s="30"/>
      <c r="E3974" s="30"/>
      <c r="F3974" s="30"/>
      <c r="G3974" s="30"/>
      <c r="H3974" s="30"/>
      <c r="I3974" s="30"/>
      <c r="J3974" s="30"/>
      <c r="K3974" s="30"/>
      <c r="L3974" s="30"/>
      <c r="M3974" s="30"/>
      <c r="N3974" s="30"/>
      <c r="O3974" s="30"/>
      <c r="P3974" s="30"/>
      <c r="Q3974" s="30"/>
      <c r="R3974" s="30"/>
      <c r="S3974" s="30"/>
      <c r="T3974" s="30"/>
      <c r="U3974" s="30"/>
      <c r="V3974" s="30"/>
      <c r="W3974" s="30"/>
      <c r="X3974" s="31"/>
      <c r="Y3974" s="30"/>
      <c r="Z3974" s="32"/>
    </row>
    <row r="3975" spans="2:26" x14ac:dyDescent="0.2">
      <c r="B3975" s="34"/>
      <c r="C3975" s="30"/>
      <c r="D3975" s="30"/>
      <c r="E3975" s="30"/>
      <c r="F3975" s="30"/>
      <c r="G3975" s="30"/>
      <c r="H3975" s="30"/>
      <c r="I3975" s="30"/>
      <c r="J3975" s="30"/>
      <c r="K3975" s="30"/>
      <c r="L3975" s="30"/>
      <c r="M3975" s="30"/>
      <c r="N3975" s="30"/>
      <c r="O3975" s="30"/>
      <c r="P3975" s="30"/>
      <c r="Q3975" s="30"/>
      <c r="R3975" s="30"/>
      <c r="S3975" s="30"/>
      <c r="T3975" s="30"/>
      <c r="U3975" s="30"/>
      <c r="V3975" s="30"/>
      <c r="W3975" s="30"/>
      <c r="X3975" s="31"/>
      <c r="Y3975" s="30"/>
      <c r="Z3975" s="32"/>
    </row>
    <row r="3976" spans="2:26" x14ac:dyDescent="0.2">
      <c r="B3976" s="34"/>
      <c r="C3976" s="30"/>
      <c r="D3976" s="30"/>
      <c r="E3976" s="30"/>
      <c r="F3976" s="30"/>
      <c r="G3976" s="30"/>
      <c r="H3976" s="30"/>
      <c r="I3976" s="30"/>
      <c r="J3976" s="30"/>
      <c r="K3976" s="30"/>
      <c r="L3976" s="30"/>
      <c r="M3976" s="30"/>
      <c r="N3976" s="30"/>
      <c r="O3976" s="30"/>
      <c r="P3976" s="30"/>
      <c r="Q3976" s="30"/>
      <c r="R3976" s="30"/>
      <c r="S3976" s="30"/>
      <c r="T3976" s="30"/>
      <c r="U3976" s="30"/>
      <c r="V3976" s="30"/>
      <c r="W3976" s="30"/>
      <c r="X3976" s="31"/>
      <c r="Y3976" s="30"/>
      <c r="Z3976" s="32"/>
    </row>
    <row r="3977" spans="2:26" x14ac:dyDescent="0.2">
      <c r="B3977" s="34"/>
      <c r="C3977" s="30"/>
      <c r="D3977" s="30"/>
      <c r="E3977" s="30"/>
      <c r="F3977" s="30"/>
      <c r="G3977" s="30"/>
      <c r="H3977" s="30"/>
      <c r="I3977" s="30"/>
      <c r="J3977" s="30"/>
      <c r="K3977" s="30"/>
      <c r="L3977" s="30"/>
      <c r="M3977" s="30"/>
      <c r="N3977" s="30"/>
      <c r="O3977" s="30"/>
      <c r="P3977" s="30"/>
      <c r="Q3977" s="30"/>
      <c r="R3977" s="30"/>
      <c r="S3977" s="30"/>
      <c r="T3977" s="30"/>
      <c r="U3977" s="30"/>
      <c r="V3977" s="30"/>
      <c r="W3977" s="30"/>
      <c r="X3977" s="31"/>
      <c r="Y3977" s="30"/>
      <c r="Z3977" s="32"/>
    </row>
    <row r="3978" spans="2:26" x14ac:dyDescent="0.2">
      <c r="B3978" s="34"/>
      <c r="C3978" s="30"/>
      <c r="D3978" s="30"/>
      <c r="E3978" s="30"/>
      <c r="F3978" s="30"/>
      <c r="G3978" s="30"/>
      <c r="H3978" s="30"/>
      <c r="I3978" s="30"/>
      <c r="J3978" s="30"/>
      <c r="K3978" s="30"/>
      <c r="L3978" s="30"/>
      <c r="M3978" s="30"/>
      <c r="N3978" s="30"/>
      <c r="O3978" s="30"/>
      <c r="P3978" s="30"/>
      <c r="Q3978" s="30"/>
      <c r="R3978" s="30"/>
      <c r="S3978" s="30"/>
      <c r="T3978" s="30"/>
      <c r="U3978" s="30"/>
      <c r="V3978" s="30"/>
      <c r="W3978" s="30"/>
      <c r="X3978" s="31"/>
      <c r="Y3978" s="30"/>
      <c r="Z3978" s="32"/>
    </row>
    <row r="3979" spans="2:26" x14ac:dyDescent="0.2">
      <c r="B3979" s="34"/>
      <c r="C3979" s="30"/>
      <c r="D3979" s="30"/>
      <c r="E3979" s="30"/>
      <c r="F3979" s="30"/>
      <c r="G3979" s="30"/>
      <c r="H3979" s="30"/>
      <c r="I3979" s="30"/>
      <c r="J3979" s="30"/>
      <c r="K3979" s="30"/>
      <c r="L3979" s="30"/>
      <c r="M3979" s="30"/>
      <c r="N3979" s="30"/>
      <c r="O3979" s="30"/>
      <c r="P3979" s="30"/>
      <c r="Q3979" s="30"/>
      <c r="R3979" s="30"/>
      <c r="S3979" s="30"/>
      <c r="T3979" s="30"/>
      <c r="U3979" s="30"/>
      <c r="V3979" s="30"/>
      <c r="W3979" s="30"/>
      <c r="X3979" s="31"/>
      <c r="Y3979" s="30"/>
      <c r="Z3979" s="32"/>
    </row>
    <row r="3980" spans="2:26" x14ac:dyDescent="0.2">
      <c r="B3980" s="34"/>
      <c r="C3980" s="30"/>
      <c r="D3980" s="30"/>
      <c r="E3980" s="30"/>
      <c r="F3980" s="30"/>
      <c r="G3980" s="30"/>
      <c r="H3980" s="30"/>
      <c r="I3980" s="30"/>
      <c r="J3980" s="30"/>
      <c r="K3980" s="30"/>
      <c r="L3980" s="30"/>
      <c r="M3980" s="30"/>
      <c r="N3980" s="30"/>
      <c r="O3980" s="30"/>
      <c r="P3980" s="30"/>
      <c r="Q3980" s="30"/>
      <c r="R3980" s="30"/>
      <c r="S3980" s="30"/>
      <c r="T3980" s="30"/>
      <c r="U3980" s="30"/>
      <c r="V3980" s="30"/>
      <c r="W3980" s="30"/>
      <c r="X3980" s="31"/>
      <c r="Y3980" s="30"/>
      <c r="Z3980" s="32"/>
    </row>
    <row r="3981" spans="2:26" x14ac:dyDescent="0.2">
      <c r="B3981" s="34"/>
      <c r="C3981" s="30"/>
      <c r="D3981" s="30"/>
      <c r="E3981" s="30"/>
      <c r="F3981" s="30"/>
      <c r="G3981" s="30"/>
      <c r="H3981" s="30"/>
      <c r="I3981" s="30"/>
      <c r="J3981" s="30"/>
      <c r="K3981" s="30"/>
      <c r="L3981" s="30"/>
      <c r="M3981" s="30"/>
      <c r="N3981" s="30"/>
      <c r="O3981" s="30"/>
      <c r="P3981" s="30"/>
      <c r="Q3981" s="30"/>
      <c r="R3981" s="30"/>
      <c r="S3981" s="30"/>
      <c r="T3981" s="30"/>
      <c r="U3981" s="30"/>
      <c r="V3981" s="30"/>
      <c r="W3981" s="30"/>
      <c r="X3981" s="31"/>
      <c r="Y3981" s="30"/>
      <c r="Z3981" s="32"/>
    </row>
    <row r="3982" spans="2:26" x14ac:dyDescent="0.2">
      <c r="B3982" s="34"/>
      <c r="C3982" s="30"/>
      <c r="D3982" s="30"/>
      <c r="E3982" s="30"/>
      <c r="F3982" s="30"/>
      <c r="G3982" s="30"/>
      <c r="H3982" s="30"/>
      <c r="I3982" s="30"/>
      <c r="J3982" s="30"/>
      <c r="K3982" s="30"/>
      <c r="L3982" s="30"/>
      <c r="M3982" s="30"/>
      <c r="N3982" s="30"/>
      <c r="O3982" s="30"/>
      <c r="P3982" s="30"/>
      <c r="Q3982" s="30"/>
      <c r="R3982" s="30"/>
      <c r="S3982" s="30"/>
      <c r="T3982" s="30"/>
      <c r="U3982" s="30"/>
      <c r="V3982" s="30"/>
      <c r="W3982" s="30"/>
      <c r="X3982" s="31"/>
      <c r="Y3982" s="30"/>
      <c r="Z3982" s="32"/>
    </row>
    <row r="3983" spans="2:26" x14ac:dyDescent="0.2">
      <c r="B3983" s="34"/>
      <c r="C3983" s="30"/>
      <c r="D3983" s="30"/>
      <c r="E3983" s="30"/>
      <c r="F3983" s="30"/>
      <c r="G3983" s="30"/>
      <c r="H3983" s="30"/>
      <c r="I3983" s="30"/>
      <c r="J3983" s="30"/>
      <c r="K3983" s="30"/>
      <c r="L3983" s="30"/>
      <c r="M3983" s="30"/>
      <c r="N3983" s="30"/>
      <c r="O3983" s="30"/>
      <c r="P3983" s="30"/>
      <c r="Q3983" s="30"/>
      <c r="R3983" s="30"/>
      <c r="S3983" s="30"/>
      <c r="T3983" s="30"/>
      <c r="U3983" s="30"/>
      <c r="V3983" s="30"/>
      <c r="W3983" s="30"/>
      <c r="X3983" s="31"/>
      <c r="Y3983" s="30"/>
      <c r="Z3983" s="32"/>
    </row>
    <row r="3984" spans="2:26" x14ac:dyDescent="0.2">
      <c r="B3984" s="34"/>
      <c r="C3984" s="30"/>
      <c r="D3984" s="30"/>
      <c r="E3984" s="30"/>
      <c r="F3984" s="30"/>
      <c r="G3984" s="30"/>
      <c r="H3984" s="30"/>
      <c r="I3984" s="30"/>
      <c r="J3984" s="30"/>
      <c r="K3984" s="30"/>
      <c r="L3984" s="30"/>
      <c r="M3984" s="30"/>
      <c r="N3984" s="30"/>
      <c r="O3984" s="30"/>
      <c r="P3984" s="30"/>
      <c r="Q3984" s="30"/>
      <c r="R3984" s="30"/>
      <c r="S3984" s="30"/>
      <c r="T3984" s="30"/>
      <c r="U3984" s="30"/>
      <c r="V3984" s="30"/>
      <c r="W3984" s="30"/>
      <c r="X3984" s="31"/>
      <c r="Y3984" s="30"/>
      <c r="Z3984" s="32"/>
    </row>
    <row r="3985" spans="2:26" x14ac:dyDescent="0.2">
      <c r="B3985" s="34"/>
      <c r="C3985" s="30"/>
      <c r="D3985" s="30"/>
      <c r="E3985" s="30"/>
      <c r="F3985" s="30"/>
      <c r="G3985" s="30"/>
      <c r="H3985" s="30"/>
      <c r="I3985" s="30"/>
      <c r="J3985" s="30"/>
      <c r="K3985" s="30"/>
      <c r="L3985" s="30"/>
      <c r="M3985" s="30"/>
      <c r="N3985" s="30"/>
      <c r="O3985" s="30"/>
      <c r="P3985" s="30"/>
      <c r="Q3985" s="30"/>
      <c r="R3985" s="30"/>
      <c r="S3985" s="30"/>
      <c r="T3985" s="30"/>
      <c r="U3985" s="30"/>
      <c r="V3985" s="30"/>
      <c r="W3985" s="30"/>
      <c r="X3985" s="31"/>
      <c r="Y3985" s="30"/>
      <c r="Z3985" s="32"/>
    </row>
    <row r="3986" spans="2:26" x14ac:dyDescent="0.2">
      <c r="B3986" s="34"/>
      <c r="C3986" s="30"/>
      <c r="D3986" s="30"/>
      <c r="E3986" s="30"/>
      <c r="F3986" s="30"/>
      <c r="G3986" s="30"/>
      <c r="H3986" s="30"/>
      <c r="I3986" s="30"/>
      <c r="J3986" s="30"/>
      <c r="K3986" s="30"/>
      <c r="L3986" s="30"/>
      <c r="M3986" s="30"/>
      <c r="N3986" s="30"/>
      <c r="O3986" s="30"/>
      <c r="P3986" s="30"/>
      <c r="Q3986" s="30"/>
      <c r="R3986" s="30"/>
      <c r="S3986" s="30"/>
      <c r="T3986" s="30"/>
      <c r="U3986" s="30"/>
      <c r="V3986" s="30"/>
      <c r="W3986" s="30"/>
      <c r="X3986" s="31"/>
      <c r="Y3986" s="30"/>
      <c r="Z3986" s="32"/>
    </row>
    <row r="3987" spans="2:26" x14ac:dyDescent="0.2">
      <c r="B3987" s="34"/>
      <c r="C3987" s="30"/>
      <c r="D3987" s="30"/>
      <c r="E3987" s="30"/>
      <c r="F3987" s="30"/>
      <c r="G3987" s="30"/>
      <c r="H3987" s="30"/>
      <c r="I3987" s="30"/>
      <c r="J3987" s="30"/>
      <c r="K3987" s="30"/>
      <c r="L3987" s="30"/>
      <c r="M3987" s="30"/>
      <c r="N3987" s="30"/>
      <c r="O3987" s="30"/>
      <c r="P3987" s="30"/>
      <c r="Q3987" s="30"/>
      <c r="R3987" s="30"/>
      <c r="S3987" s="30"/>
      <c r="T3987" s="30"/>
      <c r="U3987" s="30"/>
      <c r="V3987" s="30"/>
      <c r="W3987" s="30"/>
      <c r="X3987" s="31"/>
      <c r="Y3987" s="30"/>
      <c r="Z3987" s="32"/>
    </row>
    <row r="3988" spans="2:26" x14ac:dyDescent="0.2">
      <c r="B3988" s="34"/>
      <c r="C3988" s="30"/>
      <c r="D3988" s="30"/>
      <c r="E3988" s="30"/>
      <c r="F3988" s="30"/>
      <c r="G3988" s="30"/>
      <c r="H3988" s="30"/>
      <c r="I3988" s="30"/>
      <c r="J3988" s="30"/>
      <c r="K3988" s="30"/>
      <c r="L3988" s="30"/>
      <c r="M3988" s="30"/>
      <c r="N3988" s="30"/>
      <c r="O3988" s="30"/>
      <c r="P3988" s="30"/>
      <c r="Q3988" s="30"/>
      <c r="R3988" s="30"/>
      <c r="S3988" s="30"/>
      <c r="T3988" s="30"/>
      <c r="U3988" s="30"/>
      <c r="V3988" s="30"/>
      <c r="W3988" s="30"/>
      <c r="X3988" s="31"/>
      <c r="Y3988" s="30"/>
      <c r="Z3988" s="32"/>
    </row>
    <row r="3989" spans="2:26" x14ac:dyDescent="0.2">
      <c r="B3989" s="34"/>
      <c r="C3989" s="30"/>
      <c r="D3989" s="30"/>
      <c r="E3989" s="30"/>
      <c r="F3989" s="30"/>
      <c r="G3989" s="30"/>
      <c r="H3989" s="30"/>
      <c r="I3989" s="30"/>
      <c r="J3989" s="30"/>
      <c r="K3989" s="30"/>
      <c r="L3989" s="30"/>
      <c r="M3989" s="30"/>
      <c r="N3989" s="30"/>
      <c r="O3989" s="30"/>
      <c r="P3989" s="30"/>
      <c r="Q3989" s="30"/>
      <c r="R3989" s="30"/>
      <c r="S3989" s="30"/>
      <c r="T3989" s="30"/>
      <c r="U3989" s="30"/>
      <c r="V3989" s="30"/>
      <c r="W3989" s="30"/>
      <c r="X3989" s="31"/>
      <c r="Y3989" s="30"/>
      <c r="Z3989" s="32"/>
    </row>
    <row r="3990" spans="2:26" x14ac:dyDescent="0.2">
      <c r="B3990" s="34"/>
      <c r="C3990" s="30"/>
      <c r="D3990" s="30"/>
      <c r="E3990" s="30"/>
      <c r="F3990" s="30"/>
      <c r="G3990" s="30"/>
      <c r="H3990" s="30"/>
      <c r="I3990" s="30"/>
      <c r="J3990" s="30"/>
      <c r="K3990" s="30"/>
      <c r="L3990" s="30"/>
      <c r="M3990" s="30"/>
      <c r="N3990" s="30"/>
      <c r="O3990" s="30"/>
      <c r="P3990" s="30"/>
      <c r="Q3990" s="30"/>
      <c r="R3990" s="30"/>
      <c r="S3990" s="30"/>
      <c r="T3990" s="30"/>
      <c r="U3990" s="30"/>
      <c r="V3990" s="30"/>
      <c r="W3990" s="30"/>
      <c r="X3990" s="31"/>
      <c r="Y3990" s="30"/>
      <c r="Z3990" s="32"/>
    </row>
    <row r="3991" spans="2:26" x14ac:dyDescent="0.2">
      <c r="B3991" s="34"/>
      <c r="C3991" s="30"/>
      <c r="D3991" s="30"/>
      <c r="E3991" s="30"/>
      <c r="F3991" s="30"/>
      <c r="G3991" s="30"/>
      <c r="H3991" s="30"/>
      <c r="I3991" s="30"/>
      <c r="J3991" s="30"/>
      <c r="K3991" s="30"/>
      <c r="L3991" s="30"/>
      <c r="M3991" s="30"/>
      <c r="N3991" s="30"/>
      <c r="O3991" s="30"/>
      <c r="P3991" s="30"/>
      <c r="Q3991" s="30"/>
      <c r="R3991" s="30"/>
      <c r="S3991" s="30"/>
      <c r="T3991" s="30"/>
      <c r="U3991" s="30"/>
      <c r="V3991" s="30"/>
      <c r="W3991" s="30"/>
      <c r="X3991" s="31"/>
      <c r="Y3991" s="30"/>
      <c r="Z3991" s="32"/>
    </row>
    <row r="3992" spans="2:26" x14ac:dyDescent="0.2">
      <c r="B3992" s="34"/>
      <c r="C3992" s="30"/>
      <c r="D3992" s="30"/>
      <c r="E3992" s="30"/>
      <c r="F3992" s="30"/>
      <c r="G3992" s="30"/>
      <c r="H3992" s="30"/>
      <c r="I3992" s="30"/>
      <c r="J3992" s="30"/>
      <c r="K3992" s="30"/>
      <c r="L3992" s="30"/>
      <c r="M3992" s="30"/>
      <c r="N3992" s="30"/>
      <c r="O3992" s="30"/>
      <c r="P3992" s="30"/>
      <c r="Q3992" s="30"/>
      <c r="R3992" s="30"/>
      <c r="S3992" s="30"/>
      <c r="T3992" s="30"/>
      <c r="U3992" s="30"/>
      <c r="V3992" s="30"/>
      <c r="W3992" s="30"/>
      <c r="X3992" s="31"/>
      <c r="Y3992" s="30"/>
      <c r="Z3992" s="32"/>
    </row>
    <row r="3993" spans="2:26" x14ac:dyDescent="0.2">
      <c r="B3993" s="34"/>
      <c r="C3993" s="30"/>
      <c r="D3993" s="30"/>
      <c r="E3993" s="30"/>
      <c r="F3993" s="30"/>
      <c r="G3993" s="30"/>
      <c r="H3993" s="30"/>
      <c r="I3993" s="30"/>
      <c r="J3993" s="30"/>
      <c r="K3993" s="30"/>
      <c r="L3993" s="30"/>
      <c r="M3993" s="30"/>
      <c r="N3993" s="30"/>
      <c r="O3993" s="30"/>
      <c r="P3993" s="30"/>
      <c r="Q3993" s="30"/>
      <c r="R3993" s="30"/>
      <c r="S3993" s="30"/>
      <c r="T3993" s="30"/>
      <c r="U3993" s="30"/>
      <c r="V3993" s="30"/>
      <c r="W3993" s="30"/>
      <c r="X3993" s="31"/>
      <c r="Y3993" s="30"/>
      <c r="Z3993" s="32"/>
    </row>
    <row r="3994" spans="2:26" x14ac:dyDescent="0.2">
      <c r="B3994" s="34"/>
      <c r="C3994" s="30"/>
      <c r="D3994" s="30"/>
      <c r="E3994" s="30"/>
      <c r="F3994" s="30"/>
      <c r="G3994" s="30"/>
      <c r="H3994" s="30"/>
      <c r="I3994" s="30"/>
      <c r="J3994" s="30"/>
      <c r="K3994" s="30"/>
      <c r="L3994" s="30"/>
      <c r="M3994" s="30"/>
      <c r="N3994" s="30"/>
      <c r="O3994" s="30"/>
      <c r="P3994" s="30"/>
      <c r="Q3994" s="30"/>
      <c r="R3994" s="30"/>
      <c r="S3994" s="30"/>
      <c r="T3994" s="30"/>
      <c r="U3994" s="30"/>
      <c r="V3994" s="30"/>
      <c r="W3994" s="30"/>
      <c r="X3994" s="31"/>
      <c r="Y3994" s="30"/>
      <c r="Z3994" s="32"/>
    </row>
    <row r="3995" spans="2:26" x14ac:dyDescent="0.2">
      <c r="B3995" s="34"/>
      <c r="C3995" s="30"/>
      <c r="D3995" s="30"/>
      <c r="E3995" s="30"/>
      <c r="F3995" s="30"/>
      <c r="G3995" s="30"/>
      <c r="H3995" s="30"/>
      <c r="I3995" s="30"/>
      <c r="J3995" s="30"/>
      <c r="K3995" s="30"/>
      <c r="L3995" s="30"/>
      <c r="M3995" s="30"/>
      <c r="N3995" s="30"/>
      <c r="O3995" s="30"/>
      <c r="P3995" s="30"/>
      <c r="Q3995" s="30"/>
      <c r="R3995" s="30"/>
      <c r="S3995" s="30"/>
      <c r="T3995" s="30"/>
      <c r="U3995" s="30"/>
      <c r="V3995" s="30"/>
      <c r="W3995" s="30"/>
      <c r="X3995" s="31"/>
      <c r="Y3995" s="30"/>
      <c r="Z3995" s="32"/>
    </row>
    <row r="3996" spans="2:26" x14ac:dyDescent="0.2">
      <c r="B3996" s="34"/>
      <c r="C3996" s="30"/>
      <c r="D3996" s="30"/>
      <c r="E3996" s="30"/>
      <c r="F3996" s="30"/>
      <c r="G3996" s="30"/>
      <c r="H3996" s="30"/>
      <c r="I3996" s="30"/>
      <c r="J3996" s="30"/>
      <c r="K3996" s="30"/>
      <c r="L3996" s="30"/>
      <c r="M3996" s="30"/>
      <c r="N3996" s="30"/>
      <c r="O3996" s="30"/>
      <c r="P3996" s="30"/>
      <c r="Q3996" s="30"/>
      <c r="R3996" s="30"/>
      <c r="S3996" s="30"/>
      <c r="T3996" s="30"/>
      <c r="U3996" s="30"/>
      <c r="V3996" s="30"/>
      <c r="W3996" s="30"/>
      <c r="X3996" s="31"/>
      <c r="Y3996" s="30"/>
      <c r="Z3996" s="32"/>
    </row>
    <row r="3997" spans="2:26" x14ac:dyDescent="0.2">
      <c r="B3997" s="34"/>
      <c r="C3997" s="30"/>
      <c r="D3997" s="30"/>
      <c r="E3997" s="30"/>
      <c r="F3997" s="30"/>
      <c r="G3997" s="30"/>
      <c r="H3997" s="30"/>
      <c r="I3997" s="30"/>
      <c r="J3997" s="30"/>
      <c r="K3997" s="30"/>
      <c r="L3997" s="30"/>
      <c r="M3997" s="30"/>
      <c r="N3997" s="30"/>
      <c r="O3997" s="30"/>
      <c r="P3997" s="30"/>
      <c r="Q3997" s="30"/>
      <c r="R3997" s="30"/>
      <c r="S3997" s="30"/>
      <c r="T3997" s="30"/>
      <c r="U3997" s="30"/>
      <c r="V3997" s="30"/>
      <c r="W3997" s="30"/>
      <c r="X3997" s="31"/>
      <c r="Y3997" s="30"/>
      <c r="Z3997" s="32"/>
    </row>
    <row r="3998" spans="2:26" x14ac:dyDescent="0.2">
      <c r="B3998" s="34"/>
      <c r="C3998" s="30"/>
      <c r="D3998" s="30"/>
      <c r="E3998" s="30"/>
      <c r="F3998" s="30"/>
      <c r="G3998" s="30"/>
      <c r="H3998" s="30"/>
      <c r="I3998" s="30"/>
      <c r="J3998" s="30"/>
      <c r="K3998" s="30"/>
      <c r="L3998" s="30"/>
      <c r="M3998" s="30"/>
      <c r="N3998" s="30"/>
      <c r="O3998" s="30"/>
      <c r="P3998" s="30"/>
      <c r="Q3998" s="30"/>
      <c r="R3998" s="30"/>
      <c r="S3998" s="30"/>
      <c r="T3998" s="30"/>
      <c r="U3998" s="30"/>
      <c r="V3998" s="30"/>
      <c r="W3998" s="30"/>
      <c r="X3998" s="31"/>
      <c r="Y3998" s="30"/>
      <c r="Z3998" s="32"/>
    </row>
    <row r="3999" spans="2:26" x14ac:dyDescent="0.2">
      <c r="B3999" s="34"/>
      <c r="C3999" s="30"/>
      <c r="D3999" s="30"/>
      <c r="E3999" s="30"/>
      <c r="F3999" s="30"/>
      <c r="G3999" s="30"/>
      <c r="H3999" s="30"/>
      <c r="I3999" s="30"/>
      <c r="J3999" s="30"/>
      <c r="K3999" s="30"/>
      <c r="L3999" s="30"/>
      <c r="M3999" s="30"/>
      <c r="N3999" s="30"/>
      <c r="O3999" s="30"/>
      <c r="P3999" s="30"/>
      <c r="Q3999" s="30"/>
      <c r="R3999" s="30"/>
      <c r="S3999" s="30"/>
      <c r="T3999" s="30"/>
      <c r="U3999" s="30"/>
      <c r="V3999" s="30"/>
      <c r="W3999" s="30"/>
      <c r="X3999" s="31"/>
      <c r="Y3999" s="30"/>
      <c r="Z3999" s="32"/>
    </row>
    <row r="4000" spans="2:26" x14ac:dyDescent="0.2">
      <c r="B4000" s="34"/>
      <c r="C4000" s="30"/>
      <c r="D4000" s="30"/>
      <c r="E4000" s="30"/>
      <c r="F4000" s="30"/>
      <c r="G4000" s="30"/>
      <c r="H4000" s="30"/>
      <c r="I4000" s="30"/>
      <c r="J4000" s="30"/>
      <c r="K4000" s="30"/>
      <c r="L4000" s="30"/>
      <c r="M4000" s="30"/>
      <c r="N4000" s="30"/>
      <c r="O4000" s="30"/>
      <c r="P4000" s="30"/>
      <c r="Q4000" s="30"/>
      <c r="R4000" s="30"/>
      <c r="S4000" s="30"/>
      <c r="T4000" s="30"/>
      <c r="U4000" s="30"/>
      <c r="V4000" s="30"/>
      <c r="W4000" s="30"/>
      <c r="X4000" s="31"/>
      <c r="Y4000" s="30"/>
      <c r="Z4000" s="32"/>
    </row>
    <row r="4001" spans="2:26" x14ac:dyDescent="0.2">
      <c r="B4001" s="34"/>
      <c r="C4001" s="30"/>
      <c r="D4001" s="30"/>
      <c r="E4001" s="30"/>
      <c r="F4001" s="30"/>
      <c r="G4001" s="30"/>
      <c r="H4001" s="30"/>
      <c r="I4001" s="30"/>
      <c r="J4001" s="30"/>
      <c r="K4001" s="30"/>
      <c r="L4001" s="30"/>
      <c r="M4001" s="30"/>
      <c r="N4001" s="30"/>
      <c r="O4001" s="30"/>
      <c r="P4001" s="30"/>
      <c r="Q4001" s="30"/>
      <c r="R4001" s="30"/>
      <c r="S4001" s="30"/>
      <c r="T4001" s="30"/>
      <c r="U4001" s="30"/>
      <c r="V4001" s="30"/>
      <c r="W4001" s="30"/>
      <c r="X4001" s="31"/>
      <c r="Y4001" s="30"/>
      <c r="Z4001" s="32"/>
    </row>
    <row r="4002" spans="2:26" x14ac:dyDescent="0.2">
      <c r="B4002" s="34"/>
      <c r="C4002" s="30"/>
      <c r="D4002" s="30"/>
      <c r="E4002" s="30"/>
      <c r="F4002" s="30"/>
      <c r="G4002" s="30"/>
      <c r="H4002" s="30"/>
      <c r="I4002" s="30"/>
      <c r="J4002" s="30"/>
      <c r="K4002" s="30"/>
      <c r="L4002" s="30"/>
      <c r="M4002" s="30"/>
      <c r="N4002" s="30"/>
      <c r="O4002" s="30"/>
      <c r="P4002" s="30"/>
      <c r="Q4002" s="30"/>
      <c r="R4002" s="30"/>
      <c r="S4002" s="30"/>
      <c r="T4002" s="30"/>
      <c r="U4002" s="30"/>
      <c r="V4002" s="30"/>
      <c r="W4002" s="30"/>
      <c r="X4002" s="31"/>
      <c r="Y4002" s="30"/>
      <c r="Z4002" s="32"/>
    </row>
    <row r="4003" spans="2:26" x14ac:dyDescent="0.2">
      <c r="B4003" s="34"/>
      <c r="C4003" s="30"/>
      <c r="D4003" s="30"/>
      <c r="E4003" s="30"/>
      <c r="F4003" s="30"/>
      <c r="G4003" s="30"/>
      <c r="H4003" s="30"/>
      <c r="I4003" s="30"/>
      <c r="J4003" s="30"/>
      <c r="K4003" s="30"/>
      <c r="L4003" s="30"/>
      <c r="M4003" s="30"/>
      <c r="N4003" s="30"/>
      <c r="O4003" s="30"/>
      <c r="P4003" s="30"/>
      <c r="Q4003" s="30"/>
      <c r="R4003" s="30"/>
      <c r="S4003" s="30"/>
      <c r="T4003" s="30"/>
      <c r="U4003" s="30"/>
      <c r="V4003" s="30"/>
      <c r="W4003" s="30"/>
      <c r="X4003" s="31"/>
      <c r="Y4003" s="30"/>
      <c r="Z4003" s="32"/>
    </row>
    <row r="4004" spans="2:26" x14ac:dyDescent="0.2">
      <c r="B4004" s="34"/>
      <c r="C4004" s="30"/>
      <c r="D4004" s="30"/>
      <c r="E4004" s="30"/>
      <c r="F4004" s="30"/>
      <c r="G4004" s="30"/>
      <c r="H4004" s="30"/>
      <c r="I4004" s="30"/>
      <c r="J4004" s="30"/>
      <c r="K4004" s="30"/>
      <c r="L4004" s="30"/>
      <c r="M4004" s="30"/>
      <c r="N4004" s="30"/>
      <c r="O4004" s="30"/>
      <c r="P4004" s="30"/>
      <c r="Q4004" s="30"/>
      <c r="R4004" s="30"/>
      <c r="S4004" s="30"/>
      <c r="T4004" s="30"/>
      <c r="U4004" s="30"/>
      <c r="V4004" s="30"/>
      <c r="W4004" s="30"/>
      <c r="X4004" s="31"/>
      <c r="Y4004" s="30"/>
      <c r="Z4004" s="32"/>
    </row>
    <row r="4005" spans="2:26" x14ac:dyDescent="0.2">
      <c r="B4005" s="34"/>
      <c r="C4005" s="30"/>
      <c r="D4005" s="30"/>
      <c r="E4005" s="30"/>
      <c r="F4005" s="30"/>
      <c r="G4005" s="30"/>
      <c r="H4005" s="30"/>
      <c r="I4005" s="30"/>
      <c r="J4005" s="30"/>
      <c r="K4005" s="30"/>
      <c r="L4005" s="30"/>
      <c r="M4005" s="30"/>
      <c r="N4005" s="30"/>
      <c r="O4005" s="30"/>
      <c r="P4005" s="30"/>
      <c r="Q4005" s="30"/>
      <c r="R4005" s="30"/>
      <c r="S4005" s="30"/>
      <c r="T4005" s="30"/>
      <c r="U4005" s="30"/>
      <c r="V4005" s="30"/>
      <c r="W4005" s="30"/>
      <c r="X4005" s="31"/>
      <c r="Y4005" s="30"/>
      <c r="Z4005" s="32"/>
    </row>
    <row r="4006" spans="2:26" x14ac:dyDescent="0.2">
      <c r="B4006" s="34"/>
      <c r="C4006" s="30"/>
      <c r="D4006" s="30"/>
      <c r="E4006" s="30"/>
      <c r="F4006" s="30"/>
      <c r="G4006" s="30"/>
      <c r="H4006" s="30"/>
      <c r="I4006" s="30"/>
      <c r="J4006" s="30"/>
      <c r="K4006" s="30"/>
      <c r="L4006" s="30"/>
      <c r="M4006" s="30"/>
      <c r="N4006" s="30"/>
      <c r="O4006" s="30"/>
      <c r="P4006" s="30"/>
      <c r="Q4006" s="30"/>
      <c r="R4006" s="30"/>
      <c r="S4006" s="30"/>
      <c r="T4006" s="30"/>
      <c r="U4006" s="30"/>
      <c r="V4006" s="30"/>
      <c r="W4006" s="30"/>
      <c r="X4006" s="31"/>
      <c r="Y4006" s="30"/>
      <c r="Z4006" s="32"/>
    </row>
    <row r="4007" spans="2:26" x14ac:dyDescent="0.2">
      <c r="B4007" s="34"/>
      <c r="C4007" s="30"/>
      <c r="D4007" s="30"/>
      <c r="E4007" s="30"/>
      <c r="F4007" s="30"/>
      <c r="G4007" s="30"/>
      <c r="H4007" s="30"/>
      <c r="I4007" s="30"/>
      <c r="J4007" s="30"/>
      <c r="K4007" s="30"/>
      <c r="L4007" s="30"/>
      <c r="M4007" s="30"/>
      <c r="N4007" s="30"/>
      <c r="O4007" s="30"/>
      <c r="P4007" s="30"/>
      <c r="Q4007" s="30"/>
      <c r="R4007" s="30"/>
      <c r="S4007" s="30"/>
      <c r="T4007" s="30"/>
      <c r="U4007" s="30"/>
      <c r="V4007" s="30"/>
      <c r="W4007" s="30"/>
      <c r="X4007" s="31"/>
      <c r="Y4007" s="30"/>
      <c r="Z4007" s="32"/>
    </row>
    <row r="4008" spans="2:26" x14ac:dyDescent="0.2">
      <c r="B4008" s="34"/>
      <c r="C4008" s="30"/>
      <c r="D4008" s="30"/>
      <c r="E4008" s="30"/>
      <c r="F4008" s="30"/>
      <c r="G4008" s="30"/>
      <c r="H4008" s="30"/>
      <c r="I4008" s="30"/>
      <c r="J4008" s="30"/>
      <c r="K4008" s="30"/>
      <c r="L4008" s="30"/>
      <c r="M4008" s="30"/>
      <c r="N4008" s="30"/>
      <c r="O4008" s="30"/>
      <c r="P4008" s="30"/>
      <c r="Q4008" s="30"/>
      <c r="R4008" s="30"/>
      <c r="S4008" s="30"/>
      <c r="T4008" s="30"/>
      <c r="U4008" s="30"/>
      <c r="V4008" s="30"/>
      <c r="W4008" s="30"/>
      <c r="X4008" s="31"/>
      <c r="Y4008" s="30"/>
      <c r="Z4008" s="32"/>
    </row>
    <row r="4009" spans="2:26" x14ac:dyDescent="0.2">
      <c r="B4009" s="34"/>
      <c r="C4009" s="30"/>
      <c r="D4009" s="30"/>
      <c r="E4009" s="30"/>
      <c r="F4009" s="30"/>
      <c r="G4009" s="30"/>
      <c r="H4009" s="30"/>
      <c r="I4009" s="30"/>
      <c r="J4009" s="30"/>
      <c r="K4009" s="30"/>
      <c r="L4009" s="30"/>
      <c r="M4009" s="30"/>
      <c r="N4009" s="30"/>
      <c r="O4009" s="30"/>
      <c r="P4009" s="30"/>
      <c r="Q4009" s="30"/>
      <c r="R4009" s="30"/>
      <c r="S4009" s="30"/>
      <c r="T4009" s="30"/>
      <c r="U4009" s="30"/>
      <c r="V4009" s="30"/>
      <c r="W4009" s="30"/>
      <c r="X4009" s="31"/>
      <c r="Y4009" s="30"/>
      <c r="Z4009" s="32"/>
    </row>
    <row r="4010" spans="2:26" x14ac:dyDescent="0.2">
      <c r="B4010" s="34"/>
      <c r="C4010" s="30"/>
      <c r="D4010" s="30"/>
      <c r="E4010" s="30"/>
      <c r="F4010" s="30"/>
      <c r="G4010" s="30"/>
      <c r="H4010" s="30"/>
      <c r="I4010" s="30"/>
      <c r="J4010" s="30"/>
      <c r="K4010" s="30"/>
      <c r="L4010" s="30"/>
      <c r="M4010" s="30"/>
      <c r="N4010" s="30"/>
      <c r="O4010" s="30"/>
      <c r="P4010" s="30"/>
      <c r="Q4010" s="30"/>
      <c r="R4010" s="30"/>
      <c r="S4010" s="30"/>
      <c r="T4010" s="30"/>
      <c r="U4010" s="30"/>
      <c r="V4010" s="30"/>
      <c r="W4010" s="30"/>
      <c r="X4010" s="31"/>
      <c r="Y4010" s="30"/>
      <c r="Z4010" s="32"/>
    </row>
    <row r="4011" spans="2:26" x14ac:dyDescent="0.2">
      <c r="B4011" s="34"/>
      <c r="C4011" s="30"/>
      <c r="D4011" s="30"/>
      <c r="E4011" s="30"/>
      <c r="F4011" s="30"/>
      <c r="G4011" s="30"/>
      <c r="H4011" s="30"/>
      <c r="I4011" s="30"/>
      <c r="J4011" s="30"/>
      <c r="K4011" s="30"/>
      <c r="L4011" s="30"/>
      <c r="M4011" s="30"/>
      <c r="N4011" s="30"/>
      <c r="O4011" s="30"/>
      <c r="P4011" s="30"/>
      <c r="Q4011" s="30"/>
      <c r="R4011" s="30"/>
      <c r="S4011" s="30"/>
      <c r="T4011" s="30"/>
      <c r="U4011" s="30"/>
      <c r="V4011" s="30"/>
      <c r="W4011" s="30"/>
      <c r="X4011" s="31"/>
      <c r="Y4011" s="30"/>
      <c r="Z4011" s="32"/>
    </row>
    <row r="4012" spans="2:26" x14ac:dyDescent="0.2">
      <c r="B4012" s="34"/>
      <c r="C4012" s="30"/>
      <c r="D4012" s="30"/>
      <c r="E4012" s="30"/>
      <c r="F4012" s="30"/>
      <c r="G4012" s="30"/>
      <c r="H4012" s="30"/>
      <c r="I4012" s="30"/>
      <c r="J4012" s="30"/>
      <c r="K4012" s="30"/>
      <c r="L4012" s="30"/>
      <c r="M4012" s="30"/>
      <c r="N4012" s="30"/>
      <c r="O4012" s="30"/>
      <c r="P4012" s="30"/>
      <c r="Q4012" s="30"/>
      <c r="R4012" s="30"/>
      <c r="S4012" s="30"/>
      <c r="T4012" s="30"/>
      <c r="U4012" s="30"/>
      <c r="V4012" s="30"/>
      <c r="W4012" s="30"/>
      <c r="X4012" s="31"/>
      <c r="Y4012" s="30"/>
      <c r="Z4012" s="32"/>
    </row>
    <row r="4013" spans="2:26" x14ac:dyDescent="0.2">
      <c r="B4013" s="34"/>
      <c r="C4013" s="30"/>
      <c r="D4013" s="30"/>
      <c r="E4013" s="30"/>
      <c r="F4013" s="30"/>
      <c r="G4013" s="30"/>
      <c r="H4013" s="30"/>
      <c r="I4013" s="30"/>
      <c r="J4013" s="30"/>
      <c r="K4013" s="30"/>
      <c r="L4013" s="30"/>
      <c r="M4013" s="30"/>
      <c r="N4013" s="30"/>
      <c r="O4013" s="30"/>
      <c r="P4013" s="30"/>
      <c r="Q4013" s="30"/>
      <c r="R4013" s="30"/>
      <c r="S4013" s="30"/>
      <c r="T4013" s="30"/>
      <c r="U4013" s="30"/>
      <c r="V4013" s="30"/>
      <c r="W4013" s="30"/>
      <c r="X4013" s="31"/>
      <c r="Y4013" s="30"/>
      <c r="Z4013" s="32"/>
    </row>
    <row r="4014" spans="2:26" x14ac:dyDescent="0.2">
      <c r="B4014" s="34"/>
      <c r="C4014" s="30"/>
      <c r="D4014" s="30"/>
      <c r="E4014" s="30"/>
      <c r="F4014" s="30"/>
      <c r="G4014" s="30"/>
      <c r="H4014" s="30"/>
      <c r="I4014" s="30"/>
      <c r="J4014" s="30"/>
      <c r="K4014" s="30"/>
      <c r="L4014" s="30"/>
      <c r="M4014" s="30"/>
      <c r="N4014" s="30"/>
      <c r="O4014" s="30"/>
      <c r="P4014" s="30"/>
      <c r="Q4014" s="30"/>
      <c r="R4014" s="30"/>
      <c r="S4014" s="30"/>
      <c r="T4014" s="30"/>
      <c r="U4014" s="30"/>
      <c r="V4014" s="30"/>
      <c r="W4014" s="30"/>
      <c r="X4014" s="31"/>
      <c r="Y4014" s="30"/>
      <c r="Z4014" s="32"/>
    </row>
    <row r="4015" spans="2:26" x14ac:dyDescent="0.2">
      <c r="B4015" s="34"/>
      <c r="C4015" s="30"/>
      <c r="D4015" s="30"/>
      <c r="E4015" s="30"/>
      <c r="F4015" s="30"/>
      <c r="G4015" s="30"/>
      <c r="H4015" s="30"/>
      <c r="I4015" s="30"/>
      <c r="J4015" s="30"/>
      <c r="K4015" s="30"/>
      <c r="L4015" s="30"/>
      <c r="M4015" s="30"/>
      <c r="N4015" s="30"/>
      <c r="O4015" s="30"/>
      <c r="P4015" s="30"/>
      <c r="Q4015" s="30"/>
      <c r="R4015" s="30"/>
      <c r="S4015" s="30"/>
      <c r="T4015" s="30"/>
      <c r="U4015" s="30"/>
      <c r="V4015" s="30"/>
      <c r="W4015" s="30"/>
      <c r="X4015" s="31"/>
      <c r="Y4015" s="30"/>
      <c r="Z4015" s="32"/>
    </row>
    <row r="4016" spans="2:26" x14ac:dyDescent="0.2">
      <c r="B4016" s="34"/>
      <c r="C4016" s="30"/>
      <c r="D4016" s="30"/>
      <c r="E4016" s="30"/>
      <c r="F4016" s="30"/>
      <c r="G4016" s="30"/>
      <c r="H4016" s="30"/>
      <c r="I4016" s="30"/>
      <c r="J4016" s="30"/>
      <c r="K4016" s="30"/>
      <c r="L4016" s="30"/>
      <c r="M4016" s="30"/>
      <c r="N4016" s="30"/>
      <c r="O4016" s="30"/>
      <c r="P4016" s="30"/>
      <c r="Q4016" s="30"/>
      <c r="R4016" s="30"/>
      <c r="S4016" s="30"/>
      <c r="T4016" s="30"/>
      <c r="U4016" s="30"/>
      <c r="V4016" s="30"/>
      <c r="W4016" s="30"/>
      <c r="X4016" s="31"/>
      <c r="Y4016" s="30"/>
      <c r="Z4016" s="32"/>
    </row>
    <row r="4017" spans="2:26" x14ac:dyDescent="0.2">
      <c r="B4017" s="34"/>
      <c r="C4017" s="30"/>
      <c r="D4017" s="30"/>
      <c r="E4017" s="30"/>
      <c r="F4017" s="30"/>
      <c r="G4017" s="30"/>
      <c r="H4017" s="30"/>
      <c r="I4017" s="30"/>
      <c r="J4017" s="30"/>
      <c r="K4017" s="30"/>
      <c r="L4017" s="30"/>
      <c r="M4017" s="30"/>
      <c r="N4017" s="30"/>
      <c r="O4017" s="30"/>
      <c r="P4017" s="30"/>
      <c r="Q4017" s="30"/>
      <c r="R4017" s="30"/>
      <c r="S4017" s="30"/>
      <c r="T4017" s="30"/>
      <c r="U4017" s="30"/>
      <c r="V4017" s="30"/>
      <c r="W4017" s="30"/>
      <c r="X4017" s="31"/>
      <c r="Y4017" s="30"/>
      <c r="Z4017" s="32"/>
    </row>
    <row r="4018" spans="2:26" x14ac:dyDescent="0.2">
      <c r="B4018" s="34"/>
      <c r="C4018" s="30"/>
      <c r="D4018" s="30"/>
      <c r="E4018" s="30"/>
      <c r="F4018" s="30"/>
      <c r="G4018" s="30"/>
      <c r="H4018" s="30"/>
      <c r="I4018" s="30"/>
      <c r="J4018" s="30"/>
      <c r="K4018" s="30"/>
      <c r="L4018" s="30"/>
      <c r="M4018" s="30"/>
      <c r="N4018" s="30"/>
      <c r="O4018" s="30"/>
      <c r="P4018" s="30"/>
      <c r="Q4018" s="30"/>
      <c r="R4018" s="30"/>
      <c r="S4018" s="30"/>
      <c r="T4018" s="30"/>
      <c r="U4018" s="30"/>
      <c r="V4018" s="30"/>
      <c r="W4018" s="30"/>
      <c r="X4018" s="31"/>
      <c r="Y4018" s="30"/>
      <c r="Z4018" s="32"/>
    </row>
    <row r="4019" spans="2:26" x14ac:dyDescent="0.2">
      <c r="B4019" s="34"/>
      <c r="C4019" s="30"/>
      <c r="D4019" s="30"/>
      <c r="E4019" s="30"/>
      <c r="F4019" s="30"/>
      <c r="G4019" s="30"/>
      <c r="H4019" s="30"/>
      <c r="I4019" s="30"/>
      <c r="J4019" s="30"/>
      <c r="K4019" s="30"/>
      <c r="L4019" s="30"/>
      <c r="M4019" s="30"/>
      <c r="N4019" s="30"/>
      <c r="O4019" s="30"/>
      <c r="P4019" s="30"/>
      <c r="Q4019" s="30"/>
      <c r="R4019" s="30"/>
      <c r="S4019" s="30"/>
      <c r="T4019" s="30"/>
      <c r="U4019" s="30"/>
      <c r="V4019" s="30"/>
      <c r="W4019" s="30"/>
      <c r="X4019" s="31"/>
      <c r="Y4019" s="30"/>
      <c r="Z4019" s="32"/>
    </row>
    <row r="4020" spans="2:26" x14ac:dyDescent="0.2">
      <c r="B4020" s="34"/>
      <c r="C4020" s="30"/>
      <c r="D4020" s="30"/>
      <c r="E4020" s="30"/>
      <c r="F4020" s="30"/>
      <c r="G4020" s="30"/>
      <c r="H4020" s="30"/>
      <c r="I4020" s="30"/>
      <c r="J4020" s="30"/>
      <c r="K4020" s="30"/>
      <c r="L4020" s="30"/>
      <c r="M4020" s="30"/>
      <c r="N4020" s="30"/>
      <c r="O4020" s="30"/>
      <c r="P4020" s="30"/>
      <c r="Q4020" s="30"/>
      <c r="R4020" s="30"/>
      <c r="S4020" s="30"/>
      <c r="T4020" s="30"/>
      <c r="U4020" s="30"/>
      <c r="V4020" s="30"/>
      <c r="W4020" s="30"/>
      <c r="X4020" s="31"/>
      <c r="Y4020" s="30"/>
      <c r="Z4020" s="32"/>
    </row>
    <row r="4021" spans="2:26" x14ac:dyDescent="0.2">
      <c r="B4021" s="34"/>
      <c r="C4021" s="30"/>
      <c r="D4021" s="30"/>
      <c r="E4021" s="30"/>
      <c r="F4021" s="30"/>
      <c r="G4021" s="30"/>
      <c r="H4021" s="30"/>
      <c r="I4021" s="30"/>
      <c r="J4021" s="30"/>
      <c r="K4021" s="30"/>
      <c r="L4021" s="30"/>
      <c r="M4021" s="30"/>
      <c r="N4021" s="30"/>
      <c r="O4021" s="30"/>
      <c r="P4021" s="30"/>
      <c r="Q4021" s="30"/>
      <c r="R4021" s="30"/>
      <c r="S4021" s="30"/>
      <c r="T4021" s="30"/>
      <c r="U4021" s="30"/>
      <c r="V4021" s="30"/>
      <c r="W4021" s="30"/>
      <c r="X4021" s="31"/>
      <c r="Y4021" s="30"/>
      <c r="Z4021" s="32"/>
    </row>
    <row r="4022" spans="2:26" x14ac:dyDescent="0.2">
      <c r="B4022" s="34"/>
      <c r="C4022" s="30"/>
      <c r="D4022" s="30"/>
      <c r="E4022" s="30"/>
      <c r="F4022" s="30"/>
      <c r="G4022" s="30"/>
      <c r="H4022" s="30"/>
      <c r="I4022" s="30"/>
      <c r="J4022" s="30"/>
      <c r="K4022" s="30"/>
      <c r="L4022" s="30"/>
      <c r="M4022" s="30"/>
      <c r="N4022" s="30"/>
      <c r="O4022" s="30"/>
      <c r="P4022" s="30"/>
      <c r="Q4022" s="30"/>
      <c r="R4022" s="30"/>
      <c r="S4022" s="30"/>
      <c r="T4022" s="30"/>
      <c r="U4022" s="30"/>
      <c r="V4022" s="30"/>
      <c r="W4022" s="30"/>
      <c r="X4022" s="31"/>
      <c r="Y4022" s="30"/>
      <c r="Z4022" s="32"/>
    </row>
    <row r="4023" spans="2:26" x14ac:dyDescent="0.2">
      <c r="B4023" s="34"/>
      <c r="C4023" s="30"/>
      <c r="D4023" s="30"/>
      <c r="E4023" s="30"/>
      <c r="F4023" s="30"/>
      <c r="G4023" s="30"/>
      <c r="H4023" s="30"/>
      <c r="I4023" s="30"/>
      <c r="J4023" s="30"/>
      <c r="K4023" s="30"/>
      <c r="L4023" s="30"/>
      <c r="M4023" s="30"/>
      <c r="N4023" s="30"/>
      <c r="O4023" s="30"/>
      <c r="P4023" s="30"/>
      <c r="Q4023" s="30"/>
      <c r="R4023" s="30"/>
      <c r="S4023" s="30"/>
      <c r="T4023" s="30"/>
      <c r="U4023" s="30"/>
      <c r="V4023" s="30"/>
      <c r="W4023" s="30"/>
      <c r="X4023" s="31"/>
      <c r="Y4023" s="30"/>
      <c r="Z4023" s="32"/>
    </row>
    <row r="4024" spans="2:26" x14ac:dyDescent="0.2">
      <c r="B4024" s="34"/>
      <c r="C4024" s="30"/>
      <c r="D4024" s="30"/>
      <c r="E4024" s="30"/>
      <c r="F4024" s="30"/>
      <c r="G4024" s="30"/>
      <c r="H4024" s="30"/>
      <c r="I4024" s="30"/>
      <c r="J4024" s="30"/>
      <c r="K4024" s="30"/>
      <c r="L4024" s="30"/>
      <c r="M4024" s="30"/>
      <c r="N4024" s="30"/>
      <c r="O4024" s="30"/>
      <c r="P4024" s="30"/>
      <c r="Q4024" s="30"/>
      <c r="R4024" s="30"/>
      <c r="S4024" s="30"/>
      <c r="T4024" s="30"/>
      <c r="U4024" s="30"/>
      <c r="V4024" s="30"/>
      <c r="W4024" s="30"/>
      <c r="X4024" s="31"/>
      <c r="Y4024" s="30"/>
      <c r="Z4024" s="32"/>
    </row>
    <row r="4025" spans="2:26" x14ac:dyDescent="0.2">
      <c r="B4025" s="34"/>
      <c r="C4025" s="30"/>
      <c r="D4025" s="30"/>
      <c r="E4025" s="30"/>
      <c r="F4025" s="30"/>
      <c r="G4025" s="30"/>
      <c r="H4025" s="30"/>
      <c r="I4025" s="30"/>
      <c r="J4025" s="30"/>
      <c r="K4025" s="30"/>
      <c r="L4025" s="30"/>
      <c r="M4025" s="30"/>
      <c r="N4025" s="30"/>
      <c r="O4025" s="30"/>
      <c r="P4025" s="30"/>
      <c r="Q4025" s="30"/>
      <c r="R4025" s="30"/>
      <c r="S4025" s="30"/>
      <c r="T4025" s="30"/>
      <c r="U4025" s="30"/>
      <c r="V4025" s="30"/>
      <c r="W4025" s="30"/>
      <c r="X4025" s="31"/>
      <c r="Y4025" s="30"/>
      <c r="Z4025" s="32"/>
    </row>
    <row r="4026" spans="2:26" x14ac:dyDescent="0.2">
      <c r="B4026" s="34"/>
      <c r="C4026" s="30"/>
      <c r="D4026" s="30"/>
      <c r="E4026" s="30"/>
      <c r="F4026" s="30"/>
      <c r="G4026" s="30"/>
      <c r="H4026" s="30"/>
      <c r="I4026" s="30"/>
      <c r="J4026" s="30"/>
      <c r="K4026" s="30"/>
      <c r="L4026" s="30"/>
      <c r="M4026" s="30"/>
      <c r="N4026" s="30"/>
      <c r="O4026" s="30"/>
      <c r="P4026" s="30"/>
      <c r="Q4026" s="30"/>
      <c r="R4026" s="30"/>
      <c r="S4026" s="30"/>
      <c r="T4026" s="30"/>
      <c r="U4026" s="30"/>
      <c r="V4026" s="30"/>
      <c r="W4026" s="30"/>
      <c r="X4026" s="31"/>
      <c r="Y4026" s="30"/>
      <c r="Z4026" s="32"/>
    </row>
    <row r="4027" spans="2:26" x14ac:dyDescent="0.2">
      <c r="B4027" s="34"/>
      <c r="C4027" s="30"/>
      <c r="D4027" s="30"/>
      <c r="E4027" s="30"/>
      <c r="F4027" s="30"/>
      <c r="G4027" s="30"/>
      <c r="H4027" s="30"/>
      <c r="I4027" s="30"/>
      <c r="J4027" s="30"/>
      <c r="K4027" s="30"/>
      <c r="L4027" s="30"/>
      <c r="M4027" s="30"/>
      <c r="N4027" s="30"/>
      <c r="O4027" s="30"/>
      <c r="P4027" s="30"/>
      <c r="Q4027" s="30"/>
      <c r="R4027" s="30"/>
      <c r="S4027" s="30"/>
      <c r="T4027" s="30"/>
      <c r="U4027" s="30"/>
      <c r="V4027" s="30"/>
      <c r="W4027" s="30"/>
      <c r="X4027" s="31"/>
      <c r="Y4027" s="30"/>
      <c r="Z4027" s="32"/>
    </row>
    <row r="4028" spans="2:26" x14ac:dyDescent="0.2">
      <c r="B4028" s="34"/>
      <c r="C4028" s="30"/>
      <c r="D4028" s="30"/>
      <c r="E4028" s="30"/>
      <c r="F4028" s="30"/>
      <c r="G4028" s="30"/>
      <c r="H4028" s="30"/>
      <c r="I4028" s="30"/>
      <c r="J4028" s="30"/>
      <c r="K4028" s="30"/>
      <c r="L4028" s="30"/>
      <c r="M4028" s="30"/>
      <c r="N4028" s="30"/>
      <c r="O4028" s="30"/>
      <c r="P4028" s="30"/>
      <c r="Q4028" s="30"/>
      <c r="R4028" s="30"/>
      <c r="S4028" s="30"/>
      <c r="T4028" s="30"/>
      <c r="U4028" s="30"/>
      <c r="V4028" s="30"/>
      <c r="W4028" s="30"/>
      <c r="X4028" s="31"/>
      <c r="Y4028" s="30"/>
      <c r="Z4028" s="32"/>
    </row>
    <row r="4029" spans="2:26" x14ac:dyDescent="0.2">
      <c r="B4029" s="34"/>
      <c r="C4029" s="30"/>
      <c r="D4029" s="30"/>
      <c r="E4029" s="30"/>
      <c r="F4029" s="30"/>
      <c r="G4029" s="30"/>
      <c r="H4029" s="30"/>
      <c r="I4029" s="30"/>
      <c r="J4029" s="30"/>
      <c r="K4029" s="30"/>
      <c r="L4029" s="30"/>
      <c r="M4029" s="30"/>
      <c r="N4029" s="30"/>
      <c r="O4029" s="30"/>
      <c r="P4029" s="30"/>
      <c r="Q4029" s="30"/>
      <c r="R4029" s="30"/>
      <c r="S4029" s="30"/>
      <c r="T4029" s="30"/>
      <c r="U4029" s="30"/>
      <c r="V4029" s="30"/>
      <c r="W4029" s="30"/>
      <c r="X4029" s="31"/>
      <c r="Y4029" s="30"/>
      <c r="Z4029" s="32"/>
    </row>
    <row r="4030" spans="2:26" x14ac:dyDescent="0.2">
      <c r="B4030" s="34"/>
      <c r="C4030" s="30"/>
      <c r="D4030" s="30"/>
      <c r="E4030" s="30"/>
      <c r="F4030" s="30"/>
      <c r="G4030" s="30"/>
      <c r="H4030" s="30"/>
      <c r="I4030" s="30"/>
      <c r="J4030" s="30"/>
      <c r="K4030" s="30"/>
      <c r="L4030" s="30"/>
      <c r="M4030" s="30"/>
      <c r="N4030" s="30"/>
      <c r="O4030" s="30"/>
      <c r="P4030" s="30"/>
      <c r="Q4030" s="30"/>
      <c r="R4030" s="30"/>
      <c r="S4030" s="30"/>
      <c r="T4030" s="30"/>
      <c r="U4030" s="30"/>
      <c r="V4030" s="30"/>
      <c r="W4030" s="30"/>
      <c r="X4030" s="31"/>
      <c r="Y4030" s="30"/>
      <c r="Z4030" s="32"/>
    </row>
    <row r="4031" spans="2:26" x14ac:dyDescent="0.2">
      <c r="B4031" s="34"/>
      <c r="C4031" s="30"/>
      <c r="D4031" s="30"/>
      <c r="E4031" s="30"/>
      <c r="F4031" s="30"/>
      <c r="G4031" s="30"/>
      <c r="H4031" s="30"/>
      <c r="I4031" s="30"/>
      <c r="J4031" s="30"/>
      <c r="K4031" s="30"/>
      <c r="L4031" s="30"/>
      <c r="M4031" s="30"/>
      <c r="N4031" s="30"/>
      <c r="O4031" s="30"/>
      <c r="P4031" s="30"/>
      <c r="Q4031" s="30"/>
      <c r="R4031" s="30"/>
      <c r="S4031" s="30"/>
      <c r="T4031" s="30"/>
      <c r="U4031" s="30"/>
      <c r="V4031" s="30"/>
      <c r="W4031" s="30"/>
      <c r="X4031" s="31"/>
      <c r="Y4031" s="30"/>
      <c r="Z4031" s="32"/>
    </row>
    <row r="4032" spans="2:26" x14ac:dyDescent="0.2">
      <c r="B4032" s="34"/>
      <c r="C4032" s="30"/>
      <c r="D4032" s="30"/>
      <c r="E4032" s="30"/>
      <c r="F4032" s="30"/>
      <c r="G4032" s="30"/>
      <c r="H4032" s="30"/>
      <c r="I4032" s="30"/>
      <c r="J4032" s="30"/>
      <c r="K4032" s="30"/>
      <c r="L4032" s="30"/>
      <c r="M4032" s="30"/>
      <c r="N4032" s="30"/>
      <c r="O4032" s="30"/>
      <c r="P4032" s="30"/>
      <c r="Q4032" s="30"/>
      <c r="R4032" s="30"/>
      <c r="S4032" s="30"/>
      <c r="T4032" s="30"/>
      <c r="U4032" s="30"/>
      <c r="V4032" s="30"/>
      <c r="W4032" s="30"/>
      <c r="X4032" s="31"/>
      <c r="Y4032" s="30"/>
      <c r="Z4032" s="32"/>
    </row>
    <row r="4033" spans="2:26" x14ac:dyDescent="0.2">
      <c r="B4033" s="34"/>
      <c r="C4033" s="30"/>
      <c r="D4033" s="30"/>
      <c r="E4033" s="30"/>
      <c r="F4033" s="30"/>
      <c r="G4033" s="30"/>
      <c r="H4033" s="30"/>
      <c r="I4033" s="30"/>
      <c r="J4033" s="30"/>
      <c r="K4033" s="30"/>
      <c r="L4033" s="30"/>
      <c r="M4033" s="30"/>
      <c r="N4033" s="30"/>
      <c r="O4033" s="30"/>
      <c r="P4033" s="30"/>
      <c r="Q4033" s="30"/>
      <c r="R4033" s="30"/>
      <c r="S4033" s="30"/>
      <c r="T4033" s="30"/>
      <c r="U4033" s="30"/>
      <c r="V4033" s="30"/>
      <c r="W4033" s="30"/>
      <c r="X4033" s="31"/>
      <c r="Y4033" s="30"/>
      <c r="Z4033" s="32"/>
    </row>
    <row r="4034" spans="2:26" x14ac:dyDescent="0.2">
      <c r="B4034" s="34"/>
      <c r="C4034" s="30"/>
      <c r="D4034" s="30"/>
      <c r="E4034" s="30"/>
      <c r="F4034" s="30"/>
      <c r="G4034" s="30"/>
      <c r="H4034" s="30"/>
      <c r="I4034" s="30"/>
      <c r="J4034" s="30"/>
      <c r="K4034" s="30"/>
      <c r="L4034" s="30"/>
      <c r="M4034" s="30"/>
      <c r="N4034" s="30"/>
      <c r="O4034" s="30"/>
      <c r="P4034" s="30"/>
      <c r="Q4034" s="30"/>
      <c r="R4034" s="30"/>
      <c r="S4034" s="30"/>
      <c r="T4034" s="30"/>
      <c r="U4034" s="30"/>
      <c r="V4034" s="30"/>
      <c r="W4034" s="30"/>
      <c r="X4034" s="31"/>
      <c r="Y4034" s="30"/>
      <c r="Z4034" s="32"/>
    </row>
    <row r="4035" spans="2:26" x14ac:dyDescent="0.2">
      <c r="B4035" s="34"/>
      <c r="C4035" s="30"/>
      <c r="D4035" s="30"/>
      <c r="E4035" s="30"/>
      <c r="F4035" s="30"/>
      <c r="G4035" s="30"/>
      <c r="H4035" s="30"/>
      <c r="I4035" s="30"/>
      <c r="J4035" s="30"/>
      <c r="K4035" s="30"/>
      <c r="L4035" s="30"/>
      <c r="M4035" s="30"/>
      <c r="N4035" s="30"/>
      <c r="O4035" s="30"/>
      <c r="P4035" s="30"/>
      <c r="Q4035" s="30"/>
      <c r="R4035" s="30"/>
      <c r="S4035" s="30"/>
      <c r="T4035" s="30"/>
      <c r="U4035" s="30"/>
      <c r="V4035" s="30"/>
      <c r="W4035" s="30"/>
      <c r="X4035" s="31"/>
      <c r="Y4035" s="30"/>
      <c r="Z4035" s="32"/>
    </row>
    <row r="4036" spans="2:26" x14ac:dyDescent="0.2">
      <c r="B4036" s="34"/>
      <c r="C4036" s="30"/>
      <c r="D4036" s="30"/>
      <c r="E4036" s="30"/>
      <c r="F4036" s="30"/>
      <c r="G4036" s="30"/>
      <c r="H4036" s="30"/>
      <c r="I4036" s="30"/>
      <c r="J4036" s="30"/>
      <c r="K4036" s="30"/>
      <c r="L4036" s="30"/>
      <c r="M4036" s="30"/>
      <c r="N4036" s="30"/>
      <c r="O4036" s="30"/>
      <c r="P4036" s="30"/>
      <c r="Q4036" s="30"/>
      <c r="R4036" s="30"/>
      <c r="S4036" s="30"/>
      <c r="T4036" s="30"/>
      <c r="U4036" s="30"/>
      <c r="V4036" s="30"/>
      <c r="W4036" s="30"/>
      <c r="X4036" s="31"/>
      <c r="Y4036" s="30"/>
      <c r="Z4036" s="32"/>
    </row>
    <row r="4037" spans="2:26" x14ac:dyDescent="0.2">
      <c r="B4037" s="34"/>
      <c r="C4037" s="30"/>
      <c r="D4037" s="30"/>
      <c r="E4037" s="30"/>
      <c r="F4037" s="30"/>
      <c r="G4037" s="30"/>
      <c r="H4037" s="30"/>
      <c r="I4037" s="30"/>
      <c r="J4037" s="30"/>
      <c r="K4037" s="30"/>
      <c r="L4037" s="30"/>
      <c r="M4037" s="30"/>
      <c r="N4037" s="30"/>
      <c r="O4037" s="30"/>
      <c r="P4037" s="30"/>
      <c r="Q4037" s="30"/>
      <c r="R4037" s="30"/>
      <c r="S4037" s="30"/>
      <c r="T4037" s="30"/>
      <c r="U4037" s="30"/>
      <c r="V4037" s="30"/>
      <c r="W4037" s="30"/>
      <c r="X4037" s="31"/>
      <c r="Y4037" s="30"/>
      <c r="Z4037" s="32"/>
    </row>
    <row r="4038" spans="2:26" x14ac:dyDescent="0.2">
      <c r="B4038" s="34"/>
      <c r="C4038" s="30"/>
      <c r="D4038" s="30"/>
      <c r="E4038" s="30"/>
      <c r="F4038" s="30"/>
      <c r="G4038" s="30"/>
      <c r="H4038" s="30"/>
      <c r="I4038" s="30"/>
      <c r="J4038" s="30"/>
      <c r="K4038" s="30"/>
      <c r="L4038" s="30"/>
      <c r="M4038" s="30"/>
      <c r="N4038" s="30"/>
      <c r="O4038" s="30"/>
      <c r="P4038" s="30"/>
      <c r="Q4038" s="30"/>
      <c r="R4038" s="30"/>
      <c r="S4038" s="30"/>
      <c r="T4038" s="30"/>
      <c r="U4038" s="30"/>
      <c r="V4038" s="30"/>
      <c r="W4038" s="30"/>
      <c r="X4038" s="31"/>
      <c r="Y4038" s="30"/>
      <c r="Z4038" s="32"/>
    </row>
    <row r="4039" spans="2:26" x14ac:dyDescent="0.2">
      <c r="B4039" s="34"/>
      <c r="C4039" s="30"/>
      <c r="D4039" s="30"/>
      <c r="E4039" s="30"/>
      <c r="F4039" s="30"/>
      <c r="G4039" s="30"/>
      <c r="H4039" s="30"/>
      <c r="I4039" s="30"/>
      <c r="J4039" s="30"/>
      <c r="K4039" s="30"/>
      <c r="L4039" s="30"/>
      <c r="M4039" s="30"/>
      <c r="N4039" s="30"/>
      <c r="O4039" s="30"/>
      <c r="P4039" s="30"/>
      <c r="Q4039" s="30"/>
      <c r="R4039" s="30"/>
      <c r="S4039" s="30"/>
      <c r="T4039" s="30"/>
      <c r="U4039" s="30"/>
      <c r="V4039" s="30"/>
      <c r="W4039" s="30"/>
      <c r="X4039" s="31"/>
      <c r="Y4039" s="30"/>
      <c r="Z4039" s="32"/>
    </row>
    <row r="4040" spans="2:26" x14ac:dyDescent="0.2">
      <c r="B4040" s="34"/>
      <c r="C4040" s="30"/>
      <c r="D4040" s="30"/>
      <c r="E4040" s="30"/>
      <c r="F4040" s="30"/>
      <c r="G4040" s="30"/>
      <c r="H4040" s="30"/>
      <c r="I4040" s="30"/>
      <c r="J4040" s="30"/>
      <c r="K4040" s="30"/>
      <c r="L4040" s="30"/>
      <c r="M4040" s="30"/>
      <c r="N4040" s="30"/>
      <c r="O4040" s="30"/>
      <c r="P4040" s="30"/>
      <c r="Q4040" s="30"/>
      <c r="R4040" s="30"/>
      <c r="S4040" s="30"/>
      <c r="T4040" s="30"/>
      <c r="U4040" s="30"/>
      <c r="V4040" s="30"/>
      <c r="W4040" s="30"/>
      <c r="X4040" s="31"/>
      <c r="Y4040" s="30"/>
      <c r="Z4040" s="32"/>
    </row>
    <row r="4041" spans="2:26" x14ac:dyDescent="0.2">
      <c r="B4041" s="34"/>
      <c r="C4041" s="30"/>
      <c r="D4041" s="30"/>
      <c r="E4041" s="30"/>
      <c r="F4041" s="30"/>
      <c r="G4041" s="30"/>
      <c r="H4041" s="30"/>
      <c r="I4041" s="30"/>
      <c r="J4041" s="30"/>
      <c r="K4041" s="30"/>
      <c r="L4041" s="30"/>
      <c r="M4041" s="30"/>
      <c r="N4041" s="30"/>
      <c r="O4041" s="30"/>
      <c r="P4041" s="30"/>
      <c r="Q4041" s="30"/>
      <c r="R4041" s="30"/>
      <c r="S4041" s="30"/>
      <c r="T4041" s="30"/>
      <c r="U4041" s="30"/>
      <c r="V4041" s="30"/>
      <c r="W4041" s="30"/>
      <c r="X4041" s="31"/>
      <c r="Y4041" s="30"/>
      <c r="Z4041" s="32"/>
    </row>
    <row r="4042" spans="2:26" x14ac:dyDescent="0.2">
      <c r="B4042" s="34"/>
      <c r="C4042" s="30"/>
      <c r="D4042" s="30"/>
      <c r="E4042" s="30"/>
      <c r="F4042" s="30"/>
      <c r="G4042" s="30"/>
      <c r="H4042" s="30"/>
      <c r="I4042" s="30"/>
      <c r="J4042" s="30"/>
      <c r="K4042" s="30"/>
      <c r="L4042" s="30"/>
      <c r="M4042" s="30"/>
      <c r="N4042" s="30"/>
      <c r="O4042" s="30"/>
      <c r="P4042" s="30"/>
      <c r="Q4042" s="30"/>
      <c r="R4042" s="30"/>
      <c r="S4042" s="30"/>
      <c r="T4042" s="30"/>
      <c r="U4042" s="30"/>
      <c r="V4042" s="30"/>
      <c r="W4042" s="30"/>
      <c r="X4042" s="31"/>
      <c r="Y4042" s="30"/>
      <c r="Z4042" s="32"/>
    </row>
    <row r="4043" spans="2:26" x14ac:dyDescent="0.2">
      <c r="B4043" s="34"/>
      <c r="C4043" s="30"/>
      <c r="D4043" s="30"/>
      <c r="E4043" s="30"/>
      <c r="F4043" s="30"/>
      <c r="G4043" s="30"/>
      <c r="H4043" s="30"/>
      <c r="I4043" s="30"/>
      <c r="J4043" s="30"/>
      <c r="K4043" s="30"/>
      <c r="L4043" s="30"/>
      <c r="M4043" s="30"/>
      <c r="N4043" s="30"/>
      <c r="O4043" s="30"/>
      <c r="P4043" s="30"/>
      <c r="Q4043" s="30"/>
      <c r="R4043" s="30"/>
      <c r="S4043" s="30"/>
      <c r="T4043" s="30"/>
      <c r="U4043" s="30"/>
      <c r="V4043" s="30"/>
      <c r="W4043" s="30"/>
      <c r="X4043" s="31"/>
      <c r="Y4043" s="30"/>
      <c r="Z4043" s="32"/>
    </row>
    <row r="4044" spans="2:26" x14ac:dyDescent="0.2">
      <c r="B4044" s="34"/>
      <c r="C4044" s="30"/>
      <c r="D4044" s="30"/>
      <c r="E4044" s="30"/>
      <c r="F4044" s="30"/>
      <c r="G4044" s="30"/>
      <c r="H4044" s="30"/>
      <c r="I4044" s="30"/>
      <c r="J4044" s="30"/>
      <c r="K4044" s="30"/>
      <c r="L4044" s="30"/>
      <c r="M4044" s="30"/>
      <c r="N4044" s="30"/>
      <c r="O4044" s="30"/>
      <c r="P4044" s="30"/>
      <c r="Q4044" s="30"/>
      <c r="R4044" s="30"/>
      <c r="S4044" s="30"/>
      <c r="T4044" s="30"/>
      <c r="U4044" s="30"/>
      <c r="V4044" s="30"/>
      <c r="W4044" s="30"/>
      <c r="X4044" s="31"/>
      <c r="Y4044" s="30"/>
      <c r="Z4044" s="32"/>
    </row>
    <row r="4045" spans="2:26" x14ac:dyDescent="0.2">
      <c r="B4045" s="34"/>
      <c r="C4045" s="30"/>
      <c r="D4045" s="30"/>
      <c r="E4045" s="30"/>
      <c r="F4045" s="30"/>
      <c r="G4045" s="30"/>
      <c r="H4045" s="30"/>
      <c r="I4045" s="30"/>
      <c r="J4045" s="30"/>
      <c r="K4045" s="30"/>
      <c r="L4045" s="30"/>
      <c r="M4045" s="30"/>
      <c r="N4045" s="30"/>
      <c r="O4045" s="30"/>
      <c r="P4045" s="30"/>
      <c r="Q4045" s="30"/>
      <c r="R4045" s="30"/>
      <c r="S4045" s="30"/>
      <c r="T4045" s="30"/>
      <c r="U4045" s="30"/>
      <c r="V4045" s="30"/>
      <c r="W4045" s="30"/>
      <c r="X4045" s="31"/>
      <c r="Y4045" s="30"/>
      <c r="Z4045" s="32"/>
    </row>
    <row r="4046" spans="2:26" x14ac:dyDescent="0.2">
      <c r="B4046" s="34"/>
      <c r="C4046" s="30"/>
      <c r="D4046" s="30"/>
      <c r="E4046" s="30"/>
      <c r="F4046" s="30"/>
      <c r="G4046" s="30"/>
      <c r="H4046" s="30"/>
      <c r="I4046" s="30"/>
      <c r="J4046" s="30"/>
      <c r="K4046" s="30"/>
      <c r="L4046" s="30"/>
      <c r="M4046" s="30"/>
      <c r="N4046" s="30"/>
      <c r="O4046" s="30"/>
      <c r="P4046" s="30"/>
      <c r="Q4046" s="30"/>
      <c r="R4046" s="30"/>
      <c r="S4046" s="30"/>
      <c r="T4046" s="30"/>
      <c r="U4046" s="30"/>
      <c r="V4046" s="30"/>
      <c r="W4046" s="30"/>
      <c r="X4046" s="31"/>
      <c r="Y4046" s="30"/>
      <c r="Z4046" s="32"/>
    </row>
    <row r="4047" spans="2:26" x14ac:dyDescent="0.2">
      <c r="B4047" s="34"/>
      <c r="C4047" s="30"/>
      <c r="D4047" s="30"/>
      <c r="E4047" s="30"/>
      <c r="F4047" s="30"/>
      <c r="G4047" s="30"/>
      <c r="H4047" s="30"/>
      <c r="I4047" s="30"/>
      <c r="J4047" s="30"/>
      <c r="K4047" s="30"/>
      <c r="L4047" s="30"/>
      <c r="M4047" s="30"/>
      <c r="N4047" s="30"/>
      <c r="O4047" s="30"/>
      <c r="P4047" s="30"/>
      <c r="Q4047" s="30"/>
      <c r="R4047" s="30"/>
      <c r="S4047" s="30"/>
      <c r="T4047" s="30"/>
      <c r="U4047" s="30"/>
      <c r="V4047" s="30"/>
      <c r="W4047" s="30"/>
      <c r="X4047" s="31"/>
      <c r="Y4047" s="30"/>
      <c r="Z4047" s="32"/>
    </row>
    <row r="4048" spans="2:26" x14ac:dyDescent="0.2">
      <c r="B4048" s="34"/>
      <c r="C4048" s="30"/>
      <c r="D4048" s="30"/>
      <c r="E4048" s="30"/>
      <c r="F4048" s="30"/>
      <c r="G4048" s="30"/>
      <c r="H4048" s="30"/>
      <c r="I4048" s="30"/>
      <c r="J4048" s="30"/>
      <c r="K4048" s="30"/>
      <c r="L4048" s="30"/>
      <c r="M4048" s="30"/>
      <c r="N4048" s="30"/>
      <c r="O4048" s="30"/>
      <c r="P4048" s="30"/>
      <c r="Q4048" s="30"/>
      <c r="R4048" s="30"/>
      <c r="S4048" s="30"/>
      <c r="T4048" s="30"/>
      <c r="U4048" s="30"/>
      <c r="V4048" s="30"/>
      <c r="W4048" s="30"/>
      <c r="X4048" s="31"/>
      <c r="Y4048" s="30"/>
      <c r="Z4048" s="32"/>
    </row>
    <row r="4049" spans="2:26" x14ac:dyDescent="0.2">
      <c r="B4049" s="34"/>
      <c r="C4049" s="30"/>
      <c r="D4049" s="30"/>
      <c r="E4049" s="30"/>
      <c r="F4049" s="30"/>
      <c r="G4049" s="30"/>
      <c r="H4049" s="30"/>
      <c r="I4049" s="30"/>
      <c r="J4049" s="30"/>
      <c r="K4049" s="30"/>
      <c r="L4049" s="30"/>
      <c r="M4049" s="30"/>
      <c r="N4049" s="30"/>
      <c r="O4049" s="30"/>
      <c r="P4049" s="30"/>
      <c r="Q4049" s="30"/>
      <c r="R4049" s="30"/>
      <c r="S4049" s="30"/>
      <c r="T4049" s="30"/>
      <c r="U4049" s="30"/>
      <c r="V4049" s="30"/>
      <c r="W4049" s="30"/>
      <c r="X4049" s="31"/>
      <c r="Y4049" s="30"/>
      <c r="Z4049" s="32"/>
    </row>
    <row r="4050" spans="2:26" x14ac:dyDescent="0.2">
      <c r="B4050" s="34"/>
      <c r="C4050" s="30"/>
      <c r="D4050" s="30"/>
      <c r="E4050" s="30"/>
      <c r="F4050" s="30"/>
      <c r="G4050" s="30"/>
      <c r="H4050" s="30"/>
      <c r="I4050" s="30"/>
      <c r="J4050" s="30"/>
      <c r="K4050" s="30"/>
      <c r="L4050" s="30"/>
      <c r="M4050" s="30"/>
      <c r="N4050" s="30"/>
      <c r="O4050" s="30"/>
      <c r="P4050" s="30"/>
      <c r="Q4050" s="30"/>
      <c r="R4050" s="30"/>
      <c r="S4050" s="30"/>
      <c r="T4050" s="30"/>
      <c r="U4050" s="30"/>
      <c r="V4050" s="30"/>
      <c r="W4050" s="30"/>
      <c r="X4050" s="31"/>
      <c r="Y4050" s="30"/>
      <c r="Z4050" s="32"/>
    </row>
    <row r="4051" spans="2:26" x14ac:dyDescent="0.2">
      <c r="B4051" s="34"/>
      <c r="C4051" s="30"/>
      <c r="D4051" s="30"/>
      <c r="E4051" s="30"/>
      <c r="F4051" s="30"/>
      <c r="G4051" s="30"/>
      <c r="H4051" s="30"/>
      <c r="I4051" s="30"/>
      <c r="J4051" s="30"/>
      <c r="K4051" s="30"/>
      <c r="L4051" s="30"/>
      <c r="M4051" s="30"/>
      <c r="N4051" s="30"/>
      <c r="O4051" s="30"/>
      <c r="P4051" s="30"/>
      <c r="Q4051" s="30"/>
      <c r="R4051" s="30"/>
      <c r="S4051" s="30"/>
      <c r="T4051" s="30"/>
      <c r="U4051" s="30"/>
      <c r="V4051" s="30"/>
      <c r="W4051" s="30"/>
      <c r="X4051" s="31"/>
      <c r="Y4051" s="30"/>
      <c r="Z4051" s="32"/>
    </row>
    <row r="4052" spans="2:26" x14ac:dyDescent="0.2">
      <c r="B4052" s="34"/>
      <c r="C4052" s="30"/>
      <c r="D4052" s="30"/>
      <c r="E4052" s="30"/>
      <c r="F4052" s="30"/>
      <c r="G4052" s="30"/>
      <c r="H4052" s="30"/>
      <c r="I4052" s="30"/>
      <c r="J4052" s="30"/>
      <c r="K4052" s="30"/>
      <c r="L4052" s="30"/>
      <c r="M4052" s="30"/>
      <c r="N4052" s="30"/>
      <c r="O4052" s="30"/>
      <c r="P4052" s="30"/>
      <c r="Q4052" s="30"/>
      <c r="R4052" s="30"/>
      <c r="S4052" s="30"/>
      <c r="T4052" s="30"/>
      <c r="U4052" s="30"/>
      <c r="V4052" s="30"/>
      <c r="W4052" s="30"/>
      <c r="X4052" s="31"/>
      <c r="Y4052" s="30"/>
      <c r="Z4052" s="32"/>
    </row>
    <row r="4053" spans="2:26" x14ac:dyDescent="0.2">
      <c r="B4053" s="34"/>
      <c r="C4053" s="30"/>
      <c r="D4053" s="30"/>
      <c r="E4053" s="30"/>
      <c r="F4053" s="30"/>
      <c r="G4053" s="30"/>
      <c r="H4053" s="30"/>
      <c r="I4053" s="30"/>
      <c r="J4053" s="30"/>
      <c r="K4053" s="30"/>
      <c r="L4053" s="30"/>
      <c r="M4053" s="30"/>
      <c r="N4053" s="30"/>
      <c r="O4053" s="30"/>
      <c r="P4053" s="30"/>
      <c r="Q4053" s="30"/>
      <c r="R4053" s="30"/>
      <c r="S4053" s="30"/>
      <c r="T4053" s="30"/>
      <c r="U4053" s="30"/>
      <c r="V4053" s="30"/>
      <c r="W4053" s="30"/>
      <c r="X4053" s="31"/>
      <c r="Y4053" s="30"/>
      <c r="Z4053" s="32"/>
    </row>
    <row r="4054" spans="2:26" x14ac:dyDescent="0.2">
      <c r="B4054" s="34"/>
      <c r="C4054" s="30"/>
      <c r="D4054" s="30"/>
      <c r="E4054" s="30"/>
      <c r="F4054" s="30"/>
      <c r="G4054" s="30"/>
      <c r="H4054" s="30"/>
      <c r="I4054" s="30"/>
      <c r="J4054" s="30"/>
      <c r="K4054" s="30"/>
      <c r="L4054" s="30"/>
      <c r="M4054" s="30"/>
      <c r="N4054" s="30"/>
      <c r="O4054" s="30"/>
      <c r="P4054" s="30"/>
      <c r="Q4054" s="30"/>
      <c r="R4054" s="30"/>
      <c r="S4054" s="30"/>
      <c r="T4054" s="30"/>
      <c r="U4054" s="30"/>
      <c r="V4054" s="30"/>
      <c r="W4054" s="30"/>
      <c r="X4054" s="31"/>
      <c r="Y4054" s="30"/>
      <c r="Z4054" s="32"/>
    </row>
    <row r="4055" spans="2:26" x14ac:dyDescent="0.2">
      <c r="B4055" s="34"/>
      <c r="C4055" s="30"/>
      <c r="D4055" s="30"/>
      <c r="E4055" s="30"/>
      <c r="F4055" s="30"/>
      <c r="G4055" s="30"/>
      <c r="H4055" s="30"/>
      <c r="I4055" s="30"/>
      <c r="J4055" s="30"/>
      <c r="K4055" s="30"/>
      <c r="L4055" s="30"/>
      <c r="M4055" s="30"/>
      <c r="N4055" s="30"/>
      <c r="O4055" s="30"/>
      <c r="P4055" s="30"/>
      <c r="Q4055" s="30"/>
      <c r="R4055" s="30"/>
      <c r="S4055" s="30"/>
      <c r="T4055" s="30"/>
      <c r="U4055" s="30"/>
      <c r="V4055" s="30"/>
      <c r="W4055" s="30"/>
      <c r="X4055" s="31"/>
      <c r="Y4055" s="30"/>
      <c r="Z4055" s="32"/>
    </row>
    <row r="4056" spans="2:26" x14ac:dyDescent="0.2">
      <c r="B4056" s="34"/>
      <c r="C4056" s="30"/>
      <c r="D4056" s="30"/>
      <c r="E4056" s="30"/>
      <c r="F4056" s="30"/>
      <c r="G4056" s="30"/>
      <c r="H4056" s="30"/>
      <c r="I4056" s="30"/>
      <c r="J4056" s="30"/>
      <c r="K4056" s="30"/>
      <c r="L4056" s="30"/>
      <c r="M4056" s="30"/>
      <c r="N4056" s="30"/>
      <c r="O4056" s="30"/>
      <c r="P4056" s="30"/>
      <c r="Q4056" s="30"/>
      <c r="R4056" s="30"/>
      <c r="S4056" s="30"/>
      <c r="T4056" s="30"/>
      <c r="U4056" s="30"/>
      <c r="V4056" s="30"/>
      <c r="W4056" s="30"/>
      <c r="X4056" s="31"/>
      <c r="Y4056" s="30"/>
      <c r="Z4056" s="32"/>
    </row>
    <row r="4057" spans="2:26" x14ac:dyDescent="0.2">
      <c r="B4057" s="34"/>
      <c r="C4057" s="30"/>
      <c r="D4057" s="30"/>
      <c r="E4057" s="30"/>
      <c r="F4057" s="30"/>
      <c r="G4057" s="30"/>
      <c r="H4057" s="30"/>
      <c r="I4057" s="30"/>
      <c r="J4057" s="30"/>
      <c r="K4057" s="30"/>
      <c r="L4057" s="30"/>
      <c r="M4057" s="30"/>
      <c r="N4057" s="30"/>
      <c r="O4057" s="30"/>
      <c r="P4057" s="30"/>
      <c r="Q4057" s="30"/>
      <c r="R4057" s="30"/>
      <c r="S4057" s="30"/>
      <c r="T4057" s="30"/>
      <c r="U4057" s="30"/>
      <c r="V4057" s="30"/>
      <c r="W4057" s="30"/>
      <c r="X4057" s="31"/>
      <c r="Y4057" s="30"/>
      <c r="Z4057" s="32"/>
    </row>
    <row r="4058" spans="2:26" x14ac:dyDescent="0.2">
      <c r="B4058" s="34"/>
      <c r="C4058" s="30"/>
      <c r="D4058" s="30"/>
      <c r="E4058" s="30"/>
      <c r="F4058" s="30"/>
      <c r="G4058" s="30"/>
      <c r="H4058" s="30"/>
      <c r="I4058" s="30"/>
      <c r="J4058" s="30"/>
      <c r="K4058" s="30"/>
      <c r="L4058" s="30"/>
      <c r="M4058" s="30"/>
      <c r="N4058" s="30"/>
      <c r="O4058" s="30"/>
      <c r="P4058" s="30"/>
      <c r="Q4058" s="30"/>
      <c r="R4058" s="30"/>
      <c r="S4058" s="30"/>
      <c r="T4058" s="30"/>
      <c r="U4058" s="30"/>
      <c r="V4058" s="30"/>
      <c r="W4058" s="30"/>
      <c r="X4058" s="31"/>
      <c r="Y4058" s="30"/>
      <c r="Z4058" s="32"/>
    </row>
    <row r="4059" spans="2:26" x14ac:dyDescent="0.2">
      <c r="B4059" s="34"/>
      <c r="C4059" s="30"/>
      <c r="D4059" s="30"/>
      <c r="E4059" s="30"/>
      <c r="F4059" s="30"/>
      <c r="G4059" s="30"/>
      <c r="H4059" s="30"/>
      <c r="I4059" s="30"/>
      <c r="J4059" s="30"/>
      <c r="K4059" s="30"/>
      <c r="L4059" s="30"/>
      <c r="M4059" s="30"/>
      <c r="N4059" s="30"/>
      <c r="O4059" s="30"/>
      <c r="P4059" s="30"/>
      <c r="Q4059" s="30"/>
      <c r="R4059" s="30"/>
      <c r="S4059" s="30"/>
      <c r="T4059" s="30"/>
      <c r="U4059" s="30"/>
      <c r="V4059" s="30"/>
      <c r="W4059" s="30"/>
      <c r="X4059" s="31"/>
      <c r="Y4059" s="30"/>
      <c r="Z4059" s="32"/>
    </row>
    <row r="4060" spans="2:26" x14ac:dyDescent="0.2">
      <c r="B4060" s="34"/>
      <c r="C4060" s="30"/>
      <c r="D4060" s="30"/>
      <c r="E4060" s="30"/>
      <c r="F4060" s="30"/>
      <c r="G4060" s="30"/>
      <c r="H4060" s="30"/>
      <c r="I4060" s="30"/>
      <c r="J4060" s="30"/>
      <c r="K4060" s="30"/>
      <c r="L4060" s="30"/>
      <c r="M4060" s="30"/>
      <c r="N4060" s="30"/>
      <c r="O4060" s="30"/>
      <c r="P4060" s="30"/>
      <c r="Q4060" s="30"/>
      <c r="R4060" s="30"/>
      <c r="S4060" s="30"/>
      <c r="T4060" s="30"/>
      <c r="U4060" s="30"/>
      <c r="V4060" s="30"/>
      <c r="W4060" s="30"/>
      <c r="X4060" s="31"/>
      <c r="Y4060" s="30"/>
      <c r="Z4060" s="32"/>
    </row>
    <row r="4061" spans="2:26" x14ac:dyDescent="0.2">
      <c r="B4061" s="34"/>
      <c r="C4061" s="30"/>
      <c r="D4061" s="30"/>
      <c r="E4061" s="30"/>
      <c r="F4061" s="30"/>
      <c r="G4061" s="30"/>
      <c r="H4061" s="30"/>
      <c r="I4061" s="30"/>
      <c r="J4061" s="30"/>
      <c r="K4061" s="30"/>
      <c r="L4061" s="30"/>
      <c r="M4061" s="30"/>
      <c r="N4061" s="30"/>
      <c r="O4061" s="30"/>
      <c r="P4061" s="30"/>
      <c r="Q4061" s="30"/>
      <c r="R4061" s="30"/>
      <c r="S4061" s="30"/>
      <c r="T4061" s="30"/>
      <c r="U4061" s="30"/>
      <c r="V4061" s="30"/>
      <c r="W4061" s="30"/>
      <c r="X4061" s="31"/>
      <c r="Y4061" s="30"/>
      <c r="Z4061" s="32"/>
    </row>
    <row r="4062" spans="2:26" x14ac:dyDescent="0.2">
      <c r="B4062" s="34"/>
      <c r="C4062" s="30"/>
      <c r="D4062" s="30"/>
      <c r="E4062" s="30"/>
      <c r="F4062" s="30"/>
      <c r="G4062" s="30"/>
      <c r="H4062" s="30"/>
      <c r="I4062" s="30"/>
      <c r="J4062" s="30"/>
      <c r="K4062" s="30"/>
      <c r="L4062" s="30"/>
      <c r="M4062" s="30"/>
      <c r="N4062" s="30"/>
      <c r="O4062" s="30"/>
      <c r="P4062" s="30"/>
      <c r="Q4062" s="30"/>
      <c r="R4062" s="30"/>
      <c r="S4062" s="30"/>
      <c r="T4062" s="30"/>
      <c r="U4062" s="30"/>
      <c r="V4062" s="30"/>
      <c r="W4062" s="30"/>
      <c r="X4062" s="31"/>
      <c r="Y4062" s="30"/>
      <c r="Z4062" s="32"/>
    </row>
    <row r="4063" spans="2:26" x14ac:dyDescent="0.2">
      <c r="B4063" s="34"/>
      <c r="C4063" s="30"/>
      <c r="D4063" s="30"/>
      <c r="E4063" s="30"/>
      <c r="F4063" s="30"/>
      <c r="G4063" s="30"/>
      <c r="H4063" s="30"/>
      <c r="I4063" s="30"/>
      <c r="J4063" s="30"/>
      <c r="K4063" s="30"/>
      <c r="L4063" s="30"/>
      <c r="M4063" s="30"/>
      <c r="N4063" s="30"/>
      <c r="O4063" s="30"/>
      <c r="P4063" s="30"/>
      <c r="Q4063" s="30"/>
      <c r="R4063" s="30"/>
      <c r="S4063" s="30"/>
      <c r="T4063" s="30"/>
      <c r="U4063" s="30"/>
      <c r="V4063" s="30"/>
      <c r="W4063" s="30"/>
      <c r="X4063" s="31"/>
      <c r="Y4063" s="30"/>
      <c r="Z4063" s="32"/>
    </row>
    <row r="4064" spans="2:26" x14ac:dyDescent="0.2">
      <c r="B4064" s="34"/>
      <c r="C4064" s="30"/>
      <c r="D4064" s="30"/>
      <c r="E4064" s="30"/>
      <c r="F4064" s="30"/>
      <c r="G4064" s="30"/>
      <c r="H4064" s="30"/>
      <c r="I4064" s="30"/>
      <c r="J4064" s="30"/>
      <c r="K4064" s="30"/>
      <c r="L4064" s="30"/>
      <c r="M4064" s="30"/>
      <c r="N4064" s="30"/>
      <c r="O4064" s="30"/>
      <c r="P4064" s="30"/>
      <c r="Q4064" s="30"/>
      <c r="R4064" s="30"/>
      <c r="S4064" s="30"/>
      <c r="T4064" s="30"/>
      <c r="U4064" s="30"/>
      <c r="V4064" s="30"/>
      <c r="W4064" s="30"/>
      <c r="X4064" s="31"/>
      <c r="Y4064" s="30"/>
      <c r="Z4064" s="32"/>
    </row>
    <row r="4065" spans="2:26" x14ac:dyDescent="0.2">
      <c r="B4065" s="34"/>
      <c r="C4065" s="30"/>
      <c r="D4065" s="30"/>
      <c r="E4065" s="30"/>
      <c r="F4065" s="30"/>
      <c r="G4065" s="30"/>
      <c r="H4065" s="30"/>
      <c r="I4065" s="30"/>
      <c r="J4065" s="30"/>
      <c r="K4065" s="30"/>
      <c r="L4065" s="30"/>
      <c r="M4065" s="30"/>
      <c r="N4065" s="30"/>
      <c r="O4065" s="30"/>
      <c r="P4065" s="30"/>
      <c r="Q4065" s="30"/>
      <c r="R4065" s="30"/>
      <c r="S4065" s="30"/>
      <c r="T4065" s="30"/>
      <c r="U4065" s="30"/>
      <c r="V4065" s="30"/>
      <c r="W4065" s="30"/>
      <c r="X4065" s="31"/>
      <c r="Y4065" s="30"/>
      <c r="Z4065" s="32"/>
    </row>
    <row r="4066" spans="2:26" x14ac:dyDescent="0.2">
      <c r="B4066" s="34"/>
      <c r="C4066" s="30"/>
      <c r="D4066" s="30"/>
      <c r="E4066" s="30"/>
      <c r="F4066" s="30"/>
      <c r="G4066" s="30"/>
      <c r="H4066" s="30"/>
      <c r="I4066" s="30"/>
      <c r="J4066" s="30"/>
      <c r="K4066" s="30"/>
      <c r="L4066" s="30"/>
      <c r="M4066" s="30"/>
      <c r="N4066" s="30"/>
      <c r="O4066" s="30"/>
      <c r="P4066" s="30"/>
      <c r="Q4066" s="30"/>
      <c r="R4066" s="30"/>
      <c r="S4066" s="30"/>
      <c r="T4066" s="30"/>
      <c r="U4066" s="30"/>
      <c r="V4066" s="30"/>
      <c r="W4066" s="30"/>
      <c r="X4066" s="31"/>
      <c r="Y4066" s="30"/>
      <c r="Z4066" s="32"/>
    </row>
    <row r="4067" spans="2:26" x14ac:dyDescent="0.2">
      <c r="B4067" s="34"/>
      <c r="C4067" s="30"/>
      <c r="D4067" s="30"/>
      <c r="E4067" s="30"/>
      <c r="F4067" s="30"/>
      <c r="G4067" s="30"/>
      <c r="H4067" s="30"/>
      <c r="I4067" s="30"/>
      <c r="J4067" s="30"/>
      <c r="K4067" s="30"/>
      <c r="L4067" s="30"/>
      <c r="M4067" s="30"/>
      <c r="N4067" s="30"/>
      <c r="O4067" s="30"/>
      <c r="P4067" s="30"/>
      <c r="Q4067" s="30"/>
      <c r="R4067" s="30"/>
      <c r="S4067" s="30"/>
      <c r="T4067" s="30"/>
      <c r="U4067" s="30"/>
      <c r="V4067" s="30"/>
      <c r="W4067" s="30"/>
      <c r="X4067" s="31"/>
      <c r="Y4067" s="30"/>
      <c r="Z4067" s="32"/>
    </row>
    <row r="4068" spans="2:26" x14ac:dyDescent="0.2">
      <c r="B4068" s="34"/>
      <c r="C4068" s="30"/>
      <c r="D4068" s="30"/>
      <c r="E4068" s="30"/>
      <c r="F4068" s="30"/>
      <c r="G4068" s="30"/>
      <c r="H4068" s="30"/>
      <c r="I4068" s="30"/>
      <c r="J4068" s="30"/>
      <c r="K4068" s="30"/>
      <c r="L4068" s="30"/>
      <c r="M4068" s="30"/>
      <c r="N4068" s="30"/>
      <c r="O4068" s="30"/>
      <c r="P4068" s="30"/>
      <c r="Q4068" s="30"/>
      <c r="R4068" s="30"/>
      <c r="S4068" s="30"/>
      <c r="T4068" s="30"/>
      <c r="U4068" s="30"/>
      <c r="V4068" s="30"/>
      <c r="W4068" s="30"/>
      <c r="X4068" s="31"/>
      <c r="Y4068" s="30"/>
      <c r="Z4068" s="32"/>
    </row>
    <row r="4069" spans="2:26" x14ac:dyDescent="0.2">
      <c r="B4069" s="34"/>
      <c r="C4069" s="30"/>
      <c r="D4069" s="30"/>
      <c r="E4069" s="30"/>
      <c r="F4069" s="30"/>
      <c r="G4069" s="30"/>
      <c r="H4069" s="30"/>
      <c r="I4069" s="30"/>
      <c r="J4069" s="30"/>
      <c r="K4069" s="30"/>
      <c r="L4069" s="30"/>
      <c r="M4069" s="30"/>
      <c r="N4069" s="30"/>
      <c r="O4069" s="30"/>
      <c r="P4069" s="30"/>
      <c r="Q4069" s="30"/>
      <c r="R4069" s="30"/>
      <c r="S4069" s="30"/>
      <c r="T4069" s="30"/>
      <c r="U4069" s="30"/>
      <c r="V4069" s="30"/>
      <c r="W4069" s="30"/>
      <c r="X4069" s="31"/>
      <c r="Y4069" s="30"/>
      <c r="Z4069" s="32"/>
    </row>
    <row r="4070" spans="2:26" x14ac:dyDescent="0.2">
      <c r="B4070" s="34"/>
      <c r="C4070" s="30"/>
      <c r="D4070" s="30"/>
      <c r="E4070" s="30"/>
      <c r="F4070" s="30"/>
      <c r="G4070" s="30"/>
      <c r="H4070" s="30"/>
      <c r="I4070" s="30"/>
      <c r="J4070" s="30"/>
      <c r="K4070" s="30"/>
      <c r="L4070" s="30"/>
      <c r="M4070" s="30"/>
      <c r="N4070" s="30"/>
      <c r="O4070" s="30"/>
      <c r="P4070" s="30"/>
      <c r="Q4070" s="30"/>
      <c r="R4070" s="30"/>
      <c r="S4070" s="30"/>
      <c r="T4070" s="30"/>
      <c r="U4070" s="30"/>
      <c r="V4070" s="30"/>
      <c r="W4070" s="30"/>
      <c r="X4070" s="31"/>
      <c r="Y4070" s="30"/>
      <c r="Z4070" s="32"/>
    </row>
    <row r="4071" spans="2:26" x14ac:dyDescent="0.2">
      <c r="B4071" s="34"/>
      <c r="C4071" s="30"/>
      <c r="D4071" s="30"/>
      <c r="E4071" s="30"/>
      <c r="F4071" s="30"/>
      <c r="G4071" s="30"/>
      <c r="H4071" s="30"/>
      <c r="I4071" s="30"/>
      <c r="J4071" s="30"/>
      <c r="K4071" s="30"/>
      <c r="L4071" s="30"/>
      <c r="M4071" s="30"/>
      <c r="N4071" s="30"/>
      <c r="O4071" s="30"/>
      <c r="P4071" s="30"/>
      <c r="Q4071" s="30"/>
      <c r="R4071" s="30"/>
      <c r="S4071" s="30"/>
      <c r="T4071" s="30"/>
      <c r="U4071" s="30"/>
      <c r="V4071" s="30"/>
      <c r="W4071" s="30"/>
      <c r="X4071" s="31"/>
      <c r="Y4071" s="30"/>
      <c r="Z4071" s="32"/>
    </row>
    <row r="4072" spans="2:26" x14ac:dyDescent="0.2">
      <c r="B4072" s="34"/>
      <c r="C4072" s="30"/>
      <c r="D4072" s="30"/>
      <c r="E4072" s="30"/>
      <c r="F4072" s="30"/>
      <c r="G4072" s="30"/>
      <c r="H4072" s="30"/>
      <c r="I4072" s="30"/>
      <c r="J4072" s="30"/>
      <c r="K4072" s="30"/>
      <c r="L4072" s="30"/>
      <c r="M4072" s="30"/>
      <c r="N4072" s="30"/>
      <c r="O4072" s="30"/>
      <c r="P4072" s="30"/>
      <c r="Q4072" s="30"/>
      <c r="R4072" s="30"/>
      <c r="S4072" s="30"/>
      <c r="T4072" s="30"/>
      <c r="U4072" s="30"/>
      <c r="V4072" s="30"/>
      <c r="W4072" s="30"/>
      <c r="X4072" s="31"/>
      <c r="Y4072" s="30"/>
      <c r="Z4072" s="32"/>
    </row>
    <row r="4073" spans="2:26" x14ac:dyDescent="0.2">
      <c r="B4073" s="34"/>
      <c r="C4073" s="30"/>
      <c r="D4073" s="30"/>
      <c r="E4073" s="30"/>
      <c r="F4073" s="30"/>
      <c r="G4073" s="30"/>
      <c r="H4073" s="30"/>
      <c r="I4073" s="30"/>
      <c r="J4073" s="30"/>
      <c r="K4073" s="30"/>
      <c r="L4073" s="30"/>
      <c r="M4073" s="30"/>
      <c r="N4073" s="30"/>
      <c r="O4073" s="30"/>
      <c r="P4073" s="30"/>
      <c r="Q4073" s="30"/>
      <c r="R4073" s="30"/>
      <c r="S4073" s="30"/>
      <c r="T4073" s="30"/>
      <c r="U4073" s="30"/>
      <c r="V4073" s="30"/>
      <c r="W4073" s="30"/>
      <c r="X4073" s="31"/>
      <c r="Y4073" s="30"/>
      <c r="Z4073" s="32"/>
    </row>
    <row r="4074" spans="2:26" x14ac:dyDescent="0.2">
      <c r="B4074" s="34"/>
      <c r="C4074" s="30"/>
      <c r="D4074" s="30"/>
      <c r="E4074" s="30"/>
      <c r="F4074" s="30"/>
      <c r="G4074" s="30"/>
      <c r="H4074" s="30"/>
      <c r="I4074" s="30"/>
      <c r="J4074" s="30"/>
      <c r="K4074" s="30"/>
      <c r="L4074" s="30"/>
      <c r="M4074" s="30"/>
      <c r="N4074" s="30"/>
      <c r="O4074" s="30"/>
      <c r="P4074" s="30"/>
      <c r="Q4074" s="30"/>
      <c r="R4074" s="30"/>
      <c r="S4074" s="30"/>
      <c r="T4074" s="30"/>
      <c r="U4074" s="30"/>
      <c r="V4074" s="30"/>
      <c r="W4074" s="30"/>
      <c r="X4074" s="31"/>
      <c r="Y4074" s="30"/>
      <c r="Z4074" s="32"/>
    </row>
    <row r="4075" spans="2:26" x14ac:dyDescent="0.2">
      <c r="B4075" s="34"/>
      <c r="C4075" s="30"/>
      <c r="D4075" s="30"/>
      <c r="E4075" s="30"/>
      <c r="F4075" s="30"/>
      <c r="G4075" s="30"/>
      <c r="H4075" s="30"/>
      <c r="I4075" s="30"/>
      <c r="J4075" s="30"/>
      <c r="K4075" s="30"/>
      <c r="L4075" s="30"/>
      <c r="M4075" s="30"/>
      <c r="N4075" s="30"/>
      <c r="O4075" s="30"/>
      <c r="P4075" s="30"/>
      <c r="Q4075" s="30"/>
      <c r="R4075" s="30"/>
      <c r="S4075" s="30"/>
      <c r="T4075" s="30"/>
      <c r="U4075" s="30"/>
      <c r="V4075" s="30"/>
      <c r="W4075" s="30"/>
      <c r="X4075" s="31"/>
      <c r="Y4075" s="30"/>
      <c r="Z4075" s="32"/>
    </row>
    <row r="4076" spans="2:26" x14ac:dyDescent="0.2">
      <c r="B4076" s="34"/>
      <c r="C4076" s="30"/>
      <c r="D4076" s="30"/>
      <c r="E4076" s="30"/>
      <c r="F4076" s="30"/>
      <c r="G4076" s="30"/>
      <c r="H4076" s="30"/>
      <c r="I4076" s="30"/>
      <c r="J4076" s="30"/>
      <c r="K4076" s="30"/>
      <c r="L4076" s="30"/>
      <c r="M4076" s="30"/>
      <c r="N4076" s="30"/>
      <c r="O4076" s="30"/>
      <c r="P4076" s="30"/>
      <c r="Q4076" s="30"/>
      <c r="R4076" s="30"/>
      <c r="S4076" s="30"/>
      <c r="T4076" s="30"/>
      <c r="U4076" s="30"/>
      <c r="V4076" s="30"/>
      <c r="W4076" s="30"/>
      <c r="X4076" s="31"/>
      <c r="Y4076" s="30"/>
      <c r="Z4076" s="32"/>
    </row>
    <row r="4077" spans="2:26" x14ac:dyDescent="0.2">
      <c r="B4077" s="34"/>
      <c r="C4077" s="30"/>
      <c r="D4077" s="30"/>
      <c r="E4077" s="30"/>
      <c r="F4077" s="30"/>
      <c r="G4077" s="30"/>
      <c r="H4077" s="30"/>
      <c r="I4077" s="30"/>
      <c r="J4077" s="30"/>
      <c r="K4077" s="30"/>
      <c r="L4077" s="30"/>
      <c r="M4077" s="30"/>
      <c r="N4077" s="30"/>
      <c r="O4077" s="30"/>
      <c r="P4077" s="30"/>
      <c r="Q4077" s="30"/>
      <c r="R4077" s="30"/>
      <c r="S4077" s="30"/>
      <c r="T4077" s="30"/>
      <c r="U4077" s="30"/>
      <c r="V4077" s="30"/>
      <c r="W4077" s="30"/>
      <c r="X4077" s="31"/>
      <c r="Y4077" s="30"/>
      <c r="Z4077" s="32"/>
    </row>
    <row r="4078" spans="2:26" x14ac:dyDescent="0.2">
      <c r="B4078" s="34"/>
      <c r="C4078" s="30"/>
      <c r="D4078" s="30"/>
      <c r="E4078" s="30"/>
      <c r="F4078" s="30"/>
      <c r="G4078" s="30"/>
      <c r="H4078" s="30"/>
      <c r="I4078" s="30"/>
      <c r="J4078" s="30"/>
      <c r="K4078" s="30"/>
      <c r="L4078" s="30"/>
      <c r="M4078" s="30"/>
      <c r="N4078" s="30"/>
      <c r="O4078" s="30"/>
      <c r="P4078" s="30"/>
      <c r="Q4078" s="30"/>
      <c r="R4078" s="30"/>
      <c r="S4078" s="30"/>
      <c r="T4078" s="30"/>
      <c r="U4078" s="30"/>
      <c r="V4078" s="30"/>
      <c r="W4078" s="30"/>
      <c r="X4078" s="31"/>
      <c r="Y4078" s="30"/>
      <c r="Z4078" s="32"/>
    </row>
    <row r="4079" spans="2:26" x14ac:dyDescent="0.2">
      <c r="B4079" s="34"/>
      <c r="C4079" s="30"/>
      <c r="D4079" s="30"/>
      <c r="E4079" s="30"/>
      <c r="F4079" s="30"/>
      <c r="G4079" s="30"/>
      <c r="H4079" s="30"/>
      <c r="I4079" s="30"/>
      <c r="J4079" s="30"/>
      <c r="K4079" s="30"/>
      <c r="L4079" s="30"/>
      <c r="M4079" s="30"/>
      <c r="N4079" s="30"/>
      <c r="O4079" s="30"/>
      <c r="P4079" s="30"/>
      <c r="Q4079" s="30"/>
      <c r="R4079" s="30"/>
      <c r="S4079" s="30"/>
      <c r="T4079" s="30"/>
      <c r="U4079" s="30"/>
      <c r="V4079" s="30"/>
      <c r="W4079" s="30"/>
      <c r="X4079" s="31"/>
      <c r="Y4079" s="30"/>
      <c r="Z4079" s="32"/>
    </row>
    <row r="4080" spans="2:26" x14ac:dyDescent="0.2">
      <c r="B4080" s="34"/>
      <c r="C4080" s="30"/>
      <c r="D4080" s="30"/>
      <c r="E4080" s="30"/>
      <c r="F4080" s="30"/>
      <c r="G4080" s="30"/>
      <c r="H4080" s="30"/>
      <c r="I4080" s="30"/>
      <c r="J4080" s="30"/>
      <c r="K4080" s="30"/>
      <c r="L4080" s="30"/>
      <c r="M4080" s="30"/>
      <c r="N4080" s="30"/>
      <c r="O4080" s="30"/>
      <c r="P4080" s="30"/>
      <c r="Q4080" s="30"/>
      <c r="R4080" s="30"/>
      <c r="S4080" s="30"/>
      <c r="T4080" s="30"/>
      <c r="U4080" s="30"/>
      <c r="V4080" s="30"/>
      <c r="W4080" s="30"/>
      <c r="X4080" s="31"/>
      <c r="Y4080" s="30"/>
      <c r="Z4080" s="32"/>
    </row>
    <row r="4081" spans="2:26" x14ac:dyDescent="0.2">
      <c r="B4081" s="34"/>
      <c r="C4081" s="30"/>
      <c r="D4081" s="30"/>
      <c r="E4081" s="30"/>
      <c r="F4081" s="30"/>
      <c r="G4081" s="30"/>
      <c r="H4081" s="30"/>
      <c r="I4081" s="30"/>
      <c r="J4081" s="30"/>
      <c r="K4081" s="30"/>
      <c r="L4081" s="30"/>
      <c r="M4081" s="30"/>
      <c r="N4081" s="30"/>
      <c r="O4081" s="30"/>
      <c r="P4081" s="30"/>
      <c r="Q4081" s="30"/>
      <c r="R4081" s="30"/>
      <c r="S4081" s="30"/>
      <c r="T4081" s="30"/>
      <c r="U4081" s="30"/>
      <c r="V4081" s="30"/>
      <c r="W4081" s="30"/>
      <c r="X4081" s="31"/>
      <c r="Y4081" s="30"/>
      <c r="Z4081" s="32"/>
    </row>
    <row r="4082" spans="2:26" x14ac:dyDescent="0.2">
      <c r="B4082" s="34"/>
      <c r="C4082" s="30"/>
      <c r="D4082" s="30"/>
      <c r="E4082" s="30"/>
      <c r="F4082" s="30"/>
      <c r="G4082" s="30"/>
      <c r="H4082" s="30"/>
      <c r="I4082" s="30"/>
      <c r="J4082" s="30"/>
      <c r="K4082" s="30"/>
      <c r="L4082" s="30"/>
      <c r="M4082" s="30"/>
      <c r="N4082" s="30"/>
      <c r="O4082" s="30"/>
      <c r="P4082" s="30"/>
      <c r="Q4082" s="30"/>
      <c r="R4082" s="30"/>
      <c r="S4082" s="30"/>
      <c r="T4082" s="30"/>
      <c r="U4082" s="30"/>
      <c r="V4082" s="30"/>
      <c r="W4082" s="30"/>
      <c r="X4082" s="31"/>
      <c r="Y4082" s="30"/>
      <c r="Z4082" s="32"/>
    </row>
    <row r="4083" spans="2:26" x14ac:dyDescent="0.2">
      <c r="B4083" s="34"/>
      <c r="C4083" s="30"/>
      <c r="D4083" s="30"/>
      <c r="E4083" s="30"/>
      <c r="F4083" s="30"/>
      <c r="G4083" s="30"/>
      <c r="H4083" s="30"/>
      <c r="I4083" s="30"/>
      <c r="J4083" s="30"/>
      <c r="K4083" s="30"/>
      <c r="L4083" s="30"/>
      <c r="M4083" s="30"/>
      <c r="N4083" s="30"/>
      <c r="O4083" s="30"/>
      <c r="P4083" s="30"/>
      <c r="Q4083" s="30"/>
      <c r="R4083" s="30"/>
      <c r="S4083" s="30"/>
      <c r="T4083" s="30"/>
      <c r="U4083" s="30"/>
      <c r="V4083" s="30"/>
      <c r="W4083" s="30"/>
      <c r="X4083" s="31"/>
      <c r="Y4083" s="30"/>
      <c r="Z4083" s="32"/>
    </row>
    <row r="4084" spans="2:26" x14ac:dyDescent="0.2">
      <c r="B4084" s="34"/>
      <c r="C4084" s="30"/>
      <c r="D4084" s="30"/>
      <c r="E4084" s="30"/>
      <c r="F4084" s="30"/>
      <c r="G4084" s="30"/>
      <c r="H4084" s="30"/>
      <c r="I4084" s="30"/>
      <c r="J4084" s="30"/>
      <c r="K4084" s="30"/>
      <c r="L4084" s="30"/>
      <c r="M4084" s="30"/>
      <c r="N4084" s="30"/>
      <c r="O4084" s="30"/>
      <c r="P4084" s="30"/>
      <c r="Q4084" s="30"/>
      <c r="R4084" s="30"/>
      <c r="S4084" s="30"/>
      <c r="T4084" s="30"/>
      <c r="U4084" s="30"/>
      <c r="V4084" s="30"/>
      <c r="W4084" s="30"/>
      <c r="X4084" s="31"/>
      <c r="Y4084" s="30"/>
      <c r="Z4084" s="32"/>
    </row>
    <row r="4085" spans="2:26" x14ac:dyDescent="0.2">
      <c r="B4085" s="34"/>
      <c r="C4085" s="30"/>
      <c r="D4085" s="30"/>
      <c r="E4085" s="30"/>
      <c r="F4085" s="30"/>
      <c r="G4085" s="30"/>
      <c r="H4085" s="30"/>
      <c r="I4085" s="30"/>
      <c r="J4085" s="30"/>
      <c r="K4085" s="30"/>
      <c r="L4085" s="30"/>
      <c r="M4085" s="30"/>
      <c r="N4085" s="30"/>
      <c r="O4085" s="30"/>
      <c r="P4085" s="30"/>
      <c r="Q4085" s="30"/>
      <c r="R4085" s="30"/>
      <c r="S4085" s="30"/>
      <c r="T4085" s="30"/>
      <c r="U4085" s="30"/>
      <c r="V4085" s="30"/>
      <c r="W4085" s="30"/>
      <c r="X4085" s="31"/>
      <c r="Y4085" s="30"/>
      <c r="Z4085" s="32"/>
    </row>
    <row r="4086" spans="2:26" x14ac:dyDescent="0.2">
      <c r="B4086" s="34"/>
      <c r="C4086" s="30"/>
      <c r="D4086" s="30"/>
      <c r="E4086" s="30"/>
      <c r="F4086" s="30"/>
      <c r="G4086" s="30"/>
      <c r="H4086" s="30"/>
      <c r="I4086" s="30"/>
      <c r="J4086" s="30"/>
      <c r="K4086" s="30"/>
      <c r="L4086" s="30"/>
      <c r="M4086" s="30"/>
      <c r="N4086" s="30"/>
      <c r="O4086" s="30"/>
      <c r="P4086" s="30"/>
      <c r="Q4086" s="30"/>
      <c r="R4086" s="30"/>
      <c r="S4086" s="30"/>
      <c r="T4086" s="30"/>
      <c r="U4086" s="30"/>
      <c r="V4086" s="30"/>
      <c r="W4086" s="30"/>
      <c r="X4086" s="31"/>
      <c r="Y4086" s="30"/>
      <c r="Z4086" s="32"/>
    </row>
    <row r="4087" spans="2:26" x14ac:dyDescent="0.2">
      <c r="B4087" s="34"/>
      <c r="C4087" s="30"/>
      <c r="D4087" s="30"/>
      <c r="E4087" s="30"/>
      <c r="F4087" s="30"/>
      <c r="G4087" s="30"/>
      <c r="H4087" s="30"/>
      <c r="I4087" s="30"/>
      <c r="J4087" s="30"/>
      <c r="K4087" s="30"/>
      <c r="L4087" s="30"/>
      <c r="M4087" s="30"/>
      <c r="N4087" s="30"/>
      <c r="O4087" s="30"/>
      <c r="P4087" s="30"/>
      <c r="Q4087" s="30"/>
      <c r="R4087" s="30"/>
      <c r="S4087" s="30"/>
      <c r="T4087" s="30"/>
      <c r="U4087" s="30"/>
      <c r="V4087" s="30"/>
      <c r="W4087" s="30"/>
      <c r="X4087" s="31"/>
      <c r="Y4087" s="30"/>
      <c r="Z4087" s="32"/>
    </row>
    <row r="4088" spans="2:26" x14ac:dyDescent="0.2">
      <c r="B4088" s="34"/>
      <c r="C4088" s="30"/>
      <c r="D4088" s="30"/>
      <c r="E4088" s="30"/>
      <c r="F4088" s="30"/>
      <c r="G4088" s="30"/>
      <c r="H4088" s="30"/>
      <c r="I4088" s="30"/>
      <c r="J4088" s="30"/>
      <c r="K4088" s="30"/>
      <c r="L4088" s="30"/>
      <c r="M4088" s="30"/>
      <c r="N4088" s="30"/>
      <c r="O4088" s="30"/>
      <c r="P4088" s="30"/>
      <c r="Q4088" s="30"/>
      <c r="R4088" s="30"/>
      <c r="S4088" s="30"/>
      <c r="T4088" s="30"/>
      <c r="U4088" s="30"/>
      <c r="V4088" s="30"/>
      <c r="W4088" s="30"/>
      <c r="X4088" s="31"/>
      <c r="Y4088" s="30"/>
      <c r="Z4088" s="32"/>
    </row>
    <row r="4089" spans="2:26" x14ac:dyDescent="0.2">
      <c r="B4089" s="34"/>
      <c r="C4089" s="30"/>
      <c r="D4089" s="30"/>
      <c r="E4089" s="30"/>
      <c r="F4089" s="30"/>
      <c r="G4089" s="30"/>
      <c r="H4089" s="30"/>
      <c r="I4089" s="30"/>
      <c r="J4089" s="30"/>
      <c r="K4089" s="30"/>
      <c r="L4089" s="30"/>
      <c r="M4089" s="30"/>
      <c r="N4089" s="30"/>
      <c r="O4089" s="30"/>
      <c r="P4089" s="30"/>
      <c r="Q4089" s="30"/>
      <c r="R4089" s="30"/>
      <c r="S4089" s="30"/>
      <c r="T4089" s="30"/>
      <c r="U4089" s="30"/>
      <c r="V4089" s="30"/>
      <c r="W4089" s="30"/>
      <c r="X4089" s="31"/>
      <c r="Y4089" s="30"/>
      <c r="Z4089" s="32"/>
    </row>
    <row r="4090" spans="2:26" x14ac:dyDescent="0.2">
      <c r="B4090" s="34"/>
      <c r="C4090" s="30"/>
      <c r="D4090" s="30"/>
      <c r="E4090" s="30"/>
      <c r="F4090" s="30"/>
      <c r="G4090" s="30"/>
      <c r="H4090" s="30"/>
      <c r="I4090" s="30"/>
      <c r="J4090" s="30"/>
      <c r="K4090" s="30"/>
      <c r="L4090" s="30"/>
      <c r="M4090" s="30"/>
      <c r="N4090" s="30"/>
      <c r="O4090" s="30"/>
      <c r="P4090" s="30"/>
      <c r="Q4090" s="30"/>
      <c r="R4090" s="30"/>
      <c r="S4090" s="30"/>
      <c r="T4090" s="30"/>
      <c r="U4090" s="30"/>
      <c r="V4090" s="30"/>
      <c r="W4090" s="30"/>
      <c r="X4090" s="31"/>
      <c r="Y4090" s="30"/>
      <c r="Z4090" s="32"/>
    </row>
    <row r="4091" spans="2:26" x14ac:dyDescent="0.2">
      <c r="B4091" s="34"/>
      <c r="C4091" s="30"/>
      <c r="D4091" s="30"/>
      <c r="E4091" s="30"/>
      <c r="F4091" s="30"/>
      <c r="G4091" s="30"/>
      <c r="H4091" s="30"/>
      <c r="I4091" s="30"/>
      <c r="J4091" s="30"/>
      <c r="K4091" s="30"/>
      <c r="L4091" s="30"/>
      <c r="M4091" s="30"/>
      <c r="N4091" s="30"/>
      <c r="O4091" s="30"/>
      <c r="P4091" s="30"/>
      <c r="Q4091" s="30"/>
      <c r="R4091" s="30"/>
      <c r="S4091" s="30"/>
      <c r="T4091" s="30"/>
      <c r="U4091" s="30"/>
      <c r="V4091" s="30"/>
      <c r="W4091" s="30"/>
      <c r="X4091" s="31"/>
      <c r="Y4091" s="30"/>
      <c r="Z4091" s="32"/>
    </row>
    <row r="4092" spans="2:26" x14ac:dyDescent="0.2">
      <c r="B4092" s="34"/>
      <c r="C4092" s="30"/>
      <c r="D4092" s="30"/>
      <c r="E4092" s="30"/>
      <c r="F4092" s="30"/>
      <c r="G4092" s="30"/>
      <c r="H4092" s="30"/>
      <c r="I4092" s="30"/>
      <c r="J4092" s="30"/>
      <c r="K4092" s="30"/>
      <c r="L4092" s="30"/>
      <c r="M4092" s="30"/>
      <c r="N4092" s="30"/>
      <c r="O4092" s="30"/>
      <c r="P4092" s="30"/>
      <c r="Q4092" s="30"/>
      <c r="R4092" s="30"/>
      <c r="S4092" s="30"/>
      <c r="T4092" s="30"/>
      <c r="U4092" s="30"/>
      <c r="V4092" s="30"/>
      <c r="W4092" s="30"/>
      <c r="X4092" s="31"/>
      <c r="Y4092" s="30"/>
      <c r="Z4092" s="32"/>
    </row>
    <row r="4093" spans="2:26" x14ac:dyDescent="0.2">
      <c r="B4093" s="34"/>
      <c r="C4093" s="30"/>
      <c r="D4093" s="30"/>
      <c r="E4093" s="30"/>
      <c r="F4093" s="30"/>
      <c r="G4093" s="30"/>
      <c r="H4093" s="30"/>
      <c r="I4093" s="30"/>
      <c r="J4093" s="30"/>
      <c r="K4093" s="30"/>
      <c r="L4093" s="30"/>
      <c r="M4093" s="30"/>
      <c r="N4093" s="30"/>
      <c r="O4093" s="30"/>
      <c r="P4093" s="30"/>
      <c r="Q4093" s="30"/>
      <c r="R4093" s="30"/>
      <c r="S4093" s="30"/>
      <c r="T4093" s="30"/>
      <c r="U4093" s="30"/>
      <c r="V4093" s="30"/>
      <c r="W4093" s="30"/>
      <c r="X4093" s="31"/>
      <c r="Y4093" s="30"/>
      <c r="Z4093" s="32"/>
    </row>
    <row r="4094" spans="2:26" x14ac:dyDescent="0.2">
      <c r="B4094" s="34"/>
      <c r="C4094" s="30"/>
      <c r="D4094" s="30"/>
      <c r="E4094" s="30"/>
      <c r="F4094" s="30"/>
      <c r="G4094" s="30"/>
      <c r="H4094" s="30"/>
      <c r="I4094" s="30"/>
      <c r="J4094" s="30"/>
      <c r="K4094" s="30"/>
      <c r="L4094" s="30"/>
      <c r="M4094" s="30"/>
      <c r="N4094" s="30"/>
      <c r="O4094" s="30"/>
      <c r="P4094" s="30"/>
      <c r="Q4094" s="30"/>
      <c r="R4094" s="30"/>
      <c r="S4094" s="30"/>
      <c r="T4094" s="30"/>
      <c r="U4094" s="30"/>
      <c r="V4094" s="30"/>
      <c r="W4094" s="30"/>
      <c r="X4094" s="31"/>
      <c r="Y4094" s="30"/>
      <c r="Z4094" s="32"/>
    </row>
    <row r="4095" spans="2:26" x14ac:dyDescent="0.2">
      <c r="B4095" s="34"/>
      <c r="C4095" s="30"/>
      <c r="D4095" s="30"/>
      <c r="E4095" s="30"/>
      <c r="F4095" s="30"/>
      <c r="G4095" s="30"/>
      <c r="H4095" s="30"/>
      <c r="I4095" s="30"/>
      <c r="J4095" s="30"/>
      <c r="K4095" s="30"/>
      <c r="L4095" s="30"/>
      <c r="M4095" s="30"/>
      <c r="N4095" s="30"/>
      <c r="O4095" s="30"/>
      <c r="P4095" s="30"/>
      <c r="Q4095" s="30"/>
      <c r="R4095" s="30"/>
      <c r="S4095" s="30"/>
      <c r="T4095" s="30"/>
      <c r="U4095" s="30"/>
      <c r="V4095" s="30"/>
      <c r="W4095" s="30"/>
      <c r="X4095" s="31"/>
      <c r="Y4095" s="30"/>
      <c r="Z4095" s="32"/>
    </row>
    <row r="4096" spans="2:26" x14ac:dyDescent="0.2">
      <c r="B4096" s="34"/>
      <c r="C4096" s="30"/>
      <c r="D4096" s="30"/>
      <c r="E4096" s="30"/>
      <c r="F4096" s="30"/>
      <c r="G4096" s="30"/>
      <c r="H4096" s="30"/>
      <c r="I4096" s="30"/>
      <c r="J4096" s="30"/>
      <c r="K4096" s="30"/>
      <c r="L4096" s="30"/>
      <c r="M4096" s="30"/>
      <c r="N4096" s="30"/>
      <c r="O4096" s="30"/>
      <c r="P4096" s="30"/>
      <c r="Q4096" s="30"/>
      <c r="R4096" s="30"/>
      <c r="S4096" s="30"/>
      <c r="T4096" s="30"/>
      <c r="U4096" s="30"/>
      <c r="V4096" s="30"/>
      <c r="W4096" s="30"/>
      <c r="X4096" s="31"/>
      <c r="Y4096" s="30"/>
      <c r="Z4096" s="32"/>
    </row>
    <row r="4097" spans="2:26" x14ac:dyDescent="0.2">
      <c r="B4097" s="34"/>
      <c r="C4097" s="30"/>
      <c r="D4097" s="30"/>
      <c r="E4097" s="30"/>
      <c r="F4097" s="30"/>
      <c r="G4097" s="30"/>
      <c r="H4097" s="30"/>
      <c r="I4097" s="30"/>
      <c r="J4097" s="30"/>
      <c r="K4097" s="30"/>
      <c r="L4097" s="30"/>
      <c r="M4097" s="30"/>
      <c r="N4097" s="30"/>
      <c r="O4097" s="30"/>
      <c r="P4097" s="30"/>
      <c r="Q4097" s="30"/>
      <c r="R4097" s="30"/>
      <c r="S4097" s="30"/>
      <c r="T4097" s="30"/>
      <c r="U4097" s="30"/>
      <c r="V4097" s="30"/>
      <c r="W4097" s="30"/>
      <c r="X4097" s="31"/>
      <c r="Y4097" s="30"/>
      <c r="Z4097" s="32"/>
    </row>
    <row r="4098" spans="2:26" x14ac:dyDescent="0.2">
      <c r="B4098" s="34"/>
      <c r="C4098" s="30"/>
      <c r="D4098" s="30"/>
      <c r="E4098" s="30"/>
      <c r="F4098" s="30"/>
      <c r="G4098" s="30"/>
      <c r="H4098" s="30"/>
      <c r="I4098" s="30"/>
      <c r="J4098" s="30"/>
      <c r="K4098" s="30"/>
      <c r="L4098" s="30"/>
      <c r="M4098" s="30"/>
      <c r="N4098" s="30"/>
      <c r="O4098" s="30"/>
      <c r="P4098" s="30"/>
      <c r="Q4098" s="30"/>
      <c r="R4098" s="30"/>
      <c r="S4098" s="30"/>
      <c r="T4098" s="30"/>
      <c r="U4098" s="30"/>
      <c r="V4098" s="30"/>
      <c r="W4098" s="30"/>
      <c r="X4098" s="31"/>
      <c r="Y4098" s="30"/>
      <c r="Z4098" s="32"/>
    </row>
    <row r="4099" spans="2:26" x14ac:dyDescent="0.2">
      <c r="B4099" s="34"/>
      <c r="C4099" s="30"/>
      <c r="D4099" s="30"/>
      <c r="E4099" s="30"/>
      <c r="F4099" s="30"/>
      <c r="G4099" s="30"/>
      <c r="H4099" s="30"/>
      <c r="I4099" s="30"/>
      <c r="J4099" s="30"/>
      <c r="K4099" s="30"/>
      <c r="L4099" s="30"/>
      <c r="M4099" s="30"/>
      <c r="N4099" s="30"/>
      <c r="O4099" s="30"/>
      <c r="P4099" s="30"/>
      <c r="Q4099" s="30"/>
      <c r="R4099" s="30"/>
      <c r="S4099" s="30"/>
      <c r="T4099" s="30"/>
      <c r="U4099" s="30"/>
      <c r="V4099" s="30"/>
      <c r="W4099" s="30"/>
      <c r="X4099" s="31"/>
      <c r="Y4099" s="30"/>
      <c r="Z4099" s="32"/>
    </row>
    <row r="4100" spans="2:26" x14ac:dyDescent="0.2">
      <c r="B4100" s="34"/>
      <c r="C4100" s="30"/>
      <c r="D4100" s="30"/>
      <c r="E4100" s="30"/>
      <c r="F4100" s="30"/>
      <c r="G4100" s="30"/>
      <c r="H4100" s="30"/>
      <c r="I4100" s="30"/>
      <c r="J4100" s="30"/>
      <c r="K4100" s="30"/>
      <c r="L4100" s="30"/>
      <c r="M4100" s="30"/>
      <c r="N4100" s="30"/>
      <c r="O4100" s="30"/>
      <c r="P4100" s="30"/>
      <c r="Q4100" s="30"/>
      <c r="R4100" s="30"/>
      <c r="S4100" s="30"/>
      <c r="T4100" s="30"/>
      <c r="U4100" s="30"/>
      <c r="V4100" s="30"/>
      <c r="W4100" s="30"/>
      <c r="X4100" s="31"/>
      <c r="Y4100" s="30"/>
      <c r="Z4100" s="32"/>
    </row>
    <row r="4101" spans="2:26" x14ac:dyDescent="0.2">
      <c r="B4101" s="34"/>
      <c r="C4101" s="30"/>
      <c r="D4101" s="30"/>
      <c r="E4101" s="30"/>
      <c r="F4101" s="30"/>
      <c r="G4101" s="30"/>
      <c r="H4101" s="30"/>
      <c r="I4101" s="30"/>
      <c r="J4101" s="30"/>
      <c r="K4101" s="30"/>
      <c r="L4101" s="30"/>
      <c r="M4101" s="30"/>
      <c r="N4101" s="30"/>
      <c r="O4101" s="30"/>
      <c r="P4101" s="30"/>
      <c r="Q4101" s="30"/>
      <c r="R4101" s="30"/>
      <c r="S4101" s="30"/>
      <c r="T4101" s="30"/>
      <c r="U4101" s="30"/>
      <c r="V4101" s="30"/>
      <c r="W4101" s="30"/>
      <c r="X4101" s="31"/>
      <c r="Y4101" s="30"/>
      <c r="Z4101" s="32"/>
    </row>
    <row r="4102" spans="2:26" x14ac:dyDescent="0.2">
      <c r="B4102" s="34"/>
      <c r="C4102" s="30"/>
      <c r="D4102" s="30"/>
      <c r="E4102" s="30"/>
      <c r="F4102" s="30"/>
      <c r="G4102" s="30"/>
      <c r="H4102" s="30"/>
      <c r="I4102" s="30"/>
      <c r="J4102" s="30"/>
      <c r="K4102" s="30"/>
      <c r="L4102" s="30"/>
      <c r="M4102" s="30"/>
      <c r="N4102" s="30"/>
      <c r="O4102" s="30"/>
      <c r="P4102" s="30"/>
      <c r="Q4102" s="30"/>
      <c r="R4102" s="30"/>
      <c r="S4102" s="30"/>
      <c r="T4102" s="30"/>
      <c r="U4102" s="30"/>
      <c r="V4102" s="30"/>
      <c r="W4102" s="30"/>
      <c r="X4102" s="31"/>
      <c r="Y4102" s="30"/>
      <c r="Z4102" s="32"/>
    </row>
    <row r="4103" spans="2:26" x14ac:dyDescent="0.2">
      <c r="B4103" s="34"/>
      <c r="C4103" s="30"/>
      <c r="D4103" s="30"/>
      <c r="E4103" s="30"/>
      <c r="F4103" s="30"/>
      <c r="G4103" s="30"/>
      <c r="H4103" s="30"/>
      <c r="I4103" s="30"/>
      <c r="J4103" s="30"/>
      <c r="K4103" s="30"/>
      <c r="L4103" s="30"/>
      <c r="M4103" s="30"/>
      <c r="N4103" s="30"/>
      <c r="O4103" s="30"/>
      <c r="P4103" s="30"/>
      <c r="Q4103" s="30"/>
      <c r="R4103" s="30"/>
      <c r="S4103" s="30"/>
      <c r="T4103" s="30"/>
      <c r="U4103" s="30"/>
      <c r="V4103" s="30"/>
      <c r="W4103" s="30"/>
      <c r="X4103" s="31"/>
      <c r="Y4103" s="30"/>
      <c r="Z4103" s="32"/>
    </row>
    <row r="4104" spans="2:26" x14ac:dyDescent="0.2">
      <c r="B4104" s="34"/>
      <c r="C4104" s="30"/>
      <c r="D4104" s="30"/>
      <c r="E4104" s="30"/>
      <c r="F4104" s="30"/>
      <c r="G4104" s="30"/>
      <c r="H4104" s="30"/>
      <c r="I4104" s="30"/>
      <c r="J4104" s="30"/>
      <c r="K4104" s="30"/>
      <c r="L4104" s="30"/>
      <c r="M4104" s="30"/>
      <c r="N4104" s="30"/>
      <c r="O4104" s="30"/>
      <c r="P4104" s="30"/>
      <c r="Q4104" s="30"/>
      <c r="R4104" s="30"/>
      <c r="S4104" s="30"/>
      <c r="T4104" s="30"/>
      <c r="U4104" s="30"/>
      <c r="V4104" s="30"/>
      <c r="W4104" s="30"/>
      <c r="X4104" s="31"/>
      <c r="Y4104" s="30"/>
      <c r="Z4104" s="32"/>
    </row>
    <row r="4105" spans="2:26" x14ac:dyDescent="0.2">
      <c r="B4105" s="34"/>
      <c r="C4105" s="30"/>
      <c r="D4105" s="30"/>
      <c r="E4105" s="30"/>
      <c r="F4105" s="30"/>
      <c r="G4105" s="30"/>
      <c r="H4105" s="30"/>
      <c r="I4105" s="30"/>
      <c r="J4105" s="30"/>
      <c r="K4105" s="30"/>
      <c r="L4105" s="30"/>
      <c r="M4105" s="30"/>
      <c r="N4105" s="30"/>
      <c r="O4105" s="30"/>
      <c r="P4105" s="30"/>
      <c r="Q4105" s="30"/>
      <c r="R4105" s="30"/>
      <c r="S4105" s="30"/>
      <c r="T4105" s="30"/>
      <c r="U4105" s="30"/>
      <c r="V4105" s="30"/>
      <c r="W4105" s="30"/>
      <c r="X4105" s="31"/>
      <c r="Y4105" s="30"/>
      <c r="Z4105" s="32"/>
    </row>
    <row r="4106" spans="2:26" x14ac:dyDescent="0.2">
      <c r="B4106" s="34"/>
      <c r="C4106" s="30"/>
      <c r="D4106" s="30"/>
      <c r="E4106" s="30"/>
      <c r="F4106" s="30"/>
      <c r="G4106" s="30"/>
      <c r="H4106" s="30"/>
      <c r="I4106" s="30"/>
      <c r="J4106" s="30"/>
      <c r="K4106" s="30"/>
      <c r="L4106" s="30"/>
      <c r="M4106" s="30"/>
      <c r="N4106" s="30"/>
      <c r="O4106" s="30"/>
      <c r="P4106" s="30"/>
      <c r="Q4106" s="30"/>
      <c r="R4106" s="30"/>
      <c r="S4106" s="30"/>
      <c r="T4106" s="30"/>
      <c r="U4106" s="30"/>
      <c r="V4106" s="30"/>
      <c r="W4106" s="30"/>
      <c r="X4106" s="31"/>
      <c r="Y4106" s="30"/>
      <c r="Z4106" s="32"/>
    </row>
    <row r="4107" spans="2:26" x14ac:dyDescent="0.2">
      <c r="B4107" s="34"/>
      <c r="C4107" s="30"/>
      <c r="D4107" s="30"/>
      <c r="E4107" s="30"/>
      <c r="F4107" s="30"/>
      <c r="G4107" s="30"/>
      <c r="H4107" s="30"/>
      <c r="I4107" s="30"/>
      <c r="J4107" s="30"/>
      <c r="K4107" s="30"/>
      <c r="L4107" s="30"/>
      <c r="M4107" s="30"/>
      <c r="N4107" s="30"/>
      <c r="O4107" s="30"/>
      <c r="P4107" s="30"/>
      <c r="Q4107" s="30"/>
      <c r="R4107" s="30"/>
      <c r="S4107" s="30"/>
      <c r="T4107" s="30"/>
      <c r="U4107" s="30"/>
      <c r="V4107" s="30"/>
      <c r="W4107" s="30"/>
      <c r="X4107" s="31"/>
      <c r="Y4107" s="30"/>
      <c r="Z4107" s="32"/>
    </row>
    <row r="4108" spans="2:26" x14ac:dyDescent="0.2">
      <c r="B4108" s="34"/>
      <c r="C4108" s="30"/>
      <c r="D4108" s="30"/>
      <c r="E4108" s="30"/>
      <c r="F4108" s="30"/>
      <c r="G4108" s="30"/>
      <c r="H4108" s="30"/>
      <c r="I4108" s="30"/>
      <c r="J4108" s="30"/>
      <c r="K4108" s="30"/>
      <c r="L4108" s="30"/>
      <c r="M4108" s="30"/>
      <c r="N4108" s="30"/>
      <c r="O4108" s="30"/>
      <c r="P4108" s="30"/>
      <c r="Q4108" s="30"/>
      <c r="R4108" s="30"/>
      <c r="S4108" s="30"/>
      <c r="T4108" s="30"/>
      <c r="U4108" s="30"/>
      <c r="V4108" s="30"/>
      <c r="W4108" s="30"/>
      <c r="X4108" s="31"/>
      <c r="Y4108" s="30"/>
      <c r="Z4108" s="32"/>
    </row>
    <row r="4109" spans="2:26" x14ac:dyDescent="0.2">
      <c r="B4109" s="34"/>
      <c r="C4109" s="30"/>
      <c r="D4109" s="30"/>
      <c r="E4109" s="30"/>
      <c r="F4109" s="30"/>
      <c r="G4109" s="30"/>
      <c r="H4109" s="30"/>
      <c r="I4109" s="30"/>
      <c r="J4109" s="30"/>
      <c r="K4109" s="30"/>
      <c r="L4109" s="30"/>
      <c r="M4109" s="30"/>
      <c r="N4109" s="30"/>
      <c r="O4109" s="30"/>
      <c r="P4109" s="30"/>
      <c r="Q4109" s="30"/>
      <c r="R4109" s="30"/>
      <c r="S4109" s="30"/>
      <c r="T4109" s="30"/>
      <c r="U4109" s="30"/>
      <c r="V4109" s="30"/>
      <c r="W4109" s="30"/>
      <c r="X4109" s="31"/>
      <c r="Y4109" s="30"/>
      <c r="Z4109" s="32"/>
    </row>
    <row r="4110" spans="2:26" x14ac:dyDescent="0.2">
      <c r="B4110" s="34"/>
      <c r="C4110" s="30"/>
      <c r="D4110" s="30"/>
      <c r="E4110" s="30"/>
      <c r="F4110" s="30"/>
      <c r="G4110" s="30"/>
      <c r="H4110" s="30"/>
      <c r="I4110" s="30"/>
      <c r="J4110" s="30"/>
      <c r="K4110" s="30"/>
      <c r="L4110" s="30"/>
      <c r="M4110" s="30"/>
      <c r="N4110" s="30"/>
      <c r="O4110" s="30"/>
      <c r="P4110" s="30"/>
      <c r="Q4110" s="30"/>
      <c r="R4110" s="30"/>
      <c r="S4110" s="30"/>
      <c r="T4110" s="30"/>
      <c r="U4110" s="30"/>
      <c r="V4110" s="30"/>
      <c r="W4110" s="30"/>
      <c r="X4110" s="31"/>
      <c r="Y4110" s="30"/>
      <c r="Z4110" s="32"/>
    </row>
    <row r="4111" spans="2:26" x14ac:dyDescent="0.2">
      <c r="B4111" s="34"/>
      <c r="C4111" s="30"/>
      <c r="D4111" s="30"/>
      <c r="E4111" s="30"/>
      <c r="F4111" s="30"/>
      <c r="G4111" s="30"/>
      <c r="H4111" s="30"/>
      <c r="I4111" s="30"/>
      <c r="J4111" s="30"/>
      <c r="K4111" s="30"/>
      <c r="L4111" s="30"/>
      <c r="M4111" s="30"/>
      <c r="N4111" s="30"/>
      <c r="O4111" s="30"/>
      <c r="P4111" s="30"/>
      <c r="Q4111" s="30"/>
      <c r="R4111" s="30"/>
      <c r="S4111" s="30"/>
      <c r="T4111" s="30"/>
      <c r="U4111" s="30"/>
      <c r="V4111" s="30"/>
      <c r="W4111" s="30"/>
      <c r="X4111" s="31"/>
      <c r="Y4111" s="30"/>
      <c r="Z4111" s="32"/>
    </row>
    <row r="4112" spans="2:26" x14ac:dyDescent="0.2">
      <c r="B4112" s="34"/>
      <c r="C4112" s="30"/>
      <c r="D4112" s="30"/>
      <c r="E4112" s="30"/>
      <c r="F4112" s="30"/>
      <c r="G4112" s="30"/>
      <c r="H4112" s="30"/>
      <c r="I4112" s="30"/>
      <c r="J4112" s="30"/>
      <c r="K4112" s="30"/>
      <c r="L4112" s="30"/>
      <c r="M4112" s="30"/>
      <c r="N4112" s="30"/>
      <c r="O4112" s="30"/>
      <c r="P4112" s="30"/>
      <c r="Q4112" s="30"/>
      <c r="R4112" s="30"/>
      <c r="S4112" s="30"/>
      <c r="T4112" s="30"/>
      <c r="U4112" s="30"/>
      <c r="V4112" s="30"/>
      <c r="W4112" s="30"/>
      <c r="X4112" s="31"/>
      <c r="Y4112" s="30"/>
      <c r="Z4112" s="32"/>
    </row>
    <row r="4113" spans="2:26" x14ac:dyDescent="0.2">
      <c r="B4113" s="34"/>
      <c r="C4113" s="30"/>
      <c r="D4113" s="30"/>
      <c r="E4113" s="30"/>
      <c r="F4113" s="30"/>
      <c r="G4113" s="30"/>
      <c r="H4113" s="30"/>
      <c r="I4113" s="30"/>
      <c r="J4113" s="30"/>
      <c r="K4113" s="30"/>
      <c r="L4113" s="30"/>
      <c r="M4113" s="30"/>
      <c r="N4113" s="30"/>
      <c r="O4113" s="30"/>
      <c r="P4113" s="30"/>
      <c r="Q4113" s="30"/>
      <c r="R4113" s="30"/>
      <c r="S4113" s="30"/>
      <c r="T4113" s="30"/>
      <c r="U4113" s="30"/>
      <c r="V4113" s="30"/>
      <c r="W4113" s="30"/>
      <c r="X4113" s="31"/>
      <c r="Y4113" s="30"/>
      <c r="Z4113" s="32"/>
    </row>
    <row r="4114" spans="2:26" x14ac:dyDescent="0.2">
      <c r="B4114" s="34"/>
      <c r="C4114" s="30"/>
      <c r="D4114" s="30"/>
      <c r="E4114" s="30"/>
      <c r="F4114" s="30"/>
      <c r="G4114" s="30"/>
      <c r="H4114" s="30"/>
      <c r="I4114" s="30"/>
      <c r="J4114" s="30"/>
      <c r="K4114" s="30"/>
      <c r="L4114" s="30"/>
      <c r="M4114" s="30"/>
      <c r="N4114" s="30"/>
      <c r="O4114" s="30"/>
      <c r="P4114" s="30"/>
      <c r="Q4114" s="30"/>
      <c r="R4114" s="30"/>
      <c r="S4114" s="30"/>
      <c r="T4114" s="30"/>
      <c r="U4114" s="30"/>
      <c r="V4114" s="30"/>
      <c r="W4114" s="30"/>
      <c r="X4114" s="31"/>
      <c r="Y4114" s="30"/>
      <c r="Z4114" s="32"/>
    </row>
    <row r="4115" spans="2:26" x14ac:dyDescent="0.2">
      <c r="B4115" s="34"/>
      <c r="C4115" s="30"/>
      <c r="D4115" s="30"/>
      <c r="E4115" s="30"/>
      <c r="F4115" s="30"/>
      <c r="G4115" s="30"/>
      <c r="H4115" s="30"/>
      <c r="I4115" s="30"/>
      <c r="J4115" s="30"/>
      <c r="K4115" s="30"/>
      <c r="L4115" s="30"/>
      <c r="M4115" s="30"/>
      <c r="N4115" s="30"/>
      <c r="O4115" s="30"/>
      <c r="P4115" s="30"/>
      <c r="Q4115" s="30"/>
      <c r="R4115" s="30"/>
      <c r="S4115" s="30"/>
      <c r="T4115" s="30"/>
      <c r="U4115" s="30"/>
      <c r="V4115" s="30"/>
      <c r="W4115" s="30"/>
      <c r="X4115" s="31"/>
      <c r="Y4115" s="30"/>
      <c r="Z4115" s="32"/>
    </row>
    <row r="4116" spans="2:26" x14ac:dyDescent="0.2">
      <c r="B4116" s="34"/>
      <c r="C4116" s="30"/>
      <c r="D4116" s="30"/>
      <c r="E4116" s="30"/>
      <c r="F4116" s="30"/>
      <c r="G4116" s="30"/>
      <c r="H4116" s="30"/>
      <c r="I4116" s="30"/>
      <c r="J4116" s="30"/>
      <c r="K4116" s="30"/>
      <c r="L4116" s="30"/>
      <c r="M4116" s="30"/>
      <c r="N4116" s="30"/>
      <c r="O4116" s="30"/>
      <c r="P4116" s="30"/>
      <c r="Q4116" s="30"/>
      <c r="R4116" s="30"/>
      <c r="S4116" s="30"/>
      <c r="T4116" s="30"/>
      <c r="U4116" s="30"/>
      <c r="V4116" s="30"/>
      <c r="W4116" s="30"/>
      <c r="X4116" s="31"/>
      <c r="Y4116" s="30"/>
      <c r="Z4116" s="32"/>
    </row>
    <row r="4117" spans="2:26" x14ac:dyDescent="0.2">
      <c r="B4117" s="34"/>
      <c r="C4117" s="30"/>
      <c r="D4117" s="30"/>
      <c r="E4117" s="30"/>
      <c r="F4117" s="30"/>
      <c r="G4117" s="30"/>
      <c r="H4117" s="30"/>
      <c r="I4117" s="30"/>
      <c r="J4117" s="30"/>
      <c r="K4117" s="30"/>
      <c r="L4117" s="30"/>
      <c r="M4117" s="30"/>
      <c r="N4117" s="30"/>
      <c r="O4117" s="30"/>
      <c r="P4117" s="30"/>
      <c r="Q4117" s="30"/>
      <c r="R4117" s="30"/>
      <c r="S4117" s="30"/>
      <c r="T4117" s="30"/>
      <c r="U4117" s="30"/>
      <c r="V4117" s="30"/>
      <c r="W4117" s="30"/>
      <c r="X4117" s="31"/>
      <c r="Y4117" s="30"/>
      <c r="Z4117" s="32"/>
    </row>
    <row r="4118" spans="2:26" x14ac:dyDescent="0.2">
      <c r="B4118" s="34"/>
      <c r="C4118" s="30"/>
      <c r="D4118" s="30"/>
      <c r="E4118" s="30"/>
      <c r="F4118" s="30"/>
      <c r="G4118" s="30"/>
      <c r="H4118" s="30"/>
      <c r="I4118" s="30"/>
      <c r="J4118" s="30"/>
      <c r="K4118" s="30"/>
      <c r="L4118" s="30"/>
      <c r="M4118" s="30"/>
      <c r="N4118" s="30"/>
      <c r="O4118" s="30"/>
      <c r="P4118" s="30"/>
      <c r="Q4118" s="30"/>
      <c r="R4118" s="30"/>
      <c r="S4118" s="30"/>
      <c r="T4118" s="30"/>
      <c r="U4118" s="30"/>
      <c r="V4118" s="30"/>
      <c r="W4118" s="30"/>
      <c r="X4118" s="31"/>
      <c r="Y4118" s="30"/>
      <c r="Z4118" s="32"/>
    </row>
    <row r="4119" spans="2:26" x14ac:dyDescent="0.2">
      <c r="B4119" s="34"/>
      <c r="C4119" s="30"/>
      <c r="D4119" s="30"/>
      <c r="E4119" s="30"/>
      <c r="F4119" s="30"/>
      <c r="G4119" s="30"/>
      <c r="H4119" s="30"/>
      <c r="I4119" s="30"/>
      <c r="J4119" s="30"/>
      <c r="K4119" s="30"/>
      <c r="L4119" s="30"/>
      <c r="M4119" s="30"/>
      <c r="N4119" s="30"/>
      <c r="O4119" s="30"/>
      <c r="P4119" s="30"/>
      <c r="Q4119" s="30"/>
      <c r="R4119" s="30"/>
      <c r="S4119" s="30"/>
      <c r="T4119" s="30"/>
      <c r="U4119" s="30"/>
      <c r="V4119" s="30"/>
      <c r="W4119" s="30"/>
      <c r="X4119" s="31"/>
      <c r="Y4119" s="30"/>
      <c r="Z4119" s="32"/>
    </row>
    <row r="4120" spans="2:26" x14ac:dyDescent="0.2">
      <c r="B4120" s="34"/>
      <c r="C4120" s="30"/>
      <c r="D4120" s="30"/>
      <c r="E4120" s="30"/>
      <c r="F4120" s="30"/>
      <c r="G4120" s="30"/>
      <c r="H4120" s="30"/>
      <c r="I4120" s="30"/>
      <c r="J4120" s="30"/>
      <c r="K4120" s="30"/>
      <c r="L4120" s="30"/>
      <c r="M4120" s="30"/>
      <c r="N4120" s="30"/>
      <c r="O4120" s="30"/>
      <c r="P4120" s="30"/>
      <c r="Q4120" s="30"/>
      <c r="R4120" s="30"/>
      <c r="S4120" s="30"/>
      <c r="T4120" s="30"/>
      <c r="U4120" s="30"/>
      <c r="V4120" s="30"/>
      <c r="W4120" s="30"/>
      <c r="X4120" s="31"/>
      <c r="Y4120" s="30"/>
      <c r="Z4120" s="32"/>
    </row>
    <row r="4121" spans="2:26" x14ac:dyDescent="0.2">
      <c r="B4121" s="34"/>
      <c r="C4121" s="30"/>
      <c r="D4121" s="30"/>
      <c r="E4121" s="30"/>
      <c r="F4121" s="30"/>
      <c r="G4121" s="30"/>
      <c r="H4121" s="30"/>
      <c r="I4121" s="30"/>
      <c r="J4121" s="30"/>
      <c r="K4121" s="30"/>
      <c r="L4121" s="30"/>
      <c r="M4121" s="30"/>
      <c r="N4121" s="30"/>
      <c r="O4121" s="30"/>
      <c r="P4121" s="30"/>
      <c r="Q4121" s="30"/>
      <c r="R4121" s="30"/>
      <c r="S4121" s="30"/>
      <c r="T4121" s="30"/>
      <c r="U4121" s="30"/>
      <c r="V4121" s="30"/>
      <c r="W4121" s="30"/>
      <c r="X4121" s="31"/>
      <c r="Y4121" s="30"/>
      <c r="Z4121" s="32"/>
    </row>
    <row r="4122" spans="2:26" x14ac:dyDescent="0.2">
      <c r="B4122" s="34"/>
      <c r="C4122" s="30"/>
      <c r="D4122" s="30"/>
      <c r="E4122" s="30"/>
      <c r="F4122" s="30"/>
      <c r="G4122" s="30"/>
      <c r="H4122" s="30"/>
      <c r="I4122" s="30"/>
      <c r="J4122" s="30"/>
      <c r="K4122" s="30"/>
      <c r="L4122" s="30"/>
      <c r="M4122" s="30"/>
      <c r="N4122" s="30"/>
      <c r="O4122" s="30"/>
      <c r="P4122" s="30"/>
      <c r="Q4122" s="30"/>
      <c r="R4122" s="30"/>
      <c r="S4122" s="30"/>
      <c r="T4122" s="30"/>
      <c r="U4122" s="30"/>
      <c r="V4122" s="30"/>
      <c r="W4122" s="30"/>
      <c r="X4122" s="31"/>
      <c r="Y4122" s="30"/>
      <c r="Z4122" s="32"/>
    </row>
    <row r="4123" spans="2:26" x14ac:dyDescent="0.2">
      <c r="B4123" s="34"/>
      <c r="C4123" s="30"/>
      <c r="D4123" s="30"/>
      <c r="E4123" s="30"/>
      <c r="F4123" s="30"/>
      <c r="G4123" s="30"/>
      <c r="H4123" s="30"/>
      <c r="I4123" s="30"/>
      <c r="J4123" s="30"/>
      <c r="K4123" s="30"/>
      <c r="L4123" s="30"/>
      <c r="M4123" s="30"/>
      <c r="N4123" s="30"/>
      <c r="O4123" s="30"/>
      <c r="P4123" s="30"/>
      <c r="Q4123" s="30"/>
      <c r="R4123" s="30"/>
      <c r="S4123" s="30"/>
      <c r="T4123" s="30"/>
      <c r="U4123" s="30"/>
      <c r="V4123" s="30"/>
      <c r="W4123" s="30"/>
      <c r="X4123" s="31"/>
      <c r="Y4123" s="30"/>
      <c r="Z4123" s="32"/>
    </row>
    <row r="4124" spans="2:26" x14ac:dyDescent="0.2">
      <c r="B4124" s="34"/>
      <c r="C4124" s="30"/>
      <c r="D4124" s="30"/>
      <c r="E4124" s="30"/>
      <c r="F4124" s="30"/>
      <c r="G4124" s="30"/>
      <c r="H4124" s="30"/>
      <c r="I4124" s="30"/>
      <c r="J4124" s="30"/>
      <c r="K4124" s="30"/>
      <c r="L4124" s="30"/>
      <c r="M4124" s="30"/>
      <c r="N4124" s="30"/>
      <c r="O4124" s="30"/>
      <c r="P4124" s="30"/>
      <c r="Q4124" s="30"/>
      <c r="R4124" s="30"/>
      <c r="S4124" s="30"/>
      <c r="T4124" s="30"/>
      <c r="U4124" s="30"/>
      <c r="V4124" s="30"/>
      <c r="W4124" s="30"/>
      <c r="X4124" s="31"/>
      <c r="Y4124" s="30"/>
      <c r="Z4124" s="32"/>
    </row>
    <row r="4125" spans="2:26" x14ac:dyDescent="0.2">
      <c r="B4125" s="34"/>
      <c r="C4125" s="30"/>
      <c r="D4125" s="30"/>
      <c r="E4125" s="30"/>
      <c r="F4125" s="30"/>
      <c r="G4125" s="30"/>
      <c r="H4125" s="30"/>
      <c r="I4125" s="30"/>
      <c r="J4125" s="30"/>
      <c r="K4125" s="30"/>
      <c r="L4125" s="30"/>
      <c r="M4125" s="30"/>
      <c r="N4125" s="30"/>
      <c r="O4125" s="30"/>
      <c r="P4125" s="30"/>
      <c r="Q4125" s="30"/>
      <c r="R4125" s="30"/>
      <c r="S4125" s="30"/>
      <c r="T4125" s="30"/>
      <c r="U4125" s="30"/>
      <c r="V4125" s="30"/>
      <c r="W4125" s="30"/>
      <c r="X4125" s="31"/>
      <c r="Y4125" s="30"/>
      <c r="Z4125" s="32"/>
    </row>
    <row r="4126" spans="2:26" x14ac:dyDescent="0.2">
      <c r="B4126" s="34"/>
      <c r="C4126" s="30"/>
      <c r="D4126" s="30"/>
      <c r="E4126" s="30"/>
      <c r="F4126" s="30"/>
      <c r="G4126" s="30"/>
      <c r="H4126" s="30"/>
      <c r="I4126" s="30"/>
      <c r="J4126" s="30"/>
      <c r="K4126" s="30"/>
      <c r="L4126" s="30"/>
      <c r="M4126" s="30"/>
      <c r="N4126" s="30"/>
      <c r="O4126" s="30"/>
      <c r="P4126" s="30"/>
      <c r="Q4126" s="30"/>
      <c r="R4126" s="30"/>
      <c r="S4126" s="30"/>
      <c r="T4126" s="30"/>
      <c r="U4126" s="30"/>
      <c r="V4126" s="30"/>
      <c r="W4126" s="30"/>
      <c r="X4126" s="31"/>
      <c r="Y4126" s="30"/>
      <c r="Z4126" s="32"/>
    </row>
    <row r="4127" spans="2:26" x14ac:dyDescent="0.2">
      <c r="B4127" s="34"/>
      <c r="C4127" s="30"/>
      <c r="D4127" s="30"/>
      <c r="E4127" s="30"/>
      <c r="F4127" s="30"/>
      <c r="G4127" s="30"/>
      <c r="H4127" s="30"/>
      <c r="I4127" s="30"/>
      <c r="J4127" s="30"/>
      <c r="K4127" s="30"/>
      <c r="L4127" s="30"/>
      <c r="M4127" s="30"/>
      <c r="N4127" s="30"/>
      <c r="O4127" s="30"/>
      <c r="P4127" s="30"/>
      <c r="Q4127" s="30"/>
      <c r="R4127" s="30"/>
      <c r="S4127" s="30"/>
      <c r="T4127" s="30"/>
      <c r="U4127" s="30"/>
      <c r="V4127" s="30"/>
      <c r="W4127" s="30"/>
      <c r="X4127" s="31"/>
      <c r="Y4127" s="30"/>
      <c r="Z4127" s="32"/>
    </row>
    <row r="4128" spans="2:26" x14ac:dyDescent="0.2">
      <c r="B4128" s="34"/>
      <c r="C4128" s="30"/>
      <c r="D4128" s="30"/>
      <c r="E4128" s="30"/>
      <c r="F4128" s="30"/>
      <c r="G4128" s="30"/>
      <c r="H4128" s="30"/>
      <c r="I4128" s="30"/>
      <c r="J4128" s="30"/>
      <c r="K4128" s="30"/>
      <c r="L4128" s="30"/>
      <c r="M4128" s="30"/>
      <c r="N4128" s="30"/>
      <c r="O4128" s="30"/>
      <c r="P4128" s="30"/>
      <c r="Q4128" s="30"/>
      <c r="R4128" s="30"/>
      <c r="S4128" s="30"/>
      <c r="T4128" s="30"/>
      <c r="U4128" s="30"/>
      <c r="V4128" s="30"/>
      <c r="W4128" s="30"/>
      <c r="X4128" s="31"/>
      <c r="Y4128" s="30"/>
      <c r="Z4128" s="32"/>
    </row>
    <row r="4129" spans="2:26" x14ac:dyDescent="0.2">
      <c r="B4129" s="34"/>
      <c r="C4129" s="30"/>
      <c r="D4129" s="30"/>
      <c r="E4129" s="30"/>
      <c r="F4129" s="30"/>
      <c r="G4129" s="30"/>
      <c r="H4129" s="30"/>
      <c r="I4129" s="30"/>
      <c r="J4129" s="30"/>
      <c r="K4129" s="30"/>
      <c r="L4129" s="30"/>
      <c r="M4129" s="30"/>
      <c r="N4129" s="30"/>
      <c r="O4129" s="30"/>
      <c r="P4129" s="30"/>
      <c r="Q4129" s="30"/>
      <c r="R4129" s="30"/>
      <c r="S4129" s="30"/>
      <c r="T4129" s="30"/>
      <c r="U4129" s="30"/>
      <c r="V4129" s="30"/>
      <c r="W4129" s="30"/>
      <c r="X4129" s="31"/>
      <c r="Y4129" s="30"/>
      <c r="Z4129" s="32"/>
    </row>
    <row r="4130" spans="2:26" x14ac:dyDescent="0.2">
      <c r="B4130" s="34"/>
      <c r="C4130" s="30"/>
      <c r="D4130" s="30"/>
      <c r="E4130" s="30"/>
      <c r="F4130" s="30"/>
      <c r="G4130" s="30"/>
      <c r="H4130" s="30"/>
      <c r="I4130" s="30"/>
      <c r="J4130" s="30"/>
      <c r="K4130" s="30"/>
      <c r="L4130" s="30"/>
      <c r="M4130" s="30"/>
      <c r="N4130" s="30"/>
      <c r="O4130" s="30"/>
      <c r="P4130" s="30"/>
      <c r="Q4130" s="30"/>
      <c r="R4130" s="30"/>
      <c r="S4130" s="30"/>
      <c r="T4130" s="30"/>
      <c r="U4130" s="30"/>
      <c r="V4130" s="30"/>
      <c r="W4130" s="30"/>
      <c r="X4130" s="31"/>
      <c r="Y4130" s="30"/>
      <c r="Z4130" s="32"/>
    </row>
    <row r="4131" spans="2:26" x14ac:dyDescent="0.2">
      <c r="B4131" s="34"/>
      <c r="C4131" s="30"/>
      <c r="D4131" s="30"/>
      <c r="E4131" s="30"/>
      <c r="F4131" s="30"/>
      <c r="G4131" s="30"/>
      <c r="H4131" s="30"/>
      <c r="I4131" s="30"/>
      <c r="J4131" s="30"/>
      <c r="K4131" s="30"/>
      <c r="L4131" s="30"/>
      <c r="M4131" s="30"/>
      <c r="N4131" s="30"/>
      <c r="O4131" s="30"/>
      <c r="P4131" s="30"/>
      <c r="Q4131" s="30"/>
      <c r="R4131" s="30"/>
      <c r="S4131" s="30"/>
      <c r="T4131" s="30"/>
      <c r="U4131" s="30"/>
      <c r="V4131" s="30"/>
      <c r="W4131" s="30"/>
      <c r="X4131" s="31"/>
      <c r="Y4131" s="30"/>
      <c r="Z4131" s="32"/>
    </row>
    <row r="4132" spans="2:26" x14ac:dyDescent="0.2">
      <c r="B4132" s="34"/>
      <c r="C4132" s="30"/>
      <c r="D4132" s="30"/>
      <c r="E4132" s="30"/>
      <c r="F4132" s="30"/>
      <c r="G4132" s="30"/>
      <c r="H4132" s="30"/>
      <c r="I4132" s="30"/>
      <c r="J4132" s="30"/>
      <c r="K4132" s="30"/>
      <c r="L4132" s="30"/>
      <c r="M4132" s="30"/>
      <c r="N4132" s="30"/>
      <c r="O4132" s="30"/>
      <c r="P4132" s="30"/>
      <c r="Q4132" s="30"/>
      <c r="R4132" s="30"/>
      <c r="S4132" s="30"/>
      <c r="T4132" s="30"/>
      <c r="U4132" s="30"/>
      <c r="V4132" s="30"/>
      <c r="W4132" s="30"/>
      <c r="X4132" s="31"/>
      <c r="Y4132" s="30"/>
      <c r="Z4132" s="32"/>
    </row>
    <row r="4133" spans="2:26" x14ac:dyDescent="0.2">
      <c r="B4133" s="34"/>
      <c r="C4133" s="30"/>
      <c r="D4133" s="30"/>
      <c r="E4133" s="30"/>
      <c r="F4133" s="30"/>
      <c r="G4133" s="30"/>
      <c r="H4133" s="30"/>
      <c r="I4133" s="30"/>
      <c r="J4133" s="30"/>
      <c r="K4133" s="30"/>
      <c r="L4133" s="30"/>
      <c r="M4133" s="30"/>
      <c r="N4133" s="30"/>
      <c r="O4133" s="30"/>
      <c r="P4133" s="30"/>
      <c r="Q4133" s="30"/>
      <c r="R4133" s="30"/>
      <c r="S4133" s="30"/>
      <c r="T4133" s="30"/>
      <c r="U4133" s="30"/>
      <c r="V4133" s="30"/>
      <c r="W4133" s="30"/>
      <c r="X4133" s="31"/>
      <c r="Y4133" s="30"/>
      <c r="Z4133" s="32"/>
    </row>
    <row r="4134" spans="2:26" x14ac:dyDescent="0.2">
      <c r="B4134" s="34"/>
      <c r="C4134" s="30"/>
      <c r="D4134" s="30"/>
      <c r="E4134" s="30"/>
      <c r="F4134" s="30"/>
      <c r="G4134" s="30"/>
      <c r="H4134" s="30"/>
      <c r="I4134" s="30"/>
      <c r="J4134" s="30"/>
      <c r="K4134" s="30"/>
      <c r="L4134" s="30"/>
      <c r="M4134" s="30"/>
      <c r="N4134" s="30"/>
      <c r="O4134" s="30"/>
      <c r="P4134" s="30"/>
      <c r="Q4134" s="30"/>
      <c r="R4134" s="30"/>
      <c r="S4134" s="30"/>
      <c r="T4134" s="30"/>
      <c r="U4134" s="30"/>
      <c r="V4134" s="30"/>
      <c r="W4134" s="30"/>
      <c r="X4134" s="31"/>
      <c r="Y4134" s="30"/>
      <c r="Z4134" s="32"/>
    </row>
    <row r="4135" spans="2:26" x14ac:dyDescent="0.2">
      <c r="B4135" s="34"/>
      <c r="C4135" s="30"/>
      <c r="D4135" s="30"/>
      <c r="E4135" s="30"/>
      <c r="F4135" s="30"/>
      <c r="G4135" s="30"/>
      <c r="H4135" s="30"/>
      <c r="I4135" s="30"/>
      <c r="J4135" s="30"/>
      <c r="K4135" s="30"/>
      <c r="L4135" s="30"/>
      <c r="M4135" s="30"/>
      <c r="N4135" s="30"/>
      <c r="O4135" s="30"/>
      <c r="P4135" s="30"/>
      <c r="Q4135" s="30"/>
      <c r="R4135" s="30"/>
      <c r="S4135" s="30"/>
      <c r="T4135" s="30"/>
      <c r="U4135" s="30"/>
      <c r="V4135" s="30"/>
      <c r="W4135" s="30"/>
      <c r="X4135" s="31"/>
      <c r="Y4135" s="30"/>
      <c r="Z4135" s="32"/>
    </row>
    <row r="4136" spans="2:26" x14ac:dyDescent="0.2">
      <c r="B4136" s="34"/>
      <c r="C4136" s="30"/>
      <c r="D4136" s="30"/>
      <c r="E4136" s="30"/>
      <c r="F4136" s="30"/>
      <c r="G4136" s="30"/>
      <c r="H4136" s="30"/>
      <c r="I4136" s="30"/>
      <c r="J4136" s="30"/>
      <c r="K4136" s="30"/>
      <c r="L4136" s="30"/>
      <c r="M4136" s="30"/>
      <c r="N4136" s="30"/>
      <c r="O4136" s="30"/>
      <c r="P4136" s="30"/>
      <c r="Q4136" s="30"/>
      <c r="R4136" s="30"/>
      <c r="S4136" s="30"/>
      <c r="T4136" s="30"/>
      <c r="U4136" s="30"/>
      <c r="V4136" s="30"/>
      <c r="W4136" s="30"/>
      <c r="X4136" s="31"/>
      <c r="Y4136" s="30"/>
      <c r="Z4136" s="32"/>
    </row>
    <row r="4137" spans="2:26" x14ac:dyDescent="0.2">
      <c r="B4137" s="34"/>
      <c r="C4137" s="30"/>
      <c r="D4137" s="30"/>
      <c r="E4137" s="30"/>
      <c r="F4137" s="30"/>
      <c r="G4137" s="30"/>
      <c r="H4137" s="30"/>
      <c r="I4137" s="30"/>
      <c r="J4137" s="30"/>
      <c r="K4137" s="30"/>
      <c r="L4137" s="30"/>
      <c r="M4137" s="30"/>
      <c r="N4137" s="30"/>
      <c r="O4137" s="30"/>
      <c r="P4137" s="30"/>
      <c r="Q4137" s="30"/>
      <c r="R4137" s="30"/>
      <c r="S4137" s="30"/>
      <c r="T4137" s="30"/>
      <c r="U4137" s="30"/>
      <c r="V4137" s="30"/>
      <c r="W4137" s="30"/>
      <c r="X4137" s="31"/>
      <c r="Y4137" s="30"/>
      <c r="Z4137" s="32"/>
    </row>
    <row r="4138" spans="2:26" x14ac:dyDescent="0.2">
      <c r="B4138" s="34"/>
      <c r="C4138" s="30"/>
      <c r="D4138" s="30"/>
      <c r="E4138" s="30"/>
      <c r="F4138" s="30"/>
      <c r="G4138" s="30"/>
      <c r="H4138" s="30"/>
      <c r="I4138" s="30"/>
      <c r="J4138" s="30"/>
      <c r="K4138" s="30"/>
      <c r="L4138" s="30"/>
      <c r="M4138" s="30"/>
      <c r="N4138" s="30"/>
      <c r="O4138" s="30"/>
      <c r="P4138" s="30"/>
      <c r="Q4138" s="30"/>
      <c r="R4138" s="30"/>
      <c r="S4138" s="30"/>
      <c r="T4138" s="30"/>
      <c r="U4138" s="30"/>
      <c r="V4138" s="30"/>
      <c r="W4138" s="30"/>
      <c r="X4138" s="31"/>
      <c r="Y4138" s="30"/>
      <c r="Z4138" s="32"/>
    </row>
    <row r="4139" spans="2:26" x14ac:dyDescent="0.2">
      <c r="B4139" s="34"/>
      <c r="C4139" s="30"/>
      <c r="D4139" s="30"/>
      <c r="E4139" s="30"/>
      <c r="F4139" s="30"/>
      <c r="G4139" s="30"/>
      <c r="H4139" s="30"/>
      <c r="I4139" s="30"/>
      <c r="J4139" s="30"/>
      <c r="K4139" s="30"/>
      <c r="L4139" s="30"/>
      <c r="M4139" s="30"/>
      <c r="N4139" s="30"/>
      <c r="O4139" s="30"/>
      <c r="P4139" s="30"/>
      <c r="Q4139" s="30"/>
      <c r="R4139" s="30"/>
      <c r="S4139" s="30"/>
      <c r="T4139" s="30"/>
      <c r="U4139" s="30"/>
      <c r="V4139" s="30"/>
      <c r="W4139" s="30"/>
      <c r="X4139" s="31"/>
      <c r="Y4139" s="30"/>
      <c r="Z4139" s="32"/>
    </row>
    <row r="4140" spans="2:26" x14ac:dyDescent="0.2">
      <c r="B4140" s="34"/>
      <c r="C4140" s="30"/>
      <c r="D4140" s="30"/>
      <c r="E4140" s="30"/>
      <c r="F4140" s="30"/>
      <c r="G4140" s="30"/>
      <c r="H4140" s="30"/>
      <c r="I4140" s="30"/>
      <c r="J4140" s="30"/>
      <c r="K4140" s="30"/>
      <c r="L4140" s="30"/>
      <c r="M4140" s="30"/>
      <c r="N4140" s="30"/>
      <c r="O4140" s="30"/>
      <c r="P4140" s="30"/>
      <c r="Q4140" s="30"/>
      <c r="R4140" s="30"/>
      <c r="S4140" s="30"/>
      <c r="T4140" s="30"/>
      <c r="U4140" s="30"/>
      <c r="V4140" s="30"/>
      <c r="W4140" s="30"/>
      <c r="X4140" s="31"/>
      <c r="Y4140" s="30"/>
      <c r="Z4140" s="32"/>
    </row>
    <row r="4141" spans="2:26" x14ac:dyDescent="0.2">
      <c r="B4141" s="34"/>
      <c r="C4141" s="30"/>
      <c r="D4141" s="30"/>
      <c r="E4141" s="30"/>
      <c r="F4141" s="30"/>
      <c r="G4141" s="30"/>
      <c r="H4141" s="30"/>
      <c r="I4141" s="30"/>
      <c r="J4141" s="30"/>
      <c r="K4141" s="30"/>
      <c r="L4141" s="30"/>
      <c r="M4141" s="30"/>
      <c r="N4141" s="30"/>
      <c r="O4141" s="30"/>
      <c r="P4141" s="30"/>
      <c r="Q4141" s="30"/>
      <c r="R4141" s="30"/>
      <c r="S4141" s="30"/>
      <c r="T4141" s="30"/>
      <c r="U4141" s="30"/>
      <c r="V4141" s="30"/>
      <c r="W4141" s="30"/>
      <c r="X4141" s="31"/>
      <c r="Y4141" s="30"/>
      <c r="Z4141" s="32"/>
    </row>
    <row r="4142" spans="2:26" x14ac:dyDescent="0.2">
      <c r="B4142" s="34"/>
      <c r="C4142" s="30"/>
      <c r="D4142" s="30"/>
      <c r="E4142" s="30"/>
      <c r="F4142" s="30"/>
      <c r="G4142" s="30"/>
      <c r="H4142" s="30"/>
      <c r="I4142" s="30"/>
      <c r="J4142" s="30"/>
      <c r="K4142" s="30"/>
      <c r="L4142" s="30"/>
      <c r="M4142" s="30"/>
      <c r="N4142" s="30"/>
      <c r="O4142" s="30"/>
      <c r="P4142" s="30"/>
      <c r="Q4142" s="30"/>
      <c r="R4142" s="30"/>
      <c r="S4142" s="30"/>
      <c r="T4142" s="30"/>
      <c r="U4142" s="30"/>
      <c r="V4142" s="30"/>
      <c r="W4142" s="30"/>
      <c r="X4142" s="31"/>
      <c r="Y4142" s="30"/>
      <c r="Z4142" s="32"/>
    </row>
    <row r="4143" spans="2:26" x14ac:dyDescent="0.2">
      <c r="B4143" s="34"/>
      <c r="C4143" s="30"/>
      <c r="D4143" s="30"/>
      <c r="E4143" s="30"/>
      <c r="F4143" s="30"/>
      <c r="G4143" s="30"/>
      <c r="H4143" s="30"/>
      <c r="I4143" s="30"/>
      <c r="J4143" s="30"/>
      <c r="K4143" s="30"/>
      <c r="L4143" s="30"/>
      <c r="M4143" s="30"/>
      <c r="N4143" s="30"/>
      <c r="O4143" s="30"/>
      <c r="P4143" s="30"/>
      <c r="Q4143" s="30"/>
      <c r="R4143" s="30"/>
      <c r="S4143" s="30"/>
      <c r="T4143" s="30"/>
      <c r="U4143" s="30"/>
      <c r="V4143" s="30"/>
      <c r="W4143" s="30"/>
      <c r="X4143" s="31"/>
      <c r="Y4143" s="30"/>
      <c r="Z4143" s="32"/>
    </row>
    <row r="4144" spans="2:26" x14ac:dyDescent="0.2">
      <c r="B4144" s="34"/>
      <c r="C4144" s="30"/>
      <c r="D4144" s="30"/>
      <c r="E4144" s="30"/>
      <c r="F4144" s="30"/>
      <c r="G4144" s="30"/>
      <c r="H4144" s="30"/>
      <c r="I4144" s="30"/>
      <c r="J4144" s="30"/>
      <c r="K4144" s="30"/>
      <c r="L4144" s="30"/>
      <c r="M4144" s="30"/>
      <c r="N4144" s="30"/>
      <c r="O4144" s="30"/>
      <c r="P4144" s="30"/>
      <c r="Q4144" s="30"/>
      <c r="R4144" s="30"/>
      <c r="S4144" s="30"/>
      <c r="T4144" s="30"/>
      <c r="U4144" s="30"/>
      <c r="V4144" s="30"/>
      <c r="W4144" s="30"/>
      <c r="X4144" s="31"/>
      <c r="Y4144" s="30"/>
      <c r="Z4144" s="32"/>
    </row>
    <row r="4145" spans="2:26" x14ac:dyDescent="0.2">
      <c r="B4145" s="34"/>
      <c r="C4145" s="30"/>
      <c r="D4145" s="30"/>
      <c r="E4145" s="30"/>
      <c r="F4145" s="30"/>
      <c r="G4145" s="30"/>
      <c r="H4145" s="30"/>
      <c r="I4145" s="30"/>
      <c r="J4145" s="30"/>
      <c r="K4145" s="30"/>
      <c r="L4145" s="30"/>
      <c r="M4145" s="30"/>
      <c r="N4145" s="30"/>
      <c r="O4145" s="30"/>
      <c r="P4145" s="30"/>
      <c r="Q4145" s="30"/>
      <c r="R4145" s="30"/>
      <c r="S4145" s="30"/>
      <c r="T4145" s="30"/>
      <c r="U4145" s="30"/>
      <c r="V4145" s="30"/>
      <c r="W4145" s="30"/>
      <c r="X4145" s="31"/>
      <c r="Y4145" s="30"/>
      <c r="Z4145" s="32"/>
    </row>
    <row r="4146" spans="2:26" x14ac:dyDescent="0.2">
      <c r="B4146" s="34"/>
      <c r="C4146" s="30"/>
      <c r="D4146" s="30"/>
      <c r="E4146" s="30"/>
      <c r="F4146" s="30"/>
      <c r="G4146" s="30"/>
      <c r="H4146" s="30"/>
      <c r="I4146" s="30"/>
      <c r="J4146" s="30"/>
      <c r="K4146" s="30"/>
      <c r="L4146" s="30"/>
      <c r="M4146" s="30"/>
      <c r="N4146" s="30"/>
      <c r="O4146" s="30"/>
      <c r="P4146" s="30"/>
      <c r="Q4146" s="30"/>
      <c r="R4146" s="30"/>
      <c r="S4146" s="30"/>
      <c r="T4146" s="30"/>
      <c r="U4146" s="30"/>
      <c r="V4146" s="30"/>
      <c r="W4146" s="30"/>
      <c r="X4146" s="31"/>
      <c r="Y4146" s="30"/>
      <c r="Z4146" s="32"/>
    </row>
    <row r="4147" spans="2:26" x14ac:dyDescent="0.2">
      <c r="B4147" s="34"/>
      <c r="C4147" s="30"/>
      <c r="D4147" s="30"/>
      <c r="E4147" s="30"/>
      <c r="F4147" s="30"/>
      <c r="G4147" s="30"/>
      <c r="H4147" s="30"/>
      <c r="I4147" s="30"/>
      <c r="J4147" s="30"/>
      <c r="K4147" s="30"/>
      <c r="L4147" s="30"/>
      <c r="M4147" s="30"/>
      <c r="N4147" s="30"/>
      <c r="O4147" s="30"/>
      <c r="P4147" s="30"/>
      <c r="Q4147" s="30"/>
      <c r="R4147" s="30"/>
      <c r="S4147" s="30"/>
      <c r="T4147" s="30"/>
      <c r="U4147" s="30"/>
      <c r="V4147" s="30"/>
      <c r="W4147" s="30"/>
      <c r="X4147" s="31"/>
      <c r="Y4147" s="30"/>
      <c r="Z4147" s="32"/>
    </row>
    <row r="4148" spans="2:26" x14ac:dyDescent="0.2">
      <c r="B4148" s="34"/>
      <c r="C4148" s="30"/>
      <c r="D4148" s="30"/>
      <c r="E4148" s="30"/>
      <c r="F4148" s="30"/>
      <c r="G4148" s="30"/>
      <c r="H4148" s="30"/>
      <c r="I4148" s="30"/>
      <c r="J4148" s="30"/>
      <c r="K4148" s="30"/>
      <c r="L4148" s="30"/>
      <c r="M4148" s="30"/>
      <c r="N4148" s="30"/>
      <c r="O4148" s="30"/>
      <c r="P4148" s="30"/>
      <c r="Q4148" s="30"/>
      <c r="R4148" s="30"/>
      <c r="S4148" s="30"/>
      <c r="T4148" s="30"/>
      <c r="U4148" s="30"/>
      <c r="V4148" s="30"/>
      <c r="W4148" s="30"/>
      <c r="X4148" s="31"/>
      <c r="Y4148" s="30"/>
      <c r="Z4148" s="32"/>
    </row>
    <row r="4149" spans="2:26" x14ac:dyDescent="0.2">
      <c r="B4149" s="34"/>
      <c r="C4149" s="30"/>
      <c r="D4149" s="30"/>
      <c r="E4149" s="30"/>
      <c r="F4149" s="30"/>
      <c r="G4149" s="30"/>
      <c r="H4149" s="30"/>
      <c r="I4149" s="30"/>
      <c r="J4149" s="30"/>
      <c r="K4149" s="30"/>
      <c r="L4149" s="30"/>
      <c r="M4149" s="30"/>
      <c r="N4149" s="30"/>
      <c r="O4149" s="30"/>
      <c r="P4149" s="30"/>
      <c r="Q4149" s="30"/>
      <c r="R4149" s="30"/>
      <c r="S4149" s="30"/>
      <c r="T4149" s="30"/>
      <c r="U4149" s="30"/>
      <c r="V4149" s="30"/>
      <c r="W4149" s="30"/>
      <c r="X4149" s="31"/>
      <c r="Y4149" s="30"/>
      <c r="Z4149" s="32"/>
    </row>
    <row r="4150" spans="2:26" x14ac:dyDescent="0.2">
      <c r="B4150" s="34"/>
      <c r="C4150" s="30"/>
      <c r="D4150" s="30"/>
      <c r="E4150" s="30"/>
      <c r="F4150" s="30"/>
      <c r="G4150" s="30"/>
      <c r="H4150" s="30"/>
      <c r="I4150" s="30"/>
      <c r="J4150" s="30"/>
      <c r="K4150" s="30"/>
      <c r="L4150" s="30"/>
      <c r="M4150" s="30"/>
      <c r="N4150" s="30"/>
      <c r="O4150" s="30"/>
      <c r="P4150" s="30"/>
      <c r="Q4150" s="30"/>
      <c r="R4150" s="30"/>
      <c r="S4150" s="30"/>
      <c r="T4150" s="30"/>
      <c r="U4150" s="30"/>
      <c r="V4150" s="30"/>
      <c r="W4150" s="30"/>
      <c r="X4150" s="31"/>
      <c r="Y4150" s="30"/>
      <c r="Z4150" s="32"/>
    </row>
    <row r="4151" spans="2:26" x14ac:dyDescent="0.2">
      <c r="B4151" s="34"/>
      <c r="C4151" s="30"/>
      <c r="D4151" s="30"/>
      <c r="E4151" s="30"/>
      <c r="F4151" s="30"/>
      <c r="G4151" s="30"/>
      <c r="H4151" s="30"/>
      <c r="I4151" s="30"/>
      <c r="J4151" s="30"/>
      <c r="K4151" s="30"/>
      <c r="L4151" s="30"/>
      <c r="M4151" s="30"/>
      <c r="N4151" s="30"/>
      <c r="O4151" s="30"/>
      <c r="P4151" s="30"/>
      <c r="Q4151" s="30"/>
      <c r="R4151" s="30"/>
      <c r="S4151" s="30"/>
      <c r="T4151" s="30"/>
      <c r="U4151" s="30"/>
      <c r="V4151" s="30"/>
      <c r="W4151" s="30"/>
      <c r="X4151" s="31"/>
      <c r="Y4151" s="30"/>
      <c r="Z4151" s="32"/>
    </row>
    <row r="4152" spans="2:26" x14ac:dyDescent="0.2">
      <c r="B4152" s="34"/>
      <c r="C4152" s="30"/>
      <c r="D4152" s="30"/>
      <c r="E4152" s="30"/>
      <c r="F4152" s="30"/>
      <c r="G4152" s="30"/>
      <c r="H4152" s="30"/>
      <c r="I4152" s="30"/>
      <c r="J4152" s="30"/>
      <c r="K4152" s="30"/>
      <c r="L4152" s="30"/>
      <c r="M4152" s="30"/>
      <c r="N4152" s="30"/>
      <c r="O4152" s="30"/>
      <c r="P4152" s="30"/>
      <c r="Q4152" s="30"/>
      <c r="R4152" s="30"/>
      <c r="S4152" s="30"/>
      <c r="T4152" s="30"/>
      <c r="U4152" s="30"/>
      <c r="V4152" s="30"/>
      <c r="W4152" s="30"/>
      <c r="X4152" s="31"/>
      <c r="Y4152" s="30"/>
      <c r="Z4152" s="32"/>
    </row>
    <row r="4153" spans="2:26" x14ac:dyDescent="0.2">
      <c r="B4153" s="34"/>
      <c r="C4153" s="30"/>
      <c r="D4153" s="30"/>
      <c r="E4153" s="30"/>
      <c r="F4153" s="30"/>
      <c r="G4153" s="30"/>
      <c r="H4153" s="30"/>
      <c r="I4153" s="30"/>
      <c r="J4153" s="30"/>
      <c r="K4153" s="30"/>
      <c r="L4153" s="30"/>
      <c r="M4153" s="30"/>
      <c r="N4153" s="30"/>
      <c r="O4153" s="30"/>
      <c r="P4153" s="30"/>
      <c r="Q4153" s="30"/>
      <c r="R4153" s="30"/>
      <c r="S4153" s="30"/>
      <c r="T4153" s="30"/>
      <c r="U4153" s="30"/>
      <c r="V4153" s="30"/>
      <c r="W4153" s="30"/>
      <c r="X4153" s="31"/>
      <c r="Y4153" s="30"/>
      <c r="Z4153" s="32"/>
    </row>
    <row r="4154" spans="2:26" x14ac:dyDescent="0.2">
      <c r="B4154" s="34"/>
      <c r="C4154" s="30"/>
      <c r="D4154" s="30"/>
      <c r="E4154" s="30"/>
      <c r="F4154" s="30"/>
      <c r="G4154" s="30"/>
      <c r="H4154" s="30"/>
      <c r="I4154" s="30"/>
      <c r="J4154" s="30"/>
      <c r="K4154" s="30"/>
      <c r="L4154" s="30"/>
      <c r="M4154" s="30"/>
      <c r="N4154" s="30"/>
      <c r="O4154" s="30"/>
      <c r="P4154" s="30"/>
      <c r="Q4154" s="30"/>
      <c r="R4154" s="30"/>
      <c r="S4154" s="30"/>
      <c r="T4154" s="30"/>
      <c r="U4154" s="30"/>
      <c r="V4154" s="30"/>
      <c r="W4154" s="30"/>
      <c r="X4154" s="31"/>
      <c r="Y4154" s="30"/>
      <c r="Z4154" s="32"/>
    </row>
    <row r="4155" spans="2:26" x14ac:dyDescent="0.2">
      <c r="B4155" s="34"/>
      <c r="C4155" s="30"/>
      <c r="D4155" s="30"/>
      <c r="E4155" s="30"/>
      <c r="F4155" s="30"/>
      <c r="G4155" s="30"/>
      <c r="H4155" s="30"/>
      <c r="I4155" s="30"/>
      <c r="J4155" s="30"/>
      <c r="K4155" s="30"/>
      <c r="L4155" s="30"/>
      <c r="M4155" s="30"/>
      <c r="N4155" s="30"/>
      <c r="O4155" s="30"/>
      <c r="P4155" s="30"/>
      <c r="Q4155" s="30"/>
      <c r="R4155" s="30"/>
      <c r="S4155" s="30"/>
      <c r="T4155" s="30"/>
      <c r="U4155" s="30"/>
      <c r="V4155" s="30"/>
      <c r="W4155" s="30"/>
      <c r="X4155" s="31"/>
      <c r="Y4155" s="30"/>
      <c r="Z4155" s="32"/>
    </row>
    <row r="4156" spans="2:26" x14ac:dyDescent="0.2">
      <c r="B4156" s="34"/>
      <c r="C4156" s="30"/>
      <c r="D4156" s="30"/>
      <c r="E4156" s="30"/>
      <c r="F4156" s="30"/>
      <c r="G4156" s="30"/>
      <c r="H4156" s="30"/>
      <c r="I4156" s="30"/>
      <c r="J4156" s="30"/>
      <c r="K4156" s="30"/>
      <c r="L4156" s="30"/>
      <c r="M4156" s="30"/>
      <c r="N4156" s="30"/>
      <c r="O4156" s="30"/>
      <c r="P4156" s="30"/>
      <c r="Q4156" s="30"/>
      <c r="R4156" s="30"/>
      <c r="S4156" s="30"/>
      <c r="T4156" s="30"/>
      <c r="U4156" s="30"/>
      <c r="V4156" s="30"/>
      <c r="W4156" s="30"/>
      <c r="X4156" s="31"/>
      <c r="Y4156" s="30"/>
      <c r="Z4156" s="32"/>
    </row>
    <row r="4157" spans="2:26" x14ac:dyDescent="0.2">
      <c r="B4157" s="34"/>
      <c r="C4157" s="30"/>
      <c r="D4157" s="30"/>
      <c r="E4157" s="30"/>
      <c r="F4157" s="30"/>
      <c r="G4157" s="30"/>
      <c r="H4157" s="30"/>
      <c r="I4157" s="30"/>
      <c r="J4157" s="30"/>
      <c r="K4157" s="30"/>
      <c r="L4157" s="30"/>
      <c r="M4157" s="30"/>
      <c r="N4157" s="30"/>
      <c r="O4157" s="30"/>
      <c r="P4157" s="30"/>
      <c r="Q4157" s="30"/>
      <c r="R4157" s="30"/>
      <c r="S4157" s="30"/>
      <c r="T4157" s="30"/>
      <c r="U4157" s="30"/>
      <c r="V4157" s="30"/>
      <c r="W4157" s="30"/>
      <c r="X4157" s="31"/>
      <c r="Y4157" s="30"/>
      <c r="Z4157" s="32"/>
    </row>
    <row r="4158" spans="2:26" x14ac:dyDescent="0.2">
      <c r="B4158" s="34"/>
      <c r="C4158" s="30"/>
      <c r="D4158" s="30"/>
      <c r="E4158" s="30"/>
      <c r="F4158" s="30"/>
      <c r="G4158" s="30"/>
      <c r="H4158" s="30"/>
      <c r="I4158" s="30"/>
      <c r="J4158" s="30"/>
      <c r="K4158" s="30"/>
      <c r="L4158" s="30"/>
      <c r="M4158" s="30"/>
      <c r="N4158" s="30"/>
      <c r="O4158" s="30"/>
      <c r="P4158" s="30"/>
      <c r="Q4158" s="30"/>
      <c r="R4158" s="30"/>
      <c r="S4158" s="30"/>
      <c r="T4158" s="30"/>
      <c r="U4158" s="30"/>
      <c r="V4158" s="30"/>
      <c r="W4158" s="30"/>
      <c r="X4158" s="31"/>
      <c r="Y4158" s="30"/>
      <c r="Z4158" s="32"/>
    </row>
    <row r="4159" spans="2:26" x14ac:dyDescent="0.2">
      <c r="B4159" s="34"/>
      <c r="C4159" s="30"/>
      <c r="D4159" s="30"/>
      <c r="E4159" s="30"/>
      <c r="F4159" s="30"/>
      <c r="G4159" s="30"/>
      <c r="H4159" s="30"/>
      <c r="I4159" s="30"/>
      <c r="J4159" s="30"/>
      <c r="K4159" s="30"/>
      <c r="L4159" s="30"/>
      <c r="M4159" s="30"/>
      <c r="N4159" s="30"/>
      <c r="O4159" s="30"/>
      <c r="P4159" s="30"/>
      <c r="Q4159" s="30"/>
      <c r="R4159" s="30"/>
      <c r="S4159" s="30"/>
      <c r="T4159" s="30"/>
      <c r="U4159" s="30"/>
      <c r="V4159" s="30"/>
      <c r="W4159" s="30"/>
      <c r="X4159" s="31"/>
      <c r="Y4159" s="30"/>
      <c r="Z4159" s="32"/>
    </row>
    <row r="4160" spans="2:26" x14ac:dyDescent="0.2">
      <c r="B4160" s="34"/>
      <c r="C4160" s="30"/>
      <c r="D4160" s="30"/>
      <c r="E4160" s="30"/>
      <c r="F4160" s="30"/>
      <c r="G4160" s="30"/>
      <c r="H4160" s="30"/>
      <c r="I4160" s="30"/>
      <c r="J4160" s="30"/>
      <c r="K4160" s="30"/>
      <c r="L4160" s="30"/>
      <c r="M4160" s="30"/>
      <c r="N4160" s="30"/>
      <c r="O4160" s="30"/>
      <c r="P4160" s="30"/>
      <c r="Q4160" s="30"/>
      <c r="R4160" s="30"/>
      <c r="S4160" s="30"/>
      <c r="T4160" s="30"/>
      <c r="U4160" s="30"/>
      <c r="V4160" s="30"/>
      <c r="W4160" s="30"/>
      <c r="X4160" s="31"/>
      <c r="Y4160" s="30"/>
      <c r="Z4160" s="32"/>
    </row>
    <row r="4161" spans="2:26" x14ac:dyDescent="0.2">
      <c r="B4161" s="34"/>
      <c r="C4161" s="30"/>
      <c r="D4161" s="30"/>
      <c r="E4161" s="30"/>
      <c r="F4161" s="30"/>
      <c r="G4161" s="30"/>
      <c r="H4161" s="30"/>
      <c r="I4161" s="30"/>
      <c r="J4161" s="30"/>
      <c r="K4161" s="30"/>
      <c r="L4161" s="30"/>
      <c r="M4161" s="30"/>
      <c r="N4161" s="30"/>
      <c r="O4161" s="30"/>
      <c r="P4161" s="30"/>
      <c r="Q4161" s="30"/>
      <c r="R4161" s="30"/>
      <c r="S4161" s="30"/>
      <c r="T4161" s="30"/>
      <c r="U4161" s="30"/>
      <c r="V4161" s="30"/>
      <c r="W4161" s="30"/>
      <c r="X4161" s="31"/>
      <c r="Y4161" s="30"/>
      <c r="Z4161" s="32"/>
    </row>
    <row r="4162" spans="2:26" x14ac:dyDescent="0.2">
      <c r="B4162" s="34"/>
      <c r="C4162" s="30"/>
      <c r="D4162" s="30"/>
      <c r="E4162" s="30"/>
      <c r="F4162" s="30"/>
      <c r="G4162" s="30"/>
      <c r="H4162" s="30"/>
      <c r="I4162" s="30"/>
      <c r="J4162" s="30"/>
      <c r="K4162" s="30"/>
      <c r="L4162" s="30"/>
      <c r="M4162" s="30"/>
      <c r="N4162" s="30"/>
      <c r="O4162" s="30"/>
      <c r="P4162" s="30"/>
      <c r="Q4162" s="30"/>
      <c r="R4162" s="30"/>
      <c r="S4162" s="30"/>
      <c r="T4162" s="30"/>
      <c r="U4162" s="30"/>
      <c r="V4162" s="30"/>
      <c r="W4162" s="30"/>
      <c r="X4162" s="31"/>
      <c r="Y4162" s="30"/>
      <c r="Z4162" s="32"/>
    </row>
    <row r="4163" spans="2:26" x14ac:dyDescent="0.2">
      <c r="B4163" s="34"/>
      <c r="C4163" s="30"/>
      <c r="D4163" s="30"/>
      <c r="E4163" s="30"/>
      <c r="F4163" s="30"/>
      <c r="G4163" s="30"/>
      <c r="H4163" s="30"/>
      <c r="I4163" s="30"/>
      <c r="J4163" s="30"/>
      <c r="K4163" s="30"/>
      <c r="L4163" s="30"/>
      <c r="M4163" s="30"/>
      <c r="N4163" s="30"/>
      <c r="O4163" s="30"/>
      <c r="P4163" s="30"/>
      <c r="Q4163" s="30"/>
      <c r="R4163" s="30"/>
      <c r="S4163" s="30"/>
      <c r="T4163" s="30"/>
      <c r="U4163" s="30"/>
      <c r="V4163" s="30"/>
      <c r="W4163" s="30"/>
      <c r="X4163" s="31"/>
      <c r="Y4163" s="30"/>
      <c r="Z4163" s="32"/>
    </row>
    <row r="4164" spans="2:26" x14ac:dyDescent="0.2">
      <c r="B4164" s="34"/>
      <c r="C4164" s="30"/>
      <c r="D4164" s="30"/>
      <c r="E4164" s="30"/>
      <c r="F4164" s="30"/>
      <c r="G4164" s="30"/>
      <c r="H4164" s="30"/>
      <c r="I4164" s="30"/>
      <c r="J4164" s="30"/>
      <c r="K4164" s="30"/>
      <c r="L4164" s="30"/>
      <c r="M4164" s="30"/>
      <c r="N4164" s="30"/>
      <c r="O4164" s="30"/>
      <c r="P4164" s="30"/>
      <c r="Q4164" s="30"/>
      <c r="R4164" s="30"/>
      <c r="S4164" s="30"/>
      <c r="T4164" s="30"/>
      <c r="U4164" s="30"/>
      <c r="V4164" s="30"/>
      <c r="W4164" s="30"/>
      <c r="X4164" s="31"/>
      <c r="Y4164" s="30"/>
      <c r="Z4164" s="32"/>
    </row>
    <row r="4165" spans="2:26" x14ac:dyDescent="0.2">
      <c r="B4165" s="34"/>
      <c r="C4165" s="30"/>
      <c r="D4165" s="30"/>
      <c r="E4165" s="30"/>
      <c r="F4165" s="30"/>
      <c r="G4165" s="30"/>
      <c r="H4165" s="30"/>
      <c r="I4165" s="30"/>
      <c r="J4165" s="30"/>
      <c r="K4165" s="30"/>
      <c r="L4165" s="30"/>
      <c r="M4165" s="30"/>
      <c r="N4165" s="30"/>
      <c r="O4165" s="30"/>
      <c r="P4165" s="30"/>
      <c r="Q4165" s="30"/>
      <c r="R4165" s="30"/>
      <c r="S4165" s="30"/>
      <c r="T4165" s="30"/>
      <c r="U4165" s="30"/>
      <c r="V4165" s="30"/>
      <c r="W4165" s="30"/>
      <c r="X4165" s="31"/>
      <c r="Y4165" s="30"/>
      <c r="Z4165" s="32"/>
    </row>
    <row r="4166" spans="2:26" x14ac:dyDescent="0.2">
      <c r="B4166" s="34"/>
      <c r="C4166" s="30"/>
      <c r="D4166" s="30"/>
      <c r="E4166" s="30"/>
      <c r="F4166" s="30"/>
      <c r="G4166" s="30"/>
      <c r="H4166" s="30"/>
      <c r="I4166" s="30"/>
      <c r="J4166" s="30"/>
      <c r="K4166" s="30"/>
      <c r="L4166" s="30"/>
      <c r="M4166" s="30"/>
      <c r="N4166" s="30"/>
      <c r="O4166" s="30"/>
      <c r="P4166" s="30"/>
      <c r="Q4166" s="30"/>
      <c r="R4166" s="30"/>
      <c r="S4166" s="30"/>
      <c r="T4166" s="30"/>
      <c r="U4166" s="30"/>
      <c r="V4166" s="30"/>
      <c r="W4166" s="30"/>
      <c r="X4166" s="31"/>
      <c r="Y4166" s="30"/>
      <c r="Z4166" s="32"/>
    </row>
    <row r="4167" spans="2:26" x14ac:dyDescent="0.2">
      <c r="B4167" s="34"/>
      <c r="C4167" s="30"/>
      <c r="D4167" s="30"/>
      <c r="E4167" s="30"/>
      <c r="F4167" s="30"/>
      <c r="G4167" s="30"/>
      <c r="H4167" s="30"/>
      <c r="I4167" s="30"/>
      <c r="J4167" s="30"/>
      <c r="K4167" s="30"/>
      <c r="L4167" s="30"/>
      <c r="M4167" s="30"/>
      <c r="N4167" s="30"/>
      <c r="O4167" s="30"/>
      <c r="P4167" s="30"/>
      <c r="Q4167" s="30"/>
      <c r="R4167" s="30"/>
      <c r="S4167" s="30"/>
      <c r="T4167" s="30"/>
      <c r="U4167" s="30"/>
      <c r="V4167" s="30"/>
      <c r="W4167" s="30"/>
      <c r="X4167" s="31"/>
      <c r="Y4167" s="30"/>
      <c r="Z4167" s="32"/>
    </row>
    <row r="4168" spans="2:26" x14ac:dyDescent="0.2">
      <c r="B4168" s="34"/>
      <c r="C4168" s="30"/>
      <c r="D4168" s="30"/>
      <c r="E4168" s="30"/>
      <c r="F4168" s="30"/>
      <c r="G4168" s="30"/>
      <c r="H4168" s="30"/>
      <c r="I4168" s="30"/>
      <c r="J4168" s="30"/>
      <c r="K4168" s="30"/>
      <c r="L4168" s="30"/>
      <c r="M4168" s="30"/>
      <c r="N4168" s="30"/>
      <c r="O4168" s="30"/>
      <c r="P4168" s="30"/>
      <c r="Q4168" s="30"/>
      <c r="R4168" s="30"/>
      <c r="S4168" s="30"/>
      <c r="T4168" s="30"/>
      <c r="U4168" s="30"/>
      <c r="V4168" s="30"/>
      <c r="W4168" s="30"/>
      <c r="X4168" s="31"/>
      <c r="Y4168" s="30"/>
      <c r="Z4168" s="32"/>
    </row>
    <row r="4169" spans="2:26" x14ac:dyDescent="0.2">
      <c r="B4169" s="34"/>
      <c r="C4169" s="30"/>
      <c r="D4169" s="30"/>
      <c r="E4169" s="30"/>
      <c r="F4169" s="30"/>
      <c r="G4169" s="30"/>
      <c r="H4169" s="30"/>
      <c r="I4169" s="30"/>
      <c r="J4169" s="30"/>
      <c r="K4169" s="30"/>
      <c r="L4169" s="30"/>
      <c r="M4169" s="30"/>
      <c r="N4169" s="30"/>
      <c r="O4169" s="30"/>
      <c r="P4169" s="30"/>
      <c r="Q4169" s="30"/>
      <c r="R4169" s="30"/>
      <c r="S4169" s="30"/>
      <c r="T4169" s="30"/>
      <c r="U4169" s="30"/>
      <c r="V4169" s="30"/>
      <c r="W4169" s="30"/>
      <c r="X4169" s="31"/>
      <c r="Y4169" s="30"/>
      <c r="Z4169" s="32"/>
    </row>
    <row r="4170" spans="2:26" x14ac:dyDescent="0.2">
      <c r="B4170" s="34"/>
      <c r="C4170" s="30"/>
      <c r="D4170" s="30"/>
      <c r="E4170" s="30"/>
      <c r="F4170" s="30"/>
      <c r="G4170" s="30"/>
      <c r="H4170" s="30"/>
      <c r="I4170" s="30"/>
      <c r="J4170" s="30"/>
      <c r="K4170" s="30"/>
      <c r="L4170" s="30"/>
      <c r="M4170" s="30"/>
      <c r="N4170" s="30"/>
      <c r="O4170" s="30"/>
      <c r="P4170" s="30"/>
      <c r="Q4170" s="30"/>
      <c r="R4170" s="30"/>
      <c r="S4170" s="30"/>
      <c r="T4170" s="30"/>
      <c r="U4170" s="30"/>
      <c r="V4170" s="30"/>
      <c r="W4170" s="30"/>
      <c r="X4170" s="31"/>
      <c r="Y4170" s="30"/>
      <c r="Z4170" s="32"/>
    </row>
    <row r="4171" spans="2:26" x14ac:dyDescent="0.2">
      <c r="B4171" s="34"/>
      <c r="C4171" s="30"/>
      <c r="D4171" s="30"/>
      <c r="E4171" s="30"/>
      <c r="F4171" s="30"/>
      <c r="G4171" s="30"/>
      <c r="H4171" s="30"/>
      <c r="I4171" s="30"/>
      <c r="J4171" s="30"/>
      <c r="K4171" s="30"/>
      <c r="L4171" s="30"/>
      <c r="M4171" s="30"/>
      <c r="N4171" s="30"/>
      <c r="O4171" s="30"/>
      <c r="P4171" s="30"/>
      <c r="Q4171" s="30"/>
      <c r="R4171" s="30"/>
      <c r="S4171" s="30"/>
      <c r="T4171" s="30"/>
      <c r="U4171" s="30"/>
      <c r="V4171" s="30"/>
      <c r="W4171" s="30"/>
      <c r="X4171" s="31"/>
      <c r="Y4171" s="30"/>
      <c r="Z4171" s="32"/>
    </row>
    <row r="4172" spans="2:26" x14ac:dyDescent="0.2">
      <c r="B4172" s="34"/>
      <c r="C4172" s="30"/>
      <c r="D4172" s="30"/>
      <c r="E4172" s="30"/>
      <c r="F4172" s="30"/>
      <c r="G4172" s="30"/>
      <c r="H4172" s="30"/>
      <c r="I4172" s="30"/>
      <c r="J4172" s="30"/>
      <c r="K4172" s="30"/>
      <c r="L4172" s="30"/>
      <c r="M4172" s="30"/>
      <c r="N4172" s="30"/>
      <c r="O4172" s="30"/>
      <c r="P4172" s="30"/>
      <c r="Q4172" s="30"/>
      <c r="R4172" s="30"/>
      <c r="S4172" s="30"/>
      <c r="T4172" s="30"/>
      <c r="U4172" s="30"/>
      <c r="V4172" s="30"/>
      <c r="W4172" s="30"/>
      <c r="X4172" s="31"/>
      <c r="Y4172" s="30"/>
      <c r="Z4172" s="32"/>
    </row>
    <row r="4173" spans="2:26" x14ac:dyDescent="0.2">
      <c r="B4173" s="34"/>
      <c r="C4173" s="30"/>
      <c r="D4173" s="30"/>
      <c r="E4173" s="30"/>
      <c r="F4173" s="30"/>
      <c r="G4173" s="30"/>
      <c r="H4173" s="30"/>
      <c r="I4173" s="30"/>
      <c r="J4173" s="30"/>
      <c r="K4173" s="30"/>
      <c r="L4173" s="30"/>
      <c r="M4173" s="30"/>
      <c r="N4173" s="30"/>
      <c r="O4173" s="30"/>
      <c r="P4173" s="30"/>
      <c r="Q4173" s="30"/>
      <c r="R4173" s="30"/>
      <c r="S4173" s="30"/>
      <c r="T4173" s="30"/>
      <c r="U4173" s="30"/>
      <c r="V4173" s="30"/>
      <c r="W4173" s="30"/>
      <c r="X4173" s="31"/>
      <c r="Y4173" s="30"/>
      <c r="Z4173" s="32"/>
    </row>
    <row r="4174" spans="2:26" x14ac:dyDescent="0.2">
      <c r="B4174" s="34"/>
      <c r="C4174" s="30"/>
      <c r="D4174" s="30"/>
      <c r="E4174" s="30"/>
      <c r="F4174" s="30"/>
      <c r="G4174" s="30"/>
      <c r="H4174" s="30"/>
      <c r="I4174" s="30"/>
      <c r="J4174" s="30"/>
      <c r="K4174" s="30"/>
      <c r="L4174" s="30"/>
      <c r="M4174" s="30"/>
      <c r="N4174" s="30"/>
      <c r="O4174" s="30"/>
      <c r="P4174" s="30"/>
      <c r="Q4174" s="30"/>
      <c r="R4174" s="30"/>
      <c r="S4174" s="30"/>
      <c r="T4174" s="30"/>
      <c r="U4174" s="30"/>
      <c r="V4174" s="30"/>
      <c r="W4174" s="30"/>
      <c r="X4174" s="31"/>
      <c r="Y4174" s="30"/>
      <c r="Z4174" s="32"/>
    </row>
    <row r="4175" spans="2:26" x14ac:dyDescent="0.2">
      <c r="B4175" s="34"/>
      <c r="C4175" s="30"/>
      <c r="D4175" s="30"/>
      <c r="E4175" s="30"/>
      <c r="F4175" s="30"/>
      <c r="G4175" s="30"/>
      <c r="H4175" s="30"/>
      <c r="I4175" s="30"/>
      <c r="J4175" s="30"/>
      <c r="K4175" s="30"/>
      <c r="L4175" s="30"/>
      <c r="M4175" s="30"/>
      <c r="N4175" s="30"/>
      <c r="O4175" s="30"/>
      <c r="P4175" s="30"/>
      <c r="Q4175" s="30"/>
      <c r="R4175" s="30"/>
      <c r="S4175" s="30"/>
      <c r="T4175" s="30"/>
      <c r="U4175" s="30"/>
      <c r="V4175" s="30"/>
      <c r="W4175" s="30"/>
      <c r="X4175" s="31"/>
      <c r="Y4175" s="30"/>
      <c r="Z4175" s="32"/>
    </row>
    <row r="4176" spans="2:26" x14ac:dyDescent="0.2">
      <c r="B4176" s="34"/>
      <c r="C4176" s="30"/>
      <c r="D4176" s="30"/>
      <c r="E4176" s="30"/>
      <c r="F4176" s="30"/>
      <c r="G4176" s="30"/>
      <c r="H4176" s="30"/>
      <c r="I4176" s="30"/>
      <c r="J4176" s="30"/>
      <c r="K4176" s="30"/>
      <c r="L4176" s="30"/>
      <c r="M4176" s="30"/>
      <c r="N4176" s="30"/>
      <c r="O4176" s="30"/>
      <c r="P4176" s="30"/>
      <c r="Q4176" s="30"/>
      <c r="R4176" s="30"/>
      <c r="S4176" s="30"/>
      <c r="T4176" s="30"/>
      <c r="U4176" s="30"/>
      <c r="V4176" s="30"/>
      <c r="W4176" s="30"/>
      <c r="X4176" s="31"/>
      <c r="Y4176" s="30"/>
      <c r="Z4176" s="32"/>
    </row>
    <row r="4177" spans="2:26" x14ac:dyDescent="0.2">
      <c r="B4177" s="34"/>
      <c r="C4177" s="30"/>
      <c r="D4177" s="30"/>
      <c r="E4177" s="30"/>
      <c r="F4177" s="30"/>
      <c r="G4177" s="30"/>
      <c r="H4177" s="30"/>
      <c r="I4177" s="30"/>
      <c r="J4177" s="30"/>
      <c r="K4177" s="30"/>
      <c r="L4177" s="30"/>
      <c r="M4177" s="30"/>
      <c r="N4177" s="30"/>
      <c r="O4177" s="30"/>
      <c r="P4177" s="30"/>
      <c r="Q4177" s="30"/>
      <c r="R4177" s="30"/>
      <c r="S4177" s="30"/>
      <c r="T4177" s="30"/>
      <c r="U4177" s="30"/>
      <c r="V4177" s="30"/>
      <c r="W4177" s="30"/>
      <c r="X4177" s="31"/>
      <c r="Y4177" s="30"/>
      <c r="Z4177" s="32"/>
    </row>
    <row r="4178" spans="2:26" x14ac:dyDescent="0.2">
      <c r="B4178" s="34"/>
      <c r="C4178" s="30"/>
      <c r="D4178" s="30"/>
      <c r="E4178" s="30"/>
      <c r="F4178" s="30"/>
      <c r="G4178" s="30"/>
      <c r="H4178" s="30"/>
      <c r="I4178" s="30"/>
      <c r="J4178" s="30"/>
      <c r="K4178" s="30"/>
      <c r="L4178" s="30"/>
      <c r="M4178" s="30"/>
      <c r="N4178" s="30"/>
      <c r="O4178" s="30"/>
      <c r="P4178" s="30"/>
      <c r="Q4178" s="30"/>
      <c r="R4178" s="30"/>
      <c r="S4178" s="30"/>
      <c r="T4178" s="30"/>
      <c r="U4178" s="30"/>
      <c r="V4178" s="30"/>
      <c r="W4178" s="30"/>
      <c r="X4178" s="31"/>
      <c r="Y4178" s="30"/>
      <c r="Z4178" s="32"/>
    </row>
    <row r="4179" spans="2:26" x14ac:dyDescent="0.2">
      <c r="B4179" s="34"/>
      <c r="C4179" s="30"/>
      <c r="D4179" s="30"/>
      <c r="E4179" s="30"/>
      <c r="F4179" s="30"/>
      <c r="G4179" s="30"/>
      <c r="H4179" s="30"/>
      <c r="I4179" s="30"/>
      <c r="J4179" s="30"/>
      <c r="K4179" s="30"/>
      <c r="L4179" s="30"/>
      <c r="M4179" s="30"/>
      <c r="N4179" s="30"/>
      <c r="O4179" s="30"/>
      <c r="P4179" s="30"/>
      <c r="Q4179" s="30"/>
      <c r="R4179" s="30"/>
      <c r="S4179" s="30"/>
      <c r="T4179" s="30"/>
      <c r="U4179" s="30"/>
      <c r="V4179" s="30"/>
      <c r="W4179" s="30"/>
      <c r="X4179" s="31"/>
      <c r="Y4179" s="30"/>
      <c r="Z4179" s="32"/>
    </row>
    <row r="4180" spans="2:26" x14ac:dyDescent="0.2">
      <c r="B4180" s="34"/>
      <c r="C4180" s="30"/>
      <c r="D4180" s="30"/>
      <c r="E4180" s="30"/>
      <c r="F4180" s="30"/>
      <c r="G4180" s="30"/>
      <c r="H4180" s="30"/>
      <c r="I4180" s="30"/>
      <c r="J4180" s="30"/>
      <c r="K4180" s="30"/>
      <c r="L4180" s="30"/>
      <c r="M4180" s="30"/>
      <c r="N4180" s="30"/>
      <c r="O4180" s="30"/>
      <c r="P4180" s="30"/>
      <c r="Q4180" s="30"/>
      <c r="R4180" s="30"/>
      <c r="S4180" s="30"/>
      <c r="T4180" s="30"/>
      <c r="U4180" s="30"/>
      <c r="V4180" s="30"/>
      <c r="W4180" s="30"/>
      <c r="X4180" s="31"/>
      <c r="Y4180" s="30"/>
      <c r="Z4180" s="32"/>
    </row>
    <row r="4181" spans="2:26" x14ac:dyDescent="0.2">
      <c r="B4181" s="34"/>
      <c r="C4181" s="30"/>
      <c r="D4181" s="30"/>
      <c r="E4181" s="30"/>
      <c r="F4181" s="30"/>
      <c r="G4181" s="30"/>
      <c r="H4181" s="30"/>
      <c r="I4181" s="30"/>
      <c r="J4181" s="30"/>
      <c r="K4181" s="30"/>
      <c r="L4181" s="30"/>
      <c r="M4181" s="30"/>
      <c r="N4181" s="30"/>
      <c r="O4181" s="30"/>
      <c r="P4181" s="30"/>
      <c r="Q4181" s="30"/>
      <c r="R4181" s="30"/>
      <c r="S4181" s="30"/>
      <c r="T4181" s="30"/>
      <c r="U4181" s="30"/>
      <c r="V4181" s="30"/>
      <c r="W4181" s="30"/>
      <c r="X4181" s="31"/>
      <c r="Y4181" s="30"/>
      <c r="Z4181" s="32"/>
    </row>
    <row r="4182" spans="2:26" x14ac:dyDescent="0.2">
      <c r="B4182" s="34"/>
      <c r="C4182" s="30"/>
      <c r="D4182" s="30"/>
      <c r="E4182" s="30"/>
      <c r="F4182" s="30"/>
      <c r="G4182" s="30"/>
      <c r="H4182" s="30"/>
      <c r="I4182" s="30"/>
      <c r="J4182" s="30"/>
      <c r="K4182" s="30"/>
      <c r="L4182" s="30"/>
      <c r="M4182" s="30"/>
      <c r="N4182" s="30"/>
      <c r="O4182" s="30"/>
      <c r="P4182" s="30"/>
      <c r="Q4182" s="30"/>
      <c r="R4182" s="30"/>
      <c r="S4182" s="30"/>
      <c r="T4182" s="30"/>
      <c r="U4182" s="30"/>
      <c r="V4182" s="30"/>
      <c r="W4182" s="30"/>
      <c r="X4182" s="31"/>
      <c r="Y4182" s="30"/>
      <c r="Z4182" s="32"/>
    </row>
    <row r="4183" spans="2:26" x14ac:dyDescent="0.2">
      <c r="B4183" s="34"/>
      <c r="C4183" s="30"/>
      <c r="D4183" s="30"/>
      <c r="E4183" s="30"/>
      <c r="F4183" s="30"/>
      <c r="G4183" s="30"/>
      <c r="H4183" s="30"/>
      <c r="I4183" s="30"/>
      <c r="J4183" s="30"/>
      <c r="K4183" s="30"/>
      <c r="L4183" s="30"/>
      <c r="M4183" s="30"/>
      <c r="N4183" s="30"/>
      <c r="O4183" s="30"/>
      <c r="P4183" s="30"/>
      <c r="Q4183" s="30"/>
      <c r="R4183" s="30"/>
      <c r="S4183" s="30"/>
      <c r="T4183" s="30"/>
      <c r="U4183" s="30"/>
      <c r="V4183" s="30"/>
      <c r="W4183" s="30"/>
      <c r="X4183" s="31"/>
      <c r="Y4183" s="30"/>
      <c r="Z4183" s="32"/>
    </row>
    <row r="4184" spans="2:26" x14ac:dyDescent="0.2">
      <c r="B4184" s="34"/>
      <c r="C4184" s="30"/>
      <c r="D4184" s="30"/>
      <c r="E4184" s="30"/>
      <c r="F4184" s="30"/>
      <c r="G4184" s="30"/>
      <c r="H4184" s="30"/>
      <c r="I4184" s="30"/>
      <c r="J4184" s="30"/>
      <c r="K4184" s="30"/>
      <c r="L4184" s="30"/>
      <c r="M4184" s="30"/>
      <c r="N4184" s="30"/>
      <c r="O4184" s="30"/>
      <c r="P4184" s="30"/>
      <c r="Q4184" s="30"/>
      <c r="R4184" s="30"/>
      <c r="S4184" s="30"/>
      <c r="T4184" s="30"/>
      <c r="U4184" s="30"/>
      <c r="V4184" s="30"/>
      <c r="W4184" s="30"/>
      <c r="X4184" s="31"/>
      <c r="Y4184" s="30"/>
      <c r="Z4184" s="32"/>
    </row>
    <row r="4185" spans="2:26" x14ac:dyDescent="0.2">
      <c r="B4185" s="34"/>
      <c r="C4185" s="30"/>
      <c r="D4185" s="30"/>
      <c r="E4185" s="30"/>
      <c r="F4185" s="30"/>
      <c r="G4185" s="30"/>
      <c r="H4185" s="30"/>
      <c r="I4185" s="30"/>
      <c r="J4185" s="30"/>
      <c r="K4185" s="30"/>
      <c r="L4185" s="30"/>
      <c r="M4185" s="30"/>
      <c r="N4185" s="30"/>
      <c r="O4185" s="30"/>
      <c r="P4185" s="30"/>
      <c r="Q4185" s="30"/>
      <c r="R4185" s="30"/>
      <c r="S4185" s="30"/>
      <c r="T4185" s="30"/>
      <c r="U4185" s="30"/>
      <c r="V4185" s="30"/>
      <c r="W4185" s="30"/>
      <c r="X4185" s="31"/>
      <c r="Y4185" s="30"/>
      <c r="Z4185" s="32"/>
    </row>
    <row r="4186" spans="2:26" x14ac:dyDescent="0.2">
      <c r="B4186" s="34"/>
      <c r="C4186" s="30"/>
      <c r="D4186" s="30"/>
      <c r="E4186" s="30"/>
      <c r="F4186" s="30"/>
      <c r="G4186" s="30"/>
      <c r="H4186" s="30"/>
      <c r="I4186" s="30"/>
      <c r="J4186" s="30"/>
      <c r="K4186" s="30"/>
      <c r="L4186" s="30"/>
      <c r="M4186" s="30"/>
      <c r="N4186" s="30"/>
      <c r="O4186" s="30"/>
      <c r="P4186" s="30"/>
      <c r="Q4186" s="30"/>
      <c r="R4186" s="30"/>
      <c r="S4186" s="30"/>
      <c r="T4186" s="30"/>
      <c r="U4186" s="30"/>
      <c r="V4186" s="30"/>
      <c r="W4186" s="30"/>
      <c r="X4186" s="31"/>
      <c r="Y4186" s="30"/>
      <c r="Z4186" s="32"/>
    </row>
    <row r="4187" spans="2:26" x14ac:dyDescent="0.2">
      <c r="B4187" s="34"/>
      <c r="C4187" s="30"/>
      <c r="D4187" s="30"/>
      <c r="E4187" s="30"/>
      <c r="F4187" s="30"/>
      <c r="G4187" s="30"/>
      <c r="H4187" s="30"/>
      <c r="I4187" s="30"/>
      <c r="J4187" s="30"/>
      <c r="K4187" s="30"/>
      <c r="L4187" s="30"/>
      <c r="M4187" s="30"/>
      <c r="N4187" s="30"/>
      <c r="O4187" s="30"/>
      <c r="P4187" s="30"/>
      <c r="Q4187" s="30"/>
      <c r="R4187" s="30"/>
      <c r="S4187" s="30"/>
      <c r="T4187" s="30"/>
      <c r="U4187" s="30"/>
      <c r="V4187" s="30"/>
      <c r="W4187" s="30"/>
      <c r="X4187" s="31"/>
      <c r="Y4187" s="30"/>
      <c r="Z4187" s="32"/>
    </row>
    <row r="4188" spans="2:26" x14ac:dyDescent="0.2">
      <c r="B4188" s="34"/>
      <c r="C4188" s="30"/>
      <c r="D4188" s="30"/>
      <c r="E4188" s="30"/>
      <c r="F4188" s="30"/>
      <c r="G4188" s="30"/>
      <c r="H4188" s="30"/>
      <c r="I4188" s="30"/>
      <c r="J4188" s="30"/>
      <c r="K4188" s="30"/>
      <c r="L4188" s="30"/>
      <c r="M4188" s="30"/>
      <c r="N4188" s="30"/>
      <c r="O4188" s="30"/>
      <c r="P4188" s="30"/>
      <c r="Q4188" s="30"/>
      <c r="R4188" s="30"/>
      <c r="S4188" s="30"/>
      <c r="T4188" s="30"/>
      <c r="U4188" s="30"/>
      <c r="V4188" s="30"/>
      <c r="W4188" s="30"/>
      <c r="X4188" s="31"/>
      <c r="Y4188" s="30"/>
      <c r="Z4188" s="32"/>
    </row>
    <row r="4189" spans="2:26" x14ac:dyDescent="0.2">
      <c r="B4189" s="34"/>
      <c r="C4189" s="30"/>
      <c r="D4189" s="30"/>
      <c r="E4189" s="30"/>
      <c r="F4189" s="30"/>
      <c r="G4189" s="30"/>
      <c r="H4189" s="30"/>
      <c r="I4189" s="30"/>
      <c r="J4189" s="30"/>
      <c r="K4189" s="30"/>
      <c r="L4189" s="30"/>
      <c r="M4189" s="30"/>
      <c r="N4189" s="30"/>
      <c r="O4189" s="30"/>
      <c r="P4189" s="30"/>
      <c r="Q4189" s="30"/>
      <c r="R4189" s="30"/>
      <c r="S4189" s="30"/>
      <c r="T4189" s="30"/>
      <c r="U4189" s="30"/>
      <c r="V4189" s="30"/>
      <c r="W4189" s="30"/>
      <c r="X4189" s="31"/>
      <c r="Y4189" s="30"/>
      <c r="Z4189" s="32"/>
    </row>
    <row r="4190" spans="2:26" x14ac:dyDescent="0.2">
      <c r="B4190" s="34"/>
      <c r="C4190" s="30"/>
      <c r="D4190" s="30"/>
      <c r="E4190" s="30"/>
      <c r="F4190" s="30"/>
      <c r="G4190" s="30"/>
      <c r="H4190" s="30"/>
      <c r="I4190" s="30"/>
      <c r="J4190" s="30"/>
      <c r="K4190" s="30"/>
      <c r="L4190" s="30"/>
      <c r="M4190" s="30"/>
      <c r="N4190" s="30"/>
      <c r="O4190" s="30"/>
      <c r="P4190" s="30"/>
      <c r="Q4190" s="30"/>
      <c r="R4190" s="30"/>
      <c r="S4190" s="30"/>
      <c r="T4190" s="30"/>
      <c r="U4190" s="30"/>
      <c r="V4190" s="30"/>
      <c r="W4190" s="30"/>
      <c r="X4190" s="31"/>
      <c r="Y4190" s="30"/>
      <c r="Z4190" s="32"/>
    </row>
    <row r="4191" spans="2:26" x14ac:dyDescent="0.2">
      <c r="B4191" s="34"/>
      <c r="C4191" s="30"/>
      <c r="D4191" s="30"/>
      <c r="E4191" s="30"/>
      <c r="F4191" s="30"/>
      <c r="G4191" s="30"/>
      <c r="H4191" s="30"/>
      <c r="I4191" s="30"/>
      <c r="J4191" s="30"/>
      <c r="K4191" s="30"/>
      <c r="L4191" s="30"/>
      <c r="M4191" s="30"/>
      <c r="N4191" s="30"/>
      <c r="O4191" s="30"/>
      <c r="P4191" s="30"/>
      <c r="Q4191" s="30"/>
      <c r="R4191" s="30"/>
      <c r="S4191" s="30"/>
      <c r="T4191" s="30"/>
      <c r="U4191" s="30"/>
      <c r="V4191" s="30"/>
      <c r="W4191" s="30"/>
      <c r="X4191" s="31"/>
      <c r="Y4191" s="30"/>
      <c r="Z4191" s="32"/>
    </row>
    <row r="4192" spans="2:26" x14ac:dyDescent="0.2">
      <c r="B4192" s="34"/>
      <c r="C4192" s="30"/>
      <c r="D4192" s="30"/>
      <c r="E4192" s="30"/>
      <c r="F4192" s="30"/>
      <c r="G4192" s="30"/>
      <c r="H4192" s="30"/>
      <c r="I4192" s="30"/>
      <c r="J4192" s="30"/>
      <c r="K4192" s="30"/>
      <c r="L4192" s="30"/>
      <c r="M4192" s="30"/>
      <c r="N4192" s="30"/>
      <c r="O4192" s="30"/>
      <c r="P4192" s="30"/>
      <c r="Q4192" s="30"/>
      <c r="R4192" s="30"/>
      <c r="S4192" s="30"/>
      <c r="T4192" s="30"/>
      <c r="U4192" s="30"/>
      <c r="V4192" s="30"/>
      <c r="W4192" s="30"/>
      <c r="X4192" s="31"/>
      <c r="Y4192" s="30"/>
      <c r="Z4192" s="32"/>
    </row>
    <row r="4193" spans="2:26" x14ac:dyDescent="0.2">
      <c r="B4193" s="34"/>
      <c r="C4193" s="30"/>
      <c r="D4193" s="30"/>
      <c r="E4193" s="30"/>
      <c r="F4193" s="30"/>
      <c r="G4193" s="30"/>
      <c r="H4193" s="30"/>
      <c r="I4193" s="30"/>
      <c r="J4193" s="30"/>
      <c r="K4193" s="30"/>
      <c r="L4193" s="30"/>
      <c r="M4193" s="30"/>
      <c r="N4193" s="30"/>
      <c r="O4193" s="30"/>
      <c r="P4193" s="30"/>
      <c r="Q4193" s="30"/>
      <c r="R4193" s="30"/>
      <c r="S4193" s="30"/>
      <c r="T4193" s="30"/>
      <c r="U4193" s="30"/>
      <c r="V4193" s="30"/>
      <c r="W4193" s="30"/>
      <c r="X4193" s="31"/>
      <c r="Y4193" s="30"/>
      <c r="Z4193" s="32"/>
    </row>
    <row r="4194" spans="2:26" x14ac:dyDescent="0.2">
      <c r="B4194" s="34"/>
      <c r="C4194" s="30"/>
      <c r="D4194" s="30"/>
      <c r="E4194" s="30"/>
      <c r="F4194" s="30"/>
      <c r="G4194" s="30"/>
      <c r="H4194" s="30"/>
      <c r="I4194" s="30"/>
      <c r="J4194" s="30"/>
      <c r="K4194" s="30"/>
      <c r="L4194" s="30"/>
      <c r="M4194" s="30"/>
      <c r="N4194" s="30"/>
      <c r="O4194" s="30"/>
      <c r="P4194" s="30"/>
      <c r="Q4194" s="30"/>
      <c r="R4194" s="30"/>
      <c r="S4194" s="30"/>
      <c r="T4194" s="30"/>
      <c r="U4194" s="30"/>
      <c r="V4194" s="30"/>
      <c r="W4194" s="30"/>
      <c r="X4194" s="31"/>
      <c r="Y4194" s="30"/>
      <c r="Z4194" s="32"/>
    </row>
    <row r="4195" spans="2:26" x14ac:dyDescent="0.2">
      <c r="B4195" s="34"/>
      <c r="C4195" s="30"/>
      <c r="D4195" s="30"/>
      <c r="E4195" s="30"/>
      <c r="F4195" s="30"/>
      <c r="G4195" s="30"/>
      <c r="H4195" s="30"/>
      <c r="I4195" s="30"/>
      <c r="J4195" s="30"/>
      <c r="K4195" s="30"/>
      <c r="L4195" s="30"/>
      <c r="M4195" s="30"/>
      <c r="N4195" s="30"/>
      <c r="O4195" s="30"/>
      <c r="P4195" s="30"/>
      <c r="Q4195" s="30"/>
      <c r="R4195" s="30"/>
      <c r="S4195" s="30"/>
      <c r="T4195" s="30"/>
      <c r="U4195" s="30"/>
      <c r="V4195" s="30"/>
      <c r="W4195" s="30"/>
      <c r="X4195" s="31"/>
      <c r="Y4195" s="30"/>
      <c r="Z4195" s="32"/>
    </row>
    <row r="4196" spans="2:26" x14ac:dyDescent="0.2">
      <c r="B4196" s="34"/>
      <c r="C4196" s="30"/>
      <c r="D4196" s="30"/>
      <c r="E4196" s="30"/>
      <c r="F4196" s="30"/>
      <c r="G4196" s="30"/>
      <c r="H4196" s="30"/>
      <c r="I4196" s="30"/>
      <c r="J4196" s="30"/>
      <c r="K4196" s="30"/>
      <c r="L4196" s="30"/>
      <c r="M4196" s="30"/>
      <c r="N4196" s="30"/>
      <c r="O4196" s="30"/>
      <c r="P4196" s="30"/>
      <c r="Q4196" s="30"/>
      <c r="R4196" s="30"/>
      <c r="S4196" s="30"/>
      <c r="T4196" s="30"/>
      <c r="U4196" s="30"/>
      <c r="V4196" s="30"/>
      <c r="W4196" s="30"/>
      <c r="X4196" s="31"/>
      <c r="Y4196" s="30"/>
      <c r="Z4196" s="32"/>
    </row>
    <row r="4197" spans="2:26" x14ac:dyDescent="0.2">
      <c r="B4197" s="34"/>
      <c r="C4197" s="30"/>
      <c r="D4197" s="30"/>
      <c r="E4197" s="30"/>
      <c r="F4197" s="30"/>
      <c r="G4197" s="30"/>
      <c r="H4197" s="30"/>
      <c r="I4197" s="30"/>
      <c r="J4197" s="30"/>
      <c r="K4197" s="30"/>
      <c r="L4197" s="30"/>
      <c r="M4197" s="30"/>
      <c r="N4197" s="30"/>
      <c r="O4197" s="30"/>
      <c r="P4197" s="30"/>
      <c r="Q4197" s="30"/>
      <c r="R4197" s="30"/>
      <c r="S4197" s="30"/>
      <c r="T4197" s="30"/>
      <c r="U4197" s="30"/>
      <c r="V4197" s="30"/>
      <c r="W4197" s="30"/>
      <c r="X4197" s="31"/>
      <c r="Y4197" s="30"/>
      <c r="Z4197" s="32"/>
    </row>
    <row r="4198" spans="2:26" x14ac:dyDescent="0.2">
      <c r="B4198" s="34"/>
      <c r="C4198" s="30"/>
      <c r="D4198" s="30"/>
      <c r="E4198" s="30"/>
      <c r="F4198" s="30"/>
      <c r="G4198" s="30"/>
      <c r="H4198" s="30"/>
      <c r="I4198" s="30"/>
      <c r="J4198" s="30"/>
      <c r="K4198" s="30"/>
      <c r="L4198" s="30"/>
      <c r="M4198" s="30"/>
      <c r="N4198" s="30"/>
      <c r="O4198" s="30"/>
      <c r="P4198" s="30"/>
      <c r="Q4198" s="30"/>
      <c r="R4198" s="30"/>
      <c r="S4198" s="30"/>
      <c r="T4198" s="30"/>
      <c r="U4198" s="30"/>
      <c r="V4198" s="30"/>
      <c r="W4198" s="30"/>
      <c r="X4198" s="31"/>
      <c r="Y4198" s="30"/>
      <c r="Z4198" s="32"/>
    </row>
    <row r="4199" spans="2:26" x14ac:dyDescent="0.2">
      <c r="B4199" s="34"/>
      <c r="C4199" s="30"/>
      <c r="D4199" s="30"/>
      <c r="E4199" s="30"/>
      <c r="F4199" s="30"/>
      <c r="G4199" s="30"/>
      <c r="H4199" s="30"/>
      <c r="I4199" s="30"/>
      <c r="J4199" s="30"/>
      <c r="K4199" s="30"/>
      <c r="L4199" s="30"/>
      <c r="M4199" s="30"/>
      <c r="N4199" s="30"/>
      <c r="O4199" s="30"/>
      <c r="P4199" s="30"/>
      <c r="Q4199" s="30"/>
      <c r="R4199" s="30"/>
      <c r="S4199" s="30"/>
      <c r="T4199" s="30"/>
      <c r="U4199" s="30"/>
      <c r="V4199" s="30"/>
      <c r="W4199" s="30"/>
      <c r="X4199" s="31"/>
      <c r="Y4199" s="30"/>
      <c r="Z4199" s="32"/>
    </row>
    <row r="4200" spans="2:26" x14ac:dyDescent="0.2">
      <c r="B4200" s="34"/>
      <c r="C4200" s="30"/>
      <c r="D4200" s="30"/>
      <c r="E4200" s="30"/>
      <c r="F4200" s="30"/>
      <c r="G4200" s="30"/>
      <c r="H4200" s="30"/>
      <c r="I4200" s="30"/>
      <c r="J4200" s="30"/>
      <c r="K4200" s="30"/>
      <c r="L4200" s="30"/>
      <c r="M4200" s="30"/>
      <c r="N4200" s="30"/>
      <c r="O4200" s="30"/>
      <c r="P4200" s="30"/>
      <c r="Q4200" s="30"/>
      <c r="R4200" s="30"/>
      <c r="S4200" s="30"/>
      <c r="T4200" s="30"/>
      <c r="U4200" s="30"/>
      <c r="V4200" s="30"/>
      <c r="W4200" s="30"/>
      <c r="X4200" s="31"/>
      <c r="Y4200" s="30"/>
      <c r="Z4200" s="32"/>
    </row>
    <row r="4201" spans="2:26" x14ac:dyDescent="0.2">
      <c r="B4201" s="34"/>
      <c r="C4201" s="30"/>
      <c r="D4201" s="30"/>
      <c r="E4201" s="30"/>
      <c r="F4201" s="30"/>
      <c r="G4201" s="30"/>
      <c r="H4201" s="30"/>
      <c r="I4201" s="30"/>
      <c r="J4201" s="30"/>
      <c r="K4201" s="30"/>
      <c r="L4201" s="30"/>
      <c r="M4201" s="30"/>
      <c r="N4201" s="30"/>
      <c r="O4201" s="30"/>
      <c r="P4201" s="30"/>
      <c r="Q4201" s="30"/>
      <c r="R4201" s="30"/>
      <c r="S4201" s="30"/>
      <c r="T4201" s="30"/>
      <c r="U4201" s="30"/>
      <c r="V4201" s="30"/>
      <c r="W4201" s="30"/>
      <c r="X4201" s="31"/>
      <c r="Y4201" s="30"/>
      <c r="Z4201" s="32"/>
    </row>
    <row r="4202" spans="2:26" x14ac:dyDescent="0.2">
      <c r="B4202" s="34"/>
      <c r="C4202" s="30"/>
      <c r="D4202" s="30"/>
      <c r="E4202" s="30"/>
      <c r="F4202" s="30"/>
      <c r="G4202" s="30"/>
      <c r="H4202" s="30"/>
      <c r="I4202" s="30"/>
      <c r="J4202" s="30"/>
      <c r="K4202" s="30"/>
      <c r="L4202" s="30"/>
      <c r="M4202" s="30"/>
      <c r="N4202" s="30"/>
      <c r="O4202" s="30"/>
      <c r="P4202" s="30"/>
      <c r="Q4202" s="30"/>
      <c r="R4202" s="30"/>
      <c r="S4202" s="30"/>
      <c r="T4202" s="30"/>
      <c r="U4202" s="30"/>
      <c r="V4202" s="30"/>
      <c r="W4202" s="30"/>
      <c r="X4202" s="31"/>
      <c r="Y4202" s="30"/>
      <c r="Z4202" s="32"/>
    </row>
    <row r="4203" spans="2:26" x14ac:dyDescent="0.2">
      <c r="B4203" s="34"/>
      <c r="C4203" s="30"/>
      <c r="D4203" s="30"/>
      <c r="E4203" s="30"/>
      <c r="F4203" s="30"/>
      <c r="G4203" s="30"/>
      <c r="H4203" s="30"/>
      <c r="I4203" s="30"/>
      <c r="J4203" s="30"/>
      <c r="K4203" s="30"/>
      <c r="L4203" s="30"/>
      <c r="M4203" s="30"/>
      <c r="N4203" s="30"/>
      <c r="O4203" s="30"/>
      <c r="P4203" s="30"/>
      <c r="Q4203" s="30"/>
      <c r="R4203" s="30"/>
      <c r="S4203" s="30"/>
      <c r="T4203" s="30"/>
      <c r="U4203" s="30"/>
      <c r="V4203" s="30"/>
      <c r="W4203" s="30"/>
      <c r="X4203" s="31"/>
      <c r="Y4203" s="30"/>
      <c r="Z4203" s="32"/>
    </row>
    <row r="4204" spans="2:26" x14ac:dyDescent="0.2">
      <c r="B4204" s="34"/>
      <c r="C4204" s="30"/>
      <c r="D4204" s="30"/>
      <c r="E4204" s="30"/>
      <c r="F4204" s="30"/>
      <c r="G4204" s="30"/>
      <c r="H4204" s="30"/>
      <c r="I4204" s="30"/>
      <c r="J4204" s="30"/>
      <c r="K4204" s="30"/>
      <c r="L4204" s="30"/>
      <c r="M4204" s="30"/>
      <c r="N4204" s="30"/>
      <c r="O4204" s="30"/>
      <c r="P4204" s="30"/>
      <c r="Q4204" s="30"/>
      <c r="R4204" s="30"/>
      <c r="S4204" s="30"/>
      <c r="T4204" s="30"/>
      <c r="U4204" s="30"/>
      <c r="V4204" s="30"/>
      <c r="W4204" s="30"/>
      <c r="X4204" s="31"/>
      <c r="Y4204" s="30"/>
      <c r="Z4204" s="32"/>
    </row>
    <row r="4205" spans="2:26" x14ac:dyDescent="0.2">
      <c r="B4205" s="34"/>
      <c r="C4205" s="30"/>
      <c r="D4205" s="30"/>
      <c r="E4205" s="30"/>
      <c r="F4205" s="30"/>
      <c r="G4205" s="30"/>
      <c r="H4205" s="30"/>
      <c r="I4205" s="30"/>
      <c r="J4205" s="30"/>
      <c r="K4205" s="30"/>
      <c r="L4205" s="30"/>
      <c r="M4205" s="30"/>
      <c r="N4205" s="30"/>
      <c r="O4205" s="30"/>
      <c r="P4205" s="30"/>
      <c r="Q4205" s="30"/>
      <c r="R4205" s="30"/>
      <c r="S4205" s="30"/>
      <c r="T4205" s="30"/>
      <c r="U4205" s="30"/>
      <c r="V4205" s="30"/>
      <c r="W4205" s="30"/>
      <c r="X4205" s="31"/>
      <c r="Y4205" s="30"/>
      <c r="Z4205" s="32"/>
    </row>
    <row r="4206" spans="2:26" x14ac:dyDescent="0.2">
      <c r="B4206" s="34"/>
      <c r="C4206" s="30"/>
      <c r="D4206" s="30"/>
      <c r="E4206" s="30"/>
      <c r="F4206" s="30"/>
      <c r="G4206" s="30"/>
      <c r="H4206" s="30"/>
      <c r="I4206" s="30"/>
      <c r="J4206" s="30"/>
      <c r="K4206" s="30"/>
      <c r="L4206" s="30"/>
      <c r="M4206" s="30"/>
      <c r="N4206" s="30"/>
      <c r="O4206" s="30"/>
      <c r="P4206" s="30"/>
      <c r="Q4206" s="30"/>
      <c r="R4206" s="30"/>
      <c r="S4206" s="30"/>
      <c r="T4206" s="30"/>
      <c r="U4206" s="30"/>
      <c r="V4206" s="30"/>
      <c r="W4206" s="30"/>
      <c r="X4206" s="31"/>
      <c r="Y4206" s="30"/>
      <c r="Z4206" s="32"/>
    </row>
    <row r="4207" spans="2:26" x14ac:dyDescent="0.2">
      <c r="B4207" s="34"/>
      <c r="C4207" s="30"/>
      <c r="D4207" s="30"/>
      <c r="E4207" s="30"/>
      <c r="F4207" s="30"/>
      <c r="G4207" s="30"/>
      <c r="H4207" s="30"/>
      <c r="I4207" s="30"/>
      <c r="J4207" s="30"/>
      <c r="K4207" s="30"/>
      <c r="L4207" s="30"/>
      <c r="M4207" s="30"/>
      <c r="N4207" s="30"/>
      <c r="O4207" s="30"/>
      <c r="P4207" s="30"/>
      <c r="Q4207" s="30"/>
      <c r="R4207" s="30"/>
      <c r="S4207" s="30"/>
      <c r="T4207" s="30"/>
      <c r="U4207" s="30"/>
      <c r="V4207" s="30"/>
      <c r="W4207" s="30"/>
      <c r="X4207" s="31"/>
      <c r="Y4207" s="30"/>
      <c r="Z4207" s="32"/>
    </row>
    <row r="4208" spans="2:26" x14ac:dyDescent="0.2">
      <c r="B4208" s="34"/>
      <c r="C4208" s="30"/>
      <c r="D4208" s="30"/>
      <c r="E4208" s="30"/>
      <c r="F4208" s="30"/>
      <c r="G4208" s="30"/>
      <c r="H4208" s="30"/>
      <c r="I4208" s="30"/>
      <c r="J4208" s="30"/>
      <c r="K4208" s="30"/>
      <c r="L4208" s="30"/>
      <c r="M4208" s="30"/>
      <c r="N4208" s="30"/>
      <c r="O4208" s="30"/>
      <c r="P4208" s="30"/>
      <c r="Q4208" s="30"/>
      <c r="R4208" s="30"/>
      <c r="S4208" s="30"/>
      <c r="T4208" s="30"/>
      <c r="U4208" s="30"/>
      <c r="V4208" s="30"/>
      <c r="W4208" s="30"/>
      <c r="X4208" s="31"/>
      <c r="Y4208" s="30"/>
      <c r="Z4208" s="32"/>
    </row>
    <row r="4209" spans="2:26" x14ac:dyDescent="0.2">
      <c r="B4209" s="34"/>
      <c r="C4209" s="30"/>
      <c r="D4209" s="30"/>
      <c r="E4209" s="30"/>
      <c r="F4209" s="30"/>
      <c r="G4209" s="30"/>
      <c r="H4209" s="30"/>
      <c r="I4209" s="30"/>
      <c r="J4209" s="30"/>
      <c r="K4209" s="30"/>
      <c r="L4209" s="30"/>
      <c r="M4209" s="30"/>
      <c r="N4209" s="30"/>
      <c r="O4209" s="30"/>
      <c r="P4209" s="30"/>
      <c r="Q4209" s="30"/>
      <c r="R4209" s="30"/>
      <c r="S4209" s="30"/>
      <c r="T4209" s="30"/>
      <c r="U4209" s="30"/>
      <c r="V4209" s="30"/>
      <c r="W4209" s="30"/>
      <c r="X4209" s="31"/>
      <c r="Y4209" s="30"/>
      <c r="Z4209" s="32"/>
    </row>
    <row r="4210" spans="2:26" x14ac:dyDescent="0.2">
      <c r="B4210" s="34"/>
      <c r="C4210" s="30"/>
      <c r="D4210" s="30"/>
      <c r="E4210" s="30"/>
      <c r="F4210" s="30"/>
      <c r="G4210" s="30"/>
      <c r="H4210" s="30"/>
      <c r="I4210" s="30"/>
      <c r="J4210" s="30"/>
      <c r="K4210" s="30"/>
      <c r="L4210" s="30"/>
      <c r="M4210" s="30"/>
      <c r="N4210" s="30"/>
      <c r="O4210" s="30"/>
      <c r="P4210" s="30"/>
      <c r="Q4210" s="30"/>
      <c r="R4210" s="30"/>
      <c r="S4210" s="30"/>
      <c r="T4210" s="30"/>
      <c r="U4210" s="30"/>
      <c r="V4210" s="30"/>
      <c r="W4210" s="30"/>
      <c r="X4210" s="31"/>
      <c r="Y4210" s="30"/>
      <c r="Z4210" s="32"/>
    </row>
    <row r="4211" spans="2:26" x14ac:dyDescent="0.2">
      <c r="B4211" s="34"/>
      <c r="C4211" s="30"/>
      <c r="D4211" s="30"/>
      <c r="E4211" s="30"/>
      <c r="F4211" s="30"/>
      <c r="G4211" s="30"/>
      <c r="H4211" s="30"/>
      <c r="I4211" s="30"/>
      <c r="J4211" s="30"/>
      <c r="K4211" s="30"/>
      <c r="L4211" s="30"/>
      <c r="M4211" s="30"/>
      <c r="N4211" s="30"/>
      <c r="O4211" s="30"/>
      <c r="P4211" s="30"/>
      <c r="Q4211" s="30"/>
      <c r="R4211" s="30"/>
      <c r="S4211" s="30"/>
      <c r="T4211" s="30"/>
      <c r="U4211" s="30"/>
      <c r="V4211" s="30"/>
      <c r="W4211" s="30"/>
      <c r="X4211" s="31"/>
      <c r="Y4211" s="30"/>
      <c r="Z4211" s="32"/>
    </row>
    <row r="4212" spans="2:26" x14ac:dyDescent="0.2">
      <c r="B4212" s="34"/>
      <c r="C4212" s="30"/>
      <c r="D4212" s="30"/>
      <c r="E4212" s="30"/>
      <c r="F4212" s="30"/>
      <c r="G4212" s="30"/>
      <c r="H4212" s="30"/>
      <c r="I4212" s="30"/>
      <c r="J4212" s="30"/>
      <c r="K4212" s="30"/>
      <c r="L4212" s="30"/>
      <c r="M4212" s="30"/>
      <c r="N4212" s="30"/>
      <c r="O4212" s="30"/>
      <c r="P4212" s="30"/>
      <c r="Q4212" s="30"/>
      <c r="R4212" s="30"/>
      <c r="S4212" s="30"/>
      <c r="T4212" s="30"/>
      <c r="U4212" s="30"/>
      <c r="V4212" s="30"/>
      <c r="W4212" s="30"/>
      <c r="X4212" s="31"/>
      <c r="Y4212" s="30"/>
      <c r="Z4212" s="32"/>
    </row>
    <row r="4213" spans="2:26" x14ac:dyDescent="0.2">
      <c r="B4213" s="34"/>
      <c r="C4213" s="30"/>
      <c r="D4213" s="30"/>
      <c r="E4213" s="30"/>
      <c r="F4213" s="30"/>
      <c r="G4213" s="30"/>
      <c r="H4213" s="30"/>
      <c r="I4213" s="30"/>
      <c r="J4213" s="30"/>
      <c r="K4213" s="30"/>
      <c r="L4213" s="30"/>
      <c r="M4213" s="30"/>
      <c r="N4213" s="30"/>
      <c r="O4213" s="30"/>
      <c r="P4213" s="30"/>
      <c r="Q4213" s="30"/>
      <c r="R4213" s="30"/>
      <c r="S4213" s="30"/>
      <c r="T4213" s="30"/>
      <c r="U4213" s="30"/>
      <c r="V4213" s="30"/>
      <c r="W4213" s="30"/>
      <c r="X4213" s="31"/>
      <c r="Y4213" s="30"/>
      <c r="Z4213" s="32"/>
    </row>
    <row r="4214" spans="2:26" x14ac:dyDescent="0.2">
      <c r="B4214" s="34"/>
      <c r="C4214" s="30"/>
      <c r="D4214" s="30"/>
      <c r="E4214" s="30"/>
      <c r="F4214" s="30"/>
      <c r="G4214" s="30"/>
      <c r="H4214" s="30"/>
      <c r="I4214" s="30"/>
      <c r="J4214" s="30"/>
      <c r="K4214" s="30"/>
      <c r="L4214" s="30"/>
      <c r="M4214" s="30"/>
      <c r="N4214" s="30"/>
      <c r="O4214" s="30"/>
      <c r="P4214" s="30"/>
      <c r="Q4214" s="30"/>
      <c r="R4214" s="30"/>
      <c r="S4214" s="30"/>
      <c r="T4214" s="30"/>
      <c r="U4214" s="30"/>
      <c r="V4214" s="30"/>
      <c r="W4214" s="30"/>
      <c r="X4214" s="31"/>
      <c r="Y4214" s="30"/>
      <c r="Z4214" s="32"/>
    </row>
    <row r="4215" spans="2:26" x14ac:dyDescent="0.2">
      <c r="B4215" s="34"/>
      <c r="C4215" s="30"/>
      <c r="D4215" s="30"/>
      <c r="E4215" s="30"/>
      <c r="F4215" s="30"/>
      <c r="G4215" s="30"/>
      <c r="H4215" s="30"/>
      <c r="I4215" s="30"/>
      <c r="J4215" s="30"/>
      <c r="K4215" s="30"/>
      <c r="L4215" s="30"/>
      <c r="M4215" s="30"/>
      <c r="N4215" s="30"/>
      <c r="O4215" s="30"/>
      <c r="P4215" s="30"/>
      <c r="Q4215" s="30"/>
      <c r="R4215" s="30"/>
      <c r="S4215" s="30"/>
      <c r="T4215" s="30"/>
      <c r="U4215" s="30"/>
      <c r="V4215" s="30"/>
      <c r="W4215" s="30"/>
      <c r="X4215" s="31"/>
      <c r="Y4215" s="30"/>
      <c r="Z4215" s="32"/>
    </row>
    <row r="4216" spans="2:26" x14ac:dyDescent="0.2">
      <c r="B4216" s="34"/>
      <c r="C4216" s="30"/>
      <c r="D4216" s="30"/>
      <c r="E4216" s="30"/>
      <c r="F4216" s="30"/>
      <c r="G4216" s="30"/>
      <c r="H4216" s="30"/>
      <c r="I4216" s="30"/>
      <c r="J4216" s="30"/>
      <c r="K4216" s="30"/>
      <c r="L4216" s="30"/>
      <c r="M4216" s="30"/>
      <c r="N4216" s="30"/>
      <c r="O4216" s="30"/>
      <c r="P4216" s="30"/>
      <c r="Q4216" s="30"/>
      <c r="R4216" s="30"/>
      <c r="S4216" s="30"/>
      <c r="T4216" s="30"/>
      <c r="U4216" s="30"/>
      <c r="V4216" s="30"/>
      <c r="W4216" s="30"/>
      <c r="X4216" s="31"/>
      <c r="Y4216" s="30"/>
      <c r="Z4216" s="32"/>
    </row>
    <row r="4217" spans="2:26" x14ac:dyDescent="0.2">
      <c r="B4217" s="34"/>
      <c r="C4217" s="30"/>
      <c r="D4217" s="30"/>
      <c r="E4217" s="30"/>
      <c r="F4217" s="30"/>
      <c r="G4217" s="30"/>
      <c r="H4217" s="30"/>
      <c r="I4217" s="30"/>
      <c r="J4217" s="30"/>
      <c r="K4217" s="30"/>
      <c r="L4217" s="30"/>
      <c r="M4217" s="30"/>
      <c r="N4217" s="30"/>
      <c r="O4217" s="30"/>
      <c r="P4217" s="30"/>
      <c r="Q4217" s="30"/>
      <c r="R4217" s="30"/>
      <c r="S4217" s="30"/>
      <c r="T4217" s="30"/>
      <c r="U4217" s="30"/>
      <c r="V4217" s="30"/>
      <c r="W4217" s="30"/>
      <c r="X4217" s="31"/>
      <c r="Y4217" s="30"/>
      <c r="Z4217" s="32"/>
    </row>
    <row r="4218" spans="2:26" x14ac:dyDescent="0.2">
      <c r="B4218" s="34"/>
      <c r="C4218" s="30"/>
      <c r="D4218" s="30"/>
      <c r="E4218" s="30"/>
      <c r="F4218" s="30"/>
      <c r="G4218" s="30"/>
      <c r="H4218" s="30"/>
      <c r="I4218" s="30"/>
      <c r="J4218" s="30"/>
      <c r="K4218" s="30"/>
      <c r="L4218" s="30"/>
      <c r="M4218" s="30"/>
      <c r="N4218" s="30"/>
      <c r="O4218" s="30"/>
      <c r="P4218" s="30"/>
      <c r="Q4218" s="30"/>
      <c r="R4218" s="30"/>
      <c r="S4218" s="30"/>
      <c r="T4218" s="30"/>
      <c r="U4218" s="30"/>
      <c r="V4218" s="30"/>
      <c r="W4218" s="30"/>
      <c r="X4218" s="31"/>
      <c r="Y4218" s="30"/>
      <c r="Z4218" s="32"/>
    </row>
    <row r="4219" spans="2:26" x14ac:dyDescent="0.2">
      <c r="B4219" s="34"/>
      <c r="C4219" s="30"/>
      <c r="D4219" s="30"/>
      <c r="E4219" s="30"/>
      <c r="F4219" s="30"/>
      <c r="G4219" s="30"/>
      <c r="H4219" s="30"/>
      <c r="I4219" s="30"/>
      <c r="J4219" s="30"/>
      <c r="K4219" s="30"/>
      <c r="L4219" s="30"/>
      <c r="M4219" s="30"/>
      <c r="N4219" s="30"/>
      <c r="O4219" s="30"/>
      <c r="P4219" s="30"/>
      <c r="Q4219" s="30"/>
      <c r="R4219" s="30"/>
      <c r="S4219" s="30"/>
      <c r="T4219" s="30"/>
      <c r="U4219" s="30"/>
      <c r="V4219" s="30"/>
      <c r="W4219" s="30"/>
      <c r="X4219" s="31"/>
      <c r="Y4219" s="30"/>
      <c r="Z4219" s="32"/>
    </row>
    <row r="4220" spans="2:26" x14ac:dyDescent="0.2">
      <c r="B4220" s="34"/>
      <c r="C4220" s="30"/>
      <c r="D4220" s="30"/>
      <c r="E4220" s="30"/>
      <c r="F4220" s="30"/>
      <c r="G4220" s="30"/>
      <c r="H4220" s="30"/>
      <c r="I4220" s="30"/>
      <c r="J4220" s="30"/>
      <c r="K4220" s="30"/>
      <c r="L4220" s="30"/>
      <c r="M4220" s="30"/>
      <c r="N4220" s="30"/>
      <c r="O4220" s="30"/>
      <c r="P4220" s="30"/>
      <c r="Q4220" s="30"/>
      <c r="R4220" s="30"/>
      <c r="S4220" s="30"/>
      <c r="T4220" s="30"/>
      <c r="U4220" s="30"/>
      <c r="V4220" s="30"/>
      <c r="W4220" s="30"/>
      <c r="X4220" s="31"/>
      <c r="Y4220" s="30"/>
      <c r="Z4220" s="32"/>
    </row>
    <row r="4221" spans="2:26" x14ac:dyDescent="0.2">
      <c r="B4221" s="34"/>
      <c r="C4221" s="30"/>
      <c r="D4221" s="30"/>
      <c r="E4221" s="30"/>
      <c r="F4221" s="30"/>
      <c r="G4221" s="30"/>
      <c r="H4221" s="30"/>
      <c r="I4221" s="30"/>
      <c r="J4221" s="30"/>
      <c r="K4221" s="30"/>
      <c r="L4221" s="30"/>
      <c r="M4221" s="30"/>
      <c r="N4221" s="30"/>
      <c r="O4221" s="30"/>
      <c r="P4221" s="30"/>
      <c r="Q4221" s="30"/>
      <c r="R4221" s="30"/>
      <c r="S4221" s="30"/>
      <c r="T4221" s="30"/>
      <c r="U4221" s="30"/>
      <c r="V4221" s="30"/>
      <c r="W4221" s="30"/>
      <c r="X4221" s="31"/>
      <c r="Y4221" s="30"/>
      <c r="Z4221" s="32"/>
    </row>
    <row r="4222" spans="2:26" x14ac:dyDescent="0.2">
      <c r="B4222" s="34"/>
      <c r="C4222" s="30"/>
      <c r="D4222" s="30"/>
      <c r="E4222" s="30"/>
      <c r="F4222" s="30"/>
      <c r="G4222" s="30"/>
      <c r="H4222" s="30"/>
      <c r="I4222" s="30"/>
      <c r="J4222" s="30"/>
      <c r="K4222" s="30"/>
      <c r="L4222" s="30"/>
      <c r="M4222" s="30"/>
      <c r="N4222" s="30"/>
      <c r="O4222" s="30"/>
      <c r="P4222" s="30"/>
      <c r="Q4222" s="30"/>
      <c r="R4222" s="30"/>
      <c r="S4222" s="30"/>
      <c r="T4222" s="30"/>
      <c r="U4222" s="30"/>
      <c r="V4222" s="30"/>
      <c r="W4222" s="30"/>
      <c r="X4222" s="31"/>
      <c r="Y4222" s="30"/>
      <c r="Z4222" s="32"/>
    </row>
    <row r="4223" spans="2:26" x14ac:dyDescent="0.2">
      <c r="B4223" s="34"/>
      <c r="C4223" s="30"/>
      <c r="D4223" s="30"/>
      <c r="E4223" s="30"/>
      <c r="F4223" s="30"/>
      <c r="G4223" s="30"/>
      <c r="H4223" s="30"/>
      <c r="I4223" s="30"/>
      <c r="J4223" s="30"/>
      <c r="K4223" s="30"/>
      <c r="L4223" s="30"/>
      <c r="M4223" s="30"/>
      <c r="N4223" s="30"/>
      <c r="O4223" s="30"/>
      <c r="P4223" s="30"/>
      <c r="Q4223" s="30"/>
      <c r="R4223" s="30"/>
      <c r="S4223" s="30"/>
      <c r="T4223" s="30"/>
      <c r="U4223" s="30"/>
      <c r="V4223" s="30"/>
      <c r="W4223" s="30"/>
      <c r="X4223" s="31"/>
      <c r="Y4223" s="30"/>
      <c r="Z4223" s="32"/>
    </row>
    <row r="4224" spans="2:26" x14ac:dyDescent="0.2">
      <c r="B4224" s="34"/>
      <c r="C4224" s="30"/>
      <c r="D4224" s="30"/>
      <c r="E4224" s="30"/>
      <c r="F4224" s="30"/>
      <c r="G4224" s="30"/>
      <c r="H4224" s="30"/>
      <c r="I4224" s="30"/>
      <c r="J4224" s="30"/>
      <c r="K4224" s="30"/>
      <c r="L4224" s="30"/>
      <c r="M4224" s="30"/>
      <c r="N4224" s="30"/>
      <c r="O4224" s="30"/>
      <c r="P4224" s="30"/>
      <c r="Q4224" s="30"/>
      <c r="R4224" s="30"/>
      <c r="S4224" s="30"/>
      <c r="T4224" s="30"/>
      <c r="U4224" s="30"/>
      <c r="V4224" s="30"/>
      <c r="W4224" s="30"/>
      <c r="X4224" s="31"/>
      <c r="Y4224" s="30"/>
      <c r="Z4224" s="32"/>
    </row>
    <row r="4225" spans="2:26" x14ac:dyDescent="0.2">
      <c r="B4225" s="34"/>
      <c r="C4225" s="30"/>
      <c r="D4225" s="30"/>
      <c r="E4225" s="30"/>
      <c r="F4225" s="30"/>
      <c r="G4225" s="30"/>
      <c r="H4225" s="30"/>
      <c r="I4225" s="30"/>
      <c r="J4225" s="30"/>
      <c r="K4225" s="30"/>
      <c r="L4225" s="30"/>
      <c r="M4225" s="30"/>
      <c r="N4225" s="30"/>
      <c r="O4225" s="30"/>
      <c r="P4225" s="30"/>
      <c r="Q4225" s="30"/>
      <c r="R4225" s="30"/>
      <c r="S4225" s="30"/>
      <c r="T4225" s="30"/>
      <c r="U4225" s="30"/>
      <c r="V4225" s="30"/>
      <c r="W4225" s="30"/>
      <c r="X4225" s="31"/>
      <c r="Y4225" s="30"/>
      <c r="Z4225" s="32"/>
    </row>
    <row r="4226" spans="2:26" x14ac:dyDescent="0.2">
      <c r="B4226" s="34"/>
      <c r="C4226" s="30"/>
      <c r="D4226" s="30"/>
      <c r="E4226" s="30"/>
      <c r="F4226" s="30"/>
      <c r="G4226" s="30"/>
      <c r="H4226" s="30"/>
      <c r="I4226" s="30"/>
      <c r="J4226" s="30"/>
      <c r="K4226" s="30"/>
      <c r="L4226" s="30"/>
      <c r="M4226" s="30"/>
      <c r="N4226" s="30"/>
      <c r="O4226" s="30"/>
      <c r="P4226" s="30"/>
      <c r="Q4226" s="30"/>
      <c r="R4226" s="30"/>
      <c r="S4226" s="30"/>
      <c r="T4226" s="30"/>
      <c r="U4226" s="30"/>
      <c r="V4226" s="30"/>
      <c r="W4226" s="30"/>
      <c r="X4226" s="31"/>
      <c r="Y4226" s="30"/>
      <c r="Z4226" s="32"/>
    </row>
    <row r="4227" spans="2:26" x14ac:dyDescent="0.2">
      <c r="B4227" s="34"/>
      <c r="C4227" s="30"/>
      <c r="D4227" s="30"/>
      <c r="E4227" s="30"/>
      <c r="F4227" s="30"/>
      <c r="G4227" s="30"/>
      <c r="H4227" s="30"/>
      <c r="I4227" s="30"/>
      <c r="J4227" s="30"/>
      <c r="K4227" s="30"/>
      <c r="L4227" s="30"/>
      <c r="M4227" s="30"/>
      <c r="N4227" s="30"/>
      <c r="O4227" s="30"/>
      <c r="P4227" s="30"/>
      <c r="Q4227" s="30"/>
      <c r="R4227" s="30"/>
      <c r="S4227" s="30"/>
      <c r="T4227" s="30"/>
      <c r="U4227" s="30"/>
      <c r="V4227" s="30"/>
      <c r="W4227" s="30"/>
      <c r="X4227" s="31"/>
      <c r="Y4227" s="30"/>
      <c r="Z4227" s="32"/>
    </row>
    <row r="4228" spans="2:26" x14ac:dyDescent="0.2">
      <c r="B4228" s="34"/>
      <c r="C4228" s="30"/>
      <c r="D4228" s="30"/>
      <c r="E4228" s="30"/>
      <c r="F4228" s="30"/>
      <c r="G4228" s="30"/>
      <c r="H4228" s="30"/>
      <c r="I4228" s="30"/>
      <c r="J4228" s="30"/>
      <c r="K4228" s="30"/>
      <c r="L4228" s="30"/>
      <c r="M4228" s="30"/>
      <c r="N4228" s="30"/>
      <c r="O4228" s="30"/>
      <c r="P4228" s="30"/>
      <c r="Q4228" s="30"/>
      <c r="R4228" s="30"/>
      <c r="S4228" s="30"/>
      <c r="T4228" s="30"/>
      <c r="U4228" s="30"/>
      <c r="V4228" s="30"/>
      <c r="W4228" s="30"/>
      <c r="X4228" s="31"/>
      <c r="Y4228" s="30"/>
      <c r="Z4228" s="32"/>
    </row>
    <row r="4229" spans="2:26" x14ac:dyDescent="0.2">
      <c r="B4229" s="34"/>
      <c r="C4229" s="30"/>
      <c r="D4229" s="30"/>
      <c r="E4229" s="30"/>
      <c r="F4229" s="30"/>
      <c r="G4229" s="30"/>
      <c r="H4229" s="30"/>
      <c r="I4229" s="30"/>
      <c r="J4229" s="30"/>
      <c r="K4229" s="30"/>
      <c r="L4229" s="30"/>
      <c r="M4229" s="30"/>
      <c r="N4229" s="30"/>
      <c r="O4229" s="30"/>
      <c r="P4229" s="30"/>
      <c r="Q4229" s="30"/>
      <c r="R4229" s="30"/>
      <c r="S4229" s="30"/>
      <c r="T4229" s="30"/>
      <c r="U4229" s="30"/>
      <c r="V4229" s="30"/>
      <c r="W4229" s="30"/>
      <c r="X4229" s="31"/>
      <c r="Y4229" s="30"/>
      <c r="Z4229" s="32"/>
    </row>
    <row r="4230" spans="2:26" x14ac:dyDescent="0.2">
      <c r="B4230" s="34"/>
      <c r="C4230" s="30"/>
      <c r="D4230" s="30"/>
      <c r="E4230" s="30"/>
      <c r="F4230" s="30"/>
      <c r="G4230" s="30"/>
      <c r="H4230" s="30"/>
      <c r="I4230" s="30"/>
      <c r="J4230" s="30"/>
      <c r="K4230" s="30"/>
      <c r="L4230" s="30"/>
      <c r="M4230" s="30"/>
      <c r="N4230" s="30"/>
      <c r="O4230" s="30"/>
      <c r="P4230" s="30"/>
      <c r="Q4230" s="30"/>
      <c r="R4230" s="30"/>
      <c r="S4230" s="30"/>
      <c r="T4230" s="30"/>
      <c r="U4230" s="30"/>
      <c r="V4230" s="30"/>
      <c r="W4230" s="30"/>
      <c r="X4230" s="31"/>
      <c r="Y4230" s="30"/>
      <c r="Z4230" s="32"/>
    </row>
    <row r="4231" spans="2:26" x14ac:dyDescent="0.2">
      <c r="B4231" s="34"/>
      <c r="C4231" s="30"/>
      <c r="D4231" s="30"/>
      <c r="E4231" s="30"/>
      <c r="F4231" s="30"/>
      <c r="G4231" s="30"/>
      <c r="H4231" s="30"/>
      <c r="I4231" s="30"/>
      <c r="J4231" s="30"/>
      <c r="K4231" s="30"/>
      <c r="L4231" s="30"/>
      <c r="M4231" s="30"/>
      <c r="N4231" s="30"/>
      <c r="O4231" s="30"/>
      <c r="P4231" s="30"/>
      <c r="Q4231" s="30"/>
      <c r="R4231" s="30"/>
      <c r="S4231" s="30"/>
      <c r="T4231" s="30"/>
      <c r="U4231" s="30"/>
      <c r="V4231" s="30"/>
      <c r="W4231" s="30"/>
      <c r="X4231" s="31"/>
      <c r="Y4231" s="30"/>
      <c r="Z4231" s="32"/>
    </row>
    <row r="4232" spans="2:26" x14ac:dyDescent="0.2">
      <c r="B4232" s="34"/>
      <c r="C4232" s="30"/>
      <c r="D4232" s="30"/>
      <c r="E4232" s="30"/>
      <c r="F4232" s="30"/>
      <c r="G4232" s="30"/>
      <c r="H4232" s="30"/>
      <c r="I4232" s="30"/>
      <c r="J4232" s="30"/>
      <c r="K4232" s="30"/>
      <c r="L4232" s="30"/>
      <c r="M4232" s="30"/>
      <c r="N4232" s="30"/>
      <c r="O4232" s="30"/>
      <c r="P4232" s="30"/>
      <c r="Q4232" s="30"/>
      <c r="R4232" s="30"/>
      <c r="S4232" s="30"/>
      <c r="T4232" s="30"/>
      <c r="U4232" s="30"/>
      <c r="V4232" s="30"/>
      <c r="W4232" s="30"/>
      <c r="X4232" s="31"/>
      <c r="Y4232" s="30"/>
      <c r="Z4232" s="32"/>
    </row>
    <row r="4233" spans="2:26" x14ac:dyDescent="0.2">
      <c r="B4233" s="34"/>
      <c r="C4233" s="30"/>
      <c r="D4233" s="30"/>
      <c r="E4233" s="30"/>
      <c r="F4233" s="30"/>
      <c r="G4233" s="30"/>
      <c r="H4233" s="30"/>
      <c r="I4233" s="30"/>
      <c r="J4233" s="30"/>
      <c r="K4233" s="30"/>
      <c r="L4233" s="30"/>
      <c r="M4233" s="30"/>
      <c r="N4233" s="30"/>
      <c r="O4233" s="30"/>
      <c r="P4233" s="30"/>
      <c r="Q4233" s="30"/>
      <c r="R4233" s="30"/>
      <c r="S4233" s="30"/>
      <c r="T4233" s="30"/>
      <c r="U4233" s="30"/>
      <c r="V4233" s="30"/>
      <c r="W4233" s="30"/>
      <c r="X4233" s="31"/>
      <c r="Y4233" s="30"/>
      <c r="Z4233" s="32"/>
    </row>
    <row r="4234" spans="2:26" x14ac:dyDescent="0.2">
      <c r="B4234" s="34"/>
      <c r="C4234" s="30"/>
      <c r="D4234" s="30"/>
      <c r="E4234" s="30"/>
      <c r="F4234" s="30"/>
      <c r="G4234" s="30"/>
      <c r="H4234" s="30"/>
      <c r="I4234" s="30"/>
      <c r="J4234" s="30"/>
      <c r="K4234" s="30"/>
      <c r="L4234" s="30"/>
      <c r="M4234" s="30"/>
      <c r="N4234" s="30"/>
      <c r="O4234" s="30"/>
      <c r="P4234" s="30"/>
      <c r="Q4234" s="30"/>
      <c r="R4234" s="30"/>
      <c r="S4234" s="30"/>
      <c r="T4234" s="30"/>
      <c r="U4234" s="30"/>
      <c r="V4234" s="30"/>
      <c r="W4234" s="30"/>
      <c r="X4234" s="31"/>
      <c r="Y4234" s="30"/>
      <c r="Z4234" s="32"/>
    </row>
    <row r="4235" spans="2:26" x14ac:dyDescent="0.2">
      <c r="B4235" s="34"/>
      <c r="C4235" s="30"/>
      <c r="D4235" s="30"/>
      <c r="E4235" s="30"/>
      <c r="F4235" s="30"/>
      <c r="G4235" s="30"/>
      <c r="H4235" s="30"/>
      <c r="I4235" s="30"/>
      <c r="J4235" s="30"/>
      <c r="K4235" s="30"/>
      <c r="L4235" s="30"/>
      <c r="M4235" s="30"/>
      <c r="N4235" s="30"/>
      <c r="O4235" s="30"/>
      <c r="P4235" s="30"/>
      <c r="Q4235" s="30"/>
      <c r="R4235" s="30"/>
      <c r="S4235" s="30"/>
      <c r="T4235" s="30"/>
      <c r="U4235" s="30"/>
      <c r="V4235" s="30"/>
      <c r="W4235" s="30"/>
      <c r="X4235" s="31"/>
      <c r="Y4235" s="30"/>
      <c r="Z4235" s="32"/>
    </row>
    <row r="4236" spans="2:26" x14ac:dyDescent="0.2">
      <c r="B4236" s="34"/>
      <c r="C4236" s="30"/>
      <c r="D4236" s="30"/>
      <c r="E4236" s="30"/>
      <c r="F4236" s="30"/>
      <c r="G4236" s="30"/>
      <c r="H4236" s="30"/>
      <c r="I4236" s="30"/>
      <c r="J4236" s="30"/>
      <c r="K4236" s="30"/>
      <c r="L4236" s="30"/>
      <c r="M4236" s="30"/>
      <c r="N4236" s="30"/>
      <c r="O4236" s="30"/>
      <c r="P4236" s="30"/>
      <c r="Q4236" s="30"/>
      <c r="R4236" s="30"/>
      <c r="S4236" s="30"/>
      <c r="T4236" s="30"/>
      <c r="U4236" s="30"/>
      <c r="V4236" s="30"/>
      <c r="W4236" s="30"/>
      <c r="X4236" s="31"/>
      <c r="Y4236" s="30"/>
      <c r="Z4236" s="32"/>
    </row>
    <row r="4237" spans="2:26" x14ac:dyDescent="0.2">
      <c r="B4237" s="34"/>
      <c r="C4237" s="30"/>
      <c r="D4237" s="30"/>
      <c r="E4237" s="30"/>
      <c r="F4237" s="30"/>
      <c r="G4237" s="30"/>
      <c r="H4237" s="30"/>
      <c r="I4237" s="30"/>
      <c r="J4237" s="30"/>
      <c r="K4237" s="30"/>
      <c r="L4237" s="30"/>
      <c r="M4237" s="30"/>
      <c r="N4237" s="30"/>
      <c r="O4237" s="30"/>
      <c r="P4237" s="30"/>
      <c r="Q4237" s="30"/>
      <c r="R4237" s="30"/>
      <c r="S4237" s="30"/>
      <c r="T4237" s="30"/>
      <c r="U4237" s="30"/>
      <c r="V4237" s="30"/>
      <c r="W4237" s="30"/>
      <c r="X4237" s="31"/>
      <c r="Y4237" s="30"/>
      <c r="Z4237" s="32"/>
    </row>
    <row r="4238" spans="2:26" x14ac:dyDescent="0.2">
      <c r="B4238" s="34"/>
      <c r="C4238" s="30"/>
      <c r="D4238" s="30"/>
      <c r="E4238" s="30"/>
      <c r="F4238" s="30"/>
      <c r="G4238" s="30"/>
      <c r="H4238" s="30"/>
      <c r="I4238" s="30"/>
      <c r="J4238" s="30"/>
      <c r="K4238" s="30"/>
      <c r="L4238" s="30"/>
      <c r="M4238" s="30"/>
      <c r="N4238" s="30"/>
      <c r="O4238" s="30"/>
      <c r="P4238" s="30"/>
      <c r="Q4238" s="30"/>
      <c r="R4238" s="30"/>
      <c r="S4238" s="30"/>
      <c r="T4238" s="30"/>
      <c r="U4238" s="30"/>
      <c r="V4238" s="30"/>
      <c r="W4238" s="30"/>
      <c r="X4238" s="31"/>
      <c r="Y4238" s="30"/>
      <c r="Z4238" s="32"/>
    </row>
    <row r="4239" spans="2:26" x14ac:dyDescent="0.2">
      <c r="B4239" s="34"/>
      <c r="C4239" s="30"/>
      <c r="D4239" s="30"/>
      <c r="E4239" s="30"/>
      <c r="F4239" s="30"/>
      <c r="G4239" s="30"/>
      <c r="H4239" s="30"/>
      <c r="I4239" s="30"/>
      <c r="J4239" s="30"/>
      <c r="K4239" s="30"/>
      <c r="L4239" s="30"/>
      <c r="M4239" s="30"/>
      <c r="N4239" s="30"/>
      <c r="O4239" s="30"/>
      <c r="P4239" s="30"/>
      <c r="Q4239" s="30"/>
      <c r="R4239" s="30"/>
      <c r="S4239" s="30"/>
      <c r="T4239" s="30"/>
      <c r="U4239" s="30"/>
      <c r="V4239" s="30"/>
      <c r="W4239" s="30"/>
      <c r="X4239" s="31"/>
      <c r="Y4239" s="30"/>
      <c r="Z4239" s="32"/>
    </row>
    <row r="4240" spans="2:26" x14ac:dyDescent="0.2">
      <c r="B4240" s="34"/>
      <c r="C4240" s="30"/>
      <c r="D4240" s="30"/>
      <c r="E4240" s="30"/>
      <c r="F4240" s="30"/>
      <c r="G4240" s="30"/>
      <c r="H4240" s="30"/>
      <c r="I4240" s="30"/>
      <c r="J4240" s="30"/>
      <c r="K4240" s="30"/>
      <c r="L4240" s="30"/>
      <c r="M4240" s="30"/>
      <c r="N4240" s="30"/>
      <c r="O4240" s="30"/>
      <c r="P4240" s="30"/>
      <c r="Q4240" s="30"/>
      <c r="R4240" s="30"/>
      <c r="S4240" s="30"/>
      <c r="T4240" s="30"/>
      <c r="U4240" s="30"/>
      <c r="V4240" s="30"/>
      <c r="W4240" s="30"/>
      <c r="X4240" s="31"/>
      <c r="Y4240" s="30"/>
      <c r="Z4240" s="32"/>
    </row>
    <row r="4241" spans="2:26" x14ac:dyDescent="0.2">
      <c r="B4241" s="34"/>
      <c r="C4241" s="30"/>
      <c r="D4241" s="30"/>
      <c r="E4241" s="30"/>
      <c r="F4241" s="30"/>
      <c r="G4241" s="30"/>
      <c r="H4241" s="30"/>
      <c r="I4241" s="30"/>
      <c r="J4241" s="30"/>
      <c r="K4241" s="30"/>
      <c r="L4241" s="30"/>
      <c r="M4241" s="30"/>
      <c r="N4241" s="30"/>
      <c r="O4241" s="30"/>
      <c r="P4241" s="30"/>
      <c r="Q4241" s="30"/>
      <c r="R4241" s="30"/>
      <c r="S4241" s="30"/>
      <c r="T4241" s="30"/>
      <c r="U4241" s="30"/>
      <c r="V4241" s="30"/>
      <c r="W4241" s="30"/>
      <c r="X4241" s="31"/>
      <c r="Y4241" s="30"/>
      <c r="Z4241" s="32"/>
    </row>
    <row r="4242" spans="2:26" x14ac:dyDescent="0.2">
      <c r="B4242" s="34"/>
      <c r="C4242" s="30"/>
      <c r="D4242" s="30"/>
      <c r="E4242" s="30"/>
      <c r="F4242" s="30"/>
      <c r="G4242" s="30"/>
      <c r="H4242" s="30"/>
      <c r="I4242" s="30"/>
      <c r="J4242" s="30"/>
      <c r="K4242" s="30"/>
      <c r="L4242" s="30"/>
      <c r="M4242" s="30"/>
      <c r="N4242" s="30"/>
      <c r="O4242" s="30"/>
      <c r="P4242" s="30"/>
      <c r="Q4242" s="30"/>
      <c r="R4242" s="30"/>
      <c r="S4242" s="30"/>
      <c r="T4242" s="30"/>
      <c r="U4242" s="30"/>
      <c r="V4242" s="30"/>
      <c r="W4242" s="30"/>
      <c r="X4242" s="31"/>
      <c r="Y4242" s="30"/>
      <c r="Z4242" s="32"/>
    </row>
    <row r="4243" spans="2:26" x14ac:dyDescent="0.2">
      <c r="B4243" s="34"/>
      <c r="C4243" s="30"/>
      <c r="D4243" s="30"/>
      <c r="E4243" s="30"/>
      <c r="F4243" s="30"/>
      <c r="G4243" s="30"/>
      <c r="H4243" s="30"/>
      <c r="I4243" s="30"/>
      <c r="J4243" s="30"/>
      <c r="K4243" s="30"/>
      <c r="L4243" s="30"/>
      <c r="M4243" s="30"/>
      <c r="N4243" s="30"/>
      <c r="O4243" s="30"/>
      <c r="P4243" s="30"/>
      <c r="Q4243" s="30"/>
      <c r="R4243" s="30"/>
      <c r="S4243" s="30"/>
      <c r="T4243" s="30"/>
      <c r="U4243" s="30"/>
      <c r="V4243" s="30"/>
      <c r="W4243" s="30"/>
      <c r="X4243" s="31"/>
      <c r="Y4243" s="30"/>
      <c r="Z4243" s="32"/>
    </row>
    <row r="4244" spans="2:26" x14ac:dyDescent="0.2">
      <c r="B4244" s="34"/>
      <c r="C4244" s="30"/>
      <c r="D4244" s="30"/>
      <c r="E4244" s="30"/>
      <c r="F4244" s="30"/>
      <c r="G4244" s="30"/>
      <c r="H4244" s="30"/>
      <c r="I4244" s="30"/>
      <c r="J4244" s="30"/>
      <c r="K4244" s="30"/>
      <c r="L4244" s="30"/>
      <c r="M4244" s="30"/>
      <c r="N4244" s="30"/>
      <c r="O4244" s="30"/>
      <c r="P4244" s="30"/>
      <c r="Q4244" s="30"/>
      <c r="R4244" s="30"/>
      <c r="S4244" s="30"/>
      <c r="T4244" s="30"/>
      <c r="U4244" s="30"/>
      <c r="V4244" s="30"/>
      <c r="W4244" s="30"/>
      <c r="X4244" s="31"/>
      <c r="Y4244" s="30"/>
      <c r="Z4244" s="32"/>
    </row>
    <row r="4245" spans="2:26" x14ac:dyDescent="0.2">
      <c r="B4245" s="34"/>
      <c r="C4245" s="30"/>
      <c r="D4245" s="30"/>
      <c r="E4245" s="30"/>
      <c r="F4245" s="30"/>
      <c r="G4245" s="30"/>
      <c r="H4245" s="30"/>
      <c r="I4245" s="30"/>
      <c r="J4245" s="30"/>
      <c r="K4245" s="30"/>
      <c r="L4245" s="30"/>
      <c r="M4245" s="30"/>
      <c r="N4245" s="30"/>
      <c r="O4245" s="30"/>
      <c r="P4245" s="30"/>
      <c r="Q4245" s="30"/>
      <c r="R4245" s="30"/>
      <c r="S4245" s="30"/>
      <c r="T4245" s="30"/>
      <c r="U4245" s="30"/>
      <c r="V4245" s="30"/>
      <c r="W4245" s="30"/>
      <c r="X4245" s="31"/>
      <c r="Y4245" s="30"/>
      <c r="Z4245" s="32"/>
    </row>
    <row r="4246" spans="2:26" x14ac:dyDescent="0.2">
      <c r="B4246" s="34"/>
      <c r="C4246" s="30"/>
      <c r="D4246" s="30"/>
      <c r="E4246" s="30"/>
      <c r="F4246" s="30"/>
      <c r="G4246" s="30"/>
      <c r="H4246" s="30"/>
      <c r="I4246" s="30"/>
      <c r="J4246" s="30"/>
      <c r="K4246" s="30"/>
      <c r="L4246" s="30"/>
      <c r="M4246" s="30"/>
      <c r="N4246" s="30"/>
      <c r="O4246" s="30"/>
      <c r="P4246" s="30"/>
      <c r="Q4246" s="30"/>
      <c r="R4246" s="30"/>
      <c r="S4246" s="30"/>
      <c r="T4246" s="30"/>
      <c r="U4246" s="30"/>
      <c r="V4246" s="30"/>
      <c r="W4246" s="30"/>
      <c r="X4246" s="31"/>
      <c r="Y4246" s="30"/>
      <c r="Z4246" s="32"/>
    </row>
    <row r="4247" spans="2:26" x14ac:dyDescent="0.2">
      <c r="B4247" s="34"/>
      <c r="C4247" s="30"/>
      <c r="D4247" s="30"/>
      <c r="E4247" s="30"/>
      <c r="F4247" s="30"/>
      <c r="G4247" s="30"/>
      <c r="H4247" s="30"/>
      <c r="I4247" s="30"/>
      <c r="J4247" s="30"/>
      <c r="K4247" s="30"/>
      <c r="L4247" s="30"/>
      <c r="M4247" s="30"/>
      <c r="N4247" s="30"/>
      <c r="O4247" s="30"/>
      <c r="P4247" s="30"/>
      <c r="Q4247" s="30"/>
      <c r="R4247" s="30"/>
      <c r="S4247" s="30"/>
      <c r="T4247" s="30"/>
      <c r="U4247" s="30"/>
      <c r="V4247" s="30"/>
      <c r="W4247" s="30"/>
      <c r="X4247" s="31"/>
      <c r="Y4247" s="30"/>
      <c r="Z4247" s="32"/>
    </row>
    <row r="4248" spans="2:26" x14ac:dyDescent="0.2">
      <c r="B4248" s="34"/>
      <c r="C4248" s="30"/>
      <c r="D4248" s="30"/>
      <c r="E4248" s="30"/>
      <c r="F4248" s="30"/>
      <c r="G4248" s="30"/>
      <c r="H4248" s="30"/>
      <c r="I4248" s="30"/>
      <c r="J4248" s="30"/>
      <c r="K4248" s="30"/>
      <c r="L4248" s="30"/>
      <c r="M4248" s="30"/>
      <c r="N4248" s="30"/>
      <c r="O4248" s="30"/>
      <c r="P4248" s="30"/>
      <c r="Q4248" s="30"/>
      <c r="R4248" s="30"/>
      <c r="S4248" s="30"/>
      <c r="T4248" s="30"/>
      <c r="U4248" s="30"/>
      <c r="V4248" s="30"/>
      <c r="W4248" s="30"/>
      <c r="X4248" s="31"/>
      <c r="Y4248" s="30"/>
      <c r="Z4248" s="32"/>
    </row>
    <row r="4249" spans="2:26" x14ac:dyDescent="0.2">
      <c r="B4249" s="34"/>
      <c r="C4249" s="30"/>
      <c r="D4249" s="30"/>
      <c r="E4249" s="30"/>
      <c r="F4249" s="30"/>
      <c r="G4249" s="30"/>
      <c r="H4249" s="30"/>
      <c r="I4249" s="30"/>
      <c r="J4249" s="30"/>
      <c r="K4249" s="30"/>
      <c r="L4249" s="30"/>
      <c r="M4249" s="30"/>
      <c r="N4249" s="30"/>
      <c r="O4249" s="30"/>
      <c r="P4249" s="30"/>
      <c r="Q4249" s="30"/>
      <c r="R4249" s="30"/>
      <c r="S4249" s="30"/>
      <c r="T4249" s="30"/>
      <c r="U4249" s="30"/>
      <c r="V4249" s="30"/>
      <c r="W4249" s="30"/>
      <c r="X4249" s="31"/>
      <c r="Y4249" s="30"/>
      <c r="Z4249" s="32"/>
    </row>
    <row r="4250" spans="2:26" x14ac:dyDescent="0.2">
      <c r="B4250" s="34"/>
      <c r="C4250" s="30"/>
      <c r="D4250" s="30"/>
      <c r="E4250" s="30"/>
      <c r="F4250" s="30"/>
      <c r="G4250" s="30"/>
      <c r="H4250" s="30"/>
      <c r="I4250" s="30"/>
      <c r="J4250" s="30"/>
      <c r="K4250" s="30"/>
      <c r="L4250" s="30"/>
      <c r="M4250" s="30"/>
      <c r="N4250" s="30"/>
      <c r="O4250" s="30"/>
      <c r="P4250" s="30"/>
      <c r="Q4250" s="30"/>
      <c r="R4250" s="30"/>
      <c r="S4250" s="30"/>
      <c r="T4250" s="30"/>
      <c r="U4250" s="30"/>
      <c r="V4250" s="30"/>
      <c r="W4250" s="30"/>
      <c r="X4250" s="31"/>
      <c r="Y4250" s="30"/>
      <c r="Z4250" s="32"/>
    </row>
    <row r="4251" spans="2:26" x14ac:dyDescent="0.2">
      <c r="B4251" s="34"/>
      <c r="C4251" s="30"/>
      <c r="D4251" s="30"/>
      <c r="E4251" s="30"/>
      <c r="F4251" s="30"/>
      <c r="G4251" s="30"/>
      <c r="H4251" s="30"/>
      <c r="I4251" s="30"/>
      <c r="J4251" s="30"/>
      <c r="K4251" s="30"/>
      <c r="L4251" s="30"/>
      <c r="M4251" s="30"/>
      <c r="N4251" s="30"/>
      <c r="O4251" s="30"/>
      <c r="P4251" s="30"/>
      <c r="Q4251" s="30"/>
      <c r="R4251" s="30"/>
      <c r="S4251" s="30"/>
      <c r="T4251" s="30"/>
      <c r="U4251" s="30"/>
      <c r="V4251" s="30"/>
      <c r="W4251" s="30"/>
      <c r="X4251" s="31"/>
      <c r="Y4251" s="30"/>
      <c r="Z4251" s="32"/>
    </row>
    <row r="4252" spans="2:26" x14ac:dyDescent="0.2">
      <c r="B4252" s="34"/>
      <c r="C4252" s="30"/>
      <c r="D4252" s="30"/>
      <c r="E4252" s="30"/>
      <c r="F4252" s="30"/>
      <c r="G4252" s="30"/>
      <c r="H4252" s="30"/>
      <c r="I4252" s="30"/>
      <c r="J4252" s="30"/>
      <c r="K4252" s="30"/>
      <c r="L4252" s="30"/>
      <c r="M4252" s="30"/>
      <c r="N4252" s="30"/>
      <c r="O4252" s="30"/>
      <c r="P4252" s="30"/>
      <c r="Q4252" s="30"/>
      <c r="R4252" s="30"/>
      <c r="S4252" s="30"/>
      <c r="T4252" s="30"/>
      <c r="U4252" s="30"/>
      <c r="V4252" s="30"/>
      <c r="W4252" s="30"/>
      <c r="X4252" s="31"/>
      <c r="Y4252" s="30"/>
      <c r="Z4252" s="32"/>
    </row>
    <row r="4253" spans="2:26" x14ac:dyDescent="0.2">
      <c r="B4253" s="34"/>
      <c r="C4253" s="30"/>
      <c r="D4253" s="30"/>
      <c r="E4253" s="30"/>
      <c r="F4253" s="30"/>
      <c r="G4253" s="30"/>
      <c r="H4253" s="30"/>
      <c r="I4253" s="30"/>
      <c r="J4253" s="30"/>
      <c r="K4253" s="30"/>
      <c r="L4253" s="30"/>
      <c r="M4253" s="30"/>
      <c r="N4253" s="30"/>
      <c r="O4253" s="30"/>
      <c r="P4253" s="30"/>
      <c r="Q4253" s="30"/>
      <c r="R4253" s="30"/>
      <c r="S4253" s="30"/>
      <c r="T4253" s="30"/>
      <c r="U4253" s="30"/>
      <c r="V4253" s="30"/>
      <c r="W4253" s="30"/>
      <c r="X4253" s="31"/>
      <c r="Y4253" s="30"/>
      <c r="Z4253" s="32"/>
    </row>
    <row r="4254" spans="2:26" x14ac:dyDescent="0.2">
      <c r="B4254" s="34"/>
      <c r="C4254" s="30"/>
      <c r="D4254" s="30"/>
      <c r="E4254" s="30"/>
      <c r="F4254" s="30"/>
      <c r="G4254" s="30"/>
      <c r="H4254" s="30"/>
      <c r="I4254" s="30"/>
      <c r="J4254" s="30"/>
      <c r="K4254" s="30"/>
      <c r="L4254" s="30"/>
      <c r="M4254" s="30"/>
      <c r="N4254" s="30"/>
      <c r="O4254" s="30"/>
      <c r="P4254" s="30"/>
      <c r="Q4254" s="30"/>
      <c r="R4254" s="30"/>
      <c r="S4254" s="30"/>
      <c r="T4254" s="30"/>
      <c r="U4254" s="30"/>
      <c r="V4254" s="30"/>
      <c r="W4254" s="30"/>
      <c r="X4254" s="31"/>
      <c r="Y4254" s="30"/>
      <c r="Z4254" s="32"/>
    </row>
    <row r="4255" spans="2:26" x14ac:dyDescent="0.2">
      <c r="B4255" s="34"/>
      <c r="C4255" s="30"/>
      <c r="D4255" s="30"/>
      <c r="E4255" s="30"/>
      <c r="F4255" s="30"/>
      <c r="G4255" s="30"/>
      <c r="H4255" s="30"/>
      <c r="I4255" s="30"/>
      <c r="J4255" s="30"/>
      <c r="K4255" s="30"/>
      <c r="L4255" s="30"/>
      <c r="M4255" s="30"/>
      <c r="N4255" s="30"/>
      <c r="O4255" s="30"/>
      <c r="P4255" s="30"/>
      <c r="Q4255" s="30"/>
      <c r="R4255" s="30"/>
      <c r="S4255" s="30"/>
      <c r="T4255" s="30"/>
      <c r="U4255" s="30"/>
      <c r="V4255" s="30"/>
      <c r="W4255" s="30"/>
      <c r="X4255" s="31"/>
      <c r="Y4255" s="30"/>
      <c r="Z4255" s="32"/>
    </row>
    <row r="4256" spans="2:26" x14ac:dyDescent="0.2">
      <c r="B4256" s="34"/>
      <c r="C4256" s="30"/>
      <c r="D4256" s="30"/>
      <c r="E4256" s="30"/>
      <c r="F4256" s="30"/>
      <c r="G4256" s="30"/>
      <c r="H4256" s="30"/>
      <c r="I4256" s="30"/>
      <c r="J4256" s="30"/>
      <c r="K4256" s="30"/>
      <c r="L4256" s="30"/>
      <c r="M4256" s="30"/>
      <c r="N4256" s="30"/>
      <c r="O4256" s="30"/>
      <c r="P4256" s="30"/>
      <c r="Q4256" s="30"/>
      <c r="R4256" s="30"/>
      <c r="S4256" s="30"/>
      <c r="T4256" s="30"/>
      <c r="U4256" s="30"/>
      <c r="V4256" s="30"/>
      <c r="W4256" s="30"/>
      <c r="X4256" s="31"/>
      <c r="Y4256" s="30"/>
      <c r="Z4256" s="32"/>
    </row>
    <row r="4257" spans="2:26" x14ac:dyDescent="0.2">
      <c r="B4257" s="34"/>
      <c r="C4257" s="30"/>
      <c r="D4257" s="30"/>
      <c r="E4257" s="30"/>
      <c r="F4257" s="30"/>
      <c r="G4257" s="30"/>
      <c r="H4257" s="30"/>
      <c r="I4257" s="30"/>
      <c r="J4257" s="30"/>
      <c r="K4257" s="30"/>
      <c r="L4257" s="30"/>
      <c r="M4257" s="30"/>
      <c r="N4257" s="30"/>
      <c r="O4257" s="30"/>
      <c r="P4257" s="30"/>
      <c r="Q4257" s="30"/>
      <c r="R4257" s="30"/>
      <c r="S4257" s="30"/>
      <c r="T4257" s="30"/>
      <c r="U4257" s="30"/>
      <c r="V4257" s="30"/>
      <c r="W4257" s="30"/>
      <c r="X4257" s="31"/>
      <c r="Y4257" s="30"/>
      <c r="Z4257" s="32"/>
    </row>
    <row r="4258" spans="2:26" x14ac:dyDescent="0.2">
      <c r="B4258" s="34"/>
      <c r="C4258" s="30"/>
      <c r="D4258" s="30"/>
      <c r="E4258" s="30"/>
      <c r="F4258" s="30"/>
      <c r="G4258" s="30"/>
      <c r="H4258" s="30"/>
      <c r="I4258" s="30"/>
      <c r="J4258" s="30"/>
      <c r="K4258" s="30"/>
      <c r="L4258" s="30"/>
      <c r="M4258" s="30"/>
      <c r="N4258" s="30"/>
      <c r="O4258" s="30"/>
      <c r="P4258" s="30"/>
      <c r="Q4258" s="30"/>
      <c r="R4258" s="30"/>
      <c r="S4258" s="30"/>
      <c r="T4258" s="30"/>
      <c r="U4258" s="30"/>
      <c r="V4258" s="30"/>
      <c r="W4258" s="30"/>
      <c r="X4258" s="31"/>
      <c r="Y4258" s="30"/>
      <c r="Z4258" s="32"/>
    </row>
    <row r="4259" spans="2:26" x14ac:dyDescent="0.2">
      <c r="B4259" s="34"/>
      <c r="C4259" s="30"/>
      <c r="D4259" s="30"/>
      <c r="E4259" s="30"/>
      <c r="F4259" s="30"/>
      <c r="G4259" s="30"/>
      <c r="H4259" s="30"/>
      <c r="I4259" s="30"/>
      <c r="J4259" s="30"/>
      <c r="K4259" s="30"/>
      <c r="L4259" s="30"/>
      <c r="M4259" s="30"/>
      <c r="N4259" s="30"/>
      <c r="O4259" s="30"/>
      <c r="P4259" s="30"/>
      <c r="Q4259" s="30"/>
      <c r="R4259" s="30"/>
      <c r="S4259" s="30"/>
      <c r="T4259" s="30"/>
      <c r="U4259" s="30"/>
      <c r="V4259" s="30"/>
      <c r="W4259" s="30"/>
      <c r="X4259" s="31"/>
      <c r="Y4259" s="30"/>
      <c r="Z4259" s="32"/>
    </row>
    <row r="4260" spans="2:26" x14ac:dyDescent="0.2">
      <c r="B4260" s="34"/>
      <c r="C4260" s="30"/>
      <c r="D4260" s="30"/>
      <c r="E4260" s="30"/>
      <c r="F4260" s="30"/>
      <c r="G4260" s="30"/>
      <c r="H4260" s="30"/>
      <c r="I4260" s="30"/>
      <c r="J4260" s="30"/>
      <c r="K4260" s="30"/>
      <c r="L4260" s="30"/>
      <c r="M4260" s="30"/>
      <c r="N4260" s="30"/>
      <c r="O4260" s="30"/>
      <c r="P4260" s="30"/>
      <c r="Q4260" s="30"/>
      <c r="R4260" s="30"/>
      <c r="S4260" s="30"/>
      <c r="T4260" s="30"/>
      <c r="U4260" s="30"/>
      <c r="V4260" s="30"/>
      <c r="W4260" s="30"/>
      <c r="X4260" s="31"/>
      <c r="Y4260" s="30"/>
      <c r="Z4260" s="32"/>
    </row>
    <row r="4261" spans="2:26" x14ac:dyDescent="0.2">
      <c r="B4261" s="34"/>
      <c r="C4261" s="30"/>
      <c r="D4261" s="30"/>
      <c r="E4261" s="30"/>
      <c r="F4261" s="30"/>
      <c r="G4261" s="30"/>
      <c r="H4261" s="30"/>
      <c r="I4261" s="30"/>
      <c r="J4261" s="30"/>
      <c r="K4261" s="30"/>
      <c r="L4261" s="30"/>
      <c r="M4261" s="30"/>
      <c r="N4261" s="30"/>
      <c r="O4261" s="30"/>
      <c r="P4261" s="30"/>
      <c r="Q4261" s="30"/>
      <c r="R4261" s="30"/>
      <c r="S4261" s="30"/>
      <c r="T4261" s="30"/>
      <c r="U4261" s="30"/>
      <c r="V4261" s="30"/>
      <c r="W4261" s="30"/>
      <c r="X4261" s="31"/>
      <c r="Y4261" s="30"/>
      <c r="Z4261" s="32"/>
    </row>
    <row r="4262" spans="2:26" x14ac:dyDescent="0.2">
      <c r="B4262" s="34"/>
      <c r="C4262" s="30"/>
      <c r="D4262" s="30"/>
      <c r="E4262" s="30"/>
      <c r="F4262" s="30"/>
      <c r="G4262" s="30"/>
      <c r="H4262" s="30"/>
      <c r="I4262" s="30"/>
      <c r="J4262" s="30"/>
      <c r="K4262" s="30"/>
      <c r="L4262" s="30"/>
      <c r="M4262" s="30"/>
      <c r="N4262" s="30"/>
      <c r="O4262" s="30"/>
      <c r="P4262" s="30"/>
      <c r="Q4262" s="30"/>
      <c r="R4262" s="30"/>
      <c r="S4262" s="30"/>
      <c r="T4262" s="30"/>
      <c r="U4262" s="30"/>
      <c r="V4262" s="30"/>
      <c r="W4262" s="30"/>
      <c r="X4262" s="31"/>
      <c r="Y4262" s="30"/>
      <c r="Z4262" s="32"/>
    </row>
    <row r="4263" spans="2:26" x14ac:dyDescent="0.2">
      <c r="B4263" s="34"/>
      <c r="C4263" s="30"/>
      <c r="D4263" s="30"/>
      <c r="E4263" s="30"/>
      <c r="F4263" s="30"/>
      <c r="G4263" s="30"/>
      <c r="H4263" s="30"/>
      <c r="I4263" s="30"/>
      <c r="J4263" s="30"/>
      <c r="K4263" s="30"/>
      <c r="L4263" s="30"/>
      <c r="M4263" s="30"/>
      <c r="N4263" s="30"/>
      <c r="O4263" s="30"/>
      <c r="P4263" s="30"/>
      <c r="Q4263" s="30"/>
      <c r="R4263" s="30"/>
      <c r="S4263" s="30"/>
      <c r="T4263" s="30"/>
      <c r="U4263" s="30"/>
      <c r="V4263" s="30"/>
      <c r="W4263" s="30"/>
      <c r="X4263" s="31"/>
      <c r="Y4263" s="30"/>
      <c r="Z4263" s="32"/>
    </row>
    <row r="4264" spans="2:26" x14ac:dyDescent="0.2">
      <c r="B4264" s="34"/>
      <c r="C4264" s="30"/>
      <c r="D4264" s="30"/>
      <c r="E4264" s="30"/>
      <c r="F4264" s="30"/>
      <c r="G4264" s="30"/>
      <c r="H4264" s="30"/>
      <c r="I4264" s="30"/>
      <c r="J4264" s="30"/>
      <c r="K4264" s="30"/>
      <c r="L4264" s="30"/>
      <c r="M4264" s="30"/>
      <c r="N4264" s="30"/>
      <c r="O4264" s="30"/>
      <c r="P4264" s="30"/>
      <c r="Q4264" s="30"/>
      <c r="R4264" s="30"/>
      <c r="S4264" s="30"/>
      <c r="T4264" s="30"/>
      <c r="U4264" s="30"/>
      <c r="V4264" s="30"/>
      <c r="W4264" s="30"/>
      <c r="X4264" s="31"/>
      <c r="Y4264" s="30"/>
      <c r="Z4264" s="32"/>
    </row>
    <row r="4265" spans="2:26" x14ac:dyDescent="0.2">
      <c r="B4265" s="34"/>
      <c r="C4265" s="30"/>
      <c r="D4265" s="30"/>
      <c r="E4265" s="30"/>
      <c r="F4265" s="30"/>
      <c r="G4265" s="30"/>
      <c r="H4265" s="30"/>
      <c r="I4265" s="30"/>
      <c r="J4265" s="30"/>
      <c r="K4265" s="30"/>
      <c r="L4265" s="30"/>
      <c r="M4265" s="30"/>
      <c r="N4265" s="30"/>
      <c r="O4265" s="30"/>
      <c r="P4265" s="30"/>
      <c r="Q4265" s="30"/>
      <c r="R4265" s="30"/>
      <c r="S4265" s="30"/>
      <c r="T4265" s="30"/>
      <c r="U4265" s="30"/>
      <c r="V4265" s="30"/>
      <c r="W4265" s="30"/>
      <c r="X4265" s="31"/>
      <c r="Y4265" s="30"/>
      <c r="Z4265" s="32"/>
    </row>
    <row r="4266" spans="2:26" x14ac:dyDescent="0.2">
      <c r="B4266" s="34"/>
      <c r="C4266" s="30"/>
      <c r="D4266" s="30"/>
      <c r="E4266" s="30"/>
      <c r="F4266" s="30"/>
      <c r="G4266" s="30"/>
      <c r="H4266" s="30"/>
      <c r="I4266" s="30"/>
      <c r="J4266" s="30"/>
      <c r="K4266" s="30"/>
      <c r="L4266" s="30"/>
      <c r="M4266" s="30"/>
      <c r="N4266" s="30"/>
      <c r="O4266" s="30"/>
      <c r="P4266" s="30"/>
      <c r="Q4266" s="30"/>
      <c r="R4266" s="30"/>
      <c r="S4266" s="30"/>
      <c r="T4266" s="30"/>
      <c r="U4266" s="30"/>
      <c r="V4266" s="30"/>
      <c r="W4266" s="30"/>
      <c r="X4266" s="31"/>
      <c r="Y4266" s="30"/>
      <c r="Z4266" s="32"/>
    </row>
    <row r="4267" spans="2:26" x14ac:dyDescent="0.2">
      <c r="B4267" s="34"/>
      <c r="C4267" s="30"/>
      <c r="D4267" s="30"/>
      <c r="E4267" s="30"/>
      <c r="F4267" s="30"/>
      <c r="G4267" s="30"/>
      <c r="H4267" s="30"/>
      <c r="I4267" s="30"/>
      <c r="J4267" s="30"/>
      <c r="K4267" s="30"/>
      <c r="L4267" s="30"/>
      <c r="M4267" s="30"/>
      <c r="N4267" s="30"/>
      <c r="O4267" s="30"/>
      <c r="P4267" s="30"/>
      <c r="Q4267" s="30"/>
      <c r="R4267" s="30"/>
      <c r="S4267" s="30"/>
      <c r="T4267" s="30"/>
      <c r="U4267" s="30"/>
      <c r="V4267" s="30"/>
      <c r="W4267" s="30"/>
      <c r="X4267" s="31"/>
      <c r="Y4267" s="30"/>
      <c r="Z4267" s="32"/>
    </row>
    <row r="4268" spans="2:26" x14ac:dyDescent="0.2">
      <c r="B4268" s="34"/>
      <c r="C4268" s="30"/>
      <c r="D4268" s="30"/>
      <c r="E4268" s="30"/>
      <c r="F4268" s="30"/>
      <c r="G4268" s="30"/>
      <c r="H4268" s="30"/>
      <c r="I4268" s="30"/>
      <c r="J4268" s="30"/>
      <c r="K4268" s="30"/>
      <c r="L4268" s="30"/>
      <c r="M4268" s="30"/>
      <c r="N4268" s="30"/>
      <c r="O4268" s="30"/>
      <c r="P4268" s="30"/>
      <c r="Q4268" s="30"/>
      <c r="R4268" s="30"/>
      <c r="S4268" s="30"/>
      <c r="T4268" s="30"/>
      <c r="U4268" s="30"/>
      <c r="V4268" s="30"/>
      <c r="W4268" s="30"/>
      <c r="X4268" s="31"/>
      <c r="Y4268" s="30"/>
      <c r="Z4268" s="32"/>
    </row>
    <row r="4269" spans="2:26" x14ac:dyDescent="0.2">
      <c r="B4269" s="34"/>
      <c r="C4269" s="30"/>
      <c r="D4269" s="30"/>
      <c r="E4269" s="30"/>
      <c r="F4269" s="30"/>
      <c r="G4269" s="30"/>
      <c r="H4269" s="30"/>
      <c r="I4269" s="30"/>
      <c r="J4269" s="30"/>
      <c r="K4269" s="30"/>
      <c r="L4269" s="30"/>
      <c r="M4269" s="30"/>
      <c r="N4269" s="30"/>
      <c r="O4269" s="30"/>
      <c r="P4269" s="30"/>
      <c r="Q4269" s="30"/>
      <c r="R4269" s="30"/>
      <c r="S4269" s="30"/>
      <c r="T4269" s="30"/>
      <c r="U4269" s="30"/>
      <c r="V4269" s="30"/>
      <c r="W4269" s="30"/>
      <c r="X4269" s="31"/>
      <c r="Y4269" s="30"/>
      <c r="Z4269" s="32"/>
    </row>
    <row r="4270" spans="2:26" x14ac:dyDescent="0.2">
      <c r="B4270" s="34"/>
      <c r="C4270" s="30"/>
      <c r="D4270" s="30"/>
      <c r="E4270" s="30"/>
      <c r="F4270" s="30"/>
      <c r="G4270" s="30"/>
      <c r="H4270" s="30"/>
      <c r="I4270" s="30"/>
      <c r="J4270" s="30"/>
      <c r="K4270" s="30"/>
      <c r="L4270" s="30"/>
      <c r="M4270" s="30"/>
      <c r="N4270" s="30"/>
      <c r="O4270" s="30"/>
      <c r="P4270" s="30"/>
      <c r="Q4270" s="30"/>
      <c r="R4270" s="30"/>
      <c r="S4270" s="30"/>
      <c r="T4270" s="30"/>
      <c r="U4270" s="30"/>
      <c r="V4270" s="30"/>
      <c r="W4270" s="30"/>
      <c r="X4270" s="31"/>
      <c r="Y4270" s="30"/>
      <c r="Z4270" s="32"/>
    </row>
    <row r="4271" spans="2:26" x14ac:dyDescent="0.2">
      <c r="B4271" s="34"/>
      <c r="C4271" s="30"/>
      <c r="D4271" s="30"/>
      <c r="E4271" s="30"/>
      <c r="F4271" s="30"/>
      <c r="G4271" s="30"/>
      <c r="H4271" s="30"/>
      <c r="I4271" s="30"/>
      <c r="J4271" s="30"/>
      <c r="K4271" s="30"/>
      <c r="L4271" s="30"/>
      <c r="M4271" s="30"/>
      <c r="N4271" s="30"/>
      <c r="O4271" s="30"/>
      <c r="P4271" s="30"/>
      <c r="Q4271" s="30"/>
      <c r="R4271" s="30"/>
      <c r="S4271" s="30"/>
      <c r="T4271" s="30"/>
      <c r="U4271" s="30"/>
      <c r="V4271" s="30"/>
      <c r="W4271" s="30"/>
      <c r="X4271" s="31"/>
      <c r="Y4271" s="30"/>
      <c r="Z4271" s="32"/>
    </row>
    <row r="4272" spans="2:26" x14ac:dyDescent="0.2">
      <c r="B4272" s="34"/>
      <c r="C4272" s="30"/>
      <c r="D4272" s="30"/>
      <c r="E4272" s="30"/>
      <c r="F4272" s="30"/>
      <c r="G4272" s="30"/>
      <c r="H4272" s="30"/>
      <c r="I4272" s="30"/>
      <c r="J4272" s="30"/>
      <c r="K4272" s="30"/>
      <c r="L4272" s="30"/>
      <c r="M4272" s="30"/>
      <c r="N4272" s="30"/>
      <c r="O4272" s="30"/>
      <c r="P4272" s="30"/>
      <c r="Q4272" s="30"/>
      <c r="R4272" s="30"/>
      <c r="S4272" s="30"/>
      <c r="T4272" s="30"/>
      <c r="U4272" s="30"/>
      <c r="V4272" s="30"/>
      <c r="W4272" s="30"/>
      <c r="X4272" s="31"/>
      <c r="Y4272" s="30"/>
      <c r="Z4272" s="32"/>
    </row>
    <row r="4273" spans="2:26" x14ac:dyDescent="0.2">
      <c r="B4273" s="34"/>
      <c r="C4273" s="30"/>
      <c r="D4273" s="30"/>
      <c r="E4273" s="30"/>
      <c r="F4273" s="30"/>
      <c r="G4273" s="30"/>
      <c r="H4273" s="30"/>
      <c r="I4273" s="30"/>
      <c r="J4273" s="30"/>
      <c r="K4273" s="30"/>
      <c r="L4273" s="30"/>
      <c r="M4273" s="30"/>
      <c r="N4273" s="30"/>
      <c r="O4273" s="30"/>
      <c r="P4273" s="30"/>
      <c r="Q4273" s="30"/>
      <c r="R4273" s="30"/>
      <c r="S4273" s="30"/>
      <c r="T4273" s="30"/>
      <c r="U4273" s="30"/>
      <c r="V4273" s="30"/>
      <c r="W4273" s="30"/>
      <c r="X4273" s="31"/>
      <c r="Y4273" s="30"/>
      <c r="Z4273" s="32"/>
    </row>
    <row r="4274" spans="2:26" x14ac:dyDescent="0.2">
      <c r="B4274" s="34"/>
      <c r="C4274" s="30"/>
      <c r="D4274" s="30"/>
      <c r="E4274" s="30"/>
      <c r="F4274" s="30"/>
      <c r="G4274" s="30"/>
      <c r="H4274" s="30"/>
      <c r="I4274" s="30"/>
      <c r="J4274" s="30"/>
      <c r="K4274" s="30"/>
      <c r="L4274" s="30"/>
      <c r="M4274" s="30"/>
      <c r="N4274" s="30"/>
      <c r="O4274" s="30"/>
      <c r="P4274" s="30"/>
      <c r="Q4274" s="30"/>
      <c r="R4274" s="30"/>
      <c r="S4274" s="30"/>
      <c r="T4274" s="30"/>
      <c r="U4274" s="30"/>
      <c r="V4274" s="30"/>
      <c r="W4274" s="30"/>
      <c r="X4274" s="31"/>
      <c r="Y4274" s="30"/>
      <c r="Z4274" s="32"/>
    </row>
    <row r="4275" spans="2:26" x14ac:dyDescent="0.2">
      <c r="B4275" s="34"/>
      <c r="C4275" s="30"/>
      <c r="D4275" s="30"/>
      <c r="E4275" s="30"/>
      <c r="F4275" s="30"/>
      <c r="G4275" s="30"/>
      <c r="H4275" s="30"/>
      <c r="I4275" s="30"/>
      <c r="J4275" s="30"/>
      <c r="K4275" s="30"/>
      <c r="L4275" s="30"/>
      <c r="M4275" s="30"/>
      <c r="N4275" s="30"/>
      <c r="O4275" s="30"/>
      <c r="P4275" s="30"/>
      <c r="Q4275" s="30"/>
      <c r="R4275" s="30"/>
      <c r="S4275" s="30"/>
      <c r="T4275" s="30"/>
      <c r="U4275" s="30"/>
      <c r="V4275" s="30"/>
      <c r="W4275" s="30"/>
      <c r="X4275" s="31"/>
      <c r="Y4275" s="30"/>
      <c r="Z4275" s="32"/>
    </row>
    <row r="4276" spans="2:26" x14ac:dyDescent="0.2">
      <c r="B4276" s="34"/>
      <c r="C4276" s="30"/>
      <c r="D4276" s="30"/>
      <c r="E4276" s="30"/>
      <c r="F4276" s="30"/>
      <c r="G4276" s="30"/>
      <c r="H4276" s="30"/>
      <c r="I4276" s="30"/>
      <c r="J4276" s="30"/>
      <c r="K4276" s="30"/>
      <c r="L4276" s="30"/>
      <c r="M4276" s="30"/>
      <c r="N4276" s="30"/>
      <c r="O4276" s="30"/>
      <c r="P4276" s="30"/>
      <c r="Q4276" s="30"/>
      <c r="R4276" s="30"/>
      <c r="S4276" s="30"/>
      <c r="T4276" s="30"/>
      <c r="U4276" s="30"/>
      <c r="V4276" s="30"/>
      <c r="W4276" s="30"/>
      <c r="X4276" s="31"/>
      <c r="Y4276" s="30"/>
      <c r="Z4276" s="32"/>
    </row>
    <row r="4277" spans="2:26" x14ac:dyDescent="0.2">
      <c r="B4277" s="34"/>
      <c r="C4277" s="30"/>
      <c r="D4277" s="30"/>
      <c r="E4277" s="30"/>
      <c r="F4277" s="30"/>
      <c r="G4277" s="30"/>
      <c r="H4277" s="30"/>
      <c r="I4277" s="30"/>
      <c r="J4277" s="30"/>
      <c r="K4277" s="30"/>
      <c r="L4277" s="30"/>
      <c r="M4277" s="30"/>
      <c r="N4277" s="30"/>
      <c r="O4277" s="30"/>
      <c r="P4277" s="30"/>
      <c r="Q4277" s="30"/>
      <c r="R4277" s="30"/>
      <c r="S4277" s="30"/>
      <c r="T4277" s="30"/>
      <c r="U4277" s="30"/>
      <c r="V4277" s="30"/>
      <c r="W4277" s="30"/>
      <c r="X4277" s="31"/>
      <c r="Y4277" s="30"/>
      <c r="Z4277" s="32"/>
    </row>
    <row r="4278" spans="2:26" x14ac:dyDescent="0.2">
      <c r="B4278" s="34"/>
      <c r="C4278" s="30"/>
      <c r="D4278" s="30"/>
      <c r="E4278" s="30"/>
      <c r="F4278" s="30"/>
      <c r="G4278" s="30"/>
      <c r="H4278" s="30"/>
      <c r="I4278" s="30"/>
      <c r="J4278" s="30"/>
      <c r="K4278" s="30"/>
      <c r="L4278" s="30"/>
      <c r="M4278" s="30"/>
      <c r="N4278" s="30"/>
      <c r="O4278" s="30"/>
      <c r="P4278" s="30"/>
      <c r="Q4278" s="30"/>
      <c r="R4278" s="30"/>
      <c r="S4278" s="30"/>
      <c r="T4278" s="30"/>
      <c r="U4278" s="30"/>
      <c r="V4278" s="30"/>
      <c r="W4278" s="30"/>
      <c r="X4278" s="31"/>
      <c r="Y4278" s="30"/>
      <c r="Z4278" s="32"/>
    </row>
    <row r="4279" spans="2:26" x14ac:dyDescent="0.2">
      <c r="B4279" s="34"/>
      <c r="C4279" s="30"/>
      <c r="D4279" s="30"/>
      <c r="E4279" s="30"/>
      <c r="F4279" s="30"/>
      <c r="G4279" s="30"/>
      <c r="H4279" s="30"/>
      <c r="I4279" s="30"/>
      <c r="J4279" s="30"/>
      <c r="K4279" s="30"/>
      <c r="L4279" s="30"/>
      <c r="M4279" s="30"/>
      <c r="N4279" s="30"/>
      <c r="O4279" s="30"/>
      <c r="P4279" s="30"/>
      <c r="Q4279" s="30"/>
      <c r="R4279" s="30"/>
      <c r="S4279" s="30"/>
      <c r="T4279" s="30"/>
      <c r="U4279" s="30"/>
      <c r="V4279" s="30"/>
      <c r="W4279" s="30"/>
      <c r="X4279" s="31"/>
      <c r="Y4279" s="30"/>
      <c r="Z4279" s="32"/>
    </row>
    <row r="4280" spans="2:26" x14ac:dyDescent="0.2">
      <c r="B4280" s="34"/>
      <c r="C4280" s="30"/>
      <c r="D4280" s="30"/>
      <c r="E4280" s="30"/>
      <c r="F4280" s="30"/>
      <c r="G4280" s="30"/>
      <c r="H4280" s="30"/>
      <c r="I4280" s="30"/>
      <c r="J4280" s="30"/>
      <c r="K4280" s="30"/>
      <c r="L4280" s="30"/>
      <c r="M4280" s="30"/>
      <c r="N4280" s="30"/>
      <c r="O4280" s="30"/>
      <c r="P4280" s="30"/>
      <c r="Q4280" s="30"/>
      <c r="R4280" s="30"/>
      <c r="S4280" s="30"/>
      <c r="T4280" s="30"/>
      <c r="U4280" s="30"/>
      <c r="V4280" s="30"/>
      <c r="W4280" s="30"/>
      <c r="X4280" s="31"/>
      <c r="Y4280" s="30"/>
      <c r="Z4280" s="32"/>
    </row>
    <row r="4281" spans="2:26" x14ac:dyDescent="0.2">
      <c r="B4281" s="34"/>
      <c r="C4281" s="30"/>
      <c r="D4281" s="30"/>
      <c r="E4281" s="30"/>
      <c r="F4281" s="30"/>
      <c r="G4281" s="30"/>
      <c r="H4281" s="30"/>
      <c r="I4281" s="30"/>
      <c r="J4281" s="30"/>
      <c r="K4281" s="30"/>
      <c r="L4281" s="30"/>
      <c r="M4281" s="30"/>
      <c r="N4281" s="30"/>
      <c r="O4281" s="30"/>
      <c r="P4281" s="30"/>
      <c r="Q4281" s="30"/>
      <c r="R4281" s="30"/>
      <c r="S4281" s="30"/>
      <c r="T4281" s="30"/>
      <c r="U4281" s="30"/>
      <c r="V4281" s="30"/>
      <c r="W4281" s="30"/>
      <c r="X4281" s="31"/>
      <c r="Y4281" s="30"/>
      <c r="Z4281" s="32"/>
    </row>
    <row r="4282" spans="2:26" x14ac:dyDescent="0.2">
      <c r="B4282" s="34"/>
      <c r="C4282" s="30"/>
      <c r="D4282" s="30"/>
      <c r="E4282" s="30"/>
      <c r="F4282" s="30"/>
      <c r="G4282" s="30"/>
      <c r="H4282" s="30"/>
      <c r="I4282" s="30"/>
      <c r="J4282" s="30"/>
      <c r="K4282" s="30"/>
      <c r="L4282" s="30"/>
      <c r="M4282" s="30"/>
      <c r="N4282" s="30"/>
      <c r="O4282" s="30"/>
      <c r="P4282" s="30"/>
      <c r="Q4282" s="30"/>
      <c r="R4282" s="30"/>
      <c r="S4282" s="30"/>
      <c r="T4282" s="30"/>
      <c r="U4282" s="30"/>
      <c r="V4282" s="30"/>
      <c r="W4282" s="30"/>
      <c r="X4282" s="31"/>
      <c r="Y4282" s="30"/>
      <c r="Z4282" s="32"/>
    </row>
    <row r="4283" spans="2:26" x14ac:dyDescent="0.2">
      <c r="B4283" s="34"/>
      <c r="C4283" s="30"/>
      <c r="D4283" s="30"/>
      <c r="E4283" s="30"/>
      <c r="F4283" s="30"/>
      <c r="G4283" s="30"/>
      <c r="H4283" s="30"/>
      <c r="I4283" s="30"/>
      <c r="J4283" s="30"/>
      <c r="K4283" s="30"/>
      <c r="L4283" s="30"/>
      <c r="M4283" s="30"/>
      <c r="N4283" s="30"/>
      <c r="O4283" s="30"/>
      <c r="P4283" s="30"/>
      <c r="Q4283" s="30"/>
      <c r="R4283" s="30"/>
      <c r="S4283" s="30"/>
      <c r="T4283" s="30"/>
      <c r="U4283" s="30"/>
      <c r="V4283" s="30"/>
      <c r="W4283" s="30"/>
      <c r="X4283" s="31"/>
      <c r="Y4283" s="30"/>
      <c r="Z4283" s="32"/>
    </row>
    <row r="4284" spans="2:26" x14ac:dyDescent="0.2">
      <c r="B4284" s="34"/>
      <c r="C4284" s="30"/>
      <c r="D4284" s="30"/>
      <c r="E4284" s="30"/>
      <c r="F4284" s="30"/>
      <c r="G4284" s="30"/>
      <c r="H4284" s="30"/>
      <c r="I4284" s="30"/>
      <c r="J4284" s="30"/>
      <c r="K4284" s="30"/>
      <c r="L4284" s="30"/>
      <c r="M4284" s="30"/>
      <c r="N4284" s="30"/>
      <c r="O4284" s="30"/>
      <c r="P4284" s="30"/>
      <c r="Q4284" s="30"/>
      <c r="R4284" s="30"/>
      <c r="S4284" s="30"/>
      <c r="T4284" s="30"/>
      <c r="U4284" s="30"/>
      <c r="V4284" s="30"/>
      <c r="W4284" s="30"/>
      <c r="X4284" s="31"/>
      <c r="Y4284" s="30"/>
      <c r="Z4284" s="32"/>
    </row>
    <row r="4285" spans="2:26" x14ac:dyDescent="0.2">
      <c r="B4285" s="34"/>
      <c r="C4285" s="30"/>
      <c r="D4285" s="30"/>
      <c r="E4285" s="30"/>
      <c r="F4285" s="30"/>
      <c r="G4285" s="30"/>
      <c r="H4285" s="30"/>
      <c r="I4285" s="30"/>
      <c r="J4285" s="30"/>
      <c r="K4285" s="30"/>
      <c r="L4285" s="30"/>
      <c r="M4285" s="30"/>
      <c r="N4285" s="30"/>
      <c r="O4285" s="30"/>
      <c r="P4285" s="30"/>
      <c r="Q4285" s="30"/>
      <c r="R4285" s="30"/>
      <c r="S4285" s="30"/>
      <c r="T4285" s="30"/>
      <c r="U4285" s="30"/>
      <c r="V4285" s="30"/>
      <c r="W4285" s="30"/>
      <c r="X4285" s="31"/>
      <c r="Y4285" s="30"/>
      <c r="Z4285" s="32"/>
    </row>
    <row r="4286" spans="2:26" x14ac:dyDescent="0.2">
      <c r="B4286" s="34"/>
      <c r="C4286" s="30"/>
      <c r="D4286" s="30"/>
      <c r="E4286" s="30"/>
      <c r="F4286" s="30"/>
      <c r="G4286" s="30"/>
      <c r="H4286" s="30"/>
      <c r="I4286" s="30"/>
      <c r="J4286" s="30"/>
      <c r="K4286" s="30"/>
      <c r="L4286" s="30"/>
      <c r="M4286" s="30"/>
      <c r="N4286" s="30"/>
      <c r="O4286" s="30"/>
      <c r="P4286" s="30"/>
      <c r="Q4286" s="30"/>
      <c r="R4286" s="30"/>
      <c r="S4286" s="30"/>
      <c r="T4286" s="30"/>
      <c r="U4286" s="30"/>
      <c r="V4286" s="30"/>
      <c r="W4286" s="30"/>
      <c r="X4286" s="31"/>
      <c r="Y4286" s="30"/>
      <c r="Z4286" s="32"/>
    </row>
    <row r="4287" spans="2:26" x14ac:dyDescent="0.2">
      <c r="B4287" s="34"/>
      <c r="C4287" s="30"/>
      <c r="D4287" s="30"/>
      <c r="E4287" s="30"/>
      <c r="F4287" s="30"/>
      <c r="G4287" s="30"/>
      <c r="H4287" s="30"/>
      <c r="I4287" s="30"/>
      <c r="J4287" s="30"/>
      <c r="K4287" s="30"/>
      <c r="L4287" s="30"/>
      <c r="M4287" s="30"/>
      <c r="N4287" s="30"/>
      <c r="O4287" s="30"/>
      <c r="P4287" s="30"/>
      <c r="Q4287" s="30"/>
      <c r="R4287" s="30"/>
      <c r="S4287" s="30"/>
      <c r="T4287" s="30"/>
      <c r="U4287" s="30"/>
      <c r="V4287" s="30"/>
      <c r="W4287" s="30"/>
      <c r="X4287" s="31"/>
      <c r="Y4287" s="30"/>
      <c r="Z4287" s="32"/>
    </row>
    <row r="4288" spans="2:26" x14ac:dyDescent="0.2">
      <c r="B4288" s="34"/>
      <c r="C4288" s="30"/>
      <c r="D4288" s="30"/>
      <c r="E4288" s="30"/>
      <c r="F4288" s="30"/>
      <c r="G4288" s="30"/>
      <c r="H4288" s="30"/>
      <c r="I4288" s="30"/>
      <c r="J4288" s="30"/>
      <c r="K4288" s="30"/>
      <c r="L4288" s="30"/>
      <c r="M4288" s="30"/>
      <c r="N4288" s="30"/>
      <c r="O4288" s="30"/>
      <c r="P4288" s="30"/>
      <c r="Q4288" s="30"/>
      <c r="R4288" s="30"/>
      <c r="S4288" s="30"/>
      <c r="T4288" s="30"/>
      <c r="U4288" s="30"/>
      <c r="V4288" s="30"/>
      <c r="W4288" s="30"/>
      <c r="X4288" s="31"/>
      <c r="Y4288" s="30"/>
      <c r="Z4288" s="32"/>
    </row>
    <row r="4289" spans="2:26" x14ac:dyDescent="0.2">
      <c r="B4289" s="34"/>
      <c r="C4289" s="30"/>
      <c r="D4289" s="30"/>
      <c r="E4289" s="30"/>
      <c r="F4289" s="30"/>
      <c r="G4289" s="30"/>
      <c r="H4289" s="30"/>
      <c r="I4289" s="30"/>
      <c r="J4289" s="30"/>
      <c r="K4289" s="30"/>
      <c r="L4289" s="30"/>
      <c r="M4289" s="30"/>
      <c r="N4289" s="30"/>
      <c r="O4289" s="30"/>
      <c r="P4289" s="30"/>
      <c r="Q4289" s="30"/>
      <c r="R4289" s="30"/>
      <c r="S4289" s="30"/>
      <c r="T4289" s="30"/>
      <c r="U4289" s="30"/>
      <c r="V4289" s="30"/>
      <c r="W4289" s="30"/>
      <c r="X4289" s="31"/>
      <c r="Y4289" s="30"/>
      <c r="Z4289" s="32"/>
    </row>
    <row r="4290" spans="2:26" x14ac:dyDescent="0.2">
      <c r="B4290" s="34"/>
      <c r="C4290" s="30"/>
      <c r="D4290" s="30"/>
      <c r="E4290" s="30"/>
      <c r="F4290" s="30"/>
      <c r="G4290" s="30"/>
      <c r="H4290" s="30"/>
      <c r="I4290" s="30"/>
      <c r="J4290" s="30"/>
      <c r="K4290" s="30"/>
      <c r="L4290" s="30"/>
      <c r="M4290" s="30"/>
      <c r="N4290" s="30"/>
      <c r="O4290" s="30"/>
      <c r="P4290" s="30"/>
      <c r="Q4290" s="30"/>
      <c r="R4290" s="30"/>
      <c r="S4290" s="30"/>
      <c r="T4290" s="30"/>
      <c r="U4290" s="30"/>
      <c r="V4290" s="30"/>
      <c r="W4290" s="30"/>
      <c r="X4290" s="31"/>
      <c r="Y4290" s="30"/>
      <c r="Z4290" s="32"/>
    </row>
    <row r="4291" spans="2:26" x14ac:dyDescent="0.2">
      <c r="B4291" s="34"/>
      <c r="C4291" s="30"/>
      <c r="D4291" s="30"/>
      <c r="E4291" s="30"/>
      <c r="F4291" s="30"/>
      <c r="G4291" s="30"/>
      <c r="H4291" s="30"/>
      <c r="I4291" s="30"/>
      <c r="J4291" s="30"/>
      <c r="K4291" s="30"/>
      <c r="L4291" s="30"/>
      <c r="M4291" s="30"/>
      <c r="N4291" s="30"/>
      <c r="O4291" s="30"/>
      <c r="P4291" s="30"/>
      <c r="Q4291" s="30"/>
      <c r="R4291" s="30"/>
      <c r="S4291" s="30"/>
      <c r="T4291" s="30"/>
      <c r="U4291" s="30"/>
      <c r="V4291" s="30"/>
      <c r="W4291" s="30"/>
      <c r="X4291" s="31"/>
      <c r="Y4291" s="30"/>
      <c r="Z4291" s="32"/>
    </row>
    <row r="4292" spans="2:26" x14ac:dyDescent="0.2">
      <c r="B4292" s="34"/>
      <c r="C4292" s="30"/>
      <c r="D4292" s="30"/>
      <c r="E4292" s="30"/>
      <c r="F4292" s="30"/>
      <c r="G4292" s="30"/>
      <c r="H4292" s="30"/>
      <c r="I4292" s="30"/>
      <c r="J4292" s="30"/>
      <c r="K4292" s="30"/>
      <c r="L4292" s="30"/>
      <c r="M4292" s="30"/>
      <c r="N4292" s="30"/>
      <c r="O4292" s="30"/>
      <c r="P4292" s="30"/>
      <c r="Q4292" s="30"/>
      <c r="R4292" s="30"/>
      <c r="S4292" s="30"/>
      <c r="T4292" s="30"/>
      <c r="U4292" s="30"/>
      <c r="V4292" s="30"/>
      <c r="W4292" s="30"/>
      <c r="X4292" s="31"/>
      <c r="Y4292" s="30"/>
      <c r="Z4292" s="32"/>
    </row>
    <row r="4293" spans="2:26" x14ac:dyDescent="0.2">
      <c r="B4293" s="34"/>
      <c r="C4293" s="30"/>
      <c r="D4293" s="30"/>
      <c r="E4293" s="30"/>
      <c r="F4293" s="30"/>
      <c r="G4293" s="30"/>
      <c r="H4293" s="30"/>
      <c r="I4293" s="30"/>
      <c r="J4293" s="30"/>
      <c r="K4293" s="30"/>
      <c r="L4293" s="30"/>
      <c r="M4293" s="30"/>
      <c r="N4293" s="30"/>
      <c r="O4293" s="30"/>
      <c r="P4293" s="30"/>
      <c r="Q4293" s="30"/>
      <c r="R4293" s="30"/>
      <c r="S4293" s="30"/>
      <c r="T4293" s="30"/>
      <c r="U4293" s="30"/>
      <c r="V4293" s="30"/>
      <c r="W4293" s="30"/>
      <c r="X4293" s="31"/>
      <c r="Y4293" s="30"/>
      <c r="Z4293" s="32"/>
    </row>
    <row r="4294" spans="2:26" x14ac:dyDescent="0.2">
      <c r="B4294" s="34"/>
      <c r="C4294" s="30"/>
      <c r="D4294" s="30"/>
      <c r="E4294" s="30"/>
      <c r="F4294" s="30"/>
      <c r="G4294" s="30"/>
      <c r="H4294" s="30"/>
      <c r="I4294" s="30"/>
      <c r="J4294" s="30"/>
      <c r="K4294" s="30"/>
      <c r="L4294" s="30"/>
      <c r="M4294" s="30"/>
      <c r="N4294" s="30"/>
      <c r="O4294" s="30"/>
      <c r="P4294" s="30"/>
      <c r="Q4294" s="30"/>
      <c r="R4294" s="30"/>
      <c r="S4294" s="30"/>
      <c r="T4294" s="30"/>
      <c r="U4294" s="30"/>
      <c r="V4294" s="30"/>
      <c r="W4294" s="30"/>
      <c r="X4294" s="31"/>
      <c r="Y4294" s="30"/>
      <c r="Z4294" s="32"/>
    </row>
    <row r="4295" spans="2:26" x14ac:dyDescent="0.2">
      <c r="B4295" s="34"/>
      <c r="C4295" s="30"/>
      <c r="D4295" s="30"/>
      <c r="E4295" s="30"/>
      <c r="F4295" s="30"/>
      <c r="G4295" s="30"/>
      <c r="H4295" s="30"/>
      <c r="I4295" s="30"/>
      <c r="J4295" s="30"/>
      <c r="K4295" s="30"/>
      <c r="L4295" s="30"/>
      <c r="M4295" s="30"/>
      <c r="N4295" s="30"/>
      <c r="O4295" s="30"/>
      <c r="P4295" s="30"/>
      <c r="Q4295" s="30"/>
      <c r="R4295" s="30"/>
      <c r="S4295" s="30"/>
      <c r="T4295" s="30"/>
      <c r="U4295" s="30"/>
      <c r="V4295" s="30"/>
      <c r="W4295" s="30"/>
      <c r="X4295" s="31"/>
      <c r="Y4295" s="30"/>
      <c r="Z4295" s="32"/>
    </row>
    <row r="4296" spans="2:26" x14ac:dyDescent="0.2">
      <c r="B4296" s="34"/>
      <c r="C4296" s="30"/>
      <c r="D4296" s="30"/>
      <c r="E4296" s="30"/>
      <c r="F4296" s="30"/>
      <c r="G4296" s="30"/>
      <c r="H4296" s="30"/>
      <c r="I4296" s="30"/>
      <c r="J4296" s="30"/>
      <c r="K4296" s="30"/>
      <c r="L4296" s="30"/>
      <c r="M4296" s="30"/>
      <c r="N4296" s="30"/>
      <c r="O4296" s="30"/>
      <c r="P4296" s="30"/>
      <c r="Q4296" s="30"/>
      <c r="R4296" s="30"/>
      <c r="S4296" s="30"/>
      <c r="T4296" s="30"/>
      <c r="U4296" s="30"/>
      <c r="V4296" s="30"/>
      <c r="W4296" s="30"/>
      <c r="X4296" s="31"/>
      <c r="Y4296" s="30"/>
      <c r="Z4296" s="32"/>
    </row>
    <row r="4297" spans="2:26" x14ac:dyDescent="0.2">
      <c r="B4297" s="34"/>
      <c r="C4297" s="30"/>
      <c r="D4297" s="30"/>
      <c r="E4297" s="30"/>
      <c r="F4297" s="30"/>
      <c r="G4297" s="30"/>
      <c r="H4297" s="30"/>
      <c r="I4297" s="30"/>
      <c r="J4297" s="30"/>
      <c r="K4297" s="30"/>
      <c r="L4297" s="30"/>
      <c r="M4297" s="30"/>
      <c r="N4297" s="30"/>
      <c r="O4297" s="30"/>
      <c r="P4297" s="30"/>
      <c r="Q4297" s="30"/>
      <c r="R4297" s="30"/>
      <c r="S4297" s="30"/>
      <c r="T4297" s="30"/>
      <c r="U4297" s="30"/>
      <c r="V4297" s="30"/>
      <c r="W4297" s="30"/>
      <c r="X4297" s="31"/>
      <c r="Y4297" s="30"/>
      <c r="Z4297" s="32"/>
    </row>
    <row r="4298" spans="2:26" x14ac:dyDescent="0.2">
      <c r="B4298" s="34"/>
      <c r="C4298" s="30"/>
      <c r="D4298" s="30"/>
      <c r="E4298" s="30"/>
      <c r="F4298" s="30"/>
      <c r="G4298" s="30"/>
      <c r="H4298" s="30"/>
      <c r="I4298" s="30"/>
      <c r="J4298" s="30"/>
      <c r="K4298" s="30"/>
      <c r="L4298" s="30"/>
      <c r="M4298" s="30"/>
      <c r="N4298" s="30"/>
      <c r="O4298" s="30"/>
      <c r="P4298" s="30"/>
      <c r="Q4298" s="30"/>
      <c r="R4298" s="30"/>
      <c r="S4298" s="30"/>
      <c r="T4298" s="30"/>
      <c r="U4298" s="30"/>
      <c r="V4298" s="30"/>
      <c r="W4298" s="30"/>
      <c r="X4298" s="31"/>
      <c r="Y4298" s="30"/>
      <c r="Z4298" s="32"/>
    </row>
    <row r="4299" spans="2:26" x14ac:dyDescent="0.2">
      <c r="B4299" s="34"/>
      <c r="C4299" s="30"/>
      <c r="D4299" s="30"/>
      <c r="E4299" s="30"/>
      <c r="F4299" s="30"/>
      <c r="G4299" s="30"/>
      <c r="H4299" s="30"/>
      <c r="I4299" s="30"/>
      <c r="J4299" s="30"/>
      <c r="K4299" s="30"/>
      <c r="L4299" s="30"/>
      <c r="M4299" s="30"/>
      <c r="N4299" s="30"/>
      <c r="O4299" s="30"/>
      <c r="P4299" s="30"/>
      <c r="Q4299" s="30"/>
      <c r="R4299" s="30"/>
      <c r="S4299" s="30"/>
      <c r="T4299" s="30"/>
      <c r="U4299" s="30"/>
      <c r="V4299" s="30"/>
      <c r="W4299" s="30"/>
      <c r="X4299" s="31"/>
      <c r="Y4299" s="30"/>
      <c r="Z4299" s="32"/>
    </row>
    <row r="4300" spans="2:26" x14ac:dyDescent="0.2">
      <c r="B4300" s="34"/>
      <c r="C4300" s="30"/>
      <c r="D4300" s="30"/>
      <c r="E4300" s="30"/>
      <c r="F4300" s="30"/>
      <c r="G4300" s="30"/>
      <c r="H4300" s="30"/>
      <c r="I4300" s="30"/>
      <c r="J4300" s="30"/>
      <c r="K4300" s="30"/>
      <c r="L4300" s="30"/>
      <c r="M4300" s="30"/>
      <c r="N4300" s="30"/>
      <c r="O4300" s="30"/>
      <c r="P4300" s="30"/>
      <c r="Q4300" s="30"/>
      <c r="R4300" s="30"/>
      <c r="S4300" s="30"/>
      <c r="T4300" s="30"/>
      <c r="U4300" s="30"/>
      <c r="V4300" s="30"/>
      <c r="W4300" s="30"/>
      <c r="X4300" s="31"/>
      <c r="Y4300" s="30"/>
      <c r="Z4300" s="32"/>
    </row>
    <row r="4301" spans="2:26" x14ac:dyDescent="0.2">
      <c r="B4301" s="34"/>
      <c r="C4301" s="30"/>
      <c r="D4301" s="30"/>
      <c r="E4301" s="30"/>
      <c r="F4301" s="30"/>
      <c r="G4301" s="30"/>
      <c r="H4301" s="30"/>
      <c r="I4301" s="30"/>
      <c r="J4301" s="30"/>
      <c r="K4301" s="30"/>
      <c r="L4301" s="30"/>
      <c r="M4301" s="30"/>
      <c r="N4301" s="30"/>
      <c r="O4301" s="30"/>
      <c r="P4301" s="30"/>
      <c r="Q4301" s="30"/>
      <c r="R4301" s="30"/>
      <c r="S4301" s="30"/>
      <c r="T4301" s="30"/>
      <c r="U4301" s="30"/>
      <c r="V4301" s="30"/>
      <c r="W4301" s="30"/>
      <c r="X4301" s="31"/>
      <c r="Y4301" s="30"/>
      <c r="Z4301" s="32"/>
    </row>
    <row r="4302" spans="2:26" x14ac:dyDescent="0.2">
      <c r="B4302" s="34"/>
      <c r="C4302" s="30"/>
      <c r="D4302" s="30"/>
      <c r="E4302" s="30"/>
      <c r="F4302" s="30"/>
      <c r="G4302" s="30"/>
      <c r="H4302" s="30"/>
      <c r="I4302" s="30"/>
      <c r="J4302" s="30"/>
      <c r="K4302" s="30"/>
      <c r="L4302" s="30"/>
      <c r="M4302" s="30"/>
      <c r="N4302" s="30"/>
      <c r="O4302" s="30"/>
      <c r="P4302" s="30"/>
      <c r="Q4302" s="30"/>
      <c r="R4302" s="30"/>
      <c r="S4302" s="30"/>
      <c r="T4302" s="30"/>
      <c r="U4302" s="30"/>
      <c r="V4302" s="30"/>
      <c r="W4302" s="30"/>
      <c r="X4302" s="31"/>
      <c r="Y4302" s="30"/>
      <c r="Z4302" s="32"/>
    </row>
    <row r="4303" spans="2:26" x14ac:dyDescent="0.2">
      <c r="B4303" s="34"/>
      <c r="C4303" s="30"/>
      <c r="D4303" s="30"/>
      <c r="E4303" s="30"/>
      <c r="F4303" s="30"/>
      <c r="G4303" s="30"/>
      <c r="H4303" s="30"/>
      <c r="I4303" s="30"/>
      <c r="J4303" s="30"/>
      <c r="K4303" s="30"/>
      <c r="L4303" s="30"/>
      <c r="M4303" s="30"/>
      <c r="N4303" s="30"/>
      <c r="O4303" s="30"/>
      <c r="P4303" s="30"/>
      <c r="Q4303" s="30"/>
      <c r="R4303" s="30"/>
      <c r="S4303" s="30"/>
      <c r="T4303" s="30"/>
      <c r="U4303" s="30"/>
      <c r="V4303" s="30"/>
      <c r="W4303" s="30"/>
      <c r="X4303" s="31"/>
      <c r="Y4303" s="30"/>
      <c r="Z4303" s="32"/>
    </row>
    <row r="4304" spans="2:26" x14ac:dyDescent="0.2">
      <c r="B4304" s="34"/>
      <c r="C4304" s="30"/>
      <c r="D4304" s="30"/>
      <c r="E4304" s="30"/>
      <c r="F4304" s="30"/>
      <c r="G4304" s="30"/>
      <c r="H4304" s="30"/>
      <c r="I4304" s="30"/>
      <c r="J4304" s="30"/>
      <c r="K4304" s="30"/>
      <c r="L4304" s="30"/>
      <c r="M4304" s="30"/>
      <c r="N4304" s="30"/>
      <c r="O4304" s="30"/>
      <c r="P4304" s="30"/>
      <c r="Q4304" s="30"/>
      <c r="R4304" s="30"/>
      <c r="S4304" s="30"/>
      <c r="T4304" s="30"/>
      <c r="U4304" s="30"/>
      <c r="V4304" s="30"/>
      <c r="W4304" s="30"/>
      <c r="X4304" s="31"/>
      <c r="Y4304" s="30"/>
      <c r="Z4304" s="32"/>
    </row>
    <row r="4305" spans="2:26" x14ac:dyDescent="0.2">
      <c r="B4305" s="34"/>
      <c r="C4305" s="30"/>
      <c r="D4305" s="30"/>
      <c r="E4305" s="30"/>
      <c r="F4305" s="30"/>
      <c r="G4305" s="30"/>
      <c r="H4305" s="30"/>
      <c r="I4305" s="30"/>
      <c r="J4305" s="30"/>
      <c r="K4305" s="30"/>
      <c r="L4305" s="30"/>
      <c r="M4305" s="30"/>
      <c r="N4305" s="30"/>
      <c r="O4305" s="30"/>
      <c r="P4305" s="30"/>
      <c r="Q4305" s="30"/>
      <c r="R4305" s="30"/>
      <c r="S4305" s="30"/>
      <c r="T4305" s="30"/>
      <c r="U4305" s="30"/>
      <c r="V4305" s="30"/>
      <c r="W4305" s="30"/>
      <c r="X4305" s="31"/>
      <c r="Y4305" s="30"/>
      <c r="Z4305" s="32"/>
    </row>
    <row r="4306" spans="2:26" x14ac:dyDescent="0.2">
      <c r="B4306" s="34"/>
      <c r="C4306" s="30"/>
      <c r="D4306" s="30"/>
      <c r="E4306" s="30"/>
      <c r="F4306" s="30"/>
      <c r="G4306" s="30"/>
      <c r="H4306" s="30"/>
      <c r="I4306" s="30"/>
      <c r="J4306" s="30"/>
      <c r="K4306" s="30"/>
      <c r="L4306" s="30"/>
      <c r="M4306" s="30"/>
      <c r="N4306" s="30"/>
      <c r="O4306" s="30"/>
      <c r="P4306" s="30"/>
      <c r="Q4306" s="30"/>
      <c r="R4306" s="30"/>
      <c r="S4306" s="30"/>
      <c r="T4306" s="30"/>
      <c r="U4306" s="30"/>
      <c r="V4306" s="30"/>
      <c r="W4306" s="30"/>
      <c r="X4306" s="31"/>
      <c r="Y4306" s="30"/>
      <c r="Z4306" s="32"/>
    </row>
    <row r="4307" spans="2:26" x14ac:dyDescent="0.2">
      <c r="B4307" s="34"/>
      <c r="C4307" s="30"/>
      <c r="D4307" s="30"/>
      <c r="E4307" s="30"/>
      <c r="F4307" s="30"/>
      <c r="G4307" s="30"/>
      <c r="H4307" s="30"/>
      <c r="I4307" s="30"/>
      <c r="J4307" s="30"/>
      <c r="K4307" s="30"/>
      <c r="L4307" s="30"/>
      <c r="M4307" s="30"/>
      <c r="N4307" s="30"/>
      <c r="O4307" s="30"/>
      <c r="P4307" s="30"/>
      <c r="Q4307" s="30"/>
      <c r="R4307" s="30"/>
      <c r="S4307" s="30"/>
      <c r="T4307" s="30"/>
      <c r="U4307" s="30"/>
      <c r="V4307" s="30"/>
      <c r="W4307" s="30"/>
      <c r="X4307" s="31"/>
      <c r="Y4307" s="30"/>
      <c r="Z4307" s="32"/>
    </row>
    <row r="4308" spans="2:26" x14ac:dyDescent="0.2">
      <c r="B4308" s="34"/>
      <c r="C4308" s="30"/>
      <c r="D4308" s="30"/>
      <c r="E4308" s="30"/>
      <c r="F4308" s="30"/>
      <c r="G4308" s="30"/>
      <c r="H4308" s="30"/>
      <c r="I4308" s="30"/>
      <c r="J4308" s="30"/>
      <c r="K4308" s="30"/>
      <c r="L4308" s="30"/>
      <c r="M4308" s="30"/>
      <c r="N4308" s="30"/>
      <c r="O4308" s="30"/>
      <c r="P4308" s="30"/>
      <c r="Q4308" s="30"/>
      <c r="R4308" s="30"/>
      <c r="S4308" s="30"/>
      <c r="T4308" s="30"/>
      <c r="U4308" s="30"/>
      <c r="V4308" s="30"/>
      <c r="W4308" s="30"/>
      <c r="X4308" s="31"/>
      <c r="Y4308" s="30"/>
      <c r="Z4308" s="32"/>
    </row>
    <row r="4309" spans="2:26" x14ac:dyDescent="0.2">
      <c r="B4309" s="34"/>
      <c r="C4309" s="30"/>
      <c r="D4309" s="30"/>
      <c r="E4309" s="30"/>
      <c r="F4309" s="30"/>
      <c r="G4309" s="30"/>
      <c r="H4309" s="30"/>
      <c r="I4309" s="30"/>
      <c r="J4309" s="30"/>
      <c r="K4309" s="30"/>
      <c r="L4309" s="30"/>
      <c r="M4309" s="30"/>
      <c r="N4309" s="30"/>
      <c r="O4309" s="30"/>
      <c r="P4309" s="30"/>
      <c r="Q4309" s="30"/>
      <c r="R4309" s="30"/>
      <c r="S4309" s="30"/>
      <c r="T4309" s="30"/>
      <c r="U4309" s="30"/>
      <c r="V4309" s="30"/>
      <c r="W4309" s="30"/>
      <c r="X4309" s="31"/>
      <c r="Y4309" s="30"/>
      <c r="Z4309" s="32"/>
    </row>
    <row r="4310" spans="2:26" x14ac:dyDescent="0.2">
      <c r="B4310" s="34"/>
      <c r="C4310" s="30"/>
      <c r="D4310" s="30"/>
      <c r="E4310" s="30"/>
      <c r="F4310" s="30"/>
      <c r="G4310" s="30"/>
      <c r="H4310" s="30"/>
      <c r="I4310" s="30"/>
      <c r="J4310" s="30"/>
      <c r="K4310" s="30"/>
      <c r="L4310" s="30"/>
      <c r="M4310" s="30"/>
      <c r="N4310" s="30"/>
      <c r="O4310" s="30"/>
      <c r="P4310" s="30"/>
      <c r="Q4310" s="30"/>
      <c r="R4310" s="30"/>
      <c r="S4310" s="30"/>
      <c r="T4310" s="30"/>
      <c r="U4310" s="30"/>
      <c r="V4310" s="30"/>
      <c r="W4310" s="30"/>
      <c r="X4310" s="31"/>
      <c r="Y4310" s="30"/>
      <c r="Z4310" s="32"/>
    </row>
    <row r="4311" spans="2:26" x14ac:dyDescent="0.2">
      <c r="B4311" s="34"/>
      <c r="C4311" s="30"/>
      <c r="D4311" s="30"/>
      <c r="E4311" s="30"/>
      <c r="F4311" s="30"/>
      <c r="G4311" s="30"/>
      <c r="H4311" s="30"/>
      <c r="I4311" s="30"/>
      <c r="J4311" s="30"/>
      <c r="K4311" s="30"/>
      <c r="L4311" s="30"/>
      <c r="M4311" s="30"/>
      <c r="N4311" s="30"/>
      <c r="O4311" s="30"/>
      <c r="P4311" s="30"/>
      <c r="Q4311" s="30"/>
      <c r="R4311" s="30"/>
      <c r="S4311" s="30"/>
      <c r="T4311" s="30"/>
      <c r="U4311" s="30"/>
      <c r="V4311" s="30"/>
      <c r="W4311" s="30"/>
      <c r="X4311" s="31"/>
      <c r="Y4311" s="30"/>
      <c r="Z4311" s="32"/>
    </row>
    <row r="4312" spans="2:26" x14ac:dyDescent="0.2">
      <c r="B4312" s="34"/>
      <c r="C4312" s="30"/>
      <c r="D4312" s="30"/>
      <c r="E4312" s="30"/>
      <c r="F4312" s="30"/>
      <c r="G4312" s="30"/>
      <c r="H4312" s="30"/>
      <c r="I4312" s="30"/>
      <c r="J4312" s="30"/>
      <c r="K4312" s="30"/>
      <c r="L4312" s="30"/>
      <c r="M4312" s="30"/>
      <c r="N4312" s="30"/>
      <c r="O4312" s="30"/>
      <c r="P4312" s="30"/>
      <c r="Q4312" s="30"/>
      <c r="R4312" s="30"/>
      <c r="S4312" s="30"/>
      <c r="T4312" s="30"/>
      <c r="U4312" s="30"/>
      <c r="V4312" s="30"/>
      <c r="W4312" s="30"/>
      <c r="X4312" s="31"/>
      <c r="Y4312" s="30"/>
      <c r="Z4312" s="32"/>
    </row>
    <row r="4313" spans="2:26" x14ac:dyDescent="0.2">
      <c r="B4313" s="34"/>
      <c r="C4313" s="30"/>
      <c r="D4313" s="30"/>
      <c r="E4313" s="30"/>
      <c r="F4313" s="30"/>
      <c r="G4313" s="30"/>
      <c r="H4313" s="30"/>
      <c r="I4313" s="30"/>
      <c r="J4313" s="30"/>
      <c r="K4313" s="30"/>
      <c r="L4313" s="30"/>
      <c r="M4313" s="30"/>
      <c r="N4313" s="30"/>
      <c r="O4313" s="30"/>
      <c r="P4313" s="30"/>
      <c r="Q4313" s="30"/>
      <c r="R4313" s="30"/>
      <c r="S4313" s="30"/>
      <c r="T4313" s="30"/>
      <c r="U4313" s="30"/>
      <c r="V4313" s="30"/>
      <c r="W4313" s="30"/>
      <c r="X4313" s="31"/>
      <c r="Y4313" s="30"/>
      <c r="Z4313" s="32"/>
    </row>
    <row r="4314" spans="2:26" x14ac:dyDescent="0.2">
      <c r="B4314" s="34"/>
      <c r="C4314" s="30"/>
      <c r="D4314" s="30"/>
      <c r="E4314" s="30"/>
      <c r="F4314" s="30"/>
      <c r="G4314" s="30"/>
      <c r="H4314" s="30"/>
      <c r="I4314" s="30"/>
      <c r="J4314" s="30"/>
      <c r="K4314" s="30"/>
      <c r="L4314" s="30"/>
      <c r="M4314" s="30"/>
      <c r="N4314" s="30"/>
      <c r="O4314" s="30"/>
      <c r="P4314" s="30"/>
      <c r="Q4314" s="30"/>
      <c r="R4314" s="30"/>
      <c r="S4314" s="30"/>
      <c r="T4314" s="30"/>
      <c r="U4314" s="30"/>
      <c r="V4314" s="30"/>
      <c r="W4314" s="30"/>
      <c r="X4314" s="31"/>
      <c r="Y4314" s="30"/>
      <c r="Z4314" s="32"/>
    </row>
    <row r="4315" spans="2:26" x14ac:dyDescent="0.2">
      <c r="B4315" s="34"/>
      <c r="C4315" s="30"/>
      <c r="D4315" s="30"/>
      <c r="E4315" s="30"/>
      <c r="F4315" s="30"/>
      <c r="G4315" s="30"/>
      <c r="H4315" s="30"/>
      <c r="I4315" s="30"/>
      <c r="J4315" s="30"/>
      <c r="K4315" s="30"/>
      <c r="L4315" s="30"/>
      <c r="M4315" s="30"/>
      <c r="N4315" s="30"/>
      <c r="O4315" s="30"/>
      <c r="P4315" s="30"/>
      <c r="Q4315" s="30"/>
      <c r="R4315" s="30"/>
      <c r="S4315" s="30"/>
      <c r="T4315" s="30"/>
      <c r="U4315" s="30"/>
      <c r="V4315" s="30"/>
      <c r="W4315" s="30"/>
      <c r="X4315" s="31"/>
      <c r="Y4315" s="30"/>
      <c r="Z4315" s="32"/>
    </row>
    <row r="4316" spans="2:26" x14ac:dyDescent="0.2">
      <c r="B4316" s="34"/>
      <c r="C4316" s="30"/>
      <c r="D4316" s="30"/>
      <c r="E4316" s="30"/>
      <c r="F4316" s="30"/>
      <c r="G4316" s="30"/>
      <c r="H4316" s="30"/>
      <c r="I4316" s="30"/>
      <c r="J4316" s="30"/>
      <c r="K4316" s="30"/>
      <c r="L4316" s="30"/>
      <c r="M4316" s="30"/>
      <c r="N4316" s="30"/>
      <c r="O4316" s="30"/>
      <c r="P4316" s="30"/>
      <c r="Q4316" s="30"/>
      <c r="R4316" s="30"/>
      <c r="S4316" s="30"/>
      <c r="T4316" s="30"/>
      <c r="U4316" s="30"/>
      <c r="V4316" s="30"/>
      <c r="W4316" s="30"/>
      <c r="X4316" s="31"/>
      <c r="Y4316" s="30"/>
      <c r="Z4316" s="32"/>
    </row>
    <row r="4317" spans="2:26" x14ac:dyDescent="0.2">
      <c r="B4317" s="34"/>
      <c r="C4317" s="30"/>
      <c r="D4317" s="30"/>
      <c r="E4317" s="30"/>
      <c r="F4317" s="30"/>
      <c r="G4317" s="30"/>
      <c r="H4317" s="30"/>
      <c r="I4317" s="30"/>
      <c r="J4317" s="30"/>
      <c r="K4317" s="30"/>
      <c r="L4317" s="30"/>
      <c r="M4317" s="30"/>
      <c r="N4317" s="30"/>
      <c r="O4317" s="30"/>
      <c r="P4317" s="30"/>
      <c r="Q4317" s="30"/>
      <c r="R4317" s="30"/>
      <c r="S4317" s="30"/>
      <c r="T4317" s="30"/>
      <c r="U4317" s="30"/>
      <c r="V4317" s="30"/>
      <c r="W4317" s="30"/>
      <c r="X4317" s="31"/>
      <c r="Y4317" s="30"/>
      <c r="Z4317" s="32"/>
    </row>
    <row r="4318" spans="2:26" x14ac:dyDescent="0.2">
      <c r="B4318" s="34"/>
      <c r="C4318" s="30"/>
      <c r="D4318" s="30"/>
      <c r="E4318" s="30"/>
      <c r="F4318" s="30"/>
      <c r="G4318" s="30"/>
      <c r="H4318" s="30"/>
      <c r="I4318" s="30"/>
      <c r="J4318" s="30"/>
      <c r="K4318" s="30"/>
      <c r="L4318" s="30"/>
      <c r="M4318" s="30"/>
      <c r="N4318" s="30"/>
      <c r="O4318" s="30"/>
      <c r="P4318" s="30"/>
      <c r="Q4318" s="30"/>
      <c r="R4318" s="30"/>
      <c r="S4318" s="30"/>
      <c r="T4318" s="30"/>
      <c r="U4318" s="30"/>
      <c r="V4318" s="30"/>
      <c r="W4318" s="30"/>
      <c r="X4318" s="31"/>
      <c r="Y4318" s="30"/>
      <c r="Z4318" s="32"/>
    </row>
    <row r="4319" spans="2:26" x14ac:dyDescent="0.2">
      <c r="B4319" s="34"/>
      <c r="C4319" s="30"/>
      <c r="D4319" s="30"/>
      <c r="E4319" s="30"/>
      <c r="F4319" s="30"/>
      <c r="G4319" s="30"/>
      <c r="H4319" s="30"/>
      <c r="I4319" s="30"/>
      <c r="J4319" s="30"/>
      <c r="K4319" s="30"/>
      <c r="L4319" s="30"/>
      <c r="M4319" s="30"/>
      <c r="N4319" s="30"/>
      <c r="O4319" s="30"/>
      <c r="P4319" s="30"/>
      <c r="Q4319" s="30"/>
      <c r="R4319" s="30"/>
      <c r="S4319" s="30"/>
      <c r="T4319" s="30"/>
      <c r="U4319" s="30"/>
      <c r="V4319" s="30"/>
      <c r="W4319" s="30"/>
      <c r="X4319" s="31"/>
      <c r="Y4319" s="30"/>
      <c r="Z4319" s="32"/>
    </row>
    <row r="4320" spans="2:26" x14ac:dyDescent="0.2">
      <c r="B4320" s="34"/>
      <c r="C4320" s="30"/>
      <c r="D4320" s="30"/>
      <c r="E4320" s="30"/>
      <c r="F4320" s="30"/>
      <c r="G4320" s="30"/>
      <c r="H4320" s="30"/>
      <c r="I4320" s="30"/>
      <c r="J4320" s="30"/>
      <c r="K4320" s="30"/>
      <c r="L4320" s="30"/>
      <c r="M4320" s="30"/>
      <c r="N4320" s="30"/>
      <c r="O4320" s="30"/>
      <c r="P4320" s="30"/>
      <c r="Q4320" s="30"/>
      <c r="R4320" s="30"/>
      <c r="S4320" s="30"/>
      <c r="T4320" s="30"/>
      <c r="U4320" s="30"/>
      <c r="V4320" s="30"/>
      <c r="W4320" s="30"/>
      <c r="X4320" s="31"/>
      <c r="Y4320" s="30"/>
      <c r="Z4320" s="32"/>
    </row>
    <row r="4321" spans="2:26" x14ac:dyDescent="0.2">
      <c r="B4321" s="34"/>
      <c r="C4321" s="30"/>
      <c r="D4321" s="30"/>
      <c r="E4321" s="30"/>
      <c r="F4321" s="30"/>
      <c r="G4321" s="30"/>
      <c r="H4321" s="30"/>
      <c r="I4321" s="30"/>
      <c r="J4321" s="30"/>
      <c r="K4321" s="30"/>
      <c r="L4321" s="30"/>
      <c r="M4321" s="30"/>
      <c r="N4321" s="30"/>
      <c r="O4321" s="30"/>
      <c r="P4321" s="30"/>
      <c r="Q4321" s="30"/>
      <c r="R4321" s="30"/>
      <c r="S4321" s="30"/>
      <c r="T4321" s="30"/>
      <c r="U4321" s="30"/>
      <c r="V4321" s="30"/>
      <c r="W4321" s="30"/>
      <c r="X4321" s="31"/>
      <c r="Y4321" s="30"/>
      <c r="Z4321" s="32"/>
    </row>
    <row r="4322" spans="2:26" x14ac:dyDescent="0.2">
      <c r="B4322" s="34"/>
      <c r="C4322" s="30"/>
      <c r="D4322" s="30"/>
      <c r="E4322" s="30"/>
      <c r="F4322" s="30"/>
      <c r="G4322" s="30"/>
      <c r="H4322" s="30"/>
      <c r="I4322" s="30"/>
      <c r="J4322" s="30"/>
      <c r="K4322" s="30"/>
      <c r="L4322" s="30"/>
      <c r="M4322" s="30"/>
      <c r="N4322" s="30"/>
      <c r="O4322" s="30"/>
      <c r="P4322" s="30"/>
      <c r="Q4322" s="30"/>
      <c r="R4322" s="30"/>
      <c r="S4322" s="30"/>
      <c r="T4322" s="30"/>
      <c r="U4322" s="30"/>
      <c r="V4322" s="30"/>
      <c r="W4322" s="30"/>
      <c r="X4322" s="31"/>
      <c r="Y4322" s="30"/>
      <c r="Z4322" s="32"/>
    </row>
    <row r="4323" spans="2:26" x14ac:dyDescent="0.2">
      <c r="B4323" s="34"/>
      <c r="C4323" s="30"/>
      <c r="D4323" s="30"/>
      <c r="E4323" s="30"/>
      <c r="F4323" s="30"/>
      <c r="G4323" s="30"/>
      <c r="H4323" s="30"/>
      <c r="I4323" s="30"/>
      <c r="J4323" s="30"/>
      <c r="K4323" s="30"/>
      <c r="L4323" s="30"/>
      <c r="M4323" s="30"/>
      <c r="N4323" s="30"/>
      <c r="O4323" s="30"/>
      <c r="P4323" s="30"/>
      <c r="Q4323" s="30"/>
      <c r="R4323" s="30"/>
      <c r="S4323" s="30"/>
      <c r="T4323" s="30"/>
      <c r="U4323" s="30"/>
      <c r="V4323" s="30"/>
      <c r="W4323" s="30"/>
      <c r="X4323" s="31"/>
      <c r="Y4323" s="30"/>
      <c r="Z4323" s="32"/>
    </row>
    <row r="4324" spans="2:26" x14ac:dyDescent="0.2">
      <c r="B4324" s="34"/>
      <c r="C4324" s="30"/>
      <c r="D4324" s="30"/>
      <c r="E4324" s="30"/>
      <c r="F4324" s="30"/>
      <c r="G4324" s="30"/>
      <c r="H4324" s="30"/>
      <c r="I4324" s="30"/>
      <c r="J4324" s="30"/>
      <c r="K4324" s="30"/>
      <c r="L4324" s="30"/>
      <c r="M4324" s="30"/>
      <c r="N4324" s="30"/>
      <c r="O4324" s="30"/>
      <c r="P4324" s="30"/>
      <c r="Q4324" s="30"/>
      <c r="R4324" s="30"/>
      <c r="S4324" s="30"/>
      <c r="T4324" s="30"/>
      <c r="U4324" s="30"/>
      <c r="V4324" s="30"/>
      <c r="W4324" s="30"/>
      <c r="X4324" s="31"/>
      <c r="Y4324" s="30"/>
      <c r="Z4324" s="32"/>
    </row>
    <row r="4325" spans="2:26" x14ac:dyDescent="0.2">
      <c r="B4325" s="34"/>
      <c r="C4325" s="30"/>
      <c r="D4325" s="30"/>
      <c r="E4325" s="30"/>
      <c r="F4325" s="30"/>
      <c r="G4325" s="30"/>
      <c r="H4325" s="30"/>
      <c r="I4325" s="30"/>
      <c r="J4325" s="30"/>
      <c r="K4325" s="30"/>
      <c r="L4325" s="30"/>
      <c r="M4325" s="30"/>
      <c r="N4325" s="30"/>
      <c r="O4325" s="30"/>
      <c r="P4325" s="30"/>
      <c r="Q4325" s="30"/>
      <c r="R4325" s="30"/>
      <c r="S4325" s="30"/>
      <c r="T4325" s="30"/>
      <c r="U4325" s="30"/>
      <c r="V4325" s="30"/>
      <c r="W4325" s="30"/>
      <c r="X4325" s="31"/>
      <c r="Y4325" s="30"/>
      <c r="Z4325" s="32"/>
    </row>
    <row r="4326" spans="2:26" x14ac:dyDescent="0.2">
      <c r="B4326" s="34"/>
      <c r="C4326" s="30"/>
      <c r="D4326" s="30"/>
      <c r="E4326" s="30"/>
      <c r="F4326" s="30"/>
      <c r="G4326" s="30"/>
      <c r="H4326" s="30"/>
      <c r="I4326" s="30"/>
      <c r="J4326" s="30"/>
      <c r="K4326" s="30"/>
      <c r="L4326" s="30"/>
      <c r="M4326" s="30"/>
      <c r="N4326" s="30"/>
      <c r="O4326" s="30"/>
      <c r="P4326" s="30"/>
      <c r="Q4326" s="30"/>
      <c r="R4326" s="30"/>
      <c r="S4326" s="30"/>
      <c r="T4326" s="30"/>
      <c r="U4326" s="30"/>
      <c r="V4326" s="30"/>
      <c r="W4326" s="30"/>
      <c r="X4326" s="31"/>
      <c r="Y4326" s="30"/>
      <c r="Z4326" s="32"/>
    </row>
    <row r="4327" spans="2:26" x14ac:dyDescent="0.2">
      <c r="B4327" s="34"/>
      <c r="C4327" s="30"/>
      <c r="D4327" s="30"/>
      <c r="E4327" s="30"/>
      <c r="F4327" s="30"/>
      <c r="G4327" s="30"/>
      <c r="H4327" s="30"/>
      <c r="I4327" s="30"/>
      <c r="J4327" s="30"/>
      <c r="K4327" s="30"/>
      <c r="L4327" s="30"/>
      <c r="M4327" s="30"/>
      <c r="N4327" s="30"/>
      <c r="O4327" s="30"/>
      <c r="P4327" s="30"/>
      <c r="Q4327" s="30"/>
      <c r="R4327" s="30"/>
      <c r="S4327" s="30"/>
      <c r="T4327" s="30"/>
      <c r="U4327" s="30"/>
      <c r="V4327" s="30"/>
      <c r="W4327" s="30"/>
      <c r="X4327" s="31"/>
      <c r="Y4327" s="30"/>
      <c r="Z4327" s="32"/>
    </row>
    <row r="4328" spans="2:26" x14ac:dyDescent="0.2">
      <c r="B4328" s="34"/>
      <c r="C4328" s="30"/>
      <c r="D4328" s="30"/>
      <c r="E4328" s="30"/>
      <c r="F4328" s="30"/>
      <c r="G4328" s="30"/>
      <c r="H4328" s="30"/>
      <c r="I4328" s="30"/>
      <c r="J4328" s="30"/>
      <c r="K4328" s="30"/>
      <c r="L4328" s="30"/>
      <c r="M4328" s="30"/>
      <c r="N4328" s="30"/>
      <c r="O4328" s="30"/>
      <c r="P4328" s="30"/>
      <c r="Q4328" s="30"/>
      <c r="R4328" s="30"/>
      <c r="S4328" s="30"/>
      <c r="T4328" s="30"/>
      <c r="U4328" s="30"/>
      <c r="V4328" s="30"/>
      <c r="W4328" s="30"/>
      <c r="X4328" s="31"/>
      <c r="Y4328" s="30"/>
      <c r="Z4328" s="32"/>
    </row>
    <row r="4329" spans="2:26" x14ac:dyDescent="0.2">
      <c r="B4329" s="34"/>
      <c r="C4329" s="30"/>
      <c r="D4329" s="30"/>
      <c r="E4329" s="30"/>
      <c r="F4329" s="30"/>
      <c r="G4329" s="30"/>
      <c r="H4329" s="30"/>
      <c r="I4329" s="30"/>
      <c r="J4329" s="30"/>
      <c r="K4329" s="30"/>
      <c r="L4329" s="30"/>
      <c r="M4329" s="30"/>
      <c r="N4329" s="30"/>
      <c r="O4329" s="30"/>
      <c r="P4329" s="30"/>
      <c r="Q4329" s="30"/>
      <c r="R4329" s="30"/>
      <c r="S4329" s="30"/>
      <c r="T4329" s="30"/>
      <c r="U4329" s="30"/>
      <c r="V4329" s="30"/>
      <c r="W4329" s="30"/>
      <c r="X4329" s="31"/>
      <c r="Y4329" s="30"/>
      <c r="Z4329" s="32"/>
    </row>
    <row r="4330" spans="2:26" x14ac:dyDescent="0.2">
      <c r="B4330" s="34"/>
      <c r="C4330" s="30"/>
      <c r="D4330" s="30"/>
      <c r="E4330" s="30"/>
      <c r="F4330" s="30"/>
      <c r="G4330" s="30"/>
      <c r="H4330" s="30"/>
      <c r="I4330" s="30"/>
      <c r="J4330" s="30"/>
      <c r="K4330" s="30"/>
      <c r="L4330" s="30"/>
      <c r="M4330" s="30"/>
      <c r="N4330" s="30"/>
      <c r="O4330" s="30"/>
      <c r="P4330" s="30"/>
      <c r="Q4330" s="30"/>
      <c r="R4330" s="30"/>
      <c r="S4330" s="30"/>
      <c r="T4330" s="30"/>
      <c r="U4330" s="30"/>
      <c r="V4330" s="30"/>
      <c r="W4330" s="30"/>
      <c r="X4330" s="31"/>
      <c r="Y4330" s="30"/>
      <c r="Z4330" s="32"/>
    </row>
    <row r="4331" spans="2:26" x14ac:dyDescent="0.2">
      <c r="B4331" s="34"/>
      <c r="C4331" s="30"/>
      <c r="D4331" s="30"/>
      <c r="E4331" s="30"/>
      <c r="F4331" s="30"/>
      <c r="G4331" s="30"/>
      <c r="H4331" s="30"/>
      <c r="I4331" s="30"/>
      <c r="J4331" s="30"/>
      <c r="K4331" s="30"/>
      <c r="L4331" s="30"/>
      <c r="M4331" s="30"/>
      <c r="N4331" s="30"/>
      <c r="O4331" s="30"/>
      <c r="P4331" s="30"/>
      <c r="Q4331" s="30"/>
      <c r="R4331" s="30"/>
      <c r="S4331" s="30"/>
      <c r="T4331" s="30"/>
      <c r="U4331" s="30"/>
      <c r="V4331" s="30"/>
      <c r="W4331" s="30"/>
      <c r="X4331" s="31"/>
      <c r="Y4331" s="30"/>
      <c r="Z4331" s="32"/>
    </row>
    <row r="4332" spans="2:26" x14ac:dyDescent="0.2">
      <c r="B4332" s="34"/>
      <c r="C4332" s="30"/>
      <c r="D4332" s="30"/>
      <c r="E4332" s="30"/>
      <c r="F4332" s="30"/>
      <c r="G4332" s="30"/>
      <c r="H4332" s="30"/>
      <c r="I4332" s="30"/>
      <c r="J4332" s="30"/>
      <c r="K4332" s="30"/>
      <c r="L4332" s="30"/>
      <c r="M4332" s="30"/>
      <c r="N4332" s="30"/>
      <c r="O4332" s="30"/>
      <c r="P4332" s="30"/>
      <c r="Q4332" s="30"/>
      <c r="R4332" s="30"/>
      <c r="S4332" s="30"/>
      <c r="T4332" s="30"/>
      <c r="U4332" s="30"/>
      <c r="V4332" s="30"/>
      <c r="W4332" s="30"/>
      <c r="X4332" s="31"/>
      <c r="Y4332" s="30"/>
      <c r="Z4332" s="32"/>
    </row>
    <row r="4333" spans="2:26" x14ac:dyDescent="0.2">
      <c r="B4333" s="34"/>
      <c r="C4333" s="30"/>
      <c r="D4333" s="30"/>
      <c r="E4333" s="30"/>
      <c r="F4333" s="30"/>
      <c r="G4333" s="30"/>
      <c r="H4333" s="30"/>
      <c r="I4333" s="30"/>
      <c r="J4333" s="30"/>
      <c r="K4333" s="30"/>
      <c r="L4333" s="30"/>
      <c r="M4333" s="30"/>
      <c r="N4333" s="30"/>
      <c r="O4333" s="30"/>
      <c r="P4333" s="30"/>
      <c r="Q4333" s="30"/>
      <c r="R4333" s="30"/>
      <c r="S4333" s="30"/>
      <c r="T4333" s="30"/>
      <c r="U4333" s="30"/>
      <c r="V4333" s="30"/>
      <c r="W4333" s="30"/>
      <c r="X4333" s="31"/>
      <c r="Y4333" s="30"/>
      <c r="Z4333" s="32"/>
    </row>
    <row r="4334" spans="2:26" x14ac:dyDescent="0.2">
      <c r="B4334" s="34"/>
      <c r="C4334" s="30"/>
      <c r="D4334" s="30"/>
      <c r="E4334" s="30"/>
      <c r="F4334" s="30"/>
      <c r="G4334" s="30"/>
      <c r="H4334" s="30"/>
      <c r="I4334" s="30"/>
      <c r="J4334" s="30"/>
      <c r="K4334" s="30"/>
      <c r="L4334" s="30"/>
      <c r="M4334" s="30"/>
      <c r="N4334" s="30"/>
      <c r="O4334" s="30"/>
      <c r="P4334" s="30"/>
      <c r="Q4334" s="30"/>
      <c r="R4334" s="30"/>
      <c r="S4334" s="30"/>
      <c r="T4334" s="30"/>
      <c r="U4334" s="30"/>
      <c r="V4334" s="30"/>
      <c r="W4334" s="30"/>
      <c r="X4334" s="31"/>
      <c r="Y4334" s="30"/>
      <c r="Z4334" s="32"/>
    </row>
    <row r="4335" spans="2:26" x14ac:dyDescent="0.2">
      <c r="B4335" s="34"/>
      <c r="C4335" s="30"/>
      <c r="D4335" s="30"/>
      <c r="E4335" s="30"/>
      <c r="F4335" s="30"/>
      <c r="G4335" s="30"/>
      <c r="H4335" s="30"/>
      <c r="I4335" s="30"/>
      <c r="J4335" s="30"/>
      <c r="K4335" s="30"/>
      <c r="L4335" s="30"/>
      <c r="M4335" s="30"/>
      <c r="N4335" s="30"/>
      <c r="O4335" s="30"/>
      <c r="P4335" s="30"/>
      <c r="Q4335" s="30"/>
      <c r="R4335" s="30"/>
      <c r="S4335" s="30"/>
      <c r="T4335" s="30"/>
      <c r="U4335" s="30"/>
      <c r="V4335" s="30"/>
      <c r="W4335" s="30"/>
      <c r="X4335" s="31"/>
      <c r="Y4335" s="30"/>
      <c r="Z4335" s="32"/>
    </row>
    <row r="4336" spans="2:26" x14ac:dyDescent="0.2">
      <c r="B4336" s="34"/>
      <c r="C4336" s="30"/>
      <c r="D4336" s="30"/>
      <c r="E4336" s="30"/>
      <c r="F4336" s="30"/>
      <c r="G4336" s="30"/>
      <c r="H4336" s="30"/>
      <c r="I4336" s="30"/>
      <c r="J4336" s="30"/>
      <c r="K4336" s="30"/>
      <c r="L4336" s="30"/>
      <c r="M4336" s="30"/>
      <c r="N4336" s="30"/>
      <c r="O4336" s="30"/>
      <c r="P4336" s="30"/>
      <c r="Q4336" s="30"/>
      <c r="R4336" s="30"/>
      <c r="S4336" s="30"/>
      <c r="T4336" s="30"/>
      <c r="U4336" s="30"/>
      <c r="V4336" s="30"/>
      <c r="W4336" s="30"/>
      <c r="X4336" s="31"/>
      <c r="Y4336" s="30"/>
      <c r="Z4336" s="32"/>
    </row>
    <row r="4337" spans="2:26" x14ac:dyDescent="0.2">
      <c r="B4337" s="34"/>
      <c r="C4337" s="30"/>
      <c r="D4337" s="30"/>
      <c r="E4337" s="30"/>
      <c r="F4337" s="30"/>
      <c r="G4337" s="30"/>
      <c r="H4337" s="30"/>
      <c r="I4337" s="30"/>
      <c r="J4337" s="30"/>
      <c r="K4337" s="30"/>
      <c r="L4337" s="30"/>
      <c r="M4337" s="30"/>
      <c r="N4337" s="30"/>
      <c r="O4337" s="30"/>
      <c r="P4337" s="30"/>
      <c r="Q4337" s="30"/>
      <c r="R4337" s="30"/>
      <c r="S4337" s="30"/>
      <c r="T4337" s="30"/>
      <c r="U4337" s="30"/>
      <c r="V4337" s="30"/>
      <c r="W4337" s="30"/>
      <c r="X4337" s="31"/>
      <c r="Y4337" s="30"/>
      <c r="Z4337" s="32"/>
    </row>
    <row r="4338" spans="2:26" x14ac:dyDescent="0.2">
      <c r="B4338" s="34"/>
      <c r="C4338" s="30"/>
      <c r="D4338" s="30"/>
      <c r="E4338" s="30"/>
      <c r="F4338" s="30"/>
      <c r="G4338" s="30"/>
      <c r="H4338" s="30"/>
      <c r="I4338" s="30"/>
      <c r="J4338" s="30"/>
      <c r="K4338" s="30"/>
      <c r="L4338" s="30"/>
      <c r="M4338" s="30"/>
      <c r="N4338" s="30"/>
      <c r="O4338" s="30"/>
      <c r="P4338" s="30"/>
      <c r="Q4338" s="30"/>
      <c r="R4338" s="30"/>
      <c r="S4338" s="30"/>
      <c r="T4338" s="30"/>
      <c r="U4338" s="30"/>
      <c r="V4338" s="30"/>
      <c r="W4338" s="30"/>
      <c r="X4338" s="31"/>
      <c r="Y4338" s="30"/>
      <c r="Z4338" s="32"/>
    </row>
    <row r="4339" spans="2:26" x14ac:dyDescent="0.2">
      <c r="B4339" s="34"/>
      <c r="C4339" s="30"/>
      <c r="D4339" s="30"/>
      <c r="E4339" s="30"/>
      <c r="F4339" s="30"/>
      <c r="G4339" s="30"/>
      <c r="H4339" s="30"/>
      <c r="I4339" s="30"/>
      <c r="J4339" s="30"/>
      <c r="K4339" s="30"/>
      <c r="L4339" s="30"/>
      <c r="M4339" s="30"/>
      <c r="N4339" s="30"/>
      <c r="O4339" s="30"/>
      <c r="P4339" s="30"/>
      <c r="Q4339" s="30"/>
      <c r="R4339" s="30"/>
      <c r="S4339" s="30"/>
      <c r="T4339" s="30"/>
      <c r="U4339" s="30"/>
      <c r="V4339" s="30"/>
      <c r="W4339" s="30"/>
      <c r="X4339" s="31"/>
      <c r="Y4339" s="30"/>
      <c r="Z4339" s="32"/>
    </row>
    <row r="4340" spans="2:26" x14ac:dyDescent="0.2">
      <c r="B4340" s="34"/>
      <c r="C4340" s="30"/>
      <c r="D4340" s="30"/>
      <c r="E4340" s="30"/>
      <c r="F4340" s="30"/>
      <c r="G4340" s="30"/>
      <c r="H4340" s="30"/>
      <c r="I4340" s="30"/>
      <c r="J4340" s="30"/>
      <c r="K4340" s="30"/>
      <c r="L4340" s="30"/>
      <c r="M4340" s="30"/>
      <c r="N4340" s="30"/>
      <c r="O4340" s="30"/>
      <c r="P4340" s="30"/>
      <c r="Q4340" s="30"/>
      <c r="R4340" s="30"/>
      <c r="S4340" s="30"/>
      <c r="T4340" s="30"/>
      <c r="U4340" s="30"/>
      <c r="V4340" s="30"/>
      <c r="W4340" s="30"/>
      <c r="X4340" s="31"/>
      <c r="Y4340" s="30"/>
      <c r="Z4340" s="32"/>
    </row>
    <row r="4341" spans="2:26" x14ac:dyDescent="0.2">
      <c r="B4341" s="34"/>
      <c r="C4341" s="30"/>
      <c r="D4341" s="30"/>
      <c r="E4341" s="30"/>
      <c r="F4341" s="30"/>
      <c r="G4341" s="30"/>
      <c r="H4341" s="30"/>
      <c r="I4341" s="30"/>
      <c r="J4341" s="30"/>
      <c r="K4341" s="30"/>
      <c r="L4341" s="30"/>
      <c r="M4341" s="30"/>
      <c r="N4341" s="30"/>
      <c r="O4341" s="30"/>
      <c r="P4341" s="30"/>
      <c r="Q4341" s="30"/>
      <c r="R4341" s="30"/>
      <c r="S4341" s="30"/>
      <c r="T4341" s="30"/>
      <c r="U4341" s="30"/>
      <c r="V4341" s="30"/>
      <c r="W4341" s="30"/>
      <c r="X4341" s="31"/>
      <c r="Y4341" s="30"/>
      <c r="Z4341" s="32"/>
    </row>
    <row r="4342" spans="2:26" x14ac:dyDescent="0.2">
      <c r="B4342" s="34"/>
      <c r="C4342" s="30"/>
      <c r="D4342" s="30"/>
      <c r="E4342" s="30"/>
      <c r="F4342" s="30"/>
      <c r="G4342" s="30"/>
      <c r="H4342" s="30"/>
      <c r="I4342" s="30"/>
      <c r="J4342" s="30"/>
      <c r="K4342" s="30"/>
      <c r="L4342" s="30"/>
      <c r="M4342" s="30"/>
      <c r="N4342" s="30"/>
      <c r="O4342" s="30"/>
      <c r="P4342" s="30"/>
      <c r="Q4342" s="30"/>
      <c r="R4342" s="30"/>
      <c r="S4342" s="30"/>
      <c r="T4342" s="30"/>
      <c r="U4342" s="30"/>
      <c r="V4342" s="30"/>
      <c r="W4342" s="30"/>
      <c r="X4342" s="31"/>
      <c r="Y4342" s="30"/>
      <c r="Z4342" s="32"/>
    </row>
    <row r="4343" spans="2:26" x14ac:dyDescent="0.2">
      <c r="B4343" s="34"/>
      <c r="C4343" s="30"/>
      <c r="D4343" s="30"/>
      <c r="E4343" s="30"/>
      <c r="F4343" s="30"/>
      <c r="G4343" s="30"/>
      <c r="H4343" s="30"/>
      <c r="I4343" s="30"/>
      <c r="J4343" s="30"/>
      <c r="K4343" s="30"/>
      <c r="L4343" s="30"/>
      <c r="M4343" s="30"/>
      <c r="N4343" s="30"/>
      <c r="O4343" s="30"/>
      <c r="P4343" s="30"/>
      <c r="Q4343" s="30"/>
      <c r="R4343" s="30"/>
      <c r="S4343" s="30"/>
      <c r="T4343" s="30"/>
      <c r="U4343" s="30"/>
      <c r="V4343" s="30"/>
      <c r="W4343" s="30"/>
      <c r="X4343" s="31"/>
      <c r="Y4343" s="30"/>
      <c r="Z4343" s="32"/>
    </row>
    <row r="4344" spans="2:26" x14ac:dyDescent="0.2">
      <c r="B4344" s="34"/>
      <c r="C4344" s="30"/>
      <c r="D4344" s="30"/>
      <c r="E4344" s="30"/>
      <c r="F4344" s="30"/>
      <c r="G4344" s="30"/>
      <c r="H4344" s="30"/>
      <c r="I4344" s="30"/>
      <c r="J4344" s="30"/>
      <c r="K4344" s="30"/>
      <c r="L4344" s="30"/>
      <c r="M4344" s="30"/>
      <c r="N4344" s="30"/>
      <c r="O4344" s="30"/>
      <c r="P4344" s="30"/>
      <c r="Q4344" s="30"/>
      <c r="R4344" s="30"/>
      <c r="S4344" s="30"/>
      <c r="T4344" s="30"/>
      <c r="U4344" s="30"/>
      <c r="V4344" s="30"/>
      <c r="W4344" s="30"/>
      <c r="X4344" s="31"/>
      <c r="Y4344" s="30"/>
      <c r="Z4344" s="32"/>
    </row>
    <row r="4345" spans="2:26" x14ac:dyDescent="0.2">
      <c r="B4345" s="34"/>
      <c r="C4345" s="30"/>
      <c r="D4345" s="30"/>
      <c r="E4345" s="30"/>
      <c r="F4345" s="30"/>
      <c r="G4345" s="30"/>
      <c r="H4345" s="30"/>
      <c r="I4345" s="30"/>
      <c r="J4345" s="30"/>
      <c r="K4345" s="30"/>
      <c r="L4345" s="30"/>
      <c r="M4345" s="30"/>
      <c r="N4345" s="30"/>
      <c r="O4345" s="30"/>
      <c r="P4345" s="30"/>
      <c r="Q4345" s="30"/>
      <c r="R4345" s="30"/>
      <c r="S4345" s="30"/>
      <c r="T4345" s="30"/>
      <c r="U4345" s="30"/>
      <c r="V4345" s="30"/>
      <c r="W4345" s="30"/>
      <c r="X4345" s="31"/>
      <c r="Y4345" s="30"/>
      <c r="Z4345" s="32"/>
    </row>
    <row r="4346" spans="2:26" x14ac:dyDescent="0.2">
      <c r="B4346" s="34"/>
      <c r="C4346" s="30"/>
      <c r="D4346" s="30"/>
      <c r="E4346" s="30"/>
      <c r="F4346" s="30"/>
      <c r="G4346" s="30"/>
      <c r="H4346" s="30"/>
      <c r="I4346" s="30"/>
      <c r="J4346" s="30"/>
      <c r="K4346" s="30"/>
      <c r="L4346" s="30"/>
      <c r="M4346" s="30"/>
      <c r="N4346" s="30"/>
      <c r="O4346" s="30"/>
      <c r="P4346" s="30"/>
      <c r="Q4346" s="30"/>
      <c r="R4346" s="30"/>
      <c r="S4346" s="30"/>
      <c r="T4346" s="30"/>
      <c r="U4346" s="30"/>
      <c r="V4346" s="30"/>
      <c r="W4346" s="30"/>
      <c r="X4346" s="31"/>
      <c r="Y4346" s="30"/>
      <c r="Z4346" s="32"/>
    </row>
    <row r="4347" spans="2:26" x14ac:dyDescent="0.2">
      <c r="B4347" s="34"/>
      <c r="C4347" s="30"/>
      <c r="D4347" s="30"/>
      <c r="E4347" s="30"/>
      <c r="F4347" s="30"/>
      <c r="G4347" s="30"/>
      <c r="H4347" s="30"/>
      <c r="I4347" s="30"/>
      <c r="J4347" s="30"/>
      <c r="K4347" s="30"/>
      <c r="L4347" s="30"/>
      <c r="M4347" s="30"/>
      <c r="N4347" s="30"/>
      <c r="O4347" s="30"/>
      <c r="P4347" s="30"/>
      <c r="Q4347" s="30"/>
      <c r="R4347" s="30"/>
      <c r="S4347" s="30"/>
      <c r="T4347" s="30"/>
      <c r="U4347" s="30"/>
      <c r="V4347" s="30"/>
      <c r="W4347" s="30"/>
      <c r="X4347" s="31"/>
      <c r="Y4347" s="30"/>
      <c r="Z4347" s="32"/>
    </row>
    <row r="4348" spans="2:26" x14ac:dyDescent="0.2">
      <c r="B4348" s="34"/>
      <c r="C4348" s="30"/>
      <c r="D4348" s="30"/>
      <c r="E4348" s="30"/>
      <c r="F4348" s="30"/>
      <c r="G4348" s="30"/>
      <c r="H4348" s="30"/>
      <c r="I4348" s="30"/>
      <c r="J4348" s="30"/>
      <c r="K4348" s="30"/>
      <c r="L4348" s="30"/>
      <c r="M4348" s="30"/>
      <c r="N4348" s="30"/>
      <c r="O4348" s="30"/>
      <c r="P4348" s="30"/>
      <c r="Q4348" s="30"/>
      <c r="R4348" s="30"/>
      <c r="S4348" s="30"/>
      <c r="T4348" s="30"/>
      <c r="U4348" s="30"/>
      <c r="V4348" s="30"/>
      <c r="W4348" s="30"/>
      <c r="X4348" s="31"/>
      <c r="Y4348" s="30"/>
      <c r="Z4348" s="32"/>
    </row>
    <row r="4349" spans="2:26" x14ac:dyDescent="0.2">
      <c r="B4349" s="34"/>
      <c r="C4349" s="30"/>
      <c r="D4349" s="30"/>
      <c r="E4349" s="30"/>
      <c r="F4349" s="30"/>
      <c r="G4349" s="30"/>
      <c r="H4349" s="30"/>
      <c r="I4349" s="30"/>
      <c r="J4349" s="30"/>
      <c r="K4349" s="30"/>
      <c r="L4349" s="30"/>
      <c r="M4349" s="30"/>
      <c r="N4349" s="30"/>
      <c r="O4349" s="30"/>
      <c r="P4349" s="30"/>
      <c r="Q4349" s="30"/>
      <c r="R4349" s="30"/>
      <c r="S4349" s="30"/>
      <c r="T4349" s="30"/>
      <c r="U4349" s="30"/>
      <c r="V4349" s="30"/>
      <c r="W4349" s="30"/>
      <c r="X4349" s="31"/>
      <c r="Y4349" s="30"/>
      <c r="Z4349" s="32"/>
    </row>
    <row r="4350" spans="2:26" x14ac:dyDescent="0.2">
      <c r="B4350" s="34"/>
      <c r="C4350" s="30"/>
      <c r="D4350" s="30"/>
      <c r="E4350" s="30"/>
      <c r="F4350" s="30"/>
      <c r="G4350" s="30"/>
      <c r="H4350" s="30"/>
      <c r="I4350" s="30"/>
      <c r="J4350" s="30"/>
      <c r="K4350" s="30"/>
      <c r="L4350" s="30"/>
      <c r="M4350" s="30"/>
      <c r="N4350" s="30"/>
      <c r="O4350" s="30"/>
      <c r="P4350" s="30"/>
      <c r="Q4350" s="30"/>
      <c r="R4350" s="30"/>
      <c r="S4350" s="30"/>
      <c r="T4350" s="30"/>
      <c r="U4350" s="30"/>
      <c r="V4350" s="30"/>
      <c r="W4350" s="30"/>
      <c r="X4350" s="31"/>
      <c r="Y4350" s="30"/>
      <c r="Z4350" s="32"/>
    </row>
    <row r="4351" spans="2:26" x14ac:dyDescent="0.2">
      <c r="B4351" s="34"/>
      <c r="C4351" s="30"/>
      <c r="D4351" s="30"/>
      <c r="E4351" s="30"/>
      <c r="F4351" s="30"/>
      <c r="G4351" s="30"/>
      <c r="H4351" s="30"/>
      <c r="I4351" s="30"/>
      <c r="J4351" s="30"/>
      <c r="K4351" s="30"/>
      <c r="L4351" s="30"/>
      <c r="M4351" s="30"/>
      <c r="N4351" s="30"/>
      <c r="O4351" s="30"/>
      <c r="P4351" s="30"/>
      <c r="Q4351" s="30"/>
      <c r="R4351" s="30"/>
      <c r="S4351" s="30"/>
      <c r="T4351" s="30"/>
      <c r="U4351" s="30"/>
      <c r="V4351" s="30"/>
      <c r="W4351" s="30"/>
      <c r="X4351" s="31"/>
      <c r="Y4351" s="30"/>
      <c r="Z4351" s="32"/>
    </row>
    <row r="4352" spans="2:26" x14ac:dyDescent="0.2">
      <c r="B4352" s="34"/>
      <c r="C4352" s="30"/>
      <c r="D4352" s="30"/>
      <c r="E4352" s="30"/>
      <c r="F4352" s="30"/>
      <c r="G4352" s="30"/>
      <c r="H4352" s="30"/>
      <c r="I4352" s="30"/>
      <c r="J4352" s="30"/>
      <c r="K4352" s="30"/>
      <c r="L4352" s="30"/>
      <c r="M4352" s="30"/>
      <c r="N4352" s="30"/>
      <c r="O4352" s="30"/>
      <c r="P4352" s="30"/>
      <c r="Q4352" s="30"/>
      <c r="R4352" s="30"/>
      <c r="S4352" s="30"/>
      <c r="T4352" s="30"/>
      <c r="U4352" s="30"/>
      <c r="V4352" s="30"/>
      <c r="W4352" s="30"/>
      <c r="X4352" s="31"/>
      <c r="Y4352" s="30"/>
      <c r="Z4352" s="32"/>
    </row>
    <row r="4353" spans="2:26" x14ac:dyDescent="0.2">
      <c r="B4353" s="34"/>
      <c r="C4353" s="30"/>
      <c r="D4353" s="30"/>
      <c r="E4353" s="30"/>
      <c r="F4353" s="30"/>
      <c r="G4353" s="30"/>
      <c r="H4353" s="30"/>
      <c r="I4353" s="30"/>
      <c r="J4353" s="30"/>
      <c r="K4353" s="30"/>
      <c r="L4353" s="30"/>
      <c r="M4353" s="30"/>
      <c r="N4353" s="30"/>
      <c r="O4353" s="30"/>
      <c r="P4353" s="30"/>
      <c r="Q4353" s="30"/>
      <c r="R4353" s="30"/>
      <c r="S4353" s="30"/>
      <c r="T4353" s="30"/>
      <c r="U4353" s="30"/>
      <c r="V4353" s="30"/>
      <c r="W4353" s="30"/>
      <c r="X4353" s="31"/>
      <c r="Y4353" s="30"/>
      <c r="Z4353" s="32"/>
    </row>
    <row r="4354" spans="2:26" x14ac:dyDescent="0.2">
      <c r="B4354" s="34"/>
      <c r="C4354" s="30"/>
      <c r="D4354" s="30"/>
      <c r="E4354" s="30"/>
      <c r="F4354" s="30"/>
      <c r="G4354" s="30"/>
      <c r="H4354" s="30"/>
      <c r="I4354" s="30"/>
      <c r="J4354" s="30"/>
      <c r="K4354" s="30"/>
      <c r="L4354" s="30"/>
      <c r="M4354" s="30"/>
      <c r="N4354" s="30"/>
      <c r="O4354" s="30"/>
      <c r="P4354" s="30"/>
      <c r="Q4354" s="30"/>
      <c r="R4354" s="30"/>
      <c r="S4354" s="30"/>
      <c r="T4354" s="30"/>
      <c r="U4354" s="30"/>
      <c r="V4354" s="30"/>
      <c r="W4354" s="30"/>
      <c r="X4354" s="31"/>
      <c r="Y4354" s="30"/>
      <c r="Z4354" s="32"/>
    </row>
    <row r="4355" spans="2:26" x14ac:dyDescent="0.2">
      <c r="B4355" s="34"/>
      <c r="C4355" s="30"/>
      <c r="D4355" s="30"/>
      <c r="E4355" s="30"/>
      <c r="F4355" s="30"/>
      <c r="G4355" s="30"/>
      <c r="H4355" s="30"/>
      <c r="I4355" s="30"/>
      <c r="J4355" s="30"/>
      <c r="K4355" s="30"/>
      <c r="L4355" s="30"/>
      <c r="M4355" s="30"/>
      <c r="N4355" s="30"/>
      <c r="O4355" s="30"/>
      <c r="P4355" s="30"/>
      <c r="Q4355" s="30"/>
      <c r="R4355" s="30"/>
      <c r="S4355" s="30"/>
      <c r="T4355" s="30"/>
      <c r="U4355" s="30"/>
      <c r="V4355" s="30"/>
      <c r="W4355" s="30"/>
      <c r="X4355" s="31"/>
      <c r="Y4355" s="30"/>
      <c r="Z4355" s="32"/>
    </row>
    <row r="4356" spans="2:26" x14ac:dyDescent="0.2">
      <c r="B4356" s="34"/>
      <c r="C4356" s="30"/>
      <c r="D4356" s="30"/>
      <c r="E4356" s="30"/>
      <c r="F4356" s="30"/>
      <c r="G4356" s="30"/>
      <c r="H4356" s="30"/>
      <c r="I4356" s="30"/>
      <c r="J4356" s="30"/>
      <c r="K4356" s="30"/>
      <c r="L4356" s="30"/>
      <c r="M4356" s="30"/>
      <c r="N4356" s="30"/>
      <c r="O4356" s="30"/>
      <c r="P4356" s="30"/>
      <c r="Q4356" s="30"/>
      <c r="R4356" s="30"/>
      <c r="S4356" s="30"/>
      <c r="T4356" s="30"/>
      <c r="U4356" s="30"/>
      <c r="V4356" s="30"/>
      <c r="W4356" s="30"/>
      <c r="X4356" s="31"/>
      <c r="Y4356" s="30"/>
      <c r="Z4356" s="32"/>
    </row>
    <row r="4357" spans="2:26" x14ac:dyDescent="0.2">
      <c r="B4357" s="34"/>
      <c r="C4357" s="30"/>
      <c r="D4357" s="30"/>
      <c r="E4357" s="30"/>
      <c r="F4357" s="30"/>
      <c r="G4357" s="30"/>
      <c r="H4357" s="30"/>
      <c r="I4357" s="30"/>
      <c r="J4357" s="30"/>
      <c r="K4357" s="30"/>
      <c r="L4357" s="30"/>
      <c r="M4357" s="30"/>
      <c r="N4357" s="30"/>
      <c r="O4357" s="30"/>
      <c r="P4357" s="30"/>
      <c r="Q4357" s="30"/>
      <c r="R4357" s="30"/>
      <c r="S4357" s="30"/>
      <c r="T4357" s="30"/>
      <c r="U4357" s="30"/>
      <c r="V4357" s="30"/>
      <c r="W4357" s="30"/>
      <c r="X4357" s="31"/>
      <c r="Y4357" s="30"/>
      <c r="Z4357" s="32"/>
    </row>
    <row r="4358" spans="2:26" x14ac:dyDescent="0.2">
      <c r="B4358" s="34"/>
      <c r="C4358" s="30"/>
      <c r="D4358" s="30"/>
      <c r="E4358" s="30"/>
      <c r="F4358" s="30"/>
      <c r="G4358" s="30"/>
      <c r="H4358" s="30"/>
      <c r="I4358" s="30"/>
      <c r="J4358" s="30"/>
      <c r="K4358" s="30"/>
      <c r="L4358" s="30"/>
      <c r="M4358" s="30"/>
      <c r="N4358" s="30"/>
      <c r="O4358" s="30"/>
      <c r="P4358" s="30"/>
      <c r="Q4358" s="30"/>
      <c r="R4358" s="30"/>
      <c r="S4358" s="30"/>
      <c r="T4358" s="30"/>
      <c r="U4358" s="30"/>
      <c r="V4358" s="30"/>
      <c r="W4358" s="30"/>
      <c r="X4358" s="31"/>
      <c r="Y4358" s="30"/>
      <c r="Z4358" s="32"/>
    </row>
    <row r="4359" spans="2:26" x14ac:dyDescent="0.2">
      <c r="B4359" s="34"/>
      <c r="C4359" s="30"/>
      <c r="D4359" s="30"/>
      <c r="E4359" s="30"/>
      <c r="F4359" s="30"/>
      <c r="G4359" s="30"/>
      <c r="H4359" s="30"/>
      <c r="I4359" s="30"/>
      <c r="J4359" s="30"/>
      <c r="K4359" s="30"/>
      <c r="L4359" s="30"/>
      <c r="M4359" s="30"/>
      <c r="N4359" s="30"/>
      <c r="O4359" s="30"/>
      <c r="P4359" s="30"/>
      <c r="Q4359" s="30"/>
      <c r="R4359" s="30"/>
      <c r="S4359" s="30"/>
      <c r="T4359" s="30"/>
      <c r="U4359" s="30"/>
      <c r="V4359" s="30"/>
      <c r="W4359" s="30"/>
      <c r="X4359" s="31"/>
      <c r="Y4359" s="30"/>
      <c r="Z4359" s="32"/>
    </row>
    <row r="4360" spans="2:26" x14ac:dyDescent="0.2">
      <c r="B4360" s="34"/>
      <c r="C4360" s="30"/>
      <c r="D4360" s="30"/>
      <c r="E4360" s="30"/>
      <c r="F4360" s="30"/>
      <c r="G4360" s="30"/>
      <c r="H4360" s="30"/>
      <c r="I4360" s="30"/>
      <c r="J4360" s="30"/>
      <c r="K4360" s="30"/>
      <c r="L4360" s="30"/>
      <c r="M4360" s="30"/>
      <c r="N4360" s="30"/>
      <c r="O4360" s="30"/>
      <c r="P4360" s="30"/>
      <c r="Q4360" s="30"/>
      <c r="R4360" s="30"/>
      <c r="S4360" s="30"/>
      <c r="T4360" s="30"/>
      <c r="U4360" s="30"/>
      <c r="V4360" s="30"/>
      <c r="W4360" s="30"/>
      <c r="X4360" s="31"/>
      <c r="Y4360" s="30"/>
      <c r="Z4360" s="32"/>
    </row>
    <row r="4361" spans="2:26" x14ac:dyDescent="0.2">
      <c r="B4361" s="34"/>
      <c r="C4361" s="30"/>
      <c r="D4361" s="30"/>
      <c r="E4361" s="30"/>
      <c r="F4361" s="30"/>
      <c r="G4361" s="30"/>
      <c r="H4361" s="30"/>
      <c r="I4361" s="30"/>
      <c r="J4361" s="30"/>
      <c r="K4361" s="30"/>
      <c r="L4361" s="30"/>
      <c r="M4361" s="30"/>
      <c r="N4361" s="30"/>
      <c r="O4361" s="30"/>
      <c r="P4361" s="30"/>
      <c r="Q4361" s="30"/>
      <c r="R4361" s="30"/>
      <c r="S4361" s="30"/>
      <c r="T4361" s="30"/>
      <c r="U4361" s="30"/>
      <c r="V4361" s="30"/>
      <c r="W4361" s="30"/>
      <c r="X4361" s="31"/>
      <c r="Y4361" s="30"/>
      <c r="Z4361" s="32"/>
    </row>
    <row r="4362" spans="2:26" x14ac:dyDescent="0.2">
      <c r="B4362" s="34"/>
      <c r="C4362" s="30"/>
      <c r="D4362" s="30"/>
      <c r="E4362" s="30"/>
      <c r="F4362" s="30"/>
      <c r="G4362" s="30"/>
      <c r="H4362" s="30"/>
      <c r="I4362" s="30"/>
      <c r="J4362" s="30"/>
      <c r="K4362" s="30"/>
      <c r="L4362" s="30"/>
      <c r="M4362" s="30"/>
      <c r="N4362" s="30"/>
      <c r="O4362" s="30"/>
      <c r="P4362" s="30"/>
      <c r="Q4362" s="30"/>
      <c r="R4362" s="30"/>
      <c r="S4362" s="30"/>
      <c r="T4362" s="30"/>
      <c r="U4362" s="30"/>
      <c r="V4362" s="30"/>
      <c r="W4362" s="30"/>
      <c r="X4362" s="31"/>
      <c r="Y4362" s="30"/>
      <c r="Z4362" s="32"/>
    </row>
    <row r="4363" spans="2:26" x14ac:dyDescent="0.2">
      <c r="B4363" s="34"/>
      <c r="C4363" s="30"/>
      <c r="D4363" s="30"/>
      <c r="E4363" s="30"/>
      <c r="F4363" s="30"/>
      <c r="G4363" s="30"/>
      <c r="H4363" s="30"/>
      <c r="I4363" s="30"/>
      <c r="J4363" s="30"/>
      <c r="K4363" s="30"/>
      <c r="L4363" s="30"/>
      <c r="M4363" s="30"/>
      <c r="N4363" s="30"/>
      <c r="O4363" s="30"/>
      <c r="P4363" s="30"/>
      <c r="Q4363" s="30"/>
      <c r="R4363" s="30"/>
      <c r="S4363" s="30"/>
      <c r="T4363" s="30"/>
      <c r="U4363" s="30"/>
      <c r="V4363" s="30"/>
      <c r="W4363" s="30"/>
      <c r="X4363" s="31"/>
      <c r="Y4363" s="30"/>
      <c r="Z4363" s="32"/>
    </row>
    <row r="4364" spans="2:26" x14ac:dyDescent="0.2">
      <c r="B4364" s="34"/>
      <c r="C4364" s="30"/>
      <c r="D4364" s="30"/>
      <c r="E4364" s="30"/>
      <c r="F4364" s="30"/>
      <c r="G4364" s="30"/>
      <c r="H4364" s="30"/>
      <c r="I4364" s="30"/>
      <c r="J4364" s="30"/>
      <c r="K4364" s="30"/>
      <c r="L4364" s="30"/>
      <c r="M4364" s="30"/>
      <c r="N4364" s="30"/>
      <c r="O4364" s="30"/>
      <c r="P4364" s="30"/>
      <c r="Q4364" s="30"/>
      <c r="R4364" s="30"/>
      <c r="S4364" s="30"/>
      <c r="T4364" s="30"/>
      <c r="U4364" s="30"/>
      <c r="V4364" s="30"/>
      <c r="W4364" s="30"/>
      <c r="X4364" s="31"/>
      <c r="Y4364" s="30"/>
      <c r="Z4364" s="32"/>
    </row>
    <row r="4365" spans="2:26" x14ac:dyDescent="0.2">
      <c r="B4365" s="34"/>
      <c r="C4365" s="30"/>
      <c r="D4365" s="30"/>
      <c r="E4365" s="30"/>
      <c r="F4365" s="30"/>
      <c r="G4365" s="30"/>
      <c r="H4365" s="30"/>
      <c r="I4365" s="30"/>
      <c r="J4365" s="30"/>
      <c r="K4365" s="30"/>
      <c r="L4365" s="30"/>
      <c r="M4365" s="30"/>
      <c r="N4365" s="30"/>
      <c r="O4365" s="30"/>
      <c r="P4365" s="30"/>
      <c r="Q4365" s="30"/>
      <c r="R4365" s="30"/>
      <c r="S4365" s="30"/>
      <c r="T4365" s="30"/>
      <c r="U4365" s="30"/>
      <c r="V4365" s="30"/>
      <c r="W4365" s="30"/>
      <c r="X4365" s="31"/>
      <c r="Y4365" s="30"/>
      <c r="Z4365" s="32"/>
    </row>
    <row r="4366" spans="2:26" x14ac:dyDescent="0.2">
      <c r="B4366" s="34"/>
      <c r="C4366" s="30"/>
      <c r="D4366" s="30"/>
      <c r="E4366" s="30"/>
      <c r="F4366" s="30"/>
      <c r="G4366" s="30"/>
      <c r="H4366" s="30"/>
      <c r="I4366" s="30"/>
      <c r="J4366" s="30"/>
      <c r="K4366" s="30"/>
      <c r="L4366" s="30"/>
      <c r="M4366" s="30"/>
      <c r="N4366" s="30"/>
      <c r="O4366" s="30"/>
      <c r="P4366" s="30"/>
      <c r="Q4366" s="30"/>
      <c r="R4366" s="30"/>
      <c r="S4366" s="30"/>
      <c r="T4366" s="30"/>
      <c r="U4366" s="30"/>
      <c r="V4366" s="30"/>
      <c r="W4366" s="30"/>
      <c r="X4366" s="31"/>
      <c r="Y4366" s="30"/>
      <c r="Z4366" s="32"/>
    </row>
    <row r="4367" spans="2:26" x14ac:dyDescent="0.2">
      <c r="B4367" s="34"/>
      <c r="C4367" s="30"/>
      <c r="D4367" s="30"/>
      <c r="E4367" s="30"/>
      <c r="F4367" s="30"/>
      <c r="G4367" s="30"/>
      <c r="H4367" s="30"/>
      <c r="I4367" s="30"/>
      <c r="J4367" s="30"/>
      <c r="K4367" s="30"/>
      <c r="L4367" s="30"/>
      <c r="M4367" s="30"/>
      <c r="N4367" s="30"/>
      <c r="O4367" s="30"/>
      <c r="P4367" s="30"/>
      <c r="Q4367" s="30"/>
      <c r="R4367" s="30"/>
      <c r="S4367" s="30"/>
      <c r="T4367" s="30"/>
      <c r="U4367" s="30"/>
      <c r="V4367" s="30"/>
      <c r="W4367" s="30"/>
      <c r="X4367" s="31"/>
      <c r="Y4367" s="30"/>
      <c r="Z4367" s="32"/>
    </row>
    <row r="4368" spans="2:26" x14ac:dyDescent="0.2">
      <c r="B4368" s="34"/>
      <c r="C4368" s="30"/>
      <c r="D4368" s="30"/>
      <c r="E4368" s="30"/>
      <c r="F4368" s="30"/>
      <c r="G4368" s="30"/>
      <c r="H4368" s="30"/>
      <c r="I4368" s="30"/>
      <c r="J4368" s="30"/>
      <c r="K4368" s="30"/>
      <c r="L4368" s="30"/>
      <c r="M4368" s="30"/>
      <c r="N4368" s="30"/>
      <c r="O4368" s="30"/>
      <c r="P4368" s="30"/>
      <c r="Q4368" s="30"/>
      <c r="R4368" s="30"/>
      <c r="S4368" s="30"/>
      <c r="T4368" s="30"/>
      <c r="U4368" s="30"/>
      <c r="V4368" s="30"/>
      <c r="W4368" s="30"/>
      <c r="X4368" s="31"/>
      <c r="Y4368" s="30"/>
      <c r="Z4368" s="32"/>
    </row>
    <row r="4369" spans="2:26" x14ac:dyDescent="0.2">
      <c r="B4369" s="34"/>
      <c r="C4369" s="30"/>
      <c r="D4369" s="30"/>
      <c r="E4369" s="30"/>
      <c r="F4369" s="30"/>
      <c r="G4369" s="30"/>
      <c r="H4369" s="30"/>
      <c r="I4369" s="30"/>
      <c r="J4369" s="30"/>
      <c r="K4369" s="30"/>
      <c r="L4369" s="30"/>
      <c r="M4369" s="30"/>
      <c r="N4369" s="30"/>
      <c r="O4369" s="30"/>
      <c r="P4369" s="30"/>
      <c r="Q4369" s="30"/>
      <c r="R4369" s="30"/>
      <c r="S4369" s="30"/>
      <c r="T4369" s="30"/>
      <c r="U4369" s="30"/>
      <c r="V4369" s="30"/>
      <c r="W4369" s="30"/>
      <c r="X4369" s="31"/>
      <c r="Y4369" s="30"/>
      <c r="Z4369" s="32"/>
    </row>
    <row r="4370" spans="2:26" x14ac:dyDescent="0.2">
      <c r="B4370" s="34"/>
      <c r="C4370" s="30"/>
      <c r="D4370" s="30"/>
      <c r="E4370" s="30"/>
      <c r="F4370" s="30"/>
      <c r="G4370" s="30"/>
      <c r="H4370" s="30"/>
      <c r="I4370" s="30"/>
      <c r="J4370" s="30"/>
      <c r="K4370" s="30"/>
      <c r="L4370" s="30"/>
      <c r="M4370" s="30"/>
      <c r="N4370" s="30"/>
      <c r="O4370" s="30"/>
      <c r="P4370" s="30"/>
      <c r="Q4370" s="30"/>
      <c r="R4370" s="30"/>
      <c r="S4370" s="30"/>
      <c r="T4370" s="30"/>
      <c r="U4370" s="30"/>
      <c r="V4370" s="30"/>
      <c r="W4370" s="30"/>
      <c r="X4370" s="31"/>
      <c r="Y4370" s="30"/>
      <c r="Z4370" s="32"/>
    </row>
    <row r="4371" spans="2:26" x14ac:dyDescent="0.2">
      <c r="B4371" s="34"/>
      <c r="C4371" s="30"/>
      <c r="D4371" s="30"/>
      <c r="E4371" s="30"/>
      <c r="F4371" s="30"/>
      <c r="G4371" s="30"/>
      <c r="H4371" s="30"/>
      <c r="I4371" s="30"/>
      <c r="J4371" s="30"/>
      <c r="K4371" s="30"/>
      <c r="L4371" s="30"/>
      <c r="M4371" s="30"/>
      <c r="N4371" s="30"/>
      <c r="O4371" s="30"/>
      <c r="P4371" s="30"/>
      <c r="Q4371" s="30"/>
      <c r="R4371" s="30"/>
      <c r="S4371" s="30"/>
      <c r="T4371" s="30"/>
      <c r="U4371" s="30"/>
      <c r="V4371" s="30"/>
      <c r="W4371" s="30"/>
      <c r="X4371" s="31"/>
      <c r="Y4371" s="30"/>
      <c r="Z4371" s="32"/>
    </row>
    <row r="4372" spans="2:26" x14ac:dyDescent="0.2">
      <c r="B4372" s="34"/>
      <c r="C4372" s="30"/>
      <c r="D4372" s="30"/>
      <c r="E4372" s="30"/>
      <c r="F4372" s="30"/>
      <c r="G4372" s="30"/>
      <c r="H4372" s="30"/>
      <c r="I4372" s="30"/>
      <c r="J4372" s="30"/>
      <c r="K4372" s="30"/>
      <c r="L4372" s="30"/>
      <c r="M4372" s="30"/>
      <c r="N4372" s="30"/>
      <c r="O4372" s="30"/>
      <c r="P4372" s="30"/>
      <c r="Q4372" s="30"/>
      <c r="R4372" s="30"/>
      <c r="S4372" s="30"/>
      <c r="T4372" s="30"/>
      <c r="U4372" s="30"/>
      <c r="V4372" s="30"/>
      <c r="W4372" s="30"/>
      <c r="X4372" s="31"/>
      <c r="Y4372" s="30"/>
      <c r="Z4372" s="32"/>
    </row>
    <row r="4373" spans="2:26" x14ac:dyDescent="0.2">
      <c r="B4373" s="34"/>
      <c r="C4373" s="30"/>
      <c r="D4373" s="30"/>
      <c r="E4373" s="30"/>
      <c r="F4373" s="30"/>
      <c r="G4373" s="30"/>
      <c r="H4373" s="30"/>
      <c r="I4373" s="30"/>
      <c r="J4373" s="30"/>
      <c r="K4373" s="30"/>
      <c r="L4373" s="30"/>
      <c r="M4373" s="30"/>
      <c r="N4373" s="30"/>
      <c r="O4373" s="30"/>
      <c r="P4373" s="30"/>
      <c r="Q4373" s="30"/>
      <c r="R4373" s="30"/>
      <c r="S4373" s="30"/>
      <c r="T4373" s="30"/>
      <c r="U4373" s="30"/>
      <c r="V4373" s="30"/>
      <c r="W4373" s="30"/>
      <c r="X4373" s="31"/>
      <c r="Y4373" s="30"/>
      <c r="Z4373" s="32"/>
    </row>
    <row r="4374" spans="2:26" x14ac:dyDescent="0.2">
      <c r="B4374" s="34"/>
      <c r="C4374" s="30"/>
      <c r="D4374" s="30"/>
      <c r="E4374" s="30"/>
      <c r="F4374" s="30"/>
      <c r="G4374" s="30"/>
      <c r="H4374" s="30"/>
      <c r="I4374" s="30"/>
      <c r="J4374" s="30"/>
      <c r="K4374" s="30"/>
      <c r="L4374" s="30"/>
      <c r="M4374" s="30"/>
      <c r="N4374" s="30"/>
      <c r="O4374" s="30"/>
      <c r="P4374" s="30"/>
      <c r="Q4374" s="30"/>
      <c r="R4374" s="30"/>
      <c r="S4374" s="30"/>
      <c r="T4374" s="30"/>
      <c r="U4374" s="30"/>
      <c r="V4374" s="30"/>
      <c r="W4374" s="30"/>
      <c r="X4374" s="31"/>
      <c r="Y4374" s="30"/>
      <c r="Z4374" s="32"/>
    </row>
    <row r="4375" spans="2:26" x14ac:dyDescent="0.2">
      <c r="B4375" s="34"/>
      <c r="C4375" s="30"/>
      <c r="D4375" s="30"/>
      <c r="E4375" s="30"/>
      <c r="F4375" s="30"/>
      <c r="G4375" s="30"/>
      <c r="H4375" s="30"/>
      <c r="I4375" s="30"/>
      <c r="J4375" s="30"/>
      <c r="K4375" s="30"/>
      <c r="L4375" s="30"/>
      <c r="M4375" s="30"/>
      <c r="N4375" s="30"/>
      <c r="O4375" s="30"/>
      <c r="P4375" s="30"/>
      <c r="Q4375" s="30"/>
      <c r="R4375" s="30"/>
      <c r="S4375" s="30"/>
      <c r="T4375" s="30"/>
      <c r="U4375" s="30"/>
      <c r="V4375" s="30"/>
      <c r="W4375" s="30"/>
      <c r="X4375" s="31"/>
      <c r="Y4375" s="30"/>
      <c r="Z4375" s="32"/>
    </row>
    <row r="4376" spans="2:26" x14ac:dyDescent="0.2">
      <c r="B4376" s="34"/>
      <c r="C4376" s="30"/>
      <c r="D4376" s="30"/>
      <c r="E4376" s="30"/>
      <c r="F4376" s="30"/>
      <c r="G4376" s="30"/>
      <c r="H4376" s="30"/>
      <c r="I4376" s="30"/>
      <c r="J4376" s="30"/>
      <c r="K4376" s="30"/>
      <c r="L4376" s="30"/>
      <c r="M4376" s="30"/>
      <c r="N4376" s="30"/>
      <c r="O4376" s="30"/>
      <c r="P4376" s="30"/>
      <c r="Q4376" s="30"/>
      <c r="R4376" s="30"/>
      <c r="S4376" s="30"/>
      <c r="T4376" s="30"/>
      <c r="U4376" s="30"/>
      <c r="V4376" s="30"/>
      <c r="W4376" s="30"/>
      <c r="X4376" s="31"/>
      <c r="Y4376" s="30"/>
      <c r="Z4376" s="32"/>
    </row>
    <row r="4377" spans="2:26" x14ac:dyDescent="0.2">
      <c r="B4377" s="34"/>
      <c r="C4377" s="30"/>
      <c r="D4377" s="30"/>
      <c r="E4377" s="30"/>
      <c r="F4377" s="30"/>
      <c r="G4377" s="30"/>
      <c r="H4377" s="30"/>
      <c r="I4377" s="30"/>
      <c r="J4377" s="30"/>
      <c r="K4377" s="30"/>
      <c r="L4377" s="30"/>
      <c r="M4377" s="30"/>
      <c r="N4377" s="30"/>
      <c r="O4377" s="30"/>
      <c r="P4377" s="30"/>
      <c r="Q4377" s="30"/>
      <c r="R4377" s="30"/>
      <c r="S4377" s="30"/>
      <c r="T4377" s="30"/>
      <c r="U4377" s="30"/>
      <c r="V4377" s="30"/>
      <c r="W4377" s="30"/>
      <c r="X4377" s="31"/>
      <c r="Y4377" s="30"/>
      <c r="Z4377" s="32"/>
    </row>
    <row r="4378" spans="2:26" x14ac:dyDescent="0.2">
      <c r="B4378" s="34"/>
      <c r="C4378" s="30"/>
      <c r="D4378" s="30"/>
      <c r="E4378" s="30"/>
      <c r="F4378" s="30"/>
      <c r="G4378" s="30"/>
      <c r="H4378" s="30"/>
      <c r="I4378" s="30"/>
      <c r="J4378" s="30"/>
      <c r="K4378" s="30"/>
      <c r="L4378" s="30"/>
      <c r="M4378" s="30"/>
      <c r="N4378" s="30"/>
      <c r="O4378" s="30"/>
      <c r="P4378" s="30"/>
      <c r="Q4378" s="30"/>
      <c r="R4378" s="30"/>
      <c r="S4378" s="30"/>
      <c r="T4378" s="30"/>
      <c r="U4378" s="30"/>
      <c r="V4378" s="30"/>
      <c r="W4378" s="30"/>
      <c r="X4378" s="31"/>
      <c r="Y4378" s="30"/>
      <c r="Z4378" s="32"/>
    </row>
    <row r="4379" spans="2:26" x14ac:dyDescent="0.2">
      <c r="B4379" s="34"/>
      <c r="C4379" s="30"/>
      <c r="D4379" s="30"/>
      <c r="E4379" s="30"/>
      <c r="F4379" s="30"/>
      <c r="G4379" s="30"/>
      <c r="H4379" s="30"/>
      <c r="I4379" s="30"/>
      <c r="J4379" s="30"/>
      <c r="K4379" s="30"/>
      <c r="L4379" s="30"/>
      <c r="M4379" s="30"/>
      <c r="N4379" s="30"/>
      <c r="O4379" s="30"/>
      <c r="P4379" s="30"/>
      <c r="Q4379" s="30"/>
      <c r="R4379" s="30"/>
      <c r="S4379" s="30"/>
      <c r="T4379" s="30"/>
      <c r="U4379" s="30"/>
      <c r="V4379" s="30"/>
      <c r="W4379" s="30"/>
      <c r="X4379" s="31"/>
      <c r="Y4379" s="30"/>
      <c r="Z4379" s="32"/>
    </row>
    <row r="4380" spans="2:26" x14ac:dyDescent="0.2">
      <c r="B4380" s="34"/>
      <c r="C4380" s="30"/>
      <c r="D4380" s="30"/>
      <c r="E4380" s="30"/>
      <c r="F4380" s="30"/>
      <c r="G4380" s="30"/>
      <c r="H4380" s="30"/>
      <c r="I4380" s="30"/>
      <c r="J4380" s="30"/>
      <c r="K4380" s="30"/>
      <c r="L4380" s="30"/>
      <c r="M4380" s="30"/>
      <c r="N4380" s="30"/>
      <c r="O4380" s="30"/>
      <c r="P4380" s="30"/>
      <c r="Q4380" s="30"/>
      <c r="R4380" s="30"/>
      <c r="S4380" s="30"/>
      <c r="T4380" s="30"/>
      <c r="U4380" s="30"/>
      <c r="V4380" s="30"/>
      <c r="W4380" s="30"/>
      <c r="X4380" s="31"/>
      <c r="Y4380" s="30"/>
      <c r="Z4380" s="32"/>
    </row>
    <row r="4381" spans="2:26" x14ac:dyDescent="0.2">
      <c r="B4381" s="34"/>
      <c r="C4381" s="30"/>
      <c r="D4381" s="30"/>
      <c r="E4381" s="30"/>
      <c r="F4381" s="30"/>
      <c r="G4381" s="30"/>
      <c r="H4381" s="30"/>
      <c r="I4381" s="30"/>
      <c r="J4381" s="30"/>
      <c r="K4381" s="30"/>
      <c r="L4381" s="30"/>
      <c r="M4381" s="30"/>
      <c r="N4381" s="30"/>
      <c r="O4381" s="30"/>
      <c r="P4381" s="30"/>
      <c r="Q4381" s="30"/>
      <c r="R4381" s="30"/>
      <c r="S4381" s="30"/>
      <c r="T4381" s="30"/>
      <c r="U4381" s="30"/>
      <c r="V4381" s="30"/>
      <c r="W4381" s="30"/>
      <c r="X4381" s="31"/>
      <c r="Y4381" s="30"/>
      <c r="Z4381" s="32"/>
    </row>
    <row r="4382" spans="2:26" x14ac:dyDescent="0.2">
      <c r="B4382" s="34"/>
      <c r="C4382" s="30"/>
      <c r="D4382" s="30"/>
      <c r="E4382" s="30"/>
      <c r="F4382" s="30"/>
      <c r="G4382" s="30"/>
      <c r="H4382" s="30"/>
      <c r="I4382" s="30"/>
      <c r="J4382" s="30"/>
      <c r="K4382" s="30"/>
      <c r="L4382" s="30"/>
      <c r="M4382" s="30"/>
      <c r="N4382" s="30"/>
      <c r="O4382" s="30"/>
      <c r="P4382" s="30"/>
      <c r="Q4382" s="30"/>
      <c r="R4382" s="30"/>
      <c r="S4382" s="30"/>
      <c r="T4382" s="30"/>
      <c r="U4382" s="30"/>
      <c r="V4382" s="30"/>
      <c r="W4382" s="30"/>
      <c r="X4382" s="31"/>
      <c r="Y4382" s="30"/>
      <c r="Z4382" s="32"/>
    </row>
    <row r="4383" spans="2:26" x14ac:dyDescent="0.2">
      <c r="B4383" s="34"/>
      <c r="C4383" s="30"/>
      <c r="D4383" s="30"/>
      <c r="E4383" s="30"/>
      <c r="F4383" s="30"/>
      <c r="G4383" s="30"/>
      <c r="H4383" s="30"/>
      <c r="I4383" s="30"/>
      <c r="J4383" s="30"/>
      <c r="K4383" s="30"/>
      <c r="L4383" s="30"/>
      <c r="M4383" s="30"/>
      <c r="N4383" s="30"/>
      <c r="O4383" s="30"/>
      <c r="P4383" s="30"/>
      <c r="Q4383" s="30"/>
      <c r="R4383" s="30"/>
      <c r="S4383" s="30"/>
      <c r="T4383" s="30"/>
      <c r="U4383" s="30"/>
      <c r="V4383" s="30"/>
      <c r="W4383" s="30"/>
      <c r="X4383" s="31"/>
      <c r="Y4383" s="30"/>
      <c r="Z4383" s="32"/>
    </row>
    <row r="4384" spans="2:26" x14ac:dyDescent="0.2">
      <c r="B4384" s="34"/>
      <c r="C4384" s="30"/>
      <c r="D4384" s="30"/>
      <c r="E4384" s="30"/>
      <c r="F4384" s="30"/>
      <c r="G4384" s="30"/>
      <c r="H4384" s="30"/>
      <c r="I4384" s="30"/>
      <c r="J4384" s="30"/>
      <c r="K4384" s="30"/>
      <c r="L4384" s="30"/>
      <c r="M4384" s="30"/>
      <c r="N4384" s="30"/>
      <c r="O4384" s="30"/>
      <c r="P4384" s="30"/>
      <c r="Q4384" s="30"/>
      <c r="R4384" s="30"/>
      <c r="S4384" s="30"/>
      <c r="T4384" s="30"/>
      <c r="U4384" s="30"/>
      <c r="V4384" s="30"/>
      <c r="W4384" s="30"/>
      <c r="X4384" s="31"/>
      <c r="Y4384" s="30"/>
      <c r="Z4384" s="32"/>
    </row>
    <row r="4385" spans="2:26" x14ac:dyDescent="0.2">
      <c r="B4385" s="34"/>
      <c r="C4385" s="30"/>
      <c r="D4385" s="30"/>
      <c r="E4385" s="30"/>
      <c r="F4385" s="30"/>
      <c r="G4385" s="30"/>
      <c r="H4385" s="30"/>
      <c r="I4385" s="30"/>
      <c r="J4385" s="30"/>
      <c r="K4385" s="30"/>
      <c r="L4385" s="30"/>
      <c r="M4385" s="30"/>
      <c r="N4385" s="30"/>
      <c r="O4385" s="30"/>
      <c r="P4385" s="30"/>
      <c r="Q4385" s="30"/>
      <c r="R4385" s="30"/>
      <c r="S4385" s="30"/>
      <c r="T4385" s="30"/>
      <c r="U4385" s="30"/>
      <c r="V4385" s="30"/>
      <c r="W4385" s="30"/>
      <c r="X4385" s="31"/>
      <c r="Y4385" s="30"/>
      <c r="Z4385" s="32"/>
    </row>
    <row r="4386" spans="2:26" x14ac:dyDescent="0.2">
      <c r="B4386" s="34"/>
      <c r="C4386" s="30"/>
      <c r="D4386" s="30"/>
      <c r="E4386" s="30"/>
      <c r="F4386" s="30"/>
      <c r="G4386" s="30"/>
      <c r="H4386" s="30"/>
      <c r="I4386" s="30"/>
      <c r="J4386" s="30"/>
      <c r="K4386" s="30"/>
      <c r="L4386" s="30"/>
      <c r="M4386" s="30"/>
      <c r="N4386" s="30"/>
      <c r="O4386" s="30"/>
      <c r="P4386" s="30"/>
      <c r="Q4386" s="30"/>
      <c r="R4386" s="30"/>
      <c r="S4386" s="30"/>
      <c r="T4386" s="30"/>
      <c r="U4386" s="30"/>
      <c r="V4386" s="30"/>
      <c r="W4386" s="30"/>
      <c r="X4386" s="31"/>
      <c r="Y4386" s="30"/>
      <c r="Z4386" s="32"/>
    </row>
    <row r="4387" spans="2:26" x14ac:dyDescent="0.2">
      <c r="B4387" s="34"/>
      <c r="C4387" s="30"/>
      <c r="D4387" s="30"/>
      <c r="E4387" s="30"/>
      <c r="F4387" s="30"/>
      <c r="G4387" s="30"/>
      <c r="H4387" s="30"/>
      <c r="I4387" s="30"/>
      <c r="J4387" s="30"/>
      <c r="K4387" s="30"/>
      <c r="L4387" s="30"/>
      <c r="M4387" s="30"/>
      <c r="N4387" s="30"/>
      <c r="O4387" s="30"/>
      <c r="P4387" s="30"/>
      <c r="Q4387" s="30"/>
      <c r="R4387" s="30"/>
      <c r="S4387" s="30"/>
      <c r="T4387" s="30"/>
      <c r="U4387" s="30"/>
      <c r="V4387" s="30"/>
      <c r="W4387" s="30"/>
      <c r="X4387" s="31"/>
      <c r="Y4387" s="30"/>
      <c r="Z4387" s="32"/>
    </row>
    <row r="4388" spans="2:26" x14ac:dyDescent="0.2">
      <c r="B4388" s="34"/>
      <c r="C4388" s="30"/>
      <c r="D4388" s="30"/>
      <c r="E4388" s="30"/>
      <c r="F4388" s="30"/>
      <c r="G4388" s="30"/>
      <c r="H4388" s="30"/>
      <c r="I4388" s="30"/>
      <c r="J4388" s="30"/>
      <c r="K4388" s="30"/>
      <c r="L4388" s="30"/>
      <c r="M4388" s="30"/>
      <c r="N4388" s="30"/>
      <c r="O4388" s="30"/>
      <c r="P4388" s="30"/>
      <c r="Q4388" s="30"/>
      <c r="R4388" s="30"/>
      <c r="S4388" s="30"/>
      <c r="T4388" s="30"/>
      <c r="U4388" s="30"/>
      <c r="V4388" s="30"/>
      <c r="W4388" s="30"/>
      <c r="X4388" s="31"/>
      <c r="Y4388" s="30"/>
      <c r="Z4388" s="32"/>
    </row>
    <row r="4389" spans="2:26" x14ac:dyDescent="0.2">
      <c r="B4389" s="34"/>
      <c r="C4389" s="30"/>
      <c r="D4389" s="30"/>
      <c r="E4389" s="30"/>
      <c r="F4389" s="30"/>
      <c r="G4389" s="30"/>
      <c r="H4389" s="30"/>
      <c r="I4389" s="30"/>
      <c r="J4389" s="30"/>
      <c r="K4389" s="30"/>
      <c r="L4389" s="30"/>
      <c r="M4389" s="30"/>
      <c r="N4389" s="30"/>
      <c r="O4389" s="30"/>
      <c r="P4389" s="30"/>
      <c r="Q4389" s="30"/>
      <c r="R4389" s="30"/>
      <c r="S4389" s="30"/>
      <c r="T4389" s="30"/>
      <c r="U4389" s="30"/>
      <c r="V4389" s="30"/>
      <c r="W4389" s="30"/>
      <c r="X4389" s="31"/>
      <c r="Y4389" s="30"/>
      <c r="Z4389" s="32"/>
    </row>
    <row r="4390" spans="2:26" x14ac:dyDescent="0.2">
      <c r="B4390" s="34"/>
      <c r="C4390" s="30"/>
      <c r="D4390" s="30"/>
      <c r="E4390" s="30"/>
      <c r="F4390" s="30"/>
      <c r="G4390" s="30"/>
      <c r="H4390" s="30"/>
      <c r="I4390" s="30"/>
      <c r="J4390" s="30"/>
      <c r="K4390" s="30"/>
      <c r="L4390" s="30"/>
      <c r="M4390" s="30"/>
      <c r="N4390" s="30"/>
      <c r="O4390" s="30"/>
      <c r="P4390" s="30"/>
      <c r="Q4390" s="30"/>
      <c r="R4390" s="30"/>
      <c r="S4390" s="30"/>
      <c r="T4390" s="30"/>
      <c r="U4390" s="30"/>
      <c r="V4390" s="30"/>
      <c r="W4390" s="30"/>
      <c r="X4390" s="31"/>
      <c r="Y4390" s="30"/>
      <c r="Z4390" s="32"/>
    </row>
    <row r="4391" spans="2:26" x14ac:dyDescent="0.2">
      <c r="B4391" s="34"/>
      <c r="C4391" s="30"/>
      <c r="D4391" s="30"/>
      <c r="E4391" s="30"/>
      <c r="F4391" s="30"/>
      <c r="G4391" s="30"/>
      <c r="H4391" s="30"/>
      <c r="I4391" s="30"/>
      <c r="J4391" s="30"/>
      <c r="K4391" s="30"/>
      <c r="L4391" s="30"/>
      <c r="M4391" s="30"/>
      <c r="N4391" s="30"/>
      <c r="O4391" s="30"/>
      <c r="P4391" s="30"/>
      <c r="Q4391" s="30"/>
      <c r="R4391" s="30"/>
      <c r="S4391" s="30"/>
      <c r="T4391" s="30"/>
      <c r="U4391" s="30"/>
      <c r="V4391" s="30"/>
      <c r="W4391" s="30"/>
      <c r="X4391" s="31"/>
      <c r="Y4391" s="30"/>
      <c r="Z4391" s="32"/>
    </row>
    <row r="4392" spans="2:26" x14ac:dyDescent="0.2">
      <c r="B4392" s="34"/>
      <c r="C4392" s="30"/>
      <c r="D4392" s="30"/>
      <c r="E4392" s="30"/>
      <c r="F4392" s="30"/>
      <c r="G4392" s="30"/>
      <c r="H4392" s="30"/>
      <c r="I4392" s="30"/>
      <c r="J4392" s="30"/>
      <c r="K4392" s="30"/>
      <c r="L4392" s="30"/>
      <c r="M4392" s="30"/>
      <c r="N4392" s="30"/>
      <c r="O4392" s="30"/>
      <c r="P4392" s="30"/>
      <c r="Q4392" s="30"/>
      <c r="R4392" s="30"/>
      <c r="S4392" s="30"/>
      <c r="T4392" s="30"/>
      <c r="U4392" s="30"/>
      <c r="V4392" s="30"/>
      <c r="W4392" s="30"/>
      <c r="X4392" s="31"/>
      <c r="Y4392" s="30"/>
      <c r="Z4392" s="32"/>
    </row>
    <row r="4393" spans="2:26" x14ac:dyDescent="0.2">
      <c r="B4393" s="34"/>
      <c r="C4393" s="30"/>
      <c r="D4393" s="30"/>
      <c r="E4393" s="30"/>
      <c r="F4393" s="30"/>
      <c r="G4393" s="30"/>
      <c r="H4393" s="30"/>
      <c r="I4393" s="30"/>
      <c r="J4393" s="30"/>
      <c r="K4393" s="30"/>
      <c r="L4393" s="30"/>
      <c r="M4393" s="30"/>
      <c r="N4393" s="30"/>
      <c r="O4393" s="30"/>
      <c r="P4393" s="30"/>
      <c r="Q4393" s="30"/>
      <c r="R4393" s="30"/>
      <c r="S4393" s="30"/>
      <c r="T4393" s="30"/>
      <c r="U4393" s="30"/>
      <c r="V4393" s="30"/>
      <c r="W4393" s="30"/>
      <c r="X4393" s="31"/>
      <c r="Y4393" s="30"/>
      <c r="Z4393" s="32"/>
    </row>
    <row r="4394" spans="2:26" x14ac:dyDescent="0.2">
      <c r="B4394" s="34"/>
      <c r="C4394" s="30"/>
      <c r="D4394" s="30"/>
      <c r="E4394" s="30"/>
      <c r="F4394" s="30"/>
      <c r="G4394" s="30"/>
      <c r="H4394" s="30"/>
      <c r="I4394" s="30"/>
      <c r="J4394" s="30"/>
      <c r="K4394" s="30"/>
      <c r="L4394" s="30"/>
      <c r="M4394" s="30"/>
      <c r="N4394" s="30"/>
      <c r="O4394" s="30"/>
      <c r="P4394" s="30"/>
      <c r="Q4394" s="30"/>
      <c r="R4394" s="30"/>
      <c r="S4394" s="30"/>
      <c r="T4394" s="30"/>
      <c r="U4394" s="30"/>
      <c r="V4394" s="30"/>
      <c r="W4394" s="30"/>
      <c r="X4394" s="31"/>
      <c r="Y4394" s="30"/>
      <c r="Z4394" s="32"/>
    </row>
    <row r="4395" spans="2:26" x14ac:dyDescent="0.2">
      <c r="B4395" s="34"/>
      <c r="C4395" s="30"/>
      <c r="D4395" s="30"/>
      <c r="E4395" s="30"/>
      <c r="F4395" s="30"/>
      <c r="G4395" s="30"/>
      <c r="H4395" s="30"/>
      <c r="I4395" s="30"/>
      <c r="J4395" s="30"/>
      <c r="K4395" s="30"/>
      <c r="L4395" s="30"/>
      <c r="M4395" s="30"/>
      <c r="N4395" s="30"/>
      <c r="O4395" s="30"/>
      <c r="P4395" s="30"/>
      <c r="Q4395" s="30"/>
      <c r="R4395" s="30"/>
      <c r="S4395" s="30"/>
      <c r="T4395" s="30"/>
      <c r="U4395" s="30"/>
      <c r="V4395" s="30"/>
      <c r="W4395" s="30"/>
      <c r="X4395" s="31"/>
      <c r="Y4395" s="30"/>
      <c r="Z4395" s="32"/>
    </row>
    <row r="4396" spans="2:26" x14ac:dyDescent="0.2">
      <c r="B4396" s="34"/>
      <c r="C4396" s="30"/>
      <c r="D4396" s="30"/>
      <c r="E4396" s="30"/>
      <c r="F4396" s="30"/>
      <c r="G4396" s="30"/>
      <c r="H4396" s="30"/>
      <c r="I4396" s="30"/>
      <c r="J4396" s="30"/>
      <c r="K4396" s="30"/>
      <c r="L4396" s="30"/>
      <c r="M4396" s="30"/>
      <c r="N4396" s="30"/>
      <c r="O4396" s="30"/>
      <c r="P4396" s="30"/>
      <c r="Q4396" s="30"/>
      <c r="R4396" s="30"/>
      <c r="S4396" s="30"/>
      <c r="T4396" s="30"/>
      <c r="U4396" s="30"/>
      <c r="V4396" s="30"/>
      <c r="W4396" s="30"/>
      <c r="X4396" s="31"/>
      <c r="Y4396" s="30"/>
      <c r="Z4396" s="32"/>
    </row>
    <row r="4397" spans="2:26" x14ac:dyDescent="0.2">
      <c r="B4397" s="34"/>
      <c r="C4397" s="30"/>
      <c r="D4397" s="30"/>
      <c r="E4397" s="30"/>
      <c r="F4397" s="30"/>
      <c r="G4397" s="30"/>
      <c r="H4397" s="30"/>
      <c r="I4397" s="30"/>
      <c r="J4397" s="30"/>
      <c r="K4397" s="30"/>
      <c r="L4397" s="30"/>
      <c r="M4397" s="30"/>
      <c r="N4397" s="30"/>
      <c r="O4397" s="30"/>
      <c r="P4397" s="30"/>
      <c r="Q4397" s="30"/>
      <c r="R4397" s="30"/>
      <c r="S4397" s="30"/>
      <c r="T4397" s="30"/>
      <c r="U4397" s="30"/>
      <c r="V4397" s="30"/>
      <c r="W4397" s="30"/>
      <c r="X4397" s="31"/>
      <c r="Y4397" s="30"/>
      <c r="Z4397" s="32"/>
    </row>
    <row r="4398" spans="2:26" x14ac:dyDescent="0.2">
      <c r="B4398" s="34"/>
      <c r="C4398" s="30"/>
      <c r="D4398" s="30"/>
      <c r="E4398" s="30"/>
      <c r="F4398" s="30"/>
      <c r="G4398" s="30"/>
      <c r="H4398" s="30"/>
      <c r="I4398" s="30"/>
      <c r="J4398" s="30"/>
      <c r="K4398" s="30"/>
      <c r="L4398" s="30"/>
      <c r="M4398" s="30"/>
      <c r="N4398" s="30"/>
      <c r="O4398" s="30"/>
      <c r="P4398" s="30"/>
      <c r="Q4398" s="30"/>
      <c r="R4398" s="30"/>
      <c r="S4398" s="30"/>
      <c r="T4398" s="30"/>
      <c r="U4398" s="30"/>
      <c r="V4398" s="30"/>
      <c r="W4398" s="30"/>
      <c r="X4398" s="31"/>
      <c r="Y4398" s="30"/>
      <c r="Z4398" s="32"/>
    </row>
    <row r="4399" spans="2:26" x14ac:dyDescent="0.2">
      <c r="B4399" s="34"/>
      <c r="C4399" s="30"/>
      <c r="D4399" s="30"/>
      <c r="E4399" s="30"/>
      <c r="F4399" s="30"/>
      <c r="G4399" s="30"/>
      <c r="H4399" s="30"/>
      <c r="I4399" s="30"/>
      <c r="J4399" s="30"/>
      <c r="K4399" s="30"/>
      <c r="L4399" s="30"/>
      <c r="M4399" s="30"/>
      <c r="N4399" s="30"/>
      <c r="O4399" s="30"/>
      <c r="P4399" s="30"/>
      <c r="Q4399" s="30"/>
      <c r="R4399" s="30"/>
      <c r="S4399" s="30"/>
      <c r="T4399" s="30"/>
      <c r="U4399" s="30"/>
      <c r="V4399" s="30"/>
      <c r="W4399" s="30"/>
      <c r="X4399" s="31"/>
      <c r="Y4399" s="30"/>
      <c r="Z4399" s="32"/>
    </row>
    <row r="4400" spans="2:26" x14ac:dyDescent="0.2">
      <c r="B4400" s="34"/>
      <c r="C4400" s="30"/>
      <c r="D4400" s="30"/>
      <c r="E4400" s="30"/>
      <c r="F4400" s="30"/>
      <c r="G4400" s="30"/>
      <c r="H4400" s="30"/>
      <c r="I4400" s="30"/>
      <c r="J4400" s="30"/>
      <c r="K4400" s="30"/>
      <c r="L4400" s="30"/>
      <c r="M4400" s="30"/>
      <c r="N4400" s="30"/>
      <c r="O4400" s="30"/>
      <c r="P4400" s="30"/>
      <c r="Q4400" s="30"/>
      <c r="R4400" s="30"/>
      <c r="S4400" s="30"/>
      <c r="T4400" s="30"/>
      <c r="U4400" s="30"/>
      <c r="V4400" s="30"/>
      <c r="W4400" s="30"/>
      <c r="X4400" s="31"/>
      <c r="Y4400" s="30"/>
      <c r="Z4400" s="32"/>
    </row>
    <row r="4401" spans="2:26" x14ac:dyDescent="0.2">
      <c r="B4401" s="34"/>
      <c r="C4401" s="30"/>
      <c r="D4401" s="30"/>
      <c r="E4401" s="30"/>
      <c r="F4401" s="30"/>
      <c r="G4401" s="30"/>
      <c r="H4401" s="30"/>
      <c r="I4401" s="30"/>
      <c r="J4401" s="30"/>
      <c r="K4401" s="30"/>
      <c r="L4401" s="30"/>
      <c r="M4401" s="30"/>
      <c r="N4401" s="30"/>
      <c r="O4401" s="30"/>
      <c r="P4401" s="30"/>
      <c r="Q4401" s="30"/>
      <c r="R4401" s="30"/>
      <c r="S4401" s="30"/>
      <c r="T4401" s="30"/>
      <c r="U4401" s="30"/>
      <c r="V4401" s="30"/>
      <c r="W4401" s="30"/>
      <c r="X4401" s="31"/>
      <c r="Y4401" s="30"/>
      <c r="Z4401" s="32"/>
    </row>
    <row r="4402" spans="2:26" x14ac:dyDescent="0.2">
      <c r="B4402" s="34"/>
      <c r="C4402" s="30"/>
      <c r="D4402" s="30"/>
      <c r="E4402" s="30"/>
      <c r="F4402" s="30"/>
      <c r="G4402" s="30"/>
      <c r="H4402" s="30"/>
      <c r="I4402" s="30"/>
      <c r="J4402" s="30"/>
      <c r="K4402" s="30"/>
      <c r="L4402" s="30"/>
      <c r="M4402" s="30"/>
      <c r="N4402" s="30"/>
      <c r="O4402" s="30"/>
      <c r="P4402" s="30"/>
      <c r="Q4402" s="30"/>
      <c r="R4402" s="30"/>
      <c r="S4402" s="30"/>
      <c r="T4402" s="30"/>
      <c r="U4402" s="30"/>
      <c r="V4402" s="30"/>
      <c r="W4402" s="30"/>
      <c r="X4402" s="31"/>
      <c r="Y4402" s="30"/>
      <c r="Z4402" s="32"/>
    </row>
    <row r="4403" spans="2:26" x14ac:dyDescent="0.2">
      <c r="B4403" s="34"/>
      <c r="C4403" s="30"/>
      <c r="D4403" s="30"/>
      <c r="E4403" s="30"/>
      <c r="F4403" s="30"/>
      <c r="G4403" s="30"/>
      <c r="H4403" s="30"/>
      <c r="I4403" s="30"/>
      <c r="J4403" s="30"/>
      <c r="K4403" s="30"/>
      <c r="L4403" s="30"/>
      <c r="M4403" s="30"/>
      <c r="N4403" s="30"/>
      <c r="O4403" s="30"/>
      <c r="P4403" s="30"/>
      <c r="Q4403" s="30"/>
      <c r="R4403" s="30"/>
      <c r="S4403" s="30"/>
      <c r="T4403" s="30"/>
      <c r="U4403" s="30"/>
      <c r="V4403" s="30"/>
      <c r="W4403" s="30"/>
      <c r="X4403" s="31"/>
      <c r="Y4403" s="30"/>
      <c r="Z4403" s="32"/>
    </row>
    <row r="4404" spans="2:26" x14ac:dyDescent="0.2">
      <c r="B4404" s="34"/>
      <c r="C4404" s="30"/>
      <c r="D4404" s="30"/>
      <c r="E4404" s="30"/>
      <c r="F4404" s="30"/>
      <c r="G4404" s="30"/>
      <c r="H4404" s="30"/>
      <c r="I4404" s="30"/>
      <c r="J4404" s="30"/>
      <c r="K4404" s="30"/>
      <c r="L4404" s="30"/>
      <c r="M4404" s="30"/>
      <c r="N4404" s="30"/>
      <c r="O4404" s="30"/>
      <c r="P4404" s="30"/>
      <c r="Q4404" s="30"/>
      <c r="R4404" s="30"/>
      <c r="S4404" s="30"/>
      <c r="T4404" s="30"/>
      <c r="U4404" s="30"/>
      <c r="V4404" s="30"/>
      <c r="W4404" s="30"/>
      <c r="X4404" s="31"/>
      <c r="Y4404" s="30"/>
      <c r="Z4404" s="32"/>
    </row>
    <row r="4405" spans="2:26" x14ac:dyDescent="0.2">
      <c r="B4405" s="34"/>
      <c r="C4405" s="30"/>
      <c r="D4405" s="30"/>
      <c r="E4405" s="30"/>
      <c r="F4405" s="30"/>
      <c r="G4405" s="30"/>
      <c r="H4405" s="30"/>
      <c r="I4405" s="30"/>
      <c r="J4405" s="30"/>
      <c r="K4405" s="30"/>
      <c r="L4405" s="30"/>
      <c r="M4405" s="30"/>
      <c r="N4405" s="30"/>
      <c r="O4405" s="30"/>
      <c r="P4405" s="30"/>
      <c r="Q4405" s="30"/>
      <c r="R4405" s="30"/>
      <c r="S4405" s="30"/>
      <c r="T4405" s="30"/>
      <c r="U4405" s="30"/>
      <c r="V4405" s="30"/>
      <c r="W4405" s="30"/>
      <c r="X4405" s="31"/>
      <c r="Y4405" s="30"/>
      <c r="Z4405" s="32"/>
    </row>
    <row r="4406" spans="2:26" x14ac:dyDescent="0.2">
      <c r="B4406" s="34"/>
      <c r="C4406" s="30"/>
      <c r="D4406" s="30"/>
      <c r="E4406" s="30"/>
      <c r="F4406" s="30"/>
      <c r="G4406" s="30"/>
      <c r="H4406" s="30"/>
      <c r="I4406" s="30"/>
      <c r="J4406" s="30"/>
      <c r="K4406" s="30"/>
      <c r="L4406" s="30"/>
      <c r="M4406" s="30"/>
      <c r="N4406" s="30"/>
      <c r="O4406" s="30"/>
      <c r="P4406" s="30"/>
      <c r="Q4406" s="30"/>
      <c r="R4406" s="30"/>
      <c r="S4406" s="30"/>
      <c r="T4406" s="30"/>
      <c r="U4406" s="30"/>
      <c r="V4406" s="30"/>
      <c r="W4406" s="30"/>
      <c r="X4406" s="31"/>
      <c r="Y4406" s="30"/>
      <c r="Z4406" s="32"/>
    </row>
    <row r="4407" spans="2:26" x14ac:dyDescent="0.2">
      <c r="B4407" s="34"/>
      <c r="C4407" s="30"/>
      <c r="D4407" s="30"/>
      <c r="E4407" s="30"/>
      <c r="F4407" s="30"/>
      <c r="G4407" s="30"/>
      <c r="H4407" s="30"/>
      <c r="I4407" s="30"/>
      <c r="J4407" s="30"/>
      <c r="K4407" s="30"/>
      <c r="L4407" s="30"/>
      <c r="M4407" s="30"/>
      <c r="N4407" s="30"/>
      <c r="O4407" s="30"/>
      <c r="P4407" s="30"/>
      <c r="Q4407" s="30"/>
      <c r="R4407" s="30"/>
      <c r="S4407" s="30"/>
      <c r="T4407" s="30"/>
      <c r="U4407" s="30"/>
      <c r="V4407" s="30"/>
      <c r="W4407" s="30"/>
      <c r="X4407" s="31"/>
      <c r="Y4407" s="30"/>
      <c r="Z4407" s="32"/>
    </row>
    <row r="4408" spans="2:26" x14ac:dyDescent="0.2">
      <c r="B4408" s="34"/>
      <c r="C4408" s="30"/>
      <c r="D4408" s="30"/>
      <c r="E4408" s="30"/>
      <c r="F4408" s="30"/>
      <c r="G4408" s="30"/>
      <c r="H4408" s="30"/>
      <c r="I4408" s="30"/>
      <c r="J4408" s="30"/>
      <c r="K4408" s="30"/>
      <c r="L4408" s="30"/>
      <c r="M4408" s="30"/>
      <c r="N4408" s="30"/>
      <c r="O4408" s="30"/>
      <c r="P4408" s="30"/>
      <c r="Q4408" s="30"/>
      <c r="R4408" s="30"/>
      <c r="S4408" s="30"/>
      <c r="T4408" s="30"/>
      <c r="U4408" s="30"/>
      <c r="V4408" s="30"/>
      <c r="W4408" s="30"/>
      <c r="X4408" s="31"/>
      <c r="Y4408" s="30"/>
      <c r="Z4408" s="32"/>
    </row>
    <row r="4409" spans="2:26" x14ac:dyDescent="0.2">
      <c r="B4409" s="34"/>
      <c r="C4409" s="30"/>
      <c r="D4409" s="30"/>
      <c r="E4409" s="30"/>
      <c r="F4409" s="30"/>
      <c r="G4409" s="30"/>
      <c r="H4409" s="30"/>
      <c r="I4409" s="30"/>
      <c r="J4409" s="30"/>
      <c r="K4409" s="30"/>
      <c r="L4409" s="30"/>
      <c r="M4409" s="30"/>
      <c r="N4409" s="30"/>
      <c r="O4409" s="30"/>
      <c r="P4409" s="30"/>
      <c r="Q4409" s="30"/>
      <c r="R4409" s="30"/>
      <c r="S4409" s="30"/>
      <c r="T4409" s="30"/>
      <c r="U4409" s="30"/>
      <c r="V4409" s="30"/>
      <c r="W4409" s="30"/>
      <c r="X4409" s="31"/>
      <c r="Y4409" s="30"/>
      <c r="Z4409" s="32"/>
    </row>
    <row r="4410" spans="2:26" x14ac:dyDescent="0.2">
      <c r="B4410" s="34"/>
      <c r="C4410" s="30"/>
      <c r="D4410" s="30"/>
      <c r="E4410" s="30"/>
      <c r="F4410" s="30"/>
      <c r="G4410" s="30"/>
      <c r="H4410" s="30"/>
      <c r="I4410" s="30"/>
      <c r="J4410" s="30"/>
      <c r="K4410" s="30"/>
      <c r="L4410" s="30"/>
      <c r="M4410" s="30"/>
      <c r="N4410" s="30"/>
      <c r="O4410" s="30"/>
      <c r="P4410" s="30"/>
      <c r="Q4410" s="30"/>
      <c r="R4410" s="30"/>
      <c r="S4410" s="30"/>
      <c r="T4410" s="30"/>
      <c r="U4410" s="30"/>
      <c r="V4410" s="30"/>
      <c r="W4410" s="30"/>
      <c r="X4410" s="31"/>
      <c r="Y4410" s="30"/>
      <c r="Z4410" s="32"/>
    </row>
    <row r="4411" spans="2:26" x14ac:dyDescent="0.2">
      <c r="B4411" s="34"/>
      <c r="C4411" s="30"/>
      <c r="D4411" s="30"/>
      <c r="E4411" s="30"/>
      <c r="F4411" s="30"/>
      <c r="G4411" s="30"/>
      <c r="H4411" s="30"/>
      <c r="I4411" s="30"/>
      <c r="J4411" s="30"/>
      <c r="K4411" s="30"/>
      <c r="L4411" s="30"/>
      <c r="M4411" s="30"/>
      <c r="N4411" s="30"/>
      <c r="O4411" s="30"/>
      <c r="P4411" s="30"/>
      <c r="Q4411" s="30"/>
      <c r="R4411" s="30"/>
      <c r="S4411" s="30"/>
      <c r="T4411" s="30"/>
      <c r="U4411" s="30"/>
      <c r="V4411" s="30"/>
      <c r="W4411" s="30"/>
      <c r="X4411" s="31"/>
      <c r="Y4411" s="30"/>
      <c r="Z4411" s="32"/>
    </row>
    <row r="4412" spans="2:26" x14ac:dyDescent="0.2">
      <c r="B4412" s="34"/>
      <c r="C4412" s="30"/>
      <c r="D4412" s="30"/>
      <c r="E4412" s="30"/>
      <c r="F4412" s="30"/>
      <c r="G4412" s="30"/>
      <c r="H4412" s="30"/>
      <c r="I4412" s="30"/>
      <c r="J4412" s="30"/>
      <c r="K4412" s="30"/>
      <c r="L4412" s="30"/>
      <c r="M4412" s="30"/>
      <c r="N4412" s="30"/>
      <c r="O4412" s="30"/>
      <c r="P4412" s="30"/>
      <c r="Q4412" s="30"/>
      <c r="R4412" s="30"/>
      <c r="S4412" s="30"/>
      <c r="T4412" s="30"/>
      <c r="U4412" s="30"/>
      <c r="V4412" s="30"/>
      <c r="W4412" s="30"/>
      <c r="X4412" s="31"/>
      <c r="Y4412" s="30"/>
      <c r="Z4412" s="32"/>
    </row>
    <row r="4413" spans="2:26" x14ac:dyDescent="0.2">
      <c r="B4413" s="34"/>
      <c r="C4413" s="30"/>
      <c r="D4413" s="30"/>
      <c r="E4413" s="30"/>
      <c r="F4413" s="30"/>
      <c r="G4413" s="30"/>
      <c r="H4413" s="30"/>
      <c r="I4413" s="30"/>
      <c r="J4413" s="30"/>
      <c r="K4413" s="30"/>
      <c r="L4413" s="30"/>
      <c r="M4413" s="30"/>
      <c r="N4413" s="30"/>
      <c r="O4413" s="30"/>
      <c r="P4413" s="30"/>
      <c r="Q4413" s="30"/>
      <c r="R4413" s="30"/>
      <c r="S4413" s="30"/>
      <c r="T4413" s="30"/>
      <c r="U4413" s="30"/>
      <c r="V4413" s="30"/>
      <c r="W4413" s="30"/>
      <c r="X4413" s="31"/>
      <c r="Y4413" s="30"/>
      <c r="Z4413" s="32"/>
    </row>
    <row r="4414" spans="2:26" x14ac:dyDescent="0.2">
      <c r="B4414" s="34"/>
      <c r="C4414" s="30"/>
      <c r="D4414" s="30"/>
      <c r="E4414" s="30"/>
      <c r="F4414" s="30"/>
      <c r="G4414" s="30"/>
      <c r="H4414" s="30"/>
      <c r="I4414" s="30"/>
      <c r="J4414" s="30"/>
      <c r="K4414" s="30"/>
      <c r="L4414" s="30"/>
      <c r="M4414" s="30"/>
      <c r="N4414" s="30"/>
      <c r="O4414" s="30"/>
      <c r="P4414" s="30"/>
      <c r="Q4414" s="30"/>
      <c r="R4414" s="30"/>
      <c r="S4414" s="30"/>
      <c r="T4414" s="30"/>
      <c r="U4414" s="30"/>
      <c r="V4414" s="30"/>
      <c r="W4414" s="30"/>
      <c r="X4414" s="31"/>
      <c r="Y4414" s="30"/>
      <c r="Z4414" s="32"/>
    </row>
    <row r="4415" spans="2:26" x14ac:dyDescent="0.2">
      <c r="B4415" s="34"/>
      <c r="C4415" s="30"/>
      <c r="D4415" s="30"/>
      <c r="E4415" s="30"/>
      <c r="F4415" s="30"/>
      <c r="G4415" s="30"/>
      <c r="H4415" s="30"/>
      <c r="I4415" s="30"/>
      <c r="J4415" s="30"/>
      <c r="K4415" s="30"/>
      <c r="L4415" s="30"/>
      <c r="M4415" s="30"/>
      <c r="N4415" s="30"/>
      <c r="O4415" s="30"/>
      <c r="P4415" s="30"/>
      <c r="Q4415" s="30"/>
      <c r="R4415" s="30"/>
      <c r="S4415" s="30"/>
      <c r="T4415" s="30"/>
      <c r="U4415" s="30"/>
      <c r="V4415" s="30"/>
      <c r="W4415" s="30"/>
      <c r="X4415" s="31"/>
      <c r="Y4415" s="30"/>
      <c r="Z4415" s="32"/>
    </row>
    <row r="4416" spans="2:26" x14ac:dyDescent="0.2">
      <c r="B4416" s="34"/>
      <c r="C4416" s="30"/>
      <c r="D4416" s="30"/>
      <c r="E4416" s="30"/>
      <c r="F4416" s="30"/>
      <c r="G4416" s="30"/>
      <c r="H4416" s="30"/>
      <c r="I4416" s="30"/>
      <c r="J4416" s="30"/>
      <c r="K4416" s="30"/>
      <c r="L4416" s="30"/>
      <c r="M4416" s="30"/>
      <c r="N4416" s="30"/>
      <c r="O4416" s="30"/>
      <c r="P4416" s="30"/>
      <c r="Q4416" s="30"/>
      <c r="R4416" s="30"/>
      <c r="S4416" s="30"/>
      <c r="T4416" s="30"/>
      <c r="U4416" s="30"/>
      <c r="V4416" s="30"/>
      <c r="W4416" s="30"/>
      <c r="X4416" s="31"/>
      <c r="Y4416" s="30"/>
      <c r="Z4416" s="32"/>
    </row>
    <row r="4417" spans="2:26" x14ac:dyDescent="0.2">
      <c r="B4417" s="34"/>
      <c r="C4417" s="30"/>
      <c r="D4417" s="30"/>
      <c r="E4417" s="30"/>
      <c r="F4417" s="30"/>
      <c r="G4417" s="30"/>
      <c r="H4417" s="30"/>
      <c r="I4417" s="30"/>
      <c r="J4417" s="30"/>
      <c r="K4417" s="30"/>
      <c r="L4417" s="30"/>
      <c r="M4417" s="30"/>
      <c r="N4417" s="30"/>
      <c r="O4417" s="30"/>
      <c r="P4417" s="30"/>
      <c r="Q4417" s="30"/>
      <c r="R4417" s="30"/>
      <c r="S4417" s="30"/>
      <c r="T4417" s="30"/>
      <c r="U4417" s="30"/>
      <c r="V4417" s="30"/>
      <c r="W4417" s="30"/>
      <c r="X4417" s="31"/>
      <c r="Y4417" s="30"/>
      <c r="Z4417" s="32"/>
    </row>
    <row r="4418" spans="2:26" x14ac:dyDescent="0.2">
      <c r="B4418" s="34"/>
      <c r="C4418" s="30"/>
      <c r="D4418" s="30"/>
      <c r="E4418" s="30"/>
      <c r="F4418" s="30"/>
      <c r="G4418" s="30"/>
      <c r="H4418" s="30"/>
      <c r="I4418" s="30"/>
      <c r="J4418" s="30"/>
      <c r="K4418" s="30"/>
      <c r="L4418" s="30"/>
      <c r="M4418" s="30"/>
      <c r="N4418" s="30"/>
      <c r="O4418" s="30"/>
      <c r="P4418" s="30"/>
      <c r="Q4418" s="30"/>
      <c r="R4418" s="30"/>
      <c r="S4418" s="30"/>
      <c r="T4418" s="30"/>
      <c r="U4418" s="30"/>
      <c r="V4418" s="30"/>
      <c r="W4418" s="30"/>
      <c r="X4418" s="31"/>
      <c r="Y4418" s="30"/>
      <c r="Z4418" s="32"/>
    </row>
    <row r="4419" spans="2:26" x14ac:dyDescent="0.2">
      <c r="B4419" s="34"/>
      <c r="C4419" s="30"/>
      <c r="D4419" s="30"/>
      <c r="E4419" s="30"/>
      <c r="F4419" s="30"/>
      <c r="G4419" s="30"/>
      <c r="H4419" s="30"/>
      <c r="I4419" s="30"/>
      <c r="J4419" s="30"/>
      <c r="K4419" s="30"/>
      <c r="L4419" s="30"/>
      <c r="M4419" s="30"/>
      <c r="N4419" s="30"/>
      <c r="O4419" s="30"/>
      <c r="P4419" s="30"/>
      <c r="Q4419" s="30"/>
      <c r="R4419" s="30"/>
      <c r="S4419" s="30"/>
      <c r="T4419" s="30"/>
      <c r="U4419" s="30"/>
      <c r="V4419" s="30"/>
      <c r="W4419" s="30"/>
      <c r="X4419" s="31"/>
      <c r="Y4419" s="30"/>
      <c r="Z4419" s="32"/>
    </row>
    <row r="4420" spans="2:26" x14ac:dyDescent="0.2">
      <c r="B4420" s="34"/>
      <c r="C4420" s="30"/>
      <c r="D4420" s="30"/>
      <c r="E4420" s="30"/>
      <c r="F4420" s="30"/>
      <c r="G4420" s="30"/>
      <c r="H4420" s="30"/>
      <c r="I4420" s="30"/>
      <c r="J4420" s="30"/>
      <c r="K4420" s="30"/>
      <c r="L4420" s="30"/>
      <c r="M4420" s="30"/>
      <c r="N4420" s="30"/>
      <c r="O4420" s="30"/>
      <c r="P4420" s="30"/>
      <c r="Q4420" s="30"/>
      <c r="R4420" s="30"/>
      <c r="S4420" s="30"/>
      <c r="T4420" s="30"/>
      <c r="U4420" s="30"/>
      <c r="V4420" s="30"/>
      <c r="W4420" s="30"/>
      <c r="X4420" s="31"/>
      <c r="Y4420" s="30"/>
      <c r="Z4420" s="32"/>
    </row>
    <row r="4421" spans="2:26" x14ac:dyDescent="0.2">
      <c r="B4421" s="34"/>
      <c r="C4421" s="30"/>
      <c r="D4421" s="30"/>
      <c r="E4421" s="30"/>
      <c r="F4421" s="30"/>
      <c r="G4421" s="30"/>
      <c r="H4421" s="30"/>
      <c r="I4421" s="30"/>
      <c r="J4421" s="30"/>
      <c r="K4421" s="30"/>
      <c r="L4421" s="30"/>
      <c r="M4421" s="30"/>
      <c r="N4421" s="30"/>
      <c r="O4421" s="30"/>
      <c r="P4421" s="30"/>
      <c r="Q4421" s="30"/>
      <c r="R4421" s="30"/>
      <c r="S4421" s="30"/>
      <c r="T4421" s="30"/>
      <c r="U4421" s="30"/>
      <c r="V4421" s="30"/>
      <c r="W4421" s="30"/>
      <c r="X4421" s="31"/>
      <c r="Y4421" s="30"/>
      <c r="Z4421" s="32"/>
    </row>
    <row r="4422" spans="2:26" x14ac:dyDescent="0.2">
      <c r="B4422" s="34"/>
      <c r="C4422" s="30"/>
      <c r="D4422" s="30"/>
      <c r="E4422" s="30"/>
      <c r="F4422" s="30"/>
      <c r="G4422" s="30"/>
      <c r="H4422" s="30"/>
      <c r="I4422" s="30"/>
      <c r="J4422" s="30"/>
      <c r="K4422" s="30"/>
      <c r="L4422" s="30"/>
      <c r="M4422" s="30"/>
      <c r="N4422" s="30"/>
      <c r="O4422" s="30"/>
      <c r="P4422" s="30"/>
      <c r="Q4422" s="30"/>
      <c r="R4422" s="30"/>
      <c r="S4422" s="30"/>
      <c r="T4422" s="30"/>
      <c r="U4422" s="30"/>
      <c r="V4422" s="30"/>
      <c r="W4422" s="30"/>
      <c r="X4422" s="31"/>
      <c r="Y4422" s="30"/>
      <c r="Z4422" s="32"/>
    </row>
    <row r="4423" spans="2:26" x14ac:dyDescent="0.2">
      <c r="B4423" s="34"/>
      <c r="C4423" s="30"/>
      <c r="D4423" s="30"/>
      <c r="E4423" s="30"/>
      <c r="F4423" s="30"/>
      <c r="G4423" s="30"/>
      <c r="H4423" s="30"/>
      <c r="I4423" s="30"/>
      <c r="J4423" s="30"/>
      <c r="K4423" s="30"/>
      <c r="L4423" s="30"/>
      <c r="M4423" s="30"/>
      <c r="N4423" s="30"/>
      <c r="O4423" s="30"/>
      <c r="P4423" s="30"/>
      <c r="Q4423" s="30"/>
      <c r="R4423" s="30"/>
      <c r="S4423" s="30"/>
      <c r="T4423" s="30"/>
      <c r="U4423" s="30"/>
      <c r="V4423" s="30"/>
      <c r="W4423" s="30"/>
      <c r="X4423" s="31"/>
      <c r="Y4423" s="30"/>
      <c r="Z4423" s="32"/>
    </row>
    <row r="4424" spans="2:26" x14ac:dyDescent="0.2">
      <c r="B4424" s="34"/>
      <c r="C4424" s="30"/>
      <c r="D4424" s="30"/>
      <c r="E4424" s="30"/>
      <c r="F4424" s="30"/>
      <c r="G4424" s="30"/>
      <c r="H4424" s="30"/>
      <c r="I4424" s="30"/>
      <c r="J4424" s="30"/>
      <c r="K4424" s="30"/>
      <c r="L4424" s="30"/>
      <c r="M4424" s="30"/>
      <c r="N4424" s="30"/>
      <c r="O4424" s="30"/>
      <c r="P4424" s="30"/>
      <c r="Q4424" s="30"/>
      <c r="R4424" s="30"/>
      <c r="S4424" s="30"/>
      <c r="T4424" s="30"/>
      <c r="U4424" s="30"/>
      <c r="V4424" s="30"/>
      <c r="W4424" s="30"/>
      <c r="X4424" s="31"/>
      <c r="Y4424" s="30"/>
      <c r="Z4424" s="32"/>
    </row>
    <row r="4425" spans="2:26" x14ac:dyDescent="0.2">
      <c r="B4425" s="34"/>
      <c r="C4425" s="30"/>
      <c r="D4425" s="30"/>
      <c r="E4425" s="30"/>
      <c r="F4425" s="30"/>
      <c r="G4425" s="30"/>
      <c r="H4425" s="30"/>
      <c r="I4425" s="30"/>
      <c r="J4425" s="30"/>
      <c r="K4425" s="30"/>
      <c r="L4425" s="30"/>
      <c r="M4425" s="30"/>
      <c r="N4425" s="30"/>
      <c r="O4425" s="30"/>
      <c r="P4425" s="30"/>
      <c r="Q4425" s="30"/>
      <c r="R4425" s="30"/>
      <c r="S4425" s="30"/>
      <c r="T4425" s="30"/>
      <c r="U4425" s="30"/>
      <c r="V4425" s="30"/>
      <c r="W4425" s="30"/>
      <c r="X4425" s="31"/>
      <c r="Y4425" s="30"/>
      <c r="Z4425" s="32"/>
    </row>
    <row r="4426" spans="2:26" x14ac:dyDescent="0.2">
      <c r="B4426" s="34"/>
      <c r="C4426" s="30"/>
      <c r="D4426" s="30"/>
      <c r="E4426" s="30"/>
      <c r="F4426" s="30"/>
      <c r="G4426" s="30"/>
      <c r="H4426" s="30"/>
      <c r="I4426" s="30"/>
      <c r="J4426" s="30"/>
      <c r="K4426" s="30"/>
      <c r="L4426" s="30"/>
      <c r="M4426" s="30"/>
      <c r="N4426" s="30"/>
      <c r="O4426" s="30"/>
      <c r="P4426" s="30"/>
      <c r="Q4426" s="30"/>
      <c r="R4426" s="30"/>
      <c r="S4426" s="30"/>
      <c r="T4426" s="30"/>
      <c r="U4426" s="30"/>
      <c r="V4426" s="30"/>
      <c r="W4426" s="30"/>
      <c r="X4426" s="31"/>
      <c r="Y4426" s="30"/>
      <c r="Z4426" s="32"/>
    </row>
    <row r="4427" spans="2:26" x14ac:dyDescent="0.2">
      <c r="B4427" s="34"/>
      <c r="C4427" s="30"/>
      <c r="D4427" s="30"/>
      <c r="E4427" s="30"/>
      <c r="F4427" s="30"/>
      <c r="G4427" s="30"/>
      <c r="H4427" s="30"/>
      <c r="I4427" s="30"/>
      <c r="J4427" s="30"/>
      <c r="K4427" s="30"/>
      <c r="L4427" s="30"/>
      <c r="M4427" s="30"/>
      <c r="N4427" s="30"/>
      <c r="O4427" s="30"/>
      <c r="P4427" s="30"/>
      <c r="Q4427" s="30"/>
      <c r="R4427" s="30"/>
      <c r="S4427" s="30"/>
      <c r="T4427" s="30"/>
      <c r="U4427" s="30"/>
      <c r="V4427" s="30"/>
      <c r="W4427" s="30"/>
      <c r="X4427" s="31"/>
      <c r="Y4427" s="30"/>
      <c r="Z4427" s="32"/>
    </row>
    <row r="4428" spans="2:26" x14ac:dyDescent="0.2">
      <c r="B4428" s="34"/>
      <c r="C4428" s="30"/>
      <c r="D4428" s="30"/>
      <c r="E4428" s="30"/>
      <c r="F4428" s="30"/>
      <c r="G4428" s="30"/>
      <c r="H4428" s="30"/>
      <c r="I4428" s="30"/>
      <c r="J4428" s="30"/>
      <c r="K4428" s="30"/>
      <c r="L4428" s="30"/>
      <c r="M4428" s="30"/>
      <c r="N4428" s="30"/>
      <c r="O4428" s="30"/>
      <c r="P4428" s="30"/>
      <c r="Q4428" s="30"/>
      <c r="R4428" s="30"/>
      <c r="S4428" s="30"/>
      <c r="T4428" s="30"/>
      <c r="U4428" s="30"/>
      <c r="V4428" s="30"/>
      <c r="W4428" s="30"/>
      <c r="X4428" s="31"/>
      <c r="Y4428" s="30"/>
      <c r="Z4428" s="32"/>
    </row>
    <row r="4429" spans="2:26" x14ac:dyDescent="0.2">
      <c r="B4429" s="34"/>
      <c r="C4429" s="30"/>
      <c r="D4429" s="30"/>
      <c r="E4429" s="30"/>
      <c r="F4429" s="30"/>
      <c r="G4429" s="30"/>
      <c r="H4429" s="30"/>
      <c r="I4429" s="30"/>
      <c r="J4429" s="30"/>
      <c r="K4429" s="30"/>
      <c r="L4429" s="30"/>
      <c r="M4429" s="30"/>
      <c r="N4429" s="30"/>
      <c r="O4429" s="30"/>
      <c r="P4429" s="30"/>
      <c r="Q4429" s="30"/>
      <c r="R4429" s="30"/>
      <c r="S4429" s="30"/>
      <c r="T4429" s="30"/>
      <c r="U4429" s="30"/>
      <c r="V4429" s="30"/>
      <c r="W4429" s="30"/>
      <c r="X4429" s="31"/>
      <c r="Y4429" s="30"/>
      <c r="Z4429" s="32"/>
    </row>
    <row r="4430" spans="2:26" x14ac:dyDescent="0.2">
      <c r="B4430" s="34"/>
      <c r="C4430" s="30"/>
      <c r="D4430" s="30"/>
      <c r="E4430" s="30"/>
      <c r="F4430" s="30"/>
      <c r="G4430" s="30"/>
      <c r="H4430" s="30"/>
      <c r="I4430" s="30"/>
      <c r="J4430" s="30"/>
      <c r="K4430" s="30"/>
      <c r="L4430" s="30"/>
      <c r="M4430" s="30"/>
      <c r="N4430" s="30"/>
      <c r="O4430" s="30"/>
      <c r="P4430" s="30"/>
      <c r="Q4430" s="30"/>
      <c r="R4430" s="30"/>
      <c r="S4430" s="30"/>
      <c r="T4430" s="30"/>
      <c r="U4430" s="30"/>
      <c r="V4430" s="30"/>
      <c r="W4430" s="30"/>
      <c r="X4430" s="31"/>
      <c r="Y4430" s="30"/>
      <c r="Z4430" s="32"/>
    </row>
    <row r="4431" spans="2:26" x14ac:dyDescent="0.2">
      <c r="B4431" s="34"/>
      <c r="C4431" s="30"/>
      <c r="D4431" s="30"/>
      <c r="E4431" s="30"/>
      <c r="F4431" s="30"/>
      <c r="G4431" s="30"/>
      <c r="H4431" s="30"/>
      <c r="I4431" s="30"/>
      <c r="J4431" s="30"/>
      <c r="K4431" s="30"/>
      <c r="L4431" s="30"/>
      <c r="M4431" s="30"/>
      <c r="N4431" s="30"/>
      <c r="O4431" s="30"/>
      <c r="P4431" s="30"/>
      <c r="Q4431" s="30"/>
      <c r="R4431" s="30"/>
      <c r="S4431" s="30"/>
      <c r="T4431" s="30"/>
      <c r="U4431" s="30"/>
      <c r="V4431" s="30"/>
      <c r="W4431" s="30"/>
      <c r="X4431" s="31"/>
      <c r="Y4431" s="30"/>
      <c r="Z4431" s="32"/>
    </row>
    <row r="4432" spans="2:26" x14ac:dyDescent="0.2">
      <c r="B4432" s="34"/>
      <c r="C4432" s="30"/>
      <c r="D4432" s="30"/>
      <c r="E4432" s="30"/>
      <c r="F4432" s="30"/>
      <c r="G4432" s="30"/>
      <c r="H4432" s="30"/>
      <c r="I4432" s="30"/>
      <c r="J4432" s="30"/>
      <c r="K4432" s="30"/>
      <c r="L4432" s="30"/>
      <c r="M4432" s="30"/>
      <c r="N4432" s="30"/>
      <c r="O4432" s="30"/>
      <c r="P4432" s="30"/>
      <c r="Q4432" s="30"/>
      <c r="R4432" s="30"/>
      <c r="S4432" s="30"/>
      <c r="T4432" s="30"/>
      <c r="U4432" s="30"/>
      <c r="V4432" s="30"/>
      <c r="W4432" s="30"/>
      <c r="X4432" s="31"/>
      <c r="Y4432" s="30"/>
      <c r="Z4432" s="32"/>
    </row>
    <row r="4433" spans="2:26" x14ac:dyDescent="0.2">
      <c r="B4433" s="34"/>
      <c r="C4433" s="30"/>
      <c r="D4433" s="30"/>
      <c r="E4433" s="30"/>
      <c r="F4433" s="30"/>
      <c r="G4433" s="30"/>
      <c r="H4433" s="30"/>
      <c r="I4433" s="30"/>
      <c r="J4433" s="30"/>
      <c r="K4433" s="30"/>
      <c r="L4433" s="30"/>
      <c r="M4433" s="30"/>
      <c r="N4433" s="30"/>
      <c r="O4433" s="30"/>
      <c r="P4433" s="30"/>
      <c r="Q4433" s="30"/>
      <c r="R4433" s="30"/>
      <c r="S4433" s="30"/>
      <c r="T4433" s="30"/>
      <c r="U4433" s="30"/>
      <c r="V4433" s="30"/>
      <c r="W4433" s="30"/>
      <c r="X4433" s="31"/>
      <c r="Y4433" s="30"/>
      <c r="Z4433" s="32"/>
    </row>
    <row r="4434" spans="2:26" x14ac:dyDescent="0.2">
      <c r="B4434" s="34"/>
      <c r="C4434" s="30"/>
      <c r="D4434" s="30"/>
      <c r="E4434" s="30"/>
      <c r="F4434" s="30"/>
      <c r="G4434" s="30"/>
      <c r="H4434" s="30"/>
      <c r="I4434" s="30"/>
      <c r="J4434" s="30"/>
      <c r="K4434" s="30"/>
      <c r="L4434" s="30"/>
      <c r="M4434" s="30"/>
      <c r="N4434" s="30"/>
      <c r="O4434" s="30"/>
      <c r="P4434" s="30"/>
      <c r="Q4434" s="30"/>
      <c r="R4434" s="30"/>
      <c r="S4434" s="30"/>
      <c r="T4434" s="30"/>
      <c r="U4434" s="30"/>
      <c r="V4434" s="30"/>
      <c r="W4434" s="30"/>
      <c r="X4434" s="31"/>
      <c r="Y4434" s="30"/>
      <c r="Z4434" s="32"/>
    </row>
    <row r="4435" spans="2:26" x14ac:dyDescent="0.2">
      <c r="B4435" s="34"/>
      <c r="C4435" s="30"/>
      <c r="D4435" s="30"/>
      <c r="E4435" s="30"/>
      <c r="F4435" s="30"/>
      <c r="G4435" s="30"/>
      <c r="H4435" s="30"/>
      <c r="I4435" s="30"/>
      <c r="J4435" s="30"/>
      <c r="K4435" s="30"/>
      <c r="L4435" s="30"/>
      <c r="M4435" s="30"/>
      <c r="N4435" s="30"/>
      <c r="O4435" s="30"/>
      <c r="P4435" s="30"/>
      <c r="Q4435" s="30"/>
      <c r="R4435" s="30"/>
      <c r="S4435" s="30"/>
      <c r="T4435" s="30"/>
      <c r="U4435" s="30"/>
      <c r="V4435" s="30"/>
      <c r="W4435" s="30"/>
      <c r="X4435" s="31"/>
      <c r="Y4435" s="30"/>
      <c r="Z4435" s="32"/>
    </row>
    <row r="4436" spans="2:26" x14ac:dyDescent="0.2">
      <c r="B4436" s="34"/>
      <c r="C4436" s="30"/>
      <c r="D4436" s="30"/>
      <c r="E4436" s="30"/>
      <c r="F4436" s="30"/>
      <c r="G4436" s="30"/>
      <c r="H4436" s="30"/>
      <c r="I4436" s="30"/>
      <c r="J4436" s="30"/>
      <c r="K4436" s="30"/>
      <c r="L4436" s="30"/>
      <c r="M4436" s="30"/>
      <c r="N4436" s="30"/>
      <c r="O4436" s="30"/>
      <c r="P4436" s="30"/>
      <c r="Q4436" s="30"/>
      <c r="R4436" s="30"/>
      <c r="S4436" s="30"/>
      <c r="T4436" s="30"/>
      <c r="U4436" s="30"/>
      <c r="V4436" s="30"/>
      <c r="W4436" s="30"/>
      <c r="X4436" s="31"/>
      <c r="Y4436" s="30"/>
      <c r="Z4436" s="32"/>
    </row>
    <row r="4437" spans="2:26" x14ac:dyDescent="0.2">
      <c r="B4437" s="34"/>
      <c r="C4437" s="30"/>
      <c r="D4437" s="30"/>
      <c r="E4437" s="30"/>
      <c r="F4437" s="30"/>
      <c r="G4437" s="30"/>
      <c r="H4437" s="30"/>
      <c r="I4437" s="30"/>
      <c r="J4437" s="30"/>
      <c r="K4437" s="30"/>
      <c r="L4437" s="30"/>
      <c r="M4437" s="30"/>
      <c r="N4437" s="30"/>
      <c r="O4437" s="30"/>
      <c r="P4437" s="30"/>
      <c r="Q4437" s="30"/>
      <c r="R4437" s="30"/>
      <c r="S4437" s="30"/>
      <c r="T4437" s="30"/>
      <c r="U4437" s="30"/>
      <c r="V4437" s="30"/>
      <c r="W4437" s="30"/>
      <c r="X4437" s="31"/>
      <c r="Y4437" s="30"/>
      <c r="Z4437" s="32"/>
    </row>
    <row r="4438" spans="2:26" x14ac:dyDescent="0.2">
      <c r="B4438" s="34"/>
      <c r="C4438" s="30"/>
      <c r="D4438" s="30"/>
      <c r="E4438" s="30"/>
      <c r="F4438" s="30"/>
      <c r="G4438" s="30"/>
      <c r="H4438" s="30"/>
      <c r="I4438" s="30"/>
      <c r="J4438" s="30"/>
      <c r="K4438" s="30"/>
      <c r="L4438" s="30"/>
      <c r="M4438" s="30"/>
      <c r="N4438" s="30"/>
      <c r="O4438" s="30"/>
      <c r="P4438" s="30"/>
      <c r="Q4438" s="30"/>
      <c r="R4438" s="30"/>
      <c r="S4438" s="30"/>
      <c r="T4438" s="30"/>
      <c r="U4438" s="30"/>
      <c r="V4438" s="30"/>
      <c r="W4438" s="30"/>
      <c r="X4438" s="31"/>
      <c r="Y4438" s="30"/>
      <c r="Z4438" s="32"/>
    </row>
    <row r="4439" spans="2:26" x14ac:dyDescent="0.2">
      <c r="B4439" s="34"/>
      <c r="C4439" s="30"/>
      <c r="D4439" s="30"/>
      <c r="E4439" s="30"/>
      <c r="F4439" s="30"/>
      <c r="G4439" s="30"/>
      <c r="H4439" s="30"/>
      <c r="I4439" s="30"/>
      <c r="J4439" s="30"/>
      <c r="K4439" s="30"/>
      <c r="L4439" s="30"/>
      <c r="M4439" s="30"/>
      <c r="N4439" s="30"/>
      <c r="O4439" s="30"/>
      <c r="P4439" s="30"/>
      <c r="Q4439" s="30"/>
      <c r="R4439" s="30"/>
      <c r="S4439" s="30"/>
      <c r="T4439" s="30"/>
      <c r="U4439" s="30"/>
      <c r="V4439" s="30"/>
      <c r="W4439" s="30"/>
      <c r="X4439" s="31"/>
      <c r="Y4439" s="30"/>
      <c r="Z4439" s="32"/>
    </row>
    <row r="4440" spans="2:26" x14ac:dyDescent="0.2">
      <c r="B4440" s="34"/>
      <c r="C4440" s="30"/>
      <c r="D4440" s="30"/>
      <c r="E4440" s="30"/>
      <c r="F4440" s="30"/>
      <c r="G4440" s="30"/>
      <c r="H4440" s="30"/>
      <c r="I4440" s="30"/>
      <c r="J4440" s="30"/>
      <c r="K4440" s="30"/>
      <c r="L4440" s="30"/>
      <c r="M4440" s="30"/>
      <c r="N4440" s="30"/>
      <c r="O4440" s="30"/>
      <c r="P4440" s="30"/>
      <c r="Q4440" s="30"/>
      <c r="R4440" s="30"/>
      <c r="S4440" s="30"/>
      <c r="T4440" s="30"/>
      <c r="U4440" s="30"/>
      <c r="V4440" s="30"/>
      <c r="W4440" s="30"/>
      <c r="X4440" s="31"/>
      <c r="Y4440" s="30"/>
      <c r="Z4440" s="32"/>
    </row>
    <row r="4441" spans="2:26" x14ac:dyDescent="0.2">
      <c r="B4441" s="34"/>
      <c r="C4441" s="30"/>
      <c r="D4441" s="30"/>
      <c r="E4441" s="30"/>
      <c r="F4441" s="30"/>
      <c r="G4441" s="30"/>
      <c r="H4441" s="30"/>
      <c r="I4441" s="30"/>
      <c r="J4441" s="30"/>
      <c r="K4441" s="30"/>
      <c r="L4441" s="30"/>
      <c r="M4441" s="30"/>
      <c r="N4441" s="30"/>
      <c r="O4441" s="30"/>
      <c r="P4441" s="30"/>
      <c r="Q4441" s="30"/>
      <c r="R4441" s="30"/>
      <c r="S4441" s="30"/>
      <c r="T4441" s="30"/>
      <c r="U4441" s="30"/>
      <c r="V4441" s="30"/>
      <c r="W4441" s="30"/>
      <c r="X4441" s="31"/>
      <c r="Y4441" s="30"/>
      <c r="Z4441" s="32"/>
    </row>
    <row r="4442" spans="2:26" x14ac:dyDescent="0.2">
      <c r="B4442" s="34"/>
      <c r="C4442" s="30"/>
      <c r="D4442" s="30"/>
      <c r="E4442" s="30"/>
      <c r="F4442" s="30"/>
      <c r="G4442" s="30"/>
      <c r="H4442" s="30"/>
      <c r="I4442" s="30"/>
      <c r="J4442" s="30"/>
      <c r="K4442" s="30"/>
      <c r="L4442" s="30"/>
      <c r="M4442" s="30"/>
      <c r="N4442" s="30"/>
      <c r="O4442" s="30"/>
      <c r="P4442" s="30"/>
      <c r="Q4442" s="30"/>
      <c r="R4442" s="30"/>
      <c r="S4442" s="30"/>
      <c r="T4442" s="30"/>
      <c r="U4442" s="30"/>
      <c r="V4442" s="30"/>
      <c r="W4442" s="30"/>
      <c r="X4442" s="31"/>
      <c r="Y4442" s="30"/>
      <c r="Z4442" s="32"/>
    </row>
    <row r="4443" spans="2:26" x14ac:dyDescent="0.2">
      <c r="B4443" s="34"/>
      <c r="C4443" s="30"/>
      <c r="D4443" s="30"/>
      <c r="E4443" s="30"/>
      <c r="F4443" s="30"/>
      <c r="G4443" s="30"/>
      <c r="H4443" s="30"/>
      <c r="I4443" s="30"/>
      <c r="J4443" s="30"/>
      <c r="K4443" s="30"/>
      <c r="L4443" s="30"/>
      <c r="M4443" s="30"/>
      <c r="N4443" s="30"/>
      <c r="O4443" s="30"/>
      <c r="P4443" s="30"/>
      <c r="Q4443" s="30"/>
      <c r="R4443" s="30"/>
      <c r="S4443" s="30"/>
      <c r="T4443" s="30"/>
      <c r="U4443" s="30"/>
      <c r="V4443" s="30"/>
      <c r="W4443" s="30"/>
      <c r="X4443" s="31"/>
      <c r="Y4443" s="30"/>
      <c r="Z4443" s="32"/>
    </row>
    <row r="4444" spans="2:26" x14ac:dyDescent="0.2">
      <c r="B4444" s="34"/>
      <c r="C4444" s="30"/>
      <c r="D4444" s="30"/>
      <c r="E4444" s="30"/>
      <c r="F4444" s="30"/>
      <c r="G4444" s="30"/>
      <c r="H4444" s="30"/>
      <c r="I4444" s="30"/>
      <c r="J4444" s="30"/>
      <c r="K4444" s="30"/>
      <c r="L4444" s="30"/>
      <c r="M4444" s="30"/>
      <c r="N4444" s="30"/>
      <c r="O4444" s="30"/>
      <c r="P4444" s="30"/>
      <c r="Q4444" s="30"/>
      <c r="R4444" s="30"/>
      <c r="S4444" s="30"/>
      <c r="T4444" s="30"/>
      <c r="U4444" s="30"/>
      <c r="V4444" s="30"/>
      <c r="W4444" s="30"/>
      <c r="X4444" s="31"/>
      <c r="Y4444" s="30"/>
      <c r="Z4444" s="32"/>
    </row>
    <row r="4445" spans="2:26" x14ac:dyDescent="0.2">
      <c r="B4445" s="34"/>
      <c r="C4445" s="30"/>
      <c r="D4445" s="30"/>
      <c r="E4445" s="30"/>
      <c r="F4445" s="30"/>
      <c r="G4445" s="30"/>
      <c r="H4445" s="30"/>
      <c r="I4445" s="30"/>
      <c r="J4445" s="30"/>
      <c r="K4445" s="30"/>
      <c r="L4445" s="30"/>
      <c r="M4445" s="30"/>
      <c r="N4445" s="30"/>
      <c r="O4445" s="30"/>
      <c r="P4445" s="30"/>
      <c r="Q4445" s="30"/>
      <c r="R4445" s="30"/>
      <c r="S4445" s="30"/>
      <c r="T4445" s="30"/>
      <c r="U4445" s="30"/>
      <c r="V4445" s="30"/>
      <c r="W4445" s="30"/>
      <c r="X4445" s="31"/>
      <c r="Y4445" s="30"/>
      <c r="Z4445" s="32"/>
    </row>
    <row r="4446" spans="2:26" x14ac:dyDescent="0.2">
      <c r="B4446" s="34"/>
      <c r="C4446" s="30"/>
      <c r="D4446" s="30"/>
      <c r="E4446" s="30"/>
      <c r="F4446" s="30"/>
      <c r="G4446" s="30"/>
      <c r="H4446" s="30"/>
      <c r="I4446" s="30"/>
      <c r="J4446" s="30"/>
      <c r="K4446" s="30"/>
      <c r="L4446" s="30"/>
      <c r="M4446" s="30"/>
      <c r="N4446" s="30"/>
      <c r="O4446" s="30"/>
      <c r="P4446" s="30"/>
      <c r="Q4446" s="30"/>
      <c r="R4446" s="30"/>
      <c r="S4446" s="30"/>
      <c r="T4446" s="30"/>
      <c r="U4446" s="30"/>
      <c r="V4446" s="30"/>
      <c r="W4446" s="30"/>
      <c r="X4446" s="31"/>
      <c r="Y4446" s="30"/>
      <c r="Z4446" s="32"/>
    </row>
    <row r="4447" spans="2:26" x14ac:dyDescent="0.2">
      <c r="B4447" s="34"/>
      <c r="C4447" s="30"/>
      <c r="D4447" s="30"/>
      <c r="E4447" s="30"/>
      <c r="F4447" s="30"/>
      <c r="G4447" s="30"/>
      <c r="H4447" s="30"/>
      <c r="I4447" s="30"/>
      <c r="J4447" s="30"/>
      <c r="K4447" s="30"/>
      <c r="L4447" s="30"/>
      <c r="M4447" s="30"/>
      <c r="N4447" s="30"/>
      <c r="O4447" s="30"/>
      <c r="P4447" s="30"/>
      <c r="Q4447" s="30"/>
      <c r="R4447" s="30"/>
      <c r="S4447" s="30"/>
      <c r="T4447" s="30"/>
      <c r="U4447" s="30"/>
      <c r="V4447" s="30"/>
      <c r="W4447" s="30"/>
      <c r="X4447" s="31"/>
      <c r="Y4447" s="30"/>
      <c r="Z4447" s="32"/>
    </row>
    <row r="4448" spans="2:26" x14ac:dyDescent="0.2">
      <c r="B4448" s="34"/>
      <c r="C4448" s="30"/>
      <c r="D4448" s="30"/>
      <c r="E4448" s="30"/>
      <c r="F4448" s="30"/>
      <c r="G4448" s="30"/>
      <c r="H4448" s="30"/>
      <c r="I4448" s="30"/>
      <c r="J4448" s="30"/>
      <c r="K4448" s="30"/>
      <c r="L4448" s="30"/>
      <c r="M4448" s="30"/>
      <c r="N4448" s="30"/>
      <c r="O4448" s="30"/>
      <c r="P4448" s="30"/>
      <c r="Q4448" s="30"/>
      <c r="R4448" s="30"/>
      <c r="S4448" s="30"/>
      <c r="T4448" s="30"/>
      <c r="U4448" s="30"/>
      <c r="V4448" s="30"/>
      <c r="W4448" s="30"/>
      <c r="X4448" s="31"/>
      <c r="Y4448" s="30"/>
      <c r="Z4448" s="32"/>
    </row>
    <row r="4449" spans="2:26" x14ac:dyDescent="0.2">
      <c r="B4449" s="34"/>
      <c r="C4449" s="30"/>
      <c r="D4449" s="30"/>
      <c r="E4449" s="30"/>
      <c r="F4449" s="30"/>
      <c r="G4449" s="30"/>
      <c r="H4449" s="30"/>
      <c r="I4449" s="30"/>
      <c r="J4449" s="30"/>
      <c r="K4449" s="30"/>
      <c r="L4449" s="30"/>
      <c r="M4449" s="30"/>
      <c r="N4449" s="30"/>
      <c r="O4449" s="30"/>
      <c r="P4449" s="30"/>
      <c r="Q4449" s="30"/>
      <c r="R4449" s="30"/>
      <c r="S4449" s="30"/>
      <c r="T4449" s="30"/>
      <c r="U4449" s="30"/>
      <c r="V4449" s="30"/>
      <c r="W4449" s="30"/>
      <c r="X4449" s="31"/>
      <c r="Y4449" s="30"/>
      <c r="Z4449" s="32"/>
    </row>
    <row r="4450" spans="2:26" x14ac:dyDescent="0.2">
      <c r="B4450" s="34"/>
      <c r="C4450" s="30"/>
      <c r="D4450" s="30"/>
      <c r="E4450" s="30"/>
      <c r="F4450" s="30"/>
      <c r="G4450" s="30"/>
      <c r="H4450" s="30"/>
      <c r="I4450" s="30"/>
      <c r="J4450" s="30"/>
      <c r="K4450" s="30"/>
      <c r="L4450" s="30"/>
      <c r="M4450" s="30"/>
      <c r="N4450" s="30"/>
      <c r="O4450" s="30"/>
      <c r="P4450" s="30"/>
      <c r="Q4450" s="30"/>
      <c r="R4450" s="30"/>
      <c r="S4450" s="30"/>
      <c r="T4450" s="30"/>
      <c r="U4450" s="30"/>
      <c r="V4450" s="30"/>
      <c r="W4450" s="30"/>
      <c r="X4450" s="31"/>
      <c r="Y4450" s="30"/>
      <c r="Z4450" s="32"/>
    </row>
    <row r="4451" spans="2:26" x14ac:dyDescent="0.2">
      <c r="B4451" s="34"/>
      <c r="C4451" s="30"/>
      <c r="D4451" s="30"/>
      <c r="E4451" s="30"/>
      <c r="F4451" s="30"/>
      <c r="G4451" s="30"/>
      <c r="H4451" s="30"/>
      <c r="I4451" s="30"/>
      <c r="J4451" s="30"/>
      <c r="K4451" s="30"/>
      <c r="L4451" s="30"/>
      <c r="M4451" s="30"/>
      <c r="N4451" s="30"/>
      <c r="O4451" s="30"/>
      <c r="P4451" s="30"/>
      <c r="Q4451" s="30"/>
      <c r="R4451" s="30"/>
      <c r="S4451" s="30"/>
      <c r="T4451" s="30"/>
      <c r="U4451" s="30"/>
      <c r="V4451" s="30"/>
      <c r="W4451" s="30"/>
      <c r="X4451" s="31"/>
      <c r="Y4451" s="30"/>
      <c r="Z4451" s="32"/>
    </row>
    <row r="4452" spans="2:26" x14ac:dyDescent="0.2">
      <c r="B4452" s="34"/>
      <c r="C4452" s="30"/>
      <c r="D4452" s="30"/>
      <c r="E4452" s="30"/>
      <c r="F4452" s="30"/>
      <c r="G4452" s="30"/>
      <c r="H4452" s="30"/>
      <c r="I4452" s="30"/>
      <c r="J4452" s="30"/>
      <c r="K4452" s="30"/>
      <c r="L4452" s="30"/>
      <c r="M4452" s="30"/>
      <c r="N4452" s="30"/>
      <c r="O4452" s="30"/>
      <c r="P4452" s="30"/>
      <c r="Q4452" s="30"/>
      <c r="R4452" s="30"/>
      <c r="S4452" s="30"/>
      <c r="T4452" s="30"/>
      <c r="U4452" s="30"/>
      <c r="V4452" s="30"/>
      <c r="W4452" s="30"/>
      <c r="X4452" s="31"/>
      <c r="Y4452" s="30"/>
      <c r="Z4452" s="32"/>
    </row>
    <row r="4453" spans="2:26" x14ac:dyDescent="0.2">
      <c r="B4453" s="34"/>
      <c r="C4453" s="30"/>
      <c r="D4453" s="30"/>
      <c r="E4453" s="30"/>
      <c r="F4453" s="30"/>
      <c r="G4453" s="30"/>
      <c r="H4453" s="30"/>
      <c r="I4453" s="30"/>
      <c r="J4453" s="30"/>
      <c r="K4453" s="30"/>
      <c r="L4453" s="30"/>
      <c r="M4453" s="30"/>
      <c r="N4453" s="30"/>
      <c r="O4453" s="30"/>
      <c r="P4453" s="30"/>
      <c r="Q4453" s="30"/>
      <c r="R4453" s="30"/>
      <c r="S4453" s="30"/>
      <c r="T4453" s="30"/>
      <c r="U4453" s="30"/>
      <c r="V4453" s="30"/>
      <c r="W4453" s="30"/>
      <c r="X4453" s="31"/>
      <c r="Y4453" s="30"/>
      <c r="Z4453" s="32"/>
    </row>
    <row r="4454" spans="2:26" x14ac:dyDescent="0.2">
      <c r="B4454" s="34"/>
      <c r="C4454" s="30"/>
      <c r="D4454" s="30"/>
      <c r="E4454" s="30"/>
      <c r="F4454" s="30"/>
      <c r="G4454" s="30"/>
      <c r="H4454" s="30"/>
      <c r="I4454" s="30"/>
      <c r="J4454" s="30"/>
      <c r="K4454" s="30"/>
      <c r="L4454" s="30"/>
      <c r="M4454" s="30"/>
      <c r="N4454" s="30"/>
      <c r="O4454" s="30"/>
      <c r="P4454" s="30"/>
      <c r="Q4454" s="30"/>
      <c r="R4454" s="30"/>
      <c r="S4454" s="30"/>
      <c r="T4454" s="30"/>
      <c r="U4454" s="30"/>
      <c r="V4454" s="30"/>
      <c r="W4454" s="30"/>
      <c r="X4454" s="31"/>
      <c r="Y4454" s="30"/>
      <c r="Z4454" s="32"/>
    </row>
    <row r="4455" spans="2:26" x14ac:dyDescent="0.2">
      <c r="B4455" s="34"/>
      <c r="C4455" s="30"/>
      <c r="D4455" s="30"/>
      <c r="E4455" s="30"/>
      <c r="F4455" s="30"/>
      <c r="G4455" s="30"/>
      <c r="H4455" s="30"/>
      <c r="I4455" s="30"/>
      <c r="J4455" s="30"/>
      <c r="K4455" s="30"/>
      <c r="L4455" s="30"/>
      <c r="M4455" s="30"/>
      <c r="N4455" s="30"/>
      <c r="O4455" s="30"/>
      <c r="P4455" s="30"/>
      <c r="Q4455" s="30"/>
      <c r="R4455" s="30"/>
      <c r="S4455" s="30"/>
      <c r="T4455" s="30"/>
      <c r="U4455" s="30"/>
      <c r="V4455" s="30"/>
      <c r="W4455" s="30"/>
      <c r="X4455" s="31"/>
      <c r="Y4455" s="30"/>
      <c r="Z4455" s="32"/>
    </row>
    <row r="4456" spans="2:26" x14ac:dyDescent="0.2">
      <c r="B4456" s="34"/>
      <c r="C4456" s="30"/>
      <c r="D4456" s="30"/>
      <c r="E4456" s="30"/>
      <c r="F4456" s="30"/>
      <c r="G4456" s="30"/>
      <c r="H4456" s="30"/>
      <c r="I4456" s="30"/>
      <c r="J4456" s="30"/>
      <c r="K4456" s="30"/>
      <c r="L4456" s="30"/>
      <c r="M4456" s="30"/>
      <c r="N4456" s="30"/>
      <c r="O4456" s="30"/>
      <c r="P4456" s="30"/>
      <c r="Q4456" s="30"/>
      <c r="R4456" s="30"/>
      <c r="S4456" s="30"/>
      <c r="T4456" s="30"/>
      <c r="U4456" s="30"/>
      <c r="V4456" s="30"/>
      <c r="W4456" s="30"/>
      <c r="X4456" s="31"/>
      <c r="Y4456" s="30"/>
      <c r="Z4456" s="32"/>
    </row>
    <row r="4457" spans="2:26" x14ac:dyDescent="0.2">
      <c r="B4457" s="34"/>
      <c r="C4457" s="30"/>
      <c r="D4457" s="30"/>
      <c r="E4457" s="30"/>
      <c r="F4457" s="30"/>
      <c r="G4457" s="30"/>
      <c r="H4457" s="30"/>
      <c r="I4457" s="30"/>
      <c r="J4457" s="30"/>
      <c r="K4457" s="30"/>
      <c r="L4457" s="30"/>
      <c r="M4457" s="30"/>
      <c r="N4457" s="30"/>
      <c r="O4457" s="30"/>
      <c r="P4457" s="30"/>
      <c r="Q4457" s="30"/>
      <c r="R4457" s="30"/>
      <c r="S4457" s="30"/>
      <c r="T4457" s="30"/>
      <c r="U4457" s="30"/>
      <c r="V4457" s="30"/>
      <c r="W4457" s="30"/>
      <c r="X4457" s="31"/>
      <c r="Y4457" s="30"/>
      <c r="Z4457" s="32"/>
    </row>
    <row r="4458" spans="2:26" x14ac:dyDescent="0.2">
      <c r="B4458" s="34"/>
      <c r="C4458" s="30"/>
      <c r="D4458" s="30"/>
      <c r="E4458" s="30"/>
      <c r="F4458" s="30"/>
      <c r="G4458" s="30"/>
      <c r="H4458" s="30"/>
      <c r="I4458" s="30"/>
      <c r="J4458" s="30"/>
      <c r="K4458" s="30"/>
      <c r="L4458" s="30"/>
      <c r="M4458" s="30"/>
      <c r="N4458" s="30"/>
      <c r="O4458" s="30"/>
      <c r="P4458" s="30"/>
      <c r="Q4458" s="30"/>
      <c r="R4458" s="30"/>
      <c r="S4458" s="30"/>
      <c r="T4458" s="30"/>
      <c r="U4458" s="30"/>
      <c r="V4458" s="30"/>
      <c r="W4458" s="30"/>
      <c r="X4458" s="31"/>
      <c r="Y4458" s="30"/>
      <c r="Z4458" s="32"/>
    </row>
    <row r="4459" spans="2:26" x14ac:dyDescent="0.2">
      <c r="B4459" s="34"/>
      <c r="C4459" s="30"/>
      <c r="D4459" s="30"/>
      <c r="E4459" s="30"/>
      <c r="F4459" s="30"/>
      <c r="G4459" s="30"/>
      <c r="H4459" s="30"/>
      <c r="I4459" s="30"/>
      <c r="J4459" s="30"/>
      <c r="K4459" s="30"/>
      <c r="L4459" s="30"/>
      <c r="M4459" s="30"/>
      <c r="N4459" s="30"/>
      <c r="O4459" s="30"/>
      <c r="P4459" s="30"/>
      <c r="Q4459" s="30"/>
      <c r="R4459" s="30"/>
      <c r="S4459" s="30"/>
      <c r="T4459" s="30"/>
      <c r="U4459" s="30"/>
      <c r="V4459" s="30"/>
      <c r="W4459" s="30"/>
      <c r="X4459" s="31"/>
      <c r="Y4459" s="30"/>
      <c r="Z4459" s="32"/>
    </row>
    <row r="4460" spans="2:26" x14ac:dyDescent="0.2">
      <c r="B4460" s="34"/>
      <c r="C4460" s="30"/>
      <c r="D4460" s="30"/>
      <c r="E4460" s="30"/>
      <c r="F4460" s="30"/>
      <c r="G4460" s="30"/>
      <c r="H4460" s="30"/>
      <c r="I4460" s="30"/>
      <c r="J4460" s="30"/>
      <c r="K4460" s="30"/>
      <c r="L4460" s="30"/>
      <c r="M4460" s="30"/>
      <c r="N4460" s="30"/>
      <c r="O4460" s="30"/>
      <c r="P4460" s="30"/>
      <c r="Q4460" s="30"/>
      <c r="R4460" s="30"/>
      <c r="S4460" s="30"/>
      <c r="T4460" s="30"/>
      <c r="U4460" s="30"/>
      <c r="V4460" s="30"/>
      <c r="W4460" s="30"/>
      <c r="X4460" s="31"/>
      <c r="Y4460" s="30"/>
      <c r="Z4460" s="32"/>
    </row>
    <row r="4461" spans="2:26" x14ac:dyDescent="0.2">
      <c r="B4461" s="34"/>
      <c r="C4461" s="30"/>
      <c r="D4461" s="30"/>
      <c r="E4461" s="30"/>
      <c r="F4461" s="30"/>
      <c r="G4461" s="30"/>
      <c r="H4461" s="30"/>
      <c r="I4461" s="30"/>
      <c r="J4461" s="30"/>
      <c r="K4461" s="30"/>
      <c r="L4461" s="30"/>
      <c r="M4461" s="30"/>
      <c r="N4461" s="30"/>
      <c r="O4461" s="30"/>
      <c r="P4461" s="30"/>
      <c r="Q4461" s="30"/>
      <c r="R4461" s="30"/>
      <c r="S4461" s="30"/>
      <c r="T4461" s="30"/>
      <c r="U4461" s="30"/>
      <c r="V4461" s="30"/>
      <c r="W4461" s="30"/>
      <c r="X4461" s="31"/>
      <c r="Y4461" s="30"/>
      <c r="Z4461" s="32"/>
    </row>
    <row r="4462" spans="2:26" x14ac:dyDescent="0.2">
      <c r="B4462" s="34"/>
      <c r="C4462" s="30"/>
      <c r="D4462" s="30"/>
      <c r="E4462" s="30"/>
      <c r="F4462" s="30"/>
      <c r="G4462" s="30"/>
      <c r="H4462" s="30"/>
      <c r="I4462" s="30"/>
      <c r="J4462" s="30"/>
      <c r="K4462" s="30"/>
      <c r="L4462" s="30"/>
      <c r="M4462" s="30"/>
      <c r="N4462" s="30"/>
      <c r="O4462" s="30"/>
      <c r="P4462" s="30"/>
      <c r="Q4462" s="30"/>
      <c r="R4462" s="30"/>
      <c r="S4462" s="30"/>
      <c r="T4462" s="30"/>
      <c r="U4462" s="30"/>
      <c r="V4462" s="30"/>
      <c r="W4462" s="30"/>
      <c r="X4462" s="31"/>
      <c r="Y4462" s="30"/>
      <c r="Z4462" s="32"/>
    </row>
    <row r="4463" spans="2:26" x14ac:dyDescent="0.2">
      <c r="B4463" s="34"/>
      <c r="C4463" s="30"/>
      <c r="D4463" s="30"/>
      <c r="E4463" s="30"/>
      <c r="F4463" s="30"/>
      <c r="G4463" s="30"/>
      <c r="H4463" s="30"/>
      <c r="I4463" s="30"/>
      <c r="J4463" s="30"/>
      <c r="K4463" s="30"/>
      <c r="L4463" s="30"/>
      <c r="M4463" s="30"/>
      <c r="N4463" s="30"/>
      <c r="O4463" s="30"/>
      <c r="P4463" s="30"/>
      <c r="Q4463" s="30"/>
      <c r="R4463" s="30"/>
      <c r="S4463" s="30"/>
      <c r="T4463" s="30"/>
      <c r="U4463" s="30"/>
      <c r="V4463" s="30"/>
      <c r="W4463" s="30"/>
      <c r="X4463" s="31"/>
      <c r="Y4463" s="30"/>
      <c r="Z4463" s="32"/>
    </row>
    <row r="4464" spans="2:26" x14ac:dyDescent="0.2">
      <c r="B4464" s="34"/>
      <c r="C4464" s="30"/>
      <c r="D4464" s="30"/>
      <c r="E4464" s="30"/>
      <c r="F4464" s="30"/>
      <c r="G4464" s="30"/>
      <c r="H4464" s="30"/>
      <c r="I4464" s="30"/>
      <c r="J4464" s="30"/>
      <c r="K4464" s="30"/>
      <c r="L4464" s="30"/>
      <c r="M4464" s="30"/>
      <c r="N4464" s="30"/>
      <c r="O4464" s="30"/>
      <c r="P4464" s="30"/>
      <c r="Q4464" s="30"/>
      <c r="R4464" s="30"/>
      <c r="S4464" s="30"/>
      <c r="T4464" s="30"/>
      <c r="U4464" s="30"/>
      <c r="V4464" s="30"/>
      <c r="W4464" s="30"/>
      <c r="X4464" s="31"/>
      <c r="Y4464" s="30"/>
      <c r="Z4464" s="32"/>
    </row>
    <row r="4465" spans="2:26" x14ac:dyDescent="0.2">
      <c r="B4465" s="34"/>
      <c r="C4465" s="30"/>
      <c r="D4465" s="30"/>
      <c r="E4465" s="30"/>
      <c r="F4465" s="30"/>
      <c r="G4465" s="30"/>
      <c r="H4465" s="30"/>
      <c r="I4465" s="30"/>
      <c r="J4465" s="30"/>
      <c r="K4465" s="30"/>
      <c r="L4465" s="30"/>
      <c r="M4465" s="30"/>
      <c r="N4465" s="30"/>
      <c r="O4465" s="30"/>
      <c r="P4465" s="30"/>
      <c r="Q4465" s="30"/>
      <c r="R4465" s="30"/>
      <c r="S4465" s="30"/>
      <c r="T4465" s="30"/>
      <c r="U4465" s="30"/>
      <c r="V4465" s="30"/>
      <c r="W4465" s="30"/>
      <c r="X4465" s="31"/>
      <c r="Y4465" s="30"/>
      <c r="Z4465" s="32"/>
    </row>
    <row r="4466" spans="2:26" x14ac:dyDescent="0.2">
      <c r="B4466" s="34"/>
      <c r="C4466" s="30"/>
      <c r="D4466" s="30"/>
      <c r="E4466" s="30"/>
      <c r="F4466" s="30"/>
      <c r="G4466" s="30"/>
      <c r="H4466" s="30"/>
      <c r="I4466" s="30"/>
      <c r="J4466" s="30"/>
      <c r="K4466" s="30"/>
      <c r="L4466" s="30"/>
      <c r="M4466" s="30"/>
      <c r="N4466" s="30"/>
      <c r="O4466" s="30"/>
      <c r="P4466" s="30"/>
      <c r="Q4466" s="30"/>
      <c r="R4466" s="30"/>
      <c r="S4466" s="30"/>
      <c r="T4466" s="30"/>
      <c r="U4466" s="30"/>
      <c r="V4466" s="30"/>
      <c r="W4466" s="30"/>
      <c r="X4466" s="31"/>
      <c r="Y4466" s="30"/>
      <c r="Z4466" s="32"/>
    </row>
    <row r="4467" spans="2:26" x14ac:dyDescent="0.2">
      <c r="B4467" s="34"/>
      <c r="C4467" s="30"/>
      <c r="D4467" s="30"/>
      <c r="E4467" s="30"/>
      <c r="F4467" s="30"/>
      <c r="G4467" s="30"/>
      <c r="H4467" s="30"/>
      <c r="I4467" s="30"/>
      <c r="J4467" s="30"/>
      <c r="K4467" s="30"/>
      <c r="L4467" s="30"/>
      <c r="M4467" s="30"/>
      <c r="N4467" s="30"/>
      <c r="O4467" s="30"/>
      <c r="P4467" s="30"/>
      <c r="Q4467" s="30"/>
      <c r="R4467" s="30"/>
      <c r="S4467" s="30"/>
      <c r="T4467" s="30"/>
      <c r="U4467" s="30"/>
      <c r="V4467" s="30"/>
      <c r="W4467" s="30"/>
      <c r="X4467" s="31"/>
      <c r="Y4467" s="30"/>
      <c r="Z4467" s="32"/>
    </row>
    <row r="4468" spans="2:26" x14ac:dyDescent="0.2">
      <c r="B4468" s="34"/>
      <c r="C4468" s="30"/>
      <c r="D4468" s="30"/>
      <c r="E4468" s="30"/>
      <c r="F4468" s="30"/>
      <c r="G4468" s="30"/>
      <c r="H4468" s="30"/>
      <c r="I4468" s="30"/>
      <c r="J4468" s="30"/>
      <c r="K4468" s="30"/>
      <c r="L4468" s="30"/>
      <c r="M4468" s="30"/>
      <c r="N4468" s="30"/>
      <c r="O4468" s="30"/>
      <c r="P4468" s="30"/>
      <c r="Q4468" s="30"/>
      <c r="R4468" s="30"/>
      <c r="S4468" s="30"/>
      <c r="T4468" s="30"/>
      <c r="U4468" s="30"/>
      <c r="V4468" s="30"/>
      <c r="W4468" s="30"/>
      <c r="X4468" s="31"/>
      <c r="Y4468" s="30"/>
      <c r="Z4468" s="32"/>
    </row>
    <row r="4469" spans="2:26" x14ac:dyDescent="0.2">
      <c r="B4469" s="34"/>
      <c r="C4469" s="30"/>
      <c r="D4469" s="30"/>
      <c r="E4469" s="30"/>
      <c r="F4469" s="30"/>
      <c r="G4469" s="30"/>
      <c r="H4469" s="30"/>
      <c r="I4469" s="30"/>
      <c r="J4469" s="30"/>
      <c r="K4469" s="30"/>
      <c r="L4469" s="30"/>
      <c r="M4469" s="30"/>
      <c r="N4469" s="30"/>
      <c r="O4469" s="30"/>
      <c r="P4469" s="30"/>
      <c r="Q4469" s="30"/>
      <c r="R4469" s="30"/>
      <c r="S4469" s="30"/>
      <c r="T4469" s="30"/>
      <c r="U4469" s="30"/>
      <c r="V4469" s="30"/>
      <c r="W4469" s="30"/>
      <c r="X4469" s="31"/>
      <c r="Y4469" s="30"/>
      <c r="Z4469" s="32"/>
    </row>
    <row r="4470" spans="2:26" x14ac:dyDescent="0.2">
      <c r="B4470" s="34"/>
      <c r="C4470" s="30"/>
      <c r="D4470" s="30"/>
      <c r="E4470" s="30"/>
      <c r="F4470" s="30"/>
      <c r="G4470" s="30"/>
      <c r="H4470" s="30"/>
      <c r="I4470" s="30"/>
      <c r="J4470" s="30"/>
      <c r="K4470" s="30"/>
      <c r="L4470" s="30"/>
      <c r="M4470" s="30"/>
      <c r="N4470" s="30"/>
      <c r="O4470" s="30"/>
      <c r="P4470" s="30"/>
      <c r="Q4470" s="30"/>
      <c r="R4470" s="30"/>
      <c r="S4470" s="30"/>
      <c r="T4470" s="30"/>
      <c r="U4470" s="30"/>
      <c r="V4470" s="30"/>
      <c r="W4470" s="30"/>
      <c r="X4470" s="31"/>
      <c r="Y4470" s="30"/>
      <c r="Z4470" s="32"/>
    </row>
    <row r="4471" spans="2:26" x14ac:dyDescent="0.2">
      <c r="B4471" s="34"/>
      <c r="C4471" s="30"/>
      <c r="D4471" s="30"/>
      <c r="E4471" s="30"/>
      <c r="F4471" s="30"/>
      <c r="G4471" s="30"/>
      <c r="H4471" s="30"/>
      <c r="I4471" s="30"/>
      <c r="J4471" s="30"/>
      <c r="K4471" s="30"/>
      <c r="L4471" s="30"/>
      <c r="M4471" s="30"/>
      <c r="N4471" s="30"/>
      <c r="O4471" s="30"/>
      <c r="P4471" s="30"/>
      <c r="Q4471" s="30"/>
      <c r="R4471" s="30"/>
      <c r="S4471" s="30"/>
      <c r="T4471" s="30"/>
      <c r="U4471" s="30"/>
      <c r="V4471" s="30"/>
      <c r="W4471" s="30"/>
      <c r="X4471" s="31"/>
      <c r="Y4471" s="30"/>
      <c r="Z4471" s="32"/>
    </row>
    <row r="4472" spans="2:26" x14ac:dyDescent="0.2">
      <c r="B4472" s="34"/>
      <c r="C4472" s="30"/>
      <c r="D4472" s="30"/>
      <c r="E4472" s="30"/>
      <c r="F4472" s="30"/>
      <c r="G4472" s="30"/>
      <c r="H4472" s="30"/>
      <c r="I4472" s="30"/>
      <c r="J4472" s="30"/>
      <c r="K4472" s="30"/>
      <c r="L4472" s="30"/>
      <c r="M4472" s="30"/>
      <c r="N4472" s="30"/>
      <c r="O4472" s="30"/>
      <c r="P4472" s="30"/>
      <c r="Q4472" s="30"/>
      <c r="R4472" s="30"/>
      <c r="S4472" s="30"/>
      <c r="T4472" s="30"/>
      <c r="U4472" s="30"/>
      <c r="V4472" s="30"/>
      <c r="W4472" s="30"/>
      <c r="X4472" s="31"/>
      <c r="Y4472" s="30"/>
      <c r="Z4472" s="32"/>
    </row>
    <row r="4473" spans="2:26" x14ac:dyDescent="0.2">
      <c r="B4473" s="34"/>
      <c r="C4473" s="30"/>
      <c r="D4473" s="30"/>
      <c r="E4473" s="30"/>
      <c r="F4473" s="30"/>
      <c r="G4473" s="30"/>
      <c r="H4473" s="30"/>
      <c r="I4473" s="30"/>
      <c r="J4473" s="30"/>
      <c r="K4473" s="30"/>
      <c r="L4473" s="30"/>
      <c r="M4473" s="30"/>
      <c r="N4473" s="30"/>
      <c r="O4473" s="30"/>
      <c r="P4473" s="30"/>
      <c r="Q4473" s="30"/>
      <c r="R4473" s="30"/>
      <c r="S4473" s="30"/>
      <c r="T4473" s="30"/>
      <c r="U4473" s="30"/>
      <c r="V4473" s="30"/>
      <c r="W4473" s="30"/>
      <c r="X4473" s="31"/>
      <c r="Y4473" s="30"/>
      <c r="Z4473" s="32"/>
    </row>
    <row r="4474" spans="2:26" x14ac:dyDescent="0.2">
      <c r="B4474" s="34"/>
      <c r="C4474" s="30"/>
      <c r="D4474" s="30"/>
      <c r="E4474" s="30"/>
      <c r="F4474" s="30"/>
      <c r="G4474" s="30"/>
      <c r="H4474" s="30"/>
      <c r="I4474" s="30"/>
      <c r="J4474" s="30"/>
      <c r="K4474" s="30"/>
      <c r="L4474" s="30"/>
      <c r="M4474" s="30"/>
      <c r="N4474" s="30"/>
      <c r="O4474" s="30"/>
      <c r="P4474" s="30"/>
      <c r="Q4474" s="30"/>
      <c r="R4474" s="30"/>
      <c r="S4474" s="30"/>
      <c r="T4474" s="30"/>
      <c r="U4474" s="30"/>
      <c r="V4474" s="30"/>
      <c r="W4474" s="30"/>
      <c r="X4474" s="31"/>
      <c r="Y4474" s="30"/>
      <c r="Z4474" s="32"/>
    </row>
    <row r="4475" spans="2:26" x14ac:dyDescent="0.2">
      <c r="B4475" s="34"/>
      <c r="C4475" s="30"/>
      <c r="D4475" s="30"/>
      <c r="E4475" s="30"/>
      <c r="F4475" s="30"/>
      <c r="G4475" s="30"/>
      <c r="H4475" s="30"/>
      <c r="I4475" s="30"/>
      <c r="J4475" s="30"/>
      <c r="K4475" s="30"/>
      <c r="L4475" s="30"/>
      <c r="M4475" s="30"/>
      <c r="N4475" s="30"/>
      <c r="O4475" s="30"/>
      <c r="P4475" s="30"/>
      <c r="Q4475" s="30"/>
      <c r="R4475" s="30"/>
      <c r="S4475" s="30"/>
      <c r="T4475" s="30"/>
      <c r="U4475" s="30"/>
      <c r="V4475" s="30"/>
      <c r="W4475" s="30"/>
      <c r="X4475" s="31"/>
      <c r="Y4475" s="30"/>
      <c r="Z4475" s="32"/>
    </row>
    <row r="4476" spans="2:26" x14ac:dyDescent="0.2">
      <c r="B4476" s="34"/>
      <c r="C4476" s="30"/>
      <c r="D4476" s="30"/>
      <c r="E4476" s="30"/>
      <c r="F4476" s="30"/>
      <c r="G4476" s="30"/>
      <c r="H4476" s="30"/>
      <c r="I4476" s="30"/>
      <c r="J4476" s="30"/>
      <c r="K4476" s="30"/>
      <c r="L4476" s="30"/>
      <c r="M4476" s="30"/>
      <c r="N4476" s="30"/>
      <c r="O4476" s="30"/>
      <c r="P4476" s="30"/>
      <c r="Q4476" s="30"/>
      <c r="R4476" s="30"/>
      <c r="S4476" s="30"/>
      <c r="T4476" s="30"/>
      <c r="U4476" s="30"/>
      <c r="V4476" s="30"/>
      <c r="W4476" s="30"/>
      <c r="X4476" s="31"/>
      <c r="Y4476" s="30"/>
      <c r="Z4476" s="32"/>
    </row>
    <row r="4477" spans="2:26" x14ac:dyDescent="0.2">
      <c r="B4477" s="34"/>
      <c r="C4477" s="30"/>
      <c r="D4477" s="30"/>
      <c r="E4477" s="30"/>
      <c r="F4477" s="30"/>
      <c r="G4477" s="30"/>
      <c r="H4477" s="30"/>
      <c r="I4477" s="30"/>
      <c r="J4477" s="30"/>
      <c r="K4477" s="30"/>
      <c r="L4477" s="30"/>
      <c r="M4477" s="30"/>
      <c r="N4477" s="30"/>
      <c r="O4477" s="30"/>
      <c r="P4477" s="30"/>
      <c r="Q4477" s="30"/>
      <c r="R4477" s="30"/>
      <c r="S4477" s="30"/>
      <c r="T4477" s="30"/>
      <c r="U4477" s="30"/>
      <c r="V4477" s="30"/>
      <c r="W4477" s="30"/>
      <c r="X4477" s="31"/>
      <c r="Y4477" s="30"/>
      <c r="Z4477" s="32"/>
    </row>
    <row r="4478" spans="2:26" x14ac:dyDescent="0.2">
      <c r="B4478" s="34"/>
      <c r="C4478" s="30"/>
      <c r="D4478" s="30"/>
      <c r="E4478" s="30"/>
      <c r="F4478" s="30"/>
      <c r="G4478" s="30"/>
      <c r="H4478" s="30"/>
      <c r="I4478" s="30"/>
      <c r="J4478" s="30"/>
      <c r="K4478" s="30"/>
      <c r="L4478" s="30"/>
      <c r="M4478" s="30"/>
      <c r="N4478" s="30"/>
      <c r="O4478" s="30"/>
      <c r="P4478" s="30"/>
      <c r="Q4478" s="30"/>
      <c r="R4478" s="30"/>
      <c r="S4478" s="30"/>
      <c r="T4478" s="30"/>
      <c r="U4478" s="30"/>
      <c r="V4478" s="30"/>
      <c r="W4478" s="30"/>
      <c r="X4478" s="31"/>
      <c r="Y4478" s="30"/>
      <c r="Z4478" s="32"/>
    </row>
    <row r="4479" spans="2:26" x14ac:dyDescent="0.2">
      <c r="B4479" s="34"/>
      <c r="C4479" s="30"/>
      <c r="D4479" s="30"/>
      <c r="E4479" s="30"/>
      <c r="F4479" s="30"/>
      <c r="G4479" s="30"/>
      <c r="H4479" s="30"/>
      <c r="I4479" s="30"/>
      <c r="J4479" s="30"/>
      <c r="K4479" s="30"/>
      <c r="L4479" s="30"/>
      <c r="M4479" s="30"/>
      <c r="N4479" s="30"/>
      <c r="O4479" s="30"/>
      <c r="P4479" s="30"/>
      <c r="Q4479" s="30"/>
      <c r="R4479" s="30"/>
      <c r="S4479" s="30"/>
      <c r="T4479" s="30"/>
      <c r="U4479" s="30"/>
      <c r="V4479" s="30"/>
      <c r="W4479" s="30"/>
      <c r="X4479" s="31"/>
      <c r="Y4479" s="30"/>
      <c r="Z4479" s="32"/>
    </row>
    <row r="4480" spans="2:26" x14ac:dyDescent="0.2">
      <c r="B4480" s="34"/>
      <c r="C4480" s="30"/>
      <c r="D4480" s="30"/>
      <c r="E4480" s="30"/>
      <c r="F4480" s="30"/>
      <c r="G4480" s="30"/>
      <c r="H4480" s="30"/>
      <c r="I4480" s="30"/>
      <c r="J4480" s="30"/>
      <c r="K4480" s="30"/>
      <c r="L4480" s="30"/>
      <c r="M4480" s="30"/>
      <c r="N4480" s="30"/>
      <c r="O4480" s="30"/>
      <c r="P4480" s="30"/>
      <c r="Q4480" s="30"/>
      <c r="R4480" s="30"/>
      <c r="S4480" s="30"/>
      <c r="T4480" s="30"/>
      <c r="U4480" s="30"/>
      <c r="V4480" s="30"/>
      <c r="W4480" s="30"/>
      <c r="X4480" s="31"/>
      <c r="Y4480" s="30"/>
      <c r="Z4480" s="32"/>
    </row>
    <row r="4481" spans="2:26" x14ac:dyDescent="0.2">
      <c r="B4481" s="34"/>
      <c r="C4481" s="30"/>
      <c r="D4481" s="30"/>
      <c r="E4481" s="30"/>
      <c r="F4481" s="30"/>
      <c r="G4481" s="30"/>
      <c r="H4481" s="30"/>
      <c r="I4481" s="30"/>
      <c r="J4481" s="30"/>
      <c r="K4481" s="30"/>
      <c r="L4481" s="30"/>
      <c r="M4481" s="30"/>
      <c r="N4481" s="30"/>
      <c r="O4481" s="30"/>
      <c r="P4481" s="30"/>
      <c r="Q4481" s="30"/>
      <c r="R4481" s="30"/>
      <c r="S4481" s="30"/>
      <c r="T4481" s="30"/>
      <c r="U4481" s="30"/>
      <c r="V4481" s="30"/>
      <c r="W4481" s="30"/>
      <c r="X4481" s="31"/>
      <c r="Y4481" s="30"/>
      <c r="Z4481" s="32"/>
    </row>
    <row r="4482" spans="2:26" x14ac:dyDescent="0.2">
      <c r="B4482" s="34"/>
      <c r="C4482" s="30"/>
      <c r="D4482" s="30"/>
      <c r="E4482" s="30"/>
      <c r="F4482" s="30"/>
      <c r="G4482" s="30"/>
      <c r="H4482" s="30"/>
      <c r="I4482" s="30"/>
      <c r="J4482" s="30"/>
      <c r="K4482" s="30"/>
      <c r="L4482" s="30"/>
      <c r="M4482" s="30"/>
      <c r="N4482" s="30"/>
      <c r="O4482" s="30"/>
      <c r="P4482" s="30"/>
      <c r="Q4482" s="30"/>
      <c r="R4482" s="30"/>
      <c r="S4482" s="30"/>
      <c r="T4482" s="30"/>
      <c r="U4482" s="30"/>
      <c r="V4482" s="30"/>
      <c r="W4482" s="30"/>
      <c r="X4482" s="31"/>
      <c r="Y4482" s="30"/>
      <c r="Z4482" s="32"/>
    </row>
    <row r="4483" spans="2:26" x14ac:dyDescent="0.2">
      <c r="B4483" s="34"/>
      <c r="C4483" s="30"/>
      <c r="D4483" s="30"/>
      <c r="E4483" s="30"/>
      <c r="F4483" s="30"/>
      <c r="G4483" s="30"/>
      <c r="H4483" s="30"/>
      <c r="I4483" s="30"/>
      <c r="J4483" s="30"/>
      <c r="K4483" s="30"/>
      <c r="L4483" s="30"/>
      <c r="M4483" s="30"/>
      <c r="N4483" s="30"/>
      <c r="O4483" s="30"/>
      <c r="P4483" s="30"/>
      <c r="Q4483" s="30"/>
      <c r="R4483" s="30"/>
      <c r="S4483" s="30"/>
      <c r="T4483" s="30"/>
      <c r="U4483" s="30"/>
      <c r="V4483" s="30"/>
      <c r="W4483" s="30"/>
      <c r="X4483" s="31"/>
      <c r="Y4483" s="30"/>
      <c r="Z4483" s="32"/>
    </row>
    <row r="4484" spans="2:26" x14ac:dyDescent="0.2">
      <c r="B4484" s="34"/>
      <c r="C4484" s="30"/>
      <c r="D4484" s="30"/>
      <c r="E4484" s="30"/>
      <c r="F4484" s="30"/>
      <c r="G4484" s="30"/>
      <c r="H4484" s="30"/>
      <c r="I4484" s="30"/>
      <c r="J4484" s="30"/>
      <c r="K4484" s="30"/>
      <c r="L4484" s="30"/>
      <c r="M4484" s="30"/>
      <c r="N4484" s="30"/>
      <c r="O4484" s="30"/>
      <c r="P4484" s="30"/>
      <c r="Q4484" s="30"/>
      <c r="R4484" s="30"/>
      <c r="S4484" s="30"/>
      <c r="T4484" s="30"/>
      <c r="U4484" s="30"/>
      <c r="V4484" s="30"/>
      <c r="W4484" s="30"/>
      <c r="X4484" s="31"/>
      <c r="Y4484" s="30"/>
      <c r="Z4484" s="32"/>
    </row>
    <row r="4485" spans="2:26" x14ac:dyDescent="0.2">
      <c r="B4485" s="34"/>
      <c r="C4485" s="30"/>
      <c r="D4485" s="30"/>
      <c r="E4485" s="30"/>
      <c r="F4485" s="30"/>
      <c r="G4485" s="30"/>
      <c r="H4485" s="30"/>
      <c r="I4485" s="30"/>
      <c r="J4485" s="30"/>
      <c r="K4485" s="30"/>
      <c r="L4485" s="30"/>
      <c r="M4485" s="30"/>
      <c r="N4485" s="30"/>
      <c r="O4485" s="30"/>
      <c r="P4485" s="30"/>
      <c r="Q4485" s="30"/>
      <c r="R4485" s="30"/>
      <c r="S4485" s="30"/>
      <c r="T4485" s="30"/>
      <c r="U4485" s="30"/>
      <c r="V4485" s="30"/>
      <c r="W4485" s="30"/>
      <c r="X4485" s="31"/>
      <c r="Y4485" s="30"/>
      <c r="Z4485" s="32"/>
    </row>
    <row r="4486" spans="2:26" x14ac:dyDescent="0.2">
      <c r="B4486" s="34"/>
      <c r="C4486" s="30"/>
      <c r="D4486" s="30"/>
      <c r="E4486" s="30"/>
      <c r="F4486" s="30"/>
      <c r="G4486" s="30"/>
      <c r="H4486" s="30"/>
      <c r="I4486" s="30"/>
      <c r="J4486" s="30"/>
      <c r="K4486" s="30"/>
      <c r="L4486" s="30"/>
      <c r="M4486" s="30"/>
      <c r="N4486" s="30"/>
      <c r="O4486" s="30"/>
      <c r="P4486" s="30"/>
      <c r="Q4486" s="30"/>
      <c r="R4486" s="30"/>
      <c r="S4486" s="30"/>
      <c r="T4486" s="30"/>
      <c r="U4486" s="30"/>
      <c r="V4486" s="30"/>
      <c r="W4486" s="30"/>
      <c r="X4486" s="31"/>
      <c r="Y4486" s="30"/>
      <c r="Z4486" s="32"/>
    </row>
    <row r="4487" spans="2:26" x14ac:dyDescent="0.2">
      <c r="B4487" s="34"/>
      <c r="C4487" s="30"/>
      <c r="D4487" s="30"/>
      <c r="E4487" s="30"/>
      <c r="F4487" s="30"/>
      <c r="G4487" s="30"/>
      <c r="H4487" s="30"/>
      <c r="I4487" s="30"/>
      <c r="J4487" s="30"/>
      <c r="K4487" s="30"/>
      <c r="L4487" s="30"/>
      <c r="M4487" s="30"/>
      <c r="N4487" s="30"/>
      <c r="O4487" s="30"/>
      <c r="P4487" s="30"/>
      <c r="Q4487" s="30"/>
      <c r="R4487" s="30"/>
      <c r="S4487" s="30"/>
      <c r="T4487" s="30"/>
      <c r="U4487" s="30"/>
      <c r="V4487" s="30"/>
      <c r="W4487" s="30"/>
      <c r="X4487" s="31"/>
      <c r="Y4487" s="30"/>
      <c r="Z4487" s="32"/>
    </row>
    <row r="4488" spans="2:26" x14ac:dyDescent="0.2">
      <c r="B4488" s="34"/>
      <c r="C4488" s="30"/>
      <c r="D4488" s="30"/>
      <c r="E4488" s="30"/>
      <c r="F4488" s="30"/>
      <c r="G4488" s="30"/>
      <c r="H4488" s="30"/>
      <c r="I4488" s="30"/>
      <c r="J4488" s="30"/>
      <c r="K4488" s="30"/>
      <c r="L4488" s="30"/>
      <c r="M4488" s="30"/>
      <c r="N4488" s="30"/>
      <c r="O4488" s="30"/>
      <c r="P4488" s="30"/>
      <c r="Q4488" s="30"/>
      <c r="R4488" s="30"/>
      <c r="S4488" s="30"/>
      <c r="T4488" s="30"/>
      <c r="U4488" s="30"/>
      <c r="V4488" s="30"/>
      <c r="W4488" s="30"/>
      <c r="X4488" s="31"/>
      <c r="Y4488" s="30"/>
      <c r="Z4488" s="32"/>
    </row>
    <row r="4489" spans="2:26" x14ac:dyDescent="0.2">
      <c r="B4489" s="34"/>
      <c r="C4489" s="30"/>
      <c r="D4489" s="30"/>
      <c r="E4489" s="30"/>
      <c r="F4489" s="30"/>
      <c r="G4489" s="30"/>
      <c r="H4489" s="30"/>
      <c r="I4489" s="30"/>
      <c r="J4489" s="30"/>
      <c r="K4489" s="30"/>
      <c r="L4489" s="30"/>
      <c r="M4489" s="30"/>
      <c r="N4489" s="30"/>
      <c r="O4489" s="30"/>
      <c r="P4489" s="30"/>
      <c r="Q4489" s="30"/>
      <c r="R4489" s="30"/>
      <c r="S4489" s="30"/>
      <c r="T4489" s="30"/>
      <c r="U4489" s="30"/>
      <c r="V4489" s="30"/>
      <c r="W4489" s="30"/>
      <c r="X4489" s="31"/>
      <c r="Y4489" s="30"/>
      <c r="Z4489" s="32"/>
    </row>
    <row r="4490" spans="2:26" x14ac:dyDescent="0.2">
      <c r="B4490" s="34"/>
      <c r="C4490" s="30"/>
      <c r="D4490" s="30"/>
      <c r="E4490" s="30"/>
      <c r="F4490" s="30"/>
      <c r="G4490" s="30"/>
      <c r="H4490" s="30"/>
      <c r="I4490" s="30"/>
      <c r="J4490" s="30"/>
      <c r="K4490" s="30"/>
      <c r="L4490" s="30"/>
      <c r="M4490" s="30"/>
      <c r="N4490" s="30"/>
      <c r="O4490" s="30"/>
      <c r="P4490" s="30"/>
      <c r="Q4490" s="30"/>
      <c r="R4490" s="30"/>
      <c r="S4490" s="30"/>
      <c r="T4490" s="30"/>
      <c r="U4490" s="30"/>
      <c r="V4490" s="30"/>
      <c r="W4490" s="30"/>
      <c r="X4490" s="31"/>
      <c r="Y4490" s="30"/>
      <c r="Z4490" s="32"/>
    </row>
    <row r="4491" spans="2:26" x14ac:dyDescent="0.2">
      <c r="B4491" s="34"/>
      <c r="C4491" s="30"/>
      <c r="D4491" s="30"/>
      <c r="E4491" s="30"/>
      <c r="F4491" s="30"/>
      <c r="G4491" s="30"/>
      <c r="H4491" s="30"/>
      <c r="I4491" s="30"/>
      <c r="J4491" s="30"/>
      <c r="K4491" s="30"/>
      <c r="L4491" s="30"/>
      <c r="M4491" s="30"/>
      <c r="N4491" s="30"/>
      <c r="O4491" s="30"/>
      <c r="P4491" s="30"/>
      <c r="Q4491" s="30"/>
      <c r="R4491" s="30"/>
      <c r="S4491" s="30"/>
      <c r="T4491" s="30"/>
      <c r="U4491" s="30"/>
      <c r="V4491" s="30"/>
      <c r="W4491" s="30"/>
      <c r="X4491" s="31"/>
      <c r="Y4491" s="30"/>
      <c r="Z4491" s="32"/>
    </row>
    <row r="4492" spans="2:26" x14ac:dyDescent="0.2">
      <c r="B4492" s="34"/>
      <c r="C4492" s="30"/>
      <c r="D4492" s="30"/>
      <c r="E4492" s="30"/>
      <c r="F4492" s="30"/>
      <c r="G4492" s="30"/>
      <c r="H4492" s="30"/>
      <c r="I4492" s="30"/>
      <c r="J4492" s="30"/>
      <c r="K4492" s="30"/>
      <c r="L4492" s="30"/>
      <c r="M4492" s="30"/>
      <c r="N4492" s="30"/>
      <c r="O4492" s="30"/>
      <c r="P4492" s="30"/>
      <c r="Q4492" s="30"/>
      <c r="R4492" s="30"/>
      <c r="S4492" s="30"/>
      <c r="T4492" s="30"/>
      <c r="U4492" s="30"/>
      <c r="V4492" s="30"/>
      <c r="W4492" s="30"/>
      <c r="X4492" s="31"/>
      <c r="Y4492" s="30"/>
      <c r="Z4492" s="32"/>
    </row>
    <row r="4493" spans="2:26" x14ac:dyDescent="0.2">
      <c r="B4493" s="34"/>
      <c r="C4493" s="30"/>
      <c r="D4493" s="30"/>
      <c r="E4493" s="30"/>
      <c r="F4493" s="30"/>
      <c r="G4493" s="30"/>
      <c r="H4493" s="30"/>
      <c r="I4493" s="30"/>
      <c r="J4493" s="30"/>
      <c r="K4493" s="30"/>
      <c r="L4493" s="30"/>
      <c r="M4493" s="30"/>
      <c r="N4493" s="30"/>
      <c r="O4493" s="30"/>
      <c r="P4493" s="30"/>
      <c r="Q4493" s="30"/>
      <c r="R4493" s="30"/>
      <c r="S4493" s="30"/>
      <c r="T4493" s="30"/>
      <c r="U4493" s="30"/>
      <c r="V4493" s="30"/>
      <c r="W4493" s="30"/>
      <c r="X4493" s="31"/>
      <c r="Y4493" s="30"/>
      <c r="Z4493" s="32"/>
    </row>
    <row r="4494" spans="2:26" x14ac:dyDescent="0.2">
      <c r="B4494" s="34"/>
      <c r="C4494" s="30"/>
      <c r="D4494" s="30"/>
      <c r="E4494" s="30"/>
      <c r="F4494" s="30"/>
      <c r="G4494" s="30"/>
      <c r="H4494" s="30"/>
      <c r="I4494" s="30"/>
      <c r="J4494" s="30"/>
      <c r="K4494" s="30"/>
      <c r="L4494" s="30"/>
      <c r="M4494" s="30"/>
      <c r="N4494" s="30"/>
      <c r="O4494" s="30"/>
      <c r="P4494" s="30"/>
      <c r="Q4494" s="30"/>
      <c r="R4494" s="30"/>
      <c r="S4494" s="30"/>
      <c r="T4494" s="30"/>
      <c r="U4494" s="30"/>
      <c r="V4494" s="30"/>
      <c r="W4494" s="30"/>
      <c r="X4494" s="31"/>
      <c r="Y4494" s="30"/>
      <c r="Z4494" s="32"/>
    </row>
    <row r="4495" spans="2:26" x14ac:dyDescent="0.2">
      <c r="B4495" s="34"/>
      <c r="C4495" s="30"/>
      <c r="D4495" s="30"/>
      <c r="E4495" s="30"/>
      <c r="F4495" s="30"/>
      <c r="G4495" s="30"/>
      <c r="H4495" s="30"/>
      <c r="I4495" s="30"/>
      <c r="J4495" s="30"/>
      <c r="K4495" s="30"/>
      <c r="L4495" s="30"/>
      <c r="M4495" s="30"/>
      <c r="N4495" s="30"/>
      <c r="O4495" s="30"/>
      <c r="P4495" s="30"/>
      <c r="Q4495" s="30"/>
      <c r="R4495" s="30"/>
      <c r="S4495" s="30"/>
      <c r="T4495" s="30"/>
      <c r="U4495" s="30"/>
      <c r="V4495" s="30"/>
      <c r="W4495" s="30"/>
      <c r="X4495" s="31"/>
      <c r="Y4495" s="30"/>
      <c r="Z4495" s="32"/>
    </row>
    <row r="4496" spans="2:26" x14ac:dyDescent="0.2">
      <c r="B4496" s="34"/>
      <c r="C4496" s="30"/>
      <c r="D4496" s="30"/>
      <c r="E4496" s="30"/>
      <c r="F4496" s="30"/>
      <c r="G4496" s="30"/>
      <c r="H4496" s="30"/>
      <c r="I4496" s="30"/>
      <c r="J4496" s="30"/>
      <c r="K4496" s="30"/>
      <c r="L4496" s="30"/>
      <c r="M4496" s="30"/>
      <c r="N4496" s="30"/>
      <c r="O4496" s="30"/>
      <c r="P4496" s="30"/>
      <c r="Q4496" s="30"/>
      <c r="R4496" s="30"/>
      <c r="S4496" s="30"/>
      <c r="T4496" s="30"/>
      <c r="U4496" s="30"/>
      <c r="V4496" s="30"/>
      <c r="W4496" s="30"/>
      <c r="X4496" s="31"/>
      <c r="Y4496" s="30"/>
      <c r="Z4496" s="32"/>
    </row>
    <row r="4497" spans="2:26" x14ac:dyDescent="0.2">
      <c r="B4497" s="34"/>
      <c r="C4497" s="30"/>
      <c r="D4497" s="30"/>
      <c r="E4497" s="30"/>
      <c r="F4497" s="30"/>
      <c r="G4497" s="30"/>
      <c r="H4497" s="30"/>
      <c r="I4497" s="30"/>
      <c r="J4497" s="30"/>
      <c r="K4497" s="30"/>
      <c r="L4497" s="30"/>
      <c r="M4497" s="30"/>
      <c r="N4497" s="30"/>
      <c r="O4497" s="30"/>
      <c r="P4497" s="30"/>
      <c r="Q4497" s="30"/>
      <c r="R4497" s="30"/>
      <c r="S4497" s="30"/>
      <c r="T4497" s="30"/>
      <c r="U4497" s="30"/>
      <c r="V4497" s="30"/>
      <c r="W4497" s="30"/>
      <c r="X4497" s="31"/>
      <c r="Y4497" s="30"/>
      <c r="Z4497" s="32"/>
    </row>
    <row r="4498" spans="2:26" x14ac:dyDescent="0.2">
      <c r="B4498" s="34"/>
      <c r="C4498" s="30"/>
      <c r="D4498" s="30"/>
      <c r="E4498" s="30"/>
      <c r="F4498" s="30"/>
      <c r="G4498" s="30"/>
      <c r="H4498" s="30"/>
      <c r="I4498" s="30"/>
      <c r="J4498" s="30"/>
      <c r="K4498" s="30"/>
      <c r="L4498" s="30"/>
      <c r="M4498" s="30"/>
      <c r="N4498" s="30"/>
      <c r="O4498" s="30"/>
      <c r="P4498" s="30"/>
      <c r="Q4498" s="30"/>
      <c r="R4498" s="30"/>
      <c r="S4498" s="30"/>
      <c r="T4498" s="30"/>
      <c r="U4498" s="30"/>
      <c r="V4498" s="30"/>
      <c r="W4498" s="30"/>
      <c r="X4498" s="31"/>
      <c r="Y4498" s="30"/>
      <c r="Z4498" s="32"/>
    </row>
    <row r="4499" spans="2:26" x14ac:dyDescent="0.2">
      <c r="B4499" s="34"/>
      <c r="C4499" s="30"/>
      <c r="D4499" s="30"/>
      <c r="E4499" s="30"/>
      <c r="F4499" s="30"/>
      <c r="G4499" s="30"/>
      <c r="H4499" s="30"/>
      <c r="I4499" s="30"/>
      <c r="J4499" s="30"/>
      <c r="K4499" s="30"/>
      <c r="L4499" s="30"/>
      <c r="M4499" s="30"/>
      <c r="N4499" s="30"/>
      <c r="O4499" s="30"/>
      <c r="P4499" s="30"/>
      <c r="Q4499" s="30"/>
      <c r="R4499" s="30"/>
      <c r="S4499" s="30"/>
      <c r="T4499" s="30"/>
      <c r="U4499" s="30"/>
      <c r="V4499" s="30"/>
      <c r="W4499" s="30"/>
      <c r="X4499" s="31"/>
      <c r="Y4499" s="30"/>
      <c r="Z4499" s="32"/>
    </row>
    <row r="4500" spans="2:26" x14ac:dyDescent="0.2">
      <c r="B4500" s="34"/>
      <c r="C4500" s="30"/>
      <c r="D4500" s="30"/>
      <c r="E4500" s="30"/>
      <c r="F4500" s="30"/>
      <c r="G4500" s="30"/>
      <c r="H4500" s="30"/>
      <c r="I4500" s="30"/>
      <c r="J4500" s="30"/>
      <c r="K4500" s="30"/>
      <c r="L4500" s="30"/>
      <c r="M4500" s="30"/>
      <c r="N4500" s="30"/>
      <c r="O4500" s="30"/>
      <c r="P4500" s="30"/>
      <c r="Q4500" s="30"/>
      <c r="R4500" s="30"/>
      <c r="S4500" s="30"/>
      <c r="T4500" s="30"/>
      <c r="U4500" s="30"/>
      <c r="V4500" s="30"/>
      <c r="W4500" s="30"/>
      <c r="X4500" s="31"/>
      <c r="Y4500" s="30"/>
      <c r="Z4500" s="32"/>
    </row>
    <row r="4501" spans="2:26" x14ac:dyDescent="0.2">
      <c r="B4501" s="34"/>
      <c r="C4501" s="30"/>
      <c r="D4501" s="30"/>
      <c r="E4501" s="30"/>
      <c r="F4501" s="30"/>
      <c r="G4501" s="30"/>
      <c r="H4501" s="30"/>
      <c r="I4501" s="30"/>
      <c r="J4501" s="30"/>
      <c r="K4501" s="30"/>
      <c r="L4501" s="30"/>
      <c r="M4501" s="30"/>
      <c r="N4501" s="30"/>
      <c r="O4501" s="30"/>
      <c r="P4501" s="30"/>
      <c r="Q4501" s="30"/>
      <c r="R4501" s="30"/>
      <c r="S4501" s="30"/>
      <c r="T4501" s="30"/>
      <c r="U4501" s="30"/>
      <c r="V4501" s="30"/>
      <c r="W4501" s="30"/>
      <c r="X4501" s="31"/>
      <c r="Y4501" s="30"/>
      <c r="Z4501" s="32"/>
    </row>
    <row r="4502" spans="2:26" x14ac:dyDescent="0.2">
      <c r="B4502" s="34"/>
      <c r="C4502" s="30"/>
      <c r="D4502" s="30"/>
      <c r="E4502" s="30"/>
      <c r="F4502" s="30"/>
      <c r="G4502" s="30"/>
      <c r="H4502" s="30"/>
      <c r="I4502" s="30"/>
      <c r="J4502" s="30"/>
      <c r="K4502" s="30"/>
      <c r="L4502" s="30"/>
      <c r="M4502" s="30"/>
      <c r="N4502" s="30"/>
      <c r="O4502" s="30"/>
      <c r="P4502" s="30"/>
      <c r="Q4502" s="30"/>
      <c r="R4502" s="30"/>
      <c r="S4502" s="30"/>
      <c r="T4502" s="30"/>
      <c r="U4502" s="30"/>
      <c r="V4502" s="30"/>
      <c r="W4502" s="30"/>
      <c r="X4502" s="31"/>
      <c r="Y4502" s="30"/>
      <c r="Z4502" s="32"/>
    </row>
    <row r="4503" spans="2:26" x14ac:dyDescent="0.2">
      <c r="B4503" s="34"/>
      <c r="C4503" s="30"/>
      <c r="D4503" s="30"/>
      <c r="E4503" s="30"/>
      <c r="F4503" s="30"/>
      <c r="G4503" s="30"/>
      <c r="H4503" s="30"/>
      <c r="I4503" s="30"/>
      <c r="J4503" s="30"/>
      <c r="K4503" s="30"/>
      <c r="L4503" s="30"/>
      <c r="M4503" s="30"/>
      <c r="N4503" s="30"/>
      <c r="O4503" s="30"/>
      <c r="P4503" s="30"/>
      <c r="Q4503" s="30"/>
      <c r="R4503" s="30"/>
      <c r="S4503" s="30"/>
      <c r="T4503" s="30"/>
      <c r="U4503" s="30"/>
      <c r="V4503" s="30"/>
      <c r="W4503" s="30"/>
      <c r="X4503" s="31"/>
      <c r="Y4503" s="30"/>
      <c r="Z4503" s="32"/>
    </row>
    <row r="4504" spans="2:26" x14ac:dyDescent="0.2">
      <c r="B4504" s="34"/>
      <c r="C4504" s="30"/>
      <c r="D4504" s="30"/>
      <c r="E4504" s="30"/>
      <c r="F4504" s="30"/>
      <c r="G4504" s="30"/>
      <c r="H4504" s="30"/>
      <c r="I4504" s="30"/>
      <c r="J4504" s="30"/>
      <c r="K4504" s="30"/>
      <c r="L4504" s="30"/>
      <c r="M4504" s="30"/>
      <c r="N4504" s="30"/>
      <c r="O4504" s="30"/>
      <c r="P4504" s="30"/>
      <c r="Q4504" s="30"/>
      <c r="R4504" s="30"/>
      <c r="S4504" s="30"/>
      <c r="T4504" s="30"/>
      <c r="U4504" s="30"/>
      <c r="V4504" s="30"/>
      <c r="W4504" s="30"/>
      <c r="X4504" s="31"/>
      <c r="Y4504" s="30"/>
      <c r="Z4504" s="32"/>
    </row>
    <row r="4505" spans="2:26" x14ac:dyDescent="0.2">
      <c r="B4505" s="34"/>
      <c r="C4505" s="30"/>
      <c r="D4505" s="30"/>
      <c r="E4505" s="30"/>
      <c r="F4505" s="30"/>
      <c r="G4505" s="30"/>
      <c r="H4505" s="30"/>
      <c r="I4505" s="30"/>
      <c r="J4505" s="30"/>
      <c r="K4505" s="30"/>
      <c r="L4505" s="30"/>
      <c r="M4505" s="30"/>
      <c r="N4505" s="30"/>
      <c r="O4505" s="30"/>
      <c r="P4505" s="30"/>
      <c r="Q4505" s="30"/>
      <c r="R4505" s="30"/>
      <c r="S4505" s="30"/>
      <c r="T4505" s="30"/>
      <c r="U4505" s="30"/>
      <c r="V4505" s="30"/>
      <c r="W4505" s="30"/>
      <c r="X4505" s="31"/>
      <c r="Y4505" s="30"/>
      <c r="Z4505" s="32"/>
    </row>
    <row r="4506" spans="2:26" x14ac:dyDescent="0.2">
      <c r="B4506" s="34"/>
      <c r="C4506" s="30"/>
      <c r="D4506" s="30"/>
      <c r="E4506" s="30"/>
      <c r="F4506" s="30"/>
      <c r="G4506" s="30"/>
      <c r="H4506" s="30"/>
      <c r="I4506" s="30"/>
      <c r="J4506" s="30"/>
      <c r="K4506" s="30"/>
      <c r="L4506" s="30"/>
      <c r="M4506" s="30"/>
      <c r="N4506" s="30"/>
      <c r="O4506" s="30"/>
      <c r="P4506" s="30"/>
      <c r="Q4506" s="30"/>
      <c r="R4506" s="30"/>
      <c r="S4506" s="30"/>
      <c r="T4506" s="30"/>
      <c r="U4506" s="30"/>
      <c r="V4506" s="30"/>
      <c r="W4506" s="30"/>
      <c r="X4506" s="31"/>
      <c r="Y4506" s="30"/>
      <c r="Z4506" s="32"/>
    </row>
    <row r="4507" spans="2:26" x14ac:dyDescent="0.2">
      <c r="B4507" s="34"/>
      <c r="C4507" s="30"/>
      <c r="D4507" s="30"/>
      <c r="E4507" s="30"/>
      <c r="F4507" s="30"/>
      <c r="G4507" s="30"/>
      <c r="H4507" s="30"/>
      <c r="I4507" s="30"/>
      <c r="J4507" s="30"/>
      <c r="K4507" s="30"/>
      <c r="L4507" s="30"/>
      <c r="M4507" s="30"/>
      <c r="N4507" s="30"/>
      <c r="O4507" s="30"/>
      <c r="P4507" s="30"/>
      <c r="Q4507" s="30"/>
      <c r="R4507" s="30"/>
      <c r="S4507" s="30"/>
      <c r="T4507" s="30"/>
      <c r="U4507" s="30"/>
      <c r="V4507" s="30"/>
      <c r="W4507" s="30"/>
      <c r="X4507" s="31"/>
      <c r="Y4507" s="30"/>
      <c r="Z4507" s="32"/>
    </row>
    <row r="4508" spans="2:26" x14ac:dyDescent="0.2">
      <c r="B4508" s="34"/>
      <c r="C4508" s="30"/>
      <c r="D4508" s="30"/>
      <c r="E4508" s="30"/>
      <c r="F4508" s="30"/>
      <c r="G4508" s="30"/>
      <c r="H4508" s="30"/>
      <c r="I4508" s="30"/>
      <c r="J4508" s="30"/>
      <c r="K4508" s="30"/>
      <c r="L4508" s="30"/>
      <c r="M4508" s="30"/>
      <c r="N4508" s="30"/>
      <c r="O4508" s="30"/>
      <c r="P4508" s="30"/>
      <c r="Q4508" s="30"/>
      <c r="R4508" s="30"/>
      <c r="S4508" s="30"/>
      <c r="T4508" s="30"/>
      <c r="U4508" s="30"/>
      <c r="V4508" s="30"/>
      <c r="W4508" s="30"/>
      <c r="X4508" s="31"/>
      <c r="Y4508" s="30"/>
      <c r="Z4508" s="32"/>
    </row>
    <row r="4509" spans="2:26" x14ac:dyDescent="0.2">
      <c r="B4509" s="34"/>
      <c r="C4509" s="30"/>
      <c r="D4509" s="30"/>
      <c r="E4509" s="30"/>
      <c r="F4509" s="30"/>
      <c r="G4509" s="30"/>
      <c r="H4509" s="30"/>
      <c r="I4509" s="30"/>
      <c r="J4509" s="30"/>
      <c r="K4509" s="30"/>
      <c r="L4509" s="30"/>
      <c r="M4509" s="30"/>
      <c r="N4509" s="30"/>
      <c r="O4509" s="30"/>
      <c r="P4509" s="30"/>
      <c r="Q4509" s="30"/>
      <c r="R4509" s="30"/>
      <c r="S4509" s="30"/>
      <c r="T4509" s="30"/>
      <c r="U4509" s="30"/>
      <c r="V4509" s="30"/>
      <c r="W4509" s="30"/>
      <c r="X4509" s="31"/>
      <c r="Y4509" s="30"/>
      <c r="Z4509" s="32"/>
    </row>
    <row r="4510" spans="2:26" x14ac:dyDescent="0.2">
      <c r="B4510" s="34"/>
      <c r="C4510" s="30"/>
      <c r="D4510" s="30"/>
      <c r="E4510" s="30"/>
      <c r="F4510" s="30"/>
      <c r="G4510" s="30"/>
      <c r="H4510" s="30"/>
      <c r="I4510" s="30"/>
      <c r="J4510" s="30"/>
      <c r="K4510" s="30"/>
      <c r="L4510" s="30"/>
      <c r="M4510" s="30"/>
      <c r="N4510" s="30"/>
      <c r="O4510" s="30"/>
      <c r="P4510" s="30"/>
      <c r="Q4510" s="30"/>
      <c r="R4510" s="30"/>
      <c r="S4510" s="30"/>
      <c r="T4510" s="30"/>
      <c r="U4510" s="30"/>
      <c r="V4510" s="30"/>
      <c r="W4510" s="30"/>
      <c r="X4510" s="31"/>
      <c r="Y4510" s="30"/>
      <c r="Z4510" s="32"/>
    </row>
    <row r="4511" spans="2:26" x14ac:dyDescent="0.2">
      <c r="B4511" s="34"/>
      <c r="C4511" s="30"/>
      <c r="D4511" s="30"/>
      <c r="E4511" s="30"/>
      <c r="F4511" s="30"/>
      <c r="G4511" s="30"/>
      <c r="H4511" s="30"/>
      <c r="I4511" s="30"/>
      <c r="J4511" s="30"/>
      <c r="K4511" s="30"/>
      <c r="L4511" s="30"/>
      <c r="M4511" s="30"/>
      <c r="N4511" s="30"/>
      <c r="O4511" s="30"/>
      <c r="P4511" s="30"/>
      <c r="Q4511" s="30"/>
      <c r="R4511" s="30"/>
      <c r="S4511" s="30"/>
      <c r="T4511" s="30"/>
      <c r="U4511" s="30"/>
      <c r="V4511" s="30"/>
      <c r="W4511" s="30"/>
      <c r="X4511" s="31"/>
      <c r="Y4511" s="30"/>
      <c r="Z4511" s="32"/>
    </row>
    <row r="4512" spans="2:26" x14ac:dyDescent="0.2">
      <c r="B4512" s="34"/>
      <c r="C4512" s="30"/>
      <c r="D4512" s="30"/>
      <c r="E4512" s="30"/>
      <c r="F4512" s="30"/>
      <c r="G4512" s="30"/>
      <c r="H4512" s="30"/>
      <c r="I4512" s="30"/>
      <c r="J4512" s="30"/>
      <c r="K4512" s="30"/>
      <c r="L4512" s="30"/>
      <c r="M4512" s="30"/>
      <c r="N4512" s="30"/>
      <c r="O4512" s="30"/>
      <c r="P4512" s="30"/>
      <c r="Q4512" s="30"/>
      <c r="R4512" s="30"/>
      <c r="S4512" s="30"/>
      <c r="T4512" s="30"/>
      <c r="U4512" s="30"/>
      <c r="V4512" s="30"/>
      <c r="W4512" s="30"/>
      <c r="X4512" s="31"/>
      <c r="Y4512" s="30"/>
      <c r="Z4512" s="32"/>
    </row>
    <row r="4513" spans="2:26" x14ac:dyDescent="0.2">
      <c r="B4513" s="34"/>
      <c r="C4513" s="30"/>
      <c r="D4513" s="30"/>
      <c r="E4513" s="30"/>
      <c r="F4513" s="30"/>
      <c r="G4513" s="30"/>
      <c r="H4513" s="30"/>
      <c r="I4513" s="30"/>
      <c r="J4513" s="30"/>
      <c r="K4513" s="30"/>
      <c r="L4513" s="30"/>
      <c r="M4513" s="30"/>
      <c r="N4513" s="30"/>
      <c r="O4513" s="30"/>
      <c r="P4513" s="30"/>
      <c r="Q4513" s="30"/>
      <c r="R4513" s="30"/>
      <c r="S4513" s="30"/>
      <c r="T4513" s="30"/>
      <c r="U4513" s="30"/>
      <c r="V4513" s="30"/>
      <c r="W4513" s="30"/>
      <c r="X4513" s="31"/>
      <c r="Y4513" s="30"/>
      <c r="Z4513" s="32"/>
    </row>
    <row r="4514" spans="2:26" x14ac:dyDescent="0.2">
      <c r="B4514" s="34"/>
      <c r="C4514" s="30"/>
      <c r="D4514" s="30"/>
      <c r="E4514" s="30"/>
      <c r="F4514" s="30"/>
      <c r="G4514" s="30"/>
      <c r="H4514" s="30"/>
      <c r="I4514" s="30"/>
      <c r="J4514" s="30"/>
      <c r="K4514" s="30"/>
      <c r="L4514" s="30"/>
      <c r="M4514" s="30"/>
      <c r="N4514" s="30"/>
      <c r="O4514" s="30"/>
      <c r="P4514" s="30"/>
      <c r="Q4514" s="30"/>
      <c r="R4514" s="30"/>
      <c r="S4514" s="30"/>
      <c r="T4514" s="30"/>
      <c r="U4514" s="30"/>
      <c r="V4514" s="30"/>
      <c r="W4514" s="30"/>
      <c r="X4514" s="31"/>
      <c r="Y4514" s="30"/>
      <c r="Z4514" s="32"/>
    </row>
    <row r="4515" spans="2:26" x14ac:dyDescent="0.2">
      <c r="B4515" s="34"/>
      <c r="C4515" s="30"/>
      <c r="D4515" s="30"/>
      <c r="E4515" s="30"/>
      <c r="F4515" s="30"/>
      <c r="G4515" s="30"/>
      <c r="H4515" s="30"/>
      <c r="I4515" s="30"/>
      <c r="J4515" s="30"/>
      <c r="K4515" s="30"/>
      <c r="L4515" s="30"/>
      <c r="M4515" s="30"/>
      <c r="N4515" s="30"/>
      <c r="O4515" s="30"/>
      <c r="P4515" s="30"/>
      <c r="Q4515" s="30"/>
      <c r="R4515" s="30"/>
      <c r="S4515" s="30"/>
      <c r="T4515" s="30"/>
      <c r="U4515" s="30"/>
      <c r="V4515" s="30"/>
      <c r="W4515" s="30"/>
      <c r="X4515" s="31"/>
      <c r="Y4515" s="30"/>
      <c r="Z4515" s="32"/>
    </row>
    <row r="4516" spans="2:26" x14ac:dyDescent="0.2">
      <c r="B4516" s="34"/>
      <c r="C4516" s="30"/>
      <c r="D4516" s="30"/>
      <c r="E4516" s="30"/>
      <c r="F4516" s="30"/>
      <c r="G4516" s="30"/>
      <c r="H4516" s="30"/>
      <c r="I4516" s="30"/>
      <c r="J4516" s="30"/>
      <c r="K4516" s="30"/>
      <c r="L4516" s="30"/>
      <c r="M4516" s="30"/>
      <c r="N4516" s="30"/>
      <c r="O4516" s="30"/>
      <c r="P4516" s="30"/>
      <c r="Q4516" s="30"/>
      <c r="R4516" s="30"/>
      <c r="S4516" s="30"/>
      <c r="T4516" s="30"/>
      <c r="U4516" s="30"/>
      <c r="V4516" s="30"/>
      <c r="W4516" s="30"/>
      <c r="X4516" s="31"/>
      <c r="Y4516" s="30"/>
      <c r="Z4516" s="32"/>
    </row>
    <row r="4517" spans="2:26" x14ac:dyDescent="0.2">
      <c r="B4517" s="34"/>
      <c r="C4517" s="30"/>
      <c r="D4517" s="30"/>
      <c r="E4517" s="30"/>
      <c r="F4517" s="30"/>
      <c r="G4517" s="30"/>
      <c r="H4517" s="30"/>
      <c r="I4517" s="30"/>
      <c r="J4517" s="30"/>
      <c r="K4517" s="30"/>
      <c r="L4517" s="30"/>
      <c r="M4517" s="30"/>
      <c r="N4517" s="30"/>
      <c r="O4517" s="30"/>
      <c r="P4517" s="30"/>
      <c r="Q4517" s="30"/>
      <c r="R4517" s="30"/>
      <c r="S4517" s="30"/>
      <c r="T4517" s="30"/>
      <c r="U4517" s="30"/>
      <c r="V4517" s="30"/>
      <c r="W4517" s="30"/>
      <c r="X4517" s="31"/>
      <c r="Y4517" s="30"/>
      <c r="Z4517" s="32"/>
    </row>
    <row r="4518" spans="2:26" x14ac:dyDescent="0.2">
      <c r="B4518" s="34"/>
      <c r="C4518" s="30"/>
      <c r="D4518" s="30"/>
      <c r="E4518" s="30"/>
      <c r="F4518" s="30"/>
      <c r="G4518" s="30"/>
      <c r="H4518" s="30"/>
      <c r="I4518" s="30"/>
      <c r="J4518" s="30"/>
      <c r="K4518" s="30"/>
      <c r="L4518" s="30"/>
      <c r="M4518" s="30"/>
      <c r="N4518" s="30"/>
      <c r="O4518" s="30"/>
      <c r="P4518" s="30"/>
      <c r="Q4518" s="30"/>
      <c r="R4518" s="30"/>
      <c r="S4518" s="30"/>
      <c r="T4518" s="30"/>
      <c r="U4518" s="30"/>
      <c r="V4518" s="30"/>
      <c r="W4518" s="30"/>
      <c r="X4518" s="31"/>
      <c r="Y4518" s="30"/>
      <c r="Z4518" s="32"/>
    </row>
    <row r="4519" spans="2:26" x14ac:dyDescent="0.2">
      <c r="B4519" s="34"/>
      <c r="C4519" s="30"/>
      <c r="D4519" s="30"/>
      <c r="E4519" s="30"/>
      <c r="F4519" s="30"/>
      <c r="G4519" s="30"/>
      <c r="H4519" s="30"/>
      <c r="I4519" s="30"/>
      <c r="J4519" s="30"/>
      <c r="K4519" s="30"/>
      <c r="L4519" s="30"/>
      <c r="M4519" s="30"/>
      <c r="N4519" s="30"/>
      <c r="O4519" s="30"/>
      <c r="P4519" s="30"/>
      <c r="Q4519" s="30"/>
      <c r="R4519" s="30"/>
      <c r="S4519" s="30"/>
      <c r="T4519" s="30"/>
      <c r="U4519" s="30"/>
      <c r="V4519" s="30"/>
      <c r="W4519" s="30"/>
      <c r="X4519" s="31"/>
      <c r="Y4519" s="30"/>
      <c r="Z4519" s="32"/>
    </row>
    <row r="4520" spans="2:26" x14ac:dyDescent="0.2">
      <c r="B4520" s="34"/>
      <c r="C4520" s="30"/>
      <c r="D4520" s="30"/>
      <c r="E4520" s="30"/>
      <c r="F4520" s="30"/>
      <c r="G4520" s="30"/>
      <c r="H4520" s="30"/>
      <c r="I4520" s="30"/>
      <c r="J4520" s="30"/>
      <c r="K4520" s="30"/>
      <c r="L4520" s="30"/>
      <c r="M4520" s="30"/>
      <c r="N4520" s="30"/>
      <c r="O4520" s="30"/>
      <c r="P4520" s="30"/>
      <c r="Q4520" s="30"/>
      <c r="R4520" s="30"/>
      <c r="S4520" s="30"/>
      <c r="T4520" s="30"/>
      <c r="U4520" s="30"/>
      <c r="V4520" s="30"/>
      <c r="W4520" s="30"/>
      <c r="X4520" s="31"/>
      <c r="Y4520" s="30"/>
      <c r="Z4520" s="32"/>
    </row>
    <row r="4521" spans="2:26" x14ac:dyDescent="0.2">
      <c r="B4521" s="34"/>
      <c r="C4521" s="30"/>
      <c r="D4521" s="30"/>
      <c r="E4521" s="30"/>
      <c r="F4521" s="30"/>
      <c r="G4521" s="30"/>
      <c r="H4521" s="30"/>
      <c r="I4521" s="30"/>
      <c r="J4521" s="30"/>
      <c r="K4521" s="30"/>
      <c r="L4521" s="30"/>
      <c r="M4521" s="30"/>
      <c r="N4521" s="30"/>
      <c r="O4521" s="30"/>
      <c r="P4521" s="30"/>
      <c r="Q4521" s="30"/>
      <c r="R4521" s="30"/>
      <c r="S4521" s="30"/>
      <c r="T4521" s="30"/>
      <c r="U4521" s="30"/>
      <c r="V4521" s="30"/>
      <c r="W4521" s="30"/>
      <c r="X4521" s="31"/>
      <c r="Y4521" s="30"/>
      <c r="Z4521" s="32"/>
    </row>
    <row r="4522" spans="2:26" x14ac:dyDescent="0.2">
      <c r="B4522" s="34"/>
      <c r="C4522" s="30"/>
      <c r="D4522" s="30"/>
      <c r="E4522" s="30"/>
      <c r="F4522" s="30"/>
      <c r="G4522" s="30"/>
      <c r="H4522" s="30"/>
      <c r="I4522" s="30"/>
      <c r="J4522" s="30"/>
      <c r="K4522" s="30"/>
      <c r="L4522" s="30"/>
      <c r="M4522" s="30"/>
      <c r="N4522" s="30"/>
      <c r="O4522" s="30"/>
      <c r="P4522" s="30"/>
      <c r="Q4522" s="30"/>
      <c r="R4522" s="30"/>
      <c r="S4522" s="30"/>
      <c r="T4522" s="30"/>
      <c r="U4522" s="30"/>
      <c r="V4522" s="30"/>
      <c r="W4522" s="30"/>
      <c r="X4522" s="31"/>
      <c r="Y4522" s="30"/>
      <c r="Z4522" s="32"/>
    </row>
    <row r="4523" spans="2:26" x14ac:dyDescent="0.2">
      <c r="B4523" s="34"/>
      <c r="C4523" s="30"/>
      <c r="D4523" s="30"/>
      <c r="E4523" s="30"/>
      <c r="F4523" s="30"/>
      <c r="G4523" s="30"/>
      <c r="H4523" s="30"/>
      <c r="I4523" s="30"/>
      <c r="J4523" s="30"/>
      <c r="K4523" s="30"/>
      <c r="L4523" s="30"/>
      <c r="M4523" s="30"/>
      <c r="N4523" s="30"/>
      <c r="O4523" s="30"/>
      <c r="P4523" s="30"/>
      <c r="Q4523" s="30"/>
      <c r="R4523" s="30"/>
      <c r="S4523" s="30"/>
      <c r="T4523" s="30"/>
      <c r="U4523" s="30"/>
      <c r="V4523" s="30"/>
      <c r="W4523" s="30"/>
      <c r="X4523" s="31"/>
      <c r="Y4523" s="30"/>
      <c r="Z4523" s="32"/>
    </row>
    <row r="4524" spans="2:26" x14ac:dyDescent="0.2">
      <c r="B4524" s="34"/>
      <c r="C4524" s="30"/>
      <c r="D4524" s="30"/>
      <c r="E4524" s="30"/>
      <c r="F4524" s="30"/>
      <c r="G4524" s="30"/>
      <c r="H4524" s="30"/>
      <c r="I4524" s="30"/>
      <c r="J4524" s="30"/>
      <c r="K4524" s="30"/>
      <c r="L4524" s="30"/>
      <c r="M4524" s="30"/>
      <c r="N4524" s="30"/>
      <c r="O4524" s="30"/>
      <c r="P4524" s="30"/>
      <c r="Q4524" s="30"/>
      <c r="R4524" s="30"/>
      <c r="S4524" s="30"/>
      <c r="T4524" s="30"/>
      <c r="U4524" s="30"/>
      <c r="V4524" s="30"/>
      <c r="W4524" s="30"/>
      <c r="X4524" s="31"/>
      <c r="Y4524" s="30"/>
      <c r="Z4524" s="32"/>
    </row>
    <row r="4525" spans="2:26" x14ac:dyDescent="0.2">
      <c r="B4525" s="34"/>
      <c r="C4525" s="30"/>
      <c r="D4525" s="30"/>
      <c r="E4525" s="30"/>
      <c r="F4525" s="30"/>
      <c r="G4525" s="30"/>
      <c r="H4525" s="30"/>
      <c r="I4525" s="30"/>
      <c r="J4525" s="30"/>
      <c r="K4525" s="30"/>
      <c r="L4525" s="30"/>
      <c r="M4525" s="30"/>
      <c r="N4525" s="30"/>
      <c r="O4525" s="30"/>
      <c r="P4525" s="30"/>
      <c r="Q4525" s="30"/>
      <c r="R4525" s="30"/>
      <c r="S4525" s="30"/>
      <c r="T4525" s="30"/>
      <c r="U4525" s="30"/>
      <c r="V4525" s="30"/>
      <c r="W4525" s="30"/>
      <c r="X4525" s="31"/>
      <c r="Y4525" s="30"/>
      <c r="Z4525" s="32"/>
    </row>
    <row r="4526" spans="2:26" x14ac:dyDescent="0.2">
      <c r="B4526" s="34"/>
      <c r="C4526" s="30"/>
      <c r="D4526" s="30"/>
      <c r="E4526" s="30"/>
      <c r="F4526" s="30"/>
      <c r="G4526" s="30"/>
      <c r="H4526" s="30"/>
      <c r="I4526" s="30"/>
      <c r="J4526" s="30"/>
      <c r="K4526" s="30"/>
      <c r="L4526" s="30"/>
      <c r="M4526" s="30"/>
      <c r="N4526" s="30"/>
      <c r="O4526" s="30"/>
      <c r="P4526" s="30"/>
      <c r="Q4526" s="30"/>
      <c r="R4526" s="30"/>
      <c r="S4526" s="30"/>
      <c r="T4526" s="30"/>
      <c r="U4526" s="30"/>
      <c r="V4526" s="30"/>
      <c r="W4526" s="30"/>
      <c r="X4526" s="31"/>
      <c r="Y4526" s="30"/>
      <c r="Z4526" s="32"/>
    </row>
    <row r="4527" spans="2:26" x14ac:dyDescent="0.2">
      <c r="B4527" s="34"/>
      <c r="C4527" s="30"/>
      <c r="D4527" s="30"/>
      <c r="E4527" s="30"/>
      <c r="F4527" s="30"/>
      <c r="G4527" s="30"/>
      <c r="H4527" s="30"/>
      <c r="I4527" s="30"/>
      <c r="J4527" s="30"/>
      <c r="K4527" s="30"/>
      <c r="L4527" s="30"/>
      <c r="M4527" s="30"/>
      <c r="N4527" s="30"/>
      <c r="O4527" s="30"/>
      <c r="P4527" s="30"/>
      <c r="Q4527" s="30"/>
      <c r="R4527" s="30"/>
      <c r="S4527" s="30"/>
      <c r="T4527" s="30"/>
      <c r="U4527" s="30"/>
      <c r="V4527" s="30"/>
      <c r="W4527" s="30"/>
      <c r="X4527" s="31"/>
      <c r="Y4527" s="30"/>
      <c r="Z4527" s="32"/>
    </row>
    <row r="4528" spans="2:26" x14ac:dyDescent="0.2">
      <c r="B4528" s="34"/>
      <c r="C4528" s="30"/>
      <c r="D4528" s="30"/>
      <c r="E4528" s="30"/>
      <c r="F4528" s="30"/>
      <c r="G4528" s="30"/>
      <c r="H4528" s="30"/>
      <c r="I4528" s="30"/>
      <c r="J4528" s="30"/>
      <c r="K4528" s="30"/>
      <c r="L4528" s="30"/>
      <c r="M4528" s="30"/>
      <c r="N4528" s="30"/>
      <c r="O4528" s="30"/>
      <c r="P4528" s="30"/>
      <c r="Q4528" s="30"/>
      <c r="R4528" s="30"/>
      <c r="S4528" s="30"/>
      <c r="T4528" s="30"/>
      <c r="U4528" s="30"/>
      <c r="V4528" s="30"/>
      <c r="W4528" s="30"/>
      <c r="X4528" s="31"/>
      <c r="Y4528" s="30"/>
      <c r="Z4528" s="32"/>
    </row>
    <row r="4529" spans="2:26" x14ac:dyDescent="0.2">
      <c r="B4529" s="34"/>
      <c r="C4529" s="30"/>
      <c r="D4529" s="30"/>
      <c r="E4529" s="30"/>
      <c r="F4529" s="30"/>
      <c r="G4529" s="30"/>
      <c r="H4529" s="30"/>
      <c r="I4529" s="30"/>
      <c r="J4529" s="30"/>
      <c r="K4529" s="30"/>
      <c r="L4529" s="30"/>
      <c r="M4529" s="30"/>
      <c r="N4529" s="30"/>
      <c r="O4529" s="30"/>
      <c r="P4529" s="30"/>
      <c r="Q4529" s="30"/>
      <c r="R4529" s="30"/>
      <c r="S4529" s="30"/>
      <c r="T4529" s="30"/>
      <c r="U4529" s="30"/>
      <c r="V4529" s="30"/>
      <c r="W4529" s="30"/>
      <c r="X4529" s="31"/>
      <c r="Y4529" s="30"/>
      <c r="Z4529" s="32"/>
    </row>
    <row r="4530" spans="2:26" x14ac:dyDescent="0.2">
      <c r="B4530" s="34"/>
      <c r="C4530" s="30"/>
      <c r="D4530" s="30"/>
      <c r="E4530" s="30"/>
      <c r="F4530" s="30"/>
      <c r="G4530" s="30"/>
      <c r="H4530" s="30"/>
      <c r="I4530" s="30"/>
      <c r="J4530" s="30"/>
      <c r="K4530" s="30"/>
      <c r="L4530" s="30"/>
      <c r="M4530" s="30"/>
      <c r="N4530" s="30"/>
      <c r="O4530" s="30"/>
      <c r="P4530" s="30"/>
      <c r="Q4530" s="30"/>
      <c r="R4530" s="30"/>
      <c r="S4530" s="30"/>
      <c r="T4530" s="30"/>
      <c r="U4530" s="30"/>
      <c r="V4530" s="30"/>
      <c r="W4530" s="30"/>
      <c r="X4530" s="31"/>
      <c r="Y4530" s="30"/>
      <c r="Z4530" s="32"/>
    </row>
    <row r="4531" spans="2:26" x14ac:dyDescent="0.2">
      <c r="B4531" s="34"/>
      <c r="C4531" s="30"/>
      <c r="D4531" s="30"/>
      <c r="E4531" s="30"/>
      <c r="F4531" s="30"/>
      <c r="G4531" s="30"/>
      <c r="H4531" s="30"/>
      <c r="I4531" s="30"/>
      <c r="J4531" s="30"/>
      <c r="K4531" s="30"/>
      <c r="L4531" s="30"/>
      <c r="M4531" s="30"/>
      <c r="N4531" s="30"/>
      <c r="O4531" s="30"/>
      <c r="P4531" s="30"/>
      <c r="Q4531" s="30"/>
      <c r="R4531" s="30"/>
      <c r="S4531" s="30"/>
      <c r="T4531" s="30"/>
      <c r="U4531" s="30"/>
      <c r="V4531" s="30"/>
      <c r="W4531" s="30"/>
      <c r="X4531" s="31"/>
      <c r="Y4531" s="30"/>
      <c r="Z4531" s="32"/>
    </row>
    <row r="4532" spans="2:26" x14ac:dyDescent="0.2">
      <c r="B4532" s="34"/>
      <c r="C4532" s="30"/>
      <c r="D4532" s="30"/>
      <c r="E4532" s="30"/>
      <c r="F4532" s="30"/>
      <c r="G4532" s="30"/>
      <c r="H4532" s="30"/>
      <c r="I4532" s="30"/>
      <c r="J4532" s="30"/>
      <c r="K4532" s="30"/>
      <c r="L4532" s="30"/>
      <c r="M4532" s="30"/>
      <c r="N4532" s="30"/>
      <c r="O4532" s="30"/>
      <c r="P4532" s="30"/>
      <c r="Q4532" s="30"/>
      <c r="R4532" s="30"/>
      <c r="S4532" s="30"/>
      <c r="T4532" s="30"/>
      <c r="U4532" s="30"/>
      <c r="V4532" s="30"/>
      <c r="W4532" s="30"/>
      <c r="X4532" s="31"/>
      <c r="Y4532" s="30"/>
      <c r="Z4532" s="32"/>
    </row>
    <row r="4533" spans="2:26" x14ac:dyDescent="0.2">
      <c r="B4533" s="34"/>
      <c r="C4533" s="30"/>
      <c r="D4533" s="30"/>
      <c r="E4533" s="30"/>
      <c r="F4533" s="30"/>
      <c r="G4533" s="30"/>
      <c r="H4533" s="30"/>
      <c r="I4533" s="30"/>
      <c r="J4533" s="30"/>
      <c r="K4533" s="30"/>
      <c r="L4533" s="30"/>
      <c r="M4533" s="30"/>
      <c r="N4533" s="30"/>
      <c r="O4533" s="30"/>
      <c r="P4533" s="30"/>
      <c r="Q4533" s="30"/>
      <c r="R4533" s="30"/>
      <c r="S4533" s="30"/>
      <c r="T4533" s="30"/>
      <c r="U4533" s="30"/>
      <c r="V4533" s="30"/>
      <c r="W4533" s="30"/>
      <c r="X4533" s="31"/>
      <c r="Y4533" s="30"/>
      <c r="Z4533" s="32"/>
    </row>
    <row r="4534" spans="2:26" x14ac:dyDescent="0.2">
      <c r="B4534" s="34"/>
      <c r="C4534" s="30"/>
      <c r="D4534" s="30"/>
      <c r="E4534" s="30"/>
      <c r="F4534" s="30"/>
      <c r="G4534" s="30"/>
      <c r="H4534" s="30"/>
      <c r="I4534" s="30"/>
      <c r="J4534" s="30"/>
      <c r="K4534" s="30"/>
      <c r="L4534" s="30"/>
      <c r="M4534" s="30"/>
      <c r="N4534" s="30"/>
      <c r="O4534" s="30"/>
      <c r="P4534" s="30"/>
      <c r="Q4534" s="30"/>
      <c r="R4534" s="30"/>
      <c r="S4534" s="30"/>
      <c r="T4534" s="30"/>
      <c r="U4534" s="30"/>
      <c r="V4534" s="30"/>
      <c r="W4534" s="30"/>
      <c r="X4534" s="31"/>
      <c r="Y4534" s="30"/>
      <c r="Z4534" s="32"/>
    </row>
    <row r="4535" spans="2:26" x14ac:dyDescent="0.2">
      <c r="B4535" s="34"/>
      <c r="C4535" s="30"/>
      <c r="D4535" s="30"/>
      <c r="E4535" s="30"/>
      <c r="F4535" s="30"/>
      <c r="G4535" s="30"/>
      <c r="H4535" s="30"/>
      <c r="I4535" s="30"/>
      <c r="J4535" s="30"/>
      <c r="K4535" s="30"/>
      <c r="L4535" s="30"/>
      <c r="M4535" s="30"/>
      <c r="N4535" s="30"/>
      <c r="O4535" s="30"/>
      <c r="P4535" s="30"/>
      <c r="Q4535" s="30"/>
      <c r="R4535" s="30"/>
      <c r="S4535" s="30"/>
      <c r="T4535" s="30"/>
      <c r="U4535" s="30"/>
      <c r="V4535" s="30"/>
      <c r="W4535" s="30"/>
      <c r="X4535" s="31"/>
      <c r="Y4535" s="30"/>
      <c r="Z4535" s="32"/>
    </row>
    <row r="4536" spans="2:26" x14ac:dyDescent="0.2">
      <c r="B4536" s="34"/>
      <c r="C4536" s="30"/>
      <c r="D4536" s="30"/>
      <c r="E4536" s="30"/>
      <c r="F4536" s="30"/>
      <c r="G4536" s="30"/>
      <c r="H4536" s="30"/>
      <c r="I4536" s="30"/>
      <c r="J4536" s="30"/>
      <c r="K4536" s="30"/>
      <c r="L4536" s="30"/>
      <c r="M4536" s="30"/>
      <c r="N4536" s="30"/>
      <c r="O4536" s="30"/>
      <c r="P4536" s="30"/>
      <c r="Q4536" s="30"/>
      <c r="R4536" s="30"/>
      <c r="S4536" s="30"/>
      <c r="T4536" s="30"/>
      <c r="U4536" s="30"/>
      <c r="V4536" s="30"/>
      <c r="W4536" s="30"/>
      <c r="X4536" s="31"/>
      <c r="Y4536" s="30"/>
      <c r="Z4536" s="32"/>
    </row>
    <row r="4537" spans="2:26" x14ac:dyDescent="0.2">
      <c r="B4537" s="34"/>
      <c r="C4537" s="30"/>
      <c r="D4537" s="30"/>
      <c r="E4537" s="30"/>
      <c r="F4537" s="30"/>
      <c r="G4537" s="30"/>
      <c r="H4537" s="30"/>
      <c r="I4537" s="30"/>
      <c r="J4537" s="30"/>
      <c r="K4537" s="30"/>
      <c r="L4537" s="30"/>
      <c r="M4537" s="30"/>
      <c r="N4537" s="30"/>
      <c r="O4537" s="30"/>
      <c r="P4537" s="30"/>
      <c r="Q4537" s="30"/>
      <c r="R4537" s="30"/>
      <c r="S4537" s="30"/>
      <c r="T4537" s="30"/>
      <c r="U4537" s="30"/>
      <c r="V4537" s="30"/>
      <c r="W4537" s="30"/>
      <c r="X4537" s="31"/>
      <c r="Y4537" s="30"/>
      <c r="Z4537" s="32"/>
    </row>
    <row r="4538" spans="2:26" x14ac:dyDescent="0.2">
      <c r="B4538" s="34"/>
      <c r="C4538" s="30"/>
      <c r="D4538" s="30"/>
      <c r="E4538" s="30"/>
      <c r="F4538" s="30"/>
      <c r="G4538" s="30"/>
      <c r="H4538" s="30"/>
      <c r="I4538" s="30"/>
      <c r="J4538" s="30"/>
      <c r="K4538" s="30"/>
      <c r="L4538" s="30"/>
      <c r="M4538" s="30"/>
      <c r="N4538" s="30"/>
      <c r="O4538" s="30"/>
      <c r="P4538" s="30"/>
      <c r="Q4538" s="30"/>
      <c r="R4538" s="30"/>
      <c r="S4538" s="30"/>
      <c r="T4538" s="30"/>
      <c r="U4538" s="30"/>
      <c r="V4538" s="30"/>
      <c r="W4538" s="30"/>
      <c r="X4538" s="31"/>
      <c r="Y4538" s="30"/>
      <c r="Z4538" s="32"/>
    </row>
    <row r="4539" spans="2:26" x14ac:dyDescent="0.2">
      <c r="B4539" s="34"/>
      <c r="C4539" s="30"/>
      <c r="D4539" s="30"/>
      <c r="E4539" s="30"/>
      <c r="F4539" s="30"/>
      <c r="G4539" s="30"/>
      <c r="H4539" s="30"/>
      <c r="I4539" s="30"/>
      <c r="J4539" s="30"/>
      <c r="K4539" s="30"/>
      <c r="L4539" s="30"/>
      <c r="M4539" s="30"/>
      <c r="N4539" s="30"/>
      <c r="O4539" s="30"/>
      <c r="P4539" s="30"/>
      <c r="Q4539" s="30"/>
      <c r="R4539" s="30"/>
      <c r="S4539" s="30"/>
      <c r="T4539" s="30"/>
      <c r="U4539" s="30"/>
      <c r="V4539" s="30"/>
      <c r="W4539" s="30"/>
      <c r="X4539" s="31"/>
      <c r="Y4539" s="30"/>
      <c r="Z4539" s="32"/>
    </row>
    <row r="4540" spans="2:26" x14ac:dyDescent="0.2">
      <c r="B4540" s="34"/>
      <c r="C4540" s="30"/>
      <c r="D4540" s="30"/>
      <c r="E4540" s="30"/>
      <c r="F4540" s="30"/>
      <c r="G4540" s="30"/>
      <c r="H4540" s="30"/>
      <c r="I4540" s="30"/>
      <c r="J4540" s="30"/>
      <c r="K4540" s="30"/>
      <c r="L4540" s="30"/>
      <c r="M4540" s="30"/>
      <c r="N4540" s="30"/>
      <c r="O4540" s="30"/>
      <c r="P4540" s="30"/>
      <c r="Q4540" s="30"/>
      <c r="R4540" s="30"/>
      <c r="S4540" s="30"/>
      <c r="T4540" s="30"/>
      <c r="U4540" s="30"/>
      <c r="V4540" s="30"/>
      <c r="W4540" s="30"/>
      <c r="X4540" s="31"/>
      <c r="Y4540" s="30"/>
      <c r="Z4540" s="32"/>
    </row>
    <row r="4541" spans="2:26" x14ac:dyDescent="0.2">
      <c r="B4541" s="34"/>
      <c r="C4541" s="30"/>
      <c r="D4541" s="30"/>
      <c r="E4541" s="30"/>
      <c r="F4541" s="30"/>
      <c r="G4541" s="30"/>
      <c r="H4541" s="30"/>
      <c r="I4541" s="30"/>
      <c r="J4541" s="30"/>
      <c r="K4541" s="30"/>
      <c r="L4541" s="30"/>
      <c r="M4541" s="30"/>
      <c r="N4541" s="30"/>
      <c r="O4541" s="30"/>
      <c r="P4541" s="30"/>
      <c r="Q4541" s="30"/>
      <c r="R4541" s="30"/>
      <c r="S4541" s="30"/>
      <c r="T4541" s="30"/>
      <c r="U4541" s="30"/>
      <c r="V4541" s="30"/>
      <c r="W4541" s="30"/>
      <c r="X4541" s="31"/>
      <c r="Y4541" s="30"/>
      <c r="Z4541" s="32"/>
    </row>
    <row r="4542" spans="2:26" x14ac:dyDescent="0.2">
      <c r="B4542" s="34"/>
      <c r="C4542" s="30"/>
      <c r="D4542" s="30"/>
      <c r="E4542" s="30"/>
      <c r="F4542" s="30"/>
      <c r="G4542" s="30"/>
      <c r="H4542" s="30"/>
      <c r="I4542" s="30"/>
      <c r="J4542" s="30"/>
      <c r="K4542" s="30"/>
      <c r="L4542" s="30"/>
      <c r="M4542" s="30"/>
      <c r="N4542" s="30"/>
      <c r="O4542" s="30"/>
      <c r="P4542" s="30"/>
      <c r="Q4542" s="30"/>
      <c r="R4542" s="30"/>
      <c r="S4542" s="30"/>
      <c r="T4542" s="30"/>
      <c r="U4542" s="30"/>
      <c r="V4542" s="30"/>
      <c r="W4542" s="30"/>
      <c r="X4542" s="31"/>
      <c r="Y4542" s="30"/>
      <c r="Z4542" s="32"/>
    </row>
    <row r="4543" spans="2:26" x14ac:dyDescent="0.2">
      <c r="B4543" s="34"/>
      <c r="C4543" s="30"/>
      <c r="D4543" s="30"/>
      <c r="E4543" s="30"/>
      <c r="F4543" s="30"/>
      <c r="G4543" s="30"/>
      <c r="H4543" s="30"/>
      <c r="I4543" s="30"/>
      <c r="J4543" s="30"/>
      <c r="K4543" s="30"/>
      <c r="L4543" s="30"/>
      <c r="M4543" s="30"/>
      <c r="N4543" s="30"/>
      <c r="O4543" s="30"/>
      <c r="P4543" s="30"/>
      <c r="Q4543" s="30"/>
      <c r="R4543" s="30"/>
      <c r="S4543" s="30"/>
      <c r="T4543" s="30"/>
      <c r="U4543" s="30"/>
      <c r="V4543" s="30"/>
      <c r="W4543" s="30"/>
      <c r="X4543" s="31"/>
      <c r="Y4543" s="30"/>
      <c r="Z4543" s="32"/>
    </row>
    <row r="4544" spans="2:26" x14ac:dyDescent="0.2">
      <c r="B4544" s="34"/>
      <c r="C4544" s="30"/>
      <c r="D4544" s="30"/>
      <c r="E4544" s="30"/>
      <c r="F4544" s="30"/>
      <c r="G4544" s="30"/>
      <c r="H4544" s="30"/>
      <c r="I4544" s="30"/>
      <c r="J4544" s="30"/>
      <c r="K4544" s="30"/>
      <c r="L4544" s="30"/>
      <c r="M4544" s="30"/>
      <c r="N4544" s="30"/>
      <c r="O4544" s="30"/>
      <c r="P4544" s="30"/>
      <c r="Q4544" s="30"/>
      <c r="R4544" s="30"/>
      <c r="S4544" s="30"/>
      <c r="T4544" s="30"/>
      <c r="U4544" s="30"/>
      <c r="V4544" s="30"/>
      <c r="W4544" s="30"/>
      <c r="X4544" s="31"/>
      <c r="Y4544" s="30"/>
      <c r="Z4544" s="32"/>
    </row>
    <row r="4545" spans="2:26" x14ac:dyDescent="0.2">
      <c r="B4545" s="34"/>
      <c r="C4545" s="30"/>
      <c r="D4545" s="30"/>
      <c r="E4545" s="30"/>
      <c r="F4545" s="30"/>
      <c r="G4545" s="30"/>
      <c r="H4545" s="30"/>
      <c r="I4545" s="30"/>
      <c r="J4545" s="30"/>
      <c r="K4545" s="30"/>
      <c r="L4545" s="30"/>
      <c r="M4545" s="30"/>
      <c r="N4545" s="30"/>
      <c r="O4545" s="30"/>
      <c r="P4545" s="30"/>
      <c r="Q4545" s="30"/>
      <c r="R4545" s="30"/>
      <c r="S4545" s="30"/>
      <c r="T4545" s="30"/>
      <c r="U4545" s="30"/>
      <c r="V4545" s="30"/>
      <c r="W4545" s="30"/>
      <c r="X4545" s="31"/>
      <c r="Y4545" s="30"/>
      <c r="Z4545" s="32"/>
    </row>
    <row r="4546" spans="2:26" x14ac:dyDescent="0.2">
      <c r="B4546" s="34"/>
      <c r="C4546" s="30"/>
      <c r="D4546" s="30"/>
      <c r="E4546" s="30"/>
      <c r="F4546" s="30"/>
      <c r="G4546" s="30"/>
      <c r="H4546" s="30"/>
      <c r="I4546" s="30"/>
      <c r="J4546" s="30"/>
      <c r="K4546" s="30"/>
      <c r="L4546" s="30"/>
      <c r="M4546" s="30"/>
      <c r="N4546" s="30"/>
      <c r="O4546" s="30"/>
      <c r="P4546" s="30"/>
      <c r="Q4546" s="30"/>
      <c r="R4546" s="30"/>
      <c r="S4546" s="30"/>
      <c r="T4546" s="30"/>
      <c r="U4546" s="30"/>
      <c r="V4546" s="30"/>
      <c r="W4546" s="30"/>
      <c r="X4546" s="31"/>
      <c r="Y4546" s="30"/>
      <c r="Z4546" s="32"/>
    </row>
    <row r="4547" spans="2:26" x14ac:dyDescent="0.2">
      <c r="B4547" s="34"/>
      <c r="C4547" s="30"/>
      <c r="D4547" s="30"/>
      <c r="E4547" s="30"/>
      <c r="F4547" s="30"/>
      <c r="G4547" s="30"/>
      <c r="H4547" s="30"/>
      <c r="I4547" s="30"/>
      <c r="J4547" s="30"/>
      <c r="K4547" s="30"/>
      <c r="L4547" s="30"/>
      <c r="M4547" s="30"/>
      <c r="N4547" s="30"/>
      <c r="O4547" s="30"/>
      <c r="P4547" s="30"/>
      <c r="Q4547" s="30"/>
      <c r="R4547" s="30"/>
      <c r="S4547" s="30"/>
      <c r="T4547" s="30"/>
      <c r="U4547" s="30"/>
      <c r="V4547" s="30"/>
      <c r="W4547" s="30"/>
      <c r="X4547" s="31"/>
      <c r="Y4547" s="30"/>
      <c r="Z4547" s="32"/>
    </row>
    <row r="4548" spans="2:26" x14ac:dyDescent="0.2">
      <c r="B4548" s="34"/>
      <c r="C4548" s="30"/>
      <c r="D4548" s="30"/>
      <c r="E4548" s="30"/>
      <c r="F4548" s="30"/>
      <c r="G4548" s="30"/>
      <c r="H4548" s="30"/>
      <c r="I4548" s="30"/>
      <c r="J4548" s="30"/>
      <c r="K4548" s="30"/>
      <c r="L4548" s="30"/>
      <c r="M4548" s="30"/>
      <c r="N4548" s="30"/>
      <c r="O4548" s="30"/>
      <c r="P4548" s="30"/>
      <c r="Q4548" s="30"/>
      <c r="R4548" s="30"/>
      <c r="S4548" s="30"/>
      <c r="T4548" s="30"/>
      <c r="U4548" s="30"/>
      <c r="V4548" s="30"/>
      <c r="W4548" s="30"/>
      <c r="X4548" s="31"/>
      <c r="Y4548" s="30"/>
      <c r="Z4548" s="32"/>
    </row>
    <row r="4549" spans="2:26" x14ac:dyDescent="0.2">
      <c r="B4549" s="34"/>
      <c r="C4549" s="30"/>
      <c r="D4549" s="30"/>
      <c r="E4549" s="30"/>
      <c r="F4549" s="30"/>
      <c r="G4549" s="30"/>
      <c r="H4549" s="30"/>
      <c r="I4549" s="30"/>
      <c r="J4549" s="30"/>
      <c r="K4549" s="30"/>
      <c r="L4549" s="30"/>
      <c r="M4549" s="30"/>
      <c r="N4549" s="30"/>
      <c r="O4549" s="30"/>
      <c r="P4549" s="30"/>
      <c r="Q4549" s="30"/>
      <c r="R4549" s="30"/>
      <c r="S4549" s="30"/>
      <c r="T4549" s="30"/>
      <c r="U4549" s="30"/>
      <c r="V4549" s="30"/>
      <c r="W4549" s="30"/>
      <c r="X4549" s="31"/>
      <c r="Y4549" s="30"/>
      <c r="Z4549" s="32"/>
    </row>
    <row r="4550" spans="2:26" x14ac:dyDescent="0.2">
      <c r="B4550" s="34"/>
      <c r="C4550" s="30"/>
      <c r="D4550" s="30"/>
      <c r="E4550" s="30"/>
      <c r="F4550" s="30"/>
      <c r="G4550" s="30"/>
      <c r="H4550" s="30"/>
      <c r="I4550" s="30"/>
      <c r="J4550" s="30"/>
      <c r="K4550" s="30"/>
      <c r="L4550" s="30"/>
      <c r="M4550" s="30"/>
      <c r="N4550" s="30"/>
      <c r="O4550" s="30"/>
      <c r="P4550" s="30"/>
      <c r="Q4550" s="30"/>
      <c r="R4550" s="30"/>
      <c r="S4550" s="30"/>
      <c r="T4550" s="30"/>
      <c r="U4550" s="30"/>
      <c r="V4550" s="30"/>
      <c r="W4550" s="30"/>
      <c r="X4550" s="31"/>
      <c r="Y4550" s="30"/>
      <c r="Z4550" s="32"/>
    </row>
    <row r="4551" spans="2:26" x14ac:dyDescent="0.2">
      <c r="B4551" s="34"/>
      <c r="C4551" s="30"/>
      <c r="D4551" s="30"/>
      <c r="E4551" s="30"/>
      <c r="F4551" s="30"/>
      <c r="G4551" s="30"/>
      <c r="H4551" s="30"/>
      <c r="I4551" s="30"/>
      <c r="J4551" s="30"/>
      <c r="K4551" s="30"/>
      <c r="L4551" s="30"/>
      <c r="M4551" s="30"/>
      <c r="N4551" s="30"/>
      <c r="O4551" s="30"/>
      <c r="P4551" s="30"/>
      <c r="Q4551" s="30"/>
      <c r="R4551" s="30"/>
      <c r="S4551" s="30"/>
      <c r="T4551" s="30"/>
      <c r="U4551" s="30"/>
      <c r="V4551" s="30"/>
      <c r="W4551" s="30"/>
      <c r="X4551" s="31"/>
      <c r="Y4551" s="30"/>
      <c r="Z4551" s="32"/>
    </row>
    <row r="4552" spans="2:26" x14ac:dyDescent="0.2">
      <c r="B4552" s="34"/>
      <c r="C4552" s="30"/>
      <c r="D4552" s="30"/>
      <c r="E4552" s="30"/>
      <c r="F4552" s="30"/>
      <c r="G4552" s="30"/>
      <c r="H4552" s="30"/>
      <c r="I4552" s="30"/>
      <c r="J4552" s="30"/>
      <c r="K4552" s="30"/>
      <c r="L4552" s="30"/>
      <c r="M4552" s="30"/>
      <c r="N4552" s="30"/>
      <c r="O4552" s="30"/>
      <c r="P4552" s="30"/>
      <c r="Q4552" s="30"/>
      <c r="R4552" s="30"/>
      <c r="S4552" s="30"/>
      <c r="T4552" s="30"/>
      <c r="U4552" s="30"/>
      <c r="V4552" s="30"/>
      <c r="W4552" s="30"/>
      <c r="X4552" s="31"/>
      <c r="Y4552" s="30"/>
      <c r="Z4552" s="32"/>
    </row>
    <row r="4553" spans="2:26" x14ac:dyDescent="0.2">
      <c r="B4553" s="34"/>
      <c r="C4553" s="30"/>
      <c r="D4553" s="30"/>
      <c r="E4553" s="30"/>
      <c r="F4553" s="30"/>
      <c r="G4553" s="30"/>
      <c r="H4553" s="30"/>
      <c r="I4553" s="30"/>
      <c r="J4553" s="30"/>
      <c r="K4553" s="30"/>
      <c r="L4553" s="30"/>
      <c r="M4553" s="30"/>
      <c r="N4553" s="30"/>
      <c r="O4553" s="30"/>
      <c r="P4553" s="30"/>
      <c r="Q4553" s="30"/>
      <c r="R4553" s="30"/>
      <c r="S4553" s="30"/>
      <c r="T4553" s="30"/>
      <c r="U4553" s="30"/>
      <c r="V4553" s="30"/>
      <c r="W4553" s="30"/>
      <c r="X4553" s="31"/>
      <c r="Y4553" s="30"/>
      <c r="Z4553" s="32"/>
    </row>
    <row r="4554" spans="2:26" x14ac:dyDescent="0.2">
      <c r="B4554" s="34"/>
      <c r="C4554" s="30"/>
      <c r="D4554" s="30"/>
      <c r="E4554" s="30"/>
      <c r="F4554" s="30"/>
      <c r="G4554" s="30"/>
      <c r="H4554" s="30"/>
      <c r="I4554" s="30"/>
      <c r="J4554" s="30"/>
      <c r="K4554" s="30"/>
      <c r="L4554" s="30"/>
      <c r="M4554" s="30"/>
      <c r="N4554" s="30"/>
      <c r="O4554" s="30"/>
      <c r="P4554" s="30"/>
      <c r="Q4554" s="30"/>
      <c r="R4554" s="30"/>
      <c r="S4554" s="30"/>
      <c r="T4554" s="30"/>
      <c r="U4554" s="30"/>
      <c r="V4554" s="30"/>
      <c r="W4554" s="30"/>
      <c r="X4554" s="31"/>
      <c r="Y4554" s="30"/>
      <c r="Z4554" s="32"/>
    </row>
    <row r="4555" spans="2:26" x14ac:dyDescent="0.2">
      <c r="B4555" s="34"/>
      <c r="C4555" s="30"/>
      <c r="D4555" s="30"/>
      <c r="E4555" s="30"/>
      <c r="F4555" s="30"/>
      <c r="G4555" s="30"/>
      <c r="H4555" s="30"/>
      <c r="I4555" s="30"/>
      <c r="J4555" s="30"/>
      <c r="K4555" s="30"/>
      <c r="L4555" s="30"/>
      <c r="M4555" s="30"/>
      <c r="N4555" s="30"/>
      <c r="O4555" s="30"/>
      <c r="P4555" s="30"/>
      <c r="Q4555" s="30"/>
      <c r="R4555" s="30"/>
      <c r="S4555" s="30"/>
      <c r="T4555" s="30"/>
      <c r="U4555" s="30"/>
      <c r="V4555" s="30"/>
      <c r="W4555" s="30"/>
      <c r="X4555" s="31"/>
      <c r="Y4555" s="30"/>
      <c r="Z4555" s="32"/>
    </row>
    <row r="4556" spans="2:26" x14ac:dyDescent="0.2">
      <c r="B4556" s="34"/>
      <c r="C4556" s="30"/>
      <c r="D4556" s="30"/>
      <c r="E4556" s="30"/>
      <c r="F4556" s="30"/>
      <c r="G4556" s="30"/>
      <c r="H4556" s="30"/>
      <c r="I4556" s="30"/>
      <c r="J4556" s="30"/>
      <c r="K4556" s="30"/>
      <c r="L4556" s="30"/>
      <c r="M4556" s="30"/>
      <c r="N4556" s="30"/>
      <c r="O4556" s="30"/>
      <c r="P4556" s="30"/>
      <c r="Q4556" s="30"/>
      <c r="R4556" s="30"/>
      <c r="S4556" s="30"/>
      <c r="T4556" s="30"/>
      <c r="U4556" s="30"/>
      <c r="V4556" s="30"/>
      <c r="W4556" s="30"/>
      <c r="X4556" s="31"/>
      <c r="Y4556" s="30"/>
      <c r="Z4556" s="32"/>
    </row>
    <row r="4557" spans="2:26" x14ac:dyDescent="0.2">
      <c r="B4557" s="34"/>
      <c r="C4557" s="30"/>
      <c r="D4557" s="30"/>
      <c r="E4557" s="30"/>
      <c r="F4557" s="30"/>
      <c r="G4557" s="30"/>
      <c r="H4557" s="30"/>
      <c r="I4557" s="30"/>
      <c r="J4557" s="30"/>
      <c r="K4557" s="30"/>
      <c r="L4557" s="30"/>
      <c r="M4557" s="30"/>
      <c r="N4557" s="30"/>
      <c r="O4557" s="30"/>
      <c r="P4557" s="30"/>
      <c r="Q4557" s="30"/>
      <c r="R4557" s="30"/>
      <c r="S4557" s="30"/>
      <c r="T4557" s="30"/>
      <c r="U4557" s="30"/>
      <c r="V4557" s="30"/>
      <c r="W4557" s="30"/>
      <c r="X4557" s="31"/>
      <c r="Y4557" s="30"/>
      <c r="Z4557" s="32"/>
    </row>
    <row r="4558" spans="2:26" x14ac:dyDescent="0.2">
      <c r="B4558" s="34"/>
      <c r="C4558" s="30"/>
      <c r="D4558" s="30"/>
      <c r="E4558" s="30"/>
      <c r="F4558" s="30"/>
      <c r="G4558" s="30"/>
      <c r="H4558" s="30"/>
      <c r="I4558" s="30"/>
      <c r="J4558" s="30"/>
      <c r="K4558" s="30"/>
      <c r="L4558" s="30"/>
      <c r="M4558" s="30"/>
      <c r="N4558" s="30"/>
      <c r="O4558" s="30"/>
      <c r="P4558" s="30"/>
      <c r="Q4558" s="30"/>
      <c r="R4558" s="30"/>
      <c r="S4558" s="30"/>
      <c r="T4558" s="30"/>
      <c r="U4558" s="30"/>
      <c r="V4558" s="30"/>
      <c r="W4558" s="30"/>
      <c r="X4558" s="31"/>
      <c r="Y4558" s="30"/>
      <c r="Z4558" s="32"/>
    </row>
    <row r="4559" spans="2:26" x14ac:dyDescent="0.2">
      <c r="B4559" s="34"/>
      <c r="C4559" s="30"/>
      <c r="D4559" s="30"/>
      <c r="E4559" s="30"/>
      <c r="F4559" s="30"/>
      <c r="G4559" s="30"/>
      <c r="H4559" s="30"/>
      <c r="I4559" s="30"/>
      <c r="J4559" s="30"/>
      <c r="K4559" s="30"/>
      <c r="L4559" s="30"/>
      <c r="M4559" s="30"/>
      <c r="N4559" s="30"/>
      <c r="O4559" s="30"/>
      <c r="P4559" s="30"/>
      <c r="Q4559" s="30"/>
      <c r="R4559" s="30"/>
      <c r="S4559" s="30"/>
      <c r="T4559" s="30"/>
      <c r="U4559" s="30"/>
      <c r="V4559" s="30"/>
      <c r="W4559" s="30"/>
      <c r="X4559" s="31"/>
      <c r="Y4559" s="30"/>
      <c r="Z4559" s="32"/>
    </row>
    <row r="4560" spans="2:26" x14ac:dyDescent="0.2">
      <c r="B4560" s="34"/>
      <c r="C4560" s="30"/>
      <c r="D4560" s="30"/>
      <c r="E4560" s="30"/>
      <c r="F4560" s="30"/>
      <c r="G4560" s="30"/>
      <c r="H4560" s="30"/>
      <c r="I4560" s="30"/>
      <c r="J4560" s="30"/>
      <c r="K4560" s="30"/>
      <c r="L4560" s="30"/>
      <c r="M4560" s="30"/>
      <c r="N4560" s="30"/>
      <c r="O4560" s="30"/>
      <c r="P4560" s="30"/>
      <c r="Q4560" s="30"/>
      <c r="R4560" s="30"/>
      <c r="S4560" s="30"/>
      <c r="T4560" s="30"/>
      <c r="U4560" s="30"/>
      <c r="V4560" s="30"/>
      <c r="W4560" s="30"/>
      <c r="X4560" s="31"/>
      <c r="Y4560" s="30"/>
      <c r="Z4560" s="32"/>
    </row>
    <row r="4561" spans="2:26" x14ac:dyDescent="0.2">
      <c r="B4561" s="34"/>
      <c r="C4561" s="30"/>
      <c r="D4561" s="30"/>
      <c r="E4561" s="30"/>
      <c r="F4561" s="30"/>
      <c r="G4561" s="30"/>
      <c r="H4561" s="30"/>
      <c r="I4561" s="30"/>
      <c r="J4561" s="30"/>
      <c r="K4561" s="30"/>
      <c r="L4561" s="30"/>
      <c r="M4561" s="30"/>
      <c r="N4561" s="30"/>
      <c r="O4561" s="30"/>
      <c r="P4561" s="30"/>
      <c r="Q4561" s="30"/>
      <c r="R4561" s="30"/>
      <c r="S4561" s="30"/>
      <c r="T4561" s="30"/>
      <c r="U4561" s="30"/>
      <c r="V4561" s="30"/>
      <c r="W4561" s="30"/>
      <c r="X4561" s="31"/>
      <c r="Y4561" s="30"/>
      <c r="Z4561" s="32"/>
    </row>
    <row r="4562" spans="2:26" x14ac:dyDescent="0.2">
      <c r="B4562" s="34"/>
      <c r="C4562" s="30"/>
      <c r="D4562" s="30"/>
      <c r="E4562" s="30"/>
      <c r="F4562" s="30"/>
      <c r="G4562" s="30"/>
      <c r="H4562" s="30"/>
      <c r="I4562" s="30"/>
      <c r="J4562" s="30"/>
      <c r="K4562" s="30"/>
      <c r="L4562" s="30"/>
      <c r="M4562" s="30"/>
      <c r="N4562" s="30"/>
      <c r="O4562" s="30"/>
      <c r="P4562" s="30"/>
      <c r="Q4562" s="30"/>
      <c r="R4562" s="30"/>
      <c r="S4562" s="30"/>
      <c r="T4562" s="30"/>
      <c r="U4562" s="30"/>
      <c r="V4562" s="30"/>
      <c r="W4562" s="30"/>
      <c r="X4562" s="31"/>
      <c r="Y4562" s="30"/>
      <c r="Z4562" s="32"/>
    </row>
    <row r="4563" spans="2:26" x14ac:dyDescent="0.2">
      <c r="B4563" s="34"/>
      <c r="C4563" s="30"/>
      <c r="D4563" s="30"/>
      <c r="E4563" s="30"/>
      <c r="F4563" s="30"/>
      <c r="G4563" s="30"/>
      <c r="H4563" s="30"/>
      <c r="I4563" s="30"/>
      <c r="J4563" s="30"/>
      <c r="K4563" s="30"/>
      <c r="L4563" s="30"/>
      <c r="M4563" s="30"/>
      <c r="N4563" s="30"/>
      <c r="O4563" s="30"/>
      <c r="P4563" s="30"/>
      <c r="Q4563" s="30"/>
      <c r="R4563" s="30"/>
      <c r="S4563" s="30"/>
      <c r="T4563" s="30"/>
      <c r="U4563" s="30"/>
      <c r="V4563" s="30"/>
      <c r="W4563" s="30"/>
      <c r="X4563" s="31"/>
      <c r="Y4563" s="30"/>
      <c r="Z4563" s="32"/>
    </row>
    <row r="4564" spans="2:26" x14ac:dyDescent="0.2">
      <c r="B4564" s="34"/>
      <c r="C4564" s="30"/>
      <c r="D4564" s="30"/>
      <c r="E4564" s="30"/>
      <c r="F4564" s="30"/>
      <c r="G4564" s="30"/>
      <c r="H4564" s="30"/>
      <c r="I4564" s="30"/>
      <c r="J4564" s="30"/>
      <c r="K4564" s="30"/>
      <c r="L4564" s="30"/>
      <c r="M4564" s="30"/>
      <c r="N4564" s="30"/>
      <c r="O4564" s="30"/>
      <c r="P4564" s="30"/>
      <c r="Q4564" s="30"/>
      <c r="R4564" s="30"/>
      <c r="S4564" s="30"/>
      <c r="T4564" s="30"/>
      <c r="U4564" s="30"/>
      <c r="V4564" s="30"/>
      <c r="W4564" s="30"/>
      <c r="X4564" s="31"/>
      <c r="Y4564" s="30"/>
      <c r="Z4564" s="32"/>
    </row>
    <row r="4565" spans="2:26" x14ac:dyDescent="0.2">
      <c r="B4565" s="34"/>
      <c r="C4565" s="30"/>
      <c r="D4565" s="30"/>
      <c r="E4565" s="30"/>
      <c r="F4565" s="30"/>
      <c r="G4565" s="30"/>
      <c r="H4565" s="30"/>
      <c r="I4565" s="30"/>
      <c r="J4565" s="30"/>
      <c r="K4565" s="30"/>
      <c r="L4565" s="30"/>
      <c r="M4565" s="30"/>
      <c r="N4565" s="30"/>
      <c r="O4565" s="30"/>
      <c r="P4565" s="30"/>
      <c r="Q4565" s="30"/>
      <c r="R4565" s="30"/>
      <c r="S4565" s="30"/>
      <c r="T4565" s="30"/>
      <c r="U4565" s="30"/>
      <c r="V4565" s="30"/>
      <c r="W4565" s="30"/>
      <c r="X4565" s="31"/>
      <c r="Y4565" s="30"/>
      <c r="Z4565" s="32"/>
    </row>
    <row r="4566" spans="2:26" x14ac:dyDescent="0.2">
      <c r="B4566" s="34"/>
      <c r="C4566" s="30"/>
      <c r="D4566" s="30"/>
      <c r="E4566" s="30"/>
      <c r="F4566" s="30"/>
      <c r="G4566" s="30"/>
      <c r="H4566" s="30"/>
      <c r="I4566" s="30"/>
      <c r="J4566" s="30"/>
      <c r="K4566" s="30"/>
      <c r="L4566" s="30"/>
      <c r="M4566" s="30"/>
      <c r="N4566" s="30"/>
      <c r="O4566" s="30"/>
      <c r="P4566" s="30"/>
      <c r="Q4566" s="30"/>
      <c r="R4566" s="30"/>
      <c r="S4566" s="30"/>
      <c r="T4566" s="30"/>
      <c r="U4566" s="30"/>
      <c r="V4566" s="30"/>
      <c r="W4566" s="30"/>
      <c r="X4566" s="31"/>
      <c r="Y4566" s="30"/>
      <c r="Z4566" s="32"/>
    </row>
    <row r="4567" spans="2:26" x14ac:dyDescent="0.2">
      <c r="B4567" s="34"/>
      <c r="C4567" s="30"/>
      <c r="D4567" s="30"/>
      <c r="E4567" s="30"/>
      <c r="F4567" s="30"/>
      <c r="G4567" s="30"/>
      <c r="H4567" s="30"/>
      <c r="I4567" s="30"/>
      <c r="J4567" s="30"/>
      <c r="K4567" s="30"/>
      <c r="L4567" s="30"/>
      <c r="M4567" s="30"/>
      <c r="N4567" s="30"/>
      <c r="O4567" s="30"/>
      <c r="P4567" s="30"/>
      <c r="Q4567" s="30"/>
      <c r="R4567" s="30"/>
      <c r="S4567" s="30"/>
      <c r="T4567" s="30"/>
      <c r="U4567" s="30"/>
      <c r="V4567" s="30"/>
      <c r="W4567" s="30"/>
      <c r="X4567" s="31"/>
      <c r="Y4567" s="30"/>
      <c r="Z4567" s="32"/>
    </row>
    <row r="4568" spans="2:26" x14ac:dyDescent="0.2">
      <c r="B4568" s="34"/>
      <c r="C4568" s="30"/>
      <c r="D4568" s="30"/>
      <c r="E4568" s="30"/>
      <c r="F4568" s="30"/>
      <c r="G4568" s="30"/>
      <c r="H4568" s="30"/>
      <c r="I4568" s="30"/>
      <c r="J4568" s="30"/>
      <c r="K4568" s="30"/>
      <c r="L4568" s="30"/>
      <c r="M4568" s="30"/>
      <c r="N4568" s="30"/>
      <c r="O4568" s="30"/>
      <c r="P4568" s="30"/>
      <c r="Q4568" s="30"/>
      <c r="R4568" s="30"/>
      <c r="S4568" s="30"/>
      <c r="T4568" s="30"/>
      <c r="U4568" s="30"/>
      <c r="V4568" s="30"/>
      <c r="W4568" s="30"/>
      <c r="X4568" s="31"/>
      <c r="Y4568" s="30"/>
      <c r="Z4568" s="32"/>
    </row>
    <row r="4569" spans="2:26" x14ac:dyDescent="0.2">
      <c r="B4569" s="34"/>
      <c r="C4569" s="30"/>
      <c r="D4569" s="30"/>
      <c r="E4569" s="30"/>
      <c r="F4569" s="30"/>
      <c r="G4569" s="30"/>
      <c r="H4569" s="30"/>
      <c r="I4569" s="30"/>
      <c r="J4569" s="30"/>
      <c r="K4569" s="30"/>
      <c r="L4569" s="30"/>
      <c r="M4569" s="30"/>
      <c r="N4569" s="30"/>
      <c r="O4569" s="30"/>
      <c r="P4569" s="30"/>
      <c r="Q4569" s="30"/>
      <c r="R4569" s="30"/>
      <c r="S4569" s="30"/>
      <c r="T4569" s="30"/>
      <c r="U4569" s="30"/>
      <c r="V4569" s="30"/>
      <c r="W4569" s="30"/>
      <c r="X4569" s="31"/>
      <c r="Y4569" s="30"/>
      <c r="Z4569" s="32"/>
    </row>
    <row r="4570" spans="2:26" x14ac:dyDescent="0.2">
      <c r="B4570" s="34"/>
      <c r="C4570" s="30"/>
      <c r="D4570" s="30"/>
      <c r="E4570" s="30"/>
      <c r="F4570" s="30"/>
      <c r="G4570" s="30"/>
      <c r="H4570" s="30"/>
      <c r="I4570" s="30"/>
      <c r="J4570" s="30"/>
      <c r="K4570" s="30"/>
      <c r="L4570" s="30"/>
      <c r="M4570" s="30"/>
      <c r="N4570" s="30"/>
      <c r="O4570" s="30"/>
      <c r="P4570" s="30"/>
      <c r="Q4570" s="30"/>
      <c r="R4570" s="30"/>
      <c r="S4570" s="30"/>
      <c r="T4570" s="30"/>
      <c r="U4570" s="30"/>
      <c r="V4570" s="30"/>
      <c r="W4570" s="30"/>
      <c r="X4570" s="31"/>
      <c r="Y4570" s="30"/>
      <c r="Z4570" s="32"/>
    </row>
    <row r="4571" spans="2:26" x14ac:dyDescent="0.2">
      <c r="B4571" s="34"/>
      <c r="C4571" s="30"/>
      <c r="D4571" s="30"/>
      <c r="E4571" s="30"/>
      <c r="F4571" s="30"/>
      <c r="G4571" s="30"/>
      <c r="H4571" s="30"/>
      <c r="I4571" s="30"/>
      <c r="J4571" s="30"/>
      <c r="K4571" s="30"/>
      <c r="L4571" s="30"/>
      <c r="M4571" s="30"/>
      <c r="N4571" s="30"/>
      <c r="O4571" s="30"/>
      <c r="P4571" s="30"/>
      <c r="Q4571" s="30"/>
      <c r="R4571" s="30"/>
      <c r="S4571" s="30"/>
      <c r="T4571" s="30"/>
      <c r="U4571" s="30"/>
      <c r="V4571" s="30"/>
      <c r="W4571" s="30"/>
      <c r="X4571" s="31"/>
      <c r="Y4571" s="30"/>
      <c r="Z4571" s="32"/>
    </row>
    <row r="4572" spans="2:26" x14ac:dyDescent="0.2">
      <c r="B4572" s="34"/>
      <c r="C4572" s="30"/>
      <c r="D4572" s="30"/>
      <c r="E4572" s="30"/>
      <c r="F4572" s="30"/>
      <c r="G4572" s="30"/>
      <c r="H4572" s="30"/>
      <c r="I4572" s="30"/>
      <c r="J4572" s="30"/>
      <c r="K4572" s="30"/>
      <c r="L4572" s="30"/>
      <c r="M4572" s="30"/>
      <c r="N4572" s="30"/>
      <c r="O4572" s="30"/>
      <c r="P4572" s="30"/>
      <c r="Q4572" s="30"/>
      <c r="R4572" s="30"/>
      <c r="S4572" s="30"/>
      <c r="T4572" s="30"/>
      <c r="U4572" s="30"/>
      <c r="V4572" s="30"/>
      <c r="W4572" s="30"/>
      <c r="X4572" s="31"/>
      <c r="Y4572" s="30"/>
      <c r="Z4572" s="32"/>
    </row>
    <row r="4573" spans="2:26" x14ac:dyDescent="0.2">
      <c r="B4573" s="34"/>
      <c r="C4573" s="30"/>
      <c r="D4573" s="30"/>
      <c r="E4573" s="30"/>
      <c r="F4573" s="30"/>
      <c r="G4573" s="30"/>
      <c r="H4573" s="30"/>
      <c r="I4573" s="30"/>
      <c r="J4573" s="30"/>
      <c r="K4573" s="30"/>
      <c r="L4573" s="30"/>
      <c r="M4573" s="30"/>
      <c r="N4573" s="30"/>
      <c r="O4573" s="30"/>
      <c r="P4573" s="30"/>
      <c r="Q4573" s="30"/>
      <c r="R4573" s="30"/>
      <c r="S4573" s="30"/>
      <c r="T4573" s="30"/>
      <c r="U4573" s="30"/>
      <c r="V4573" s="30"/>
      <c r="W4573" s="30"/>
      <c r="X4573" s="31"/>
      <c r="Y4573" s="30"/>
      <c r="Z4573" s="32"/>
    </row>
    <row r="4574" spans="2:26" x14ac:dyDescent="0.2">
      <c r="B4574" s="34"/>
      <c r="C4574" s="30"/>
      <c r="D4574" s="30"/>
      <c r="E4574" s="30"/>
      <c r="F4574" s="30"/>
      <c r="G4574" s="30"/>
      <c r="H4574" s="30"/>
      <c r="I4574" s="30"/>
      <c r="J4574" s="30"/>
      <c r="K4574" s="30"/>
      <c r="L4574" s="30"/>
      <c r="M4574" s="30"/>
      <c r="N4574" s="30"/>
      <c r="O4574" s="30"/>
      <c r="P4574" s="30"/>
      <c r="Q4574" s="30"/>
      <c r="R4574" s="30"/>
      <c r="S4574" s="30"/>
      <c r="T4574" s="30"/>
      <c r="U4574" s="30"/>
      <c r="V4574" s="30"/>
      <c r="W4574" s="30"/>
      <c r="X4574" s="31"/>
      <c r="Y4574" s="30"/>
      <c r="Z4574" s="32"/>
    </row>
    <row r="4575" spans="2:26" x14ac:dyDescent="0.2">
      <c r="B4575" s="34"/>
      <c r="C4575" s="30"/>
      <c r="D4575" s="30"/>
      <c r="E4575" s="30"/>
      <c r="F4575" s="30"/>
      <c r="G4575" s="30"/>
      <c r="H4575" s="30"/>
      <c r="I4575" s="30"/>
      <c r="J4575" s="30"/>
      <c r="K4575" s="30"/>
      <c r="L4575" s="30"/>
      <c r="M4575" s="30"/>
      <c r="N4575" s="30"/>
      <c r="O4575" s="30"/>
      <c r="P4575" s="30"/>
      <c r="Q4575" s="30"/>
      <c r="R4575" s="30"/>
      <c r="S4575" s="30"/>
      <c r="T4575" s="30"/>
      <c r="U4575" s="30"/>
      <c r="V4575" s="30"/>
      <c r="W4575" s="30"/>
      <c r="X4575" s="31"/>
      <c r="Y4575" s="30"/>
      <c r="Z4575" s="32"/>
    </row>
    <row r="4576" spans="2:26" x14ac:dyDescent="0.2">
      <c r="B4576" s="34"/>
      <c r="C4576" s="30"/>
      <c r="D4576" s="30"/>
      <c r="E4576" s="30"/>
      <c r="F4576" s="30"/>
      <c r="G4576" s="30"/>
      <c r="H4576" s="30"/>
      <c r="I4576" s="30"/>
      <c r="J4576" s="30"/>
      <c r="K4576" s="30"/>
      <c r="L4576" s="30"/>
      <c r="M4576" s="30"/>
      <c r="N4576" s="30"/>
      <c r="O4576" s="30"/>
      <c r="P4576" s="30"/>
      <c r="Q4576" s="30"/>
      <c r="R4576" s="30"/>
      <c r="S4576" s="30"/>
      <c r="T4576" s="30"/>
      <c r="U4576" s="30"/>
      <c r="V4576" s="30"/>
      <c r="W4576" s="30"/>
      <c r="X4576" s="31"/>
      <c r="Y4576" s="30"/>
      <c r="Z4576" s="32"/>
    </row>
    <row r="4577" spans="2:26" x14ac:dyDescent="0.2">
      <c r="B4577" s="34"/>
      <c r="C4577" s="30"/>
      <c r="D4577" s="30"/>
      <c r="E4577" s="30"/>
      <c r="F4577" s="30"/>
      <c r="G4577" s="30"/>
      <c r="H4577" s="30"/>
      <c r="I4577" s="30"/>
      <c r="J4577" s="30"/>
      <c r="K4577" s="30"/>
      <c r="L4577" s="30"/>
      <c r="M4577" s="30"/>
      <c r="N4577" s="30"/>
      <c r="O4577" s="30"/>
      <c r="P4577" s="30"/>
      <c r="Q4577" s="30"/>
      <c r="R4577" s="30"/>
      <c r="S4577" s="30"/>
      <c r="T4577" s="30"/>
      <c r="U4577" s="30"/>
      <c r="V4577" s="30"/>
      <c r="W4577" s="30"/>
      <c r="X4577" s="31"/>
      <c r="Y4577" s="30"/>
      <c r="Z4577" s="32"/>
    </row>
    <row r="4578" spans="2:26" x14ac:dyDescent="0.2">
      <c r="B4578" s="34"/>
      <c r="C4578" s="30"/>
      <c r="D4578" s="30"/>
      <c r="E4578" s="30"/>
      <c r="F4578" s="30"/>
      <c r="G4578" s="30"/>
      <c r="H4578" s="30"/>
      <c r="I4578" s="30"/>
      <c r="J4578" s="30"/>
      <c r="K4578" s="30"/>
      <c r="L4578" s="30"/>
      <c r="M4578" s="30"/>
      <c r="N4578" s="30"/>
      <c r="O4578" s="30"/>
      <c r="P4578" s="30"/>
      <c r="Q4578" s="30"/>
      <c r="R4578" s="30"/>
      <c r="S4578" s="30"/>
      <c r="T4578" s="30"/>
      <c r="U4578" s="30"/>
      <c r="V4578" s="30"/>
      <c r="W4578" s="30"/>
      <c r="X4578" s="31"/>
      <c r="Y4578" s="30"/>
      <c r="Z4578" s="32"/>
    </row>
    <row r="4579" spans="2:26" x14ac:dyDescent="0.2">
      <c r="B4579" s="34"/>
      <c r="C4579" s="30"/>
      <c r="D4579" s="30"/>
      <c r="E4579" s="30"/>
      <c r="F4579" s="30"/>
      <c r="G4579" s="30"/>
      <c r="H4579" s="30"/>
      <c r="I4579" s="30"/>
      <c r="J4579" s="30"/>
      <c r="K4579" s="30"/>
      <c r="L4579" s="30"/>
      <c r="M4579" s="30"/>
      <c r="N4579" s="30"/>
      <c r="O4579" s="30"/>
      <c r="P4579" s="30"/>
      <c r="Q4579" s="30"/>
      <c r="R4579" s="30"/>
      <c r="S4579" s="30"/>
      <c r="T4579" s="30"/>
      <c r="U4579" s="30"/>
      <c r="V4579" s="30"/>
      <c r="W4579" s="30"/>
      <c r="X4579" s="31"/>
      <c r="Y4579" s="30"/>
      <c r="Z4579" s="32"/>
    </row>
    <row r="4580" spans="2:26" x14ac:dyDescent="0.2">
      <c r="B4580" s="34"/>
      <c r="C4580" s="30"/>
      <c r="D4580" s="30"/>
      <c r="E4580" s="30"/>
      <c r="F4580" s="30"/>
      <c r="G4580" s="30"/>
      <c r="H4580" s="30"/>
      <c r="I4580" s="30"/>
      <c r="J4580" s="30"/>
      <c r="K4580" s="30"/>
      <c r="L4580" s="30"/>
      <c r="M4580" s="30"/>
      <c r="N4580" s="30"/>
      <c r="O4580" s="30"/>
      <c r="P4580" s="30"/>
      <c r="Q4580" s="30"/>
      <c r="R4580" s="30"/>
      <c r="S4580" s="30"/>
      <c r="T4580" s="30"/>
      <c r="U4580" s="30"/>
      <c r="V4580" s="30"/>
      <c r="W4580" s="30"/>
      <c r="X4580" s="31"/>
      <c r="Y4580" s="30"/>
      <c r="Z4580" s="32"/>
    </row>
    <row r="4581" spans="2:26" x14ac:dyDescent="0.2">
      <c r="B4581" s="34"/>
      <c r="C4581" s="30"/>
      <c r="D4581" s="30"/>
      <c r="E4581" s="30"/>
      <c r="F4581" s="30"/>
      <c r="G4581" s="30"/>
      <c r="H4581" s="30"/>
      <c r="I4581" s="30"/>
      <c r="J4581" s="30"/>
      <c r="K4581" s="30"/>
      <c r="L4581" s="30"/>
      <c r="M4581" s="30"/>
      <c r="N4581" s="30"/>
      <c r="O4581" s="30"/>
      <c r="P4581" s="30"/>
      <c r="Q4581" s="30"/>
      <c r="R4581" s="30"/>
      <c r="S4581" s="30"/>
      <c r="T4581" s="30"/>
      <c r="U4581" s="30"/>
      <c r="V4581" s="30"/>
      <c r="W4581" s="30"/>
      <c r="X4581" s="31"/>
      <c r="Y4581" s="30"/>
      <c r="Z4581" s="32"/>
    </row>
    <row r="4582" spans="2:26" x14ac:dyDescent="0.2">
      <c r="B4582" s="34"/>
      <c r="C4582" s="30"/>
      <c r="D4582" s="30"/>
      <c r="E4582" s="30"/>
      <c r="F4582" s="30"/>
      <c r="G4582" s="30"/>
      <c r="H4582" s="30"/>
      <c r="I4582" s="30"/>
      <c r="J4582" s="30"/>
      <c r="K4582" s="30"/>
      <c r="L4582" s="30"/>
      <c r="M4582" s="30"/>
      <c r="N4582" s="30"/>
      <c r="O4582" s="30"/>
      <c r="P4582" s="30"/>
      <c r="Q4582" s="30"/>
      <c r="R4582" s="30"/>
      <c r="S4582" s="30"/>
      <c r="T4582" s="30"/>
      <c r="U4582" s="30"/>
      <c r="V4582" s="30"/>
      <c r="W4582" s="30"/>
      <c r="X4582" s="31"/>
      <c r="Y4582" s="30"/>
      <c r="Z4582" s="32"/>
    </row>
    <row r="4583" spans="2:26" x14ac:dyDescent="0.2">
      <c r="B4583" s="34"/>
      <c r="C4583" s="30"/>
      <c r="D4583" s="30"/>
      <c r="E4583" s="30"/>
      <c r="F4583" s="30"/>
      <c r="G4583" s="30"/>
      <c r="H4583" s="30"/>
      <c r="I4583" s="30"/>
      <c r="J4583" s="30"/>
      <c r="K4583" s="30"/>
      <c r="L4583" s="30"/>
      <c r="M4583" s="30"/>
      <c r="N4583" s="30"/>
      <c r="O4583" s="30"/>
      <c r="P4583" s="30"/>
      <c r="Q4583" s="30"/>
      <c r="R4583" s="30"/>
      <c r="S4583" s="30"/>
      <c r="T4583" s="30"/>
      <c r="U4583" s="30"/>
      <c r="V4583" s="30"/>
      <c r="W4583" s="30"/>
      <c r="X4583" s="31"/>
      <c r="Y4583" s="30"/>
      <c r="Z4583" s="32"/>
    </row>
    <row r="4584" spans="2:26" x14ac:dyDescent="0.2">
      <c r="B4584" s="34"/>
      <c r="C4584" s="30"/>
      <c r="D4584" s="30"/>
      <c r="E4584" s="30"/>
      <c r="F4584" s="30"/>
      <c r="G4584" s="30"/>
      <c r="H4584" s="30"/>
      <c r="I4584" s="30"/>
      <c r="J4584" s="30"/>
      <c r="K4584" s="30"/>
      <c r="L4584" s="30"/>
      <c r="M4584" s="30"/>
      <c r="N4584" s="30"/>
      <c r="O4584" s="30"/>
      <c r="P4584" s="30"/>
      <c r="Q4584" s="30"/>
      <c r="R4584" s="30"/>
      <c r="S4584" s="30"/>
      <c r="T4584" s="30"/>
      <c r="U4584" s="30"/>
      <c r="V4584" s="30"/>
      <c r="W4584" s="30"/>
      <c r="X4584" s="31"/>
      <c r="Y4584" s="30"/>
      <c r="Z4584" s="32"/>
    </row>
    <row r="4585" spans="2:26" x14ac:dyDescent="0.2">
      <c r="B4585" s="34"/>
      <c r="C4585" s="30"/>
      <c r="D4585" s="30"/>
      <c r="E4585" s="30"/>
      <c r="F4585" s="30"/>
      <c r="G4585" s="30"/>
      <c r="H4585" s="30"/>
      <c r="I4585" s="30"/>
      <c r="J4585" s="30"/>
      <c r="K4585" s="30"/>
      <c r="L4585" s="30"/>
      <c r="M4585" s="30"/>
      <c r="N4585" s="30"/>
      <c r="O4585" s="30"/>
      <c r="P4585" s="30"/>
      <c r="Q4585" s="30"/>
      <c r="R4585" s="30"/>
      <c r="S4585" s="30"/>
      <c r="T4585" s="30"/>
      <c r="U4585" s="30"/>
      <c r="V4585" s="30"/>
      <c r="W4585" s="30"/>
      <c r="X4585" s="31"/>
      <c r="Y4585" s="30"/>
      <c r="Z4585" s="32"/>
    </row>
    <row r="4586" spans="2:26" x14ac:dyDescent="0.2">
      <c r="B4586" s="34"/>
      <c r="C4586" s="30"/>
      <c r="D4586" s="30"/>
      <c r="E4586" s="30"/>
      <c r="F4586" s="30"/>
      <c r="G4586" s="30"/>
      <c r="H4586" s="30"/>
      <c r="I4586" s="30"/>
      <c r="J4586" s="30"/>
      <c r="K4586" s="30"/>
      <c r="L4586" s="30"/>
      <c r="M4586" s="30"/>
      <c r="N4586" s="30"/>
      <c r="O4586" s="30"/>
      <c r="P4586" s="30"/>
      <c r="Q4586" s="30"/>
      <c r="R4586" s="30"/>
      <c r="S4586" s="30"/>
      <c r="T4586" s="30"/>
      <c r="U4586" s="30"/>
      <c r="V4586" s="30"/>
      <c r="W4586" s="30"/>
      <c r="X4586" s="31"/>
      <c r="Y4586" s="30"/>
      <c r="Z4586" s="32"/>
    </row>
    <row r="4587" spans="2:26" x14ac:dyDescent="0.2">
      <c r="B4587" s="34"/>
      <c r="C4587" s="30"/>
      <c r="D4587" s="30"/>
      <c r="E4587" s="30"/>
      <c r="F4587" s="30"/>
      <c r="G4587" s="30"/>
      <c r="H4587" s="30"/>
      <c r="I4587" s="30"/>
      <c r="J4587" s="30"/>
      <c r="K4587" s="30"/>
      <c r="L4587" s="30"/>
      <c r="M4587" s="30"/>
      <c r="N4587" s="30"/>
      <c r="O4587" s="30"/>
      <c r="P4587" s="30"/>
      <c r="Q4587" s="30"/>
      <c r="R4587" s="30"/>
      <c r="S4587" s="30"/>
      <c r="T4587" s="30"/>
      <c r="U4587" s="30"/>
      <c r="V4587" s="30"/>
      <c r="W4587" s="30"/>
      <c r="X4587" s="31"/>
      <c r="Y4587" s="30"/>
      <c r="Z4587" s="32"/>
    </row>
    <row r="4588" spans="2:26" x14ac:dyDescent="0.2">
      <c r="B4588" s="34"/>
      <c r="C4588" s="30"/>
      <c r="D4588" s="30"/>
      <c r="E4588" s="30"/>
      <c r="F4588" s="30"/>
      <c r="G4588" s="30"/>
      <c r="H4588" s="30"/>
      <c r="I4588" s="30"/>
      <c r="J4588" s="30"/>
      <c r="K4588" s="30"/>
      <c r="L4588" s="30"/>
      <c r="M4588" s="30"/>
      <c r="N4588" s="30"/>
      <c r="O4588" s="30"/>
      <c r="P4588" s="30"/>
      <c r="Q4588" s="30"/>
      <c r="R4588" s="30"/>
      <c r="S4588" s="30"/>
      <c r="T4588" s="30"/>
      <c r="U4588" s="30"/>
      <c r="V4588" s="30"/>
      <c r="W4588" s="30"/>
      <c r="X4588" s="31"/>
      <c r="Y4588" s="30"/>
      <c r="Z4588" s="32"/>
    </row>
    <row r="4589" spans="2:26" x14ac:dyDescent="0.2">
      <c r="B4589" s="34"/>
      <c r="C4589" s="30"/>
      <c r="D4589" s="30"/>
      <c r="E4589" s="30"/>
      <c r="F4589" s="30"/>
      <c r="G4589" s="30"/>
      <c r="H4589" s="30"/>
      <c r="I4589" s="30"/>
      <c r="J4589" s="30"/>
      <c r="K4589" s="30"/>
      <c r="L4589" s="30"/>
      <c r="M4589" s="30"/>
      <c r="N4589" s="30"/>
      <c r="O4589" s="30"/>
      <c r="P4589" s="30"/>
      <c r="Q4589" s="30"/>
      <c r="R4589" s="30"/>
      <c r="S4589" s="30"/>
      <c r="T4589" s="30"/>
      <c r="U4589" s="30"/>
      <c r="V4589" s="30"/>
      <c r="W4589" s="30"/>
      <c r="X4589" s="31"/>
      <c r="Y4589" s="30"/>
      <c r="Z4589" s="32"/>
    </row>
    <row r="4590" spans="2:26" x14ac:dyDescent="0.2">
      <c r="B4590" s="34"/>
      <c r="C4590" s="30"/>
      <c r="D4590" s="30"/>
      <c r="E4590" s="30"/>
      <c r="F4590" s="30"/>
      <c r="G4590" s="30"/>
      <c r="H4590" s="30"/>
      <c r="I4590" s="30"/>
      <c r="J4590" s="30"/>
      <c r="K4590" s="30"/>
      <c r="L4590" s="30"/>
      <c r="M4590" s="30"/>
      <c r="N4590" s="30"/>
      <c r="O4590" s="30"/>
      <c r="P4590" s="30"/>
      <c r="Q4590" s="30"/>
      <c r="R4590" s="30"/>
      <c r="S4590" s="30"/>
      <c r="T4590" s="30"/>
      <c r="U4590" s="30"/>
      <c r="V4590" s="30"/>
      <c r="W4590" s="30"/>
      <c r="X4590" s="31"/>
      <c r="Y4590" s="30"/>
      <c r="Z4590" s="32"/>
    </row>
    <row r="4591" spans="2:26" x14ac:dyDescent="0.2">
      <c r="B4591" s="34"/>
      <c r="C4591" s="30"/>
      <c r="D4591" s="30"/>
      <c r="E4591" s="30"/>
      <c r="F4591" s="30"/>
      <c r="G4591" s="30"/>
      <c r="H4591" s="30"/>
      <c r="I4591" s="30"/>
      <c r="J4591" s="30"/>
      <c r="K4591" s="30"/>
      <c r="L4591" s="30"/>
      <c r="M4591" s="30"/>
      <c r="N4591" s="30"/>
      <c r="O4591" s="30"/>
      <c r="P4591" s="30"/>
      <c r="Q4591" s="30"/>
      <c r="R4591" s="30"/>
      <c r="S4591" s="30"/>
      <c r="T4591" s="30"/>
      <c r="U4591" s="30"/>
      <c r="V4591" s="30"/>
      <c r="W4591" s="30"/>
      <c r="X4591" s="31"/>
      <c r="Y4591" s="30"/>
      <c r="Z4591" s="32"/>
    </row>
    <row r="4592" spans="2:26" x14ac:dyDescent="0.2">
      <c r="B4592" s="34"/>
      <c r="C4592" s="30"/>
      <c r="D4592" s="30"/>
      <c r="E4592" s="30"/>
      <c r="F4592" s="30"/>
      <c r="G4592" s="30"/>
      <c r="H4592" s="30"/>
      <c r="I4592" s="30"/>
      <c r="J4592" s="30"/>
      <c r="K4592" s="30"/>
      <c r="L4592" s="30"/>
      <c r="M4592" s="30"/>
      <c r="N4592" s="30"/>
      <c r="O4592" s="30"/>
      <c r="P4592" s="30"/>
      <c r="Q4592" s="30"/>
      <c r="R4592" s="30"/>
      <c r="S4592" s="30"/>
      <c r="T4592" s="30"/>
      <c r="U4592" s="30"/>
      <c r="V4592" s="30"/>
      <c r="W4592" s="30"/>
      <c r="X4592" s="31"/>
      <c r="Y4592" s="30"/>
      <c r="Z4592" s="32"/>
    </row>
    <row r="4593" spans="2:26" x14ac:dyDescent="0.2">
      <c r="B4593" s="34"/>
      <c r="C4593" s="30"/>
      <c r="D4593" s="30"/>
      <c r="E4593" s="30"/>
      <c r="F4593" s="30"/>
      <c r="G4593" s="30"/>
      <c r="H4593" s="30"/>
      <c r="I4593" s="30"/>
      <c r="J4593" s="30"/>
      <c r="K4593" s="30"/>
      <c r="L4593" s="30"/>
      <c r="M4593" s="30"/>
      <c r="N4593" s="30"/>
      <c r="O4593" s="30"/>
      <c r="P4593" s="30"/>
      <c r="Q4593" s="30"/>
      <c r="R4593" s="30"/>
      <c r="S4593" s="30"/>
      <c r="T4593" s="30"/>
      <c r="U4593" s="30"/>
      <c r="V4593" s="30"/>
      <c r="W4593" s="30"/>
      <c r="X4593" s="31"/>
      <c r="Y4593" s="30"/>
      <c r="Z4593" s="32"/>
    </row>
    <row r="4594" spans="2:26" x14ac:dyDescent="0.2">
      <c r="B4594" s="34"/>
      <c r="C4594" s="30"/>
      <c r="D4594" s="30"/>
      <c r="E4594" s="30"/>
      <c r="F4594" s="30"/>
      <c r="G4594" s="30"/>
      <c r="H4594" s="30"/>
      <c r="I4594" s="30"/>
      <c r="J4594" s="30"/>
      <c r="K4594" s="30"/>
      <c r="L4594" s="30"/>
      <c r="M4594" s="30"/>
      <c r="N4594" s="30"/>
      <c r="O4594" s="30"/>
      <c r="P4594" s="30"/>
      <c r="Q4594" s="30"/>
      <c r="R4594" s="30"/>
      <c r="S4594" s="30"/>
      <c r="T4594" s="30"/>
      <c r="U4594" s="30"/>
      <c r="V4594" s="30"/>
      <c r="W4594" s="30"/>
      <c r="X4594" s="31"/>
      <c r="Y4594" s="30"/>
      <c r="Z4594" s="32"/>
    </row>
    <row r="4595" spans="2:26" x14ac:dyDescent="0.2">
      <c r="B4595" s="34"/>
      <c r="C4595" s="30"/>
      <c r="D4595" s="30"/>
      <c r="E4595" s="30"/>
      <c r="F4595" s="30"/>
      <c r="G4595" s="30"/>
      <c r="H4595" s="30"/>
      <c r="I4595" s="30"/>
      <c r="J4595" s="30"/>
      <c r="K4595" s="30"/>
      <c r="L4595" s="30"/>
      <c r="M4595" s="30"/>
      <c r="N4595" s="30"/>
      <c r="O4595" s="30"/>
      <c r="P4595" s="30"/>
      <c r="Q4595" s="30"/>
      <c r="R4595" s="30"/>
      <c r="S4595" s="30"/>
      <c r="T4595" s="30"/>
      <c r="U4595" s="30"/>
      <c r="V4595" s="30"/>
      <c r="W4595" s="30"/>
      <c r="X4595" s="31"/>
      <c r="Y4595" s="30"/>
      <c r="Z4595" s="32"/>
    </row>
    <row r="4596" spans="2:26" x14ac:dyDescent="0.2">
      <c r="B4596" s="34"/>
      <c r="C4596" s="30"/>
      <c r="D4596" s="30"/>
      <c r="E4596" s="30"/>
      <c r="F4596" s="30"/>
      <c r="G4596" s="30"/>
      <c r="H4596" s="30"/>
      <c r="I4596" s="30"/>
      <c r="J4596" s="30"/>
      <c r="K4596" s="30"/>
      <c r="L4596" s="30"/>
      <c r="M4596" s="30"/>
      <c r="N4596" s="30"/>
      <c r="O4596" s="30"/>
      <c r="P4596" s="30"/>
      <c r="Q4596" s="30"/>
      <c r="R4596" s="30"/>
      <c r="S4596" s="30"/>
      <c r="T4596" s="30"/>
      <c r="U4596" s="30"/>
      <c r="V4596" s="30"/>
      <c r="W4596" s="30"/>
      <c r="X4596" s="31"/>
      <c r="Y4596" s="30"/>
      <c r="Z4596" s="32"/>
    </row>
    <row r="4597" spans="2:26" x14ac:dyDescent="0.2">
      <c r="B4597" s="34"/>
      <c r="C4597" s="30"/>
      <c r="D4597" s="30"/>
      <c r="E4597" s="30"/>
      <c r="F4597" s="30"/>
      <c r="G4597" s="30"/>
      <c r="H4597" s="30"/>
      <c r="I4597" s="30"/>
      <c r="J4597" s="30"/>
      <c r="K4597" s="30"/>
      <c r="L4597" s="30"/>
      <c r="M4597" s="30"/>
      <c r="N4597" s="30"/>
      <c r="O4597" s="30"/>
      <c r="P4597" s="30"/>
      <c r="Q4597" s="30"/>
      <c r="R4597" s="30"/>
      <c r="S4597" s="30"/>
      <c r="T4597" s="30"/>
      <c r="U4597" s="30"/>
      <c r="V4597" s="30"/>
      <c r="W4597" s="30"/>
      <c r="X4597" s="31"/>
      <c r="Y4597" s="30"/>
      <c r="Z4597" s="32"/>
    </row>
    <row r="4598" spans="2:26" x14ac:dyDescent="0.2">
      <c r="B4598" s="34"/>
      <c r="C4598" s="30"/>
      <c r="D4598" s="30"/>
      <c r="E4598" s="30"/>
      <c r="F4598" s="30"/>
      <c r="G4598" s="30"/>
      <c r="H4598" s="30"/>
      <c r="I4598" s="30"/>
      <c r="J4598" s="30"/>
      <c r="K4598" s="30"/>
      <c r="L4598" s="30"/>
      <c r="M4598" s="30"/>
      <c r="N4598" s="30"/>
      <c r="O4598" s="30"/>
      <c r="P4598" s="30"/>
      <c r="Q4598" s="30"/>
      <c r="R4598" s="30"/>
      <c r="S4598" s="30"/>
      <c r="T4598" s="30"/>
      <c r="U4598" s="30"/>
      <c r="V4598" s="30"/>
      <c r="W4598" s="30"/>
      <c r="X4598" s="31"/>
      <c r="Y4598" s="30"/>
      <c r="Z4598" s="32"/>
    </row>
    <row r="4599" spans="2:26" x14ac:dyDescent="0.2">
      <c r="B4599" s="34"/>
      <c r="C4599" s="30"/>
      <c r="D4599" s="30"/>
      <c r="E4599" s="30"/>
      <c r="F4599" s="30"/>
      <c r="G4599" s="30"/>
      <c r="H4599" s="30"/>
      <c r="I4599" s="30"/>
      <c r="J4599" s="30"/>
      <c r="K4599" s="30"/>
      <c r="L4599" s="30"/>
      <c r="M4599" s="30"/>
      <c r="N4599" s="30"/>
      <c r="O4599" s="30"/>
      <c r="P4599" s="30"/>
      <c r="Q4599" s="30"/>
      <c r="R4599" s="30"/>
      <c r="S4599" s="30"/>
      <c r="T4599" s="30"/>
      <c r="U4599" s="30"/>
      <c r="V4599" s="30"/>
      <c r="W4599" s="30"/>
      <c r="X4599" s="31"/>
      <c r="Y4599" s="30"/>
      <c r="Z4599" s="32"/>
    </row>
    <row r="4600" spans="2:26" x14ac:dyDescent="0.2">
      <c r="B4600" s="34"/>
      <c r="C4600" s="30"/>
      <c r="D4600" s="30"/>
      <c r="E4600" s="30"/>
      <c r="F4600" s="30"/>
      <c r="G4600" s="30"/>
      <c r="H4600" s="30"/>
      <c r="I4600" s="30"/>
      <c r="J4600" s="30"/>
      <c r="K4600" s="30"/>
      <c r="L4600" s="30"/>
      <c r="M4600" s="30"/>
      <c r="N4600" s="30"/>
      <c r="O4600" s="30"/>
      <c r="P4600" s="30"/>
      <c r="Q4600" s="30"/>
      <c r="R4600" s="30"/>
      <c r="S4600" s="30"/>
      <c r="T4600" s="30"/>
      <c r="U4600" s="30"/>
      <c r="V4600" s="30"/>
      <c r="W4600" s="30"/>
      <c r="X4600" s="31"/>
      <c r="Y4600" s="30"/>
      <c r="Z4600" s="32"/>
    </row>
    <row r="4601" spans="2:26" x14ac:dyDescent="0.2">
      <c r="B4601" s="34"/>
      <c r="C4601" s="30"/>
      <c r="D4601" s="30"/>
      <c r="E4601" s="30"/>
      <c r="F4601" s="30"/>
      <c r="G4601" s="30"/>
      <c r="H4601" s="30"/>
      <c r="I4601" s="30"/>
      <c r="J4601" s="30"/>
      <c r="K4601" s="30"/>
      <c r="L4601" s="30"/>
      <c r="M4601" s="30"/>
      <c r="N4601" s="30"/>
      <c r="O4601" s="30"/>
      <c r="P4601" s="30"/>
      <c r="Q4601" s="30"/>
      <c r="R4601" s="30"/>
      <c r="S4601" s="30"/>
      <c r="T4601" s="30"/>
      <c r="U4601" s="30"/>
      <c r="V4601" s="30"/>
      <c r="W4601" s="30"/>
      <c r="X4601" s="31"/>
      <c r="Y4601" s="30"/>
      <c r="Z4601" s="32"/>
    </row>
    <row r="4602" spans="2:26" x14ac:dyDescent="0.2">
      <c r="B4602" s="34"/>
      <c r="C4602" s="30"/>
      <c r="D4602" s="30"/>
      <c r="E4602" s="30"/>
      <c r="F4602" s="30"/>
      <c r="G4602" s="30"/>
      <c r="H4602" s="30"/>
      <c r="I4602" s="30"/>
      <c r="J4602" s="30"/>
      <c r="K4602" s="30"/>
      <c r="L4602" s="30"/>
      <c r="M4602" s="30"/>
      <c r="N4602" s="30"/>
      <c r="O4602" s="30"/>
      <c r="P4602" s="30"/>
      <c r="Q4602" s="30"/>
      <c r="R4602" s="30"/>
      <c r="S4602" s="30"/>
      <c r="T4602" s="30"/>
      <c r="U4602" s="30"/>
      <c r="V4602" s="30"/>
      <c r="W4602" s="30"/>
      <c r="X4602" s="31"/>
      <c r="Y4602" s="30"/>
      <c r="Z4602" s="32"/>
    </row>
    <row r="4603" spans="2:26" x14ac:dyDescent="0.2">
      <c r="B4603" s="34"/>
      <c r="C4603" s="30"/>
      <c r="D4603" s="30"/>
      <c r="E4603" s="30"/>
      <c r="F4603" s="30"/>
      <c r="G4603" s="30"/>
      <c r="H4603" s="30"/>
      <c r="I4603" s="30"/>
      <c r="J4603" s="30"/>
      <c r="K4603" s="30"/>
      <c r="L4603" s="30"/>
      <c r="M4603" s="30"/>
      <c r="N4603" s="30"/>
      <c r="O4603" s="30"/>
      <c r="P4603" s="30"/>
      <c r="Q4603" s="30"/>
      <c r="R4603" s="30"/>
      <c r="S4603" s="30"/>
      <c r="T4603" s="30"/>
      <c r="U4603" s="30"/>
      <c r="V4603" s="30"/>
      <c r="W4603" s="30"/>
      <c r="X4603" s="31"/>
      <c r="Y4603" s="30"/>
      <c r="Z4603" s="32"/>
    </row>
    <row r="4604" spans="2:26" x14ac:dyDescent="0.2">
      <c r="B4604" s="34"/>
      <c r="C4604" s="30"/>
      <c r="D4604" s="30"/>
      <c r="E4604" s="30"/>
      <c r="F4604" s="30"/>
      <c r="G4604" s="30"/>
      <c r="H4604" s="30"/>
      <c r="I4604" s="30"/>
      <c r="J4604" s="30"/>
      <c r="K4604" s="30"/>
      <c r="L4604" s="30"/>
      <c r="M4604" s="30"/>
      <c r="N4604" s="30"/>
      <c r="O4604" s="30"/>
      <c r="P4604" s="30"/>
      <c r="Q4604" s="30"/>
      <c r="R4604" s="30"/>
      <c r="S4604" s="30"/>
      <c r="T4604" s="30"/>
      <c r="U4604" s="30"/>
      <c r="V4604" s="30"/>
      <c r="W4604" s="30"/>
      <c r="X4604" s="31"/>
      <c r="Y4604" s="30"/>
      <c r="Z4604" s="32"/>
    </row>
    <row r="4605" spans="2:26" x14ac:dyDescent="0.2">
      <c r="B4605" s="34"/>
      <c r="C4605" s="30"/>
      <c r="D4605" s="30"/>
      <c r="E4605" s="30"/>
      <c r="F4605" s="30"/>
      <c r="G4605" s="30"/>
      <c r="H4605" s="30"/>
      <c r="I4605" s="30"/>
      <c r="J4605" s="30"/>
      <c r="K4605" s="30"/>
      <c r="L4605" s="30"/>
      <c r="M4605" s="30"/>
      <c r="N4605" s="30"/>
      <c r="O4605" s="30"/>
      <c r="P4605" s="30"/>
      <c r="Q4605" s="30"/>
      <c r="R4605" s="30"/>
      <c r="S4605" s="30"/>
      <c r="T4605" s="30"/>
      <c r="U4605" s="30"/>
      <c r="V4605" s="30"/>
      <c r="W4605" s="30"/>
      <c r="X4605" s="31"/>
      <c r="Y4605" s="30"/>
      <c r="Z4605" s="32"/>
    </row>
    <row r="4606" spans="2:26" x14ac:dyDescent="0.2">
      <c r="B4606" s="34"/>
      <c r="C4606" s="30"/>
      <c r="D4606" s="30"/>
      <c r="E4606" s="30"/>
      <c r="F4606" s="30"/>
      <c r="G4606" s="30"/>
      <c r="H4606" s="30"/>
      <c r="I4606" s="30"/>
      <c r="J4606" s="30"/>
      <c r="K4606" s="30"/>
      <c r="L4606" s="30"/>
      <c r="M4606" s="30"/>
      <c r="N4606" s="30"/>
      <c r="O4606" s="30"/>
      <c r="P4606" s="30"/>
      <c r="Q4606" s="30"/>
      <c r="R4606" s="30"/>
      <c r="S4606" s="30"/>
      <c r="T4606" s="30"/>
      <c r="U4606" s="30"/>
      <c r="V4606" s="30"/>
      <c r="W4606" s="30"/>
      <c r="X4606" s="31"/>
      <c r="Y4606" s="30"/>
      <c r="Z4606" s="32"/>
    </row>
    <row r="4607" spans="2:26" x14ac:dyDescent="0.2">
      <c r="B4607" s="34"/>
      <c r="C4607" s="30"/>
      <c r="D4607" s="30"/>
      <c r="E4607" s="30"/>
      <c r="F4607" s="30"/>
      <c r="G4607" s="30"/>
      <c r="H4607" s="30"/>
      <c r="I4607" s="30"/>
      <c r="J4607" s="30"/>
      <c r="K4607" s="30"/>
      <c r="L4607" s="30"/>
      <c r="M4607" s="30"/>
      <c r="N4607" s="30"/>
      <c r="O4607" s="30"/>
      <c r="P4607" s="30"/>
      <c r="Q4607" s="30"/>
      <c r="R4607" s="30"/>
      <c r="S4607" s="30"/>
      <c r="T4607" s="30"/>
      <c r="U4607" s="30"/>
      <c r="V4607" s="30"/>
      <c r="W4607" s="30"/>
      <c r="X4607" s="31"/>
      <c r="Y4607" s="30"/>
      <c r="Z4607" s="32"/>
    </row>
    <row r="4608" spans="2:26" x14ac:dyDescent="0.2">
      <c r="B4608" s="34"/>
      <c r="C4608" s="30"/>
      <c r="D4608" s="30"/>
      <c r="E4608" s="30"/>
      <c r="F4608" s="30"/>
      <c r="G4608" s="30"/>
      <c r="H4608" s="30"/>
      <c r="I4608" s="30"/>
      <c r="J4608" s="30"/>
      <c r="K4608" s="30"/>
      <c r="L4608" s="30"/>
      <c r="M4608" s="30"/>
      <c r="N4608" s="30"/>
      <c r="O4608" s="30"/>
      <c r="P4608" s="30"/>
      <c r="Q4608" s="30"/>
      <c r="R4608" s="30"/>
      <c r="S4608" s="30"/>
      <c r="T4608" s="30"/>
      <c r="U4608" s="30"/>
      <c r="V4608" s="30"/>
      <c r="W4608" s="30"/>
      <c r="X4608" s="31"/>
      <c r="Y4608" s="30"/>
      <c r="Z4608" s="32"/>
    </row>
    <row r="4609" spans="2:26" x14ac:dyDescent="0.2">
      <c r="B4609" s="34"/>
      <c r="C4609" s="30"/>
      <c r="D4609" s="30"/>
      <c r="E4609" s="30"/>
      <c r="F4609" s="30"/>
      <c r="G4609" s="30"/>
      <c r="H4609" s="30"/>
      <c r="I4609" s="30"/>
      <c r="J4609" s="30"/>
      <c r="K4609" s="30"/>
      <c r="L4609" s="30"/>
      <c r="M4609" s="30"/>
      <c r="N4609" s="30"/>
      <c r="O4609" s="30"/>
      <c r="P4609" s="30"/>
      <c r="Q4609" s="30"/>
      <c r="R4609" s="30"/>
      <c r="S4609" s="30"/>
      <c r="T4609" s="30"/>
      <c r="U4609" s="30"/>
      <c r="V4609" s="30"/>
      <c r="W4609" s="30"/>
      <c r="X4609" s="31"/>
      <c r="Y4609" s="30"/>
      <c r="Z4609" s="32"/>
    </row>
    <row r="4610" spans="2:26" x14ac:dyDescent="0.2">
      <c r="B4610" s="34"/>
      <c r="C4610" s="30"/>
      <c r="D4610" s="30"/>
      <c r="E4610" s="30"/>
      <c r="F4610" s="30"/>
      <c r="G4610" s="30"/>
      <c r="H4610" s="30"/>
      <c r="I4610" s="30"/>
      <c r="J4610" s="30"/>
      <c r="K4610" s="30"/>
      <c r="L4610" s="30"/>
      <c r="M4610" s="30"/>
      <c r="N4610" s="30"/>
      <c r="O4610" s="30"/>
      <c r="P4610" s="30"/>
      <c r="Q4610" s="30"/>
      <c r="R4610" s="30"/>
      <c r="S4610" s="30"/>
      <c r="T4610" s="30"/>
      <c r="U4610" s="30"/>
      <c r="V4610" s="30"/>
      <c r="W4610" s="30"/>
      <c r="X4610" s="31"/>
      <c r="Y4610" s="30"/>
      <c r="Z4610" s="32"/>
    </row>
    <row r="4611" spans="2:26" x14ac:dyDescent="0.2">
      <c r="B4611" s="34"/>
      <c r="C4611" s="30"/>
      <c r="D4611" s="30"/>
      <c r="E4611" s="30"/>
      <c r="F4611" s="30"/>
      <c r="G4611" s="30"/>
      <c r="H4611" s="30"/>
      <c r="I4611" s="30"/>
      <c r="J4611" s="30"/>
      <c r="K4611" s="30"/>
      <c r="L4611" s="30"/>
      <c r="M4611" s="30"/>
      <c r="N4611" s="30"/>
      <c r="O4611" s="30"/>
      <c r="P4611" s="30"/>
      <c r="Q4611" s="30"/>
      <c r="R4611" s="30"/>
      <c r="S4611" s="30"/>
      <c r="T4611" s="30"/>
      <c r="U4611" s="30"/>
      <c r="V4611" s="30"/>
      <c r="W4611" s="30"/>
      <c r="X4611" s="31"/>
      <c r="Y4611" s="30"/>
      <c r="Z4611" s="32"/>
    </row>
    <row r="4612" spans="2:26" x14ac:dyDescent="0.2">
      <c r="B4612" s="34"/>
      <c r="C4612" s="30"/>
      <c r="D4612" s="30"/>
      <c r="E4612" s="30"/>
      <c r="F4612" s="30"/>
      <c r="G4612" s="30"/>
      <c r="H4612" s="30"/>
      <c r="I4612" s="30"/>
      <c r="J4612" s="30"/>
      <c r="K4612" s="30"/>
      <c r="L4612" s="30"/>
      <c r="M4612" s="30"/>
      <c r="N4612" s="30"/>
      <c r="O4612" s="30"/>
      <c r="P4612" s="30"/>
      <c r="Q4612" s="30"/>
      <c r="R4612" s="30"/>
      <c r="S4612" s="30"/>
      <c r="T4612" s="30"/>
      <c r="U4612" s="30"/>
      <c r="V4612" s="30"/>
      <c r="W4612" s="30"/>
      <c r="X4612" s="31"/>
      <c r="Y4612" s="30"/>
      <c r="Z4612" s="32"/>
    </row>
    <row r="4613" spans="2:26" x14ac:dyDescent="0.2">
      <c r="B4613" s="34"/>
      <c r="C4613" s="30"/>
      <c r="D4613" s="30"/>
      <c r="E4613" s="30"/>
      <c r="F4613" s="30"/>
      <c r="G4613" s="30"/>
      <c r="H4613" s="30"/>
      <c r="I4613" s="30"/>
      <c r="J4613" s="30"/>
      <c r="K4613" s="30"/>
      <c r="L4613" s="30"/>
      <c r="M4613" s="30"/>
      <c r="N4613" s="30"/>
      <c r="O4613" s="30"/>
      <c r="P4613" s="30"/>
      <c r="Q4613" s="30"/>
      <c r="R4613" s="30"/>
      <c r="S4613" s="30"/>
      <c r="T4613" s="30"/>
      <c r="U4613" s="30"/>
      <c r="V4613" s="30"/>
      <c r="W4613" s="30"/>
      <c r="X4613" s="31"/>
      <c r="Y4613" s="30"/>
      <c r="Z4613" s="32"/>
    </row>
    <row r="4614" spans="2:26" x14ac:dyDescent="0.2">
      <c r="B4614" s="34"/>
      <c r="C4614" s="30"/>
      <c r="D4614" s="30"/>
      <c r="E4614" s="30"/>
      <c r="F4614" s="30"/>
      <c r="G4614" s="30"/>
      <c r="H4614" s="30"/>
      <c r="I4614" s="30"/>
      <c r="J4614" s="30"/>
      <c r="K4614" s="30"/>
      <c r="L4614" s="30"/>
      <c r="M4614" s="30"/>
      <c r="N4614" s="30"/>
      <c r="O4614" s="30"/>
      <c r="P4614" s="30"/>
      <c r="Q4614" s="30"/>
      <c r="R4614" s="30"/>
      <c r="S4614" s="30"/>
      <c r="T4614" s="30"/>
      <c r="U4614" s="30"/>
      <c r="V4614" s="30"/>
      <c r="W4614" s="30"/>
      <c r="X4614" s="31"/>
      <c r="Y4614" s="30"/>
      <c r="Z4614" s="32"/>
    </row>
    <row r="4615" spans="2:26" x14ac:dyDescent="0.2">
      <c r="B4615" s="34"/>
      <c r="C4615" s="30"/>
      <c r="D4615" s="30"/>
      <c r="E4615" s="30"/>
      <c r="F4615" s="30"/>
      <c r="G4615" s="30"/>
      <c r="H4615" s="30"/>
      <c r="I4615" s="30"/>
      <c r="J4615" s="30"/>
      <c r="K4615" s="30"/>
      <c r="L4615" s="30"/>
      <c r="M4615" s="30"/>
      <c r="N4615" s="30"/>
      <c r="O4615" s="30"/>
      <c r="P4615" s="30"/>
      <c r="Q4615" s="30"/>
      <c r="R4615" s="30"/>
      <c r="S4615" s="30"/>
      <c r="T4615" s="30"/>
      <c r="U4615" s="30"/>
      <c r="V4615" s="30"/>
      <c r="W4615" s="30"/>
      <c r="X4615" s="31"/>
      <c r="Y4615" s="30"/>
      <c r="Z4615" s="32"/>
    </row>
    <row r="4616" spans="2:26" x14ac:dyDescent="0.2">
      <c r="B4616" s="34"/>
      <c r="C4616" s="30"/>
      <c r="D4616" s="30"/>
      <c r="E4616" s="30"/>
      <c r="F4616" s="30"/>
      <c r="G4616" s="30"/>
      <c r="H4616" s="30"/>
      <c r="I4616" s="30"/>
      <c r="J4616" s="30"/>
      <c r="K4616" s="30"/>
      <c r="L4616" s="30"/>
      <c r="M4616" s="30"/>
      <c r="N4616" s="30"/>
      <c r="O4616" s="30"/>
      <c r="P4616" s="30"/>
      <c r="Q4616" s="30"/>
      <c r="R4616" s="30"/>
      <c r="S4616" s="30"/>
      <c r="T4616" s="30"/>
      <c r="U4616" s="30"/>
      <c r="V4616" s="30"/>
      <c r="W4616" s="30"/>
      <c r="X4616" s="31"/>
      <c r="Y4616" s="30"/>
      <c r="Z4616" s="32"/>
    </row>
    <row r="4617" spans="2:26" x14ac:dyDescent="0.2">
      <c r="B4617" s="34"/>
      <c r="C4617" s="30"/>
      <c r="D4617" s="30"/>
      <c r="E4617" s="30"/>
      <c r="F4617" s="30"/>
      <c r="G4617" s="30"/>
      <c r="H4617" s="30"/>
      <c r="I4617" s="30"/>
      <c r="J4617" s="30"/>
      <c r="K4617" s="30"/>
      <c r="L4617" s="30"/>
      <c r="M4617" s="30"/>
      <c r="N4617" s="30"/>
      <c r="O4617" s="30"/>
      <c r="P4617" s="30"/>
      <c r="Q4617" s="30"/>
      <c r="R4617" s="30"/>
      <c r="S4617" s="30"/>
      <c r="T4617" s="30"/>
      <c r="U4617" s="30"/>
      <c r="V4617" s="30"/>
      <c r="W4617" s="30"/>
      <c r="X4617" s="31"/>
      <c r="Y4617" s="30"/>
      <c r="Z4617" s="32"/>
    </row>
    <row r="4618" spans="2:26" x14ac:dyDescent="0.2">
      <c r="B4618" s="34"/>
      <c r="C4618" s="30"/>
      <c r="D4618" s="30"/>
      <c r="E4618" s="30"/>
      <c r="F4618" s="30"/>
      <c r="G4618" s="30"/>
      <c r="H4618" s="30"/>
      <c r="I4618" s="30"/>
      <c r="J4618" s="30"/>
      <c r="K4618" s="30"/>
      <c r="L4618" s="30"/>
      <c r="M4618" s="30"/>
      <c r="N4618" s="30"/>
      <c r="O4618" s="30"/>
      <c r="P4618" s="30"/>
      <c r="Q4618" s="30"/>
      <c r="R4618" s="30"/>
      <c r="S4618" s="30"/>
      <c r="T4618" s="30"/>
      <c r="U4618" s="30"/>
      <c r="V4618" s="30"/>
      <c r="W4618" s="30"/>
      <c r="X4618" s="31"/>
      <c r="Y4618" s="30"/>
      <c r="Z4618" s="32"/>
    </row>
    <row r="4619" spans="2:26" x14ac:dyDescent="0.2">
      <c r="B4619" s="34"/>
      <c r="C4619" s="30"/>
      <c r="D4619" s="30"/>
      <c r="E4619" s="30"/>
      <c r="F4619" s="30"/>
      <c r="G4619" s="30"/>
      <c r="H4619" s="30"/>
      <c r="I4619" s="30"/>
      <c r="J4619" s="30"/>
      <c r="K4619" s="30"/>
      <c r="L4619" s="30"/>
      <c r="M4619" s="30"/>
      <c r="N4619" s="30"/>
      <c r="O4619" s="30"/>
      <c r="P4619" s="30"/>
      <c r="Q4619" s="30"/>
      <c r="R4619" s="30"/>
      <c r="S4619" s="30"/>
      <c r="T4619" s="30"/>
      <c r="U4619" s="30"/>
      <c r="V4619" s="30"/>
      <c r="W4619" s="30"/>
      <c r="X4619" s="31"/>
      <c r="Y4619" s="30"/>
      <c r="Z4619" s="32"/>
    </row>
    <row r="4620" spans="2:26" x14ac:dyDescent="0.2">
      <c r="B4620" s="34"/>
      <c r="C4620" s="30"/>
      <c r="D4620" s="30"/>
      <c r="E4620" s="30"/>
      <c r="F4620" s="30"/>
      <c r="G4620" s="30"/>
      <c r="H4620" s="30"/>
      <c r="I4620" s="30"/>
      <c r="J4620" s="30"/>
      <c r="K4620" s="30"/>
      <c r="L4620" s="30"/>
      <c r="M4620" s="30"/>
      <c r="N4620" s="30"/>
      <c r="O4620" s="30"/>
      <c r="P4620" s="30"/>
      <c r="Q4620" s="30"/>
      <c r="R4620" s="30"/>
      <c r="S4620" s="30"/>
      <c r="T4620" s="30"/>
      <c r="U4620" s="30"/>
      <c r="V4620" s="30"/>
      <c r="W4620" s="30"/>
      <c r="X4620" s="31"/>
      <c r="Y4620" s="30"/>
      <c r="Z4620" s="32"/>
    </row>
    <row r="4621" spans="2:26" x14ac:dyDescent="0.2">
      <c r="B4621" s="34"/>
      <c r="C4621" s="30"/>
      <c r="D4621" s="30"/>
      <c r="E4621" s="30"/>
      <c r="F4621" s="30"/>
      <c r="G4621" s="30"/>
      <c r="H4621" s="30"/>
      <c r="I4621" s="30"/>
      <c r="J4621" s="30"/>
      <c r="K4621" s="30"/>
      <c r="L4621" s="30"/>
      <c r="M4621" s="30"/>
      <c r="N4621" s="30"/>
      <c r="O4621" s="30"/>
      <c r="P4621" s="30"/>
      <c r="Q4621" s="30"/>
      <c r="R4621" s="30"/>
      <c r="S4621" s="30"/>
      <c r="T4621" s="30"/>
      <c r="U4621" s="30"/>
      <c r="V4621" s="30"/>
      <c r="W4621" s="30"/>
      <c r="X4621" s="31"/>
      <c r="Y4621" s="30"/>
      <c r="Z4621" s="32"/>
    </row>
    <row r="4622" spans="2:26" x14ac:dyDescent="0.2">
      <c r="B4622" s="34"/>
      <c r="C4622" s="30"/>
      <c r="D4622" s="30"/>
      <c r="E4622" s="30"/>
      <c r="F4622" s="30"/>
      <c r="G4622" s="30"/>
      <c r="H4622" s="30"/>
      <c r="I4622" s="30"/>
      <c r="J4622" s="30"/>
      <c r="K4622" s="30"/>
      <c r="L4622" s="30"/>
      <c r="M4622" s="30"/>
      <c r="N4622" s="30"/>
      <c r="O4622" s="30"/>
      <c r="P4622" s="30"/>
      <c r="Q4622" s="30"/>
      <c r="R4622" s="30"/>
      <c r="S4622" s="30"/>
      <c r="T4622" s="30"/>
      <c r="U4622" s="30"/>
      <c r="V4622" s="30"/>
      <c r="W4622" s="30"/>
      <c r="X4622" s="31"/>
      <c r="Y4622" s="30"/>
      <c r="Z4622" s="32"/>
    </row>
    <row r="4623" spans="2:26" x14ac:dyDescent="0.2">
      <c r="B4623" s="34"/>
      <c r="C4623" s="30"/>
      <c r="D4623" s="30"/>
      <c r="E4623" s="30"/>
      <c r="F4623" s="30"/>
      <c r="G4623" s="30"/>
      <c r="H4623" s="30"/>
      <c r="I4623" s="30"/>
      <c r="J4623" s="30"/>
      <c r="K4623" s="30"/>
      <c r="L4623" s="30"/>
      <c r="M4623" s="30"/>
      <c r="N4623" s="30"/>
      <c r="O4623" s="30"/>
      <c r="P4623" s="30"/>
      <c r="Q4623" s="30"/>
      <c r="R4623" s="30"/>
      <c r="S4623" s="30"/>
      <c r="T4623" s="30"/>
      <c r="U4623" s="30"/>
      <c r="V4623" s="30"/>
      <c r="W4623" s="30"/>
      <c r="X4623" s="31"/>
      <c r="Y4623" s="30"/>
      <c r="Z4623" s="32"/>
    </row>
    <row r="4624" spans="2:26" x14ac:dyDescent="0.2">
      <c r="B4624" s="34"/>
      <c r="C4624" s="30"/>
      <c r="D4624" s="30"/>
      <c r="E4624" s="30"/>
      <c r="F4624" s="30"/>
      <c r="G4624" s="30"/>
      <c r="H4624" s="30"/>
      <c r="I4624" s="30"/>
      <c r="J4624" s="30"/>
      <c r="K4624" s="30"/>
      <c r="L4624" s="30"/>
      <c r="M4624" s="30"/>
      <c r="N4624" s="30"/>
      <c r="O4624" s="30"/>
      <c r="P4624" s="30"/>
      <c r="Q4624" s="30"/>
      <c r="R4624" s="30"/>
      <c r="S4624" s="30"/>
      <c r="T4624" s="30"/>
      <c r="U4624" s="30"/>
      <c r="V4624" s="30"/>
      <c r="W4624" s="30"/>
      <c r="X4624" s="31"/>
      <c r="Y4624" s="30"/>
      <c r="Z4624" s="32"/>
    </row>
    <row r="4625" spans="2:26" x14ac:dyDescent="0.2">
      <c r="B4625" s="34"/>
      <c r="C4625" s="30"/>
      <c r="D4625" s="30"/>
      <c r="E4625" s="30"/>
      <c r="F4625" s="30"/>
      <c r="G4625" s="30"/>
      <c r="H4625" s="30"/>
      <c r="I4625" s="30"/>
      <c r="J4625" s="30"/>
      <c r="K4625" s="30"/>
      <c r="L4625" s="30"/>
      <c r="M4625" s="30"/>
      <c r="N4625" s="30"/>
      <c r="O4625" s="30"/>
      <c r="P4625" s="30"/>
      <c r="Q4625" s="30"/>
      <c r="R4625" s="30"/>
      <c r="S4625" s="30"/>
      <c r="T4625" s="30"/>
      <c r="U4625" s="30"/>
      <c r="V4625" s="30"/>
      <c r="W4625" s="30"/>
      <c r="X4625" s="31"/>
      <c r="Y4625" s="30"/>
      <c r="Z4625" s="32"/>
    </row>
    <row r="4626" spans="2:26" x14ac:dyDescent="0.2">
      <c r="B4626" s="34"/>
      <c r="C4626" s="30"/>
      <c r="D4626" s="30"/>
      <c r="E4626" s="30"/>
      <c r="F4626" s="30"/>
      <c r="G4626" s="30"/>
      <c r="H4626" s="30"/>
      <c r="I4626" s="30"/>
      <c r="J4626" s="30"/>
      <c r="K4626" s="30"/>
      <c r="L4626" s="30"/>
      <c r="M4626" s="30"/>
      <c r="N4626" s="30"/>
      <c r="O4626" s="30"/>
      <c r="P4626" s="30"/>
      <c r="Q4626" s="30"/>
      <c r="R4626" s="30"/>
      <c r="S4626" s="30"/>
      <c r="T4626" s="30"/>
      <c r="U4626" s="30"/>
      <c r="V4626" s="30"/>
      <c r="W4626" s="30"/>
      <c r="X4626" s="31"/>
      <c r="Y4626" s="30"/>
      <c r="Z4626" s="32"/>
    </row>
    <row r="4627" spans="2:26" x14ac:dyDescent="0.2">
      <c r="B4627" s="34"/>
      <c r="C4627" s="30"/>
      <c r="D4627" s="30"/>
      <c r="E4627" s="30"/>
      <c r="F4627" s="30"/>
      <c r="G4627" s="30"/>
      <c r="H4627" s="30"/>
      <c r="I4627" s="30"/>
      <c r="J4627" s="30"/>
      <c r="K4627" s="30"/>
      <c r="L4627" s="30"/>
      <c r="M4627" s="30"/>
      <c r="N4627" s="30"/>
      <c r="O4627" s="30"/>
      <c r="P4627" s="30"/>
      <c r="Q4627" s="30"/>
      <c r="R4627" s="30"/>
      <c r="S4627" s="30"/>
      <c r="T4627" s="30"/>
      <c r="U4627" s="30"/>
      <c r="V4627" s="30"/>
      <c r="W4627" s="30"/>
      <c r="X4627" s="31"/>
      <c r="Y4627" s="30"/>
      <c r="Z4627" s="32"/>
    </row>
    <row r="4628" spans="2:26" x14ac:dyDescent="0.2">
      <c r="B4628" s="34"/>
      <c r="C4628" s="30"/>
      <c r="D4628" s="30"/>
      <c r="E4628" s="30"/>
      <c r="F4628" s="30"/>
      <c r="G4628" s="30"/>
      <c r="H4628" s="30"/>
      <c r="I4628" s="30"/>
      <c r="J4628" s="30"/>
      <c r="K4628" s="30"/>
      <c r="L4628" s="30"/>
      <c r="M4628" s="30"/>
      <c r="N4628" s="30"/>
      <c r="O4628" s="30"/>
      <c r="P4628" s="30"/>
      <c r="Q4628" s="30"/>
      <c r="R4628" s="30"/>
      <c r="S4628" s="30"/>
      <c r="T4628" s="30"/>
      <c r="U4628" s="30"/>
      <c r="V4628" s="30"/>
      <c r="W4628" s="30"/>
      <c r="X4628" s="31"/>
      <c r="Y4628" s="30"/>
      <c r="Z4628" s="32"/>
    </row>
    <row r="4629" spans="2:26" x14ac:dyDescent="0.2">
      <c r="B4629" s="34"/>
      <c r="C4629" s="30"/>
      <c r="D4629" s="30"/>
      <c r="E4629" s="30"/>
      <c r="F4629" s="30"/>
      <c r="G4629" s="30"/>
      <c r="H4629" s="30"/>
      <c r="I4629" s="30"/>
      <c r="J4629" s="30"/>
      <c r="K4629" s="30"/>
      <c r="L4629" s="30"/>
      <c r="M4629" s="30"/>
      <c r="N4629" s="30"/>
      <c r="O4629" s="30"/>
      <c r="P4629" s="30"/>
      <c r="Q4629" s="30"/>
      <c r="R4629" s="30"/>
      <c r="S4629" s="30"/>
      <c r="T4629" s="30"/>
      <c r="U4629" s="30"/>
      <c r="V4629" s="30"/>
      <c r="W4629" s="30"/>
      <c r="X4629" s="31"/>
      <c r="Y4629" s="30"/>
      <c r="Z4629" s="32"/>
    </row>
    <row r="4630" spans="2:26" x14ac:dyDescent="0.2">
      <c r="B4630" s="34"/>
      <c r="C4630" s="30"/>
      <c r="D4630" s="30"/>
      <c r="E4630" s="30"/>
      <c r="F4630" s="30"/>
      <c r="G4630" s="30"/>
      <c r="H4630" s="30"/>
      <c r="I4630" s="30"/>
      <c r="J4630" s="30"/>
      <c r="K4630" s="30"/>
      <c r="L4630" s="30"/>
      <c r="M4630" s="30"/>
      <c r="N4630" s="30"/>
      <c r="O4630" s="30"/>
      <c r="P4630" s="30"/>
      <c r="Q4630" s="30"/>
      <c r="R4630" s="30"/>
      <c r="S4630" s="30"/>
      <c r="T4630" s="30"/>
      <c r="U4630" s="30"/>
      <c r="V4630" s="30"/>
      <c r="W4630" s="30"/>
      <c r="X4630" s="31"/>
      <c r="Y4630" s="30"/>
      <c r="Z4630" s="32"/>
    </row>
    <row r="4631" spans="2:26" x14ac:dyDescent="0.2">
      <c r="B4631" s="34"/>
      <c r="C4631" s="30"/>
      <c r="D4631" s="30"/>
      <c r="E4631" s="30"/>
      <c r="F4631" s="30"/>
      <c r="G4631" s="30"/>
      <c r="H4631" s="30"/>
      <c r="I4631" s="30"/>
      <c r="J4631" s="30"/>
      <c r="K4631" s="30"/>
      <c r="L4631" s="30"/>
      <c r="M4631" s="30"/>
      <c r="N4631" s="30"/>
      <c r="O4631" s="30"/>
      <c r="P4631" s="30"/>
      <c r="Q4631" s="30"/>
      <c r="R4631" s="30"/>
      <c r="S4631" s="30"/>
      <c r="T4631" s="30"/>
      <c r="U4631" s="30"/>
      <c r="V4631" s="30"/>
      <c r="W4631" s="30"/>
      <c r="X4631" s="31"/>
      <c r="Y4631" s="30"/>
      <c r="Z4631" s="32"/>
    </row>
    <row r="4632" spans="2:26" x14ac:dyDescent="0.2">
      <c r="B4632" s="34"/>
      <c r="C4632" s="30"/>
      <c r="D4632" s="30"/>
      <c r="E4632" s="30"/>
      <c r="F4632" s="30"/>
      <c r="G4632" s="30"/>
      <c r="H4632" s="30"/>
      <c r="I4632" s="30"/>
      <c r="J4632" s="30"/>
      <c r="K4632" s="30"/>
      <c r="L4632" s="30"/>
      <c r="M4632" s="30"/>
      <c r="N4632" s="30"/>
      <c r="O4632" s="30"/>
      <c r="P4632" s="30"/>
      <c r="Q4632" s="30"/>
      <c r="R4632" s="30"/>
      <c r="S4632" s="30"/>
      <c r="T4632" s="30"/>
      <c r="U4632" s="30"/>
      <c r="V4632" s="30"/>
      <c r="W4632" s="30"/>
      <c r="X4632" s="31"/>
      <c r="Y4632" s="30"/>
      <c r="Z4632" s="32"/>
    </row>
    <row r="4633" spans="2:26" x14ac:dyDescent="0.2">
      <c r="B4633" s="34"/>
      <c r="C4633" s="30"/>
      <c r="D4633" s="30"/>
      <c r="E4633" s="30"/>
      <c r="F4633" s="30"/>
      <c r="G4633" s="30"/>
      <c r="H4633" s="30"/>
      <c r="I4633" s="30"/>
      <c r="J4633" s="30"/>
      <c r="K4633" s="30"/>
      <c r="L4633" s="30"/>
      <c r="M4633" s="30"/>
      <c r="N4633" s="30"/>
      <c r="O4633" s="30"/>
      <c r="P4633" s="30"/>
      <c r="Q4633" s="30"/>
      <c r="R4633" s="30"/>
      <c r="S4633" s="30"/>
      <c r="T4633" s="30"/>
      <c r="U4633" s="30"/>
      <c r="V4633" s="30"/>
      <c r="W4633" s="30"/>
      <c r="X4633" s="31"/>
      <c r="Y4633" s="30"/>
      <c r="Z4633" s="32"/>
    </row>
    <row r="4634" spans="2:26" x14ac:dyDescent="0.2">
      <c r="B4634" s="34"/>
      <c r="C4634" s="30"/>
      <c r="D4634" s="30"/>
      <c r="E4634" s="30"/>
      <c r="F4634" s="30"/>
      <c r="G4634" s="30"/>
      <c r="H4634" s="30"/>
      <c r="I4634" s="30"/>
      <c r="J4634" s="30"/>
      <c r="K4634" s="30"/>
      <c r="L4634" s="30"/>
      <c r="M4634" s="30"/>
      <c r="N4634" s="30"/>
      <c r="O4634" s="30"/>
      <c r="P4634" s="30"/>
      <c r="Q4634" s="30"/>
      <c r="R4634" s="30"/>
      <c r="S4634" s="30"/>
      <c r="T4634" s="30"/>
      <c r="U4634" s="30"/>
      <c r="V4634" s="30"/>
      <c r="W4634" s="30"/>
      <c r="X4634" s="31"/>
      <c r="Y4634" s="30"/>
      <c r="Z4634" s="32"/>
    </row>
    <row r="4635" spans="2:26" x14ac:dyDescent="0.2">
      <c r="B4635" s="34"/>
      <c r="C4635" s="30"/>
      <c r="D4635" s="30"/>
      <c r="E4635" s="30"/>
      <c r="F4635" s="30"/>
      <c r="G4635" s="30"/>
      <c r="H4635" s="30"/>
      <c r="I4635" s="30"/>
      <c r="J4635" s="30"/>
      <c r="K4635" s="30"/>
      <c r="L4635" s="30"/>
      <c r="M4635" s="30"/>
      <c r="N4635" s="30"/>
      <c r="O4635" s="30"/>
      <c r="P4635" s="30"/>
      <c r="Q4635" s="30"/>
      <c r="R4635" s="30"/>
      <c r="S4635" s="30"/>
      <c r="T4635" s="30"/>
      <c r="U4635" s="30"/>
      <c r="V4635" s="30"/>
      <c r="W4635" s="30"/>
      <c r="X4635" s="31"/>
      <c r="Y4635" s="30"/>
      <c r="Z4635" s="32"/>
    </row>
    <row r="4636" spans="2:26" x14ac:dyDescent="0.2">
      <c r="B4636" s="34"/>
      <c r="C4636" s="30"/>
      <c r="D4636" s="30"/>
      <c r="E4636" s="30"/>
      <c r="F4636" s="30"/>
      <c r="G4636" s="30"/>
      <c r="H4636" s="30"/>
      <c r="I4636" s="30"/>
      <c r="J4636" s="30"/>
      <c r="K4636" s="30"/>
      <c r="L4636" s="30"/>
      <c r="M4636" s="30"/>
      <c r="N4636" s="30"/>
      <c r="O4636" s="30"/>
      <c r="P4636" s="30"/>
      <c r="Q4636" s="30"/>
      <c r="R4636" s="30"/>
      <c r="S4636" s="30"/>
      <c r="T4636" s="30"/>
      <c r="U4636" s="30"/>
      <c r="V4636" s="30"/>
      <c r="W4636" s="30"/>
      <c r="X4636" s="31"/>
      <c r="Y4636" s="30"/>
      <c r="Z4636" s="32"/>
    </row>
    <row r="4637" spans="2:26" x14ac:dyDescent="0.2">
      <c r="B4637" s="34"/>
      <c r="C4637" s="30"/>
      <c r="D4637" s="30"/>
      <c r="E4637" s="30"/>
      <c r="F4637" s="30"/>
      <c r="G4637" s="30"/>
      <c r="H4637" s="30"/>
      <c r="I4637" s="30"/>
      <c r="J4637" s="30"/>
      <c r="K4637" s="30"/>
      <c r="L4637" s="30"/>
      <c r="M4637" s="30"/>
      <c r="N4637" s="30"/>
      <c r="O4637" s="30"/>
      <c r="P4637" s="30"/>
      <c r="Q4637" s="30"/>
      <c r="R4637" s="30"/>
      <c r="S4637" s="30"/>
      <c r="T4637" s="30"/>
      <c r="U4637" s="30"/>
      <c r="V4637" s="30"/>
      <c r="W4637" s="30"/>
      <c r="X4637" s="31"/>
      <c r="Y4637" s="30"/>
      <c r="Z4637" s="32"/>
    </row>
    <row r="4638" spans="2:26" x14ac:dyDescent="0.2">
      <c r="B4638" s="34"/>
      <c r="C4638" s="30"/>
      <c r="D4638" s="30"/>
      <c r="E4638" s="30"/>
      <c r="F4638" s="30"/>
      <c r="G4638" s="30"/>
      <c r="H4638" s="30"/>
      <c r="I4638" s="30"/>
      <c r="J4638" s="30"/>
      <c r="K4638" s="30"/>
      <c r="L4638" s="30"/>
      <c r="M4638" s="30"/>
      <c r="N4638" s="30"/>
      <c r="O4638" s="30"/>
      <c r="P4638" s="30"/>
      <c r="Q4638" s="30"/>
      <c r="R4638" s="30"/>
      <c r="S4638" s="30"/>
      <c r="T4638" s="30"/>
      <c r="U4638" s="30"/>
      <c r="V4638" s="30"/>
      <c r="W4638" s="30"/>
      <c r="X4638" s="31"/>
      <c r="Y4638" s="30"/>
      <c r="Z4638" s="32"/>
    </row>
    <row r="4639" spans="2:26" x14ac:dyDescent="0.2">
      <c r="B4639" s="34"/>
      <c r="C4639" s="30"/>
      <c r="D4639" s="30"/>
      <c r="E4639" s="30"/>
      <c r="F4639" s="30"/>
      <c r="G4639" s="30"/>
      <c r="H4639" s="30"/>
      <c r="I4639" s="30"/>
      <c r="J4639" s="30"/>
      <c r="K4639" s="30"/>
      <c r="L4639" s="30"/>
      <c r="M4639" s="30"/>
      <c r="N4639" s="30"/>
      <c r="O4639" s="30"/>
      <c r="P4639" s="30"/>
      <c r="Q4639" s="30"/>
      <c r="R4639" s="30"/>
      <c r="S4639" s="30"/>
      <c r="T4639" s="30"/>
      <c r="U4639" s="30"/>
      <c r="V4639" s="30"/>
      <c r="W4639" s="30"/>
      <c r="X4639" s="31"/>
      <c r="Y4639" s="30"/>
      <c r="Z4639" s="32"/>
    </row>
    <row r="4640" spans="2:26" x14ac:dyDescent="0.2">
      <c r="B4640" s="34"/>
      <c r="C4640" s="30"/>
      <c r="D4640" s="30"/>
      <c r="E4640" s="30"/>
      <c r="F4640" s="30"/>
      <c r="G4640" s="30"/>
      <c r="H4640" s="30"/>
      <c r="I4640" s="30"/>
      <c r="J4640" s="30"/>
      <c r="K4640" s="30"/>
      <c r="L4640" s="30"/>
      <c r="M4640" s="30"/>
      <c r="N4640" s="30"/>
      <c r="O4640" s="30"/>
      <c r="P4640" s="30"/>
      <c r="Q4640" s="30"/>
      <c r="R4640" s="30"/>
      <c r="S4640" s="30"/>
      <c r="T4640" s="30"/>
      <c r="U4640" s="30"/>
      <c r="V4640" s="30"/>
      <c r="W4640" s="30"/>
      <c r="X4640" s="31"/>
      <c r="Y4640" s="30"/>
      <c r="Z4640" s="32"/>
    </row>
    <row r="4641" spans="2:26" x14ac:dyDescent="0.2">
      <c r="B4641" s="34"/>
      <c r="C4641" s="30"/>
      <c r="D4641" s="30"/>
      <c r="E4641" s="30"/>
      <c r="F4641" s="30"/>
      <c r="G4641" s="30"/>
      <c r="H4641" s="30"/>
      <c r="I4641" s="30"/>
      <c r="J4641" s="30"/>
      <c r="K4641" s="30"/>
      <c r="L4641" s="30"/>
      <c r="M4641" s="30"/>
      <c r="N4641" s="30"/>
      <c r="O4641" s="30"/>
      <c r="P4641" s="30"/>
      <c r="Q4641" s="30"/>
      <c r="R4641" s="30"/>
      <c r="S4641" s="30"/>
      <c r="T4641" s="30"/>
      <c r="U4641" s="30"/>
      <c r="V4641" s="30"/>
      <c r="W4641" s="30"/>
      <c r="X4641" s="31"/>
      <c r="Y4641" s="30"/>
      <c r="Z4641" s="32"/>
    </row>
    <row r="4642" spans="2:26" x14ac:dyDescent="0.2">
      <c r="B4642" s="34"/>
      <c r="C4642" s="30"/>
      <c r="D4642" s="30"/>
      <c r="E4642" s="30"/>
      <c r="F4642" s="30"/>
      <c r="G4642" s="30"/>
      <c r="H4642" s="30"/>
      <c r="I4642" s="30"/>
      <c r="J4642" s="30"/>
      <c r="K4642" s="30"/>
      <c r="L4642" s="30"/>
      <c r="M4642" s="30"/>
      <c r="N4642" s="30"/>
      <c r="O4642" s="30"/>
      <c r="P4642" s="30"/>
      <c r="Q4642" s="30"/>
      <c r="R4642" s="30"/>
      <c r="S4642" s="30"/>
      <c r="T4642" s="30"/>
      <c r="U4642" s="30"/>
      <c r="V4642" s="30"/>
      <c r="W4642" s="30"/>
      <c r="X4642" s="31"/>
      <c r="Y4642" s="30"/>
      <c r="Z4642" s="32"/>
    </row>
    <row r="4643" spans="2:26" x14ac:dyDescent="0.2">
      <c r="B4643" s="34"/>
      <c r="C4643" s="30"/>
      <c r="D4643" s="30"/>
      <c r="E4643" s="30"/>
      <c r="F4643" s="30"/>
      <c r="G4643" s="30"/>
      <c r="H4643" s="30"/>
      <c r="I4643" s="30"/>
      <c r="J4643" s="30"/>
      <c r="K4643" s="30"/>
      <c r="L4643" s="30"/>
      <c r="M4643" s="30"/>
      <c r="N4643" s="30"/>
      <c r="O4643" s="30"/>
      <c r="P4643" s="30"/>
      <c r="Q4643" s="30"/>
      <c r="R4643" s="30"/>
      <c r="S4643" s="30"/>
      <c r="T4643" s="30"/>
      <c r="U4643" s="30"/>
      <c r="V4643" s="30"/>
      <c r="W4643" s="30"/>
      <c r="X4643" s="31"/>
      <c r="Y4643" s="30"/>
      <c r="Z4643" s="32"/>
    </row>
    <row r="4644" spans="2:26" x14ac:dyDescent="0.2">
      <c r="B4644" s="34"/>
      <c r="C4644" s="30"/>
      <c r="D4644" s="30"/>
      <c r="E4644" s="30"/>
      <c r="F4644" s="30"/>
      <c r="G4644" s="30"/>
      <c r="H4644" s="30"/>
      <c r="I4644" s="30"/>
      <c r="J4644" s="30"/>
      <c r="K4644" s="30"/>
      <c r="L4644" s="30"/>
      <c r="M4644" s="30"/>
      <c r="N4644" s="30"/>
      <c r="O4644" s="30"/>
      <c r="P4644" s="30"/>
      <c r="Q4644" s="30"/>
      <c r="R4644" s="30"/>
      <c r="S4644" s="30"/>
      <c r="T4644" s="30"/>
      <c r="U4644" s="30"/>
      <c r="V4644" s="30"/>
      <c r="W4644" s="30"/>
      <c r="X4644" s="31"/>
      <c r="Y4644" s="30"/>
      <c r="Z4644" s="32"/>
    </row>
    <row r="4645" spans="2:26" x14ac:dyDescent="0.2">
      <c r="B4645" s="34"/>
      <c r="C4645" s="30"/>
      <c r="D4645" s="30"/>
      <c r="E4645" s="30"/>
      <c r="F4645" s="30"/>
      <c r="G4645" s="30"/>
      <c r="H4645" s="30"/>
      <c r="I4645" s="30"/>
      <c r="J4645" s="30"/>
      <c r="K4645" s="30"/>
      <c r="L4645" s="30"/>
      <c r="M4645" s="30"/>
      <c r="N4645" s="30"/>
      <c r="O4645" s="30"/>
      <c r="P4645" s="30"/>
      <c r="Q4645" s="30"/>
      <c r="R4645" s="30"/>
      <c r="S4645" s="30"/>
      <c r="T4645" s="30"/>
      <c r="U4645" s="30"/>
      <c r="V4645" s="30"/>
      <c r="W4645" s="30"/>
      <c r="X4645" s="31"/>
      <c r="Y4645" s="30"/>
      <c r="Z4645" s="32"/>
    </row>
    <row r="4646" spans="2:26" x14ac:dyDescent="0.2">
      <c r="B4646" s="34"/>
      <c r="C4646" s="30"/>
      <c r="D4646" s="30"/>
      <c r="E4646" s="30"/>
      <c r="F4646" s="30"/>
      <c r="G4646" s="30"/>
      <c r="H4646" s="30"/>
      <c r="I4646" s="30"/>
      <c r="J4646" s="30"/>
      <c r="K4646" s="30"/>
      <c r="L4646" s="30"/>
      <c r="M4646" s="30"/>
      <c r="N4646" s="30"/>
      <c r="O4646" s="30"/>
      <c r="P4646" s="30"/>
      <c r="Q4646" s="30"/>
      <c r="R4646" s="30"/>
      <c r="S4646" s="30"/>
      <c r="T4646" s="30"/>
      <c r="U4646" s="30"/>
      <c r="V4646" s="30"/>
      <c r="W4646" s="30"/>
      <c r="X4646" s="31"/>
      <c r="Y4646" s="30"/>
      <c r="Z4646" s="32"/>
    </row>
    <row r="4647" spans="2:26" x14ac:dyDescent="0.2">
      <c r="B4647" s="34"/>
      <c r="C4647" s="30"/>
      <c r="D4647" s="30"/>
      <c r="E4647" s="30"/>
      <c r="F4647" s="30"/>
      <c r="G4647" s="30"/>
      <c r="H4647" s="30"/>
      <c r="I4647" s="30"/>
      <c r="J4647" s="30"/>
      <c r="K4647" s="30"/>
      <c r="L4647" s="30"/>
      <c r="M4647" s="30"/>
      <c r="N4647" s="30"/>
      <c r="O4647" s="30"/>
      <c r="P4647" s="30"/>
      <c r="Q4647" s="30"/>
      <c r="R4647" s="30"/>
      <c r="S4647" s="30"/>
      <c r="T4647" s="30"/>
      <c r="U4647" s="30"/>
      <c r="V4647" s="30"/>
      <c r="W4647" s="30"/>
      <c r="X4647" s="31"/>
      <c r="Y4647" s="30"/>
      <c r="Z4647" s="32"/>
    </row>
    <row r="4648" spans="2:26" x14ac:dyDescent="0.2">
      <c r="B4648" s="34"/>
      <c r="C4648" s="30"/>
      <c r="D4648" s="30"/>
      <c r="E4648" s="30"/>
      <c r="F4648" s="30"/>
      <c r="G4648" s="30"/>
      <c r="H4648" s="30"/>
      <c r="I4648" s="30"/>
      <c r="J4648" s="30"/>
      <c r="K4648" s="30"/>
      <c r="L4648" s="30"/>
      <c r="M4648" s="30"/>
      <c r="N4648" s="30"/>
      <c r="O4648" s="30"/>
      <c r="P4648" s="30"/>
      <c r="Q4648" s="30"/>
      <c r="R4648" s="30"/>
      <c r="S4648" s="30"/>
      <c r="T4648" s="30"/>
      <c r="U4648" s="30"/>
      <c r="V4648" s="30"/>
      <c r="W4648" s="30"/>
      <c r="X4648" s="31"/>
      <c r="Y4648" s="30"/>
      <c r="Z4648" s="32"/>
    </row>
    <row r="4649" spans="2:26" x14ac:dyDescent="0.2">
      <c r="B4649" s="34"/>
      <c r="C4649" s="30"/>
      <c r="D4649" s="30"/>
      <c r="E4649" s="30"/>
      <c r="F4649" s="30"/>
      <c r="G4649" s="30"/>
      <c r="H4649" s="30"/>
      <c r="I4649" s="30"/>
      <c r="J4649" s="30"/>
      <c r="K4649" s="30"/>
      <c r="L4649" s="30"/>
      <c r="M4649" s="30"/>
      <c r="N4649" s="30"/>
      <c r="O4649" s="30"/>
      <c r="P4649" s="30"/>
      <c r="Q4649" s="30"/>
      <c r="R4649" s="30"/>
      <c r="S4649" s="30"/>
      <c r="T4649" s="30"/>
      <c r="U4649" s="30"/>
      <c r="V4649" s="30"/>
      <c r="W4649" s="30"/>
      <c r="X4649" s="31"/>
      <c r="Y4649" s="30"/>
      <c r="Z4649" s="32"/>
    </row>
    <row r="4650" spans="2:26" x14ac:dyDescent="0.2">
      <c r="B4650" s="34"/>
      <c r="C4650" s="30"/>
      <c r="D4650" s="30"/>
      <c r="E4650" s="30"/>
      <c r="F4650" s="30"/>
      <c r="G4650" s="30"/>
      <c r="H4650" s="30"/>
      <c r="I4650" s="30"/>
      <c r="J4650" s="30"/>
      <c r="K4650" s="30"/>
      <c r="L4650" s="30"/>
      <c r="M4650" s="30"/>
      <c r="N4650" s="30"/>
      <c r="O4650" s="30"/>
      <c r="P4650" s="30"/>
      <c r="Q4650" s="30"/>
      <c r="R4650" s="30"/>
      <c r="S4650" s="30"/>
      <c r="T4650" s="30"/>
      <c r="U4650" s="30"/>
      <c r="V4650" s="30"/>
      <c r="W4650" s="30"/>
      <c r="X4650" s="31"/>
      <c r="Y4650" s="30"/>
      <c r="Z4650" s="32"/>
    </row>
    <row r="4651" spans="2:26" x14ac:dyDescent="0.2">
      <c r="B4651" s="34"/>
      <c r="C4651" s="30"/>
      <c r="D4651" s="30"/>
      <c r="E4651" s="30"/>
      <c r="F4651" s="30"/>
      <c r="G4651" s="30"/>
      <c r="H4651" s="30"/>
      <c r="I4651" s="30"/>
      <c r="J4651" s="30"/>
      <c r="K4651" s="30"/>
      <c r="L4651" s="30"/>
      <c r="M4651" s="30"/>
      <c r="N4651" s="30"/>
      <c r="O4651" s="30"/>
      <c r="P4651" s="30"/>
      <c r="Q4651" s="30"/>
      <c r="R4651" s="30"/>
      <c r="S4651" s="30"/>
      <c r="T4651" s="30"/>
      <c r="U4651" s="30"/>
      <c r="V4651" s="30"/>
      <c r="W4651" s="30"/>
      <c r="X4651" s="31"/>
      <c r="Y4651" s="30"/>
      <c r="Z4651" s="32"/>
    </row>
    <row r="4652" spans="2:26" x14ac:dyDescent="0.2">
      <c r="B4652" s="34"/>
      <c r="C4652" s="30"/>
      <c r="D4652" s="30"/>
      <c r="E4652" s="30"/>
      <c r="F4652" s="30"/>
      <c r="G4652" s="30"/>
      <c r="H4652" s="30"/>
      <c r="I4652" s="30"/>
      <c r="J4652" s="30"/>
      <c r="K4652" s="30"/>
      <c r="L4652" s="30"/>
      <c r="M4652" s="30"/>
      <c r="N4652" s="30"/>
      <c r="O4652" s="30"/>
      <c r="P4652" s="30"/>
      <c r="Q4652" s="30"/>
      <c r="R4652" s="30"/>
      <c r="S4652" s="30"/>
      <c r="T4652" s="30"/>
      <c r="U4652" s="30"/>
      <c r="V4652" s="30"/>
      <c r="W4652" s="30"/>
      <c r="X4652" s="31"/>
      <c r="Y4652" s="30"/>
      <c r="Z4652" s="32"/>
    </row>
    <row r="4653" spans="2:26" x14ac:dyDescent="0.2">
      <c r="B4653" s="34"/>
      <c r="C4653" s="30"/>
      <c r="D4653" s="30"/>
      <c r="E4653" s="30"/>
      <c r="F4653" s="30"/>
      <c r="G4653" s="30"/>
      <c r="H4653" s="30"/>
      <c r="I4653" s="30"/>
      <c r="J4653" s="30"/>
      <c r="K4653" s="30"/>
      <c r="L4653" s="30"/>
      <c r="M4653" s="30"/>
      <c r="N4653" s="30"/>
      <c r="O4653" s="30"/>
      <c r="P4653" s="30"/>
      <c r="Q4653" s="30"/>
      <c r="R4653" s="30"/>
      <c r="S4653" s="30"/>
      <c r="T4653" s="30"/>
      <c r="U4653" s="30"/>
      <c r="V4653" s="30"/>
      <c r="W4653" s="30"/>
      <c r="X4653" s="31"/>
      <c r="Y4653" s="30"/>
      <c r="Z4653" s="32"/>
    </row>
    <row r="4654" spans="2:26" x14ac:dyDescent="0.2">
      <c r="B4654" s="34"/>
      <c r="C4654" s="30"/>
      <c r="D4654" s="30"/>
      <c r="E4654" s="30"/>
      <c r="F4654" s="30"/>
      <c r="G4654" s="30"/>
      <c r="H4654" s="30"/>
      <c r="I4654" s="30"/>
      <c r="J4654" s="30"/>
      <c r="K4654" s="30"/>
      <c r="L4654" s="30"/>
      <c r="M4654" s="30"/>
      <c r="N4654" s="30"/>
      <c r="O4654" s="30"/>
      <c r="P4654" s="30"/>
      <c r="Q4654" s="30"/>
      <c r="R4654" s="30"/>
      <c r="S4654" s="30"/>
      <c r="T4654" s="30"/>
      <c r="U4654" s="30"/>
      <c r="V4654" s="30"/>
      <c r="W4654" s="30"/>
      <c r="X4654" s="31"/>
      <c r="Y4654" s="30"/>
      <c r="Z4654" s="32"/>
    </row>
    <row r="4655" spans="2:26" x14ac:dyDescent="0.2">
      <c r="B4655" s="34"/>
      <c r="C4655" s="30"/>
      <c r="D4655" s="30"/>
      <c r="E4655" s="30"/>
      <c r="F4655" s="30"/>
      <c r="G4655" s="30"/>
      <c r="H4655" s="30"/>
      <c r="I4655" s="30"/>
      <c r="J4655" s="30"/>
      <c r="K4655" s="30"/>
      <c r="L4655" s="30"/>
      <c r="M4655" s="30"/>
      <c r="N4655" s="30"/>
      <c r="O4655" s="30"/>
      <c r="P4655" s="30"/>
      <c r="Q4655" s="30"/>
      <c r="R4655" s="30"/>
      <c r="S4655" s="30"/>
      <c r="T4655" s="30"/>
      <c r="U4655" s="30"/>
      <c r="V4655" s="30"/>
      <c r="W4655" s="30"/>
      <c r="X4655" s="31"/>
      <c r="Y4655" s="30"/>
      <c r="Z4655" s="32"/>
    </row>
    <row r="4656" spans="2:26" x14ac:dyDescent="0.2">
      <c r="B4656" s="34"/>
      <c r="C4656" s="30"/>
      <c r="D4656" s="30"/>
      <c r="E4656" s="30"/>
      <c r="F4656" s="30"/>
      <c r="G4656" s="30"/>
      <c r="H4656" s="30"/>
      <c r="I4656" s="30"/>
      <c r="J4656" s="30"/>
      <c r="K4656" s="30"/>
      <c r="L4656" s="30"/>
      <c r="M4656" s="30"/>
      <c r="N4656" s="30"/>
      <c r="O4656" s="30"/>
      <c r="P4656" s="30"/>
      <c r="Q4656" s="30"/>
      <c r="R4656" s="30"/>
      <c r="S4656" s="30"/>
      <c r="T4656" s="30"/>
      <c r="U4656" s="30"/>
      <c r="V4656" s="30"/>
      <c r="W4656" s="30"/>
      <c r="X4656" s="31"/>
      <c r="Y4656" s="30"/>
      <c r="Z4656" s="32"/>
    </row>
    <row r="4657" spans="2:26" x14ac:dyDescent="0.2">
      <c r="B4657" s="34"/>
      <c r="C4657" s="30"/>
      <c r="D4657" s="30"/>
      <c r="E4657" s="30"/>
      <c r="F4657" s="30"/>
      <c r="G4657" s="30"/>
      <c r="H4657" s="30"/>
      <c r="I4657" s="30"/>
      <c r="J4657" s="30"/>
      <c r="K4657" s="30"/>
      <c r="L4657" s="30"/>
      <c r="M4657" s="30"/>
      <c r="N4657" s="30"/>
      <c r="O4657" s="30"/>
      <c r="P4657" s="30"/>
      <c r="Q4657" s="30"/>
      <c r="R4657" s="30"/>
      <c r="S4657" s="30"/>
      <c r="T4657" s="30"/>
      <c r="U4657" s="30"/>
      <c r="V4657" s="30"/>
      <c r="W4657" s="30"/>
      <c r="X4657" s="31"/>
      <c r="Y4657" s="30"/>
      <c r="Z4657" s="32"/>
    </row>
    <row r="4658" spans="2:26" x14ac:dyDescent="0.2">
      <c r="B4658" s="34"/>
      <c r="C4658" s="30"/>
      <c r="D4658" s="30"/>
      <c r="E4658" s="30"/>
      <c r="F4658" s="30"/>
      <c r="G4658" s="30"/>
      <c r="H4658" s="30"/>
      <c r="I4658" s="30"/>
      <c r="J4658" s="30"/>
      <c r="K4658" s="30"/>
      <c r="L4658" s="30"/>
      <c r="M4658" s="30"/>
      <c r="N4658" s="30"/>
      <c r="O4658" s="30"/>
      <c r="P4658" s="30"/>
      <c r="Q4658" s="30"/>
      <c r="R4658" s="30"/>
      <c r="S4658" s="30"/>
      <c r="T4658" s="30"/>
      <c r="U4658" s="30"/>
      <c r="V4658" s="30"/>
      <c r="W4658" s="30"/>
      <c r="X4658" s="31"/>
      <c r="Y4658" s="30"/>
      <c r="Z4658" s="32"/>
    </row>
    <row r="4659" spans="2:26" x14ac:dyDescent="0.2">
      <c r="B4659" s="34"/>
      <c r="C4659" s="30"/>
      <c r="D4659" s="30"/>
      <c r="E4659" s="30"/>
      <c r="F4659" s="30"/>
      <c r="G4659" s="30"/>
      <c r="H4659" s="30"/>
      <c r="I4659" s="30"/>
      <c r="J4659" s="30"/>
      <c r="K4659" s="30"/>
      <c r="L4659" s="30"/>
      <c r="M4659" s="30"/>
      <c r="N4659" s="30"/>
      <c r="O4659" s="30"/>
      <c r="P4659" s="30"/>
      <c r="Q4659" s="30"/>
      <c r="R4659" s="30"/>
      <c r="S4659" s="30"/>
      <c r="T4659" s="30"/>
      <c r="U4659" s="30"/>
      <c r="V4659" s="30"/>
      <c r="W4659" s="30"/>
      <c r="X4659" s="31"/>
      <c r="Y4659" s="30"/>
      <c r="Z4659" s="32"/>
    </row>
    <row r="4660" spans="2:26" x14ac:dyDescent="0.2">
      <c r="B4660" s="34"/>
      <c r="C4660" s="30"/>
      <c r="D4660" s="30"/>
      <c r="E4660" s="30"/>
      <c r="F4660" s="30"/>
      <c r="G4660" s="30"/>
      <c r="H4660" s="30"/>
      <c r="I4660" s="30"/>
      <c r="J4660" s="30"/>
      <c r="K4660" s="30"/>
      <c r="L4660" s="30"/>
      <c r="M4660" s="30"/>
      <c r="N4660" s="30"/>
      <c r="O4660" s="30"/>
      <c r="P4660" s="30"/>
      <c r="Q4660" s="30"/>
      <c r="R4660" s="30"/>
      <c r="S4660" s="30"/>
      <c r="T4660" s="30"/>
      <c r="U4660" s="30"/>
      <c r="V4660" s="30"/>
      <c r="W4660" s="30"/>
      <c r="X4660" s="31"/>
      <c r="Y4660" s="30"/>
      <c r="Z4660" s="32"/>
    </row>
    <row r="4661" spans="2:26" x14ac:dyDescent="0.2">
      <c r="B4661" s="34"/>
      <c r="C4661" s="30"/>
      <c r="D4661" s="30"/>
      <c r="E4661" s="30"/>
      <c r="F4661" s="30"/>
      <c r="G4661" s="30"/>
      <c r="H4661" s="30"/>
      <c r="I4661" s="30"/>
      <c r="J4661" s="30"/>
      <c r="K4661" s="30"/>
      <c r="L4661" s="30"/>
      <c r="M4661" s="30"/>
      <c r="N4661" s="30"/>
      <c r="O4661" s="30"/>
      <c r="P4661" s="30"/>
      <c r="Q4661" s="30"/>
      <c r="R4661" s="30"/>
      <c r="S4661" s="30"/>
      <c r="T4661" s="30"/>
      <c r="U4661" s="30"/>
      <c r="V4661" s="30"/>
      <c r="W4661" s="30"/>
      <c r="X4661" s="31"/>
      <c r="Y4661" s="30"/>
      <c r="Z4661" s="32"/>
    </row>
    <row r="4662" spans="2:26" x14ac:dyDescent="0.2">
      <c r="B4662" s="34"/>
      <c r="C4662" s="30"/>
      <c r="D4662" s="30"/>
      <c r="E4662" s="30"/>
      <c r="F4662" s="30"/>
      <c r="G4662" s="30"/>
      <c r="H4662" s="30"/>
      <c r="I4662" s="30"/>
      <c r="J4662" s="30"/>
      <c r="K4662" s="30"/>
      <c r="L4662" s="30"/>
      <c r="M4662" s="30"/>
      <c r="N4662" s="30"/>
      <c r="O4662" s="30"/>
      <c r="P4662" s="30"/>
      <c r="Q4662" s="30"/>
      <c r="R4662" s="30"/>
      <c r="S4662" s="30"/>
      <c r="T4662" s="30"/>
      <c r="U4662" s="30"/>
      <c r="V4662" s="30"/>
      <c r="W4662" s="30"/>
      <c r="X4662" s="31"/>
      <c r="Y4662" s="30"/>
      <c r="Z4662" s="32"/>
    </row>
    <row r="4663" spans="2:26" x14ac:dyDescent="0.2">
      <c r="B4663" s="34"/>
      <c r="C4663" s="30"/>
      <c r="D4663" s="30"/>
      <c r="E4663" s="30"/>
      <c r="F4663" s="30"/>
      <c r="G4663" s="30"/>
      <c r="H4663" s="30"/>
      <c r="I4663" s="30"/>
      <c r="J4663" s="30"/>
      <c r="K4663" s="30"/>
      <c r="L4663" s="30"/>
      <c r="M4663" s="30"/>
      <c r="N4663" s="30"/>
      <c r="O4663" s="30"/>
      <c r="P4663" s="30"/>
      <c r="Q4663" s="30"/>
      <c r="R4663" s="30"/>
      <c r="S4663" s="30"/>
      <c r="T4663" s="30"/>
      <c r="U4663" s="30"/>
      <c r="V4663" s="30"/>
      <c r="W4663" s="30"/>
      <c r="X4663" s="31"/>
      <c r="Y4663" s="30"/>
      <c r="Z4663" s="32"/>
    </row>
    <row r="4664" spans="2:26" x14ac:dyDescent="0.2">
      <c r="B4664" s="34"/>
      <c r="C4664" s="30"/>
      <c r="D4664" s="30"/>
      <c r="E4664" s="30"/>
      <c r="F4664" s="30"/>
      <c r="G4664" s="30"/>
      <c r="H4664" s="30"/>
      <c r="I4664" s="30"/>
      <c r="J4664" s="30"/>
      <c r="K4664" s="30"/>
      <c r="L4664" s="30"/>
      <c r="M4664" s="30"/>
      <c r="N4664" s="30"/>
      <c r="O4664" s="30"/>
      <c r="P4664" s="30"/>
      <c r="Q4664" s="30"/>
      <c r="R4664" s="30"/>
      <c r="S4664" s="30"/>
      <c r="T4664" s="30"/>
      <c r="U4664" s="30"/>
      <c r="V4664" s="30"/>
      <c r="W4664" s="30"/>
      <c r="X4664" s="31"/>
      <c r="Y4664" s="30"/>
      <c r="Z4664" s="32"/>
    </row>
    <row r="4665" spans="2:26" x14ac:dyDescent="0.2">
      <c r="B4665" s="34"/>
      <c r="C4665" s="30"/>
      <c r="D4665" s="30"/>
      <c r="E4665" s="30"/>
      <c r="F4665" s="30"/>
      <c r="G4665" s="30"/>
      <c r="H4665" s="30"/>
      <c r="I4665" s="30"/>
      <c r="J4665" s="30"/>
      <c r="K4665" s="30"/>
      <c r="L4665" s="30"/>
      <c r="M4665" s="30"/>
      <c r="N4665" s="30"/>
      <c r="O4665" s="30"/>
      <c r="P4665" s="30"/>
      <c r="Q4665" s="30"/>
      <c r="R4665" s="30"/>
      <c r="S4665" s="30"/>
      <c r="T4665" s="30"/>
      <c r="U4665" s="30"/>
      <c r="V4665" s="30"/>
      <c r="W4665" s="30"/>
      <c r="X4665" s="31"/>
      <c r="Y4665" s="30"/>
      <c r="Z4665" s="32"/>
    </row>
    <row r="4666" spans="2:26" x14ac:dyDescent="0.2">
      <c r="B4666" s="34"/>
      <c r="C4666" s="30"/>
      <c r="D4666" s="30"/>
      <c r="E4666" s="30"/>
      <c r="F4666" s="30"/>
      <c r="G4666" s="30"/>
      <c r="H4666" s="30"/>
      <c r="I4666" s="30"/>
      <c r="J4666" s="30"/>
      <c r="K4666" s="30"/>
      <c r="L4666" s="30"/>
      <c r="M4666" s="30"/>
      <c r="N4666" s="30"/>
      <c r="O4666" s="30"/>
      <c r="P4666" s="30"/>
      <c r="Q4666" s="30"/>
      <c r="R4666" s="30"/>
      <c r="S4666" s="30"/>
      <c r="T4666" s="30"/>
      <c r="U4666" s="30"/>
      <c r="V4666" s="30"/>
      <c r="W4666" s="30"/>
      <c r="X4666" s="31"/>
      <c r="Y4666" s="30"/>
      <c r="Z4666" s="32"/>
    </row>
    <row r="4667" spans="2:26" x14ac:dyDescent="0.2">
      <c r="B4667" s="34"/>
      <c r="C4667" s="30"/>
      <c r="D4667" s="30"/>
      <c r="E4667" s="30"/>
      <c r="F4667" s="30"/>
      <c r="G4667" s="30"/>
      <c r="H4667" s="30"/>
      <c r="I4667" s="30"/>
      <c r="J4667" s="30"/>
      <c r="K4667" s="30"/>
      <c r="L4667" s="30"/>
      <c r="M4667" s="30"/>
      <c r="N4667" s="30"/>
      <c r="O4667" s="30"/>
      <c r="P4667" s="30"/>
      <c r="Q4667" s="30"/>
      <c r="R4667" s="30"/>
      <c r="S4667" s="30"/>
      <c r="T4667" s="30"/>
      <c r="U4667" s="30"/>
      <c r="V4667" s="30"/>
      <c r="W4667" s="30"/>
      <c r="X4667" s="31"/>
      <c r="Y4667" s="30"/>
      <c r="Z4667" s="32"/>
    </row>
    <row r="4668" spans="2:26" x14ac:dyDescent="0.2">
      <c r="B4668" s="34"/>
      <c r="C4668" s="30"/>
      <c r="D4668" s="30"/>
      <c r="E4668" s="30"/>
      <c r="F4668" s="30"/>
      <c r="G4668" s="30"/>
      <c r="H4668" s="30"/>
      <c r="I4668" s="30"/>
      <c r="J4668" s="30"/>
      <c r="K4668" s="30"/>
      <c r="L4668" s="30"/>
      <c r="M4668" s="30"/>
      <c r="N4668" s="30"/>
      <c r="O4668" s="30"/>
      <c r="P4668" s="30"/>
      <c r="Q4668" s="30"/>
      <c r="R4668" s="30"/>
      <c r="S4668" s="30"/>
      <c r="T4668" s="30"/>
      <c r="U4668" s="30"/>
      <c r="V4668" s="30"/>
      <c r="W4668" s="30"/>
      <c r="X4668" s="31"/>
      <c r="Y4668" s="30"/>
      <c r="Z4668" s="32"/>
    </row>
    <row r="4669" spans="2:26" x14ac:dyDescent="0.2">
      <c r="B4669" s="34"/>
      <c r="C4669" s="30"/>
      <c r="D4669" s="30"/>
      <c r="E4669" s="30"/>
      <c r="F4669" s="30"/>
      <c r="G4669" s="30"/>
      <c r="H4669" s="30"/>
      <c r="I4669" s="30"/>
      <c r="J4669" s="30"/>
      <c r="K4669" s="30"/>
      <c r="L4669" s="30"/>
      <c r="M4669" s="30"/>
      <c r="N4669" s="30"/>
      <c r="O4669" s="30"/>
      <c r="P4669" s="30"/>
      <c r="Q4669" s="30"/>
      <c r="R4669" s="30"/>
      <c r="S4669" s="30"/>
      <c r="T4669" s="30"/>
      <c r="U4669" s="30"/>
      <c r="V4669" s="30"/>
      <c r="W4669" s="30"/>
      <c r="X4669" s="31"/>
      <c r="Y4669" s="30"/>
      <c r="Z4669" s="32"/>
    </row>
    <row r="4670" spans="2:26" x14ac:dyDescent="0.2">
      <c r="B4670" s="34"/>
      <c r="C4670" s="30"/>
      <c r="D4670" s="30"/>
      <c r="E4670" s="30"/>
      <c r="F4670" s="30"/>
      <c r="G4670" s="30"/>
      <c r="H4670" s="30"/>
      <c r="I4670" s="30"/>
      <c r="J4670" s="30"/>
      <c r="K4670" s="30"/>
      <c r="L4670" s="30"/>
      <c r="M4670" s="30"/>
      <c r="N4670" s="30"/>
      <c r="O4670" s="30"/>
      <c r="P4670" s="30"/>
      <c r="Q4670" s="30"/>
      <c r="R4670" s="30"/>
      <c r="S4670" s="30"/>
      <c r="T4670" s="30"/>
      <c r="U4670" s="30"/>
      <c r="V4670" s="30"/>
      <c r="W4670" s="30"/>
      <c r="X4670" s="31"/>
      <c r="Y4670" s="30"/>
      <c r="Z4670" s="32"/>
    </row>
    <row r="4671" spans="2:26" x14ac:dyDescent="0.2">
      <c r="B4671" s="34"/>
      <c r="C4671" s="30"/>
      <c r="D4671" s="30"/>
      <c r="E4671" s="30"/>
      <c r="F4671" s="30"/>
      <c r="G4671" s="30"/>
      <c r="H4671" s="30"/>
      <c r="I4671" s="30"/>
      <c r="J4671" s="30"/>
      <c r="K4671" s="30"/>
      <c r="L4671" s="30"/>
      <c r="M4671" s="30"/>
      <c r="N4671" s="30"/>
      <c r="O4671" s="30"/>
      <c r="P4671" s="30"/>
      <c r="Q4671" s="30"/>
      <c r="R4671" s="30"/>
      <c r="S4671" s="30"/>
      <c r="T4671" s="30"/>
      <c r="U4671" s="30"/>
      <c r="V4671" s="30"/>
      <c r="W4671" s="30"/>
      <c r="X4671" s="31"/>
      <c r="Y4671" s="30"/>
      <c r="Z4671" s="32"/>
    </row>
    <row r="4672" spans="2:26" x14ac:dyDescent="0.2">
      <c r="B4672" s="34"/>
      <c r="C4672" s="30"/>
      <c r="D4672" s="30"/>
      <c r="E4672" s="30"/>
      <c r="F4672" s="30"/>
      <c r="G4672" s="30"/>
      <c r="H4672" s="30"/>
      <c r="I4672" s="30"/>
      <c r="J4672" s="30"/>
      <c r="K4672" s="30"/>
      <c r="L4672" s="30"/>
      <c r="M4672" s="30"/>
      <c r="N4672" s="30"/>
      <c r="O4672" s="30"/>
      <c r="P4672" s="30"/>
      <c r="Q4672" s="30"/>
      <c r="R4672" s="30"/>
      <c r="S4672" s="30"/>
      <c r="T4672" s="30"/>
      <c r="U4672" s="30"/>
      <c r="V4672" s="30"/>
      <c r="W4672" s="30"/>
      <c r="X4672" s="31"/>
      <c r="Y4672" s="30"/>
      <c r="Z4672" s="32"/>
    </row>
    <row r="4673" spans="2:26" x14ac:dyDescent="0.2">
      <c r="B4673" s="34"/>
      <c r="C4673" s="30"/>
      <c r="D4673" s="30"/>
      <c r="E4673" s="30"/>
      <c r="F4673" s="30"/>
      <c r="G4673" s="30"/>
      <c r="H4673" s="30"/>
      <c r="I4673" s="30"/>
      <c r="J4673" s="30"/>
      <c r="K4673" s="30"/>
      <c r="L4673" s="30"/>
      <c r="M4673" s="30"/>
      <c r="N4673" s="30"/>
      <c r="O4673" s="30"/>
      <c r="P4673" s="30"/>
      <c r="Q4673" s="30"/>
      <c r="R4673" s="30"/>
      <c r="S4673" s="30"/>
      <c r="T4673" s="30"/>
      <c r="U4673" s="30"/>
      <c r="V4673" s="30"/>
      <c r="W4673" s="30"/>
      <c r="X4673" s="31"/>
      <c r="Y4673" s="30"/>
      <c r="Z4673" s="32"/>
    </row>
    <row r="4674" spans="2:26" x14ac:dyDescent="0.2">
      <c r="B4674" s="34"/>
      <c r="C4674" s="30"/>
      <c r="D4674" s="30"/>
      <c r="E4674" s="30"/>
      <c r="F4674" s="30"/>
      <c r="G4674" s="30"/>
      <c r="H4674" s="30"/>
      <c r="I4674" s="30"/>
      <c r="J4674" s="30"/>
      <c r="K4674" s="30"/>
      <c r="L4674" s="30"/>
      <c r="M4674" s="30"/>
      <c r="N4674" s="30"/>
      <c r="O4674" s="30"/>
      <c r="P4674" s="30"/>
      <c r="Q4674" s="30"/>
      <c r="R4674" s="30"/>
      <c r="S4674" s="30"/>
      <c r="T4674" s="30"/>
      <c r="U4674" s="30"/>
      <c r="V4674" s="30"/>
      <c r="W4674" s="30"/>
      <c r="X4674" s="31"/>
      <c r="Y4674" s="30"/>
      <c r="Z4674" s="32"/>
    </row>
    <row r="4675" spans="2:26" x14ac:dyDescent="0.2">
      <c r="B4675" s="34"/>
      <c r="C4675" s="30"/>
      <c r="D4675" s="30"/>
      <c r="E4675" s="30"/>
      <c r="F4675" s="30"/>
      <c r="G4675" s="30"/>
      <c r="H4675" s="30"/>
      <c r="I4675" s="30"/>
      <c r="J4675" s="30"/>
      <c r="K4675" s="30"/>
      <c r="L4675" s="30"/>
      <c r="M4675" s="30"/>
      <c r="N4675" s="30"/>
      <c r="O4675" s="30"/>
      <c r="P4675" s="30"/>
      <c r="Q4675" s="30"/>
      <c r="R4675" s="30"/>
      <c r="S4675" s="30"/>
      <c r="T4675" s="30"/>
      <c r="U4675" s="30"/>
      <c r="V4675" s="30"/>
      <c r="W4675" s="30"/>
      <c r="X4675" s="31"/>
      <c r="Y4675" s="30"/>
      <c r="Z4675" s="32"/>
    </row>
    <row r="4676" spans="2:26" x14ac:dyDescent="0.2">
      <c r="B4676" s="34"/>
      <c r="C4676" s="30"/>
      <c r="D4676" s="30"/>
      <c r="E4676" s="30"/>
      <c r="F4676" s="30"/>
      <c r="G4676" s="30"/>
      <c r="H4676" s="30"/>
      <c r="I4676" s="30"/>
      <c r="J4676" s="30"/>
      <c r="K4676" s="30"/>
      <c r="L4676" s="30"/>
      <c r="M4676" s="30"/>
      <c r="N4676" s="30"/>
      <c r="O4676" s="30"/>
      <c r="P4676" s="30"/>
      <c r="Q4676" s="30"/>
      <c r="R4676" s="30"/>
      <c r="S4676" s="30"/>
      <c r="T4676" s="30"/>
      <c r="U4676" s="30"/>
      <c r="V4676" s="30"/>
      <c r="W4676" s="30"/>
      <c r="X4676" s="31"/>
      <c r="Y4676" s="30"/>
      <c r="Z4676" s="32"/>
    </row>
    <row r="4677" spans="2:26" x14ac:dyDescent="0.2">
      <c r="B4677" s="34"/>
      <c r="C4677" s="30"/>
      <c r="D4677" s="30"/>
      <c r="E4677" s="30"/>
      <c r="F4677" s="30"/>
      <c r="G4677" s="30"/>
      <c r="H4677" s="30"/>
      <c r="I4677" s="30"/>
      <c r="J4677" s="30"/>
      <c r="K4677" s="30"/>
      <c r="L4677" s="30"/>
      <c r="M4677" s="30"/>
      <c r="N4677" s="30"/>
      <c r="O4677" s="30"/>
      <c r="P4677" s="30"/>
      <c r="Q4677" s="30"/>
      <c r="R4677" s="30"/>
      <c r="S4677" s="30"/>
      <c r="T4677" s="30"/>
      <c r="U4677" s="30"/>
      <c r="V4677" s="30"/>
      <c r="W4677" s="30"/>
      <c r="X4677" s="31"/>
      <c r="Y4677" s="30"/>
      <c r="Z4677" s="32"/>
    </row>
    <row r="4678" spans="2:26" x14ac:dyDescent="0.2">
      <c r="B4678" s="34"/>
      <c r="C4678" s="30"/>
      <c r="D4678" s="30"/>
      <c r="E4678" s="30"/>
      <c r="F4678" s="30"/>
      <c r="G4678" s="30"/>
      <c r="H4678" s="30"/>
      <c r="I4678" s="30"/>
      <c r="J4678" s="30"/>
      <c r="K4678" s="30"/>
      <c r="L4678" s="30"/>
      <c r="M4678" s="30"/>
      <c r="N4678" s="30"/>
      <c r="O4678" s="30"/>
      <c r="P4678" s="30"/>
      <c r="Q4678" s="30"/>
      <c r="R4678" s="30"/>
      <c r="S4678" s="30"/>
      <c r="T4678" s="30"/>
      <c r="U4678" s="30"/>
      <c r="V4678" s="30"/>
      <c r="W4678" s="30"/>
      <c r="X4678" s="31"/>
      <c r="Y4678" s="30"/>
      <c r="Z4678" s="32"/>
    </row>
    <row r="4679" spans="2:26" x14ac:dyDescent="0.2">
      <c r="B4679" s="34"/>
      <c r="C4679" s="30"/>
      <c r="D4679" s="30"/>
      <c r="E4679" s="30"/>
      <c r="F4679" s="30"/>
      <c r="G4679" s="30"/>
      <c r="H4679" s="30"/>
      <c r="I4679" s="30"/>
      <c r="J4679" s="30"/>
      <c r="K4679" s="30"/>
      <c r="L4679" s="30"/>
      <c r="M4679" s="30"/>
      <c r="N4679" s="30"/>
      <c r="O4679" s="30"/>
      <c r="P4679" s="30"/>
      <c r="Q4679" s="30"/>
      <c r="R4679" s="30"/>
      <c r="S4679" s="30"/>
      <c r="T4679" s="30"/>
      <c r="U4679" s="30"/>
      <c r="V4679" s="30"/>
      <c r="W4679" s="30"/>
      <c r="X4679" s="31"/>
      <c r="Y4679" s="30"/>
      <c r="Z4679" s="32"/>
    </row>
    <row r="4680" spans="2:26" x14ac:dyDescent="0.2">
      <c r="B4680" s="34"/>
      <c r="C4680" s="30"/>
      <c r="D4680" s="30"/>
      <c r="E4680" s="30"/>
      <c r="F4680" s="30"/>
      <c r="G4680" s="30"/>
      <c r="H4680" s="30"/>
      <c r="I4680" s="30"/>
      <c r="J4680" s="30"/>
      <c r="K4680" s="30"/>
      <c r="L4680" s="30"/>
      <c r="M4680" s="30"/>
      <c r="N4680" s="30"/>
      <c r="O4680" s="30"/>
      <c r="P4680" s="30"/>
      <c r="Q4680" s="30"/>
      <c r="R4680" s="30"/>
      <c r="S4680" s="30"/>
      <c r="T4680" s="30"/>
      <c r="U4680" s="30"/>
      <c r="V4680" s="30"/>
      <c r="W4680" s="30"/>
      <c r="X4680" s="31"/>
      <c r="Y4680" s="30"/>
      <c r="Z4680" s="32"/>
    </row>
    <row r="4681" spans="2:26" x14ac:dyDescent="0.2">
      <c r="B4681" s="34"/>
      <c r="C4681" s="30"/>
      <c r="D4681" s="30"/>
      <c r="E4681" s="30"/>
      <c r="F4681" s="30"/>
      <c r="G4681" s="30"/>
      <c r="H4681" s="30"/>
      <c r="I4681" s="30"/>
      <c r="J4681" s="30"/>
      <c r="K4681" s="30"/>
      <c r="L4681" s="30"/>
      <c r="M4681" s="30"/>
      <c r="N4681" s="30"/>
      <c r="O4681" s="30"/>
      <c r="P4681" s="30"/>
      <c r="Q4681" s="30"/>
      <c r="R4681" s="30"/>
      <c r="S4681" s="30"/>
      <c r="T4681" s="30"/>
      <c r="U4681" s="30"/>
      <c r="V4681" s="30"/>
      <c r="W4681" s="30"/>
      <c r="X4681" s="31"/>
      <c r="Y4681" s="30"/>
      <c r="Z4681" s="32"/>
    </row>
    <row r="4682" spans="2:26" x14ac:dyDescent="0.2">
      <c r="B4682" s="34"/>
      <c r="C4682" s="30"/>
      <c r="D4682" s="30"/>
      <c r="E4682" s="30"/>
      <c r="F4682" s="30"/>
      <c r="G4682" s="30"/>
      <c r="H4682" s="30"/>
      <c r="I4682" s="30"/>
      <c r="J4682" s="30"/>
      <c r="K4682" s="30"/>
      <c r="L4682" s="30"/>
      <c r="M4682" s="30"/>
      <c r="N4682" s="30"/>
      <c r="O4682" s="30"/>
      <c r="P4682" s="30"/>
      <c r="Q4682" s="30"/>
      <c r="R4682" s="30"/>
      <c r="S4682" s="30"/>
      <c r="T4682" s="30"/>
      <c r="U4682" s="30"/>
      <c r="V4682" s="30"/>
      <c r="W4682" s="30"/>
      <c r="X4682" s="31"/>
      <c r="Y4682" s="30"/>
      <c r="Z4682" s="32"/>
    </row>
    <row r="4683" spans="2:26" x14ac:dyDescent="0.2">
      <c r="B4683" s="34"/>
      <c r="C4683" s="30"/>
      <c r="D4683" s="30"/>
      <c r="E4683" s="30"/>
      <c r="F4683" s="30"/>
      <c r="G4683" s="30"/>
      <c r="H4683" s="30"/>
      <c r="I4683" s="30"/>
      <c r="J4683" s="30"/>
      <c r="K4683" s="30"/>
      <c r="L4683" s="30"/>
      <c r="M4683" s="30"/>
      <c r="N4683" s="30"/>
      <c r="O4683" s="30"/>
      <c r="P4683" s="30"/>
      <c r="Q4683" s="30"/>
      <c r="R4683" s="30"/>
      <c r="S4683" s="30"/>
      <c r="T4683" s="30"/>
      <c r="U4683" s="30"/>
      <c r="V4683" s="30"/>
      <c r="W4683" s="30"/>
      <c r="X4683" s="31"/>
      <c r="Y4683" s="30"/>
      <c r="Z4683" s="32"/>
    </row>
    <row r="4684" spans="2:26" x14ac:dyDescent="0.2">
      <c r="B4684" s="34"/>
      <c r="C4684" s="30"/>
      <c r="D4684" s="30"/>
      <c r="E4684" s="30"/>
      <c r="F4684" s="30"/>
      <c r="G4684" s="30"/>
      <c r="H4684" s="30"/>
      <c r="I4684" s="30"/>
      <c r="J4684" s="30"/>
      <c r="K4684" s="30"/>
      <c r="L4684" s="30"/>
      <c r="M4684" s="30"/>
      <c r="N4684" s="30"/>
      <c r="O4684" s="30"/>
      <c r="P4684" s="30"/>
      <c r="Q4684" s="30"/>
      <c r="R4684" s="30"/>
      <c r="S4684" s="30"/>
      <c r="T4684" s="30"/>
      <c r="U4684" s="30"/>
      <c r="V4684" s="30"/>
      <c r="W4684" s="30"/>
      <c r="X4684" s="31"/>
      <c r="Y4684" s="30"/>
      <c r="Z4684" s="32"/>
    </row>
    <row r="4685" spans="2:26" x14ac:dyDescent="0.2">
      <c r="B4685" s="34"/>
      <c r="C4685" s="30"/>
      <c r="D4685" s="30"/>
      <c r="E4685" s="30"/>
      <c r="F4685" s="30"/>
      <c r="G4685" s="30"/>
      <c r="H4685" s="30"/>
      <c r="I4685" s="30"/>
      <c r="J4685" s="30"/>
      <c r="K4685" s="30"/>
      <c r="L4685" s="30"/>
      <c r="M4685" s="30"/>
      <c r="N4685" s="30"/>
      <c r="O4685" s="30"/>
      <c r="P4685" s="30"/>
      <c r="Q4685" s="30"/>
      <c r="R4685" s="30"/>
      <c r="S4685" s="30"/>
      <c r="T4685" s="30"/>
      <c r="U4685" s="30"/>
      <c r="V4685" s="30"/>
      <c r="W4685" s="30"/>
      <c r="X4685" s="31"/>
      <c r="Y4685" s="30"/>
      <c r="Z4685" s="32"/>
    </row>
    <row r="4686" spans="2:26" x14ac:dyDescent="0.2">
      <c r="B4686" s="34"/>
      <c r="C4686" s="30"/>
      <c r="D4686" s="30"/>
      <c r="E4686" s="30"/>
      <c r="F4686" s="30"/>
      <c r="G4686" s="30"/>
      <c r="H4686" s="30"/>
      <c r="I4686" s="30"/>
      <c r="J4686" s="30"/>
      <c r="K4686" s="30"/>
      <c r="L4686" s="30"/>
      <c r="M4686" s="30"/>
      <c r="N4686" s="30"/>
      <c r="O4686" s="30"/>
      <c r="P4686" s="30"/>
      <c r="Q4686" s="30"/>
      <c r="R4686" s="30"/>
      <c r="S4686" s="30"/>
      <c r="T4686" s="30"/>
      <c r="U4686" s="30"/>
      <c r="V4686" s="30"/>
      <c r="W4686" s="30"/>
      <c r="X4686" s="31"/>
      <c r="Y4686" s="30"/>
      <c r="Z4686" s="32"/>
    </row>
    <row r="4687" spans="2:26" x14ac:dyDescent="0.2">
      <c r="B4687" s="34"/>
      <c r="C4687" s="30"/>
      <c r="D4687" s="30"/>
      <c r="E4687" s="30"/>
      <c r="F4687" s="30"/>
      <c r="G4687" s="30"/>
      <c r="H4687" s="30"/>
      <c r="I4687" s="30"/>
      <c r="J4687" s="30"/>
      <c r="K4687" s="30"/>
      <c r="L4687" s="30"/>
      <c r="M4687" s="30"/>
      <c r="N4687" s="30"/>
      <c r="O4687" s="30"/>
      <c r="P4687" s="30"/>
      <c r="Q4687" s="30"/>
      <c r="R4687" s="30"/>
      <c r="S4687" s="30"/>
      <c r="T4687" s="30"/>
      <c r="U4687" s="30"/>
      <c r="V4687" s="30"/>
      <c r="W4687" s="30"/>
      <c r="X4687" s="31"/>
      <c r="Y4687" s="30"/>
      <c r="Z4687" s="32"/>
    </row>
    <row r="4688" spans="2:26" x14ac:dyDescent="0.2">
      <c r="B4688" s="34"/>
      <c r="C4688" s="30"/>
      <c r="D4688" s="30"/>
      <c r="E4688" s="30"/>
      <c r="F4688" s="30"/>
      <c r="G4688" s="30"/>
      <c r="H4688" s="30"/>
      <c r="I4688" s="30"/>
      <c r="J4688" s="30"/>
      <c r="K4688" s="30"/>
      <c r="L4688" s="30"/>
      <c r="M4688" s="30"/>
      <c r="N4688" s="30"/>
      <c r="O4688" s="30"/>
      <c r="P4688" s="30"/>
      <c r="Q4688" s="30"/>
      <c r="R4688" s="30"/>
      <c r="S4688" s="30"/>
      <c r="T4688" s="30"/>
      <c r="U4688" s="30"/>
      <c r="V4688" s="30"/>
      <c r="W4688" s="30"/>
      <c r="X4688" s="31"/>
      <c r="Y4688" s="30"/>
      <c r="Z4688" s="32"/>
    </row>
    <row r="4689" spans="2:26" x14ac:dyDescent="0.2">
      <c r="B4689" s="34"/>
      <c r="C4689" s="30"/>
      <c r="D4689" s="30"/>
      <c r="E4689" s="30"/>
      <c r="F4689" s="30"/>
      <c r="G4689" s="30"/>
      <c r="H4689" s="30"/>
      <c r="I4689" s="30"/>
      <c r="J4689" s="30"/>
      <c r="K4689" s="30"/>
      <c r="L4689" s="30"/>
      <c r="M4689" s="30"/>
      <c r="N4689" s="30"/>
      <c r="O4689" s="30"/>
      <c r="P4689" s="30"/>
      <c r="Q4689" s="30"/>
      <c r="R4689" s="30"/>
      <c r="S4689" s="30"/>
      <c r="T4689" s="30"/>
      <c r="U4689" s="30"/>
      <c r="V4689" s="30"/>
      <c r="W4689" s="30"/>
      <c r="X4689" s="31"/>
      <c r="Y4689" s="30"/>
      <c r="Z4689" s="32"/>
    </row>
    <row r="4690" spans="2:26" x14ac:dyDescent="0.2">
      <c r="B4690" s="34"/>
      <c r="C4690" s="30"/>
      <c r="D4690" s="30"/>
      <c r="E4690" s="30"/>
      <c r="F4690" s="30"/>
      <c r="G4690" s="30"/>
      <c r="H4690" s="30"/>
      <c r="I4690" s="30"/>
      <c r="J4690" s="30"/>
      <c r="K4690" s="30"/>
      <c r="L4690" s="30"/>
      <c r="M4690" s="30"/>
      <c r="N4690" s="30"/>
      <c r="O4690" s="30"/>
      <c r="P4690" s="30"/>
      <c r="Q4690" s="30"/>
      <c r="R4690" s="30"/>
      <c r="S4690" s="30"/>
      <c r="T4690" s="30"/>
      <c r="U4690" s="30"/>
      <c r="V4690" s="30"/>
      <c r="W4690" s="30"/>
      <c r="X4690" s="31"/>
      <c r="Y4690" s="30"/>
      <c r="Z4690" s="32"/>
    </row>
    <row r="4691" spans="2:26" x14ac:dyDescent="0.2">
      <c r="B4691" s="34"/>
      <c r="C4691" s="30"/>
      <c r="D4691" s="30"/>
      <c r="E4691" s="30"/>
      <c r="F4691" s="30"/>
      <c r="G4691" s="30"/>
      <c r="H4691" s="30"/>
      <c r="I4691" s="30"/>
      <c r="J4691" s="30"/>
      <c r="K4691" s="30"/>
      <c r="L4691" s="30"/>
      <c r="M4691" s="30"/>
      <c r="N4691" s="30"/>
      <c r="O4691" s="30"/>
      <c r="P4691" s="30"/>
      <c r="Q4691" s="30"/>
      <c r="R4691" s="30"/>
      <c r="S4691" s="30"/>
      <c r="T4691" s="30"/>
      <c r="U4691" s="30"/>
      <c r="V4691" s="30"/>
      <c r="W4691" s="30"/>
      <c r="X4691" s="31"/>
      <c r="Y4691" s="30"/>
      <c r="Z4691" s="32"/>
    </row>
    <row r="4692" spans="2:26" x14ac:dyDescent="0.2">
      <c r="B4692" s="34"/>
      <c r="C4692" s="30"/>
      <c r="D4692" s="30"/>
      <c r="E4692" s="30"/>
      <c r="F4692" s="30"/>
      <c r="G4692" s="30"/>
      <c r="H4692" s="30"/>
      <c r="I4692" s="30"/>
      <c r="J4692" s="30"/>
      <c r="K4692" s="30"/>
      <c r="L4692" s="30"/>
      <c r="M4692" s="30"/>
      <c r="N4692" s="30"/>
      <c r="O4692" s="30"/>
      <c r="P4692" s="30"/>
      <c r="Q4692" s="30"/>
      <c r="R4692" s="30"/>
      <c r="S4692" s="30"/>
      <c r="T4692" s="30"/>
      <c r="U4692" s="30"/>
      <c r="V4692" s="30"/>
      <c r="W4692" s="30"/>
      <c r="X4692" s="31"/>
      <c r="Y4692" s="30"/>
      <c r="Z4692" s="32"/>
    </row>
    <row r="4693" spans="2:26" x14ac:dyDescent="0.2">
      <c r="B4693" s="34"/>
      <c r="C4693" s="30"/>
      <c r="D4693" s="30"/>
      <c r="E4693" s="30"/>
      <c r="F4693" s="30"/>
      <c r="G4693" s="30"/>
      <c r="H4693" s="30"/>
      <c r="I4693" s="30"/>
      <c r="J4693" s="30"/>
      <c r="K4693" s="30"/>
      <c r="L4693" s="30"/>
      <c r="M4693" s="30"/>
      <c r="N4693" s="30"/>
      <c r="O4693" s="30"/>
      <c r="P4693" s="30"/>
      <c r="Q4693" s="30"/>
      <c r="R4693" s="30"/>
      <c r="S4693" s="30"/>
      <c r="T4693" s="30"/>
      <c r="U4693" s="30"/>
      <c r="V4693" s="30"/>
      <c r="W4693" s="30"/>
      <c r="X4693" s="31"/>
      <c r="Y4693" s="30"/>
      <c r="Z4693" s="32"/>
    </row>
    <row r="4694" spans="2:26" x14ac:dyDescent="0.2">
      <c r="B4694" s="34"/>
      <c r="C4694" s="30"/>
      <c r="D4694" s="30"/>
      <c r="E4694" s="30"/>
      <c r="F4694" s="30"/>
      <c r="G4694" s="30"/>
      <c r="H4694" s="30"/>
      <c r="I4694" s="30"/>
      <c r="J4694" s="30"/>
      <c r="K4694" s="30"/>
      <c r="L4694" s="30"/>
      <c r="M4694" s="30"/>
      <c r="N4694" s="30"/>
      <c r="O4694" s="30"/>
      <c r="P4694" s="30"/>
      <c r="Q4694" s="30"/>
      <c r="R4694" s="30"/>
      <c r="S4694" s="30"/>
      <c r="T4694" s="30"/>
      <c r="U4694" s="30"/>
      <c r="V4694" s="30"/>
      <c r="W4694" s="30"/>
      <c r="X4694" s="31"/>
      <c r="Y4694" s="30"/>
      <c r="Z4694" s="32"/>
    </row>
    <row r="4695" spans="2:26" x14ac:dyDescent="0.2">
      <c r="B4695" s="34"/>
      <c r="C4695" s="30"/>
      <c r="D4695" s="30"/>
      <c r="E4695" s="30"/>
      <c r="F4695" s="30"/>
      <c r="G4695" s="30"/>
      <c r="H4695" s="30"/>
      <c r="I4695" s="30"/>
      <c r="J4695" s="30"/>
      <c r="K4695" s="30"/>
      <c r="L4695" s="30"/>
      <c r="M4695" s="30"/>
      <c r="N4695" s="30"/>
      <c r="O4695" s="30"/>
      <c r="P4695" s="30"/>
      <c r="Q4695" s="30"/>
      <c r="R4695" s="30"/>
      <c r="S4695" s="30"/>
      <c r="T4695" s="30"/>
      <c r="U4695" s="30"/>
      <c r="V4695" s="30"/>
      <c r="W4695" s="30"/>
      <c r="X4695" s="31"/>
      <c r="Y4695" s="30"/>
      <c r="Z4695" s="32"/>
    </row>
    <row r="4696" spans="2:26" x14ac:dyDescent="0.2">
      <c r="B4696" s="34"/>
      <c r="C4696" s="30"/>
      <c r="D4696" s="30"/>
      <c r="E4696" s="30"/>
      <c r="F4696" s="30"/>
      <c r="G4696" s="30"/>
      <c r="H4696" s="30"/>
      <c r="I4696" s="30"/>
      <c r="J4696" s="30"/>
      <c r="K4696" s="30"/>
      <c r="L4696" s="30"/>
      <c r="M4696" s="30"/>
      <c r="N4696" s="30"/>
      <c r="O4696" s="30"/>
      <c r="P4696" s="30"/>
      <c r="Q4696" s="30"/>
      <c r="R4696" s="30"/>
      <c r="S4696" s="30"/>
      <c r="T4696" s="30"/>
      <c r="U4696" s="30"/>
      <c r="V4696" s="30"/>
      <c r="W4696" s="30"/>
      <c r="X4696" s="31"/>
      <c r="Y4696" s="30"/>
      <c r="Z4696" s="32"/>
    </row>
    <row r="4697" spans="2:26" x14ac:dyDescent="0.2">
      <c r="B4697" s="34"/>
      <c r="C4697" s="30"/>
      <c r="D4697" s="30"/>
      <c r="E4697" s="30"/>
      <c r="F4697" s="30"/>
      <c r="G4697" s="30"/>
      <c r="H4697" s="30"/>
      <c r="I4697" s="30"/>
      <c r="J4697" s="30"/>
      <c r="K4697" s="30"/>
      <c r="L4697" s="30"/>
      <c r="M4697" s="30"/>
      <c r="N4697" s="30"/>
      <c r="O4697" s="30"/>
      <c r="P4697" s="30"/>
      <c r="Q4697" s="30"/>
      <c r="R4697" s="30"/>
      <c r="S4697" s="30"/>
      <c r="T4697" s="30"/>
      <c r="U4697" s="30"/>
      <c r="V4697" s="30"/>
      <c r="W4697" s="30"/>
      <c r="X4697" s="31"/>
      <c r="Y4697" s="30"/>
      <c r="Z4697" s="32"/>
    </row>
    <row r="4698" spans="2:26" x14ac:dyDescent="0.2">
      <c r="B4698" s="34"/>
      <c r="C4698" s="30"/>
      <c r="D4698" s="30"/>
      <c r="E4698" s="30"/>
      <c r="F4698" s="30"/>
      <c r="G4698" s="30"/>
      <c r="H4698" s="30"/>
      <c r="I4698" s="30"/>
      <c r="J4698" s="30"/>
      <c r="K4698" s="30"/>
      <c r="L4698" s="30"/>
      <c r="M4698" s="30"/>
      <c r="N4698" s="30"/>
      <c r="O4698" s="30"/>
      <c r="P4698" s="30"/>
      <c r="Q4698" s="30"/>
      <c r="R4698" s="30"/>
      <c r="S4698" s="30"/>
      <c r="T4698" s="30"/>
      <c r="U4698" s="30"/>
      <c r="V4698" s="30"/>
      <c r="W4698" s="30"/>
      <c r="X4698" s="31"/>
      <c r="Y4698" s="30"/>
      <c r="Z4698" s="32"/>
    </row>
    <row r="4699" spans="2:26" x14ac:dyDescent="0.2">
      <c r="B4699" s="34"/>
      <c r="C4699" s="30"/>
      <c r="D4699" s="30"/>
      <c r="E4699" s="30"/>
      <c r="F4699" s="30"/>
      <c r="G4699" s="30"/>
      <c r="H4699" s="30"/>
      <c r="I4699" s="30"/>
      <c r="J4699" s="30"/>
      <c r="K4699" s="30"/>
      <c r="L4699" s="30"/>
      <c r="M4699" s="30"/>
      <c r="N4699" s="30"/>
      <c r="O4699" s="30"/>
      <c r="P4699" s="30"/>
      <c r="Q4699" s="30"/>
      <c r="R4699" s="30"/>
      <c r="S4699" s="30"/>
      <c r="T4699" s="30"/>
      <c r="U4699" s="30"/>
      <c r="V4699" s="30"/>
      <c r="W4699" s="30"/>
      <c r="X4699" s="31"/>
      <c r="Y4699" s="30"/>
      <c r="Z4699" s="32"/>
    </row>
    <row r="4700" spans="2:26" x14ac:dyDescent="0.2">
      <c r="B4700" s="34"/>
      <c r="C4700" s="30"/>
      <c r="D4700" s="30"/>
      <c r="E4700" s="30"/>
      <c r="F4700" s="30"/>
      <c r="G4700" s="30"/>
      <c r="H4700" s="30"/>
      <c r="I4700" s="30"/>
      <c r="J4700" s="30"/>
      <c r="K4700" s="30"/>
      <c r="L4700" s="30"/>
      <c r="M4700" s="30"/>
      <c r="N4700" s="30"/>
      <c r="O4700" s="30"/>
      <c r="P4700" s="30"/>
      <c r="Q4700" s="30"/>
      <c r="R4700" s="30"/>
      <c r="S4700" s="30"/>
      <c r="T4700" s="30"/>
      <c r="U4700" s="30"/>
      <c r="V4700" s="30"/>
      <c r="W4700" s="30"/>
      <c r="X4700" s="31"/>
      <c r="Y4700" s="30"/>
      <c r="Z4700" s="32"/>
    </row>
    <row r="4701" spans="2:26" x14ac:dyDescent="0.2">
      <c r="B4701" s="34"/>
      <c r="C4701" s="30"/>
      <c r="D4701" s="30"/>
      <c r="E4701" s="30"/>
      <c r="F4701" s="30"/>
      <c r="G4701" s="30"/>
      <c r="H4701" s="30"/>
      <c r="I4701" s="30"/>
      <c r="J4701" s="30"/>
      <c r="K4701" s="30"/>
      <c r="L4701" s="30"/>
      <c r="M4701" s="30"/>
      <c r="N4701" s="30"/>
      <c r="O4701" s="30"/>
      <c r="P4701" s="30"/>
      <c r="Q4701" s="30"/>
      <c r="R4701" s="30"/>
      <c r="S4701" s="30"/>
      <c r="T4701" s="30"/>
      <c r="U4701" s="30"/>
      <c r="V4701" s="30"/>
      <c r="W4701" s="30"/>
      <c r="X4701" s="31"/>
      <c r="Y4701" s="30"/>
      <c r="Z4701" s="32"/>
    </row>
    <row r="4702" spans="2:26" x14ac:dyDescent="0.2">
      <c r="B4702" s="34"/>
      <c r="C4702" s="30"/>
      <c r="D4702" s="30"/>
      <c r="E4702" s="30"/>
      <c r="F4702" s="30"/>
      <c r="G4702" s="30"/>
      <c r="H4702" s="30"/>
      <c r="I4702" s="30"/>
      <c r="J4702" s="30"/>
      <c r="K4702" s="30"/>
      <c r="L4702" s="30"/>
      <c r="M4702" s="30"/>
      <c r="N4702" s="30"/>
      <c r="O4702" s="30"/>
      <c r="P4702" s="30"/>
      <c r="Q4702" s="30"/>
      <c r="R4702" s="30"/>
      <c r="S4702" s="30"/>
      <c r="T4702" s="30"/>
      <c r="U4702" s="30"/>
      <c r="V4702" s="30"/>
      <c r="W4702" s="30"/>
      <c r="X4702" s="31"/>
      <c r="Y4702" s="30"/>
      <c r="Z4702" s="32"/>
    </row>
    <row r="4703" spans="2:26" x14ac:dyDescent="0.2">
      <c r="B4703" s="34"/>
      <c r="C4703" s="30"/>
      <c r="D4703" s="30"/>
      <c r="E4703" s="30"/>
      <c r="F4703" s="30"/>
      <c r="G4703" s="30"/>
      <c r="H4703" s="30"/>
      <c r="I4703" s="30"/>
      <c r="J4703" s="30"/>
      <c r="K4703" s="30"/>
      <c r="L4703" s="30"/>
      <c r="M4703" s="30"/>
      <c r="N4703" s="30"/>
      <c r="O4703" s="30"/>
      <c r="P4703" s="30"/>
      <c r="Q4703" s="30"/>
      <c r="R4703" s="30"/>
      <c r="S4703" s="30"/>
      <c r="T4703" s="30"/>
      <c r="U4703" s="30"/>
      <c r="V4703" s="30"/>
      <c r="W4703" s="30"/>
      <c r="X4703" s="31"/>
      <c r="Y4703" s="30"/>
      <c r="Z4703" s="32"/>
    </row>
    <row r="4704" spans="2:26" x14ac:dyDescent="0.2">
      <c r="B4704" s="34"/>
      <c r="C4704" s="30"/>
      <c r="D4704" s="30"/>
      <c r="E4704" s="30"/>
      <c r="F4704" s="30"/>
      <c r="G4704" s="30"/>
      <c r="H4704" s="30"/>
      <c r="I4704" s="30"/>
      <c r="J4704" s="30"/>
      <c r="K4704" s="30"/>
      <c r="L4704" s="30"/>
      <c r="M4704" s="30"/>
      <c r="N4704" s="30"/>
      <c r="O4704" s="30"/>
      <c r="P4704" s="30"/>
      <c r="Q4704" s="30"/>
      <c r="R4704" s="30"/>
      <c r="S4704" s="30"/>
      <c r="T4704" s="30"/>
      <c r="U4704" s="30"/>
      <c r="V4704" s="30"/>
      <c r="W4704" s="30"/>
      <c r="X4704" s="31"/>
      <c r="Y4704" s="30"/>
      <c r="Z4704" s="32"/>
    </row>
    <row r="4705" spans="2:26" x14ac:dyDescent="0.2">
      <c r="B4705" s="34"/>
      <c r="C4705" s="30"/>
      <c r="D4705" s="30"/>
      <c r="E4705" s="30"/>
      <c r="F4705" s="30"/>
      <c r="G4705" s="30"/>
      <c r="H4705" s="30"/>
      <c r="I4705" s="30"/>
      <c r="J4705" s="30"/>
      <c r="K4705" s="30"/>
      <c r="L4705" s="30"/>
      <c r="M4705" s="30"/>
      <c r="N4705" s="30"/>
      <c r="O4705" s="30"/>
      <c r="P4705" s="30"/>
      <c r="Q4705" s="30"/>
      <c r="R4705" s="30"/>
      <c r="S4705" s="30"/>
      <c r="T4705" s="30"/>
      <c r="U4705" s="30"/>
      <c r="V4705" s="30"/>
      <c r="W4705" s="30"/>
      <c r="X4705" s="31"/>
      <c r="Y4705" s="30"/>
      <c r="Z4705" s="32"/>
    </row>
    <row r="4706" spans="2:26" x14ac:dyDescent="0.2">
      <c r="B4706" s="34"/>
      <c r="C4706" s="30"/>
      <c r="D4706" s="30"/>
      <c r="E4706" s="30"/>
      <c r="F4706" s="30"/>
      <c r="G4706" s="30"/>
      <c r="H4706" s="30"/>
      <c r="I4706" s="30"/>
      <c r="J4706" s="30"/>
      <c r="K4706" s="30"/>
      <c r="L4706" s="30"/>
      <c r="M4706" s="30"/>
      <c r="N4706" s="30"/>
      <c r="O4706" s="30"/>
      <c r="P4706" s="30"/>
      <c r="Q4706" s="30"/>
      <c r="R4706" s="30"/>
      <c r="S4706" s="30"/>
      <c r="T4706" s="30"/>
      <c r="U4706" s="30"/>
      <c r="V4706" s="30"/>
      <c r="W4706" s="30"/>
      <c r="X4706" s="31"/>
      <c r="Y4706" s="30"/>
      <c r="Z4706" s="32"/>
    </row>
    <row r="4707" spans="2:26" x14ac:dyDescent="0.2">
      <c r="B4707" s="34"/>
      <c r="C4707" s="30"/>
      <c r="D4707" s="30"/>
      <c r="E4707" s="30"/>
      <c r="F4707" s="30"/>
      <c r="G4707" s="30"/>
      <c r="H4707" s="30"/>
      <c r="I4707" s="30"/>
      <c r="J4707" s="30"/>
      <c r="K4707" s="30"/>
      <c r="L4707" s="30"/>
      <c r="M4707" s="30"/>
      <c r="N4707" s="30"/>
      <c r="O4707" s="30"/>
      <c r="P4707" s="30"/>
      <c r="Q4707" s="30"/>
      <c r="R4707" s="30"/>
      <c r="S4707" s="30"/>
      <c r="T4707" s="30"/>
      <c r="U4707" s="30"/>
      <c r="V4707" s="30"/>
      <c r="W4707" s="30"/>
      <c r="X4707" s="31"/>
      <c r="Y4707" s="30"/>
      <c r="Z4707" s="32"/>
    </row>
    <row r="4708" spans="2:26" x14ac:dyDescent="0.2">
      <c r="B4708" s="34"/>
      <c r="C4708" s="30"/>
      <c r="D4708" s="30"/>
      <c r="E4708" s="30"/>
      <c r="F4708" s="30"/>
      <c r="G4708" s="30"/>
      <c r="H4708" s="30"/>
      <c r="I4708" s="30"/>
      <c r="J4708" s="30"/>
      <c r="K4708" s="30"/>
      <c r="L4708" s="30"/>
      <c r="M4708" s="30"/>
      <c r="N4708" s="30"/>
      <c r="O4708" s="30"/>
      <c r="P4708" s="30"/>
      <c r="Q4708" s="30"/>
      <c r="R4708" s="30"/>
      <c r="S4708" s="30"/>
      <c r="T4708" s="30"/>
      <c r="U4708" s="30"/>
      <c r="V4708" s="30"/>
      <c r="W4708" s="30"/>
      <c r="X4708" s="31"/>
      <c r="Y4708" s="30"/>
      <c r="Z4708" s="32"/>
    </row>
    <row r="4709" spans="2:26" x14ac:dyDescent="0.2">
      <c r="B4709" s="34"/>
      <c r="C4709" s="30"/>
      <c r="D4709" s="30"/>
      <c r="E4709" s="30"/>
      <c r="F4709" s="30"/>
      <c r="G4709" s="30"/>
      <c r="H4709" s="30"/>
      <c r="I4709" s="30"/>
      <c r="J4709" s="30"/>
      <c r="K4709" s="30"/>
      <c r="L4709" s="30"/>
      <c r="M4709" s="30"/>
      <c r="N4709" s="30"/>
      <c r="O4709" s="30"/>
      <c r="P4709" s="30"/>
      <c r="Q4709" s="30"/>
      <c r="R4709" s="30"/>
      <c r="S4709" s="30"/>
      <c r="T4709" s="30"/>
      <c r="U4709" s="30"/>
      <c r="V4709" s="30"/>
      <c r="W4709" s="30"/>
      <c r="X4709" s="31"/>
      <c r="Y4709" s="30"/>
      <c r="Z4709" s="32"/>
    </row>
    <row r="4710" spans="2:26" x14ac:dyDescent="0.2">
      <c r="B4710" s="34"/>
      <c r="C4710" s="30"/>
      <c r="D4710" s="30"/>
      <c r="E4710" s="30"/>
      <c r="F4710" s="30"/>
      <c r="G4710" s="30"/>
      <c r="H4710" s="30"/>
      <c r="I4710" s="30"/>
      <c r="J4710" s="30"/>
      <c r="K4710" s="30"/>
      <c r="L4710" s="30"/>
      <c r="M4710" s="30"/>
      <c r="N4710" s="30"/>
      <c r="O4710" s="30"/>
      <c r="P4710" s="30"/>
      <c r="Q4710" s="30"/>
      <c r="R4710" s="30"/>
      <c r="S4710" s="30"/>
      <c r="T4710" s="30"/>
      <c r="U4710" s="30"/>
      <c r="V4710" s="30"/>
      <c r="W4710" s="30"/>
      <c r="X4710" s="31"/>
      <c r="Y4710" s="30"/>
      <c r="Z4710" s="32"/>
    </row>
    <row r="4711" spans="2:26" x14ac:dyDescent="0.2">
      <c r="B4711" s="34"/>
      <c r="C4711" s="30"/>
      <c r="D4711" s="30"/>
      <c r="E4711" s="30"/>
      <c r="F4711" s="30"/>
      <c r="G4711" s="30"/>
      <c r="H4711" s="30"/>
      <c r="I4711" s="30"/>
      <c r="J4711" s="30"/>
      <c r="K4711" s="30"/>
      <c r="L4711" s="30"/>
      <c r="M4711" s="30"/>
      <c r="N4711" s="30"/>
      <c r="O4711" s="30"/>
      <c r="P4711" s="30"/>
      <c r="Q4711" s="30"/>
      <c r="R4711" s="30"/>
      <c r="S4711" s="30"/>
      <c r="T4711" s="30"/>
      <c r="U4711" s="30"/>
      <c r="V4711" s="30"/>
      <c r="W4711" s="30"/>
      <c r="X4711" s="31"/>
      <c r="Y4711" s="30"/>
      <c r="Z4711" s="32"/>
    </row>
    <row r="4712" spans="2:26" x14ac:dyDescent="0.2">
      <c r="B4712" s="34"/>
      <c r="C4712" s="30"/>
      <c r="D4712" s="30"/>
      <c r="E4712" s="30"/>
      <c r="F4712" s="30"/>
      <c r="G4712" s="30"/>
      <c r="H4712" s="30"/>
      <c r="I4712" s="30"/>
      <c r="J4712" s="30"/>
      <c r="K4712" s="30"/>
      <c r="L4712" s="30"/>
      <c r="M4712" s="30"/>
      <c r="N4712" s="30"/>
      <c r="O4712" s="30"/>
      <c r="P4712" s="30"/>
      <c r="Q4712" s="30"/>
      <c r="R4712" s="30"/>
      <c r="S4712" s="30"/>
      <c r="T4712" s="30"/>
      <c r="U4712" s="30"/>
      <c r="V4712" s="30"/>
      <c r="W4712" s="30"/>
      <c r="X4712" s="31"/>
      <c r="Y4712" s="30"/>
      <c r="Z4712" s="32"/>
    </row>
    <row r="4713" spans="2:26" x14ac:dyDescent="0.2">
      <c r="B4713" s="34"/>
      <c r="C4713" s="30"/>
      <c r="D4713" s="30"/>
      <c r="E4713" s="30"/>
      <c r="F4713" s="30"/>
      <c r="G4713" s="30"/>
      <c r="H4713" s="30"/>
      <c r="I4713" s="30"/>
      <c r="J4713" s="30"/>
      <c r="K4713" s="30"/>
      <c r="L4713" s="30"/>
      <c r="M4713" s="30"/>
      <c r="N4713" s="30"/>
      <c r="O4713" s="30"/>
      <c r="P4713" s="30"/>
      <c r="Q4713" s="30"/>
      <c r="R4713" s="30"/>
      <c r="S4713" s="30"/>
      <c r="T4713" s="30"/>
      <c r="U4713" s="30"/>
      <c r="V4713" s="30"/>
      <c r="W4713" s="30"/>
      <c r="X4713" s="31"/>
      <c r="Y4713" s="30"/>
      <c r="Z4713" s="32"/>
    </row>
    <row r="4714" spans="2:26" x14ac:dyDescent="0.2">
      <c r="B4714" s="34"/>
      <c r="C4714" s="30"/>
      <c r="D4714" s="30"/>
      <c r="E4714" s="30"/>
      <c r="F4714" s="30"/>
      <c r="G4714" s="30"/>
      <c r="H4714" s="30"/>
      <c r="I4714" s="30"/>
      <c r="J4714" s="30"/>
      <c r="K4714" s="30"/>
      <c r="L4714" s="30"/>
      <c r="M4714" s="30"/>
      <c r="N4714" s="30"/>
      <c r="O4714" s="30"/>
      <c r="P4714" s="30"/>
      <c r="Q4714" s="30"/>
      <c r="R4714" s="30"/>
      <c r="S4714" s="30"/>
      <c r="T4714" s="30"/>
      <c r="U4714" s="30"/>
      <c r="V4714" s="30"/>
      <c r="W4714" s="30"/>
      <c r="X4714" s="31"/>
      <c r="Y4714" s="30"/>
      <c r="Z4714" s="32"/>
    </row>
    <row r="4715" spans="2:26" x14ac:dyDescent="0.2">
      <c r="B4715" s="34"/>
      <c r="C4715" s="30"/>
      <c r="D4715" s="30"/>
      <c r="E4715" s="30"/>
      <c r="F4715" s="30"/>
      <c r="G4715" s="30"/>
      <c r="H4715" s="30"/>
      <c r="I4715" s="30"/>
      <c r="J4715" s="30"/>
      <c r="K4715" s="30"/>
      <c r="L4715" s="30"/>
      <c r="M4715" s="30"/>
      <c r="N4715" s="30"/>
      <c r="O4715" s="30"/>
      <c r="P4715" s="30"/>
      <c r="Q4715" s="30"/>
      <c r="R4715" s="30"/>
      <c r="S4715" s="30"/>
      <c r="T4715" s="30"/>
      <c r="U4715" s="30"/>
      <c r="V4715" s="30"/>
      <c r="W4715" s="30"/>
      <c r="X4715" s="31"/>
      <c r="Y4715" s="30"/>
      <c r="Z4715" s="32"/>
    </row>
    <row r="4716" spans="2:26" x14ac:dyDescent="0.2">
      <c r="B4716" s="34"/>
      <c r="C4716" s="30"/>
      <c r="D4716" s="30"/>
      <c r="E4716" s="30"/>
      <c r="F4716" s="30"/>
      <c r="G4716" s="30"/>
      <c r="H4716" s="30"/>
      <c r="I4716" s="30"/>
      <c r="J4716" s="30"/>
      <c r="K4716" s="30"/>
      <c r="L4716" s="30"/>
      <c r="M4716" s="30"/>
      <c r="N4716" s="30"/>
      <c r="O4716" s="30"/>
      <c r="P4716" s="30"/>
      <c r="Q4716" s="30"/>
      <c r="R4716" s="30"/>
      <c r="S4716" s="30"/>
      <c r="T4716" s="30"/>
      <c r="U4716" s="30"/>
      <c r="V4716" s="30"/>
      <c r="W4716" s="30"/>
      <c r="X4716" s="31"/>
      <c r="Y4716" s="30"/>
      <c r="Z4716" s="32"/>
    </row>
    <row r="4717" spans="2:26" x14ac:dyDescent="0.2">
      <c r="B4717" s="34"/>
      <c r="C4717" s="30"/>
      <c r="D4717" s="30"/>
      <c r="E4717" s="30"/>
      <c r="F4717" s="30"/>
      <c r="G4717" s="30"/>
      <c r="H4717" s="30"/>
      <c r="I4717" s="30"/>
      <c r="J4717" s="30"/>
      <c r="K4717" s="30"/>
      <c r="L4717" s="30"/>
      <c r="M4717" s="30"/>
      <c r="N4717" s="30"/>
      <c r="O4717" s="30"/>
      <c r="P4717" s="30"/>
      <c r="Q4717" s="30"/>
      <c r="R4717" s="30"/>
      <c r="S4717" s="30"/>
      <c r="T4717" s="30"/>
      <c r="U4717" s="30"/>
      <c r="V4717" s="30"/>
      <c r="W4717" s="30"/>
      <c r="X4717" s="31"/>
      <c r="Y4717" s="30"/>
      <c r="Z4717" s="32"/>
    </row>
    <row r="4718" spans="2:26" x14ac:dyDescent="0.2">
      <c r="B4718" s="34"/>
      <c r="C4718" s="30"/>
      <c r="D4718" s="30"/>
      <c r="E4718" s="30"/>
      <c r="F4718" s="30"/>
      <c r="G4718" s="30"/>
      <c r="H4718" s="30"/>
      <c r="I4718" s="30"/>
      <c r="J4718" s="30"/>
      <c r="K4718" s="30"/>
      <c r="L4718" s="30"/>
      <c r="M4718" s="30"/>
      <c r="N4718" s="30"/>
      <c r="O4718" s="30"/>
      <c r="P4718" s="30"/>
      <c r="Q4718" s="30"/>
      <c r="R4718" s="30"/>
      <c r="S4718" s="30"/>
      <c r="T4718" s="30"/>
      <c r="U4718" s="30"/>
      <c r="V4718" s="30"/>
      <c r="W4718" s="30"/>
      <c r="X4718" s="31"/>
      <c r="Y4718" s="30"/>
      <c r="Z4718" s="32"/>
    </row>
    <row r="4719" spans="2:26" x14ac:dyDescent="0.2">
      <c r="B4719" s="34"/>
      <c r="C4719" s="30"/>
      <c r="D4719" s="30"/>
      <c r="E4719" s="30"/>
      <c r="F4719" s="30"/>
      <c r="G4719" s="30"/>
      <c r="H4719" s="30"/>
      <c r="I4719" s="30"/>
      <c r="J4719" s="30"/>
      <c r="K4719" s="30"/>
      <c r="L4719" s="30"/>
      <c r="M4719" s="30"/>
      <c r="N4719" s="30"/>
      <c r="O4719" s="30"/>
      <c r="P4719" s="30"/>
      <c r="Q4719" s="30"/>
      <c r="R4719" s="30"/>
      <c r="S4719" s="30"/>
      <c r="T4719" s="30"/>
      <c r="U4719" s="30"/>
      <c r="V4719" s="30"/>
      <c r="W4719" s="30"/>
      <c r="X4719" s="31"/>
      <c r="Y4719" s="30"/>
      <c r="Z4719" s="32"/>
    </row>
    <row r="4720" spans="2:26" x14ac:dyDescent="0.2">
      <c r="B4720" s="34"/>
      <c r="C4720" s="30"/>
      <c r="D4720" s="30"/>
      <c r="E4720" s="30"/>
      <c r="F4720" s="30"/>
      <c r="G4720" s="30"/>
      <c r="H4720" s="30"/>
      <c r="I4720" s="30"/>
      <c r="J4720" s="30"/>
      <c r="K4720" s="30"/>
      <c r="L4720" s="30"/>
      <c r="M4720" s="30"/>
      <c r="N4720" s="30"/>
      <c r="O4720" s="30"/>
      <c r="P4720" s="30"/>
      <c r="Q4720" s="30"/>
      <c r="R4720" s="30"/>
      <c r="S4720" s="30"/>
      <c r="T4720" s="30"/>
      <c r="U4720" s="30"/>
      <c r="V4720" s="30"/>
      <c r="W4720" s="30"/>
      <c r="X4720" s="31"/>
      <c r="Y4720" s="30"/>
      <c r="Z4720" s="32"/>
    </row>
    <row r="4721" spans="2:26" x14ac:dyDescent="0.2">
      <c r="B4721" s="34"/>
      <c r="C4721" s="30"/>
      <c r="D4721" s="30"/>
      <c r="E4721" s="30"/>
      <c r="F4721" s="30"/>
      <c r="G4721" s="30"/>
      <c r="H4721" s="30"/>
      <c r="I4721" s="30"/>
      <c r="J4721" s="30"/>
      <c r="K4721" s="30"/>
      <c r="L4721" s="30"/>
      <c r="M4721" s="30"/>
      <c r="N4721" s="30"/>
      <c r="O4721" s="30"/>
      <c r="P4721" s="30"/>
      <c r="Q4721" s="30"/>
      <c r="R4721" s="30"/>
      <c r="S4721" s="30"/>
      <c r="T4721" s="30"/>
      <c r="U4721" s="30"/>
      <c r="V4721" s="30"/>
      <c r="W4721" s="30"/>
      <c r="X4721" s="31"/>
      <c r="Y4721" s="30"/>
      <c r="Z4721" s="32"/>
    </row>
    <row r="4722" spans="2:26" x14ac:dyDescent="0.2">
      <c r="B4722" s="34"/>
      <c r="C4722" s="30"/>
      <c r="D4722" s="30"/>
      <c r="E4722" s="30"/>
      <c r="F4722" s="30"/>
      <c r="G4722" s="30"/>
      <c r="H4722" s="30"/>
      <c r="I4722" s="30"/>
      <c r="J4722" s="30"/>
      <c r="K4722" s="30"/>
      <c r="L4722" s="30"/>
      <c r="M4722" s="30"/>
      <c r="N4722" s="30"/>
      <c r="O4722" s="30"/>
      <c r="P4722" s="30"/>
      <c r="Q4722" s="30"/>
      <c r="R4722" s="30"/>
      <c r="S4722" s="30"/>
      <c r="T4722" s="30"/>
      <c r="U4722" s="30"/>
      <c r="V4722" s="30"/>
      <c r="W4722" s="30"/>
      <c r="X4722" s="31"/>
      <c r="Y4722" s="30"/>
      <c r="Z4722" s="32"/>
    </row>
    <row r="4723" spans="2:26" x14ac:dyDescent="0.2">
      <c r="B4723" s="34"/>
      <c r="C4723" s="30"/>
      <c r="D4723" s="30"/>
      <c r="E4723" s="30"/>
      <c r="F4723" s="30"/>
      <c r="G4723" s="30"/>
      <c r="H4723" s="30"/>
      <c r="I4723" s="30"/>
      <c r="J4723" s="30"/>
      <c r="K4723" s="30"/>
      <c r="L4723" s="30"/>
      <c r="M4723" s="30"/>
      <c r="N4723" s="30"/>
      <c r="O4723" s="30"/>
      <c r="P4723" s="30"/>
      <c r="Q4723" s="30"/>
      <c r="R4723" s="30"/>
      <c r="S4723" s="30"/>
      <c r="T4723" s="30"/>
      <c r="U4723" s="30"/>
      <c r="V4723" s="30"/>
      <c r="W4723" s="30"/>
      <c r="X4723" s="31"/>
      <c r="Y4723" s="30"/>
      <c r="Z4723" s="32"/>
    </row>
    <row r="4724" spans="2:26" x14ac:dyDescent="0.2">
      <c r="B4724" s="34"/>
      <c r="C4724" s="30"/>
      <c r="D4724" s="30"/>
      <c r="E4724" s="30"/>
      <c r="F4724" s="30"/>
      <c r="G4724" s="30"/>
      <c r="H4724" s="30"/>
      <c r="I4724" s="30"/>
      <c r="J4724" s="30"/>
      <c r="K4724" s="30"/>
      <c r="L4724" s="30"/>
      <c r="M4724" s="30"/>
      <c r="N4724" s="30"/>
      <c r="O4724" s="30"/>
      <c r="P4724" s="30"/>
      <c r="Q4724" s="30"/>
      <c r="R4724" s="30"/>
      <c r="S4724" s="30"/>
      <c r="T4724" s="30"/>
      <c r="U4724" s="30"/>
      <c r="V4724" s="30"/>
      <c r="W4724" s="30"/>
      <c r="X4724" s="31"/>
      <c r="Y4724" s="30"/>
      <c r="Z4724" s="32"/>
    </row>
    <row r="4725" spans="2:26" x14ac:dyDescent="0.2">
      <c r="B4725" s="34"/>
      <c r="C4725" s="30"/>
      <c r="D4725" s="30"/>
      <c r="E4725" s="30"/>
      <c r="F4725" s="30"/>
      <c r="G4725" s="30"/>
      <c r="H4725" s="30"/>
      <c r="I4725" s="30"/>
      <c r="J4725" s="30"/>
      <c r="K4725" s="30"/>
      <c r="L4725" s="30"/>
      <c r="M4725" s="30"/>
      <c r="N4725" s="30"/>
      <c r="O4725" s="30"/>
      <c r="P4725" s="30"/>
      <c r="Q4725" s="30"/>
      <c r="R4725" s="30"/>
      <c r="S4725" s="30"/>
      <c r="T4725" s="30"/>
      <c r="U4725" s="30"/>
      <c r="V4725" s="30"/>
      <c r="W4725" s="30"/>
      <c r="X4725" s="31"/>
      <c r="Y4725" s="30"/>
      <c r="Z4725" s="32"/>
    </row>
    <row r="4726" spans="2:26" x14ac:dyDescent="0.2">
      <c r="B4726" s="34"/>
      <c r="C4726" s="30"/>
      <c r="D4726" s="30"/>
      <c r="E4726" s="30"/>
      <c r="F4726" s="30"/>
      <c r="G4726" s="30"/>
      <c r="H4726" s="30"/>
      <c r="I4726" s="30"/>
      <c r="J4726" s="30"/>
      <c r="K4726" s="30"/>
      <c r="L4726" s="30"/>
      <c r="M4726" s="30"/>
      <c r="N4726" s="30"/>
      <c r="O4726" s="30"/>
      <c r="P4726" s="30"/>
      <c r="Q4726" s="30"/>
      <c r="R4726" s="30"/>
      <c r="S4726" s="30"/>
      <c r="T4726" s="30"/>
      <c r="U4726" s="30"/>
      <c r="V4726" s="30"/>
      <c r="W4726" s="30"/>
      <c r="X4726" s="31"/>
      <c r="Y4726" s="30"/>
      <c r="Z4726" s="32"/>
    </row>
    <row r="4727" spans="2:26" x14ac:dyDescent="0.2">
      <c r="B4727" s="34"/>
      <c r="C4727" s="30"/>
      <c r="D4727" s="30"/>
      <c r="E4727" s="30"/>
      <c r="F4727" s="30"/>
      <c r="G4727" s="30"/>
      <c r="H4727" s="30"/>
      <c r="I4727" s="30"/>
      <c r="J4727" s="30"/>
      <c r="K4727" s="30"/>
      <c r="L4727" s="30"/>
      <c r="M4727" s="30"/>
      <c r="N4727" s="30"/>
      <c r="O4727" s="30"/>
      <c r="P4727" s="30"/>
      <c r="Q4727" s="30"/>
      <c r="R4727" s="30"/>
      <c r="S4727" s="30"/>
      <c r="T4727" s="30"/>
      <c r="U4727" s="30"/>
      <c r="V4727" s="30"/>
      <c r="W4727" s="30"/>
      <c r="X4727" s="31"/>
      <c r="Y4727" s="30"/>
      <c r="Z4727" s="32"/>
    </row>
    <row r="4728" spans="2:26" x14ac:dyDescent="0.2">
      <c r="B4728" s="34"/>
      <c r="C4728" s="30"/>
      <c r="D4728" s="30"/>
      <c r="E4728" s="30"/>
      <c r="F4728" s="30"/>
      <c r="G4728" s="30"/>
      <c r="H4728" s="30"/>
      <c r="I4728" s="30"/>
      <c r="J4728" s="30"/>
      <c r="K4728" s="30"/>
      <c r="L4728" s="30"/>
      <c r="M4728" s="30"/>
      <c r="N4728" s="30"/>
      <c r="O4728" s="30"/>
      <c r="P4728" s="30"/>
      <c r="Q4728" s="30"/>
      <c r="R4728" s="30"/>
      <c r="S4728" s="30"/>
      <c r="T4728" s="30"/>
      <c r="U4728" s="30"/>
      <c r="V4728" s="30"/>
      <c r="W4728" s="30"/>
      <c r="X4728" s="31"/>
      <c r="Y4728" s="30"/>
      <c r="Z4728" s="32"/>
    </row>
    <row r="4729" spans="2:26" x14ac:dyDescent="0.2">
      <c r="B4729" s="34"/>
      <c r="C4729" s="30"/>
      <c r="D4729" s="30"/>
      <c r="E4729" s="30"/>
      <c r="F4729" s="30"/>
      <c r="G4729" s="30"/>
      <c r="H4729" s="30"/>
      <c r="I4729" s="30"/>
      <c r="J4729" s="30"/>
      <c r="K4729" s="30"/>
      <c r="L4729" s="30"/>
      <c r="M4729" s="30"/>
      <c r="N4729" s="30"/>
      <c r="O4729" s="30"/>
      <c r="P4729" s="30"/>
      <c r="Q4729" s="30"/>
      <c r="R4729" s="30"/>
      <c r="S4729" s="30"/>
      <c r="T4729" s="30"/>
      <c r="U4729" s="30"/>
      <c r="V4729" s="30"/>
      <c r="W4729" s="30"/>
      <c r="X4729" s="31"/>
      <c r="Y4729" s="30"/>
      <c r="Z4729" s="32"/>
    </row>
    <row r="4730" spans="2:26" x14ac:dyDescent="0.2">
      <c r="B4730" s="34"/>
      <c r="C4730" s="30"/>
      <c r="D4730" s="30"/>
      <c r="E4730" s="30"/>
      <c r="F4730" s="30"/>
      <c r="G4730" s="30"/>
      <c r="H4730" s="30"/>
      <c r="I4730" s="30"/>
      <c r="J4730" s="30"/>
      <c r="K4730" s="30"/>
      <c r="L4730" s="30"/>
      <c r="M4730" s="30"/>
      <c r="N4730" s="30"/>
      <c r="O4730" s="30"/>
      <c r="P4730" s="30"/>
      <c r="Q4730" s="30"/>
      <c r="R4730" s="30"/>
      <c r="S4730" s="30"/>
      <c r="T4730" s="30"/>
      <c r="U4730" s="30"/>
      <c r="V4730" s="30"/>
      <c r="W4730" s="30"/>
      <c r="X4730" s="31"/>
      <c r="Y4730" s="30"/>
      <c r="Z4730" s="32"/>
    </row>
    <row r="4731" spans="2:26" x14ac:dyDescent="0.2">
      <c r="B4731" s="34"/>
      <c r="C4731" s="30"/>
      <c r="D4731" s="30"/>
      <c r="E4731" s="30"/>
      <c r="F4731" s="30"/>
      <c r="G4731" s="30"/>
      <c r="H4731" s="30"/>
      <c r="I4731" s="30"/>
      <c r="J4731" s="30"/>
      <c r="K4731" s="30"/>
      <c r="L4731" s="30"/>
      <c r="M4731" s="30"/>
      <c r="N4731" s="30"/>
      <c r="O4731" s="30"/>
      <c r="P4731" s="30"/>
      <c r="Q4731" s="30"/>
      <c r="R4731" s="30"/>
      <c r="S4731" s="30"/>
      <c r="T4731" s="30"/>
      <c r="U4731" s="30"/>
      <c r="V4731" s="30"/>
      <c r="W4731" s="30"/>
      <c r="X4731" s="31"/>
      <c r="Y4731" s="30"/>
      <c r="Z4731" s="32"/>
    </row>
    <row r="4732" spans="2:26" x14ac:dyDescent="0.2">
      <c r="B4732" s="34"/>
      <c r="C4732" s="30"/>
      <c r="D4732" s="30"/>
      <c r="E4732" s="30"/>
      <c r="F4732" s="30"/>
      <c r="G4732" s="30"/>
      <c r="H4732" s="30"/>
      <c r="I4732" s="30"/>
      <c r="J4732" s="30"/>
      <c r="K4732" s="30"/>
      <c r="L4732" s="30"/>
      <c r="M4732" s="30"/>
      <c r="N4732" s="30"/>
      <c r="O4732" s="30"/>
      <c r="P4732" s="30"/>
      <c r="Q4732" s="30"/>
      <c r="R4732" s="30"/>
      <c r="S4732" s="30"/>
      <c r="T4732" s="30"/>
      <c r="U4732" s="30"/>
      <c r="V4732" s="30"/>
      <c r="W4732" s="30"/>
      <c r="X4732" s="31"/>
      <c r="Y4732" s="30"/>
      <c r="Z4732" s="32"/>
    </row>
    <row r="4733" spans="2:26" x14ac:dyDescent="0.2">
      <c r="B4733" s="34"/>
      <c r="C4733" s="30"/>
      <c r="D4733" s="30"/>
      <c r="E4733" s="30"/>
      <c r="F4733" s="30"/>
      <c r="G4733" s="30"/>
      <c r="H4733" s="30"/>
      <c r="I4733" s="30"/>
      <c r="J4733" s="30"/>
      <c r="K4733" s="30"/>
      <c r="L4733" s="30"/>
      <c r="M4733" s="30"/>
      <c r="N4733" s="30"/>
      <c r="O4733" s="30"/>
      <c r="P4733" s="30"/>
      <c r="Q4733" s="30"/>
      <c r="R4733" s="30"/>
      <c r="S4733" s="30"/>
      <c r="T4733" s="30"/>
      <c r="U4733" s="30"/>
      <c r="V4733" s="30"/>
      <c r="W4733" s="30"/>
      <c r="X4733" s="31"/>
      <c r="Y4733" s="30"/>
      <c r="Z4733" s="32"/>
    </row>
    <row r="4734" spans="2:26" x14ac:dyDescent="0.2">
      <c r="B4734" s="34"/>
      <c r="C4734" s="30"/>
      <c r="D4734" s="30"/>
      <c r="E4734" s="30"/>
      <c r="F4734" s="30"/>
      <c r="G4734" s="30"/>
      <c r="H4734" s="30"/>
      <c r="I4734" s="30"/>
      <c r="J4734" s="30"/>
      <c r="K4734" s="30"/>
      <c r="L4734" s="30"/>
      <c r="M4734" s="30"/>
      <c r="N4734" s="30"/>
      <c r="O4734" s="30"/>
      <c r="P4734" s="30"/>
      <c r="Q4734" s="30"/>
      <c r="R4734" s="30"/>
      <c r="S4734" s="30"/>
      <c r="T4734" s="30"/>
      <c r="U4734" s="30"/>
      <c r="V4734" s="30"/>
      <c r="W4734" s="30"/>
      <c r="X4734" s="31"/>
      <c r="Y4734" s="30"/>
      <c r="Z4734" s="32"/>
    </row>
    <row r="4735" spans="2:26" x14ac:dyDescent="0.2">
      <c r="B4735" s="34"/>
      <c r="C4735" s="30"/>
      <c r="D4735" s="30"/>
      <c r="E4735" s="30"/>
      <c r="F4735" s="30"/>
      <c r="G4735" s="30"/>
      <c r="H4735" s="30"/>
      <c r="I4735" s="30"/>
      <c r="J4735" s="30"/>
      <c r="K4735" s="30"/>
      <c r="L4735" s="30"/>
      <c r="M4735" s="30"/>
      <c r="N4735" s="30"/>
      <c r="O4735" s="30"/>
      <c r="P4735" s="30"/>
      <c r="Q4735" s="30"/>
      <c r="R4735" s="30"/>
      <c r="S4735" s="30"/>
      <c r="T4735" s="30"/>
      <c r="U4735" s="30"/>
      <c r="V4735" s="30"/>
      <c r="W4735" s="30"/>
      <c r="X4735" s="31"/>
      <c r="Y4735" s="30"/>
      <c r="Z4735" s="32"/>
    </row>
    <row r="4736" spans="2:26" x14ac:dyDescent="0.2">
      <c r="B4736" s="34"/>
      <c r="C4736" s="30"/>
      <c r="D4736" s="30"/>
      <c r="E4736" s="30"/>
      <c r="F4736" s="30"/>
      <c r="G4736" s="30"/>
      <c r="H4736" s="30"/>
      <c r="I4736" s="30"/>
      <c r="J4736" s="30"/>
      <c r="K4736" s="30"/>
      <c r="L4736" s="30"/>
      <c r="M4736" s="30"/>
      <c r="N4736" s="30"/>
      <c r="O4736" s="30"/>
      <c r="P4736" s="30"/>
      <c r="Q4736" s="30"/>
      <c r="R4736" s="30"/>
      <c r="S4736" s="30"/>
      <c r="T4736" s="30"/>
      <c r="U4736" s="30"/>
      <c r="V4736" s="30"/>
      <c r="W4736" s="30"/>
      <c r="X4736" s="31"/>
      <c r="Y4736" s="30"/>
      <c r="Z4736" s="32"/>
    </row>
    <row r="4737" spans="2:26" x14ac:dyDescent="0.2">
      <c r="B4737" s="34"/>
      <c r="C4737" s="30"/>
      <c r="D4737" s="30"/>
      <c r="E4737" s="30"/>
      <c r="F4737" s="30"/>
      <c r="G4737" s="30"/>
      <c r="H4737" s="30"/>
      <c r="I4737" s="30"/>
      <c r="J4737" s="30"/>
      <c r="K4737" s="30"/>
      <c r="L4737" s="30"/>
      <c r="M4737" s="30"/>
      <c r="N4737" s="30"/>
      <c r="O4737" s="30"/>
      <c r="P4737" s="30"/>
      <c r="Q4737" s="30"/>
      <c r="R4737" s="30"/>
      <c r="S4737" s="30"/>
      <c r="T4737" s="30"/>
      <c r="U4737" s="30"/>
      <c r="V4737" s="30"/>
      <c r="W4737" s="30"/>
      <c r="X4737" s="31"/>
      <c r="Y4737" s="30"/>
      <c r="Z4737" s="32"/>
    </row>
    <row r="4738" spans="2:26" x14ac:dyDescent="0.2">
      <c r="B4738" s="34"/>
      <c r="C4738" s="30"/>
      <c r="D4738" s="30"/>
      <c r="E4738" s="30"/>
      <c r="F4738" s="30"/>
      <c r="G4738" s="30"/>
      <c r="H4738" s="30"/>
      <c r="I4738" s="30"/>
      <c r="J4738" s="30"/>
      <c r="K4738" s="30"/>
      <c r="L4738" s="30"/>
      <c r="M4738" s="30"/>
      <c r="N4738" s="30"/>
      <c r="O4738" s="30"/>
      <c r="P4738" s="30"/>
      <c r="Q4738" s="30"/>
      <c r="R4738" s="30"/>
      <c r="S4738" s="30"/>
      <c r="T4738" s="30"/>
      <c r="U4738" s="30"/>
      <c r="V4738" s="30"/>
      <c r="W4738" s="30"/>
      <c r="X4738" s="31"/>
      <c r="Y4738" s="30"/>
      <c r="Z4738" s="32"/>
    </row>
    <row r="4739" spans="2:26" x14ac:dyDescent="0.2">
      <c r="B4739" s="34"/>
      <c r="C4739" s="30"/>
      <c r="D4739" s="30"/>
      <c r="E4739" s="30"/>
      <c r="F4739" s="30"/>
      <c r="G4739" s="30"/>
      <c r="H4739" s="30"/>
      <c r="I4739" s="30"/>
      <c r="J4739" s="30"/>
      <c r="K4739" s="30"/>
      <c r="L4739" s="30"/>
      <c r="M4739" s="30"/>
      <c r="N4739" s="30"/>
      <c r="O4739" s="30"/>
      <c r="P4739" s="30"/>
      <c r="Q4739" s="30"/>
      <c r="R4739" s="30"/>
      <c r="S4739" s="30"/>
      <c r="T4739" s="30"/>
      <c r="U4739" s="30"/>
      <c r="V4739" s="30"/>
      <c r="W4739" s="30"/>
      <c r="X4739" s="31"/>
      <c r="Y4739" s="30"/>
      <c r="Z4739" s="32"/>
    </row>
    <row r="4740" spans="2:26" x14ac:dyDescent="0.2">
      <c r="B4740" s="34"/>
      <c r="C4740" s="30"/>
      <c r="D4740" s="30"/>
      <c r="E4740" s="30"/>
      <c r="F4740" s="30"/>
      <c r="G4740" s="30"/>
      <c r="H4740" s="30"/>
      <c r="I4740" s="30"/>
      <c r="J4740" s="30"/>
      <c r="K4740" s="30"/>
      <c r="L4740" s="30"/>
      <c r="M4740" s="30"/>
      <c r="N4740" s="30"/>
      <c r="O4740" s="30"/>
      <c r="P4740" s="30"/>
      <c r="Q4740" s="30"/>
      <c r="R4740" s="30"/>
      <c r="S4740" s="30"/>
      <c r="T4740" s="30"/>
      <c r="U4740" s="30"/>
      <c r="V4740" s="30"/>
      <c r="W4740" s="30"/>
      <c r="X4740" s="31"/>
      <c r="Y4740" s="30"/>
      <c r="Z4740" s="32"/>
    </row>
    <row r="4741" spans="2:26" x14ac:dyDescent="0.2">
      <c r="B4741" s="34"/>
      <c r="C4741" s="30"/>
      <c r="D4741" s="30"/>
      <c r="E4741" s="30"/>
      <c r="F4741" s="30"/>
      <c r="G4741" s="30"/>
      <c r="H4741" s="30"/>
      <c r="I4741" s="30"/>
      <c r="J4741" s="30"/>
      <c r="K4741" s="30"/>
      <c r="L4741" s="30"/>
      <c r="M4741" s="30"/>
      <c r="N4741" s="30"/>
      <c r="O4741" s="30"/>
      <c r="P4741" s="30"/>
      <c r="Q4741" s="30"/>
      <c r="R4741" s="30"/>
      <c r="S4741" s="30"/>
      <c r="T4741" s="30"/>
      <c r="U4741" s="30"/>
      <c r="V4741" s="30"/>
      <c r="W4741" s="30"/>
      <c r="X4741" s="31"/>
      <c r="Y4741" s="30"/>
      <c r="Z4741" s="32"/>
    </row>
    <row r="4742" spans="2:26" x14ac:dyDescent="0.2">
      <c r="B4742" s="34"/>
      <c r="C4742" s="30"/>
      <c r="D4742" s="30"/>
      <c r="E4742" s="30"/>
      <c r="F4742" s="30"/>
      <c r="G4742" s="30"/>
      <c r="H4742" s="30"/>
      <c r="I4742" s="30"/>
      <c r="J4742" s="30"/>
      <c r="K4742" s="30"/>
      <c r="L4742" s="30"/>
      <c r="M4742" s="30"/>
      <c r="N4742" s="30"/>
      <c r="O4742" s="30"/>
      <c r="P4742" s="30"/>
      <c r="Q4742" s="30"/>
      <c r="R4742" s="30"/>
      <c r="S4742" s="30"/>
      <c r="T4742" s="30"/>
      <c r="U4742" s="30"/>
      <c r="V4742" s="30"/>
      <c r="W4742" s="30"/>
      <c r="X4742" s="31"/>
      <c r="Y4742" s="30"/>
      <c r="Z4742" s="32"/>
    </row>
    <row r="4743" spans="2:26" x14ac:dyDescent="0.2">
      <c r="B4743" s="34"/>
      <c r="C4743" s="30"/>
      <c r="D4743" s="30"/>
      <c r="E4743" s="30"/>
      <c r="F4743" s="30"/>
      <c r="G4743" s="30"/>
      <c r="H4743" s="30"/>
      <c r="I4743" s="30"/>
      <c r="J4743" s="30"/>
      <c r="K4743" s="30"/>
      <c r="L4743" s="30"/>
      <c r="M4743" s="30"/>
      <c r="N4743" s="30"/>
      <c r="O4743" s="30"/>
      <c r="P4743" s="30"/>
      <c r="Q4743" s="30"/>
      <c r="R4743" s="30"/>
      <c r="S4743" s="30"/>
      <c r="T4743" s="30"/>
      <c r="U4743" s="30"/>
      <c r="V4743" s="30"/>
      <c r="W4743" s="30"/>
      <c r="X4743" s="31"/>
      <c r="Y4743" s="30"/>
      <c r="Z4743" s="32"/>
    </row>
    <row r="4744" spans="2:26" x14ac:dyDescent="0.2">
      <c r="B4744" s="34"/>
      <c r="C4744" s="30"/>
      <c r="D4744" s="30"/>
      <c r="E4744" s="30"/>
      <c r="F4744" s="30"/>
      <c r="G4744" s="30"/>
      <c r="H4744" s="30"/>
      <c r="I4744" s="30"/>
      <c r="J4744" s="30"/>
      <c r="K4744" s="30"/>
      <c r="L4744" s="30"/>
      <c r="M4744" s="30"/>
      <c r="N4744" s="30"/>
      <c r="O4744" s="30"/>
      <c r="P4744" s="30"/>
      <c r="Q4744" s="30"/>
      <c r="R4744" s="30"/>
      <c r="S4744" s="30"/>
      <c r="T4744" s="30"/>
      <c r="U4744" s="30"/>
      <c r="V4744" s="30"/>
      <c r="W4744" s="30"/>
      <c r="X4744" s="31"/>
      <c r="Y4744" s="30"/>
      <c r="Z4744" s="32"/>
    </row>
    <row r="4745" spans="2:26" x14ac:dyDescent="0.2">
      <c r="B4745" s="34"/>
      <c r="C4745" s="30"/>
      <c r="D4745" s="30"/>
      <c r="E4745" s="30"/>
      <c r="F4745" s="30"/>
      <c r="G4745" s="30"/>
      <c r="H4745" s="30"/>
      <c r="I4745" s="30"/>
      <c r="J4745" s="30"/>
      <c r="K4745" s="30"/>
      <c r="L4745" s="30"/>
      <c r="M4745" s="30"/>
      <c r="N4745" s="30"/>
      <c r="O4745" s="30"/>
      <c r="P4745" s="30"/>
      <c r="Q4745" s="30"/>
      <c r="R4745" s="30"/>
      <c r="S4745" s="30"/>
      <c r="T4745" s="30"/>
      <c r="U4745" s="30"/>
      <c r="V4745" s="30"/>
      <c r="W4745" s="30"/>
      <c r="X4745" s="31"/>
      <c r="Y4745" s="30"/>
      <c r="Z4745" s="32"/>
    </row>
    <row r="4746" spans="2:26" x14ac:dyDescent="0.2">
      <c r="B4746" s="34"/>
      <c r="C4746" s="30"/>
      <c r="D4746" s="30"/>
      <c r="E4746" s="30"/>
      <c r="F4746" s="30"/>
      <c r="G4746" s="30"/>
      <c r="H4746" s="30"/>
      <c r="I4746" s="30"/>
      <c r="J4746" s="30"/>
      <c r="K4746" s="30"/>
      <c r="L4746" s="30"/>
      <c r="M4746" s="30"/>
      <c r="N4746" s="30"/>
      <c r="O4746" s="30"/>
      <c r="P4746" s="30"/>
      <c r="Q4746" s="30"/>
      <c r="R4746" s="30"/>
      <c r="S4746" s="30"/>
      <c r="T4746" s="30"/>
      <c r="U4746" s="30"/>
      <c r="V4746" s="30"/>
      <c r="W4746" s="30"/>
      <c r="X4746" s="31"/>
      <c r="Y4746" s="30"/>
      <c r="Z4746" s="32"/>
    </row>
    <row r="4747" spans="2:26" x14ac:dyDescent="0.2">
      <c r="B4747" s="34"/>
      <c r="C4747" s="30"/>
      <c r="D4747" s="30"/>
      <c r="E4747" s="30"/>
      <c r="F4747" s="30"/>
      <c r="G4747" s="30"/>
      <c r="H4747" s="30"/>
      <c r="I4747" s="30"/>
      <c r="J4747" s="30"/>
      <c r="K4747" s="30"/>
      <c r="L4747" s="30"/>
      <c r="M4747" s="30"/>
      <c r="N4747" s="30"/>
      <c r="O4747" s="30"/>
      <c r="P4747" s="30"/>
      <c r="Q4747" s="30"/>
      <c r="R4747" s="30"/>
      <c r="S4747" s="30"/>
      <c r="T4747" s="30"/>
      <c r="U4747" s="30"/>
      <c r="V4747" s="30"/>
      <c r="W4747" s="30"/>
      <c r="X4747" s="31"/>
      <c r="Y4747" s="30"/>
      <c r="Z4747" s="32"/>
    </row>
    <row r="4748" spans="2:26" x14ac:dyDescent="0.2">
      <c r="B4748" s="34"/>
      <c r="C4748" s="30"/>
      <c r="D4748" s="30"/>
      <c r="E4748" s="30"/>
      <c r="F4748" s="30"/>
      <c r="G4748" s="30"/>
      <c r="H4748" s="30"/>
      <c r="I4748" s="30"/>
      <c r="J4748" s="30"/>
      <c r="K4748" s="30"/>
      <c r="L4748" s="30"/>
      <c r="M4748" s="30"/>
      <c r="N4748" s="30"/>
      <c r="O4748" s="30"/>
      <c r="P4748" s="30"/>
      <c r="Q4748" s="30"/>
      <c r="R4748" s="30"/>
      <c r="S4748" s="30"/>
      <c r="T4748" s="30"/>
      <c r="U4748" s="30"/>
      <c r="V4748" s="30"/>
      <c r="W4748" s="30"/>
      <c r="X4748" s="31"/>
      <c r="Y4748" s="30"/>
      <c r="Z4748" s="32"/>
    </row>
    <row r="4749" spans="2:26" x14ac:dyDescent="0.2">
      <c r="B4749" s="34"/>
      <c r="C4749" s="30"/>
      <c r="D4749" s="30"/>
      <c r="E4749" s="30"/>
      <c r="F4749" s="30"/>
      <c r="G4749" s="30"/>
      <c r="H4749" s="30"/>
      <c r="I4749" s="30"/>
      <c r="J4749" s="30"/>
      <c r="K4749" s="30"/>
      <c r="L4749" s="30"/>
      <c r="M4749" s="30"/>
      <c r="N4749" s="30"/>
      <c r="O4749" s="30"/>
      <c r="P4749" s="30"/>
      <c r="Q4749" s="30"/>
      <c r="R4749" s="30"/>
      <c r="S4749" s="30"/>
      <c r="T4749" s="30"/>
      <c r="U4749" s="30"/>
      <c r="V4749" s="30"/>
      <c r="W4749" s="30"/>
      <c r="X4749" s="31"/>
      <c r="Y4749" s="30"/>
      <c r="Z4749" s="32"/>
    </row>
    <row r="4750" spans="2:26" x14ac:dyDescent="0.2">
      <c r="B4750" s="34"/>
      <c r="C4750" s="30"/>
      <c r="D4750" s="30"/>
      <c r="E4750" s="30"/>
      <c r="F4750" s="30"/>
      <c r="G4750" s="30"/>
      <c r="H4750" s="30"/>
      <c r="I4750" s="30"/>
      <c r="J4750" s="30"/>
      <c r="K4750" s="30"/>
      <c r="L4750" s="30"/>
      <c r="M4750" s="30"/>
      <c r="N4750" s="30"/>
      <c r="O4750" s="30"/>
      <c r="P4750" s="30"/>
      <c r="Q4750" s="30"/>
      <c r="R4750" s="30"/>
      <c r="S4750" s="30"/>
      <c r="T4750" s="30"/>
      <c r="U4750" s="30"/>
      <c r="V4750" s="30"/>
      <c r="W4750" s="30"/>
      <c r="X4750" s="31"/>
      <c r="Y4750" s="30"/>
      <c r="Z4750" s="32"/>
    </row>
    <row r="4751" spans="2:26" x14ac:dyDescent="0.2">
      <c r="B4751" s="34"/>
      <c r="C4751" s="30"/>
      <c r="D4751" s="30"/>
      <c r="E4751" s="30"/>
      <c r="F4751" s="30"/>
      <c r="G4751" s="30"/>
      <c r="H4751" s="30"/>
      <c r="I4751" s="30"/>
      <c r="J4751" s="30"/>
      <c r="K4751" s="30"/>
      <c r="L4751" s="30"/>
      <c r="M4751" s="30"/>
      <c r="N4751" s="30"/>
      <c r="O4751" s="30"/>
      <c r="P4751" s="30"/>
      <c r="Q4751" s="30"/>
      <c r="R4751" s="30"/>
      <c r="S4751" s="30"/>
      <c r="T4751" s="30"/>
      <c r="U4751" s="30"/>
      <c r="V4751" s="30"/>
      <c r="W4751" s="30"/>
      <c r="X4751" s="31"/>
      <c r="Y4751" s="30"/>
      <c r="Z4751" s="32"/>
    </row>
    <row r="4752" spans="2:26" x14ac:dyDescent="0.2">
      <c r="B4752" s="34"/>
      <c r="C4752" s="30"/>
      <c r="D4752" s="30"/>
      <c r="E4752" s="30"/>
      <c r="F4752" s="30"/>
      <c r="G4752" s="30"/>
      <c r="H4752" s="30"/>
      <c r="I4752" s="30"/>
      <c r="J4752" s="30"/>
      <c r="K4752" s="30"/>
      <c r="L4752" s="30"/>
      <c r="M4752" s="30"/>
      <c r="N4752" s="30"/>
      <c r="O4752" s="30"/>
      <c r="P4752" s="30"/>
      <c r="Q4752" s="30"/>
      <c r="R4752" s="30"/>
      <c r="S4752" s="30"/>
      <c r="T4752" s="30"/>
      <c r="U4752" s="30"/>
      <c r="V4752" s="30"/>
      <c r="W4752" s="30"/>
      <c r="X4752" s="31"/>
      <c r="Y4752" s="30"/>
      <c r="Z4752" s="32"/>
    </row>
    <row r="4753" spans="2:26" x14ac:dyDescent="0.2">
      <c r="B4753" s="34"/>
      <c r="C4753" s="30"/>
      <c r="D4753" s="30"/>
      <c r="E4753" s="30"/>
      <c r="F4753" s="30"/>
      <c r="G4753" s="30"/>
      <c r="H4753" s="30"/>
      <c r="I4753" s="30"/>
      <c r="J4753" s="30"/>
      <c r="K4753" s="30"/>
      <c r="L4753" s="30"/>
      <c r="M4753" s="30"/>
      <c r="N4753" s="30"/>
      <c r="O4753" s="30"/>
      <c r="P4753" s="30"/>
      <c r="Q4753" s="30"/>
      <c r="R4753" s="30"/>
      <c r="S4753" s="30"/>
      <c r="T4753" s="30"/>
      <c r="U4753" s="30"/>
      <c r="V4753" s="30"/>
      <c r="W4753" s="30"/>
      <c r="X4753" s="31"/>
      <c r="Y4753" s="30"/>
      <c r="Z4753" s="32"/>
    </row>
    <row r="4754" spans="2:26" x14ac:dyDescent="0.2">
      <c r="B4754" s="34"/>
      <c r="C4754" s="30"/>
      <c r="D4754" s="30"/>
      <c r="E4754" s="30"/>
      <c r="F4754" s="30"/>
      <c r="G4754" s="30"/>
      <c r="H4754" s="30"/>
      <c r="I4754" s="30"/>
      <c r="J4754" s="30"/>
      <c r="K4754" s="30"/>
      <c r="L4754" s="30"/>
      <c r="M4754" s="30"/>
      <c r="N4754" s="30"/>
      <c r="O4754" s="30"/>
      <c r="P4754" s="30"/>
      <c r="Q4754" s="30"/>
      <c r="R4754" s="30"/>
      <c r="S4754" s="30"/>
      <c r="T4754" s="30"/>
      <c r="U4754" s="30"/>
      <c r="V4754" s="30"/>
      <c r="W4754" s="30"/>
      <c r="X4754" s="31"/>
      <c r="Y4754" s="30"/>
      <c r="Z4754" s="32"/>
    </row>
    <row r="4755" spans="2:26" x14ac:dyDescent="0.2">
      <c r="B4755" s="34"/>
      <c r="C4755" s="30"/>
      <c r="D4755" s="30"/>
      <c r="E4755" s="30"/>
      <c r="F4755" s="30"/>
      <c r="G4755" s="30"/>
      <c r="H4755" s="30"/>
      <c r="I4755" s="30"/>
      <c r="J4755" s="30"/>
      <c r="K4755" s="30"/>
      <c r="L4755" s="30"/>
      <c r="M4755" s="30"/>
      <c r="N4755" s="30"/>
      <c r="O4755" s="30"/>
      <c r="P4755" s="30"/>
      <c r="Q4755" s="30"/>
      <c r="R4755" s="30"/>
      <c r="S4755" s="30"/>
      <c r="T4755" s="30"/>
      <c r="U4755" s="30"/>
      <c r="V4755" s="30"/>
      <c r="W4755" s="30"/>
      <c r="X4755" s="31"/>
      <c r="Y4755" s="30"/>
      <c r="Z4755" s="32"/>
    </row>
    <row r="4756" spans="2:26" x14ac:dyDescent="0.2">
      <c r="B4756" s="34"/>
      <c r="C4756" s="30"/>
      <c r="D4756" s="30"/>
      <c r="E4756" s="30"/>
      <c r="F4756" s="30"/>
      <c r="G4756" s="30"/>
      <c r="H4756" s="30"/>
      <c r="I4756" s="30"/>
      <c r="J4756" s="30"/>
      <c r="K4756" s="30"/>
      <c r="L4756" s="30"/>
      <c r="M4756" s="30"/>
      <c r="N4756" s="30"/>
      <c r="O4756" s="30"/>
      <c r="P4756" s="30"/>
      <c r="Q4756" s="30"/>
      <c r="R4756" s="30"/>
      <c r="S4756" s="30"/>
      <c r="T4756" s="30"/>
      <c r="U4756" s="30"/>
      <c r="V4756" s="30"/>
      <c r="W4756" s="30"/>
      <c r="X4756" s="31"/>
      <c r="Y4756" s="30"/>
      <c r="Z4756" s="32"/>
    </row>
    <row r="4757" spans="2:26" x14ac:dyDescent="0.2">
      <c r="B4757" s="34"/>
      <c r="C4757" s="30"/>
      <c r="D4757" s="30"/>
      <c r="E4757" s="30"/>
      <c r="F4757" s="30"/>
      <c r="G4757" s="30"/>
      <c r="H4757" s="30"/>
      <c r="I4757" s="30"/>
      <c r="J4757" s="30"/>
      <c r="K4757" s="30"/>
      <c r="L4757" s="30"/>
      <c r="M4757" s="30"/>
      <c r="N4757" s="30"/>
      <c r="O4757" s="30"/>
      <c r="P4757" s="30"/>
      <c r="Q4757" s="30"/>
      <c r="R4757" s="30"/>
      <c r="S4757" s="30"/>
      <c r="T4757" s="30"/>
      <c r="U4757" s="30"/>
      <c r="V4757" s="30"/>
      <c r="W4757" s="30"/>
      <c r="X4757" s="31"/>
      <c r="Y4757" s="30"/>
      <c r="Z4757" s="32"/>
    </row>
    <row r="4758" spans="2:26" x14ac:dyDescent="0.2">
      <c r="B4758" s="34"/>
      <c r="C4758" s="30"/>
      <c r="D4758" s="30"/>
      <c r="E4758" s="30"/>
      <c r="F4758" s="30"/>
      <c r="G4758" s="30"/>
      <c r="H4758" s="30"/>
      <c r="I4758" s="30"/>
      <c r="J4758" s="30"/>
      <c r="K4758" s="30"/>
      <c r="L4758" s="30"/>
      <c r="M4758" s="30"/>
      <c r="N4758" s="30"/>
      <c r="O4758" s="30"/>
      <c r="P4758" s="30"/>
      <c r="Q4758" s="30"/>
      <c r="R4758" s="30"/>
      <c r="S4758" s="30"/>
      <c r="T4758" s="30"/>
      <c r="U4758" s="30"/>
      <c r="V4758" s="30"/>
      <c r="W4758" s="30"/>
      <c r="X4758" s="31"/>
      <c r="Y4758" s="30"/>
      <c r="Z4758" s="32"/>
    </row>
    <row r="4759" spans="2:26" x14ac:dyDescent="0.2">
      <c r="B4759" s="34"/>
      <c r="C4759" s="30"/>
      <c r="D4759" s="30"/>
      <c r="E4759" s="30"/>
      <c r="F4759" s="30"/>
      <c r="G4759" s="30"/>
      <c r="H4759" s="30"/>
      <c r="I4759" s="30"/>
      <c r="J4759" s="30"/>
      <c r="K4759" s="30"/>
      <c r="L4759" s="30"/>
      <c r="M4759" s="30"/>
      <c r="N4759" s="30"/>
      <c r="O4759" s="30"/>
      <c r="P4759" s="30"/>
      <c r="Q4759" s="30"/>
      <c r="R4759" s="30"/>
      <c r="S4759" s="30"/>
      <c r="T4759" s="30"/>
      <c r="U4759" s="30"/>
      <c r="V4759" s="30"/>
      <c r="W4759" s="30"/>
      <c r="X4759" s="31"/>
      <c r="Y4759" s="30"/>
      <c r="Z4759" s="32"/>
    </row>
    <row r="4760" spans="2:26" x14ac:dyDescent="0.2">
      <c r="B4760" s="34"/>
      <c r="C4760" s="30"/>
      <c r="D4760" s="30"/>
      <c r="E4760" s="30"/>
      <c r="F4760" s="30"/>
      <c r="G4760" s="30"/>
      <c r="H4760" s="30"/>
      <c r="I4760" s="30"/>
      <c r="J4760" s="30"/>
      <c r="K4760" s="30"/>
      <c r="L4760" s="30"/>
      <c r="M4760" s="30"/>
      <c r="N4760" s="30"/>
      <c r="O4760" s="30"/>
      <c r="P4760" s="30"/>
      <c r="Q4760" s="30"/>
      <c r="R4760" s="30"/>
      <c r="S4760" s="30"/>
      <c r="T4760" s="30"/>
      <c r="U4760" s="30"/>
      <c r="V4760" s="30"/>
      <c r="W4760" s="30"/>
      <c r="X4760" s="31"/>
      <c r="Y4760" s="30"/>
      <c r="Z4760" s="32"/>
    </row>
    <row r="4761" spans="2:26" x14ac:dyDescent="0.2">
      <c r="B4761" s="34"/>
      <c r="C4761" s="30"/>
      <c r="D4761" s="30"/>
      <c r="E4761" s="30"/>
      <c r="F4761" s="30"/>
      <c r="G4761" s="30"/>
      <c r="H4761" s="30"/>
      <c r="I4761" s="30"/>
      <c r="J4761" s="30"/>
      <c r="K4761" s="30"/>
      <c r="L4761" s="30"/>
      <c r="M4761" s="30"/>
      <c r="N4761" s="30"/>
      <c r="O4761" s="30"/>
      <c r="P4761" s="30"/>
      <c r="Q4761" s="30"/>
      <c r="R4761" s="30"/>
      <c r="S4761" s="30"/>
      <c r="T4761" s="30"/>
      <c r="U4761" s="30"/>
      <c r="V4761" s="30"/>
      <c r="W4761" s="30"/>
      <c r="X4761" s="31"/>
      <c r="Y4761" s="30"/>
      <c r="Z4761" s="32"/>
    </row>
    <row r="4762" spans="2:26" x14ac:dyDescent="0.2">
      <c r="B4762" s="34"/>
      <c r="C4762" s="30"/>
      <c r="D4762" s="30"/>
      <c r="E4762" s="30"/>
      <c r="F4762" s="30"/>
      <c r="G4762" s="30"/>
      <c r="H4762" s="30"/>
      <c r="I4762" s="30"/>
      <c r="J4762" s="30"/>
      <c r="K4762" s="30"/>
      <c r="L4762" s="30"/>
      <c r="M4762" s="30"/>
      <c r="N4762" s="30"/>
      <c r="O4762" s="30"/>
      <c r="P4762" s="30"/>
      <c r="Q4762" s="30"/>
      <c r="R4762" s="30"/>
      <c r="S4762" s="30"/>
      <c r="T4762" s="30"/>
      <c r="U4762" s="30"/>
      <c r="V4762" s="30"/>
      <c r="W4762" s="30"/>
      <c r="X4762" s="31"/>
      <c r="Y4762" s="30"/>
      <c r="Z4762" s="32"/>
    </row>
    <row r="4763" spans="2:26" x14ac:dyDescent="0.2">
      <c r="B4763" s="34"/>
      <c r="C4763" s="30"/>
      <c r="D4763" s="30"/>
      <c r="E4763" s="30"/>
      <c r="F4763" s="30"/>
      <c r="G4763" s="30"/>
      <c r="H4763" s="30"/>
      <c r="I4763" s="30"/>
      <c r="J4763" s="30"/>
      <c r="K4763" s="30"/>
      <c r="L4763" s="30"/>
      <c r="M4763" s="30"/>
      <c r="N4763" s="30"/>
      <c r="O4763" s="30"/>
      <c r="P4763" s="30"/>
      <c r="Q4763" s="30"/>
      <c r="R4763" s="30"/>
      <c r="S4763" s="30"/>
      <c r="T4763" s="30"/>
      <c r="U4763" s="30"/>
      <c r="V4763" s="30"/>
      <c r="W4763" s="30"/>
      <c r="X4763" s="31"/>
      <c r="Y4763" s="30"/>
      <c r="Z4763" s="32"/>
    </row>
    <row r="4764" spans="2:26" x14ac:dyDescent="0.2">
      <c r="B4764" s="34"/>
      <c r="C4764" s="30"/>
      <c r="D4764" s="30"/>
      <c r="E4764" s="30"/>
      <c r="F4764" s="30"/>
      <c r="G4764" s="30"/>
      <c r="H4764" s="30"/>
      <c r="I4764" s="30"/>
      <c r="J4764" s="30"/>
      <c r="K4764" s="30"/>
      <c r="L4764" s="30"/>
      <c r="M4764" s="30"/>
      <c r="N4764" s="30"/>
      <c r="O4764" s="30"/>
      <c r="P4764" s="30"/>
      <c r="Q4764" s="30"/>
      <c r="R4764" s="30"/>
      <c r="S4764" s="30"/>
      <c r="T4764" s="30"/>
      <c r="U4764" s="30"/>
      <c r="V4764" s="30"/>
      <c r="W4764" s="30"/>
      <c r="X4764" s="31"/>
      <c r="Y4764" s="30"/>
      <c r="Z4764" s="32"/>
    </row>
    <row r="4765" spans="2:26" x14ac:dyDescent="0.2">
      <c r="B4765" s="34"/>
      <c r="C4765" s="30"/>
      <c r="D4765" s="30"/>
      <c r="E4765" s="30"/>
      <c r="F4765" s="30"/>
      <c r="G4765" s="30"/>
      <c r="H4765" s="30"/>
      <c r="I4765" s="30"/>
      <c r="J4765" s="30"/>
      <c r="K4765" s="30"/>
      <c r="L4765" s="30"/>
      <c r="M4765" s="30"/>
      <c r="N4765" s="30"/>
      <c r="O4765" s="30"/>
      <c r="P4765" s="30"/>
      <c r="Q4765" s="30"/>
      <c r="R4765" s="30"/>
      <c r="S4765" s="30"/>
      <c r="T4765" s="30"/>
      <c r="U4765" s="30"/>
      <c r="V4765" s="30"/>
      <c r="W4765" s="30"/>
      <c r="X4765" s="31"/>
      <c r="Y4765" s="30"/>
      <c r="Z4765" s="32"/>
    </row>
    <row r="4766" spans="2:26" x14ac:dyDescent="0.2">
      <c r="B4766" s="34"/>
      <c r="C4766" s="30"/>
      <c r="D4766" s="30"/>
      <c r="E4766" s="30"/>
      <c r="F4766" s="30"/>
      <c r="G4766" s="30"/>
      <c r="H4766" s="30"/>
      <c r="I4766" s="30"/>
      <c r="J4766" s="30"/>
      <c r="K4766" s="30"/>
      <c r="L4766" s="30"/>
      <c r="M4766" s="30"/>
      <c r="N4766" s="30"/>
      <c r="O4766" s="30"/>
      <c r="P4766" s="30"/>
      <c r="Q4766" s="30"/>
      <c r="R4766" s="30"/>
      <c r="S4766" s="30"/>
      <c r="T4766" s="30"/>
      <c r="U4766" s="30"/>
      <c r="V4766" s="30"/>
      <c r="W4766" s="30"/>
      <c r="X4766" s="31"/>
      <c r="Y4766" s="30"/>
      <c r="Z4766" s="32"/>
    </row>
    <row r="4767" spans="2:26" x14ac:dyDescent="0.2">
      <c r="B4767" s="34"/>
      <c r="C4767" s="30"/>
      <c r="D4767" s="30"/>
      <c r="E4767" s="30"/>
      <c r="F4767" s="30"/>
      <c r="G4767" s="30"/>
      <c r="H4767" s="30"/>
      <c r="I4767" s="30"/>
      <c r="J4767" s="30"/>
      <c r="K4767" s="30"/>
      <c r="L4767" s="30"/>
      <c r="M4767" s="30"/>
      <c r="N4767" s="30"/>
      <c r="O4767" s="30"/>
      <c r="P4767" s="30"/>
      <c r="Q4767" s="30"/>
      <c r="R4767" s="30"/>
      <c r="S4767" s="30"/>
      <c r="T4767" s="30"/>
      <c r="U4767" s="30"/>
      <c r="V4767" s="30"/>
      <c r="W4767" s="30"/>
      <c r="X4767" s="31"/>
      <c r="Y4767" s="30"/>
      <c r="Z4767" s="32"/>
    </row>
    <row r="4768" spans="2:26" x14ac:dyDescent="0.2">
      <c r="B4768" s="34"/>
      <c r="C4768" s="30"/>
      <c r="D4768" s="30"/>
      <c r="E4768" s="30"/>
      <c r="F4768" s="30"/>
      <c r="G4768" s="30"/>
      <c r="H4768" s="30"/>
      <c r="I4768" s="30"/>
      <c r="J4768" s="30"/>
      <c r="K4768" s="30"/>
      <c r="L4768" s="30"/>
      <c r="M4768" s="30"/>
      <c r="N4768" s="30"/>
      <c r="O4768" s="30"/>
      <c r="P4768" s="30"/>
      <c r="Q4768" s="30"/>
      <c r="R4768" s="30"/>
      <c r="S4768" s="30"/>
      <c r="T4768" s="30"/>
      <c r="U4768" s="30"/>
      <c r="V4768" s="30"/>
      <c r="W4768" s="30"/>
      <c r="X4768" s="31"/>
      <c r="Y4768" s="30"/>
      <c r="Z4768" s="32"/>
    </row>
    <row r="4769" spans="2:26" x14ac:dyDescent="0.2">
      <c r="B4769" s="34"/>
      <c r="C4769" s="30"/>
      <c r="D4769" s="30"/>
      <c r="E4769" s="30"/>
      <c r="F4769" s="30"/>
      <c r="G4769" s="30"/>
      <c r="H4769" s="30"/>
      <c r="I4769" s="30"/>
      <c r="J4769" s="30"/>
      <c r="K4769" s="30"/>
      <c r="L4769" s="30"/>
      <c r="M4769" s="30"/>
      <c r="N4769" s="30"/>
      <c r="O4769" s="30"/>
      <c r="P4769" s="30"/>
      <c r="Q4769" s="30"/>
      <c r="R4769" s="30"/>
      <c r="S4769" s="30"/>
      <c r="T4769" s="30"/>
      <c r="U4769" s="30"/>
      <c r="V4769" s="30"/>
      <c r="W4769" s="30"/>
      <c r="X4769" s="31"/>
      <c r="Y4769" s="30"/>
      <c r="Z4769" s="32"/>
    </row>
    <row r="4770" spans="2:26" x14ac:dyDescent="0.2">
      <c r="B4770" s="34"/>
      <c r="C4770" s="30"/>
      <c r="D4770" s="30"/>
      <c r="E4770" s="30"/>
      <c r="F4770" s="30"/>
      <c r="G4770" s="30"/>
      <c r="H4770" s="30"/>
      <c r="I4770" s="30"/>
      <c r="J4770" s="30"/>
      <c r="K4770" s="30"/>
      <c r="L4770" s="30"/>
      <c r="M4770" s="30"/>
      <c r="N4770" s="30"/>
      <c r="O4770" s="30"/>
      <c r="P4770" s="30"/>
      <c r="Q4770" s="30"/>
      <c r="R4770" s="30"/>
      <c r="S4770" s="30"/>
      <c r="T4770" s="30"/>
      <c r="U4770" s="30"/>
      <c r="V4770" s="30"/>
      <c r="W4770" s="30"/>
      <c r="X4770" s="31"/>
      <c r="Y4770" s="30"/>
      <c r="Z4770" s="32"/>
    </row>
    <row r="4771" spans="2:26" x14ac:dyDescent="0.2">
      <c r="B4771" s="34"/>
      <c r="C4771" s="30"/>
      <c r="D4771" s="30"/>
      <c r="E4771" s="30"/>
      <c r="F4771" s="30"/>
      <c r="G4771" s="30"/>
      <c r="H4771" s="30"/>
      <c r="I4771" s="30"/>
      <c r="J4771" s="30"/>
      <c r="K4771" s="30"/>
      <c r="L4771" s="30"/>
      <c r="M4771" s="30"/>
      <c r="N4771" s="30"/>
      <c r="O4771" s="30"/>
      <c r="P4771" s="30"/>
      <c r="Q4771" s="30"/>
      <c r="R4771" s="30"/>
      <c r="S4771" s="30"/>
      <c r="T4771" s="30"/>
      <c r="U4771" s="30"/>
      <c r="V4771" s="30"/>
      <c r="W4771" s="30"/>
      <c r="X4771" s="31"/>
      <c r="Y4771" s="30"/>
      <c r="Z4771" s="32"/>
    </row>
    <row r="4772" spans="2:26" x14ac:dyDescent="0.2">
      <c r="B4772" s="34"/>
      <c r="C4772" s="30"/>
      <c r="D4772" s="30"/>
      <c r="E4772" s="30"/>
      <c r="F4772" s="30"/>
      <c r="G4772" s="30"/>
      <c r="H4772" s="30"/>
      <c r="I4772" s="30"/>
      <c r="J4772" s="30"/>
      <c r="K4772" s="30"/>
      <c r="L4772" s="30"/>
      <c r="M4772" s="30"/>
      <c r="N4772" s="30"/>
      <c r="O4772" s="30"/>
      <c r="P4772" s="30"/>
      <c r="Q4772" s="30"/>
      <c r="R4772" s="30"/>
      <c r="S4772" s="30"/>
      <c r="T4772" s="30"/>
      <c r="U4772" s="30"/>
      <c r="V4772" s="30"/>
      <c r="W4772" s="30"/>
      <c r="X4772" s="31"/>
      <c r="Y4772" s="30"/>
      <c r="Z4772" s="32"/>
    </row>
    <row r="4773" spans="2:26" x14ac:dyDescent="0.2">
      <c r="B4773" s="34"/>
      <c r="C4773" s="30"/>
      <c r="D4773" s="30"/>
      <c r="E4773" s="30"/>
      <c r="F4773" s="30"/>
      <c r="G4773" s="30"/>
      <c r="H4773" s="30"/>
      <c r="I4773" s="30"/>
      <c r="J4773" s="30"/>
      <c r="K4773" s="30"/>
      <c r="L4773" s="30"/>
      <c r="M4773" s="30"/>
      <c r="N4773" s="30"/>
      <c r="O4773" s="30"/>
      <c r="P4773" s="30"/>
      <c r="Q4773" s="30"/>
      <c r="R4773" s="30"/>
      <c r="S4773" s="30"/>
      <c r="T4773" s="30"/>
      <c r="U4773" s="30"/>
      <c r="V4773" s="30"/>
      <c r="W4773" s="30"/>
      <c r="X4773" s="31"/>
      <c r="Y4773" s="30"/>
      <c r="Z4773" s="32"/>
    </row>
    <row r="4774" spans="2:26" x14ac:dyDescent="0.2">
      <c r="B4774" s="34"/>
      <c r="C4774" s="30"/>
      <c r="D4774" s="30"/>
      <c r="E4774" s="30"/>
      <c r="F4774" s="30"/>
      <c r="G4774" s="30"/>
      <c r="H4774" s="30"/>
      <c r="I4774" s="30"/>
      <c r="J4774" s="30"/>
      <c r="K4774" s="30"/>
      <c r="L4774" s="30"/>
      <c r="M4774" s="30"/>
      <c r="N4774" s="30"/>
      <c r="O4774" s="30"/>
      <c r="P4774" s="30"/>
      <c r="Q4774" s="30"/>
      <c r="R4774" s="30"/>
      <c r="S4774" s="30"/>
      <c r="T4774" s="30"/>
      <c r="U4774" s="30"/>
      <c r="V4774" s="30"/>
      <c r="W4774" s="30"/>
      <c r="X4774" s="31"/>
      <c r="Y4774" s="30"/>
      <c r="Z4774" s="32"/>
    </row>
    <row r="4775" spans="2:26" x14ac:dyDescent="0.2">
      <c r="B4775" s="34"/>
      <c r="C4775" s="30"/>
      <c r="D4775" s="30"/>
      <c r="E4775" s="30"/>
      <c r="F4775" s="30"/>
      <c r="G4775" s="30"/>
      <c r="H4775" s="30"/>
      <c r="I4775" s="30"/>
      <c r="J4775" s="30"/>
      <c r="K4775" s="30"/>
      <c r="L4775" s="30"/>
      <c r="M4775" s="30"/>
      <c r="N4775" s="30"/>
      <c r="O4775" s="30"/>
      <c r="P4775" s="30"/>
      <c r="Q4775" s="30"/>
      <c r="R4775" s="30"/>
      <c r="S4775" s="30"/>
      <c r="T4775" s="30"/>
      <c r="U4775" s="30"/>
      <c r="V4775" s="30"/>
      <c r="W4775" s="30"/>
      <c r="X4775" s="31"/>
      <c r="Y4775" s="30"/>
      <c r="Z4775" s="32"/>
    </row>
    <row r="4776" spans="2:26" x14ac:dyDescent="0.2">
      <c r="B4776" s="34"/>
      <c r="C4776" s="30"/>
      <c r="D4776" s="30"/>
      <c r="E4776" s="30"/>
      <c r="F4776" s="30"/>
      <c r="G4776" s="30"/>
      <c r="H4776" s="30"/>
      <c r="I4776" s="30"/>
      <c r="J4776" s="30"/>
      <c r="K4776" s="30"/>
      <c r="L4776" s="30"/>
      <c r="M4776" s="30"/>
      <c r="N4776" s="30"/>
      <c r="O4776" s="30"/>
      <c r="P4776" s="30"/>
      <c r="Q4776" s="30"/>
      <c r="R4776" s="30"/>
      <c r="S4776" s="30"/>
      <c r="T4776" s="30"/>
      <c r="U4776" s="30"/>
      <c r="V4776" s="30"/>
      <c r="W4776" s="30"/>
      <c r="X4776" s="31"/>
      <c r="Y4776" s="30"/>
      <c r="Z4776" s="32"/>
    </row>
    <row r="4777" spans="2:26" x14ac:dyDescent="0.2">
      <c r="B4777" s="34"/>
      <c r="C4777" s="30"/>
      <c r="D4777" s="30"/>
      <c r="E4777" s="30"/>
      <c r="F4777" s="30"/>
      <c r="G4777" s="30"/>
      <c r="H4777" s="30"/>
      <c r="I4777" s="30"/>
      <c r="J4777" s="30"/>
      <c r="K4777" s="30"/>
      <c r="L4777" s="30"/>
      <c r="M4777" s="30"/>
      <c r="N4777" s="30"/>
      <c r="O4777" s="30"/>
      <c r="P4777" s="30"/>
      <c r="Q4777" s="30"/>
      <c r="R4777" s="30"/>
      <c r="S4777" s="30"/>
      <c r="T4777" s="30"/>
      <c r="U4777" s="30"/>
      <c r="V4777" s="30"/>
      <c r="W4777" s="30"/>
      <c r="X4777" s="31"/>
      <c r="Y4777" s="30"/>
      <c r="Z4777" s="32"/>
    </row>
    <row r="4778" spans="2:26" x14ac:dyDescent="0.2">
      <c r="B4778" s="34"/>
      <c r="C4778" s="30"/>
      <c r="D4778" s="30"/>
      <c r="E4778" s="30"/>
      <c r="F4778" s="30"/>
      <c r="G4778" s="30"/>
      <c r="H4778" s="30"/>
      <c r="I4778" s="30"/>
      <c r="J4778" s="30"/>
      <c r="K4778" s="30"/>
      <c r="L4778" s="30"/>
      <c r="M4778" s="30"/>
      <c r="N4778" s="30"/>
      <c r="O4778" s="30"/>
      <c r="P4778" s="30"/>
      <c r="Q4778" s="30"/>
      <c r="R4778" s="30"/>
      <c r="S4778" s="30"/>
      <c r="T4778" s="30"/>
      <c r="U4778" s="30"/>
      <c r="V4778" s="30"/>
      <c r="W4778" s="30"/>
      <c r="X4778" s="31"/>
      <c r="Y4778" s="30"/>
      <c r="Z4778" s="32"/>
    </row>
    <row r="4779" spans="2:26" x14ac:dyDescent="0.2">
      <c r="B4779" s="34"/>
      <c r="C4779" s="30"/>
      <c r="D4779" s="30"/>
      <c r="E4779" s="30"/>
      <c r="F4779" s="30"/>
      <c r="G4779" s="30"/>
      <c r="H4779" s="30"/>
      <c r="I4779" s="30"/>
      <c r="J4779" s="30"/>
      <c r="K4779" s="30"/>
      <c r="L4779" s="30"/>
      <c r="M4779" s="30"/>
      <c r="N4779" s="30"/>
      <c r="O4779" s="30"/>
      <c r="P4779" s="30"/>
      <c r="Q4779" s="30"/>
      <c r="R4779" s="30"/>
      <c r="S4779" s="30"/>
      <c r="T4779" s="30"/>
      <c r="U4779" s="30"/>
      <c r="V4779" s="30"/>
      <c r="W4779" s="30"/>
      <c r="X4779" s="31"/>
      <c r="Y4779" s="30"/>
      <c r="Z4779" s="32"/>
    </row>
    <row r="4780" spans="2:26" x14ac:dyDescent="0.2">
      <c r="B4780" s="34"/>
      <c r="C4780" s="30"/>
      <c r="D4780" s="30"/>
      <c r="E4780" s="30"/>
      <c r="F4780" s="30"/>
      <c r="G4780" s="30"/>
      <c r="H4780" s="30"/>
      <c r="I4780" s="30"/>
      <c r="J4780" s="30"/>
      <c r="K4780" s="30"/>
      <c r="L4780" s="30"/>
      <c r="M4780" s="30"/>
      <c r="N4780" s="30"/>
      <c r="O4780" s="30"/>
      <c r="P4780" s="30"/>
      <c r="Q4780" s="30"/>
      <c r="R4780" s="30"/>
      <c r="S4780" s="30"/>
      <c r="T4780" s="30"/>
      <c r="U4780" s="30"/>
      <c r="V4780" s="30"/>
      <c r="W4780" s="30"/>
      <c r="X4780" s="31"/>
      <c r="Y4780" s="30"/>
      <c r="Z4780" s="32"/>
    </row>
    <row r="4781" spans="2:26" x14ac:dyDescent="0.2">
      <c r="B4781" s="34"/>
      <c r="C4781" s="30"/>
      <c r="D4781" s="30"/>
      <c r="E4781" s="30"/>
      <c r="F4781" s="30"/>
      <c r="G4781" s="30"/>
      <c r="H4781" s="30"/>
      <c r="I4781" s="30"/>
      <c r="J4781" s="30"/>
      <c r="K4781" s="30"/>
      <c r="L4781" s="30"/>
      <c r="M4781" s="30"/>
      <c r="N4781" s="30"/>
      <c r="O4781" s="30"/>
      <c r="P4781" s="30"/>
      <c r="Q4781" s="30"/>
      <c r="R4781" s="30"/>
      <c r="S4781" s="30"/>
      <c r="T4781" s="30"/>
      <c r="U4781" s="30"/>
      <c r="V4781" s="30"/>
      <c r="W4781" s="30"/>
      <c r="X4781" s="31"/>
      <c r="Y4781" s="30"/>
      <c r="Z4781" s="32"/>
    </row>
    <row r="4782" spans="2:26" x14ac:dyDescent="0.2">
      <c r="B4782" s="34"/>
      <c r="C4782" s="30"/>
      <c r="D4782" s="30"/>
      <c r="E4782" s="30"/>
      <c r="F4782" s="30"/>
      <c r="G4782" s="30"/>
      <c r="H4782" s="30"/>
      <c r="I4782" s="30"/>
      <c r="J4782" s="30"/>
      <c r="K4782" s="30"/>
      <c r="L4782" s="30"/>
      <c r="M4782" s="30"/>
      <c r="N4782" s="30"/>
      <c r="O4782" s="30"/>
      <c r="P4782" s="30"/>
      <c r="Q4782" s="30"/>
      <c r="R4782" s="30"/>
      <c r="S4782" s="30"/>
      <c r="T4782" s="30"/>
      <c r="U4782" s="30"/>
      <c r="V4782" s="30"/>
      <c r="W4782" s="30"/>
      <c r="X4782" s="31"/>
      <c r="Y4782" s="30"/>
      <c r="Z4782" s="32"/>
    </row>
    <row r="4783" spans="2:26" x14ac:dyDescent="0.2">
      <c r="B4783" s="34"/>
      <c r="C4783" s="30"/>
      <c r="D4783" s="30"/>
      <c r="E4783" s="30"/>
      <c r="F4783" s="30"/>
      <c r="G4783" s="30"/>
      <c r="H4783" s="30"/>
      <c r="I4783" s="30"/>
      <c r="J4783" s="30"/>
      <c r="K4783" s="30"/>
      <c r="L4783" s="30"/>
      <c r="M4783" s="30"/>
      <c r="N4783" s="30"/>
      <c r="O4783" s="30"/>
      <c r="P4783" s="30"/>
      <c r="Q4783" s="30"/>
      <c r="R4783" s="30"/>
      <c r="S4783" s="30"/>
      <c r="T4783" s="30"/>
      <c r="U4783" s="30"/>
      <c r="V4783" s="30"/>
      <c r="W4783" s="30"/>
      <c r="X4783" s="31"/>
      <c r="Y4783" s="30"/>
      <c r="Z4783" s="32"/>
    </row>
    <row r="4784" spans="2:26" x14ac:dyDescent="0.2">
      <c r="B4784" s="34"/>
      <c r="C4784" s="30"/>
      <c r="D4784" s="30"/>
      <c r="E4784" s="30"/>
      <c r="F4784" s="30"/>
      <c r="G4784" s="30"/>
      <c r="H4784" s="30"/>
      <c r="I4784" s="30"/>
      <c r="J4784" s="30"/>
      <c r="K4784" s="30"/>
      <c r="L4784" s="30"/>
      <c r="M4784" s="30"/>
      <c r="N4784" s="30"/>
      <c r="O4784" s="30"/>
      <c r="P4784" s="30"/>
      <c r="Q4784" s="30"/>
      <c r="R4784" s="30"/>
      <c r="S4784" s="30"/>
      <c r="T4784" s="30"/>
      <c r="U4784" s="30"/>
      <c r="V4784" s="30"/>
      <c r="W4784" s="30"/>
      <c r="X4784" s="31"/>
      <c r="Y4784" s="30"/>
      <c r="Z4784" s="32"/>
    </row>
    <row r="4785" spans="2:26" x14ac:dyDescent="0.2">
      <c r="B4785" s="34"/>
      <c r="C4785" s="30"/>
      <c r="D4785" s="30"/>
      <c r="E4785" s="30"/>
      <c r="F4785" s="30"/>
      <c r="G4785" s="30"/>
      <c r="H4785" s="30"/>
      <c r="I4785" s="30"/>
      <c r="J4785" s="30"/>
      <c r="K4785" s="30"/>
      <c r="L4785" s="30"/>
      <c r="M4785" s="30"/>
      <c r="N4785" s="30"/>
      <c r="O4785" s="30"/>
      <c r="P4785" s="30"/>
      <c r="Q4785" s="30"/>
      <c r="R4785" s="30"/>
      <c r="S4785" s="30"/>
      <c r="T4785" s="30"/>
      <c r="U4785" s="30"/>
      <c r="V4785" s="30"/>
      <c r="W4785" s="30"/>
      <c r="X4785" s="31"/>
      <c r="Y4785" s="30"/>
      <c r="Z4785" s="32"/>
    </row>
    <row r="4786" spans="2:26" x14ac:dyDescent="0.2">
      <c r="B4786" s="34"/>
      <c r="C4786" s="30"/>
      <c r="D4786" s="30"/>
      <c r="E4786" s="30"/>
      <c r="F4786" s="30"/>
      <c r="G4786" s="30"/>
      <c r="H4786" s="30"/>
      <c r="I4786" s="30"/>
      <c r="J4786" s="30"/>
      <c r="K4786" s="30"/>
      <c r="L4786" s="30"/>
      <c r="M4786" s="30"/>
      <c r="N4786" s="30"/>
      <c r="O4786" s="30"/>
      <c r="P4786" s="30"/>
      <c r="Q4786" s="30"/>
      <c r="R4786" s="30"/>
      <c r="S4786" s="30"/>
      <c r="T4786" s="30"/>
      <c r="U4786" s="30"/>
      <c r="V4786" s="30"/>
      <c r="W4786" s="30"/>
      <c r="X4786" s="31"/>
      <c r="Y4786" s="30"/>
      <c r="Z4786" s="32"/>
    </row>
    <row r="4787" spans="2:26" x14ac:dyDescent="0.2">
      <c r="B4787" s="34"/>
      <c r="C4787" s="30"/>
      <c r="D4787" s="30"/>
      <c r="E4787" s="30"/>
      <c r="F4787" s="30"/>
      <c r="G4787" s="30"/>
      <c r="H4787" s="30"/>
      <c r="I4787" s="30"/>
      <c r="J4787" s="30"/>
      <c r="K4787" s="30"/>
      <c r="L4787" s="30"/>
      <c r="M4787" s="30"/>
      <c r="N4787" s="30"/>
      <c r="O4787" s="30"/>
      <c r="P4787" s="30"/>
      <c r="Q4787" s="30"/>
      <c r="R4787" s="30"/>
      <c r="S4787" s="30"/>
      <c r="T4787" s="30"/>
      <c r="U4787" s="30"/>
      <c r="V4787" s="30"/>
      <c r="W4787" s="30"/>
      <c r="X4787" s="31"/>
      <c r="Y4787" s="30"/>
      <c r="Z4787" s="32"/>
    </row>
    <row r="4788" spans="2:26" x14ac:dyDescent="0.2">
      <c r="B4788" s="34"/>
      <c r="C4788" s="30"/>
      <c r="D4788" s="30"/>
      <c r="E4788" s="30"/>
      <c r="F4788" s="30"/>
      <c r="G4788" s="30"/>
      <c r="H4788" s="30"/>
      <c r="I4788" s="30"/>
      <c r="J4788" s="30"/>
      <c r="K4788" s="30"/>
      <c r="L4788" s="30"/>
      <c r="M4788" s="30"/>
      <c r="N4788" s="30"/>
      <c r="O4788" s="30"/>
      <c r="P4788" s="30"/>
      <c r="Q4788" s="30"/>
      <c r="R4788" s="30"/>
      <c r="S4788" s="30"/>
      <c r="T4788" s="30"/>
      <c r="U4788" s="30"/>
      <c r="V4788" s="30"/>
      <c r="W4788" s="30"/>
      <c r="X4788" s="31"/>
      <c r="Y4788" s="30"/>
      <c r="Z4788" s="32"/>
    </row>
    <row r="4789" spans="2:26" x14ac:dyDescent="0.2">
      <c r="B4789" s="34"/>
      <c r="C4789" s="30"/>
      <c r="D4789" s="30"/>
      <c r="E4789" s="30"/>
      <c r="F4789" s="30"/>
      <c r="G4789" s="30"/>
      <c r="H4789" s="30"/>
      <c r="I4789" s="30"/>
      <c r="J4789" s="30"/>
      <c r="K4789" s="30"/>
      <c r="L4789" s="30"/>
      <c r="M4789" s="30"/>
      <c r="N4789" s="30"/>
      <c r="O4789" s="30"/>
      <c r="P4789" s="30"/>
      <c r="Q4789" s="30"/>
      <c r="R4789" s="30"/>
      <c r="S4789" s="30"/>
      <c r="T4789" s="30"/>
      <c r="U4789" s="30"/>
      <c r="V4789" s="30"/>
      <c r="W4789" s="30"/>
      <c r="X4789" s="31"/>
      <c r="Y4789" s="30"/>
      <c r="Z4789" s="32"/>
    </row>
    <row r="4790" spans="2:26" x14ac:dyDescent="0.2">
      <c r="B4790" s="34"/>
      <c r="C4790" s="30"/>
      <c r="D4790" s="30"/>
      <c r="E4790" s="30"/>
      <c r="F4790" s="30"/>
      <c r="G4790" s="30"/>
      <c r="H4790" s="30"/>
      <c r="I4790" s="30"/>
      <c r="J4790" s="30"/>
      <c r="K4790" s="30"/>
      <c r="L4790" s="30"/>
      <c r="M4790" s="30"/>
      <c r="N4790" s="30"/>
      <c r="O4790" s="30"/>
      <c r="P4790" s="30"/>
      <c r="Q4790" s="30"/>
      <c r="R4790" s="30"/>
      <c r="S4790" s="30"/>
      <c r="T4790" s="30"/>
      <c r="U4790" s="30"/>
      <c r="V4790" s="30"/>
      <c r="W4790" s="30"/>
      <c r="X4790" s="31"/>
      <c r="Y4790" s="30"/>
      <c r="Z4790" s="32"/>
    </row>
    <row r="4791" spans="2:26" x14ac:dyDescent="0.2">
      <c r="B4791" s="34"/>
      <c r="C4791" s="30"/>
      <c r="D4791" s="30"/>
      <c r="E4791" s="30"/>
      <c r="F4791" s="30"/>
      <c r="G4791" s="30"/>
      <c r="H4791" s="30"/>
      <c r="I4791" s="30"/>
      <c r="J4791" s="30"/>
      <c r="K4791" s="30"/>
      <c r="L4791" s="30"/>
      <c r="M4791" s="30"/>
      <c r="N4791" s="30"/>
      <c r="O4791" s="30"/>
      <c r="P4791" s="30"/>
      <c r="Q4791" s="30"/>
      <c r="R4791" s="30"/>
      <c r="S4791" s="30"/>
      <c r="T4791" s="30"/>
      <c r="U4791" s="30"/>
      <c r="V4791" s="30"/>
      <c r="W4791" s="30"/>
      <c r="X4791" s="31"/>
      <c r="Y4791" s="30"/>
      <c r="Z4791" s="32"/>
    </row>
    <row r="4792" spans="2:26" x14ac:dyDescent="0.2">
      <c r="B4792" s="34"/>
      <c r="C4792" s="30"/>
      <c r="D4792" s="30"/>
      <c r="E4792" s="30"/>
      <c r="F4792" s="30"/>
      <c r="G4792" s="30"/>
      <c r="H4792" s="30"/>
      <c r="I4792" s="30"/>
      <c r="J4792" s="30"/>
      <c r="K4792" s="30"/>
      <c r="L4792" s="30"/>
      <c r="M4792" s="30"/>
      <c r="N4792" s="30"/>
      <c r="O4792" s="30"/>
      <c r="P4792" s="30"/>
      <c r="Q4792" s="30"/>
      <c r="R4792" s="30"/>
      <c r="S4792" s="30"/>
      <c r="T4792" s="30"/>
      <c r="U4792" s="30"/>
      <c r="V4792" s="30"/>
      <c r="W4792" s="30"/>
      <c r="X4792" s="31"/>
      <c r="Y4792" s="30"/>
      <c r="Z4792" s="32"/>
    </row>
    <row r="4793" spans="2:26" x14ac:dyDescent="0.2">
      <c r="B4793" s="34"/>
      <c r="C4793" s="30"/>
      <c r="D4793" s="30"/>
      <c r="E4793" s="30"/>
      <c r="F4793" s="30"/>
      <c r="G4793" s="30"/>
      <c r="H4793" s="30"/>
      <c r="I4793" s="30"/>
      <c r="J4793" s="30"/>
      <c r="K4793" s="30"/>
      <c r="L4793" s="30"/>
      <c r="M4793" s="30"/>
      <c r="N4793" s="30"/>
      <c r="O4793" s="30"/>
      <c r="P4793" s="30"/>
      <c r="Q4793" s="30"/>
      <c r="R4793" s="30"/>
      <c r="S4793" s="30"/>
      <c r="T4793" s="30"/>
      <c r="U4793" s="30"/>
      <c r="V4793" s="30"/>
      <c r="W4793" s="30"/>
      <c r="X4793" s="31"/>
      <c r="Y4793" s="30"/>
      <c r="Z4793" s="32"/>
    </row>
    <row r="4794" spans="2:26" x14ac:dyDescent="0.2">
      <c r="B4794" s="34"/>
      <c r="C4794" s="30"/>
      <c r="D4794" s="30"/>
      <c r="E4794" s="30"/>
      <c r="F4794" s="30"/>
      <c r="G4794" s="30"/>
      <c r="H4794" s="30"/>
      <c r="I4794" s="30"/>
      <c r="J4794" s="30"/>
      <c r="K4794" s="30"/>
      <c r="L4794" s="30"/>
      <c r="M4794" s="30"/>
      <c r="N4794" s="30"/>
      <c r="O4794" s="30"/>
      <c r="P4794" s="30"/>
      <c r="Q4794" s="30"/>
      <c r="R4794" s="30"/>
      <c r="S4794" s="30"/>
      <c r="T4794" s="30"/>
      <c r="U4794" s="30"/>
      <c r="V4794" s="30"/>
      <c r="W4794" s="30"/>
      <c r="X4794" s="31"/>
      <c r="Y4794" s="30"/>
      <c r="Z4794" s="32"/>
    </row>
    <row r="4795" spans="2:26" x14ac:dyDescent="0.2">
      <c r="B4795" s="34"/>
      <c r="C4795" s="30"/>
      <c r="D4795" s="30"/>
      <c r="E4795" s="30"/>
      <c r="F4795" s="30"/>
      <c r="G4795" s="30"/>
      <c r="H4795" s="30"/>
      <c r="I4795" s="30"/>
      <c r="J4795" s="30"/>
      <c r="K4795" s="30"/>
      <c r="L4795" s="30"/>
      <c r="M4795" s="30"/>
      <c r="N4795" s="30"/>
      <c r="O4795" s="30"/>
      <c r="P4795" s="30"/>
      <c r="Q4795" s="30"/>
      <c r="R4795" s="30"/>
      <c r="S4795" s="30"/>
      <c r="T4795" s="30"/>
      <c r="U4795" s="30"/>
      <c r="V4795" s="30"/>
      <c r="W4795" s="30"/>
      <c r="X4795" s="31"/>
      <c r="Y4795" s="30"/>
      <c r="Z4795" s="32"/>
    </row>
    <row r="4796" spans="2:26" x14ac:dyDescent="0.2">
      <c r="B4796" s="34"/>
      <c r="C4796" s="30"/>
      <c r="D4796" s="30"/>
      <c r="E4796" s="30"/>
      <c r="F4796" s="30"/>
      <c r="G4796" s="30"/>
      <c r="H4796" s="30"/>
      <c r="I4796" s="30"/>
      <c r="J4796" s="30"/>
      <c r="K4796" s="30"/>
      <c r="L4796" s="30"/>
      <c r="M4796" s="30"/>
      <c r="N4796" s="30"/>
      <c r="O4796" s="30"/>
      <c r="P4796" s="30"/>
      <c r="Q4796" s="30"/>
      <c r="R4796" s="30"/>
      <c r="S4796" s="30"/>
      <c r="T4796" s="30"/>
      <c r="U4796" s="30"/>
      <c r="V4796" s="30"/>
      <c r="W4796" s="30"/>
      <c r="X4796" s="31"/>
      <c r="Y4796" s="30"/>
      <c r="Z4796" s="32"/>
    </row>
    <row r="4797" spans="2:26" x14ac:dyDescent="0.2">
      <c r="B4797" s="34"/>
      <c r="C4797" s="30"/>
      <c r="D4797" s="30"/>
      <c r="E4797" s="30"/>
      <c r="F4797" s="30"/>
      <c r="G4797" s="30"/>
      <c r="H4797" s="30"/>
      <c r="I4797" s="30"/>
      <c r="J4797" s="30"/>
      <c r="K4797" s="30"/>
      <c r="L4797" s="30"/>
      <c r="M4797" s="30"/>
      <c r="N4797" s="30"/>
      <c r="O4797" s="30"/>
      <c r="P4797" s="30"/>
      <c r="Q4797" s="30"/>
      <c r="R4797" s="30"/>
      <c r="S4797" s="30"/>
      <c r="T4797" s="30"/>
      <c r="U4797" s="30"/>
      <c r="V4797" s="30"/>
      <c r="W4797" s="30"/>
      <c r="X4797" s="31"/>
      <c r="Y4797" s="30"/>
      <c r="Z4797" s="32"/>
    </row>
    <row r="4798" spans="2:26" x14ac:dyDescent="0.2">
      <c r="B4798" s="34"/>
      <c r="C4798" s="30"/>
      <c r="D4798" s="30"/>
      <c r="E4798" s="30"/>
      <c r="F4798" s="30"/>
      <c r="G4798" s="30"/>
      <c r="H4798" s="30"/>
      <c r="I4798" s="30"/>
      <c r="J4798" s="30"/>
      <c r="K4798" s="30"/>
      <c r="L4798" s="30"/>
      <c r="M4798" s="30"/>
      <c r="N4798" s="30"/>
      <c r="O4798" s="30"/>
      <c r="P4798" s="30"/>
      <c r="Q4798" s="30"/>
      <c r="R4798" s="30"/>
      <c r="S4798" s="30"/>
      <c r="T4798" s="30"/>
      <c r="U4798" s="30"/>
      <c r="V4798" s="30"/>
      <c r="W4798" s="30"/>
      <c r="X4798" s="31"/>
      <c r="Y4798" s="30"/>
      <c r="Z4798" s="32"/>
    </row>
    <row r="4799" spans="2:26" x14ac:dyDescent="0.2">
      <c r="B4799" s="34"/>
      <c r="C4799" s="30"/>
      <c r="D4799" s="30"/>
      <c r="E4799" s="30"/>
      <c r="F4799" s="30"/>
      <c r="G4799" s="30"/>
      <c r="H4799" s="30"/>
      <c r="I4799" s="30"/>
      <c r="J4799" s="30"/>
      <c r="K4799" s="30"/>
      <c r="L4799" s="30"/>
      <c r="M4799" s="30"/>
      <c r="N4799" s="30"/>
      <c r="O4799" s="30"/>
      <c r="P4799" s="30"/>
      <c r="Q4799" s="30"/>
      <c r="R4799" s="30"/>
      <c r="S4799" s="30"/>
      <c r="T4799" s="30"/>
      <c r="U4799" s="30"/>
      <c r="V4799" s="30"/>
      <c r="W4799" s="30"/>
      <c r="X4799" s="31"/>
      <c r="Y4799" s="30"/>
      <c r="Z4799" s="32"/>
    </row>
    <row r="4800" spans="2:26" x14ac:dyDescent="0.2">
      <c r="B4800" s="34"/>
      <c r="C4800" s="30"/>
      <c r="D4800" s="30"/>
      <c r="E4800" s="30"/>
      <c r="F4800" s="30"/>
      <c r="G4800" s="30"/>
      <c r="H4800" s="30"/>
      <c r="I4800" s="30"/>
      <c r="J4800" s="30"/>
      <c r="K4800" s="30"/>
      <c r="L4800" s="30"/>
      <c r="M4800" s="30"/>
      <c r="N4800" s="30"/>
      <c r="O4800" s="30"/>
      <c r="P4800" s="30"/>
      <c r="Q4800" s="30"/>
      <c r="R4800" s="30"/>
      <c r="S4800" s="30"/>
      <c r="T4800" s="30"/>
      <c r="U4800" s="30"/>
      <c r="V4800" s="30"/>
      <c r="W4800" s="30"/>
      <c r="X4800" s="31"/>
      <c r="Y4800" s="30"/>
      <c r="Z4800" s="32"/>
    </row>
    <row r="4801" spans="2:26" x14ac:dyDescent="0.2">
      <c r="B4801" s="34"/>
      <c r="C4801" s="30"/>
      <c r="D4801" s="30"/>
      <c r="E4801" s="30"/>
      <c r="F4801" s="30"/>
      <c r="G4801" s="30"/>
      <c r="H4801" s="30"/>
      <c r="I4801" s="30"/>
      <c r="J4801" s="30"/>
      <c r="K4801" s="30"/>
      <c r="L4801" s="30"/>
      <c r="M4801" s="30"/>
      <c r="N4801" s="30"/>
      <c r="O4801" s="30"/>
      <c r="P4801" s="30"/>
      <c r="Q4801" s="30"/>
      <c r="R4801" s="30"/>
      <c r="S4801" s="30"/>
      <c r="T4801" s="30"/>
      <c r="U4801" s="30"/>
      <c r="V4801" s="30"/>
      <c r="W4801" s="30"/>
      <c r="X4801" s="31"/>
      <c r="Y4801" s="30"/>
      <c r="Z4801" s="32"/>
    </row>
    <row r="4802" spans="2:26" x14ac:dyDescent="0.2">
      <c r="B4802" s="34"/>
      <c r="C4802" s="30"/>
      <c r="D4802" s="30"/>
      <c r="E4802" s="30"/>
      <c r="F4802" s="30"/>
      <c r="G4802" s="30"/>
      <c r="H4802" s="30"/>
      <c r="I4802" s="30"/>
      <c r="J4802" s="30"/>
      <c r="K4802" s="30"/>
      <c r="L4802" s="30"/>
      <c r="M4802" s="30"/>
      <c r="N4802" s="30"/>
      <c r="O4802" s="30"/>
      <c r="P4802" s="30"/>
      <c r="Q4802" s="30"/>
      <c r="R4802" s="30"/>
      <c r="S4802" s="30"/>
      <c r="T4802" s="30"/>
      <c r="U4802" s="30"/>
      <c r="V4802" s="30"/>
      <c r="W4802" s="30"/>
      <c r="X4802" s="31"/>
      <c r="Y4802" s="30"/>
      <c r="Z4802" s="32"/>
    </row>
    <row r="4803" spans="2:26" x14ac:dyDescent="0.2">
      <c r="B4803" s="34"/>
      <c r="C4803" s="30"/>
      <c r="D4803" s="30"/>
      <c r="E4803" s="30"/>
      <c r="F4803" s="30"/>
      <c r="G4803" s="30"/>
      <c r="H4803" s="30"/>
      <c r="I4803" s="30"/>
      <c r="J4803" s="30"/>
      <c r="K4803" s="30"/>
      <c r="L4803" s="30"/>
      <c r="M4803" s="30"/>
      <c r="N4803" s="30"/>
      <c r="O4803" s="30"/>
      <c r="P4803" s="30"/>
      <c r="Q4803" s="30"/>
      <c r="R4803" s="30"/>
      <c r="S4803" s="30"/>
      <c r="T4803" s="30"/>
      <c r="U4803" s="30"/>
      <c r="V4803" s="30"/>
      <c r="W4803" s="30"/>
      <c r="X4803" s="31"/>
      <c r="Y4803" s="30"/>
      <c r="Z4803" s="32"/>
    </row>
    <row r="4804" spans="2:26" x14ac:dyDescent="0.2">
      <c r="B4804" s="34"/>
      <c r="C4804" s="30"/>
      <c r="D4804" s="30"/>
      <c r="E4804" s="30"/>
      <c r="F4804" s="30"/>
      <c r="G4804" s="30"/>
      <c r="H4804" s="30"/>
      <c r="I4804" s="30"/>
      <c r="J4804" s="30"/>
      <c r="K4804" s="30"/>
      <c r="L4804" s="30"/>
      <c r="M4804" s="30"/>
      <c r="N4804" s="30"/>
      <c r="O4804" s="30"/>
      <c r="P4804" s="30"/>
      <c r="Q4804" s="30"/>
      <c r="R4804" s="30"/>
      <c r="S4804" s="30"/>
      <c r="T4804" s="30"/>
      <c r="U4804" s="30"/>
      <c r="V4804" s="30"/>
      <c r="W4804" s="30"/>
      <c r="X4804" s="31"/>
      <c r="Y4804" s="30"/>
      <c r="Z4804" s="32"/>
    </row>
    <row r="4805" spans="2:26" x14ac:dyDescent="0.2">
      <c r="B4805" s="34"/>
      <c r="C4805" s="30"/>
      <c r="D4805" s="30"/>
      <c r="E4805" s="30"/>
      <c r="F4805" s="30"/>
      <c r="G4805" s="30"/>
      <c r="H4805" s="30"/>
      <c r="I4805" s="30"/>
      <c r="J4805" s="30"/>
      <c r="K4805" s="30"/>
      <c r="L4805" s="30"/>
      <c r="M4805" s="30"/>
      <c r="N4805" s="30"/>
      <c r="O4805" s="30"/>
      <c r="P4805" s="30"/>
      <c r="Q4805" s="30"/>
      <c r="R4805" s="30"/>
      <c r="S4805" s="30"/>
      <c r="T4805" s="30"/>
      <c r="U4805" s="30"/>
      <c r="V4805" s="30"/>
      <c r="W4805" s="30"/>
      <c r="X4805" s="31"/>
      <c r="Y4805" s="30"/>
      <c r="Z4805" s="32"/>
    </row>
    <row r="4806" spans="2:26" x14ac:dyDescent="0.2">
      <c r="B4806" s="34"/>
      <c r="C4806" s="30"/>
      <c r="D4806" s="30"/>
      <c r="E4806" s="30"/>
      <c r="F4806" s="30"/>
      <c r="G4806" s="30"/>
      <c r="H4806" s="30"/>
      <c r="I4806" s="30"/>
      <c r="J4806" s="30"/>
      <c r="K4806" s="30"/>
      <c r="L4806" s="30"/>
      <c r="M4806" s="30"/>
      <c r="N4806" s="30"/>
      <c r="O4806" s="30"/>
      <c r="P4806" s="30"/>
      <c r="Q4806" s="30"/>
      <c r="R4806" s="30"/>
      <c r="S4806" s="30"/>
      <c r="T4806" s="30"/>
      <c r="U4806" s="30"/>
      <c r="V4806" s="30"/>
      <c r="W4806" s="30"/>
      <c r="X4806" s="31"/>
      <c r="Y4806" s="30"/>
      <c r="Z4806" s="32"/>
    </row>
    <row r="4807" spans="2:26" x14ac:dyDescent="0.2">
      <c r="B4807" s="34"/>
      <c r="C4807" s="30"/>
      <c r="D4807" s="30"/>
      <c r="E4807" s="30"/>
      <c r="F4807" s="30"/>
      <c r="G4807" s="30"/>
      <c r="H4807" s="30"/>
      <c r="I4807" s="30"/>
      <c r="J4807" s="30"/>
      <c r="K4807" s="30"/>
      <c r="L4807" s="30"/>
      <c r="M4807" s="30"/>
      <c r="N4807" s="30"/>
      <c r="O4807" s="30"/>
      <c r="P4807" s="30"/>
      <c r="Q4807" s="30"/>
      <c r="R4807" s="30"/>
      <c r="S4807" s="30"/>
      <c r="T4807" s="30"/>
      <c r="U4807" s="30"/>
      <c r="V4807" s="30"/>
      <c r="W4807" s="30"/>
      <c r="X4807" s="31"/>
      <c r="Y4807" s="30"/>
      <c r="Z4807" s="32"/>
    </row>
    <row r="4808" spans="2:26" x14ac:dyDescent="0.2">
      <c r="B4808" s="34"/>
      <c r="C4808" s="30"/>
      <c r="D4808" s="30"/>
      <c r="E4808" s="30"/>
      <c r="F4808" s="30"/>
      <c r="G4808" s="30"/>
      <c r="H4808" s="30"/>
      <c r="I4808" s="30"/>
      <c r="J4808" s="30"/>
      <c r="K4808" s="30"/>
      <c r="L4808" s="30"/>
      <c r="M4808" s="30"/>
      <c r="N4808" s="30"/>
      <c r="O4808" s="30"/>
      <c r="P4808" s="30"/>
      <c r="Q4808" s="30"/>
      <c r="R4808" s="30"/>
      <c r="S4808" s="30"/>
      <c r="T4808" s="30"/>
      <c r="U4808" s="30"/>
      <c r="V4808" s="30"/>
      <c r="W4808" s="30"/>
      <c r="X4808" s="31"/>
      <c r="Y4808" s="30"/>
      <c r="Z4808" s="32"/>
    </row>
    <row r="4809" spans="2:26" x14ac:dyDescent="0.2">
      <c r="B4809" s="34"/>
      <c r="C4809" s="30"/>
      <c r="D4809" s="30"/>
      <c r="E4809" s="30"/>
      <c r="F4809" s="30"/>
      <c r="G4809" s="30"/>
      <c r="H4809" s="30"/>
      <c r="I4809" s="30"/>
      <c r="J4809" s="30"/>
      <c r="K4809" s="30"/>
      <c r="L4809" s="30"/>
      <c r="M4809" s="30"/>
      <c r="N4809" s="30"/>
      <c r="O4809" s="30"/>
      <c r="P4809" s="30"/>
      <c r="Q4809" s="30"/>
      <c r="R4809" s="30"/>
      <c r="S4809" s="30"/>
      <c r="T4809" s="30"/>
      <c r="U4809" s="30"/>
      <c r="V4809" s="30"/>
      <c r="W4809" s="30"/>
      <c r="X4809" s="31"/>
      <c r="Y4809" s="30"/>
      <c r="Z4809" s="32"/>
    </row>
    <row r="4810" spans="2:26" x14ac:dyDescent="0.2">
      <c r="B4810" s="34"/>
      <c r="C4810" s="30"/>
      <c r="D4810" s="30"/>
      <c r="E4810" s="30"/>
      <c r="F4810" s="30"/>
      <c r="G4810" s="30"/>
      <c r="H4810" s="30"/>
      <c r="I4810" s="30"/>
      <c r="J4810" s="30"/>
      <c r="K4810" s="30"/>
      <c r="L4810" s="30"/>
      <c r="M4810" s="30"/>
      <c r="N4810" s="30"/>
      <c r="O4810" s="30"/>
      <c r="P4810" s="30"/>
      <c r="Q4810" s="30"/>
      <c r="R4810" s="30"/>
      <c r="S4810" s="30"/>
      <c r="T4810" s="30"/>
      <c r="U4810" s="30"/>
      <c r="V4810" s="30"/>
      <c r="W4810" s="30"/>
      <c r="X4810" s="31"/>
      <c r="Y4810" s="30"/>
      <c r="Z4810" s="32"/>
    </row>
    <row r="4811" spans="2:26" x14ac:dyDescent="0.2">
      <c r="B4811" s="34"/>
      <c r="C4811" s="30"/>
      <c r="D4811" s="30"/>
      <c r="E4811" s="30"/>
      <c r="F4811" s="30"/>
      <c r="G4811" s="30"/>
      <c r="H4811" s="30"/>
      <c r="I4811" s="30"/>
      <c r="J4811" s="30"/>
      <c r="K4811" s="30"/>
      <c r="L4811" s="30"/>
      <c r="M4811" s="30"/>
      <c r="N4811" s="30"/>
      <c r="O4811" s="30"/>
      <c r="P4811" s="30"/>
      <c r="Q4811" s="30"/>
      <c r="R4811" s="30"/>
      <c r="S4811" s="30"/>
      <c r="T4811" s="30"/>
      <c r="U4811" s="30"/>
      <c r="V4811" s="30"/>
      <c r="W4811" s="30"/>
      <c r="X4811" s="31"/>
      <c r="Y4811" s="30"/>
      <c r="Z4811" s="32"/>
    </row>
    <row r="4812" spans="2:26" x14ac:dyDescent="0.2">
      <c r="B4812" s="34"/>
      <c r="C4812" s="30"/>
      <c r="D4812" s="30"/>
      <c r="E4812" s="30"/>
      <c r="F4812" s="30"/>
      <c r="G4812" s="30"/>
      <c r="H4812" s="30"/>
      <c r="I4812" s="30"/>
      <c r="J4812" s="30"/>
      <c r="K4812" s="30"/>
      <c r="L4812" s="30"/>
      <c r="M4812" s="30"/>
      <c r="N4812" s="30"/>
      <c r="O4812" s="30"/>
      <c r="P4812" s="30"/>
      <c r="Q4812" s="30"/>
      <c r="R4812" s="30"/>
      <c r="S4812" s="30"/>
      <c r="T4812" s="30"/>
      <c r="U4812" s="30"/>
      <c r="V4812" s="30"/>
      <c r="W4812" s="30"/>
      <c r="X4812" s="31"/>
      <c r="Y4812" s="30"/>
      <c r="Z4812" s="32"/>
    </row>
    <row r="4813" spans="2:26" x14ac:dyDescent="0.2">
      <c r="B4813" s="34"/>
      <c r="C4813" s="30"/>
      <c r="D4813" s="30"/>
      <c r="E4813" s="30"/>
      <c r="F4813" s="30"/>
      <c r="G4813" s="30"/>
      <c r="H4813" s="30"/>
      <c r="I4813" s="30"/>
      <c r="J4813" s="30"/>
      <c r="K4813" s="30"/>
      <c r="L4813" s="30"/>
      <c r="M4813" s="30"/>
      <c r="N4813" s="30"/>
      <c r="O4813" s="30"/>
      <c r="P4813" s="30"/>
      <c r="Q4813" s="30"/>
      <c r="R4813" s="30"/>
      <c r="S4813" s="30"/>
      <c r="T4813" s="30"/>
      <c r="U4813" s="30"/>
      <c r="V4813" s="30"/>
      <c r="W4813" s="30"/>
      <c r="X4813" s="31"/>
      <c r="Y4813" s="30"/>
      <c r="Z4813" s="32"/>
    </row>
    <row r="4814" spans="2:26" x14ac:dyDescent="0.2">
      <c r="B4814" s="34"/>
      <c r="C4814" s="30"/>
      <c r="D4814" s="30"/>
      <c r="E4814" s="30"/>
      <c r="F4814" s="30"/>
      <c r="G4814" s="30"/>
      <c r="H4814" s="30"/>
      <c r="I4814" s="30"/>
      <c r="J4814" s="30"/>
      <c r="K4814" s="30"/>
      <c r="L4814" s="30"/>
      <c r="M4814" s="30"/>
      <c r="N4814" s="30"/>
      <c r="O4814" s="30"/>
      <c r="P4814" s="30"/>
      <c r="Q4814" s="30"/>
      <c r="R4814" s="30"/>
      <c r="S4814" s="30"/>
      <c r="T4814" s="30"/>
      <c r="U4814" s="30"/>
      <c r="V4814" s="30"/>
      <c r="W4814" s="30"/>
      <c r="X4814" s="31"/>
      <c r="Y4814" s="30"/>
      <c r="Z4814" s="32"/>
    </row>
    <row r="4815" spans="2:26" x14ac:dyDescent="0.2">
      <c r="B4815" s="34"/>
      <c r="C4815" s="30"/>
      <c r="D4815" s="30"/>
      <c r="E4815" s="30"/>
      <c r="F4815" s="30"/>
      <c r="G4815" s="30"/>
      <c r="H4815" s="30"/>
      <c r="I4815" s="30"/>
      <c r="J4815" s="30"/>
      <c r="K4815" s="30"/>
      <c r="L4815" s="30"/>
      <c r="M4815" s="30"/>
      <c r="N4815" s="30"/>
      <c r="O4815" s="30"/>
      <c r="P4815" s="30"/>
      <c r="Q4815" s="30"/>
      <c r="R4815" s="30"/>
      <c r="S4815" s="30"/>
      <c r="T4815" s="30"/>
      <c r="U4815" s="30"/>
      <c r="V4815" s="30"/>
      <c r="W4815" s="30"/>
      <c r="X4815" s="31"/>
      <c r="Y4815" s="30"/>
      <c r="Z4815" s="32"/>
    </row>
    <row r="4816" spans="2:26" x14ac:dyDescent="0.2">
      <c r="B4816" s="34"/>
      <c r="C4816" s="30"/>
      <c r="D4816" s="30"/>
      <c r="E4816" s="30"/>
      <c r="F4816" s="30"/>
      <c r="G4816" s="30"/>
      <c r="H4816" s="30"/>
      <c r="I4816" s="30"/>
      <c r="J4816" s="30"/>
      <c r="K4816" s="30"/>
      <c r="L4816" s="30"/>
      <c r="M4816" s="30"/>
      <c r="N4816" s="30"/>
      <c r="O4816" s="30"/>
      <c r="P4816" s="30"/>
      <c r="Q4816" s="30"/>
      <c r="R4816" s="30"/>
      <c r="S4816" s="30"/>
      <c r="T4816" s="30"/>
      <c r="U4816" s="30"/>
      <c r="V4816" s="30"/>
      <c r="W4816" s="30"/>
      <c r="X4816" s="31"/>
      <c r="Y4816" s="30"/>
      <c r="Z4816" s="32"/>
    </row>
    <row r="4817" spans="2:26" x14ac:dyDescent="0.2">
      <c r="B4817" s="34"/>
      <c r="C4817" s="30"/>
      <c r="D4817" s="30"/>
      <c r="E4817" s="30"/>
      <c r="F4817" s="30"/>
      <c r="G4817" s="30"/>
      <c r="H4817" s="30"/>
      <c r="I4817" s="30"/>
      <c r="J4817" s="30"/>
      <c r="K4817" s="30"/>
      <c r="L4817" s="30"/>
      <c r="M4817" s="30"/>
      <c r="N4817" s="30"/>
      <c r="O4817" s="30"/>
      <c r="P4817" s="30"/>
      <c r="Q4817" s="30"/>
      <c r="R4817" s="30"/>
      <c r="S4817" s="30"/>
      <c r="T4817" s="30"/>
      <c r="U4817" s="30"/>
      <c r="V4817" s="30"/>
      <c r="W4817" s="30"/>
      <c r="X4817" s="31"/>
      <c r="Y4817" s="30"/>
      <c r="Z4817" s="32"/>
    </row>
    <row r="4818" spans="2:26" x14ac:dyDescent="0.2">
      <c r="B4818" s="34"/>
      <c r="C4818" s="30"/>
      <c r="D4818" s="30"/>
      <c r="E4818" s="30"/>
      <c r="F4818" s="30"/>
      <c r="G4818" s="30"/>
      <c r="H4818" s="30"/>
      <c r="I4818" s="30"/>
      <c r="J4818" s="30"/>
      <c r="K4818" s="30"/>
      <c r="L4818" s="30"/>
      <c r="M4818" s="30"/>
      <c r="N4818" s="30"/>
      <c r="O4818" s="30"/>
      <c r="P4818" s="30"/>
      <c r="Q4818" s="30"/>
      <c r="R4818" s="30"/>
      <c r="S4818" s="30"/>
      <c r="T4818" s="30"/>
      <c r="U4818" s="30"/>
      <c r="V4818" s="30"/>
      <c r="W4818" s="30"/>
      <c r="X4818" s="31"/>
      <c r="Y4818" s="30"/>
      <c r="Z4818" s="32"/>
    </row>
    <row r="4819" spans="2:26" x14ac:dyDescent="0.2">
      <c r="B4819" s="34"/>
      <c r="C4819" s="30"/>
      <c r="D4819" s="30"/>
      <c r="E4819" s="30"/>
      <c r="F4819" s="30"/>
      <c r="G4819" s="30"/>
      <c r="H4819" s="30"/>
      <c r="I4819" s="30"/>
      <c r="J4819" s="30"/>
      <c r="K4819" s="30"/>
      <c r="L4819" s="30"/>
      <c r="M4819" s="30"/>
      <c r="N4819" s="30"/>
      <c r="O4819" s="30"/>
      <c r="P4819" s="30"/>
      <c r="Q4819" s="30"/>
      <c r="R4819" s="30"/>
      <c r="S4819" s="30"/>
      <c r="T4819" s="30"/>
      <c r="U4819" s="30"/>
      <c r="V4819" s="30"/>
      <c r="W4819" s="30"/>
      <c r="X4819" s="31"/>
      <c r="Y4819" s="30"/>
      <c r="Z4819" s="32"/>
    </row>
    <row r="4820" spans="2:26" x14ac:dyDescent="0.2">
      <c r="B4820" s="34"/>
      <c r="C4820" s="30"/>
      <c r="D4820" s="30"/>
      <c r="E4820" s="30"/>
      <c r="F4820" s="30"/>
      <c r="G4820" s="30"/>
      <c r="H4820" s="30"/>
      <c r="I4820" s="30"/>
      <c r="J4820" s="30"/>
      <c r="K4820" s="30"/>
      <c r="L4820" s="30"/>
      <c r="M4820" s="30"/>
      <c r="N4820" s="30"/>
      <c r="O4820" s="30"/>
      <c r="P4820" s="30"/>
      <c r="Q4820" s="30"/>
      <c r="R4820" s="30"/>
      <c r="S4820" s="30"/>
      <c r="T4820" s="30"/>
      <c r="U4820" s="30"/>
      <c r="V4820" s="30"/>
      <c r="W4820" s="30"/>
      <c r="X4820" s="31"/>
      <c r="Y4820" s="30"/>
      <c r="Z4820" s="32"/>
    </row>
    <row r="4821" spans="2:26" x14ac:dyDescent="0.2">
      <c r="B4821" s="34"/>
      <c r="C4821" s="30"/>
      <c r="D4821" s="30"/>
      <c r="E4821" s="30"/>
      <c r="F4821" s="30"/>
      <c r="G4821" s="30"/>
      <c r="H4821" s="30"/>
      <c r="I4821" s="30"/>
      <c r="J4821" s="30"/>
      <c r="K4821" s="30"/>
      <c r="L4821" s="30"/>
      <c r="M4821" s="30"/>
      <c r="N4821" s="30"/>
      <c r="O4821" s="30"/>
      <c r="P4821" s="30"/>
      <c r="Q4821" s="30"/>
      <c r="R4821" s="30"/>
      <c r="S4821" s="30"/>
      <c r="T4821" s="30"/>
      <c r="U4821" s="30"/>
      <c r="V4821" s="30"/>
      <c r="W4821" s="30"/>
      <c r="X4821" s="31"/>
      <c r="Y4821" s="30"/>
      <c r="Z4821" s="32"/>
    </row>
    <row r="4822" spans="2:26" x14ac:dyDescent="0.2">
      <c r="B4822" s="34"/>
      <c r="C4822" s="30"/>
      <c r="D4822" s="30"/>
      <c r="E4822" s="30"/>
      <c r="F4822" s="30"/>
      <c r="G4822" s="30"/>
      <c r="H4822" s="30"/>
      <c r="I4822" s="30"/>
      <c r="J4822" s="30"/>
      <c r="K4822" s="30"/>
      <c r="L4822" s="30"/>
      <c r="M4822" s="30"/>
      <c r="N4822" s="30"/>
      <c r="O4822" s="30"/>
      <c r="P4822" s="30"/>
      <c r="Q4822" s="30"/>
      <c r="R4822" s="30"/>
      <c r="S4822" s="30"/>
      <c r="T4822" s="30"/>
      <c r="U4822" s="30"/>
      <c r="V4822" s="30"/>
      <c r="W4822" s="30"/>
      <c r="X4822" s="31"/>
      <c r="Y4822" s="30"/>
      <c r="Z4822" s="32"/>
    </row>
    <row r="4823" spans="2:26" x14ac:dyDescent="0.2">
      <c r="B4823" s="34"/>
      <c r="C4823" s="30"/>
      <c r="D4823" s="30"/>
      <c r="E4823" s="30"/>
      <c r="F4823" s="30"/>
      <c r="G4823" s="30"/>
      <c r="H4823" s="30"/>
      <c r="I4823" s="30"/>
      <c r="J4823" s="30"/>
      <c r="K4823" s="30"/>
      <c r="L4823" s="30"/>
      <c r="M4823" s="30"/>
      <c r="N4823" s="30"/>
      <c r="O4823" s="30"/>
      <c r="P4823" s="30"/>
      <c r="Q4823" s="30"/>
      <c r="R4823" s="30"/>
      <c r="S4823" s="30"/>
      <c r="T4823" s="30"/>
      <c r="U4823" s="30"/>
      <c r="V4823" s="30"/>
      <c r="W4823" s="30"/>
      <c r="X4823" s="31"/>
      <c r="Y4823" s="30"/>
      <c r="Z4823" s="32"/>
    </row>
    <row r="4824" spans="2:26" x14ac:dyDescent="0.2">
      <c r="B4824" s="34"/>
      <c r="C4824" s="30"/>
      <c r="D4824" s="30"/>
      <c r="E4824" s="30"/>
      <c r="F4824" s="30"/>
      <c r="G4824" s="30"/>
      <c r="H4824" s="30"/>
      <c r="I4824" s="30"/>
      <c r="J4824" s="30"/>
      <c r="K4824" s="30"/>
      <c r="L4824" s="30"/>
      <c r="M4824" s="30"/>
      <c r="N4824" s="30"/>
      <c r="O4824" s="30"/>
      <c r="P4824" s="30"/>
      <c r="Q4824" s="30"/>
      <c r="R4824" s="30"/>
      <c r="S4824" s="30"/>
      <c r="T4824" s="30"/>
      <c r="U4824" s="30"/>
      <c r="V4824" s="30"/>
      <c r="W4824" s="30"/>
      <c r="X4824" s="31"/>
      <c r="Y4824" s="30"/>
      <c r="Z4824" s="32"/>
    </row>
    <row r="4825" spans="2:26" x14ac:dyDescent="0.2">
      <c r="B4825" s="34"/>
      <c r="C4825" s="30"/>
      <c r="D4825" s="30"/>
      <c r="E4825" s="30"/>
      <c r="F4825" s="30"/>
      <c r="G4825" s="30"/>
      <c r="H4825" s="30"/>
      <c r="I4825" s="30"/>
      <c r="J4825" s="30"/>
      <c r="K4825" s="30"/>
      <c r="L4825" s="30"/>
      <c r="M4825" s="30"/>
      <c r="N4825" s="30"/>
      <c r="O4825" s="30"/>
      <c r="P4825" s="30"/>
      <c r="Q4825" s="30"/>
      <c r="R4825" s="30"/>
      <c r="S4825" s="30"/>
      <c r="T4825" s="30"/>
      <c r="U4825" s="30"/>
      <c r="V4825" s="30"/>
      <c r="W4825" s="30"/>
      <c r="X4825" s="31"/>
      <c r="Y4825" s="30"/>
      <c r="Z4825" s="32"/>
    </row>
    <row r="4826" spans="2:26" x14ac:dyDescent="0.2">
      <c r="B4826" s="34"/>
      <c r="C4826" s="30"/>
      <c r="D4826" s="30"/>
      <c r="E4826" s="30"/>
      <c r="F4826" s="30"/>
      <c r="G4826" s="30"/>
      <c r="H4826" s="30"/>
      <c r="I4826" s="30"/>
      <c r="J4826" s="30"/>
      <c r="K4826" s="30"/>
      <c r="L4826" s="30"/>
      <c r="M4826" s="30"/>
      <c r="N4826" s="30"/>
      <c r="O4826" s="30"/>
      <c r="P4826" s="30"/>
      <c r="Q4826" s="30"/>
      <c r="R4826" s="30"/>
      <c r="S4826" s="30"/>
      <c r="T4826" s="30"/>
      <c r="U4826" s="30"/>
      <c r="V4826" s="30"/>
      <c r="W4826" s="30"/>
      <c r="X4826" s="31"/>
      <c r="Y4826" s="30"/>
      <c r="Z4826" s="32"/>
    </row>
    <row r="4827" spans="2:26" x14ac:dyDescent="0.2">
      <c r="B4827" s="34"/>
      <c r="C4827" s="30"/>
      <c r="D4827" s="30"/>
      <c r="E4827" s="30"/>
      <c r="F4827" s="30"/>
      <c r="G4827" s="30"/>
      <c r="H4827" s="30"/>
      <c r="I4827" s="30"/>
      <c r="J4827" s="30"/>
      <c r="K4827" s="30"/>
      <c r="L4827" s="30"/>
      <c r="M4827" s="30"/>
      <c r="N4827" s="30"/>
      <c r="O4827" s="30"/>
      <c r="P4827" s="30"/>
      <c r="Q4827" s="30"/>
      <c r="R4827" s="30"/>
      <c r="S4827" s="30"/>
      <c r="T4827" s="30"/>
      <c r="U4827" s="30"/>
      <c r="V4827" s="30"/>
      <c r="W4827" s="30"/>
      <c r="X4827" s="31"/>
      <c r="Y4827" s="30"/>
      <c r="Z4827" s="32"/>
    </row>
    <row r="4828" spans="2:26" x14ac:dyDescent="0.2">
      <c r="B4828" s="34"/>
      <c r="C4828" s="30"/>
      <c r="D4828" s="30"/>
      <c r="E4828" s="30"/>
      <c r="F4828" s="30"/>
      <c r="G4828" s="30"/>
      <c r="H4828" s="30"/>
      <c r="I4828" s="30"/>
      <c r="J4828" s="30"/>
      <c r="K4828" s="30"/>
      <c r="L4828" s="30"/>
      <c r="M4828" s="30"/>
      <c r="N4828" s="30"/>
      <c r="O4828" s="30"/>
      <c r="P4828" s="30"/>
      <c r="Q4828" s="30"/>
      <c r="R4828" s="30"/>
      <c r="S4828" s="30"/>
      <c r="T4828" s="30"/>
      <c r="U4828" s="30"/>
      <c r="V4828" s="30"/>
      <c r="W4828" s="30"/>
      <c r="X4828" s="31"/>
      <c r="Y4828" s="30"/>
      <c r="Z4828" s="32"/>
    </row>
    <row r="4829" spans="2:26" x14ac:dyDescent="0.2">
      <c r="B4829" s="34"/>
      <c r="C4829" s="30"/>
      <c r="D4829" s="30"/>
      <c r="E4829" s="30"/>
      <c r="F4829" s="30"/>
      <c r="G4829" s="30"/>
      <c r="H4829" s="30"/>
      <c r="I4829" s="30"/>
      <c r="J4829" s="30"/>
      <c r="K4829" s="30"/>
      <c r="L4829" s="30"/>
      <c r="M4829" s="30"/>
      <c r="N4829" s="30"/>
      <c r="O4829" s="30"/>
      <c r="P4829" s="30"/>
      <c r="Q4829" s="30"/>
      <c r="R4829" s="30"/>
      <c r="S4829" s="30"/>
      <c r="T4829" s="30"/>
      <c r="U4829" s="30"/>
      <c r="V4829" s="30"/>
      <c r="W4829" s="30"/>
      <c r="X4829" s="31"/>
      <c r="Y4829" s="30"/>
      <c r="Z4829" s="32"/>
    </row>
    <row r="4830" spans="2:26" x14ac:dyDescent="0.2">
      <c r="B4830" s="34"/>
      <c r="C4830" s="30"/>
      <c r="D4830" s="30"/>
      <c r="E4830" s="30"/>
      <c r="F4830" s="30"/>
      <c r="G4830" s="30"/>
      <c r="H4830" s="30"/>
      <c r="I4830" s="30"/>
      <c r="J4830" s="30"/>
      <c r="K4830" s="30"/>
      <c r="L4830" s="30"/>
      <c r="M4830" s="30"/>
      <c r="N4830" s="30"/>
      <c r="O4830" s="30"/>
      <c r="P4830" s="30"/>
      <c r="Q4830" s="30"/>
      <c r="R4830" s="30"/>
      <c r="S4830" s="30"/>
      <c r="T4830" s="30"/>
      <c r="U4830" s="30"/>
      <c r="V4830" s="30"/>
      <c r="W4830" s="30"/>
      <c r="X4830" s="31"/>
      <c r="Y4830" s="30"/>
      <c r="Z4830" s="32"/>
    </row>
    <row r="4831" spans="2:26" x14ac:dyDescent="0.2">
      <c r="B4831" s="34"/>
      <c r="C4831" s="30"/>
      <c r="D4831" s="30"/>
      <c r="E4831" s="30"/>
      <c r="F4831" s="30"/>
      <c r="G4831" s="30"/>
      <c r="H4831" s="30"/>
      <c r="I4831" s="30"/>
      <c r="J4831" s="30"/>
      <c r="K4831" s="30"/>
      <c r="L4831" s="30"/>
      <c r="M4831" s="30"/>
      <c r="N4831" s="30"/>
      <c r="O4831" s="30"/>
      <c r="P4831" s="30"/>
      <c r="Q4831" s="30"/>
      <c r="R4831" s="30"/>
      <c r="S4831" s="30"/>
      <c r="T4831" s="30"/>
      <c r="U4831" s="30"/>
      <c r="V4831" s="30"/>
      <c r="W4831" s="30"/>
      <c r="X4831" s="31"/>
      <c r="Y4831" s="30"/>
      <c r="Z4831" s="32"/>
    </row>
    <row r="4832" spans="2:26" x14ac:dyDescent="0.2">
      <c r="B4832" s="34"/>
      <c r="C4832" s="30"/>
      <c r="D4832" s="30"/>
      <c r="E4832" s="30"/>
      <c r="F4832" s="30"/>
      <c r="G4832" s="30"/>
      <c r="H4832" s="30"/>
      <c r="I4832" s="30"/>
      <c r="J4832" s="30"/>
      <c r="K4832" s="30"/>
      <c r="L4832" s="30"/>
      <c r="M4832" s="30"/>
      <c r="N4832" s="30"/>
      <c r="O4832" s="30"/>
      <c r="P4832" s="30"/>
      <c r="Q4832" s="30"/>
      <c r="R4832" s="30"/>
      <c r="S4832" s="30"/>
      <c r="T4832" s="30"/>
      <c r="U4832" s="30"/>
      <c r="V4832" s="30"/>
      <c r="W4832" s="30"/>
      <c r="X4832" s="31"/>
      <c r="Y4832" s="30"/>
      <c r="Z4832" s="32"/>
    </row>
    <row r="4833" spans="2:26" x14ac:dyDescent="0.2">
      <c r="B4833" s="34"/>
      <c r="C4833" s="30"/>
      <c r="D4833" s="30"/>
      <c r="E4833" s="30"/>
      <c r="F4833" s="30"/>
      <c r="G4833" s="30"/>
      <c r="H4833" s="30"/>
      <c r="I4833" s="30"/>
      <c r="J4833" s="30"/>
      <c r="K4833" s="30"/>
      <c r="L4833" s="30"/>
      <c r="M4833" s="30"/>
      <c r="N4833" s="30"/>
      <c r="O4833" s="30"/>
      <c r="P4833" s="30"/>
      <c r="Q4833" s="30"/>
      <c r="R4833" s="30"/>
      <c r="S4833" s="30"/>
      <c r="T4833" s="30"/>
      <c r="U4833" s="30"/>
      <c r="V4833" s="30"/>
      <c r="W4833" s="30"/>
      <c r="X4833" s="31"/>
      <c r="Y4833" s="30"/>
      <c r="Z4833" s="32"/>
    </row>
    <row r="4834" spans="2:26" x14ac:dyDescent="0.2">
      <c r="B4834" s="34"/>
      <c r="C4834" s="30"/>
      <c r="D4834" s="30"/>
      <c r="E4834" s="30"/>
      <c r="F4834" s="30"/>
      <c r="G4834" s="30"/>
      <c r="H4834" s="30"/>
      <c r="I4834" s="30"/>
      <c r="J4834" s="30"/>
      <c r="K4834" s="30"/>
      <c r="L4834" s="30"/>
      <c r="M4834" s="30"/>
      <c r="N4834" s="30"/>
      <c r="O4834" s="30"/>
      <c r="P4834" s="30"/>
      <c r="Q4834" s="30"/>
      <c r="R4834" s="30"/>
      <c r="S4834" s="30"/>
      <c r="T4834" s="30"/>
      <c r="U4834" s="30"/>
      <c r="V4834" s="30"/>
      <c r="W4834" s="30"/>
      <c r="X4834" s="31"/>
      <c r="Y4834" s="30"/>
      <c r="Z4834" s="32"/>
    </row>
    <row r="4835" spans="2:26" x14ac:dyDescent="0.2">
      <c r="B4835" s="34"/>
      <c r="C4835" s="30"/>
      <c r="D4835" s="30"/>
      <c r="E4835" s="30"/>
      <c r="F4835" s="30"/>
      <c r="G4835" s="30"/>
      <c r="H4835" s="30"/>
      <c r="I4835" s="30"/>
      <c r="J4835" s="30"/>
      <c r="K4835" s="30"/>
      <c r="L4835" s="30"/>
      <c r="M4835" s="30"/>
      <c r="N4835" s="30"/>
      <c r="O4835" s="30"/>
      <c r="P4835" s="30"/>
      <c r="Q4835" s="30"/>
      <c r="R4835" s="30"/>
      <c r="S4835" s="30"/>
      <c r="T4835" s="30"/>
      <c r="U4835" s="30"/>
      <c r="V4835" s="30"/>
      <c r="W4835" s="30"/>
      <c r="X4835" s="31"/>
      <c r="Y4835" s="30"/>
      <c r="Z4835" s="32"/>
    </row>
    <row r="4836" spans="2:26" x14ac:dyDescent="0.2">
      <c r="B4836" s="34"/>
      <c r="C4836" s="30"/>
      <c r="D4836" s="30"/>
      <c r="E4836" s="30"/>
      <c r="F4836" s="30"/>
      <c r="G4836" s="30"/>
      <c r="H4836" s="30"/>
      <c r="I4836" s="30"/>
      <c r="J4836" s="30"/>
      <c r="K4836" s="30"/>
      <c r="L4836" s="30"/>
      <c r="M4836" s="30"/>
      <c r="N4836" s="30"/>
      <c r="O4836" s="30"/>
      <c r="P4836" s="30"/>
      <c r="Q4836" s="30"/>
      <c r="R4836" s="30"/>
      <c r="S4836" s="30"/>
      <c r="T4836" s="30"/>
      <c r="U4836" s="30"/>
      <c r="V4836" s="30"/>
      <c r="W4836" s="30"/>
      <c r="X4836" s="31"/>
      <c r="Y4836" s="30"/>
      <c r="Z4836" s="32"/>
    </row>
    <row r="4837" spans="2:26" x14ac:dyDescent="0.2">
      <c r="B4837" s="34"/>
      <c r="C4837" s="30"/>
      <c r="D4837" s="30"/>
      <c r="E4837" s="30"/>
      <c r="F4837" s="30"/>
      <c r="G4837" s="30"/>
      <c r="H4837" s="30"/>
      <c r="I4837" s="30"/>
      <c r="J4837" s="30"/>
      <c r="K4837" s="30"/>
      <c r="L4837" s="30"/>
      <c r="M4837" s="30"/>
      <c r="N4837" s="30"/>
      <c r="O4837" s="30"/>
      <c r="P4837" s="30"/>
      <c r="Q4837" s="30"/>
      <c r="R4837" s="30"/>
      <c r="S4837" s="30"/>
      <c r="T4837" s="30"/>
      <c r="U4837" s="30"/>
      <c r="V4837" s="30"/>
      <c r="W4837" s="30"/>
      <c r="X4837" s="31"/>
      <c r="Y4837" s="30"/>
      <c r="Z4837" s="32"/>
    </row>
    <row r="4838" spans="2:26" x14ac:dyDescent="0.2">
      <c r="B4838" s="34"/>
      <c r="C4838" s="30"/>
      <c r="D4838" s="30"/>
      <c r="E4838" s="30"/>
      <c r="F4838" s="30"/>
      <c r="G4838" s="30"/>
      <c r="H4838" s="30"/>
      <c r="I4838" s="30"/>
      <c r="J4838" s="30"/>
      <c r="K4838" s="30"/>
      <c r="L4838" s="30"/>
      <c r="M4838" s="30"/>
      <c r="N4838" s="30"/>
      <c r="O4838" s="30"/>
      <c r="P4838" s="30"/>
      <c r="Q4838" s="30"/>
      <c r="R4838" s="30"/>
      <c r="S4838" s="30"/>
      <c r="T4838" s="30"/>
      <c r="U4838" s="30"/>
      <c r="V4838" s="30"/>
      <c r="W4838" s="30"/>
      <c r="X4838" s="31"/>
      <c r="Y4838" s="30"/>
      <c r="Z4838" s="32"/>
    </row>
    <row r="4839" spans="2:26" x14ac:dyDescent="0.2">
      <c r="B4839" s="34"/>
      <c r="C4839" s="30"/>
      <c r="D4839" s="30"/>
      <c r="E4839" s="30"/>
      <c r="F4839" s="30"/>
      <c r="G4839" s="30"/>
      <c r="H4839" s="30"/>
      <c r="I4839" s="30"/>
      <c r="J4839" s="30"/>
      <c r="K4839" s="30"/>
      <c r="L4839" s="30"/>
      <c r="M4839" s="30"/>
      <c r="N4839" s="30"/>
      <c r="O4839" s="30"/>
      <c r="P4839" s="30"/>
      <c r="Q4839" s="30"/>
      <c r="R4839" s="30"/>
      <c r="S4839" s="30"/>
      <c r="T4839" s="30"/>
      <c r="U4839" s="30"/>
      <c r="V4839" s="30"/>
      <c r="W4839" s="30"/>
      <c r="X4839" s="31"/>
      <c r="Y4839" s="30"/>
      <c r="Z4839" s="32"/>
    </row>
    <row r="4840" spans="2:26" x14ac:dyDescent="0.2">
      <c r="B4840" s="34"/>
      <c r="C4840" s="30"/>
      <c r="D4840" s="30"/>
      <c r="E4840" s="30"/>
      <c r="F4840" s="30"/>
      <c r="G4840" s="30"/>
      <c r="H4840" s="30"/>
      <c r="I4840" s="30"/>
      <c r="J4840" s="30"/>
      <c r="K4840" s="30"/>
      <c r="L4840" s="30"/>
      <c r="M4840" s="30"/>
      <c r="N4840" s="30"/>
      <c r="O4840" s="30"/>
      <c r="P4840" s="30"/>
      <c r="Q4840" s="30"/>
      <c r="R4840" s="30"/>
      <c r="S4840" s="30"/>
      <c r="T4840" s="30"/>
      <c r="U4840" s="30"/>
      <c r="V4840" s="30"/>
      <c r="W4840" s="30"/>
      <c r="X4840" s="31"/>
      <c r="Y4840" s="30"/>
      <c r="Z4840" s="32"/>
    </row>
    <row r="4841" spans="2:26" x14ac:dyDescent="0.2">
      <c r="B4841" s="34"/>
      <c r="C4841" s="30"/>
      <c r="D4841" s="30"/>
      <c r="E4841" s="30"/>
      <c r="F4841" s="30"/>
      <c r="G4841" s="30"/>
      <c r="H4841" s="30"/>
      <c r="I4841" s="30"/>
      <c r="J4841" s="30"/>
      <c r="K4841" s="30"/>
      <c r="L4841" s="30"/>
      <c r="M4841" s="30"/>
      <c r="N4841" s="30"/>
      <c r="O4841" s="30"/>
      <c r="P4841" s="30"/>
      <c r="Q4841" s="30"/>
      <c r="R4841" s="30"/>
      <c r="S4841" s="30"/>
      <c r="T4841" s="30"/>
      <c r="U4841" s="30"/>
      <c r="V4841" s="30"/>
      <c r="W4841" s="30"/>
      <c r="X4841" s="31"/>
      <c r="Y4841" s="30"/>
      <c r="Z4841" s="32"/>
    </row>
    <row r="4842" spans="2:26" x14ac:dyDescent="0.2">
      <c r="B4842" s="34"/>
      <c r="C4842" s="30"/>
      <c r="D4842" s="30"/>
      <c r="E4842" s="30"/>
      <c r="F4842" s="30"/>
      <c r="G4842" s="30"/>
      <c r="H4842" s="30"/>
      <c r="I4842" s="30"/>
      <c r="J4842" s="30"/>
      <c r="K4842" s="30"/>
      <c r="L4842" s="30"/>
      <c r="M4842" s="30"/>
      <c r="N4842" s="30"/>
      <c r="O4842" s="30"/>
      <c r="P4842" s="30"/>
      <c r="Q4842" s="30"/>
      <c r="R4842" s="30"/>
      <c r="S4842" s="30"/>
      <c r="T4842" s="30"/>
      <c r="U4842" s="30"/>
      <c r="V4842" s="30"/>
      <c r="W4842" s="30"/>
      <c r="X4842" s="31"/>
      <c r="Y4842" s="30"/>
      <c r="Z4842" s="32"/>
    </row>
    <row r="4843" spans="2:26" x14ac:dyDescent="0.2">
      <c r="B4843" s="34"/>
      <c r="C4843" s="30"/>
      <c r="D4843" s="30"/>
      <c r="E4843" s="30"/>
      <c r="F4843" s="30"/>
      <c r="G4843" s="30"/>
      <c r="H4843" s="30"/>
      <c r="I4843" s="30"/>
      <c r="J4843" s="30"/>
      <c r="K4843" s="30"/>
      <c r="L4843" s="30"/>
      <c r="M4843" s="30"/>
      <c r="N4843" s="30"/>
      <c r="O4843" s="30"/>
      <c r="P4843" s="30"/>
      <c r="Q4843" s="30"/>
      <c r="R4843" s="30"/>
      <c r="S4843" s="30"/>
      <c r="T4843" s="30"/>
      <c r="U4843" s="30"/>
      <c r="V4843" s="30"/>
      <c r="W4843" s="30"/>
      <c r="X4843" s="31"/>
      <c r="Y4843" s="30"/>
      <c r="Z4843" s="32"/>
    </row>
    <row r="4844" spans="2:26" x14ac:dyDescent="0.2">
      <c r="B4844" s="34"/>
      <c r="C4844" s="30"/>
      <c r="D4844" s="30"/>
      <c r="E4844" s="30"/>
      <c r="F4844" s="30"/>
      <c r="G4844" s="30"/>
      <c r="H4844" s="30"/>
      <c r="I4844" s="30"/>
      <c r="J4844" s="30"/>
      <c r="K4844" s="30"/>
      <c r="L4844" s="30"/>
      <c r="M4844" s="30"/>
      <c r="N4844" s="30"/>
      <c r="O4844" s="30"/>
      <c r="P4844" s="30"/>
      <c r="Q4844" s="30"/>
      <c r="R4844" s="30"/>
      <c r="S4844" s="30"/>
      <c r="T4844" s="30"/>
      <c r="U4844" s="30"/>
      <c r="V4844" s="30"/>
      <c r="W4844" s="30"/>
      <c r="X4844" s="31"/>
      <c r="Y4844" s="30"/>
      <c r="Z4844" s="32"/>
    </row>
    <row r="4845" spans="2:26" x14ac:dyDescent="0.2">
      <c r="B4845" s="34"/>
      <c r="C4845" s="30"/>
      <c r="D4845" s="30"/>
      <c r="E4845" s="30"/>
      <c r="F4845" s="30"/>
      <c r="G4845" s="30"/>
      <c r="H4845" s="30"/>
      <c r="I4845" s="30"/>
      <c r="J4845" s="30"/>
      <c r="K4845" s="30"/>
      <c r="L4845" s="30"/>
      <c r="M4845" s="30"/>
      <c r="N4845" s="30"/>
      <c r="O4845" s="30"/>
      <c r="P4845" s="30"/>
      <c r="Q4845" s="30"/>
      <c r="R4845" s="30"/>
      <c r="S4845" s="30"/>
      <c r="T4845" s="30"/>
      <c r="U4845" s="30"/>
      <c r="V4845" s="30"/>
      <c r="W4845" s="30"/>
      <c r="X4845" s="31"/>
      <c r="Y4845" s="30"/>
      <c r="Z4845" s="32"/>
    </row>
    <row r="4846" spans="2:26" x14ac:dyDescent="0.2">
      <c r="B4846" s="34"/>
      <c r="C4846" s="30"/>
      <c r="D4846" s="30"/>
      <c r="E4846" s="30"/>
      <c r="F4846" s="30"/>
      <c r="G4846" s="30"/>
      <c r="H4846" s="30"/>
      <c r="I4846" s="30"/>
      <c r="J4846" s="30"/>
      <c r="K4846" s="30"/>
      <c r="L4846" s="30"/>
      <c r="M4846" s="30"/>
      <c r="N4846" s="30"/>
      <c r="O4846" s="30"/>
      <c r="P4846" s="30"/>
      <c r="Q4846" s="30"/>
      <c r="R4846" s="30"/>
      <c r="S4846" s="30"/>
      <c r="T4846" s="30"/>
      <c r="U4846" s="30"/>
      <c r="V4846" s="30"/>
      <c r="W4846" s="30"/>
      <c r="X4846" s="31"/>
      <c r="Y4846" s="30"/>
      <c r="Z4846" s="32"/>
    </row>
    <row r="4847" spans="2:26" x14ac:dyDescent="0.2">
      <c r="B4847" s="34"/>
      <c r="C4847" s="30"/>
      <c r="D4847" s="30"/>
      <c r="E4847" s="30"/>
      <c r="F4847" s="30"/>
      <c r="G4847" s="30"/>
      <c r="H4847" s="30"/>
      <c r="I4847" s="30"/>
      <c r="J4847" s="30"/>
      <c r="K4847" s="30"/>
      <c r="L4847" s="30"/>
      <c r="M4847" s="30"/>
      <c r="N4847" s="30"/>
      <c r="O4847" s="30"/>
      <c r="P4847" s="30"/>
      <c r="Q4847" s="30"/>
      <c r="R4847" s="30"/>
      <c r="S4847" s="30"/>
      <c r="T4847" s="30"/>
      <c r="U4847" s="30"/>
      <c r="V4847" s="30"/>
      <c r="W4847" s="30"/>
      <c r="X4847" s="31"/>
      <c r="Y4847" s="30"/>
      <c r="Z4847" s="32"/>
    </row>
    <row r="4848" spans="2:26" x14ac:dyDescent="0.2">
      <c r="B4848" s="34"/>
      <c r="C4848" s="30"/>
      <c r="D4848" s="30"/>
      <c r="E4848" s="30"/>
      <c r="F4848" s="30"/>
      <c r="G4848" s="30"/>
      <c r="H4848" s="30"/>
      <c r="I4848" s="30"/>
      <c r="J4848" s="30"/>
      <c r="K4848" s="30"/>
      <c r="L4848" s="30"/>
      <c r="M4848" s="30"/>
      <c r="N4848" s="30"/>
      <c r="O4848" s="30"/>
      <c r="P4848" s="30"/>
      <c r="Q4848" s="30"/>
      <c r="R4848" s="30"/>
      <c r="S4848" s="30"/>
      <c r="T4848" s="30"/>
      <c r="U4848" s="30"/>
      <c r="V4848" s="30"/>
      <c r="W4848" s="30"/>
      <c r="X4848" s="31"/>
      <c r="Y4848" s="30"/>
      <c r="Z4848" s="32"/>
    </row>
    <row r="4849" spans="2:26" x14ac:dyDescent="0.2">
      <c r="B4849" s="34"/>
      <c r="C4849" s="30"/>
      <c r="D4849" s="30"/>
      <c r="E4849" s="30"/>
      <c r="F4849" s="30"/>
      <c r="G4849" s="30"/>
      <c r="H4849" s="30"/>
      <c r="I4849" s="30"/>
      <c r="J4849" s="30"/>
      <c r="K4849" s="30"/>
      <c r="L4849" s="30"/>
      <c r="M4849" s="30"/>
      <c r="N4849" s="30"/>
      <c r="O4849" s="30"/>
      <c r="P4849" s="30"/>
      <c r="Q4849" s="30"/>
      <c r="R4849" s="30"/>
      <c r="S4849" s="30"/>
      <c r="T4849" s="30"/>
      <c r="U4849" s="30"/>
      <c r="V4849" s="30"/>
      <c r="W4849" s="30"/>
      <c r="X4849" s="31"/>
      <c r="Y4849" s="30"/>
      <c r="Z4849" s="32"/>
    </row>
    <row r="4850" spans="2:26" x14ac:dyDescent="0.2">
      <c r="B4850" s="34"/>
      <c r="C4850" s="30"/>
      <c r="D4850" s="30"/>
      <c r="E4850" s="30"/>
      <c r="F4850" s="30"/>
      <c r="G4850" s="30"/>
      <c r="H4850" s="30"/>
      <c r="I4850" s="30"/>
      <c r="J4850" s="30"/>
      <c r="K4850" s="30"/>
      <c r="L4850" s="30"/>
      <c r="M4850" s="30"/>
      <c r="N4850" s="30"/>
      <c r="O4850" s="30"/>
      <c r="P4850" s="30"/>
      <c r="Q4850" s="30"/>
      <c r="R4850" s="30"/>
      <c r="S4850" s="30"/>
      <c r="T4850" s="30"/>
      <c r="U4850" s="30"/>
      <c r="V4850" s="30"/>
      <c r="W4850" s="30"/>
      <c r="X4850" s="31"/>
      <c r="Y4850" s="30"/>
      <c r="Z4850" s="32"/>
    </row>
    <row r="4851" spans="2:26" x14ac:dyDescent="0.2">
      <c r="B4851" s="34"/>
      <c r="C4851" s="30"/>
      <c r="D4851" s="30"/>
      <c r="E4851" s="30"/>
      <c r="F4851" s="30"/>
      <c r="G4851" s="30"/>
      <c r="H4851" s="30"/>
      <c r="I4851" s="30"/>
      <c r="J4851" s="30"/>
      <c r="K4851" s="30"/>
      <c r="L4851" s="30"/>
      <c r="M4851" s="30"/>
      <c r="N4851" s="30"/>
      <c r="O4851" s="30"/>
      <c r="P4851" s="30"/>
      <c r="Q4851" s="30"/>
      <c r="R4851" s="30"/>
      <c r="S4851" s="30"/>
      <c r="T4851" s="30"/>
      <c r="U4851" s="30"/>
      <c r="V4851" s="30"/>
      <c r="W4851" s="30"/>
      <c r="X4851" s="31"/>
      <c r="Y4851" s="30"/>
      <c r="Z4851" s="32"/>
    </row>
    <row r="4852" spans="2:26" x14ac:dyDescent="0.2">
      <c r="B4852" s="34"/>
      <c r="C4852" s="30"/>
      <c r="D4852" s="30"/>
      <c r="E4852" s="30"/>
      <c r="F4852" s="30"/>
      <c r="G4852" s="30"/>
      <c r="H4852" s="30"/>
      <c r="I4852" s="30"/>
      <c r="J4852" s="30"/>
      <c r="K4852" s="30"/>
      <c r="L4852" s="30"/>
      <c r="M4852" s="30"/>
      <c r="N4852" s="30"/>
      <c r="O4852" s="30"/>
      <c r="P4852" s="30"/>
      <c r="Q4852" s="30"/>
      <c r="R4852" s="30"/>
      <c r="S4852" s="30"/>
      <c r="T4852" s="30"/>
      <c r="U4852" s="30"/>
      <c r="V4852" s="30"/>
      <c r="W4852" s="30"/>
      <c r="X4852" s="31"/>
      <c r="Y4852" s="30"/>
      <c r="Z4852" s="32"/>
    </row>
    <row r="4853" spans="2:26" x14ac:dyDescent="0.2">
      <c r="B4853" s="34"/>
      <c r="C4853" s="30"/>
      <c r="D4853" s="30"/>
      <c r="E4853" s="30"/>
      <c r="F4853" s="30"/>
      <c r="G4853" s="30"/>
      <c r="H4853" s="30"/>
      <c r="I4853" s="30"/>
      <c r="J4853" s="30"/>
      <c r="K4853" s="30"/>
      <c r="L4853" s="30"/>
      <c r="M4853" s="30"/>
      <c r="N4853" s="30"/>
      <c r="O4853" s="30"/>
      <c r="P4853" s="30"/>
      <c r="Q4853" s="30"/>
      <c r="R4853" s="30"/>
      <c r="S4853" s="30"/>
      <c r="T4853" s="30"/>
      <c r="U4853" s="30"/>
      <c r="V4853" s="30"/>
      <c r="W4853" s="30"/>
      <c r="X4853" s="31"/>
      <c r="Y4853" s="30"/>
      <c r="Z4853" s="32"/>
    </row>
    <row r="4854" spans="2:26" x14ac:dyDescent="0.2">
      <c r="B4854" s="34"/>
      <c r="C4854" s="30"/>
      <c r="D4854" s="30"/>
      <c r="E4854" s="30"/>
      <c r="F4854" s="30"/>
      <c r="G4854" s="30"/>
      <c r="H4854" s="30"/>
      <c r="I4854" s="30"/>
      <c r="J4854" s="30"/>
      <c r="K4854" s="30"/>
      <c r="L4854" s="30"/>
      <c r="M4854" s="30"/>
      <c r="N4854" s="30"/>
      <c r="O4854" s="30"/>
      <c r="P4854" s="30"/>
      <c r="Q4854" s="30"/>
      <c r="R4854" s="30"/>
      <c r="S4854" s="30"/>
      <c r="T4854" s="30"/>
      <c r="U4854" s="30"/>
      <c r="V4854" s="30"/>
      <c r="W4854" s="30"/>
      <c r="X4854" s="31"/>
      <c r="Y4854" s="30"/>
      <c r="Z4854" s="32"/>
    </row>
    <row r="4855" spans="2:26" x14ac:dyDescent="0.2">
      <c r="B4855" s="34"/>
      <c r="C4855" s="30"/>
      <c r="D4855" s="30"/>
      <c r="E4855" s="30"/>
      <c r="F4855" s="30"/>
      <c r="G4855" s="30"/>
      <c r="H4855" s="30"/>
      <c r="I4855" s="30"/>
      <c r="J4855" s="30"/>
      <c r="K4855" s="30"/>
      <c r="L4855" s="30"/>
      <c r="M4855" s="30"/>
      <c r="N4855" s="30"/>
      <c r="O4855" s="30"/>
      <c r="P4855" s="30"/>
      <c r="Q4855" s="30"/>
      <c r="R4855" s="30"/>
      <c r="S4855" s="30"/>
      <c r="T4855" s="30"/>
      <c r="U4855" s="30"/>
      <c r="V4855" s="30"/>
      <c r="W4855" s="30"/>
      <c r="X4855" s="31"/>
      <c r="Y4855" s="30"/>
      <c r="Z4855" s="32"/>
    </row>
    <row r="4856" spans="2:26" x14ac:dyDescent="0.2">
      <c r="B4856" s="34"/>
      <c r="C4856" s="30"/>
      <c r="D4856" s="30"/>
      <c r="E4856" s="30"/>
      <c r="F4856" s="30"/>
      <c r="G4856" s="30"/>
      <c r="H4856" s="30"/>
      <c r="I4856" s="30"/>
      <c r="J4856" s="30"/>
      <c r="K4856" s="30"/>
      <c r="L4856" s="30"/>
      <c r="M4856" s="30"/>
      <c r="N4856" s="30"/>
      <c r="O4856" s="30"/>
      <c r="P4856" s="30"/>
      <c r="Q4856" s="30"/>
      <c r="R4856" s="30"/>
      <c r="S4856" s="30"/>
      <c r="T4856" s="30"/>
      <c r="U4856" s="30"/>
      <c r="V4856" s="30"/>
      <c r="W4856" s="30"/>
      <c r="X4856" s="31"/>
      <c r="Y4856" s="30"/>
      <c r="Z4856" s="32"/>
    </row>
    <row r="4857" spans="2:26" x14ac:dyDescent="0.2">
      <c r="B4857" s="34"/>
      <c r="C4857" s="30"/>
      <c r="D4857" s="30"/>
      <c r="E4857" s="30"/>
      <c r="F4857" s="30"/>
      <c r="G4857" s="30"/>
      <c r="H4857" s="30"/>
      <c r="I4857" s="30"/>
      <c r="J4857" s="30"/>
      <c r="K4857" s="30"/>
      <c r="L4857" s="30"/>
      <c r="M4857" s="30"/>
      <c r="N4857" s="30"/>
      <c r="O4857" s="30"/>
      <c r="P4857" s="30"/>
      <c r="Q4857" s="30"/>
      <c r="R4857" s="30"/>
      <c r="S4857" s="30"/>
      <c r="T4857" s="30"/>
      <c r="U4857" s="30"/>
      <c r="V4857" s="30"/>
      <c r="W4857" s="30"/>
      <c r="X4857" s="31"/>
      <c r="Y4857" s="30"/>
      <c r="Z4857" s="32"/>
    </row>
    <row r="4858" spans="2:26" x14ac:dyDescent="0.2">
      <c r="B4858" s="34"/>
      <c r="C4858" s="30"/>
      <c r="D4858" s="30"/>
      <c r="E4858" s="30"/>
      <c r="F4858" s="30"/>
      <c r="G4858" s="30"/>
      <c r="H4858" s="30"/>
      <c r="I4858" s="30"/>
      <c r="J4858" s="30"/>
      <c r="K4858" s="30"/>
      <c r="L4858" s="30"/>
      <c r="M4858" s="30"/>
      <c r="N4858" s="30"/>
      <c r="O4858" s="30"/>
      <c r="P4858" s="30"/>
      <c r="Q4858" s="30"/>
      <c r="R4858" s="30"/>
      <c r="S4858" s="30"/>
      <c r="T4858" s="30"/>
      <c r="U4858" s="30"/>
      <c r="V4858" s="30"/>
      <c r="W4858" s="30"/>
      <c r="X4858" s="31"/>
      <c r="Y4858" s="30"/>
      <c r="Z4858" s="32"/>
    </row>
    <row r="4859" spans="2:26" x14ac:dyDescent="0.2">
      <c r="B4859" s="34"/>
      <c r="C4859" s="30"/>
      <c r="D4859" s="30"/>
      <c r="E4859" s="30"/>
      <c r="F4859" s="30"/>
      <c r="G4859" s="30"/>
      <c r="H4859" s="30"/>
      <c r="I4859" s="30"/>
      <c r="J4859" s="30"/>
      <c r="K4859" s="30"/>
      <c r="L4859" s="30"/>
      <c r="M4859" s="30"/>
      <c r="N4859" s="30"/>
      <c r="O4859" s="30"/>
      <c r="P4859" s="30"/>
      <c r="Q4859" s="30"/>
      <c r="R4859" s="30"/>
      <c r="S4859" s="30"/>
      <c r="T4859" s="30"/>
      <c r="U4859" s="30"/>
      <c r="V4859" s="30"/>
      <c r="W4859" s="30"/>
      <c r="X4859" s="31"/>
      <c r="Y4859" s="30"/>
      <c r="Z4859" s="32"/>
    </row>
    <row r="4860" spans="2:26" x14ac:dyDescent="0.2">
      <c r="B4860" s="34"/>
      <c r="C4860" s="30"/>
      <c r="D4860" s="30"/>
      <c r="E4860" s="30"/>
      <c r="F4860" s="30"/>
      <c r="G4860" s="30"/>
      <c r="H4860" s="30"/>
      <c r="I4860" s="30"/>
      <c r="J4860" s="30"/>
      <c r="K4860" s="30"/>
      <c r="L4860" s="30"/>
      <c r="M4860" s="30"/>
      <c r="N4860" s="30"/>
      <c r="O4860" s="30"/>
      <c r="P4860" s="30"/>
      <c r="Q4860" s="30"/>
      <c r="R4860" s="30"/>
      <c r="S4860" s="30"/>
      <c r="T4860" s="30"/>
      <c r="U4860" s="30"/>
      <c r="V4860" s="30"/>
      <c r="W4860" s="30"/>
      <c r="X4860" s="31"/>
      <c r="Y4860" s="30"/>
      <c r="Z4860" s="32"/>
    </row>
    <row r="4861" spans="2:26" x14ac:dyDescent="0.2">
      <c r="B4861" s="34"/>
      <c r="C4861" s="30"/>
      <c r="D4861" s="30"/>
      <c r="E4861" s="30"/>
      <c r="F4861" s="30"/>
      <c r="G4861" s="30"/>
      <c r="H4861" s="30"/>
      <c r="I4861" s="30"/>
      <c r="J4861" s="30"/>
      <c r="K4861" s="30"/>
      <c r="L4861" s="30"/>
      <c r="M4861" s="30"/>
      <c r="N4861" s="30"/>
      <c r="O4861" s="30"/>
      <c r="P4861" s="30"/>
      <c r="Q4861" s="30"/>
      <c r="R4861" s="30"/>
      <c r="S4861" s="30"/>
      <c r="T4861" s="30"/>
      <c r="U4861" s="30"/>
      <c r="V4861" s="30"/>
      <c r="W4861" s="30"/>
      <c r="X4861" s="31"/>
      <c r="Y4861" s="30"/>
      <c r="Z4861" s="32"/>
    </row>
    <row r="4862" spans="2:26" x14ac:dyDescent="0.2">
      <c r="B4862" s="34"/>
      <c r="C4862" s="30"/>
      <c r="D4862" s="30"/>
      <c r="E4862" s="30"/>
      <c r="F4862" s="30"/>
      <c r="G4862" s="30"/>
      <c r="H4862" s="30"/>
      <c r="I4862" s="30"/>
      <c r="J4862" s="30"/>
      <c r="K4862" s="30"/>
      <c r="L4862" s="30"/>
      <c r="M4862" s="30"/>
      <c r="N4862" s="30"/>
      <c r="O4862" s="30"/>
      <c r="P4862" s="30"/>
      <c r="Q4862" s="30"/>
      <c r="R4862" s="30"/>
      <c r="S4862" s="30"/>
      <c r="T4862" s="30"/>
      <c r="U4862" s="30"/>
      <c r="V4862" s="30"/>
      <c r="W4862" s="30"/>
      <c r="X4862" s="31"/>
      <c r="Y4862" s="30"/>
      <c r="Z4862" s="32"/>
    </row>
    <row r="4863" spans="2:26" x14ac:dyDescent="0.2">
      <c r="B4863" s="34"/>
      <c r="C4863" s="30"/>
      <c r="D4863" s="30"/>
      <c r="E4863" s="30"/>
      <c r="F4863" s="30"/>
      <c r="G4863" s="30"/>
      <c r="H4863" s="30"/>
      <c r="I4863" s="30"/>
      <c r="J4863" s="30"/>
      <c r="K4863" s="30"/>
      <c r="L4863" s="30"/>
      <c r="M4863" s="30"/>
      <c r="N4863" s="30"/>
      <c r="O4863" s="30"/>
      <c r="P4863" s="30"/>
      <c r="Q4863" s="30"/>
      <c r="R4863" s="30"/>
      <c r="S4863" s="30"/>
      <c r="T4863" s="30"/>
      <c r="U4863" s="30"/>
      <c r="V4863" s="30"/>
      <c r="W4863" s="30"/>
      <c r="X4863" s="31"/>
      <c r="Y4863" s="30"/>
      <c r="Z4863" s="32"/>
    </row>
    <row r="4864" spans="2:26" x14ac:dyDescent="0.2">
      <c r="B4864" s="34"/>
      <c r="C4864" s="30"/>
      <c r="D4864" s="30"/>
      <c r="E4864" s="30"/>
      <c r="F4864" s="30"/>
      <c r="G4864" s="30"/>
      <c r="H4864" s="30"/>
      <c r="I4864" s="30"/>
      <c r="J4864" s="30"/>
      <c r="K4864" s="30"/>
      <c r="L4864" s="30"/>
      <c r="M4864" s="30"/>
      <c r="N4864" s="30"/>
      <c r="O4864" s="30"/>
      <c r="P4864" s="30"/>
      <c r="Q4864" s="30"/>
      <c r="R4864" s="30"/>
      <c r="S4864" s="30"/>
      <c r="T4864" s="30"/>
      <c r="U4864" s="30"/>
      <c r="V4864" s="30"/>
      <c r="W4864" s="30"/>
      <c r="X4864" s="31"/>
      <c r="Y4864" s="30"/>
      <c r="Z4864" s="32"/>
    </row>
    <row r="4865" spans="2:26" x14ac:dyDescent="0.2">
      <c r="B4865" s="34"/>
      <c r="C4865" s="30"/>
      <c r="D4865" s="30"/>
      <c r="E4865" s="30"/>
      <c r="F4865" s="30"/>
      <c r="G4865" s="30"/>
      <c r="H4865" s="30"/>
      <c r="I4865" s="30"/>
      <c r="J4865" s="30"/>
      <c r="K4865" s="30"/>
      <c r="L4865" s="30"/>
      <c r="M4865" s="30"/>
      <c r="N4865" s="30"/>
      <c r="O4865" s="30"/>
      <c r="P4865" s="30"/>
      <c r="Q4865" s="30"/>
      <c r="R4865" s="30"/>
      <c r="S4865" s="30"/>
      <c r="T4865" s="30"/>
      <c r="U4865" s="30"/>
      <c r="V4865" s="30"/>
      <c r="W4865" s="30"/>
      <c r="X4865" s="31"/>
      <c r="Y4865" s="30"/>
      <c r="Z4865" s="32"/>
    </row>
    <row r="4866" spans="2:26" x14ac:dyDescent="0.2">
      <c r="B4866" s="34"/>
      <c r="C4866" s="30"/>
      <c r="D4866" s="30"/>
      <c r="E4866" s="30"/>
      <c r="F4866" s="30"/>
      <c r="G4866" s="30"/>
      <c r="H4866" s="30"/>
      <c r="I4866" s="30"/>
      <c r="J4866" s="30"/>
      <c r="K4866" s="30"/>
      <c r="L4866" s="30"/>
      <c r="M4866" s="30"/>
      <c r="N4866" s="30"/>
      <c r="O4866" s="30"/>
      <c r="P4866" s="30"/>
      <c r="Q4866" s="30"/>
      <c r="R4866" s="30"/>
      <c r="S4866" s="30"/>
      <c r="T4866" s="30"/>
      <c r="U4866" s="30"/>
      <c r="V4866" s="30"/>
      <c r="W4866" s="30"/>
      <c r="X4866" s="31"/>
      <c r="Y4866" s="30"/>
      <c r="Z4866" s="32"/>
    </row>
    <row r="4867" spans="2:26" x14ac:dyDescent="0.2">
      <c r="B4867" s="34"/>
      <c r="C4867" s="30"/>
      <c r="D4867" s="30"/>
      <c r="E4867" s="30"/>
      <c r="F4867" s="30"/>
      <c r="G4867" s="30"/>
      <c r="H4867" s="30"/>
      <c r="I4867" s="30"/>
      <c r="J4867" s="30"/>
      <c r="K4867" s="30"/>
      <c r="L4867" s="30"/>
      <c r="M4867" s="30"/>
      <c r="N4867" s="30"/>
      <c r="O4867" s="30"/>
      <c r="P4867" s="30"/>
      <c r="Q4867" s="30"/>
      <c r="R4867" s="30"/>
      <c r="S4867" s="30"/>
      <c r="T4867" s="30"/>
      <c r="U4867" s="30"/>
      <c r="V4867" s="30"/>
      <c r="W4867" s="30"/>
      <c r="X4867" s="31"/>
      <c r="Y4867" s="30"/>
      <c r="Z4867" s="32"/>
    </row>
    <row r="4868" spans="2:26" x14ac:dyDescent="0.2">
      <c r="B4868" s="34"/>
      <c r="C4868" s="30"/>
      <c r="D4868" s="30"/>
      <c r="E4868" s="30"/>
      <c r="F4868" s="30"/>
      <c r="G4868" s="30"/>
      <c r="H4868" s="30"/>
      <c r="I4868" s="30"/>
      <c r="J4868" s="30"/>
      <c r="K4868" s="30"/>
      <c r="L4868" s="30"/>
      <c r="M4868" s="30"/>
      <c r="N4868" s="30"/>
      <c r="O4868" s="30"/>
      <c r="P4868" s="30"/>
      <c r="Q4868" s="30"/>
      <c r="R4868" s="30"/>
      <c r="S4868" s="30"/>
      <c r="T4868" s="30"/>
      <c r="U4868" s="30"/>
      <c r="V4868" s="30"/>
      <c r="W4868" s="30"/>
      <c r="X4868" s="31"/>
      <c r="Y4868" s="30"/>
      <c r="Z4868" s="32"/>
    </row>
    <row r="4869" spans="2:26" x14ac:dyDescent="0.2">
      <c r="B4869" s="34"/>
      <c r="C4869" s="30"/>
      <c r="D4869" s="30"/>
      <c r="E4869" s="30"/>
      <c r="F4869" s="30"/>
      <c r="G4869" s="30"/>
      <c r="H4869" s="30"/>
      <c r="I4869" s="30"/>
      <c r="J4869" s="30"/>
      <c r="K4869" s="30"/>
      <c r="L4869" s="30"/>
      <c r="M4869" s="30"/>
      <c r="N4869" s="30"/>
      <c r="O4869" s="30"/>
      <c r="P4869" s="30"/>
      <c r="Q4869" s="30"/>
      <c r="R4869" s="30"/>
      <c r="S4869" s="30"/>
      <c r="T4869" s="30"/>
      <c r="U4869" s="30"/>
      <c r="V4869" s="30"/>
      <c r="W4869" s="30"/>
      <c r="X4869" s="31"/>
      <c r="Y4869" s="30"/>
      <c r="Z4869" s="32"/>
    </row>
    <row r="4870" spans="2:26" x14ac:dyDescent="0.2">
      <c r="B4870" s="34"/>
      <c r="C4870" s="30"/>
      <c r="D4870" s="30"/>
      <c r="E4870" s="30"/>
      <c r="F4870" s="30"/>
      <c r="G4870" s="30"/>
      <c r="H4870" s="30"/>
      <c r="I4870" s="30"/>
      <c r="J4870" s="30"/>
      <c r="K4870" s="30"/>
      <c r="L4870" s="30"/>
      <c r="M4870" s="30"/>
      <c r="N4870" s="30"/>
      <c r="O4870" s="30"/>
      <c r="P4870" s="30"/>
      <c r="Q4870" s="30"/>
      <c r="R4870" s="30"/>
      <c r="S4870" s="30"/>
      <c r="T4870" s="30"/>
      <c r="U4870" s="30"/>
      <c r="V4870" s="30"/>
      <c r="W4870" s="30"/>
      <c r="X4870" s="31"/>
      <c r="Y4870" s="30"/>
      <c r="Z4870" s="32"/>
    </row>
    <row r="4871" spans="2:26" x14ac:dyDescent="0.2">
      <c r="B4871" s="34"/>
      <c r="C4871" s="30"/>
      <c r="D4871" s="30"/>
      <c r="E4871" s="30"/>
      <c r="F4871" s="30"/>
      <c r="G4871" s="30"/>
      <c r="H4871" s="30"/>
      <c r="I4871" s="30"/>
      <c r="J4871" s="30"/>
      <c r="K4871" s="30"/>
      <c r="L4871" s="30"/>
      <c r="M4871" s="30"/>
      <c r="N4871" s="30"/>
      <c r="O4871" s="30"/>
      <c r="P4871" s="30"/>
      <c r="Q4871" s="30"/>
      <c r="R4871" s="30"/>
      <c r="S4871" s="30"/>
      <c r="T4871" s="30"/>
      <c r="U4871" s="30"/>
      <c r="V4871" s="30"/>
      <c r="W4871" s="30"/>
      <c r="X4871" s="31"/>
      <c r="Y4871" s="30"/>
      <c r="Z4871" s="32"/>
    </row>
    <row r="4872" spans="2:26" x14ac:dyDescent="0.2">
      <c r="B4872" s="34"/>
      <c r="C4872" s="30"/>
      <c r="D4872" s="30"/>
      <c r="E4872" s="30"/>
      <c r="F4872" s="30"/>
      <c r="G4872" s="30"/>
      <c r="H4872" s="30"/>
      <c r="I4872" s="30"/>
      <c r="J4872" s="30"/>
      <c r="K4872" s="30"/>
      <c r="L4872" s="30"/>
      <c r="M4872" s="30"/>
      <c r="N4872" s="30"/>
      <c r="O4872" s="30"/>
      <c r="P4872" s="30"/>
      <c r="Q4872" s="30"/>
      <c r="R4872" s="30"/>
      <c r="S4872" s="30"/>
      <c r="T4872" s="30"/>
      <c r="U4872" s="30"/>
      <c r="V4872" s="30"/>
      <c r="W4872" s="30"/>
      <c r="X4872" s="31"/>
      <c r="Y4872" s="30"/>
      <c r="Z4872" s="32"/>
    </row>
    <row r="4873" spans="2:26" x14ac:dyDescent="0.2">
      <c r="B4873" s="34"/>
      <c r="C4873" s="30"/>
      <c r="D4873" s="30"/>
      <c r="E4873" s="30"/>
      <c r="F4873" s="30"/>
      <c r="G4873" s="30"/>
      <c r="H4873" s="30"/>
      <c r="I4873" s="30"/>
      <c r="J4873" s="30"/>
      <c r="K4873" s="30"/>
      <c r="L4873" s="30"/>
      <c r="M4873" s="30"/>
      <c r="N4873" s="30"/>
      <c r="O4873" s="30"/>
      <c r="P4873" s="30"/>
      <c r="Q4873" s="30"/>
      <c r="R4873" s="30"/>
      <c r="S4873" s="30"/>
      <c r="T4873" s="30"/>
      <c r="U4873" s="30"/>
      <c r="V4873" s="30"/>
      <c r="W4873" s="30"/>
      <c r="X4873" s="31"/>
      <c r="Y4873" s="30"/>
      <c r="Z4873" s="32"/>
    </row>
    <row r="4874" spans="2:26" x14ac:dyDescent="0.2">
      <c r="B4874" s="34"/>
      <c r="C4874" s="30"/>
      <c r="D4874" s="30"/>
      <c r="E4874" s="30"/>
      <c r="F4874" s="30"/>
      <c r="G4874" s="30"/>
      <c r="H4874" s="30"/>
      <c r="I4874" s="30"/>
      <c r="J4874" s="30"/>
      <c r="K4874" s="30"/>
      <c r="L4874" s="30"/>
      <c r="M4874" s="30"/>
      <c r="N4874" s="30"/>
      <c r="O4874" s="30"/>
      <c r="P4874" s="30"/>
      <c r="Q4874" s="30"/>
      <c r="R4874" s="30"/>
      <c r="S4874" s="30"/>
      <c r="T4874" s="30"/>
      <c r="U4874" s="30"/>
      <c r="V4874" s="30"/>
      <c r="W4874" s="30"/>
      <c r="X4874" s="31"/>
      <c r="Y4874" s="30"/>
      <c r="Z4874" s="32"/>
    </row>
    <row r="4875" spans="2:26" x14ac:dyDescent="0.2">
      <c r="B4875" s="34"/>
      <c r="C4875" s="30"/>
      <c r="D4875" s="30"/>
      <c r="E4875" s="30"/>
      <c r="F4875" s="30"/>
      <c r="G4875" s="30"/>
      <c r="H4875" s="30"/>
      <c r="I4875" s="30"/>
      <c r="J4875" s="30"/>
      <c r="K4875" s="30"/>
      <c r="L4875" s="30"/>
      <c r="M4875" s="30"/>
      <c r="N4875" s="30"/>
      <c r="O4875" s="30"/>
      <c r="P4875" s="30"/>
      <c r="Q4875" s="30"/>
      <c r="R4875" s="30"/>
      <c r="S4875" s="30"/>
      <c r="T4875" s="30"/>
      <c r="U4875" s="30"/>
      <c r="V4875" s="30"/>
      <c r="W4875" s="30"/>
      <c r="X4875" s="31"/>
      <c r="Y4875" s="30"/>
      <c r="Z4875" s="32"/>
    </row>
    <row r="4876" spans="2:26" x14ac:dyDescent="0.2">
      <c r="B4876" s="34"/>
      <c r="C4876" s="30"/>
      <c r="D4876" s="30"/>
      <c r="E4876" s="30"/>
      <c r="F4876" s="30"/>
      <c r="G4876" s="30"/>
      <c r="H4876" s="30"/>
      <c r="I4876" s="30"/>
      <c r="J4876" s="30"/>
      <c r="K4876" s="30"/>
      <c r="L4876" s="30"/>
      <c r="M4876" s="30"/>
      <c r="N4876" s="30"/>
      <c r="O4876" s="30"/>
      <c r="P4876" s="30"/>
      <c r="Q4876" s="30"/>
      <c r="R4876" s="30"/>
      <c r="S4876" s="30"/>
      <c r="T4876" s="30"/>
      <c r="U4876" s="30"/>
      <c r="V4876" s="30"/>
      <c r="W4876" s="30"/>
      <c r="X4876" s="31"/>
      <c r="Y4876" s="30"/>
      <c r="Z4876" s="32"/>
    </row>
    <row r="4877" spans="2:26" x14ac:dyDescent="0.2">
      <c r="B4877" s="34"/>
      <c r="C4877" s="30"/>
      <c r="D4877" s="30"/>
      <c r="E4877" s="30"/>
      <c r="F4877" s="30"/>
      <c r="G4877" s="30"/>
      <c r="H4877" s="30"/>
      <c r="I4877" s="30"/>
      <c r="J4877" s="30"/>
      <c r="K4877" s="30"/>
      <c r="L4877" s="30"/>
      <c r="M4877" s="30"/>
      <c r="N4877" s="30"/>
      <c r="O4877" s="30"/>
      <c r="P4877" s="30"/>
      <c r="Q4877" s="30"/>
      <c r="R4877" s="30"/>
      <c r="S4877" s="30"/>
      <c r="T4877" s="30"/>
      <c r="U4877" s="30"/>
      <c r="V4877" s="30"/>
      <c r="W4877" s="30"/>
      <c r="X4877" s="31"/>
      <c r="Y4877" s="30"/>
      <c r="Z4877" s="32"/>
    </row>
    <row r="4878" spans="2:26" x14ac:dyDescent="0.2">
      <c r="B4878" s="34"/>
      <c r="C4878" s="30"/>
      <c r="D4878" s="30"/>
      <c r="E4878" s="30"/>
      <c r="F4878" s="30"/>
      <c r="G4878" s="30"/>
      <c r="H4878" s="30"/>
      <c r="I4878" s="30"/>
      <c r="J4878" s="30"/>
      <c r="K4878" s="30"/>
      <c r="L4878" s="30"/>
      <c r="M4878" s="30"/>
      <c r="N4878" s="30"/>
      <c r="O4878" s="30"/>
      <c r="P4878" s="30"/>
      <c r="Q4878" s="30"/>
      <c r="R4878" s="30"/>
      <c r="S4878" s="30"/>
      <c r="T4878" s="30"/>
      <c r="U4878" s="30"/>
      <c r="V4878" s="30"/>
      <c r="W4878" s="30"/>
      <c r="X4878" s="31"/>
      <c r="Y4878" s="30"/>
      <c r="Z4878" s="32"/>
    </row>
    <row r="4879" spans="2:26" x14ac:dyDescent="0.2">
      <c r="B4879" s="34"/>
      <c r="C4879" s="30"/>
      <c r="D4879" s="30"/>
      <c r="E4879" s="30"/>
      <c r="F4879" s="30"/>
      <c r="G4879" s="30"/>
      <c r="H4879" s="30"/>
      <c r="I4879" s="30"/>
      <c r="J4879" s="30"/>
      <c r="K4879" s="30"/>
      <c r="L4879" s="30"/>
      <c r="M4879" s="30"/>
      <c r="N4879" s="30"/>
      <c r="O4879" s="30"/>
      <c r="P4879" s="30"/>
      <c r="Q4879" s="30"/>
      <c r="R4879" s="30"/>
      <c r="S4879" s="30"/>
      <c r="T4879" s="30"/>
      <c r="U4879" s="30"/>
      <c r="V4879" s="30"/>
      <c r="W4879" s="30"/>
      <c r="X4879" s="31"/>
      <c r="Y4879" s="30"/>
      <c r="Z4879" s="32"/>
    </row>
    <row r="4880" spans="2:26" x14ac:dyDescent="0.2">
      <c r="B4880" s="34"/>
      <c r="C4880" s="30"/>
      <c r="D4880" s="30"/>
      <c r="E4880" s="30"/>
      <c r="F4880" s="30"/>
      <c r="G4880" s="30"/>
      <c r="H4880" s="30"/>
      <c r="I4880" s="30"/>
      <c r="J4880" s="30"/>
      <c r="K4880" s="30"/>
      <c r="L4880" s="30"/>
      <c r="M4880" s="30"/>
      <c r="N4880" s="30"/>
      <c r="O4880" s="30"/>
      <c r="P4880" s="30"/>
      <c r="Q4880" s="30"/>
      <c r="R4880" s="30"/>
      <c r="S4880" s="30"/>
      <c r="T4880" s="30"/>
      <c r="U4880" s="30"/>
      <c r="V4880" s="30"/>
      <c r="W4880" s="30"/>
      <c r="X4880" s="31"/>
      <c r="Y4880" s="30"/>
      <c r="Z4880" s="32"/>
    </row>
    <row r="4881" spans="2:26" x14ac:dyDescent="0.2">
      <c r="B4881" s="34"/>
      <c r="C4881" s="30"/>
      <c r="D4881" s="30"/>
      <c r="E4881" s="30"/>
      <c r="F4881" s="30"/>
      <c r="G4881" s="30"/>
      <c r="H4881" s="30"/>
      <c r="I4881" s="30"/>
      <c r="J4881" s="30"/>
      <c r="K4881" s="30"/>
      <c r="L4881" s="30"/>
      <c r="M4881" s="30"/>
      <c r="N4881" s="30"/>
      <c r="O4881" s="30"/>
      <c r="P4881" s="30"/>
      <c r="Q4881" s="30"/>
      <c r="R4881" s="30"/>
      <c r="S4881" s="30"/>
      <c r="T4881" s="30"/>
      <c r="U4881" s="30"/>
      <c r="V4881" s="30"/>
      <c r="W4881" s="30"/>
      <c r="X4881" s="31"/>
      <c r="Y4881" s="30"/>
      <c r="Z4881" s="32"/>
    </row>
    <row r="4882" spans="2:26" x14ac:dyDescent="0.2">
      <c r="B4882" s="34"/>
      <c r="C4882" s="30"/>
      <c r="D4882" s="30"/>
      <c r="E4882" s="30"/>
      <c r="F4882" s="30"/>
      <c r="G4882" s="30"/>
      <c r="H4882" s="30"/>
      <c r="I4882" s="30"/>
      <c r="J4882" s="30"/>
      <c r="K4882" s="30"/>
      <c r="L4882" s="30"/>
      <c r="M4882" s="30"/>
      <c r="N4882" s="30"/>
      <c r="O4882" s="30"/>
      <c r="P4882" s="30"/>
      <c r="Q4882" s="30"/>
      <c r="R4882" s="30"/>
      <c r="S4882" s="30"/>
      <c r="T4882" s="30"/>
      <c r="U4882" s="30"/>
      <c r="V4882" s="30"/>
      <c r="W4882" s="30"/>
      <c r="X4882" s="31"/>
      <c r="Y4882" s="30"/>
      <c r="Z4882" s="32"/>
    </row>
    <row r="4883" spans="2:26" x14ac:dyDescent="0.2">
      <c r="B4883" s="34"/>
      <c r="C4883" s="30"/>
      <c r="D4883" s="30"/>
      <c r="E4883" s="30"/>
      <c r="F4883" s="30"/>
      <c r="G4883" s="30"/>
      <c r="H4883" s="30"/>
      <c r="I4883" s="30"/>
      <c r="J4883" s="30"/>
      <c r="K4883" s="30"/>
      <c r="L4883" s="30"/>
      <c r="M4883" s="30"/>
      <c r="N4883" s="30"/>
      <c r="O4883" s="30"/>
      <c r="P4883" s="30"/>
      <c r="Q4883" s="30"/>
      <c r="R4883" s="30"/>
      <c r="S4883" s="30"/>
      <c r="T4883" s="30"/>
      <c r="U4883" s="30"/>
      <c r="V4883" s="30"/>
      <c r="W4883" s="30"/>
      <c r="X4883" s="31"/>
      <c r="Y4883" s="30"/>
      <c r="Z4883" s="32"/>
    </row>
    <row r="4884" spans="2:26" x14ac:dyDescent="0.2">
      <c r="B4884" s="34"/>
      <c r="C4884" s="30"/>
      <c r="D4884" s="30"/>
      <c r="E4884" s="30"/>
      <c r="F4884" s="30"/>
      <c r="G4884" s="30"/>
      <c r="H4884" s="30"/>
      <c r="I4884" s="30"/>
      <c r="J4884" s="30"/>
      <c r="K4884" s="30"/>
      <c r="L4884" s="30"/>
      <c r="M4884" s="30"/>
      <c r="N4884" s="30"/>
      <c r="O4884" s="30"/>
      <c r="P4884" s="30"/>
      <c r="Q4884" s="30"/>
      <c r="R4884" s="30"/>
      <c r="S4884" s="30"/>
      <c r="T4884" s="30"/>
      <c r="U4884" s="30"/>
      <c r="V4884" s="30"/>
      <c r="W4884" s="30"/>
      <c r="X4884" s="31"/>
      <c r="Y4884" s="30"/>
      <c r="Z4884" s="32"/>
    </row>
    <row r="4885" spans="2:26" x14ac:dyDescent="0.2">
      <c r="B4885" s="34"/>
      <c r="C4885" s="30"/>
      <c r="D4885" s="30"/>
      <c r="E4885" s="30"/>
      <c r="F4885" s="30"/>
      <c r="G4885" s="30"/>
      <c r="H4885" s="30"/>
      <c r="I4885" s="30"/>
      <c r="J4885" s="30"/>
      <c r="K4885" s="30"/>
      <c r="L4885" s="30"/>
      <c r="M4885" s="30"/>
      <c r="N4885" s="30"/>
      <c r="O4885" s="30"/>
      <c r="P4885" s="30"/>
      <c r="Q4885" s="30"/>
      <c r="R4885" s="30"/>
      <c r="S4885" s="30"/>
      <c r="T4885" s="30"/>
      <c r="U4885" s="30"/>
      <c r="V4885" s="30"/>
      <c r="W4885" s="30"/>
      <c r="X4885" s="31"/>
      <c r="Y4885" s="30"/>
      <c r="Z4885" s="32"/>
    </row>
    <row r="4886" spans="2:26" x14ac:dyDescent="0.2">
      <c r="B4886" s="34"/>
      <c r="C4886" s="30"/>
      <c r="D4886" s="30"/>
      <c r="E4886" s="30"/>
      <c r="F4886" s="30"/>
      <c r="G4886" s="30"/>
      <c r="H4886" s="30"/>
      <c r="I4886" s="30"/>
      <c r="J4886" s="30"/>
      <c r="K4886" s="30"/>
      <c r="L4886" s="30"/>
      <c r="M4886" s="30"/>
      <c r="N4886" s="30"/>
      <c r="O4886" s="30"/>
      <c r="P4886" s="30"/>
      <c r="Q4886" s="30"/>
      <c r="R4886" s="30"/>
      <c r="S4886" s="30"/>
      <c r="T4886" s="30"/>
      <c r="U4886" s="30"/>
      <c r="V4886" s="30"/>
      <c r="W4886" s="30"/>
      <c r="X4886" s="31"/>
      <c r="Y4886" s="30"/>
      <c r="Z4886" s="32"/>
    </row>
    <row r="4887" spans="2:26" x14ac:dyDescent="0.2">
      <c r="B4887" s="34"/>
      <c r="C4887" s="30"/>
      <c r="D4887" s="30"/>
      <c r="E4887" s="30"/>
      <c r="F4887" s="30"/>
      <c r="G4887" s="30"/>
      <c r="H4887" s="30"/>
      <c r="I4887" s="30"/>
      <c r="J4887" s="30"/>
      <c r="K4887" s="30"/>
      <c r="L4887" s="30"/>
      <c r="M4887" s="30"/>
      <c r="N4887" s="30"/>
      <c r="O4887" s="30"/>
      <c r="P4887" s="30"/>
      <c r="Q4887" s="30"/>
      <c r="R4887" s="30"/>
      <c r="S4887" s="30"/>
      <c r="T4887" s="30"/>
      <c r="U4887" s="30"/>
      <c r="V4887" s="30"/>
      <c r="W4887" s="30"/>
      <c r="X4887" s="31"/>
      <c r="Y4887" s="30"/>
      <c r="Z4887" s="32"/>
    </row>
    <row r="4888" spans="2:26" x14ac:dyDescent="0.2">
      <c r="B4888" s="34"/>
      <c r="C4888" s="30"/>
      <c r="D4888" s="30"/>
      <c r="E4888" s="30"/>
      <c r="F4888" s="30"/>
      <c r="G4888" s="30"/>
      <c r="H4888" s="30"/>
      <c r="I4888" s="30"/>
      <c r="J4888" s="30"/>
      <c r="K4888" s="30"/>
      <c r="L4888" s="30"/>
      <c r="M4888" s="30"/>
      <c r="N4888" s="30"/>
      <c r="O4888" s="30"/>
      <c r="P4888" s="30"/>
      <c r="Q4888" s="30"/>
      <c r="R4888" s="30"/>
      <c r="S4888" s="30"/>
      <c r="T4888" s="30"/>
      <c r="U4888" s="30"/>
      <c r="V4888" s="30"/>
      <c r="W4888" s="30"/>
      <c r="X4888" s="31"/>
      <c r="Y4888" s="30"/>
      <c r="Z4888" s="32"/>
    </row>
    <row r="4889" spans="2:26" x14ac:dyDescent="0.2">
      <c r="B4889" s="34"/>
      <c r="C4889" s="30"/>
      <c r="D4889" s="30"/>
      <c r="E4889" s="30"/>
      <c r="F4889" s="30"/>
      <c r="G4889" s="30"/>
      <c r="H4889" s="30"/>
      <c r="I4889" s="30"/>
      <c r="J4889" s="30"/>
      <c r="K4889" s="30"/>
      <c r="L4889" s="30"/>
      <c r="M4889" s="30"/>
      <c r="N4889" s="30"/>
      <c r="O4889" s="30"/>
      <c r="P4889" s="30"/>
      <c r="Q4889" s="30"/>
      <c r="R4889" s="30"/>
      <c r="S4889" s="30"/>
      <c r="T4889" s="30"/>
      <c r="U4889" s="30"/>
      <c r="V4889" s="30"/>
      <c r="W4889" s="30"/>
      <c r="X4889" s="31"/>
      <c r="Y4889" s="30"/>
      <c r="Z4889" s="32"/>
    </row>
    <row r="4890" spans="2:26" x14ac:dyDescent="0.2">
      <c r="B4890" s="34"/>
      <c r="C4890" s="30"/>
      <c r="D4890" s="30"/>
      <c r="E4890" s="30"/>
      <c r="F4890" s="30"/>
      <c r="G4890" s="30"/>
      <c r="H4890" s="30"/>
      <c r="I4890" s="30"/>
      <c r="J4890" s="30"/>
      <c r="K4890" s="30"/>
      <c r="L4890" s="30"/>
      <c r="M4890" s="30"/>
      <c r="N4890" s="30"/>
      <c r="O4890" s="30"/>
      <c r="P4890" s="30"/>
      <c r="Q4890" s="30"/>
      <c r="R4890" s="30"/>
      <c r="S4890" s="30"/>
      <c r="T4890" s="30"/>
      <c r="U4890" s="30"/>
      <c r="V4890" s="30"/>
      <c r="W4890" s="30"/>
      <c r="X4890" s="31"/>
      <c r="Y4890" s="30"/>
      <c r="Z4890" s="32"/>
    </row>
    <row r="4891" spans="2:26" x14ac:dyDescent="0.2">
      <c r="B4891" s="34"/>
      <c r="C4891" s="30"/>
      <c r="D4891" s="30"/>
      <c r="E4891" s="30"/>
      <c r="F4891" s="30"/>
      <c r="G4891" s="30"/>
      <c r="H4891" s="30"/>
      <c r="I4891" s="30"/>
      <c r="J4891" s="30"/>
      <c r="K4891" s="30"/>
      <c r="L4891" s="30"/>
      <c r="M4891" s="30"/>
      <c r="N4891" s="30"/>
      <c r="O4891" s="30"/>
      <c r="P4891" s="30"/>
      <c r="Q4891" s="30"/>
      <c r="R4891" s="30"/>
      <c r="S4891" s="30"/>
      <c r="T4891" s="30"/>
      <c r="U4891" s="30"/>
      <c r="V4891" s="30"/>
      <c r="W4891" s="30"/>
      <c r="X4891" s="31"/>
      <c r="Y4891" s="30"/>
      <c r="Z4891" s="32"/>
    </row>
    <row r="4892" spans="2:26" x14ac:dyDescent="0.2">
      <c r="B4892" s="34"/>
      <c r="C4892" s="30"/>
      <c r="D4892" s="30"/>
      <c r="E4892" s="30"/>
      <c r="F4892" s="30"/>
      <c r="G4892" s="30"/>
      <c r="H4892" s="30"/>
      <c r="I4892" s="30"/>
      <c r="J4892" s="30"/>
      <c r="K4892" s="30"/>
      <c r="L4892" s="30"/>
      <c r="M4892" s="30"/>
      <c r="N4892" s="30"/>
      <c r="O4892" s="30"/>
      <c r="P4892" s="30"/>
      <c r="Q4892" s="30"/>
      <c r="R4892" s="30"/>
      <c r="S4892" s="30"/>
      <c r="T4892" s="30"/>
      <c r="U4892" s="30"/>
      <c r="V4892" s="30"/>
      <c r="W4892" s="30"/>
      <c r="X4892" s="31"/>
      <c r="Y4892" s="30"/>
      <c r="Z4892" s="32"/>
    </row>
    <row r="4893" spans="2:26" x14ac:dyDescent="0.2">
      <c r="B4893" s="34"/>
      <c r="C4893" s="30"/>
      <c r="D4893" s="30"/>
      <c r="E4893" s="30"/>
      <c r="F4893" s="30"/>
      <c r="G4893" s="30"/>
      <c r="H4893" s="30"/>
      <c r="I4893" s="30"/>
      <c r="J4893" s="30"/>
      <c r="K4893" s="30"/>
      <c r="L4893" s="30"/>
      <c r="M4893" s="30"/>
      <c r="N4893" s="30"/>
      <c r="O4893" s="30"/>
      <c r="P4893" s="30"/>
      <c r="Q4893" s="30"/>
      <c r="R4893" s="30"/>
      <c r="S4893" s="30"/>
      <c r="T4893" s="30"/>
      <c r="U4893" s="30"/>
      <c r="V4893" s="30"/>
      <c r="W4893" s="30"/>
      <c r="X4893" s="31"/>
      <c r="Y4893" s="30"/>
      <c r="Z4893" s="32"/>
    </row>
    <row r="4894" spans="2:26" x14ac:dyDescent="0.2">
      <c r="B4894" s="34"/>
      <c r="C4894" s="30"/>
      <c r="D4894" s="30"/>
      <c r="E4894" s="30"/>
      <c r="F4894" s="30"/>
      <c r="G4894" s="30"/>
      <c r="H4894" s="30"/>
      <c r="I4894" s="30"/>
      <c r="J4894" s="30"/>
      <c r="K4894" s="30"/>
      <c r="L4894" s="30"/>
      <c r="M4894" s="30"/>
      <c r="N4894" s="30"/>
      <c r="O4894" s="30"/>
      <c r="P4894" s="30"/>
      <c r="Q4894" s="30"/>
      <c r="R4894" s="30"/>
      <c r="S4894" s="30"/>
      <c r="T4894" s="30"/>
      <c r="U4894" s="30"/>
      <c r="V4894" s="30"/>
      <c r="W4894" s="30"/>
      <c r="X4894" s="31"/>
      <c r="Y4894" s="30"/>
      <c r="Z4894" s="32"/>
    </row>
    <row r="4895" spans="2:26" x14ac:dyDescent="0.2">
      <c r="B4895" s="34"/>
      <c r="C4895" s="30"/>
      <c r="D4895" s="30"/>
      <c r="E4895" s="30"/>
      <c r="F4895" s="30"/>
      <c r="G4895" s="30"/>
      <c r="H4895" s="30"/>
      <c r="I4895" s="30"/>
      <c r="J4895" s="30"/>
      <c r="K4895" s="30"/>
      <c r="L4895" s="30"/>
      <c r="M4895" s="30"/>
      <c r="N4895" s="30"/>
      <c r="O4895" s="30"/>
      <c r="P4895" s="30"/>
      <c r="Q4895" s="30"/>
      <c r="R4895" s="30"/>
      <c r="S4895" s="30"/>
      <c r="T4895" s="30"/>
      <c r="U4895" s="30"/>
      <c r="V4895" s="30"/>
      <c r="W4895" s="30"/>
      <c r="X4895" s="31"/>
      <c r="Y4895" s="30"/>
      <c r="Z4895" s="32"/>
    </row>
    <row r="4896" spans="2:26" x14ac:dyDescent="0.2">
      <c r="B4896" s="34"/>
      <c r="C4896" s="30"/>
      <c r="D4896" s="30"/>
      <c r="E4896" s="30"/>
      <c r="F4896" s="30"/>
      <c r="G4896" s="30"/>
      <c r="H4896" s="30"/>
      <c r="I4896" s="30"/>
      <c r="J4896" s="30"/>
      <c r="K4896" s="30"/>
      <c r="L4896" s="30"/>
      <c r="M4896" s="30"/>
      <c r="N4896" s="30"/>
      <c r="O4896" s="30"/>
      <c r="P4896" s="30"/>
      <c r="Q4896" s="30"/>
      <c r="R4896" s="30"/>
      <c r="S4896" s="30"/>
      <c r="T4896" s="30"/>
      <c r="U4896" s="30"/>
      <c r="V4896" s="30"/>
      <c r="W4896" s="30"/>
      <c r="X4896" s="31"/>
      <c r="Y4896" s="30"/>
      <c r="Z4896" s="32"/>
    </row>
    <row r="4897" spans="2:26" x14ac:dyDescent="0.2">
      <c r="B4897" s="34"/>
      <c r="C4897" s="30"/>
      <c r="D4897" s="30"/>
      <c r="E4897" s="30"/>
      <c r="F4897" s="30"/>
      <c r="G4897" s="30"/>
      <c r="H4897" s="30"/>
      <c r="I4897" s="30"/>
      <c r="J4897" s="30"/>
      <c r="K4897" s="30"/>
      <c r="L4897" s="30"/>
      <c r="M4897" s="30"/>
      <c r="N4897" s="30"/>
      <c r="O4897" s="30"/>
      <c r="P4897" s="30"/>
      <c r="Q4897" s="30"/>
      <c r="R4897" s="30"/>
      <c r="S4897" s="30"/>
      <c r="T4897" s="30"/>
      <c r="U4897" s="30"/>
      <c r="V4897" s="30"/>
      <c r="W4897" s="30"/>
      <c r="X4897" s="31"/>
      <c r="Y4897" s="30"/>
      <c r="Z4897" s="32"/>
    </row>
    <row r="4898" spans="2:26" x14ac:dyDescent="0.2">
      <c r="B4898" s="34"/>
      <c r="C4898" s="30"/>
      <c r="D4898" s="30"/>
      <c r="E4898" s="30"/>
      <c r="F4898" s="30"/>
      <c r="G4898" s="30"/>
      <c r="H4898" s="30"/>
      <c r="I4898" s="30"/>
      <c r="J4898" s="30"/>
      <c r="K4898" s="30"/>
      <c r="L4898" s="30"/>
      <c r="M4898" s="30"/>
      <c r="N4898" s="30"/>
      <c r="O4898" s="30"/>
      <c r="P4898" s="30"/>
      <c r="Q4898" s="30"/>
      <c r="R4898" s="30"/>
      <c r="S4898" s="30"/>
      <c r="T4898" s="30"/>
      <c r="U4898" s="30"/>
      <c r="V4898" s="30"/>
      <c r="W4898" s="30"/>
      <c r="X4898" s="31"/>
      <c r="Y4898" s="30"/>
      <c r="Z4898" s="32"/>
    </row>
    <row r="4899" spans="2:26" x14ac:dyDescent="0.2">
      <c r="B4899" s="34"/>
      <c r="C4899" s="30"/>
      <c r="D4899" s="30"/>
      <c r="E4899" s="30"/>
      <c r="F4899" s="30"/>
      <c r="G4899" s="30"/>
      <c r="H4899" s="30"/>
      <c r="I4899" s="30"/>
      <c r="J4899" s="30"/>
      <c r="K4899" s="30"/>
      <c r="L4899" s="30"/>
      <c r="M4899" s="30"/>
      <c r="N4899" s="30"/>
      <c r="O4899" s="30"/>
      <c r="P4899" s="30"/>
      <c r="Q4899" s="30"/>
      <c r="R4899" s="30"/>
      <c r="S4899" s="30"/>
      <c r="T4899" s="30"/>
      <c r="U4899" s="30"/>
      <c r="V4899" s="30"/>
      <c r="W4899" s="30"/>
      <c r="X4899" s="31"/>
      <c r="Y4899" s="30"/>
      <c r="Z4899" s="32"/>
    </row>
    <row r="4900" spans="2:26" x14ac:dyDescent="0.2">
      <c r="B4900" s="34"/>
      <c r="C4900" s="30"/>
      <c r="D4900" s="30"/>
      <c r="E4900" s="30"/>
      <c r="F4900" s="30"/>
      <c r="G4900" s="30"/>
      <c r="H4900" s="30"/>
      <c r="I4900" s="30"/>
      <c r="J4900" s="30"/>
      <c r="K4900" s="30"/>
      <c r="L4900" s="30"/>
      <c r="M4900" s="30"/>
      <c r="N4900" s="30"/>
      <c r="O4900" s="30"/>
      <c r="P4900" s="30"/>
      <c r="Q4900" s="30"/>
      <c r="R4900" s="30"/>
      <c r="S4900" s="30"/>
      <c r="T4900" s="30"/>
      <c r="U4900" s="30"/>
      <c r="V4900" s="30"/>
      <c r="W4900" s="30"/>
      <c r="X4900" s="31"/>
      <c r="Y4900" s="30"/>
      <c r="Z4900" s="32"/>
    </row>
    <row r="4901" spans="2:26" x14ac:dyDescent="0.2">
      <c r="B4901" s="34"/>
      <c r="C4901" s="30"/>
      <c r="D4901" s="30"/>
      <c r="E4901" s="30"/>
      <c r="F4901" s="30"/>
      <c r="G4901" s="30"/>
      <c r="H4901" s="30"/>
      <c r="I4901" s="30"/>
      <c r="J4901" s="30"/>
      <c r="K4901" s="30"/>
      <c r="L4901" s="30"/>
      <c r="M4901" s="30"/>
      <c r="N4901" s="30"/>
      <c r="O4901" s="30"/>
      <c r="P4901" s="30"/>
      <c r="Q4901" s="30"/>
      <c r="R4901" s="30"/>
      <c r="S4901" s="30"/>
      <c r="T4901" s="30"/>
      <c r="U4901" s="30"/>
      <c r="V4901" s="30"/>
      <c r="W4901" s="30"/>
      <c r="X4901" s="31"/>
      <c r="Y4901" s="30"/>
      <c r="Z4901" s="32"/>
    </row>
    <row r="4902" spans="2:26" x14ac:dyDescent="0.2">
      <c r="B4902" s="34"/>
      <c r="C4902" s="30"/>
      <c r="D4902" s="30"/>
      <c r="E4902" s="30"/>
      <c r="F4902" s="30"/>
      <c r="G4902" s="30"/>
      <c r="H4902" s="30"/>
      <c r="I4902" s="30"/>
      <c r="J4902" s="30"/>
      <c r="K4902" s="30"/>
      <c r="L4902" s="30"/>
      <c r="M4902" s="30"/>
      <c r="N4902" s="30"/>
      <c r="O4902" s="30"/>
      <c r="P4902" s="30"/>
      <c r="Q4902" s="30"/>
      <c r="R4902" s="30"/>
      <c r="S4902" s="30"/>
      <c r="T4902" s="30"/>
      <c r="U4902" s="30"/>
      <c r="V4902" s="30"/>
      <c r="W4902" s="30"/>
      <c r="X4902" s="31"/>
      <c r="Y4902" s="30"/>
      <c r="Z4902" s="32"/>
    </row>
    <row r="4903" spans="2:26" x14ac:dyDescent="0.2">
      <c r="B4903" s="34"/>
      <c r="C4903" s="30"/>
      <c r="D4903" s="30"/>
      <c r="E4903" s="30"/>
      <c r="F4903" s="30"/>
      <c r="G4903" s="30"/>
      <c r="H4903" s="30"/>
      <c r="I4903" s="30"/>
      <c r="J4903" s="30"/>
      <c r="K4903" s="30"/>
      <c r="L4903" s="30"/>
      <c r="M4903" s="30"/>
      <c r="N4903" s="30"/>
      <c r="O4903" s="30"/>
      <c r="P4903" s="30"/>
      <c r="Q4903" s="30"/>
      <c r="R4903" s="30"/>
      <c r="S4903" s="30"/>
      <c r="T4903" s="30"/>
      <c r="U4903" s="30"/>
      <c r="V4903" s="30"/>
      <c r="W4903" s="30"/>
      <c r="X4903" s="31"/>
      <c r="Y4903" s="30"/>
      <c r="Z4903" s="32"/>
    </row>
    <row r="4904" spans="2:26" x14ac:dyDescent="0.2">
      <c r="B4904" s="34"/>
      <c r="C4904" s="30"/>
      <c r="D4904" s="30"/>
      <c r="E4904" s="30"/>
      <c r="F4904" s="30"/>
      <c r="G4904" s="30"/>
      <c r="H4904" s="30"/>
      <c r="I4904" s="30"/>
      <c r="J4904" s="30"/>
      <c r="K4904" s="30"/>
      <c r="L4904" s="30"/>
      <c r="M4904" s="30"/>
      <c r="N4904" s="30"/>
      <c r="O4904" s="30"/>
      <c r="P4904" s="30"/>
      <c r="Q4904" s="30"/>
      <c r="R4904" s="30"/>
      <c r="S4904" s="30"/>
      <c r="T4904" s="30"/>
      <c r="U4904" s="30"/>
      <c r="V4904" s="30"/>
      <c r="W4904" s="30"/>
      <c r="X4904" s="31"/>
      <c r="Y4904" s="30"/>
      <c r="Z4904" s="32"/>
    </row>
    <row r="4905" spans="2:26" x14ac:dyDescent="0.2">
      <c r="B4905" s="34"/>
      <c r="C4905" s="30"/>
      <c r="D4905" s="30"/>
      <c r="E4905" s="30"/>
      <c r="F4905" s="30"/>
      <c r="G4905" s="30"/>
      <c r="H4905" s="30"/>
      <c r="I4905" s="30"/>
      <c r="J4905" s="30"/>
      <c r="K4905" s="30"/>
      <c r="L4905" s="30"/>
      <c r="M4905" s="30"/>
      <c r="N4905" s="30"/>
      <c r="O4905" s="30"/>
      <c r="P4905" s="30"/>
      <c r="Q4905" s="30"/>
      <c r="R4905" s="30"/>
      <c r="S4905" s="30"/>
      <c r="T4905" s="30"/>
      <c r="U4905" s="30"/>
      <c r="V4905" s="30"/>
      <c r="W4905" s="30"/>
      <c r="X4905" s="31"/>
      <c r="Y4905" s="30"/>
      <c r="Z4905" s="32"/>
    </row>
    <row r="4906" spans="2:26" x14ac:dyDescent="0.2">
      <c r="B4906" s="34"/>
      <c r="C4906" s="30"/>
      <c r="D4906" s="30"/>
      <c r="E4906" s="30"/>
      <c r="F4906" s="30"/>
      <c r="G4906" s="30"/>
      <c r="H4906" s="30"/>
      <c r="I4906" s="30"/>
      <c r="J4906" s="30"/>
      <c r="K4906" s="30"/>
      <c r="L4906" s="30"/>
      <c r="M4906" s="30"/>
      <c r="N4906" s="30"/>
      <c r="O4906" s="30"/>
      <c r="P4906" s="30"/>
      <c r="Q4906" s="30"/>
      <c r="R4906" s="30"/>
      <c r="S4906" s="30"/>
      <c r="T4906" s="30"/>
      <c r="U4906" s="30"/>
      <c r="V4906" s="30"/>
      <c r="W4906" s="30"/>
      <c r="X4906" s="31"/>
      <c r="Y4906" s="30"/>
      <c r="Z4906" s="32"/>
    </row>
    <row r="4907" spans="2:26" x14ac:dyDescent="0.2">
      <c r="B4907" s="34"/>
      <c r="C4907" s="30"/>
      <c r="D4907" s="30"/>
      <c r="E4907" s="30"/>
      <c r="F4907" s="30"/>
      <c r="G4907" s="30"/>
      <c r="H4907" s="30"/>
      <c r="I4907" s="30"/>
      <c r="J4907" s="30"/>
      <c r="K4907" s="30"/>
      <c r="L4907" s="30"/>
      <c r="M4907" s="30"/>
      <c r="N4907" s="30"/>
      <c r="O4907" s="30"/>
      <c r="P4907" s="30"/>
      <c r="Q4907" s="30"/>
      <c r="R4907" s="30"/>
      <c r="S4907" s="30"/>
      <c r="T4907" s="30"/>
      <c r="U4907" s="30"/>
      <c r="V4907" s="30"/>
      <c r="W4907" s="30"/>
      <c r="X4907" s="31"/>
      <c r="Y4907" s="30"/>
      <c r="Z4907" s="32"/>
    </row>
    <row r="4908" spans="2:26" x14ac:dyDescent="0.2">
      <c r="B4908" s="34"/>
      <c r="C4908" s="30"/>
      <c r="D4908" s="30"/>
      <c r="E4908" s="30"/>
      <c r="F4908" s="30"/>
      <c r="G4908" s="30"/>
      <c r="H4908" s="30"/>
      <c r="I4908" s="30"/>
      <c r="J4908" s="30"/>
      <c r="K4908" s="30"/>
      <c r="L4908" s="30"/>
      <c r="M4908" s="30"/>
      <c r="N4908" s="30"/>
      <c r="O4908" s="30"/>
      <c r="P4908" s="30"/>
      <c r="Q4908" s="30"/>
      <c r="R4908" s="30"/>
      <c r="S4908" s="30"/>
      <c r="T4908" s="30"/>
      <c r="U4908" s="30"/>
      <c r="V4908" s="30"/>
      <c r="W4908" s="30"/>
      <c r="X4908" s="31"/>
      <c r="Y4908" s="30"/>
      <c r="Z4908" s="32"/>
    </row>
    <row r="4909" spans="2:26" x14ac:dyDescent="0.2">
      <c r="B4909" s="34"/>
      <c r="C4909" s="30"/>
      <c r="D4909" s="30"/>
      <c r="E4909" s="30"/>
      <c r="F4909" s="30"/>
      <c r="G4909" s="30"/>
      <c r="H4909" s="30"/>
      <c r="I4909" s="30"/>
      <c r="J4909" s="30"/>
      <c r="K4909" s="30"/>
      <c r="L4909" s="30"/>
      <c r="M4909" s="30"/>
      <c r="N4909" s="30"/>
      <c r="O4909" s="30"/>
      <c r="P4909" s="30"/>
      <c r="Q4909" s="30"/>
      <c r="R4909" s="30"/>
      <c r="S4909" s="30"/>
      <c r="T4909" s="30"/>
      <c r="U4909" s="30"/>
      <c r="V4909" s="30"/>
      <c r="W4909" s="30"/>
      <c r="X4909" s="31"/>
      <c r="Y4909" s="30"/>
      <c r="Z4909" s="32"/>
    </row>
    <row r="4910" spans="2:26" x14ac:dyDescent="0.2">
      <c r="B4910" s="34"/>
      <c r="C4910" s="30"/>
      <c r="D4910" s="30"/>
      <c r="E4910" s="30"/>
      <c r="F4910" s="30"/>
      <c r="G4910" s="30"/>
      <c r="H4910" s="30"/>
      <c r="I4910" s="30"/>
      <c r="J4910" s="30"/>
      <c r="K4910" s="30"/>
      <c r="L4910" s="30"/>
      <c r="M4910" s="30"/>
      <c r="N4910" s="30"/>
      <c r="O4910" s="30"/>
      <c r="P4910" s="30"/>
      <c r="Q4910" s="30"/>
      <c r="R4910" s="30"/>
      <c r="S4910" s="30"/>
      <c r="T4910" s="30"/>
      <c r="U4910" s="30"/>
      <c r="V4910" s="30"/>
      <c r="W4910" s="30"/>
      <c r="X4910" s="31"/>
      <c r="Y4910" s="30"/>
      <c r="Z4910" s="32"/>
    </row>
    <row r="4911" spans="2:26" x14ac:dyDescent="0.2">
      <c r="B4911" s="34"/>
      <c r="C4911" s="30"/>
      <c r="D4911" s="30"/>
      <c r="E4911" s="30"/>
      <c r="F4911" s="30"/>
      <c r="G4911" s="30"/>
      <c r="H4911" s="30"/>
      <c r="I4911" s="30"/>
      <c r="J4911" s="30"/>
      <c r="K4911" s="30"/>
      <c r="L4911" s="30"/>
      <c r="M4911" s="30"/>
      <c r="N4911" s="30"/>
      <c r="O4911" s="30"/>
      <c r="P4911" s="30"/>
      <c r="Q4911" s="30"/>
      <c r="R4911" s="30"/>
      <c r="S4911" s="30"/>
      <c r="T4911" s="30"/>
      <c r="U4911" s="30"/>
      <c r="V4911" s="30"/>
      <c r="W4911" s="30"/>
      <c r="X4911" s="31"/>
      <c r="Y4911" s="30"/>
      <c r="Z4911" s="32"/>
    </row>
    <row r="4912" spans="2:26" x14ac:dyDescent="0.2">
      <c r="B4912" s="34"/>
      <c r="C4912" s="30"/>
      <c r="D4912" s="30"/>
      <c r="E4912" s="30"/>
      <c r="F4912" s="30"/>
      <c r="G4912" s="30"/>
      <c r="H4912" s="30"/>
      <c r="I4912" s="30"/>
      <c r="J4912" s="30"/>
      <c r="K4912" s="30"/>
      <c r="L4912" s="30"/>
      <c r="M4912" s="30"/>
      <c r="N4912" s="30"/>
      <c r="O4912" s="30"/>
      <c r="P4912" s="30"/>
      <c r="Q4912" s="30"/>
      <c r="R4912" s="30"/>
      <c r="S4912" s="30"/>
      <c r="T4912" s="30"/>
      <c r="U4912" s="30"/>
      <c r="V4912" s="30"/>
      <c r="W4912" s="30"/>
      <c r="X4912" s="31"/>
      <c r="Y4912" s="30"/>
      <c r="Z4912" s="32"/>
    </row>
    <row r="4913" spans="2:26" x14ac:dyDescent="0.2">
      <c r="B4913" s="34"/>
      <c r="C4913" s="30"/>
      <c r="D4913" s="30"/>
      <c r="E4913" s="30"/>
      <c r="F4913" s="30"/>
      <c r="G4913" s="30"/>
      <c r="H4913" s="30"/>
      <c r="I4913" s="30"/>
      <c r="J4913" s="30"/>
      <c r="K4913" s="30"/>
      <c r="L4913" s="30"/>
      <c r="M4913" s="30"/>
      <c r="N4913" s="30"/>
      <c r="O4913" s="30"/>
      <c r="P4913" s="30"/>
      <c r="Q4913" s="30"/>
      <c r="R4913" s="30"/>
      <c r="S4913" s="30"/>
      <c r="T4913" s="30"/>
      <c r="U4913" s="30"/>
      <c r="V4913" s="30"/>
      <c r="W4913" s="30"/>
      <c r="X4913" s="31"/>
      <c r="Y4913" s="30"/>
      <c r="Z4913" s="32"/>
    </row>
    <row r="4914" spans="2:26" x14ac:dyDescent="0.2">
      <c r="B4914" s="34"/>
      <c r="C4914" s="30"/>
      <c r="D4914" s="30"/>
      <c r="E4914" s="30"/>
      <c r="F4914" s="30"/>
      <c r="G4914" s="30"/>
      <c r="H4914" s="30"/>
      <c r="I4914" s="30"/>
      <c r="J4914" s="30"/>
      <c r="K4914" s="30"/>
      <c r="L4914" s="30"/>
      <c r="M4914" s="30"/>
      <c r="N4914" s="30"/>
      <c r="O4914" s="30"/>
      <c r="P4914" s="30"/>
      <c r="Q4914" s="30"/>
      <c r="R4914" s="30"/>
      <c r="S4914" s="30"/>
      <c r="T4914" s="30"/>
      <c r="U4914" s="30"/>
      <c r="V4914" s="30"/>
      <c r="W4914" s="30"/>
      <c r="X4914" s="31"/>
      <c r="Y4914" s="30"/>
      <c r="Z4914" s="32"/>
    </row>
    <row r="4915" spans="2:26" x14ac:dyDescent="0.2">
      <c r="B4915" s="34"/>
      <c r="C4915" s="30"/>
      <c r="D4915" s="30"/>
      <c r="E4915" s="30"/>
      <c r="F4915" s="30"/>
      <c r="G4915" s="30"/>
      <c r="H4915" s="30"/>
      <c r="I4915" s="30"/>
      <c r="J4915" s="30"/>
      <c r="K4915" s="30"/>
      <c r="L4915" s="30"/>
      <c r="M4915" s="30"/>
      <c r="N4915" s="30"/>
      <c r="O4915" s="30"/>
      <c r="P4915" s="30"/>
      <c r="Q4915" s="30"/>
      <c r="R4915" s="30"/>
      <c r="S4915" s="30"/>
      <c r="T4915" s="30"/>
      <c r="U4915" s="30"/>
      <c r="V4915" s="30"/>
      <c r="W4915" s="30"/>
      <c r="X4915" s="31"/>
      <c r="Y4915" s="30"/>
      <c r="Z4915" s="32"/>
    </row>
    <row r="4916" spans="2:26" x14ac:dyDescent="0.2">
      <c r="B4916" s="34"/>
      <c r="C4916" s="30"/>
      <c r="D4916" s="30"/>
      <c r="E4916" s="30"/>
      <c r="F4916" s="30"/>
      <c r="G4916" s="30"/>
      <c r="H4916" s="30"/>
      <c r="I4916" s="30"/>
      <c r="J4916" s="30"/>
      <c r="K4916" s="30"/>
      <c r="L4916" s="30"/>
      <c r="M4916" s="30"/>
      <c r="N4916" s="30"/>
      <c r="O4916" s="30"/>
      <c r="P4916" s="30"/>
      <c r="Q4916" s="30"/>
      <c r="R4916" s="30"/>
      <c r="S4916" s="30"/>
      <c r="T4916" s="30"/>
      <c r="U4916" s="30"/>
      <c r="V4916" s="30"/>
      <c r="W4916" s="30"/>
      <c r="X4916" s="31"/>
      <c r="Y4916" s="30"/>
      <c r="Z4916" s="32"/>
    </row>
    <row r="4917" spans="2:26" x14ac:dyDescent="0.2">
      <c r="B4917" s="34"/>
      <c r="C4917" s="30"/>
      <c r="D4917" s="30"/>
      <c r="E4917" s="30"/>
      <c r="F4917" s="30"/>
      <c r="G4917" s="30"/>
      <c r="H4917" s="30"/>
      <c r="I4917" s="30"/>
      <c r="J4917" s="30"/>
      <c r="K4917" s="30"/>
      <c r="L4917" s="30"/>
      <c r="M4917" s="30"/>
      <c r="N4917" s="30"/>
      <c r="O4917" s="30"/>
      <c r="P4917" s="30"/>
      <c r="Q4917" s="30"/>
      <c r="R4917" s="30"/>
      <c r="S4917" s="30"/>
      <c r="T4917" s="30"/>
      <c r="U4917" s="30"/>
      <c r="V4917" s="30"/>
      <c r="W4917" s="30"/>
      <c r="X4917" s="31"/>
      <c r="Y4917" s="30"/>
      <c r="Z4917" s="32"/>
    </row>
    <row r="4918" spans="2:26" x14ac:dyDescent="0.2">
      <c r="B4918" s="34"/>
      <c r="C4918" s="30"/>
      <c r="D4918" s="30"/>
      <c r="E4918" s="30"/>
      <c r="F4918" s="30"/>
      <c r="G4918" s="30"/>
      <c r="H4918" s="30"/>
      <c r="I4918" s="30"/>
      <c r="J4918" s="30"/>
      <c r="K4918" s="30"/>
      <c r="L4918" s="30"/>
      <c r="M4918" s="30"/>
      <c r="N4918" s="30"/>
      <c r="O4918" s="30"/>
      <c r="P4918" s="30"/>
      <c r="Q4918" s="30"/>
      <c r="R4918" s="30"/>
      <c r="S4918" s="30"/>
      <c r="T4918" s="30"/>
      <c r="U4918" s="30"/>
      <c r="V4918" s="30"/>
      <c r="W4918" s="30"/>
      <c r="X4918" s="31"/>
      <c r="Y4918" s="30"/>
      <c r="Z4918" s="32"/>
    </row>
    <row r="4919" spans="2:26" x14ac:dyDescent="0.2">
      <c r="B4919" s="34"/>
      <c r="C4919" s="30"/>
      <c r="D4919" s="30"/>
      <c r="E4919" s="30"/>
      <c r="F4919" s="30"/>
      <c r="G4919" s="30"/>
      <c r="H4919" s="30"/>
      <c r="I4919" s="30"/>
      <c r="J4919" s="30"/>
      <c r="K4919" s="30"/>
      <c r="L4919" s="30"/>
      <c r="M4919" s="30"/>
      <c r="N4919" s="30"/>
      <c r="O4919" s="30"/>
      <c r="P4919" s="30"/>
      <c r="Q4919" s="30"/>
      <c r="R4919" s="30"/>
      <c r="S4919" s="30"/>
      <c r="T4919" s="30"/>
      <c r="U4919" s="30"/>
      <c r="V4919" s="30"/>
      <c r="W4919" s="30"/>
      <c r="X4919" s="31"/>
      <c r="Y4919" s="30"/>
      <c r="Z4919" s="32"/>
    </row>
    <row r="4920" spans="2:26" x14ac:dyDescent="0.2">
      <c r="B4920" s="34"/>
      <c r="C4920" s="30"/>
      <c r="D4920" s="30"/>
      <c r="E4920" s="30"/>
      <c r="F4920" s="30"/>
      <c r="G4920" s="30"/>
      <c r="H4920" s="30"/>
      <c r="I4920" s="30"/>
      <c r="J4920" s="30"/>
      <c r="K4920" s="30"/>
      <c r="L4920" s="30"/>
      <c r="M4920" s="30"/>
      <c r="N4920" s="30"/>
      <c r="O4920" s="30"/>
      <c r="P4920" s="30"/>
      <c r="Q4920" s="30"/>
      <c r="R4920" s="30"/>
      <c r="S4920" s="30"/>
      <c r="T4920" s="30"/>
      <c r="U4920" s="30"/>
      <c r="V4920" s="30"/>
      <c r="W4920" s="30"/>
      <c r="X4920" s="31"/>
      <c r="Y4920" s="30"/>
      <c r="Z4920" s="32"/>
    </row>
    <row r="4921" spans="2:26" x14ac:dyDescent="0.2">
      <c r="B4921" s="34"/>
      <c r="C4921" s="30"/>
      <c r="D4921" s="30"/>
      <c r="E4921" s="30"/>
      <c r="F4921" s="30"/>
      <c r="G4921" s="30"/>
      <c r="H4921" s="30"/>
      <c r="I4921" s="30"/>
      <c r="J4921" s="30"/>
      <c r="K4921" s="30"/>
      <c r="L4921" s="30"/>
      <c r="M4921" s="30"/>
      <c r="N4921" s="30"/>
      <c r="O4921" s="30"/>
      <c r="P4921" s="30"/>
      <c r="Q4921" s="30"/>
      <c r="R4921" s="30"/>
      <c r="S4921" s="30"/>
      <c r="T4921" s="30"/>
      <c r="U4921" s="30"/>
      <c r="V4921" s="30"/>
      <c r="W4921" s="30"/>
      <c r="X4921" s="31"/>
      <c r="Y4921" s="30"/>
      <c r="Z4921" s="32"/>
    </row>
    <row r="4922" spans="2:26" x14ac:dyDescent="0.2">
      <c r="B4922" s="34"/>
      <c r="C4922" s="30"/>
      <c r="D4922" s="30"/>
      <c r="E4922" s="30"/>
      <c r="F4922" s="30"/>
      <c r="G4922" s="30"/>
      <c r="H4922" s="30"/>
      <c r="I4922" s="30"/>
      <c r="J4922" s="30"/>
      <c r="K4922" s="30"/>
      <c r="L4922" s="30"/>
      <c r="M4922" s="30"/>
      <c r="N4922" s="30"/>
      <c r="O4922" s="30"/>
      <c r="P4922" s="30"/>
      <c r="Q4922" s="30"/>
      <c r="R4922" s="30"/>
      <c r="S4922" s="30"/>
      <c r="T4922" s="30"/>
      <c r="U4922" s="30"/>
      <c r="V4922" s="30"/>
      <c r="W4922" s="30"/>
      <c r="X4922" s="31"/>
      <c r="Y4922" s="30"/>
      <c r="Z4922" s="32"/>
    </row>
    <row r="4923" spans="2:26" x14ac:dyDescent="0.2">
      <c r="B4923" s="34"/>
      <c r="C4923" s="30"/>
      <c r="D4923" s="30"/>
      <c r="E4923" s="30"/>
      <c r="F4923" s="30"/>
      <c r="G4923" s="30"/>
      <c r="H4923" s="30"/>
      <c r="I4923" s="30"/>
      <c r="J4923" s="30"/>
      <c r="K4923" s="30"/>
      <c r="L4923" s="30"/>
      <c r="M4923" s="30"/>
      <c r="N4923" s="30"/>
      <c r="O4923" s="30"/>
      <c r="P4923" s="30"/>
      <c r="Q4923" s="30"/>
      <c r="R4923" s="30"/>
      <c r="S4923" s="30"/>
      <c r="T4923" s="30"/>
      <c r="U4923" s="30"/>
      <c r="V4923" s="30"/>
      <c r="W4923" s="30"/>
      <c r="X4923" s="31"/>
      <c r="Y4923" s="30"/>
      <c r="Z4923" s="32"/>
    </row>
    <row r="4924" spans="2:26" x14ac:dyDescent="0.2">
      <c r="B4924" s="34"/>
      <c r="C4924" s="30"/>
      <c r="D4924" s="30"/>
      <c r="E4924" s="30"/>
      <c r="F4924" s="30"/>
      <c r="G4924" s="30"/>
      <c r="H4924" s="30"/>
      <c r="I4924" s="30"/>
      <c r="J4924" s="30"/>
      <c r="K4924" s="30"/>
      <c r="L4924" s="30"/>
      <c r="M4924" s="30"/>
      <c r="N4924" s="30"/>
      <c r="O4924" s="30"/>
      <c r="P4924" s="30"/>
      <c r="Q4924" s="30"/>
      <c r="R4924" s="30"/>
      <c r="S4924" s="30"/>
      <c r="T4924" s="30"/>
      <c r="U4924" s="30"/>
      <c r="V4924" s="30"/>
      <c r="W4924" s="30"/>
      <c r="X4924" s="31"/>
      <c r="Y4924" s="30"/>
      <c r="Z4924" s="32"/>
    </row>
    <row r="4925" spans="2:26" x14ac:dyDescent="0.2">
      <c r="B4925" s="34"/>
      <c r="C4925" s="30"/>
      <c r="D4925" s="30"/>
      <c r="E4925" s="30"/>
      <c r="F4925" s="30"/>
      <c r="G4925" s="30"/>
      <c r="H4925" s="30"/>
      <c r="I4925" s="30"/>
      <c r="J4925" s="30"/>
      <c r="K4925" s="30"/>
      <c r="L4925" s="30"/>
      <c r="M4925" s="30"/>
      <c r="N4925" s="30"/>
      <c r="O4925" s="30"/>
      <c r="P4925" s="30"/>
      <c r="Q4925" s="30"/>
      <c r="R4925" s="30"/>
      <c r="S4925" s="30"/>
      <c r="T4925" s="30"/>
      <c r="U4925" s="30"/>
      <c r="V4925" s="30"/>
      <c r="W4925" s="30"/>
      <c r="X4925" s="31"/>
      <c r="Y4925" s="30"/>
      <c r="Z4925" s="32"/>
    </row>
    <row r="4926" spans="2:26" x14ac:dyDescent="0.2">
      <c r="B4926" s="34"/>
      <c r="C4926" s="30"/>
      <c r="D4926" s="30"/>
      <c r="E4926" s="30"/>
      <c r="F4926" s="30"/>
      <c r="G4926" s="30"/>
      <c r="H4926" s="30"/>
      <c r="I4926" s="30"/>
      <c r="J4926" s="30"/>
      <c r="K4926" s="30"/>
      <c r="L4926" s="30"/>
      <c r="M4926" s="30"/>
      <c r="N4926" s="30"/>
      <c r="O4926" s="30"/>
      <c r="P4926" s="30"/>
      <c r="Q4926" s="30"/>
      <c r="R4926" s="30"/>
      <c r="S4926" s="30"/>
      <c r="T4926" s="30"/>
      <c r="U4926" s="30"/>
      <c r="V4926" s="30"/>
      <c r="W4926" s="30"/>
      <c r="X4926" s="31"/>
      <c r="Y4926" s="30"/>
      <c r="Z4926" s="32"/>
    </row>
    <row r="4927" spans="2:26" x14ac:dyDescent="0.2">
      <c r="B4927" s="34"/>
      <c r="C4927" s="30"/>
      <c r="D4927" s="30"/>
      <c r="E4927" s="30"/>
      <c r="F4927" s="30"/>
      <c r="G4927" s="30"/>
      <c r="H4927" s="30"/>
      <c r="I4927" s="30"/>
      <c r="J4927" s="30"/>
      <c r="K4927" s="30"/>
      <c r="L4927" s="30"/>
      <c r="M4927" s="30"/>
      <c r="N4927" s="30"/>
      <c r="O4927" s="30"/>
      <c r="P4927" s="30"/>
      <c r="Q4927" s="30"/>
      <c r="R4927" s="30"/>
      <c r="S4927" s="30"/>
      <c r="T4927" s="30"/>
      <c r="U4927" s="30"/>
      <c r="V4927" s="30"/>
      <c r="W4927" s="30"/>
      <c r="X4927" s="31"/>
      <c r="Y4927" s="30"/>
      <c r="Z4927" s="32"/>
    </row>
    <row r="4928" spans="2:26" x14ac:dyDescent="0.2">
      <c r="B4928" s="34"/>
      <c r="C4928" s="30"/>
      <c r="D4928" s="30"/>
      <c r="E4928" s="30"/>
      <c r="F4928" s="30"/>
      <c r="G4928" s="30"/>
      <c r="H4928" s="30"/>
      <c r="I4928" s="30"/>
      <c r="J4928" s="30"/>
      <c r="K4928" s="30"/>
      <c r="L4928" s="30"/>
      <c r="M4928" s="30"/>
      <c r="N4928" s="30"/>
      <c r="O4928" s="30"/>
      <c r="P4928" s="30"/>
      <c r="Q4928" s="30"/>
      <c r="R4928" s="30"/>
      <c r="S4928" s="30"/>
      <c r="T4928" s="30"/>
      <c r="U4928" s="30"/>
      <c r="V4928" s="30"/>
      <c r="W4928" s="30"/>
      <c r="X4928" s="31"/>
      <c r="Y4928" s="30"/>
      <c r="Z4928" s="32"/>
    </row>
    <row r="4929" spans="2:26" x14ac:dyDescent="0.2">
      <c r="B4929" s="34"/>
      <c r="C4929" s="30"/>
      <c r="D4929" s="30"/>
      <c r="E4929" s="30"/>
      <c r="F4929" s="30"/>
      <c r="G4929" s="30"/>
      <c r="H4929" s="30"/>
      <c r="I4929" s="30"/>
      <c r="J4929" s="30"/>
      <c r="K4929" s="30"/>
      <c r="L4929" s="30"/>
      <c r="M4929" s="30"/>
      <c r="N4929" s="30"/>
      <c r="O4929" s="30"/>
      <c r="P4929" s="30"/>
      <c r="Q4929" s="30"/>
      <c r="R4929" s="30"/>
      <c r="S4929" s="30"/>
      <c r="T4929" s="30"/>
      <c r="U4929" s="30"/>
      <c r="V4929" s="30"/>
      <c r="W4929" s="30"/>
      <c r="X4929" s="31"/>
      <c r="Y4929" s="30"/>
      <c r="Z4929" s="32"/>
    </row>
    <row r="4930" spans="2:26" x14ac:dyDescent="0.2">
      <c r="B4930" s="34"/>
      <c r="C4930" s="30"/>
      <c r="D4930" s="30"/>
      <c r="E4930" s="30"/>
      <c r="F4930" s="30"/>
      <c r="G4930" s="30"/>
      <c r="H4930" s="30"/>
      <c r="I4930" s="30"/>
      <c r="J4930" s="30"/>
      <c r="K4930" s="30"/>
      <c r="L4930" s="30"/>
      <c r="M4930" s="30"/>
      <c r="N4930" s="30"/>
      <c r="O4930" s="30"/>
      <c r="P4930" s="30"/>
      <c r="Q4930" s="30"/>
      <c r="R4930" s="30"/>
      <c r="S4930" s="30"/>
      <c r="T4930" s="30"/>
      <c r="U4930" s="30"/>
      <c r="V4930" s="30"/>
      <c r="W4930" s="30"/>
      <c r="X4930" s="31"/>
      <c r="Y4930" s="30"/>
      <c r="Z4930" s="32"/>
    </row>
    <row r="4931" spans="2:26" x14ac:dyDescent="0.2">
      <c r="B4931" s="34"/>
      <c r="C4931" s="30"/>
      <c r="D4931" s="30"/>
      <c r="E4931" s="30"/>
      <c r="F4931" s="30"/>
      <c r="G4931" s="30"/>
      <c r="H4931" s="30"/>
      <c r="I4931" s="30"/>
      <c r="J4931" s="30"/>
      <c r="K4931" s="30"/>
      <c r="L4931" s="30"/>
      <c r="M4931" s="30"/>
      <c r="N4931" s="30"/>
      <c r="O4931" s="30"/>
      <c r="P4931" s="30"/>
      <c r="Q4931" s="30"/>
      <c r="R4931" s="30"/>
      <c r="S4931" s="30"/>
      <c r="T4931" s="30"/>
      <c r="U4931" s="30"/>
      <c r="V4931" s="30"/>
      <c r="W4931" s="30"/>
      <c r="X4931" s="31"/>
      <c r="Y4931" s="30"/>
      <c r="Z4931" s="32"/>
    </row>
    <row r="4932" spans="2:26" x14ac:dyDescent="0.2">
      <c r="B4932" s="34"/>
      <c r="C4932" s="30"/>
      <c r="D4932" s="30"/>
      <c r="E4932" s="30"/>
      <c r="F4932" s="30"/>
      <c r="G4932" s="30"/>
      <c r="H4932" s="30"/>
      <c r="I4932" s="30"/>
      <c r="J4932" s="30"/>
      <c r="K4932" s="30"/>
      <c r="L4932" s="30"/>
      <c r="M4932" s="30"/>
      <c r="N4932" s="30"/>
      <c r="O4932" s="30"/>
      <c r="P4932" s="30"/>
      <c r="Q4932" s="30"/>
      <c r="R4932" s="30"/>
      <c r="S4932" s="30"/>
      <c r="T4932" s="30"/>
      <c r="U4932" s="30"/>
      <c r="V4932" s="30"/>
      <c r="W4932" s="30"/>
      <c r="X4932" s="31"/>
      <c r="Y4932" s="30"/>
      <c r="Z4932" s="32"/>
    </row>
    <row r="4933" spans="2:26" x14ac:dyDescent="0.2">
      <c r="B4933" s="34"/>
      <c r="C4933" s="30"/>
      <c r="D4933" s="30"/>
      <c r="E4933" s="30"/>
      <c r="F4933" s="30"/>
      <c r="G4933" s="30"/>
      <c r="H4933" s="30"/>
      <c r="I4933" s="30"/>
      <c r="J4933" s="30"/>
      <c r="K4933" s="30"/>
      <c r="L4933" s="30"/>
      <c r="M4933" s="30"/>
      <c r="N4933" s="30"/>
      <c r="O4933" s="30"/>
      <c r="P4933" s="30"/>
      <c r="Q4933" s="30"/>
      <c r="R4933" s="30"/>
      <c r="S4933" s="30"/>
      <c r="T4933" s="30"/>
      <c r="U4933" s="30"/>
      <c r="V4933" s="30"/>
      <c r="W4933" s="30"/>
      <c r="X4933" s="31"/>
      <c r="Y4933" s="30"/>
      <c r="Z4933" s="32"/>
    </row>
    <row r="4934" spans="2:26" x14ac:dyDescent="0.2">
      <c r="B4934" s="34"/>
      <c r="C4934" s="30"/>
      <c r="D4934" s="30"/>
      <c r="E4934" s="30"/>
      <c r="F4934" s="30"/>
      <c r="G4934" s="30"/>
      <c r="H4934" s="30"/>
      <c r="I4934" s="30"/>
      <c r="J4934" s="30"/>
      <c r="K4934" s="30"/>
      <c r="L4934" s="30"/>
      <c r="M4934" s="30"/>
      <c r="N4934" s="30"/>
      <c r="O4934" s="30"/>
      <c r="P4934" s="30"/>
      <c r="Q4934" s="30"/>
      <c r="R4934" s="30"/>
      <c r="S4934" s="30"/>
      <c r="T4934" s="30"/>
      <c r="U4934" s="30"/>
      <c r="V4934" s="30"/>
      <c r="W4934" s="30"/>
      <c r="X4934" s="31"/>
      <c r="Y4934" s="30"/>
      <c r="Z4934" s="32"/>
    </row>
    <row r="4935" spans="2:26" x14ac:dyDescent="0.2">
      <c r="B4935" s="34"/>
      <c r="C4935" s="30"/>
      <c r="D4935" s="30"/>
      <c r="E4935" s="30"/>
      <c r="F4935" s="30"/>
      <c r="G4935" s="30"/>
      <c r="H4935" s="30"/>
      <c r="I4935" s="30"/>
      <c r="J4935" s="30"/>
      <c r="K4935" s="30"/>
      <c r="L4935" s="30"/>
      <c r="M4935" s="30"/>
      <c r="N4935" s="30"/>
      <c r="O4935" s="30"/>
      <c r="P4935" s="30"/>
      <c r="Q4935" s="30"/>
      <c r="R4935" s="30"/>
      <c r="S4935" s="30"/>
      <c r="T4935" s="30"/>
      <c r="U4935" s="30"/>
      <c r="V4935" s="30"/>
      <c r="W4935" s="30"/>
      <c r="X4935" s="31"/>
      <c r="Y4935" s="30"/>
      <c r="Z4935" s="32"/>
    </row>
    <row r="4936" spans="2:26" x14ac:dyDescent="0.2">
      <c r="B4936" s="34"/>
      <c r="C4936" s="30"/>
      <c r="D4936" s="30"/>
      <c r="E4936" s="30"/>
      <c r="F4936" s="30"/>
      <c r="G4936" s="30"/>
      <c r="H4936" s="30"/>
      <c r="I4936" s="30"/>
      <c r="J4936" s="30"/>
      <c r="K4936" s="30"/>
      <c r="L4936" s="30"/>
      <c r="M4936" s="30"/>
      <c r="N4936" s="30"/>
      <c r="O4936" s="30"/>
      <c r="P4936" s="30"/>
      <c r="Q4936" s="30"/>
      <c r="R4936" s="30"/>
      <c r="S4936" s="30"/>
      <c r="T4936" s="30"/>
      <c r="U4936" s="30"/>
      <c r="V4936" s="30"/>
      <c r="W4936" s="30"/>
      <c r="X4936" s="31"/>
      <c r="Y4936" s="30"/>
      <c r="Z4936" s="32"/>
    </row>
    <row r="4937" spans="2:26" x14ac:dyDescent="0.2">
      <c r="B4937" s="34"/>
      <c r="C4937" s="30"/>
      <c r="D4937" s="30"/>
      <c r="E4937" s="30"/>
      <c r="F4937" s="30"/>
      <c r="G4937" s="30"/>
      <c r="H4937" s="30"/>
      <c r="I4937" s="30"/>
      <c r="J4937" s="30"/>
      <c r="K4937" s="30"/>
      <c r="L4937" s="30"/>
      <c r="M4937" s="30"/>
      <c r="N4937" s="30"/>
      <c r="O4937" s="30"/>
      <c r="P4937" s="30"/>
      <c r="Q4937" s="30"/>
      <c r="R4937" s="30"/>
      <c r="S4937" s="30"/>
      <c r="T4937" s="30"/>
      <c r="U4937" s="30"/>
      <c r="V4937" s="30"/>
      <c r="W4937" s="30"/>
      <c r="X4937" s="31"/>
      <c r="Y4937" s="30"/>
      <c r="Z4937" s="32"/>
    </row>
    <row r="4938" spans="2:26" x14ac:dyDescent="0.2">
      <c r="B4938" s="34"/>
      <c r="C4938" s="30"/>
      <c r="D4938" s="30"/>
      <c r="E4938" s="30"/>
      <c r="F4938" s="30"/>
      <c r="G4938" s="30"/>
      <c r="H4938" s="30"/>
      <c r="I4938" s="30"/>
      <c r="J4938" s="30"/>
      <c r="K4938" s="30"/>
      <c r="L4938" s="30"/>
      <c r="M4938" s="30"/>
      <c r="N4938" s="30"/>
      <c r="O4938" s="30"/>
      <c r="P4938" s="30"/>
      <c r="Q4938" s="30"/>
      <c r="R4938" s="30"/>
      <c r="S4938" s="30"/>
      <c r="T4938" s="30"/>
      <c r="U4938" s="30"/>
      <c r="V4938" s="30"/>
      <c r="W4938" s="30"/>
      <c r="X4938" s="31"/>
      <c r="Y4938" s="30"/>
      <c r="Z4938" s="32"/>
    </row>
    <row r="4939" spans="2:26" x14ac:dyDescent="0.2">
      <c r="B4939" s="34"/>
      <c r="C4939" s="30"/>
      <c r="D4939" s="30"/>
      <c r="E4939" s="30"/>
      <c r="F4939" s="30"/>
      <c r="G4939" s="30"/>
      <c r="H4939" s="30"/>
      <c r="I4939" s="30"/>
      <c r="J4939" s="30"/>
      <c r="K4939" s="30"/>
      <c r="L4939" s="30"/>
      <c r="M4939" s="30"/>
      <c r="N4939" s="30"/>
      <c r="O4939" s="30"/>
      <c r="P4939" s="30"/>
      <c r="Q4939" s="30"/>
      <c r="R4939" s="30"/>
      <c r="S4939" s="30"/>
      <c r="T4939" s="30"/>
      <c r="U4939" s="30"/>
      <c r="V4939" s="30"/>
      <c r="W4939" s="30"/>
      <c r="X4939" s="31"/>
      <c r="Y4939" s="30"/>
      <c r="Z4939" s="32"/>
    </row>
    <row r="4940" spans="2:26" x14ac:dyDescent="0.2">
      <c r="B4940" s="34"/>
      <c r="C4940" s="30"/>
      <c r="D4940" s="30"/>
      <c r="E4940" s="30"/>
      <c r="F4940" s="30"/>
      <c r="G4940" s="30"/>
      <c r="H4940" s="30"/>
      <c r="I4940" s="30"/>
      <c r="J4940" s="30"/>
      <c r="K4940" s="30"/>
      <c r="L4940" s="30"/>
      <c r="M4940" s="30"/>
      <c r="N4940" s="30"/>
      <c r="O4940" s="30"/>
      <c r="P4940" s="30"/>
      <c r="Q4940" s="30"/>
      <c r="R4940" s="30"/>
      <c r="S4940" s="30"/>
      <c r="T4940" s="30"/>
      <c r="U4940" s="30"/>
      <c r="V4940" s="30"/>
      <c r="W4940" s="30"/>
      <c r="X4940" s="31"/>
      <c r="Y4940" s="30"/>
      <c r="Z4940" s="32"/>
    </row>
    <row r="4941" spans="2:26" x14ac:dyDescent="0.2">
      <c r="B4941" s="34"/>
      <c r="C4941" s="30"/>
      <c r="D4941" s="30"/>
      <c r="E4941" s="30"/>
      <c r="F4941" s="30"/>
      <c r="G4941" s="30"/>
      <c r="H4941" s="30"/>
      <c r="I4941" s="30"/>
      <c r="J4941" s="30"/>
      <c r="K4941" s="30"/>
      <c r="L4941" s="30"/>
      <c r="M4941" s="30"/>
      <c r="N4941" s="30"/>
      <c r="O4941" s="30"/>
      <c r="P4941" s="30"/>
      <c r="Q4941" s="30"/>
      <c r="R4941" s="30"/>
      <c r="S4941" s="30"/>
      <c r="T4941" s="30"/>
      <c r="U4941" s="30"/>
      <c r="V4941" s="30"/>
      <c r="W4941" s="30"/>
      <c r="X4941" s="31"/>
      <c r="Y4941" s="30"/>
      <c r="Z4941" s="32"/>
    </row>
    <row r="4942" spans="2:26" x14ac:dyDescent="0.2">
      <c r="B4942" s="34"/>
      <c r="C4942" s="30"/>
      <c r="D4942" s="30"/>
      <c r="E4942" s="30"/>
      <c r="F4942" s="30"/>
      <c r="G4942" s="30"/>
      <c r="H4942" s="30"/>
      <c r="I4942" s="30"/>
      <c r="J4942" s="30"/>
      <c r="K4942" s="30"/>
      <c r="L4942" s="30"/>
      <c r="M4942" s="30"/>
      <c r="N4942" s="30"/>
      <c r="O4942" s="30"/>
      <c r="P4942" s="30"/>
      <c r="Q4942" s="30"/>
      <c r="R4942" s="30"/>
      <c r="S4942" s="30"/>
      <c r="T4942" s="30"/>
      <c r="U4942" s="30"/>
      <c r="V4942" s="30"/>
      <c r="W4942" s="30"/>
      <c r="X4942" s="31"/>
      <c r="Y4942" s="30"/>
      <c r="Z4942" s="32"/>
    </row>
    <row r="4943" spans="2:26" x14ac:dyDescent="0.2">
      <c r="B4943" s="34"/>
      <c r="C4943" s="30"/>
      <c r="D4943" s="30"/>
      <c r="E4943" s="30"/>
      <c r="F4943" s="30"/>
      <c r="G4943" s="30"/>
      <c r="H4943" s="30"/>
      <c r="I4943" s="30"/>
      <c r="J4943" s="30"/>
      <c r="K4943" s="30"/>
      <c r="L4943" s="30"/>
      <c r="M4943" s="30"/>
      <c r="N4943" s="30"/>
      <c r="O4943" s="30"/>
      <c r="P4943" s="30"/>
      <c r="Q4943" s="30"/>
      <c r="R4943" s="30"/>
      <c r="S4943" s="30"/>
      <c r="T4943" s="30"/>
      <c r="U4943" s="30"/>
      <c r="V4943" s="30"/>
      <c r="W4943" s="30"/>
      <c r="X4943" s="31"/>
      <c r="Y4943" s="30"/>
      <c r="Z4943" s="32"/>
    </row>
    <row r="4944" spans="2:26" x14ac:dyDescent="0.2">
      <c r="B4944" s="34"/>
      <c r="C4944" s="30"/>
      <c r="D4944" s="30"/>
      <c r="E4944" s="30"/>
      <c r="F4944" s="30"/>
      <c r="G4944" s="30"/>
      <c r="H4944" s="30"/>
      <c r="I4944" s="30"/>
      <c r="J4944" s="30"/>
      <c r="K4944" s="30"/>
      <c r="L4944" s="30"/>
      <c r="M4944" s="30"/>
      <c r="N4944" s="30"/>
      <c r="O4944" s="30"/>
      <c r="P4944" s="30"/>
      <c r="Q4944" s="30"/>
      <c r="R4944" s="30"/>
      <c r="S4944" s="30"/>
      <c r="T4944" s="30"/>
      <c r="U4944" s="30"/>
      <c r="V4944" s="30"/>
      <c r="W4944" s="30"/>
      <c r="X4944" s="31"/>
      <c r="Y4944" s="30"/>
      <c r="Z4944" s="32"/>
    </row>
    <row r="4945" spans="2:26" x14ac:dyDescent="0.2">
      <c r="B4945" s="34"/>
      <c r="C4945" s="30"/>
      <c r="D4945" s="30"/>
      <c r="E4945" s="30"/>
      <c r="F4945" s="30"/>
      <c r="G4945" s="30"/>
      <c r="H4945" s="30"/>
      <c r="I4945" s="30"/>
      <c r="J4945" s="30"/>
      <c r="K4945" s="30"/>
      <c r="L4945" s="30"/>
      <c r="M4945" s="30"/>
      <c r="N4945" s="30"/>
      <c r="O4945" s="30"/>
      <c r="P4945" s="30"/>
      <c r="Q4945" s="30"/>
      <c r="R4945" s="30"/>
      <c r="S4945" s="30"/>
      <c r="T4945" s="30"/>
      <c r="U4945" s="30"/>
      <c r="V4945" s="30"/>
      <c r="W4945" s="30"/>
      <c r="X4945" s="31"/>
      <c r="Y4945" s="30"/>
      <c r="Z4945" s="32"/>
    </row>
    <row r="4946" spans="2:26" x14ac:dyDescent="0.2">
      <c r="B4946" s="34"/>
      <c r="C4946" s="30"/>
      <c r="D4946" s="30"/>
      <c r="E4946" s="30"/>
      <c r="F4946" s="30"/>
      <c r="G4946" s="30"/>
      <c r="H4946" s="30"/>
      <c r="I4946" s="30"/>
      <c r="J4946" s="30"/>
      <c r="K4946" s="30"/>
      <c r="L4946" s="30"/>
      <c r="M4946" s="30"/>
      <c r="N4946" s="30"/>
      <c r="O4946" s="30"/>
      <c r="P4946" s="30"/>
      <c r="Q4946" s="30"/>
      <c r="R4946" s="30"/>
      <c r="S4946" s="30"/>
      <c r="T4946" s="30"/>
      <c r="U4946" s="30"/>
      <c r="V4946" s="30"/>
      <c r="W4946" s="30"/>
      <c r="X4946" s="31"/>
      <c r="Y4946" s="30"/>
      <c r="Z4946" s="32"/>
    </row>
    <row r="4947" spans="2:26" x14ac:dyDescent="0.2">
      <c r="B4947" s="34"/>
      <c r="C4947" s="30"/>
      <c r="D4947" s="30"/>
      <c r="E4947" s="30"/>
      <c r="F4947" s="30"/>
      <c r="G4947" s="30"/>
      <c r="H4947" s="30"/>
      <c r="I4947" s="30"/>
      <c r="J4947" s="30"/>
      <c r="K4947" s="30"/>
      <c r="L4947" s="30"/>
      <c r="M4947" s="30"/>
      <c r="N4947" s="30"/>
      <c r="O4947" s="30"/>
      <c r="P4947" s="30"/>
      <c r="Q4947" s="30"/>
      <c r="R4947" s="30"/>
      <c r="S4947" s="30"/>
      <c r="T4947" s="30"/>
      <c r="U4947" s="30"/>
      <c r="V4947" s="30"/>
      <c r="W4947" s="30"/>
      <c r="X4947" s="31"/>
      <c r="Y4947" s="30"/>
      <c r="Z4947" s="32"/>
    </row>
    <row r="4948" spans="2:26" x14ac:dyDescent="0.2">
      <c r="B4948" s="34"/>
      <c r="C4948" s="30"/>
      <c r="D4948" s="30"/>
      <c r="E4948" s="30"/>
      <c r="F4948" s="30"/>
      <c r="G4948" s="30"/>
      <c r="H4948" s="30"/>
      <c r="I4948" s="30"/>
      <c r="J4948" s="30"/>
      <c r="K4948" s="30"/>
      <c r="L4948" s="30"/>
      <c r="M4948" s="30"/>
      <c r="N4948" s="30"/>
      <c r="O4948" s="30"/>
      <c r="P4948" s="30"/>
      <c r="Q4948" s="30"/>
      <c r="R4948" s="30"/>
      <c r="S4948" s="30"/>
      <c r="T4948" s="30"/>
      <c r="U4948" s="30"/>
      <c r="V4948" s="30"/>
      <c r="W4948" s="30"/>
      <c r="X4948" s="31"/>
      <c r="Y4948" s="30"/>
      <c r="Z4948" s="32"/>
    </row>
    <row r="4949" spans="2:26" x14ac:dyDescent="0.2">
      <c r="B4949" s="34"/>
      <c r="C4949" s="30"/>
      <c r="D4949" s="30"/>
      <c r="E4949" s="30"/>
      <c r="F4949" s="30"/>
      <c r="G4949" s="30"/>
      <c r="H4949" s="30"/>
      <c r="I4949" s="30"/>
      <c r="J4949" s="30"/>
      <c r="K4949" s="30"/>
      <c r="L4949" s="30"/>
      <c r="M4949" s="30"/>
      <c r="N4949" s="30"/>
      <c r="O4949" s="30"/>
      <c r="P4949" s="30"/>
      <c r="Q4949" s="30"/>
      <c r="R4949" s="30"/>
      <c r="S4949" s="30"/>
      <c r="T4949" s="30"/>
      <c r="U4949" s="30"/>
      <c r="V4949" s="30"/>
      <c r="W4949" s="30"/>
      <c r="X4949" s="31"/>
      <c r="Y4949" s="30"/>
      <c r="Z4949" s="32"/>
    </row>
    <row r="4950" spans="2:26" x14ac:dyDescent="0.2">
      <c r="B4950" s="34"/>
      <c r="C4950" s="30"/>
      <c r="D4950" s="30"/>
      <c r="E4950" s="30"/>
      <c r="F4950" s="30"/>
      <c r="G4950" s="30"/>
      <c r="H4950" s="30"/>
      <c r="I4950" s="30"/>
      <c r="J4950" s="30"/>
      <c r="K4950" s="30"/>
      <c r="L4950" s="30"/>
      <c r="M4950" s="30"/>
      <c r="N4950" s="30"/>
      <c r="O4950" s="30"/>
      <c r="P4950" s="30"/>
      <c r="Q4950" s="30"/>
      <c r="R4950" s="30"/>
      <c r="S4950" s="30"/>
      <c r="T4950" s="30"/>
      <c r="U4950" s="30"/>
      <c r="V4950" s="30"/>
      <c r="W4950" s="30"/>
      <c r="X4950" s="31"/>
      <c r="Y4950" s="30"/>
      <c r="Z4950" s="32"/>
    </row>
    <row r="4951" spans="2:26" x14ac:dyDescent="0.2">
      <c r="B4951" s="34"/>
      <c r="C4951" s="30"/>
      <c r="D4951" s="30"/>
      <c r="E4951" s="30"/>
      <c r="F4951" s="30"/>
      <c r="G4951" s="30"/>
      <c r="H4951" s="30"/>
      <c r="I4951" s="30"/>
      <c r="J4951" s="30"/>
      <c r="K4951" s="30"/>
      <c r="L4951" s="30"/>
      <c r="M4951" s="30"/>
      <c r="N4951" s="30"/>
      <c r="O4951" s="30"/>
      <c r="P4951" s="30"/>
      <c r="Q4951" s="30"/>
      <c r="R4951" s="30"/>
      <c r="S4951" s="30"/>
      <c r="T4951" s="30"/>
      <c r="U4951" s="30"/>
      <c r="V4951" s="30"/>
      <c r="W4951" s="30"/>
      <c r="X4951" s="31"/>
      <c r="Y4951" s="30"/>
      <c r="Z4951" s="32"/>
    </row>
    <row r="4952" spans="2:26" x14ac:dyDescent="0.2">
      <c r="B4952" s="34"/>
      <c r="C4952" s="30"/>
      <c r="D4952" s="30"/>
      <c r="E4952" s="30"/>
      <c r="F4952" s="30"/>
      <c r="G4952" s="30"/>
      <c r="H4952" s="30"/>
      <c r="I4952" s="30"/>
      <c r="J4952" s="30"/>
      <c r="K4952" s="30"/>
      <c r="L4952" s="30"/>
      <c r="M4952" s="30"/>
      <c r="N4952" s="30"/>
      <c r="O4952" s="30"/>
      <c r="P4952" s="30"/>
      <c r="Q4952" s="30"/>
      <c r="R4952" s="30"/>
      <c r="S4952" s="30"/>
      <c r="T4952" s="30"/>
      <c r="U4952" s="30"/>
      <c r="V4952" s="30"/>
      <c r="W4952" s="30"/>
      <c r="X4952" s="31"/>
      <c r="Y4952" s="30"/>
      <c r="Z4952" s="32"/>
    </row>
    <row r="4953" spans="2:26" x14ac:dyDescent="0.2">
      <c r="B4953" s="34"/>
      <c r="C4953" s="30"/>
      <c r="D4953" s="30"/>
      <c r="E4953" s="30"/>
      <c r="F4953" s="30"/>
      <c r="G4953" s="30"/>
      <c r="H4953" s="30"/>
      <c r="I4953" s="30"/>
      <c r="J4953" s="30"/>
      <c r="K4953" s="30"/>
      <c r="L4953" s="30"/>
      <c r="M4953" s="30"/>
      <c r="N4953" s="30"/>
      <c r="O4953" s="30"/>
      <c r="P4953" s="30"/>
      <c r="Q4953" s="30"/>
      <c r="R4953" s="30"/>
      <c r="S4953" s="30"/>
      <c r="T4953" s="30"/>
      <c r="U4953" s="30"/>
      <c r="V4953" s="30"/>
      <c r="W4953" s="30"/>
      <c r="X4953" s="31"/>
      <c r="Y4953" s="30"/>
      <c r="Z4953" s="32"/>
    </row>
    <row r="4954" spans="2:26" x14ac:dyDescent="0.2">
      <c r="B4954" s="34"/>
      <c r="C4954" s="30"/>
      <c r="D4954" s="30"/>
      <c r="E4954" s="30"/>
      <c r="F4954" s="30"/>
      <c r="G4954" s="30"/>
      <c r="H4954" s="30"/>
      <c r="I4954" s="30"/>
      <c r="J4954" s="30"/>
      <c r="K4954" s="30"/>
      <c r="L4954" s="30"/>
      <c r="M4954" s="30"/>
      <c r="N4954" s="30"/>
      <c r="O4954" s="30"/>
      <c r="P4954" s="30"/>
      <c r="Q4954" s="30"/>
      <c r="R4954" s="30"/>
      <c r="S4954" s="30"/>
      <c r="T4954" s="30"/>
      <c r="U4954" s="30"/>
      <c r="V4954" s="30"/>
      <c r="W4954" s="30"/>
      <c r="X4954" s="31"/>
      <c r="Y4954" s="30"/>
      <c r="Z4954" s="32"/>
    </row>
    <row r="4955" spans="2:26" x14ac:dyDescent="0.2">
      <c r="B4955" s="34"/>
      <c r="C4955" s="30"/>
      <c r="D4955" s="30"/>
      <c r="E4955" s="30"/>
      <c r="F4955" s="30"/>
      <c r="G4955" s="30"/>
      <c r="H4955" s="30"/>
      <c r="I4955" s="30"/>
      <c r="J4955" s="30"/>
      <c r="K4955" s="30"/>
      <c r="L4955" s="30"/>
      <c r="M4955" s="30"/>
      <c r="N4955" s="30"/>
      <c r="O4955" s="30"/>
      <c r="P4955" s="30"/>
      <c r="Q4955" s="30"/>
      <c r="R4955" s="30"/>
      <c r="S4955" s="30"/>
      <c r="T4955" s="30"/>
      <c r="U4955" s="30"/>
      <c r="V4955" s="30"/>
      <c r="W4955" s="30"/>
      <c r="X4955" s="31"/>
      <c r="Y4955" s="30"/>
      <c r="Z4955" s="32"/>
    </row>
    <row r="4956" spans="2:26" x14ac:dyDescent="0.2">
      <c r="B4956" s="34"/>
      <c r="C4956" s="30"/>
      <c r="D4956" s="30"/>
      <c r="E4956" s="30"/>
      <c r="F4956" s="30"/>
      <c r="G4956" s="30"/>
      <c r="H4956" s="30"/>
      <c r="I4956" s="30"/>
      <c r="J4956" s="30"/>
      <c r="K4956" s="30"/>
      <c r="L4956" s="30"/>
      <c r="M4956" s="30"/>
      <c r="N4956" s="30"/>
      <c r="O4956" s="30"/>
      <c r="P4956" s="30"/>
      <c r="Q4956" s="30"/>
      <c r="R4956" s="30"/>
      <c r="S4956" s="30"/>
      <c r="T4956" s="30"/>
      <c r="U4956" s="30"/>
      <c r="V4956" s="30"/>
      <c r="W4956" s="30"/>
      <c r="X4956" s="31"/>
      <c r="Y4956" s="30"/>
      <c r="Z4956" s="32"/>
    </row>
    <row r="4957" spans="2:26" x14ac:dyDescent="0.2">
      <c r="B4957" s="34"/>
      <c r="C4957" s="30"/>
      <c r="D4957" s="30"/>
      <c r="E4957" s="30"/>
      <c r="F4957" s="30"/>
      <c r="G4957" s="30"/>
      <c r="H4957" s="30"/>
      <c r="I4957" s="30"/>
      <c r="J4957" s="30"/>
      <c r="K4957" s="30"/>
      <c r="L4957" s="30"/>
      <c r="M4957" s="30"/>
      <c r="N4957" s="30"/>
      <c r="O4957" s="30"/>
      <c r="P4957" s="30"/>
      <c r="Q4957" s="30"/>
      <c r="R4957" s="30"/>
      <c r="S4957" s="30"/>
      <c r="T4957" s="30"/>
      <c r="U4957" s="30"/>
      <c r="V4957" s="30"/>
      <c r="W4957" s="30"/>
      <c r="X4957" s="31"/>
      <c r="Y4957" s="30"/>
      <c r="Z4957" s="32"/>
    </row>
    <row r="4958" spans="2:26" x14ac:dyDescent="0.2">
      <c r="B4958" s="34"/>
      <c r="C4958" s="30"/>
      <c r="D4958" s="30"/>
      <c r="E4958" s="30"/>
      <c r="F4958" s="30"/>
      <c r="G4958" s="30"/>
      <c r="H4958" s="30"/>
      <c r="I4958" s="30"/>
      <c r="J4958" s="30"/>
      <c r="K4958" s="30"/>
      <c r="L4958" s="30"/>
      <c r="M4958" s="30"/>
      <c r="N4958" s="30"/>
      <c r="O4958" s="30"/>
      <c r="P4958" s="30"/>
      <c r="Q4958" s="30"/>
      <c r="R4958" s="30"/>
      <c r="S4958" s="30"/>
      <c r="T4958" s="30"/>
      <c r="U4958" s="30"/>
      <c r="V4958" s="30"/>
      <c r="W4958" s="30"/>
      <c r="X4958" s="31"/>
      <c r="Y4958" s="30"/>
      <c r="Z4958" s="32"/>
    </row>
    <row r="4959" spans="2:26" x14ac:dyDescent="0.2">
      <c r="B4959" s="34"/>
      <c r="C4959" s="30"/>
      <c r="D4959" s="30"/>
      <c r="E4959" s="30"/>
      <c r="F4959" s="30"/>
      <c r="G4959" s="30"/>
      <c r="H4959" s="30"/>
      <c r="I4959" s="30"/>
      <c r="J4959" s="30"/>
      <c r="K4959" s="30"/>
      <c r="L4959" s="30"/>
      <c r="M4959" s="30"/>
      <c r="N4959" s="30"/>
      <c r="O4959" s="30"/>
      <c r="P4959" s="30"/>
      <c r="Q4959" s="30"/>
      <c r="R4959" s="30"/>
      <c r="S4959" s="30"/>
      <c r="T4959" s="30"/>
      <c r="U4959" s="30"/>
      <c r="V4959" s="30"/>
      <c r="W4959" s="30"/>
      <c r="X4959" s="31"/>
      <c r="Y4959" s="30"/>
      <c r="Z4959" s="32"/>
    </row>
    <row r="4960" spans="2:26" x14ac:dyDescent="0.2">
      <c r="B4960" s="34"/>
      <c r="C4960" s="30"/>
      <c r="D4960" s="30"/>
      <c r="E4960" s="30"/>
      <c r="F4960" s="30"/>
      <c r="G4960" s="30"/>
      <c r="H4960" s="30"/>
      <c r="I4960" s="30"/>
      <c r="J4960" s="30"/>
      <c r="K4960" s="30"/>
      <c r="L4960" s="30"/>
      <c r="M4960" s="30"/>
      <c r="N4960" s="30"/>
      <c r="O4960" s="30"/>
      <c r="P4960" s="30"/>
      <c r="Q4960" s="30"/>
      <c r="R4960" s="30"/>
      <c r="S4960" s="30"/>
      <c r="T4960" s="30"/>
      <c r="U4960" s="30"/>
      <c r="V4960" s="30"/>
      <c r="W4960" s="30"/>
      <c r="X4960" s="31"/>
      <c r="Y4960" s="30"/>
      <c r="Z4960" s="32"/>
    </row>
    <row r="4961" spans="2:26" x14ac:dyDescent="0.2">
      <c r="B4961" s="34"/>
      <c r="C4961" s="30"/>
      <c r="D4961" s="30"/>
      <c r="E4961" s="30"/>
      <c r="F4961" s="30"/>
      <c r="G4961" s="30"/>
      <c r="H4961" s="30"/>
      <c r="I4961" s="30"/>
      <c r="J4961" s="30"/>
      <c r="K4961" s="30"/>
      <c r="L4961" s="30"/>
      <c r="M4961" s="30"/>
      <c r="N4961" s="30"/>
      <c r="O4961" s="30"/>
      <c r="P4961" s="30"/>
      <c r="Q4961" s="30"/>
      <c r="R4961" s="30"/>
      <c r="S4961" s="30"/>
      <c r="T4961" s="30"/>
      <c r="U4961" s="30"/>
      <c r="V4961" s="30"/>
      <c r="W4961" s="30"/>
      <c r="X4961" s="31"/>
      <c r="Y4961" s="30"/>
      <c r="Z4961" s="32"/>
    </row>
    <row r="4962" spans="2:26" x14ac:dyDescent="0.2">
      <c r="B4962" s="34"/>
      <c r="C4962" s="30"/>
      <c r="D4962" s="30"/>
      <c r="E4962" s="30"/>
      <c r="F4962" s="30"/>
      <c r="G4962" s="30"/>
      <c r="H4962" s="30"/>
      <c r="I4962" s="30"/>
      <c r="J4962" s="30"/>
      <c r="K4962" s="30"/>
      <c r="L4962" s="30"/>
      <c r="M4962" s="30"/>
      <c r="N4962" s="30"/>
      <c r="O4962" s="30"/>
      <c r="P4962" s="30"/>
      <c r="Q4962" s="30"/>
      <c r="R4962" s="30"/>
      <c r="S4962" s="30"/>
      <c r="T4962" s="30"/>
      <c r="U4962" s="30"/>
      <c r="V4962" s="30"/>
      <c r="W4962" s="30"/>
      <c r="X4962" s="31"/>
      <c r="Y4962" s="30"/>
      <c r="Z4962" s="32"/>
    </row>
    <row r="4963" spans="2:26" x14ac:dyDescent="0.2">
      <c r="B4963" s="34"/>
      <c r="C4963" s="30"/>
      <c r="D4963" s="30"/>
      <c r="E4963" s="30"/>
      <c r="F4963" s="30"/>
      <c r="G4963" s="30"/>
      <c r="H4963" s="30"/>
      <c r="I4963" s="30"/>
      <c r="J4963" s="30"/>
      <c r="K4963" s="30"/>
      <c r="L4963" s="30"/>
      <c r="M4963" s="30"/>
      <c r="N4963" s="30"/>
      <c r="O4963" s="30"/>
      <c r="P4963" s="30"/>
      <c r="Q4963" s="30"/>
      <c r="R4963" s="30"/>
      <c r="S4963" s="30"/>
      <c r="T4963" s="30"/>
      <c r="U4963" s="30"/>
      <c r="V4963" s="30"/>
      <c r="W4963" s="30"/>
      <c r="X4963" s="31"/>
      <c r="Y4963" s="30"/>
      <c r="Z4963" s="32"/>
    </row>
    <row r="4964" spans="2:26" x14ac:dyDescent="0.2">
      <c r="B4964" s="34"/>
      <c r="C4964" s="30"/>
      <c r="D4964" s="30"/>
      <c r="E4964" s="30"/>
      <c r="F4964" s="30"/>
      <c r="G4964" s="30"/>
      <c r="H4964" s="30"/>
      <c r="I4964" s="30"/>
      <c r="J4964" s="30"/>
      <c r="K4964" s="30"/>
      <c r="L4964" s="30"/>
      <c r="M4964" s="30"/>
      <c r="N4964" s="30"/>
      <c r="O4964" s="30"/>
      <c r="P4964" s="30"/>
      <c r="Q4964" s="30"/>
      <c r="R4964" s="30"/>
      <c r="S4964" s="30"/>
      <c r="T4964" s="30"/>
      <c r="U4964" s="30"/>
      <c r="V4964" s="30"/>
      <c r="W4964" s="30"/>
      <c r="X4964" s="31"/>
      <c r="Y4964" s="30"/>
      <c r="Z4964" s="32"/>
    </row>
    <row r="4965" spans="2:26" x14ac:dyDescent="0.2">
      <c r="B4965" s="34"/>
      <c r="C4965" s="30"/>
      <c r="D4965" s="30"/>
      <c r="E4965" s="30"/>
      <c r="F4965" s="30"/>
      <c r="G4965" s="30"/>
      <c r="H4965" s="30"/>
      <c r="I4965" s="30"/>
      <c r="J4965" s="30"/>
      <c r="K4965" s="30"/>
      <c r="L4965" s="30"/>
      <c r="M4965" s="30"/>
      <c r="N4965" s="30"/>
      <c r="O4965" s="30"/>
      <c r="P4965" s="30"/>
      <c r="Q4965" s="30"/>
      <c r="R4965" s="30"/>
      <c r="S4965" s="30"/>
      <c r="T4965" s="30"/>
      <c r="U4965" s="30"/>
      <c r="V4965" s="30"/>
      <c r="W4965" s="30"/>
      <c r="X4965" s="31"/>
      <c r="Y4965" s="30"/>
      <c r="Z4965" s="32"/>
    </row>
    <row r="4966" spans="2:26" x14ac:dyDescent="0.2">
      <c r="B4966" s="34"/>
      <c r="C4966" s="30"/>
      <c r="D4966" s="30"/>
      <c r="E4966" s="30"/>
      <c r="F4966" s="30"/>
      <c r="G4966" s="30"/>
      <c r="H4966" s="30"/>
      <c r="I4966" s="30"/>
      <c r="J4966" s="30"/>
      <c r="K4966" s="30"/>
      <c r="L4966" s="30"/>
      <c r="M4966" s="30"/>
      <c r="N4966" s="30"/>
      <c r="O4966" s="30"/>
      <c r="P4966" s="30"/>
      <c r="Q4966" s="30"/>
      <c r="R4966" s="30"/>
      <c r="S4966" s="30"/>
      <c r="T4966" s="30"/>
      <c r="U4966" s="30"/>
      <c r="V4966" s="30"/>
      <c r="W4966" s="30"/>
      <c r="X4966" s="31"/>
      <c r="Y4966" s="30"/>
      <c r="Z4966" s="32"/>
    </row>
    <row r="4967" spans="2:26" x14ac:dyDescent="0.2">
      <c r="B4967" s="34"/>
      <c r="C4967" s="30"/>
      <c r="D4967" s="30"/>
      <c r="E4967" s="30"/>
      <c r="F4967" s="30"/>
      <c r="G4967" s="30"/>
      <c r="H4967" s="30"/>
      <c r="I4967" s="30"/>
      <c r="J4967" s="30"/>
      <c r="K4967" s="30"/>
      <c r="L4967" s="30"/>
      <c r="M4967" s="30"/>
      <c r="N4967" s="30"/>
      <c r="O4967" s="30"/>
      <c r="P4967" s="30"/>
      <c r="Q4967" s="30"/>
      <c r="R4967" s="30"/>
      <c r="S4967" s="30"/>
      <c r="T4967" s="30"/>
      <c r="U4967" s="30"/>
      <c r="V4967" s="30"/>
      <c r="W4967" s="30"/>
      <c r="X4967" s="31"/>
      <c r="Y4967" s="30"/>
      <c r="Z4967" s="32"/>
    </row>
    <row r="4968" spans="2:26" x14ac:dyDescent="0.2">
      <c r="B4968" s="34"/>
      <c r="C4968" s="30"/>
      <c r="D4968" s="30"/>
      <c r="E4968" s="30"/>
      <c r="F4968" s="30"/>
      <c r="G4968" s="30"/>
      <c r="H4968" s="30"/>
      <c r="I4968" s="30"/>
      <c r="J4968" s="30"/>
      <c r="K4968" s="30"/>
      <c r="L4968" s="30"/>
      <c r="M4968" s="30"/>
      <c r="N4968" s="30"/>
      <c r="O4968" s="30"/>
      <c r="P4968" s="30"/>
      <c r="Q4968" s="30"/>
      <c r="R4968" s="30"/>
      <c r="S4968" s="30"/>
      <c r="T4968" s="30"/>
      <c r="U4968" s="30"/>
      <c r="V4968" s="30"/>
      <c r="W4968" s="30"/>
      <c r="X4968" s="31"/>
      <c r="Y4968" s="30"/>
      <c r="Z4968" s="32"/>
    </row>
    <row r="4969" spans="2:26" x14ac:dyDescent="0.2">
      <c r="B4969" s="34"/>
      <c r="C4969" s="30"/>
      <c r="D4969" s="30"/>
      <c r="E4969" s="30"/>
      <c r="F4969" s="30"/>
      <c r="G4969" s="30"/>
      <c r="H4969" s="30"/>
      <c r="I4969" s="30"/>
      <c r="J4969" s="30"/>
      <c r="K4969" s="30"/>
      <c r="L4969" s="30"/>
      <c r="M4969" s="30"/>
      <c r="N4969" s="30"/>
      <c r="O4969" s="30"/>
      <c r="P4969" s="30"/>
      <c r="Q4969" s="30"/>
      <c r="R4969" s="30"/>
      <c r="S4969" s="30"/>
      <c r="T4969" s="30"/>
      <c r="U4969" s="30"/>
      <c r="V4969" s="30"/>
      <c r="W4969" s="30"/>
      <c r="X4969" s="31"/>
      <c r="Y4969" s="30"/>
      <c r="Z4969" s="32"/>
    </row>
    <row r="4970" spans="2:26" x14ac:dyDescent="0.2">
      <c r="B4970" s="34"/>
      <c r="C4970" s="30"/>
      <c r="D4970" s="30"/>
      <c r="E4970" s="30"/>
      <c r="F4970" s="30"/>
      <c r="G4970" s="30"/>
      <c r="H4970" s="30"/>
      <c r="I4970" s="30"/>
      <c r="J4970" s="30"/>
      <c r="K4970" s="30"/>
      <c r="L4970" s="30"/>
      <c r="M4970" s="30"/>
      <c r="N4970" s="30"/>
      <c r="O4970" s="30"/>
      <c r="P4970" s="30"/>
      <c r="Q4970" s="30"/>
      <c r="R4970" s="30"/>
      <c r="S4970" s="30"/>
      <c r="T4970" s="30"/>
      <c r="U4970" s="30"/>
      <c r="V4970" s="30"/>
      <c r="W4970" s="30"/>
      <c r="X4970" s="31"/>
      <c r="Y4970" s="30"/>
      <c r="Z4970" s="32"/>
    </row>
    <row r="4971" spans="2:26" x14ac:dyDescent="0.2">
      <c r="B4971" s="34"/>
      <c r="C4971" s="30"/>
      <c r="D4971" s="30"/>
      <c r="E4971" s="30"/>
      <c r="F4971" s="30"/>
      <c r="G4971" s="30"/>
      <c r="H4971" s="30"/>
      <c r="I4971" s="30"/>
      <c r="J4971" s="30"/>
      <c r="K4971" s="30"/>
      <c r="L4971" s="30"/>
      <c r="M4971" s="30"/>
      <c r="N4971" s="30"/>
      <c r="O4971" s="30"/>
      <c r="P4971" s="30"/>
      <c r="Q4971" s="30"/>
      <c r="R4971" s="30"/>
      <c r="S4971" s="30"/>
      <c r="T4971" s="30"/>
      <c r="U4971" s="30"/>
      <c r="V4971" s="30"/>
      <c r="W4971" s="30"/>
      <c r="X4971" s="31"/>
      <c r="Y4971" s="30"/>
      <c r="Z4971" s="32"/>
    </row>
    <row r="4972" spans="2:26" x14ac:dyDescent="0.2">
      <c r="B4972" s="34"/>
      <c r="C4972" s="30"/>
      <c r="D4972" s="30"/>
      <c r="E4972" s="30"/>
      <c r="F4972" s="30"/>
      <c r="G4972" s="30"/>
      <c r="H4972" s="30"/>
      <c r="I4972" s="30"/>
      <c r="J4972" s="30"/>
      <c r="K4972" s="30"/>
      <c r="L4972" s="30"/>
      <c r="M4972" s="30"/>
      <c r="N4972" s="30"/>
      <c r="O4972" s="30"/>
      <c r="P4972" s="30"/>
      <c r="Q4972" s="30"/>
      <c r="R4972" s="30"/>
      <c r="S4972" s="30"/>
      <c r="T4972" s="30"/>
      <c r="U4972" s="30"/>
      <c r="V4972" s="30"/>
      <c r="W4972" s="30"/>
      <c r="X4972" s="31"/>
      <c r="Y4972" s="30"/>
      <c r="Z4972" s="32"/>
    </row>
    <row r="4973" spans="2:26" x14ac:dyDescent="0.2">
      <c r="B4973" s="34"/>
      <c r="C4973" s="30"/>
      <c r="D4973" s="30"/>
      <c r="E4973" s="30"/>
      <c r="F4973" s="30"/>
      <c r="G4973" s="30"/>
      <c r="H4973" s="30"/>
      <c r="I4973" s="30"/>
      <c r="J4973" s="30"/>
      <c r="K4973" s="30"/>
      <c r="L4973" s="30"/>
      <c r="M4973" s="30"/>
      <c r="N4973" s="30"/>
      <c r="O4973" s="30"/>
      <c r="P4973" s="30"/>
      <c r="Q4973" s="30"/>
      <c r="R4973" s="30"/>
      <c r="S4973" s="30"/>
      <c r="T4973" s="30"/>
      <c r="U4973" s="30"/>
      <c r="V4973" s="30"/>
      <c r="W4973" s="30"/>
      <c r="X4973" s="31"/>
      <c r="Y4973" s="30"/>
      <c r="Z4973" s="32"/>
    </row>
    <row r="4974" spans="2:26" x14ac:dyDescent="0.2">
      <c r="B4974" s="34"/>
      <c r="C4974" s="30"/>
      <c r="D4974" s="30"/>
      <c r="E4974" s="30"/>
      <c r="F4974" s="30"/>
      <c r="G4974" s="30"/>
      <c r="H4974" s="30"/>
      <c r="I4974" s="30"/>
      <c r="J4974" s="30"/>
      <c r="K4974" s="30"/>
      <c r="L4974" s="30"/>
      <c r="M4974" s="30"/>
      <c r="N4974" s="30"/>
      <c r="O4974" s="30"/>
      <c r="P4974" s="30"/>
      <c r="Q4974" s="30"/>
      <c r="R4974" s="30"/>
      <c r="S4974" s="30"/>
      <c r="T4974" s="30"/>
      <c r="U4974" s="30"/>
      <c r="V4974" s="30"/>
      <c r="W4974" s="30"/>
      <c r="X4974" s="31"/>
      <c r="Y4974" s="30"/>
      <c r="Z4974" s="32"/>
    </row>
    <row r="4975" spans="2:26" x14ac:dyDescent="0.2">
      <c r="B4975" s="34"/>
      <c r="C4975" s="30"/>
      <c r="D4975" s="30"/>
      <c r="E4975" s="30"/>
      <c r="F4975" s="30"/>
      <c r="G4975" s="30"/>
      <c r="H4975" s="30"/>
      <c r="I4975" s="30"/>
      <c r="J4975" s="30"/>
      <c r="K4975" s="30"/>
      <c r="L4975" s="30"/>
      <c r="M4975" s="30"/>
      <c r="N4975" s="30"/>
      <c r="O4975" s="30"/>
      <c r="P4975" s="30"/>
      <c r="Q4975" s="30"/>
      <c r="R4975" s="30"/>
      <c r="S4975" s="30"/>
      <c r="T4975" s="30"/>
      <c r="U4975" s="30"/>
      <c r="V4975" s="30"/>
      <c r="W4975" s="30"/>
      <c r="X4975" s="31"/>
      <c r="Y4975" s="30"/>
      <c r="Z4975" s="32"/>
    </row>
    <row r="4976" spans="2:26" x14ac:dyDescent="0.2">
      <c r="B4976" s="34"/>
      <c r="C4976" s="30"/>
      <c r="D4976" s="30"/>
      <c r="E4976" s="30"/>
      <c r="F4976" s="30"/>
      <c r="G4976" s="30"/>
      <c r="H4976" s="30"/>
      <c r="I4976" s="30"/>
      <c r="J4976" s="30"/>
      <c r="K4976" s="30"/>
      <c r="L4976" s="30"/>
      <c r="M4976" s="30"/>
      <c r="N4976" s="30"/>
      <c r="O4976" s="30"/>
      <c r="P4976" s="30"/>
      <c r="Q4976" s="30"/>
      <c r="R4976" s="30"/>
      <c r="S4976" s="30"/>
      <c r="T4976" s="30"/>
      <c r="U4976" s="30"/>
      <c r="V4976" s="30"/>
      <c r="W4976" s="30"/>
      <c r="X4976" s="31"/>
      <c r="Y4976" s="30"/>
      <c r="Z4976" s="32"/>
    </row>
    <row r="4977" spans="2:26" x14ac:dyDescent="0.2">
      <c r="B4977" s="34"/>
      <c r="C4977" s="30"/>
      <c r="D4977" s="30"/>
      <c r="E4977" s="30"/>
      <c r="F4977" s="30"/>
      <c r="G4977" s="30"/>
      <c r="H4977" s="30"/>
      <c r="I4977" s="30"/>
      <c r="J4977" s="30"/>
      <c r="K4977" s="30"/>
      <c r="L4977" s="30"/>
      <c r="M4977" s="30"/>
      <c r="N4977" s="30"/>
      <c r="O4977" s="30"/>
      <c r="P4977" s="30"/>
      <c r="Q4977" s="30"/>
      <c r="R4977" s="30"/>
      <c r="S4977" s="30"/>
      <c r="T4977" s="30"/>
      <c r="U4977" s="30"/>
      <c r="V4977" s="30"/>
      <c r="W4977" s="30"/>
      <c r="X4977" s="31"/>
      <c r="Y4977" s="30"/>
      <c r="Z4977" s="32"/>
    </row>
    <row r="4978" spans="2:26" x14ac:dyDescent="0.2">
      <c r="B4978" s="34"/>
      <c r="C4978" s="30"/>
      <c r="D4978" s="30"/>
      <c r="E4978" s="30"/>
      <c r="F4978" s="30"/>
      <c r="G4978" s="30"/>
      <c r="H4978" s="30"/>
      <c r="I4978" s="30"/>
      <c r="J4978" s="30"/>
      <c r="K4978" s="30"/>
      <c r="L4978" s="30"/>
      <c r="M4978" s="30"/>
      <c r="N4978" s="30"/>
      <c r="O4978" s="30"/>
      <c r="P4978" s="30"/>
      <c r="Q4978" s="30"/>
      <c r="R4978" s="30"/>
      <c r="S4978" s="30"/>
      <c r="T4978" s="30"/>
      <c r="U4978" s="30"/>
      <c r="V4978" s="30"/>
      <c r="W4978" s="30"/>
      <c r="X4978" s="31"/>
      <c r="Y4978" s="30"/>
      <c r="Z4978" s="32"/>
    </row>
    <row r="4979" spans="2:26" x14ac:dyDescent="0.2">
      <c r="B4979" s="34"/>
      <c r="C4979" s="30"/>
      <c r="D4979" s="30"/>
      <c r="E4979" s="30"/>
      <c r="F4979" s="30"/>
      <c r="G4979" s="30"/>
      <c r="H4979" s="30"/>
      <c r="I4979" s="30"/>
      <c r="J4979" s="30"/>
      <c r="K4979" s="30"/>
      <c r="L4979" s="30"/>
      <c r="M4979" s="30"/>
      <c r="N4979" s="30"/>
      <c r="O4979" s="30"/>
      <c r="P4979" s="30"/>
      <c r="Q4979" s="30"/>
      <c r="R4979" s="30"/>
      <c r="S4979" s="30"/>
      <c r="T4979" s="30"/>
      <c r="U4979" s="30"/>
      <c r="V4979" s="30"/>
      <c r="W4979" s="30"/>
      <c r="X4979" s="31"/>
      <c r="Y4979" s="30"/>
      <c r="Z4979" s="32"/>
    </row>
    <row r="4980" spans="2:26" x14ac:dyDescent="0.2">
      <c r="B4980" s="34"/>
      <c r="C4980" s="30"/>
      <c r="D4980" s="30"/>
      <c r="E4980" s="30"/>
      <c r="F4980" s="30"/>
      <c r="G4980" s="30"/>
      <c r="H4980" s="30"/>
      <c r="I4980" s="30"/>
      <c r="J4980" s="30"/>
      <c r="K4980" s="30"/>
      <c r="L4980" s="30"/>
      <c r="M4980" s="30"/>
      <c r="N4980" s="30"/>
      <c r="O4980" s="30"/>
      <c r="P4980" s="30"/>
      <c r="Q4980" s="30"/>
      <c r="R4980" s="30"/>
      <c r="S4980" s="30"/>
      <c r="T4980" s="30"/>
      <c r="U4980" s="30"/>
      <c r="V4980" s="30"/>
      <c r="W4980" s="30"/>
      <c r="X4980" s="31"/>
      <c r="Y4980" s="30"/>
      <c r="Z4980" s="32"/>
    </row>
    <row r="4981" spans="2:26" x14ac:dyDescent="0.2">
      <c r="B4981" s="34"/>
      <c r="C4981" s="30"/>
      <c r="D4981" s="30"/>
      <c r="E4981" s="30"/>
      <c r="F4981" s="30"/>
      <c r="G4981" s="30"/>
      <c r="H4981" s="30"/>
      <c r="I4981" s="30"/>
      <c r="J4981" s="30"/>
      <c r="K4981" s="30"/>
      <c r="L4981" s="30"/>
      <c r="M4981" s="30"/>
      <c r="N4981" s="30"/>
      <c r="O4981" s="30"/>
      <c r="P4981" s="30"/>
      <c r="Q4981" s="30"/>
      <c r="R4981" s="30"/>
      <c r="S4981" s="30"/>
      <c r="T4981" s="30"/>
      <c r="U4981" s="30"/>
      <c r="V4981" s="30"/>
      <c r="W4981" s="30"/>
      <c r="X4981" s="31"/>
      <c r="Y4981" s="30"/>
      <c r="Z4981" s="32"/>
    </row>
    <row r="4982" spans="2:26" x14ac:dyDescent="0.2">
      <c r="B4982" s="34"/>
      <c r="C4982" s="30"/>
      <c r="D4982" s="30"/>
      <c r="E4982" s="30"/>
      <c r="F4982" s="30"/>
      <c r="G4982" s="30"/>
      <c r="H4982" s="30"/>
      <c r="I4982" s="30"/>
      <c r="J4982" s="30"/>
      <c r="K4982" s="30"/>
      <c r="L4982" s="30"/>
      <c r="M4982" s="30"/>
      <c r="N4982" s="30"/>
      <c r="O4982" s="30"/>
      <c r="P4982" s="30"/>
      <c r="Q4982" s="30"/>
      <c r="R4982" s="30"/>
      <c r="S4982" s="30"/>
      <c r="T4982" s="30"/>
      <c r="U4982" s="30"/>
      <c r="V4982" s="30"/>
      <c r="W4982" s="30"/>
      <c r="X4982" s="31"/>
      <c r="Y4982" s="30"/>
      <c r="Z4982" s="32"/>
    </row>
    <row r="4983" spans="2:26" x14ac:dyDescent="0.2">
      <c r="B4983" s="34"/>
      <c r="C4983" s="30"/>
      <c r="D4983" s="30"/>
      <c r="E4983" s="30"/>
      <c r="F4983" s="30"/>
      <c r="G4983" s="30"/>
      <c r="H4983" s="30"/>
      <c r="I4983" s="30"/>
      <c r="J4983" s="30"/>
      <c r="K4983" s="30"/>
      <c r="L4983" s="30"/>
      <c r="M4983" s="30"/>
      <c r="N4983" s="30"/>
      <c r="O4983" s="30"/>
      <c r="P4983" s="30"/>
      <c r="Q4983" s="30"/>
      <c r="R4983" s="30"/>
      <c r="S4983" s="30"/>
      <c r="T4983" s="30"/>
      <c r="U4983" s="30"/>
      <c r="V4983" s="30"/>
      <c r="W4983" s="30"/>
      <c r="X4983" s="31"/>
      <c r="Y4983" s="30"/>
      <c r="Z4983" s="32"/>
    </row>
    <row r="4984" spans="2:26" x14ac:dyDescent="0.2">
      <c r="B4984" s="34"/>
      <c r="C4984" s="30"/>
      <c r="D4984" s="30"/>
      <c r="E4984" s="30"/>
      <c r="F4984" s="30"/>
      <c r="G4984" s="30"/>
      <c r="H4984" s="30"/>
      <c r="I4984" s="30"/>
      <c r="J4984" s="30"/>
      <c r="K4984" s="30"/>
      <c r="L4984" s="30"/>
      <c r="M4984" s="30"/>
      <c r="N4984" s="30"/>
      <c r="O4984" s="30"/>
      <c r="P4984" s="30"/>
      <c r="Q4984" s="30"/>
      <c r="R4984" s="30"/>
      <c r="S4984" s="30"/>
      <c r="T4984" s="30"/>
      <c r="U4984" s="30"/>
      <c r="V4984" s="30"/>
      <c r="W4984" s="30"/>
      <c r="X4984" s="31"/>
      <c r="Y4984" s="30"/>
      <c r="Z4984" s="32"/>
    </row>
    <row r="4985" spans="2:26" x14ac:dyDescent="0.2">
      <c r="B4985" s="34"/>
      <c r="C4985" s="30"/>
      <c r="D4985" s="30"/>
      <c r="E4985" s="30"/>
      <c r="F4985" s="30"/>
      <c r="G4985" s="30"/>
      <c r="H4985" s="30"/>
      <c r="I4985" s="30"/>
      <c r="J4985" s="30"/>
      <c r="K4985" s="30"/>
      <c r="L4985" s="30"/>
      <c r="M4985" s="30"/>
      <c r="N4985" s="30"/>
      <c r="O4985" s="30"/>
      <c r="P4985" s="30"/>
      <c r="Q4985" s="30"/>
      <c r="R4985" s="30"/>
      <c r="S4985" s="30"/>
      <c r="T4985" s="30"/>
      <c r="U4985" s="30"/>
      <c r="V4985" s="30"/>
      <c r="W4985" s="30"/>
      <c r="X4985" s="31"/>
      <c r="Y4985" s="30"/>
      <c r="Z4985" s="32"/>
    </row>
    <row r="4986" spans="2:26" x14ac:dyDescent="0.2">
      <c r="B4986" s="34"/>
      <c r="C4986" s="30"/>
      <c r="D4986" s="30"/>
      <c r="E4986" s="30"/>
      <c r="F4986" s="30"/>
      <c r="G4986" s="30"/>
      <c r="H4986" s="30"/>
      <c r="I4986" s="30"/>
      <c r="J4986" s="30"/>
      <c r="K4986" s="30"/>
      <c r="L4986" s="30"/>
      <c r="M4986" s="30"/>
      <c r="N4986" s="30"/>
      <c r="O4986" s="30"/>
      <c r="P4986" s="30"/>
      <c r="Q4986" s="30"/>
      <c r="R4986" s="30"/>
      <c r="S4986" s="30"/>
      <c r="T4986" s="30"/>
      <c r="U4986" s="30"/>
      <c r="V4986" s="30"/>
      <c r="W4986" s="30"/>
      <c r="X4986" s="31"/>
      <c r="Y4986" s="30"/>
      <c r="Z4986" s="32"/>
    </row>
    <row r="4987" spans="2:26" x14ac:dyDescent="0.2">
      <c r="B4987" s="34"/>
      <c r="C4987" s="30"/>
      <c r="D4987" s="30"/>
      <c r="E4987" s="30"/>
      <c r="F4987" s="30"/>
      <c r="G4987" s="30"/>
      <c r="H4987" s="30"/>
      <c r="I4987" s="30"/>
      <c r="J4987" s="30"/>
      <c r="K4987" s="30"/>
      <c r="L4987" s="30"/>
      <c r="M4987" s="30"/>
      <c r="N4987" s="30"/>
      <c r="O4987" s="30"/>
      <c r="P4987" s="30"/>
      <c r="Q4987" s="30"/>
      <c r="R4987" s="30"/>
      <c r="S4987" s="30"/>
      <c r="T4987" s="30"/>
      <c r="U4987" s="30"/>
      <c r="V4987" s="30"/>
      <c r="W4987" s="30"/>
      <c r="X4987" s="31"/>
      <c r="Y4987" s="30"/>
      <c r="Z4987" s="32"/>
    </row>
    <row r="4988" spans="2:26" x14ac:dyDescent="0.2">
      <c r="B4988" s="34"/>
      <c r="C4988" s="30"/>
      <c r="D4988" s="30"/>
      <c r="E4988" s="30"/>
      <c r="F4988" s="30"/>
      <c r="G4988" s="30"/>
      <c r="H4988" s="30"/>
      <c r="I4988" s="30"/>
      <c r="J4988" s="30"/>
      <c r="K4988" s="30"/>
      <c r="L4988" s="30"/>
      <c r="M4988" s="30"/>
      <c r="N4988" s="30"/>
      <c r="O4988" s="30"/>
      <c r="P4988" s="30"/>
      <c r="Q4988" s="30"/>
      <c r="R4988" s="30"/>
      <c r="S4988" s="30"/>
      <c r="T4988" s="30"/>
      <c r="U4988" s="30"/>
      <c r="V4988" s="30"/>
      <c r="W4988" s="30"/>
      <c r="X4988" s="31"/>
      <c r="Y4988" s="30"/>
      <c r="Z4988" s="32"/>
    </row>
    <row r="4989" spans="2:26" x14ac:dyDescent="0.2">
      <c r="B4989" s="34"/>
      <c r="C4989" s="30"/>
      <c r="D4989" s="30"/>
      <c r="E4989" s="30"/>
      <c r="F4989" s="30"/>
      <c r="G4989" s="30"/>
      <c r="H4989" s="30"/>
      <c r="I4989" s="30"/>
      <c r="J4989" s="30"/>
      <c r="K4989" s="30"/>
      <c r="L4989" s="30"/>
      <c r="M4989" s="30"/>
      <c r="N4989" s="30"/>
      <c r="O4989" s="30"/>
      <c r="P4989" s="30"/>
      <c r="Q4989" s="30"/>
      <c r="R4989" s="30"/>
      <c r="S4989" s="30"/>
      <c r="T4989" s="30"/>
      <c r="U4989" s="30"/>
      <c r="V4989" s="30"/>
      <c r="W4989" s="30"/>
      <c r="X4989" s="31"/>
      <c r="Y4989" s="30"/>
      <c r="Z4989" s="32"/>
    </row>
    <row r="4990" spans="2:26" x14ac:dyDescent="0.2">
      <c r="B4990" s="34"/>
      <c r="C4990" s="30"/>
      <c r="D4990" s="30"/>
      <c r="E4990" s="30"/>
      <c r="F4990" s="30"/>
      <c r="G4990" s="30"/>
      <c r="H4990" s="30"/>
      <c r="I4990" s="30"/>
      <c r="J4990" s="30"/>
      <c r="K4990" s="30"/>
      <c r="L4990" s="30"/>
      <c r="M4990" s="30"/>
      <c r="N4990" s="30"/>
      <c r="O4990" s="30"/>
      <c r="P4990" s="30"/>
      <c r="Q4990" s="30"/>
      <c r="R4990" s="30"/>
      <c r="S4990" s="30"/>
      <c r="T4990" s="30"/>
      <c r="U4990" s="30"/>
      <c r="V4990" s="30"/>
      <c r="W4990" s="30"/>
      <c r="X4990" s="31"/>
      <c r="Y4990" s="30"/>
      <c r="Z4990" s="32"/>
    </row>
    <row r="4991" spans="2:26" x14ac:dyDescent="0.2">
      <c r="B4991" s="34"/>
      <c r="C4991" s="30"/>
      <c r="D4991" s="30"/>
      <c r="E4991" s="30"/>
      <c r="F4991" s="30"/>
      <c r="G4991" s="30"/>
      <c r="H4991" s="30"/>
      <c r="I4991" s="30"/>
      <c r="J4991" s="30"/>
      <c r="K4991" s="30"/>
      <c r="L4991" s="30"/>
      <c r="M4991" s="30"/>
      <c r="N4991" s="30"/>
      <c r="O4991" s="30"/>
      <c r="P4991" s="30"/>
      <c r="Q4991" s="30"/>
      <c r="R4991" s="30"/>
      <c r="S4991" s="30"/>
      <c r="T4991" s="30"/>
      <c r="U4991" s="30"/>
      <c r="V4991" s="30"/>
      <c r="W4991" s="30"/>
      <c r="X4991" s="31"/>
      <c r="Y4991" s="30"/>
      <c r="Z4991" s="32"/>
    </row>
    <row r="4992" spans="2:26" x14ac:dyDescent="0.2">
      <c r="B4992" s="34"/>
      <c r="C4992" s="30"/>
      <c r="D4992" s="30"/>
      <c r="E4992" s="30"/>
      <c r="F4992" s="30"/>
      <c r="G4992" s="30"/>
      <c r="H4992" s="30"/>
      <c r="I4992" s="30"/>
      <c r="J4992" s="30"/>
      <c r="K4992" s="30"/>
      <c r="L4992" s="30"/>
      <c r="M4992" s="30"/>
      <c r="N4992" s="30"/>
      <c r="O4992" s="30"/>
      <c r="P4992" s="30"/>
      <c r="Q4992" s="30"/>
      <c r="R4992" s="30"/>
      <c r="S4992" s="30"/>
      <c r="T4992" s="30"/>
      <c r="U4992" s="30"/>
      <c r="V4992" s="30"/>
      <c r="W4992" s="30"/>
      <c r="X4992" s="31"/>
      <c r="Y4992" s="30"/>
      <c r="Z4992" s="32"/>
    </row>
    <row r="4993" spans="2:26" x14ac:dyDescent="0.2">
      <c r="B4993" s="34"/>
      <c r="C4993" s="30"/>
      <c r="D4993" s="30"/>
      <c r="E4993" s="30"/>
      <c r="F4993" s="30"/>
      <c r="G4993" s="30"/>
      <c r="H4993" s="30"/>
      <c r="I4993" s="30"/>
      <c r="J4993" s="30"/>
      <c r="K4993" s="30"/>
      <c r="L4993" s="30"/>
      <c r="M4993" s="30"/>
      <c r="N4993" s="30"/>
      <c r="O4993" s="30"/>
      <c r="P4993" s="30"/>
      <c r="Q4993" s="30"/>
      <c r="R4993" s="30"/>
      <c r="S4993" s="30"/>
      <c r="T4993" s="30"/>
      <c r="U4993" s="30"/>
      <c r="V4993" s="30"/>
      <c r="W4993" s="30"/>
      <c r="X4993" s="31"/>
      <c r="Y4993" s="30"/>
      <c r="Z4993" s="32"/>
    </row>
    <row r="4994" spans="2:26" x14ac:dyDescent="0.2">
      <c r="B4994" s="34"/>
      <c r="C4994" s="30"/>
      <c r="D4994" s="30"/>
      <c r="E4994" s="30"/>
      <c r="F4994" s="30"/>
      <c r="G4994" s="30"/>
      <c r="H4994" s="30"/>
      <c r="I4994" s="30"/>
      <c r="J4994" s="30"/>
      <c r="K4994" s="30"/>
      <c r="L4994" s="30"/>
      <c r="M4994" s="30"/>
      <c r="N4994" s="30"/>
      <c r="O4994" s="30"/>
      <c r="P4994" s="30"/>
      <c r="Q4994" s="30"/>
      <c r="R4994" s="30"/>
      <c r="S4994" s="30"/>
      <c r="T4994" s="30"/>
      <c r="U4994" s="30"/>
      <c r="V4994" s="30"/>
      <c r="W4994" s="30"/>
      <c r="X4994" s="31"/>
      <c r="Y4994" s="30"/>
      <c r="Z4994" s="32"/>
    </row>
    <row r="4995" spans="2:26" x14ac:dyDescent="0.2">
      <c r="B4995" s="34"/>
      <c r="C4995" s="30"/>
      <c r="D4995" s="30"/>
      <c r="E4995" s="30"/>
      <c r="F4995" s="30"/>
      <c r="G4995" s="30"/>
      <c r="H4995" s="30"/>
      <c r="I4995" s="30"/>
      <c r="J4995" s="30"/>
      <c r="K4995" s="30"/>
      <c r="L4995" s="30"/>
      <c r="M4995" s="30"/>
      <c r="N4995" s="30"/>
      <c r="O4995" s="30"/>
      <c r="P4995" s="30"/>
      <c r="Q4995" s="30"/>
      <c r="R4995" s="30"/>
      <c r="S4995" s="30"/>
      <c r="T4995" s="30"/>
      <c r="U4995" s="30"/>
      <c r="V4995" s="30"/>
      <c r="W4995" s="30"/>
      <c r="X4995" s="31"/>
      <c r="Y4995" s="30"/>
      <c r="Z4995" s="32"/>
    </row>
    <row r="4996" spans="2:26" x14ac:dyDescent="0.2">
      <c r="B4996" s="34"/>
      <c r="C4996" s="30"/>
      <c r="D4996" s="30"/>
      <c r="E4996" s="30"/>
      <c r="F4996" s="30"/>
      <c r="G4996" s="30"/>
      <c r="H4996" s="30"/>
      <c r="I4996" s="30"/>
      <c r="J4996" s="30"/>
      <c r="K4996" s="30"/>
      <c r="L4996" s="30"/>
      <c r="M4996" s="30"/>
      <c r="N4996" s="30"/>
      <c r="O4996" s="30"/>
      <c r="P4996" s="30"/>
      <c r="Q4996" s="30"/>
      <c r="R4996" s="30"/>
      <c r="S4996" s="30"/>
      <c r="T4996" s="30"/>
      <c r="U4996" s="30"/>
      <c r="V4996" s="30"/>
      <c r="W4996" s="30"/>
      <c r="X4996" s="31"/>
      <c r="Y4996" s="30"/>
      <c r="Z4996" s="32"/>
    </row>
    <row r="4997" spans="2:26" x14ac:dyDescent="0.2">
      <c r="B4997" s="34"/>
      <c r="C4997" s="30"/>
      <c r="D4997" s="30"/>
      <c r="E4997" s="30"/>
      <c r="F4997" s="30"/>
      <c r="G4997" s="30"/>
      <c r="H4997" s="30"/>
      <c r="I4997" s="30"/>
      <c r="J4997" s="30"/>
      <c r="K4997" s="30"/>
      <c r="L4997" s="30"/>
      <c r="M4997" s="30"/>
      <c r="N4997" s="30"/>
      <c r="O4997" s="30"/>
      <c r="P4997" s="30"/>
      <c r="Q4997" s="30"/>
      <c r="R4997" s="30"/>
      <c r="S4997" s="30"/>
      <c r="T4997" s="30"/>
      <c r="U4997" s="30"/>
      <c r="V4997" s="30"/>
      <c r="W4997" s="30"/>
      <c r="X4997" s="31"/>
      <c r="Y4997" s="30"/>
      <c r="Z4997" s="32"/>
    </row>
    <row r="4998" spans="2:26" x14ac:dyDescent="0.2">
      <c r="B4998" s="34"/>
      <c r="C4998" s="30"/>
      <c r="D4998" s="30"/>
      <c r="E4998" s="30"/>
      <c r="F4998" s="30"/>
      <c r="G4998" s="30"/>
      <c r="H4998" s="30"/>
      <c r="I4998" s="30"/>
      <c r="J4998" s="30"/>
      <c r="K4998" s="30"/>
      <c r="L4998" s="30"/>
      <c r="M4998" s="30"/>
      <c r="N4998" s="30"/>
      <c r="O4998" s="30"/>
      <c r="P4998" s="30"/>
      <c r="Q4998" s="30"/>
      <c r="R4998" s="30"/>
      <c r="S4998" s="30"/>
      <c r="T4998" s="30"/>
      <c r="U4998" s="30"/>
      <c r="V4998" s="30"/>
      <c r="W4998" s="30"/>
      <c r="X4998" s="31"/>
      <c r="Y4998" s="30"/>
      <c r="Z4998" s="32"/>
    </row>
    <row r="4999" spans="2:26" x14ac:dyDescent="0.2">
      <c r="B4999" s="34"/>
      <c r="C4999" s="30"/>
      <c r="D4999" s="30"/>
      <c r="E4999" s="30"/>
      <c r="F4999" s="30"/>
      <c r="G4999" s="30"/>
      <c r="H4999" s="30"/>
      <c r="I4999" s="30"/>
      <c r="J4999" s="30"/>
      <c r="K4999" s="30"/>
      <c r="L4999" s="30"/>
      <c r="M4999" s="30"/>
      <c r="N4999" s="30"/>
      <c r="O4999" s="30"/>
      <c r="P4999" s="30"/>
      <c r="Q4999" s="30"/>
      <c r="R4999" s="30"/>
      <c r="S4999" s="30"/>
      <c r="T4999" s="30"/>
      <c r="U4999" s="30"/>
      <c r="V4999" s="30"/>
      <c r="W4999" s="30"/>
      <c r="X4999" s="31"/>
      <c r="Y4999" s="30"/>
      <c r="Z4999" s="32"/>
    </row>
    <row r="5000" spans="2:26" x14ac:dyDescent="0.2">
      <c r="B5000" s="34"/>
      <c r="C5000" s="30"/>
      <c r="D5000" s="30"/>
      <c r="E5000" s="30"/>
      <c r="F5000" s="30"/>
      <c r="G5000" s="30"/>
      <c r="H5000" s="30"/>
      <c r="I5000" s="30"/>
      <c r="J5000" s="30"/>
      <c r="K5000" s="30"/>
      <c r="L5000" s="30"/>
      <c r="M5000" s="30"/>
      <c r="N5000" s="30"/>
      <c r="O5000" s="30"/>
      <c r="P5000" s="30"/>
      <c r="Q5000" s="30"/>
      <c r="R5000" s="30"/>
      <c r="S5000" s="30"/>
      <c r="T5000" s="30"/>
      <c r="U5000" s="30"/>
      <c r="V5000" s="30"/>
      <c r="W5000" s="30"/>
      <c r="X5000" s="31"/>
      <c r="Y5000" s="30"/>
      <c r="Z5000" s="32"/>
    </row>
    <row r="5001" spans="2:26" x14ac:dyDescent="0.2">
      <c r="B5001" s="34"/>
      <c r="C5001" s="30"/>
      <c r="D5001" s="30"/>
      <c r="E5001" s="30"/>
      <c r="F5001" s="30"/>
      <c r="G5001" s="30"/>
      <c r="H5001" s="30"/>
      <c r="I5001" s="30"/>
      <c r="J5001" s="30"/>
      <c r="K5001" s="30"/>
      <c r="L5001" s="30"/>
      <c r="M5001" s="30"/>
      <c r="N5001" s="30"/>
      <c r="O5001" s="30"/>
      <c r="P5001" s="30"/>
      <c r="Q5001" s="30"/>
      <c r="R5001" s="30"/>
      <c r="S5001" s="30"/>
      <c r="T5001" s="30"/>
      <c r="U5001" s="30"/>
      <c r="V5001" s="30"/>
      <c r="W5001" s="30"/>
      <c r="X5001" s="31"/>
      <c r="Y5001" s="30"/>
      <c r="Z5001" s="32"/>
    </row>
    <row r="5002" spans="2:26" x14ac:dyDescent="0.2">
      <c r="B5002" s="34"/>
      <c r="C5002" s="30"/>
      <c r="D5002" s="30"/>
      <c r="E5002" s="30"/>
      <c r="F5002" s="30"/>
      <c r="G5002" s="30"/>
      <c r="H5002" s="30"/>
      <c r="I5002" s="30"/>
      <c r="J5002" s="30"/>
      <c r="K5002" s="30"/>
      <c r="L5002" s="30"/>
      <c r="M5002" s="30"/>
      <c r="N5002" s="30"/>
      <c r="O5002" s="30"/>
      <c r="P5002" s="30"/>
      <c r="Q5002" s="30"/>
      <c r="R5002" s="30"/>
      <c r="S5002" s="30"/>
      <c r="T5002" s="30"/>
      <c r="U5002" s="30"/>
      <c r="V5002" s="30"/>
      <c r="W5002" s="30"/>
      <c r="X5002" s="31"/>
      <c r="Y5002" s="30"/>
      <c r="Z5002" s="32"/>
    </row>
    <row r="5003" spans="2:26" x14ac:dyDescent="0.2">
      <c r="B5003" s="35"/>
      <c r="C5003" s="15"/>
      <c r="D5003" s="15"/>
      <c r="E5003" s="15"/>
      <c r="F5003" s="15"/>
      <c r="G5003" s="15"/>
      <c r="H5003" s="15"/>
      <c r="I5003" s="15"/>
      <c r="J5003" s="15"/>
      <c r="K5003" s="15"/>
      <c r="L5003" s="15"/>
      <c r="M5003" s="15"/>
      <c r="N5003" s="15"/>
      <c r="O5003" s="15"/>
      <c r="P5003" s="15"/>
      <c r="Q5003" s="15"/>
      <c r="R5003" s="15"/>
      <c r="S5003" s="15"/>
      <c r="T5003" s="15"/>
      <c r="U5003" s="15"/>
      <c r="V5003" s="15"/>
      <c r="W5003" s="15"/>
      <c r="X5003" s="36"/>
      <c r="Y5003" s="15"/>
    </row>
    <row r="5004" spans="2:26" x14ac:dyDescent="0.2">
      <c r="B5004" s="35"/>
      <c r="C5004" s="15"/>
      <c r="D5004" s="15"/>
      <c r="E5004" s="15"/>
      <c r="F5004" s="15"/>
      <c r="G5004" s="15"/>
      <c r="H5004" s="15"/>
      <c r="I5004" s="15"/>
      <c r="J5004" s="15"/>
      <c r="K5004" s="15"/>
      <c r="L5004" s="15"/>
      <c r="M5004" s="15"/>
      <c r="N5004" s="15"/>
      <c r="O5004" s="15"/>
      <c r="P5004" s="15"/>
      <c r="Q5004" s="15"/>
      <c r="R5004" s="15"/>
      <c r="S5004" s="15"/>
      <c r="T5004" s="15"/>
      <c r="U5004" s="15"/>
      <c r="V5004" s="15"/>
      <c r="W5004" s="15"/>
      <c r="X5004" s="36"/>
      <c r="Y5004" s="15"/>
    </row>
    <row r="5005" spans="2:26" x14ac:dyDescent="0.2">
      <c r="B5005" s="35"/>
      <c r="C5005" s="15"/>
      <c r="D5005" s="15"/>
      <c r="E5005" s="15"/>
      <c r="F5005" s="15"/>
      <c r="G5005" s="15"/>
      <c r="H5005" s="15"/>
      <c r="I5005" s="15"/>
      <c r="J5005" s="15"/>
      <c r="K5005" s="15"/>
      <c r="L5005" s="15"/>
      <c r="M5005" s="15"/>
      <c r="N5005" s="15"/>
      <c r="O5005" s="15"/>
      <c r="P5005" s="15"/>
      <c r="Q5005" s="15"/>
      <c r="R5005" s="15"/>
      <c r="S5005" s="15"/>
      <c r="T5005" s="15"/>
      <c r="U5005" s="15"/>
      <c r="V5005" s="15"/>
      <c r="W5005" s="15"/>
      <c r="X5005" s="36"/>
      <c r="Y5005" s="15"/>
    </row>
    <row r="5006" spans="2:26" x14ac:dyDescent="0.2">
      <c r="B5006" s="35"/>
      <c r="C5006" s="15"/>
      <c r="D5006" s="15"/>
      <c r="E5006" s="15"/>
      <c r="F5006" s="15"/>
      <c r="G5006" s="15"/>
      <c r="H5006" s="15"/>
      <c r="I5006" s="15"/>
      <c r="J5006" s="15"/>
      <c r="K5006" s="15"/>
      <c r="L5006" s="15"/>
      <c r="M5006" s="15"/>
      <c r="N5006" s="15"/>
      <c r="O5006" s="15"/>
      <c r="P5006" s="15"/>
      <c r="Q5006" s="15"/>
      <c r="R5006" s="15"/>
      <c r="S5006" s="15"/>
      <c r="T5006" s="15"/>
      <c r="U5006" s="15"/>
      <c r="V5006" s="15"/>
      <c r="W5006" s="15"/>
      <c r="X5006" s="36"/>
      <c r="Y5006" s="15"/>
    </row>
    <row r="5007" spans="2:26" x14ac:dyDescent="0.2">
      <c r="B5007" s="35"/>
      <c r="C5007" s="15"/>
      <c r="D5007" s="15"/>
      <c r="E5007" s="15"/>
      <c r="F5007" s="15"/>
      <c r="G5007" s="15"/>
      <c r="H5007" s="15"/>
      <c r="I5007" s="15"/>
      <c r="J5007" s="15"/>
      <c r="K5007" s="15"/>
      <c r="L5007" s="15"/>
      <c r="M5007" s="15"/>
      <c r="N5007" s="15"/>
      <c r="O5007" s="15"/>
      <c r="P5007" s="15"/>
      <c r="Q5007" s="15"/>
      <c r="R5007" s="15"/>
      <c r="S5007" s="15"/>
      <c r="T5007" s="15"/>
      <c r="U5007" s="15"/>
      <c r="V5007" s="15"/>
      <c r="W5007" s="15"/>
      <c r="X5007" s="36"/>
      <c r="Y5007" s="15"/>
    </row>
    <row r="5008" spans="2:26" x14ac:dyDescent="0.2">
      <c r="B5008" s="35"/>
      <c r="C5008" s="15"/>
      <c r="D5008" s="15"/>
      <c r="E5008" s="15"/>
      <c r="F5008" s="15"/>
      <c r="G5008" s="15"/>
      <c r="H5008" s="15"/>
      <c r="I5008" s="15"/>
      <c r="J5008" s="15"/>
      <c r="K5008" s="15"/>
      <c r="L5008" s="15"/>
      <c r="M5008" s="15"/>
      <c r="N5008" s="15"/>
      <c r="O5008" s="15"/>
      <c r="P5008" s="15"/>
      <c r="Q5008" s="15"/>
      <c r="R5008" s="15"/>
      <c r="S5008" s="15"/>
      <c r="T5008" s="15"/>
      <c r="U5008" s="15"/>
      <c r="V5008" s="15"/>
      <c r="W5008" s="15"/>
      <c r="X5008" s="36"/>
      <c r="Y5008" s="15"/>
    </row>
    <row r="5009" spans="2:25" x14ac:dyDescent="0.2">
      <c r="B5009" s="35"/>
      <c r="C5009" s="15"/>
      <c r="D5009" s="15"/>
      <c r="E5009" s="15"/>
      <c r="F5009" s="15"/>
      <c r="G5009" s="15"/>
      <c r="H5009" s="15"/>
      <c r="I5009" s="15"/>
      <c r="J5009" s="15"/>
      <c r="K5009" s="15"/>
      <c r="L5009" s="15"/>
      <c r="M5009" s="15"/>
      <c r="N5009" s="15"/>
      <c r="O5009" s="15"/>
      <c r="P5009" s="15"/>
      <c r="Q5009" s="15"/>
      <c r="R5009" s="15"/>
      <c r="S5009" s="15"/>
      <c r="T5009" s="15"/>
      <c r="U5009" s="15"/>
      <c r="V5009" s="15"/>
      <c r="W5009" s="15"/>
      <c r="X5009" s="36"/>
      <c r="Y5009" s="15"/>
    </row>
    <row r="5010" spans="2:25" x14ac:dyDescent="0.2">
      <c r="B5010" s="35"/>
      <c r="C5010" s="15"/>
      <c r="D5010" s="15"/>
      <c r="E5010" s="15"/>
      <c r="F5010" s="15"/>
      <c r="G5010" s="15"/>
      <c r="H5010" s="15"/>
      <c r="I5010" s="15"/>
      <c r="J5010" s="15"/>
      <c r="K5010" s="15"/>
      <c r="L5010" s="15"/>
      <c r="M5010" s="15"/>
      <c r="N5010" s="15"/>
      <c r="O5010" s="15"/>
      <c r="P5010" s="15"/>
      <c r="Q5010" s="15"/>
      <c r="R5010" s="15"/>
      <c r="S5010" s="15"/>
      <c r="T5010" s="15"/>
      <c r="U5010" s="15"/>
      <c r="V5010" s="15"/>
      <c r="W5010" s="15"/>
      <c r="X5010" s="36"/>
      <c r="Y5010" s="15"/>
    </row>
    <row r="5011" spans="2:25" x14ac:dyDescent="0.2">
      <c r="B5011" s="35"/>
      <c r="C5011" s="15"/>
      <c r="D5011" s="15"/>
      <c r="E5011" s="15"/>
      <c r="F5011" s="15"/>
      <c r="G5011" s="15"/>
      <c r="H5011" s="15"/>
      <c r="I5011" s="15"/>
      <c r="J5011" s="15"/>
      <c r="K5011" s="15"/>
      <c r="L5011" s="15"/>
      <c r="M5011" s="15"/>
      <c r="N5011" s="15"/>
      <c r="O5011" s="15"/>
      <c r="P5011" s="15"/>
      <c r="Q5011" s="15"/>
      <c r="R5011" s="15"/>
      <c r="S5011" s="15"/>
      <c r="T5011" s="15"/>
      <c r="U5011" s="15"/>
      <c r="V5011" s="15"/>
      <c r="W5011" s="15"/>
      <c r="X5011" s="36"/>
      <c r="Y5011" s="15"/>
    </row>
    <row r="5012" spans="2:25" x14ac:dyDescent="0.2">
      <c r="B5012" s="35"/>
      <c r="C5012" s="15"/>
      <c r="D5012" s="15"/>
      <c r="E5012" s="15"/>
      <c r="F5012" s="15"/>
      <c r="G5012" s="15"/>
      <c r="H5012" s="15"/>
      <c r="I5012" s="15"/>
      <c r="J5012" s="15"/>
      <c r="K5012" s="15"/>
      <c r="L5012" s="15"/>
      <c r="M5012" s="15"/>
      <c r="N5012" s="15"/>
      <c r="O5012" s="15"/>
      <c r="P5012" s="15"/>
      <c r="Q5012" s="15"/>
      <c r="R5012" s="15"/>
      <c r="S5012" s="15"/>
      <c r="T5012" s="15"/>
      <c r="U5012" s="15"/>
      <c r="V5012" s="15"/>
      <c r="W5012" s="15"/>
      <c r="X5012" s="36"/>
      <c r="Y5012" s="15"/>
    </row>
    <row r="5013" spans="2:25" x14ac:dyDescent="0.2">
      <c r="B5013" s="35"/>
      <c r="C5013" s="15"/>
      <c r="D5013" s="15"/>
      <c r="E5013" s="15"/>
      <c r="F5013" s="15"/>
      <c r="G5013" s="15"/>
      <c r="H5013" s="15"/>
      <c r="I5013" s="15"/>
      <c r="J5013" s="15"/>
      <c r="K5013" s="15"/>
      <c r="L5013" s="15"/>
      <c r="M5013" s="15"/>
      <c r="N5013" s="15"/>
      <c r="O5013" s="15"/>
      <c r="P5013" s="15"/>
      <c r="Q5013" s="15"/>
      <c r="R5013" s="15"/>
      <c r="S5013" s="15"/>
      <c r="T5013" s="15"/>
      <c r="U5013" s="15"/>
      <c r="V5013" s="15"/>
      <c r="W5013" s="15"/>
      <c r="X5013" s="36"/>
      <c r="Y5013" s="15"/>
    </row>
    <row r="5014" spans="2:25" x14ac:dyDescent="0.2">
      <c r="B5014" s="35"/>
      <c r="C5014" s="15"/>
      <c r="D5014" s="15"/>
      <c r="E5014" s="15"/>
      <c r="F5014" s="15"/>
      <c r="G5014" s="15"/>
      <c r="H5014" s="15"/>
      <c r="I5014" s="15"/>
      <c r="J5014" s="15"/>
      <c r="K5014" s="15"/>
      <c r="L5014" s="15"/>
      <c r="M5014" s="15"/>
      <c r="N5014" s="15"/>
      <c r="O5014" s="15"/>
      <c r="P5014" s="15"/>
      <c r="Q5014" s="15"/>
      <c r="R5014" s="15"/>
      <c r="S5014" s="15"/>
      <c r="T5014" s="15"/>
      <c r="U5014" s="15"/>
      <c r="V5014" s="15"/>
      <c r="W5014" s="15"/>
      <c r="X5014" s="36"/>
      <c r="Y5014" s="15"/>
    </row>
    <row r="5015" spans="2:25" x14ac:dyDescent="0.2">
      <c r="B5015" s="35"/>
      <c r="C5015" s="15"/>
      <c r="D5015" s="15"/>
      <c r="E5015" s="15"/>
      <c r="F5015" s="15"/>
      <c r="G5015" s="15"/>
      <c r="H5015" s="15"/>
      <c r="I5015" s="15"/>
      <c r="J5015" s="15"/>
      <c r="K5015" s="15"/>
      <c r="L5015" s="15"/>
      <c r="M5015" s="15"/>
      <c r="N5015" s="15"/>
      <c r="O5015" s="15"/>
      <c r="P5015" s="15"/>
      <c r="Q5015" s="15"/>
      <c r="R5015" s="15"/>
      <c r="S5015" s="15"/>
      <c r="T5015" s="15"/>
      <c r="U5015" s="15"/>
      <c r="V5015" s="15"/>
      <c r="W5015" s="15"/>
      <c r="X5015" s="36"/>
      <c r="Y5015" s="15"/>
    </row>
    <row r="5016" spans="2:25" x14ac:dyDescent="0.2">
      <c r="B5016" s="35"/>
      <c r="C5016" s="15"/>
      <c r="D5016" s="15"/>
      <c r="E5016" s="15"/>
      <c r="F5016" s="15"/>
      <c r="G5016" s="15"/>
      <c r="H5016" s="15"/>
      <c r="I5016" s="15"/>
      <c r="J5016" s="15"/>
      <c r="K5016" s="15"/>
      <c r="L5016" s="15"/>
      <c r="M5016" s="15"/>
      <c r="N5016" s="15"/>
      <c r="O5016" s="15"/>
      <c r="P5016" s="15"/>
      <c r="Q5016" s="15"/>
      <c r="R5016" s="15"/>
      <c r="S5016" s="15"/>
      <c r="T5016" s="15"/>
      <c r="U5016" s="15"/>
      <c r="V5016" s="15"/>
      <c r="W5016" s="15"/>
      <c r="X5016" s="36"/>
      <c r="Y5016" s="15"/>
    </row>
    <row r="5017" spans="2:25" x14ac:dyDescent="0.2">
      <c r="B5017" s="35"/>
      <c r="C5017" s="15"/>
      <c r="D5017" s="15"/>
      <c r="E5017" s="15"/>
      <c r="F5017" s="15"/>
      <c r="G5017" s="15"/>
      <c r="H5017" s="15"/>
      <c r="I5017" s="15"/>
      <c r="J5017" s="15"/>
      <c r="K5017" s="15"/>
      <c r="L5017" s="15"/>
      <c r="M5017" s="15"/>
      <c r="N5017" s="15"/>
      <c r="O5017" s="15"/>
      <c r="P5017" s="15"/>
      <c r="Q5017" s="15"/>
      <c r="R5017" s="15"/>
      <c r="S5017" s="15"/>
      <c r="T5017" s="15"/>
      <c r="U5017" s="15"/>
      <c r="V5017" s="15"/>
      <c r="W5017" s="15"/>
      <c r="X5017" s="36"/>
      <c r="Y5017" s="15"/>
    </row>
    <row r="5018" spans="2:25" x14ac:dyDescent="0.2">
      <c r="B5018" s="35"/>
      <c r="C5018" s="15"/>
      <c r="D5018" s="15"/>
      <c r="E5018" s="15"/>
      <c r="F5018" s="15"/>
      <c r="G5018" s="15"/>
      <c r="H5018" s="15"/>
      <c r="I5018" s="15"/>
      <c r="J5018" s="15"/>
      <c r="K5018" s="15"/>
      <c r="L5018" s="15"/>
      <c r="M5018" s="15"/>
      <c r="N5018" s="15"/>
      <c r="O5018" s="15"/>
      <c r="P5018" s="15"/>
      <c r="Q5018" s="15"/>
      <c r="R5018" s="15"/>
      <c r="S5018" s="15"/>
      <c r="T5018" s="15"/>
      <c r="U5018" s="15"/>
      <c r="V5018" s="15"/>
      <c r="W5018" s="15"/>
      <c r="X5018" s="36"/>
      <c r="Y5018" s="15"/>
    </row>
    <row r="5019" spans="2:25" x14ac:dyDescent="0.2">
      <c r="B5019" s="35"/>
      <c r="C5019" s="15"/>
      <c r="D5019" s="15"/>
      <c r="E5019" s="15"/>
      <c r="F5019" s="15"/>
      <c r="G5019" s="15"/>
      <c r="H5019" s="15"/>
      <c r="I5019" s="15"/>
      <c r="J5019" s="15"/>
      <c r="K5019" s="15"/>
      <c r="L5019" s="15"/>
      <c r="M5019" s="15"/>
      <c r="N5019" s="15"/>
      <c r="O5019" s="15"/>
      <c r="P5019" s="15"/>
      <c r="Q5019" s="15"/>
      <c r="R5019" s="15"/>
      <c r="S5019" s="15"/>
      <c r="T5019" s="15"/>
      <c r="U5019" s="15"/>
      <c r="V5019" s="15"/>
      <c r="W5019" s="15"/>
      <c r="X5019" s="36"/>
      <c r="Y5019" s="15"/>
    </row>
    <row r="5020" spans="2:25" x14ac:dyDescent="0.2">
      <c r="B5020" s="35"/>
      <c r="C5020" s="15"/>
      <c r="D5020" s="15"/>
      <c r="E5020" s="15"/>
      <c r="F5020" s="15"/>
      <c r="G5020" s="15"/>
      <c r="H5020" s="15"/>
      <c r="I5020" s="15"/>
      <c r="J5020" s="15"/>
      <c r="K5020" s="15"/>
      <c r="L5020" s="15"/>
      <c r="M5020" s="15"/>
      <c r="N5020" s="15"/>
      <c r="O5020" s="15"/>
      <c r="P5020" s="15"/>
      <c r="Q5020" s="15"/>
      <c r="R5020" s="15"/>
      <c r="S5020" s="15"/>
      <c r="T5020" s="15"/>
      <c r="U5020" s="15"/>
      <c r="V5020" s="15"/>
      <c r="W5020" s="15"/>
      <c r="X5020" s="36"/>
      <c r="Y5020" s="15"/>
    </row>
    <row r="5021" spans="2:25" x14ac:dyDescent="0.2">
      <c r="B5021" s="35"/>
      <c r="C5021" s="15"/>
      <c r="D5021" s="15"/>
      <c r="E5021" s="15"/>
      <c r="F5021" s="15"/>
      <c r="G5021" s="15"/>
      <c r="H5021" s="15"/>
      <c r="I5021" s="15"/>
      <c r="J5021" s="15"/>
      <c r="K5021" s="15"/>
      <c r="L5021" s="15"/>
      <c r="M5021" s="15"/>
      <c r="N5021" s="15"/>
      <c r="O5021" s="15"/>
      <c r="P5021" s="15"/>
      <c r="Q5021" s="15"/>
      <c r="R5021" s="15"/>
      <c r="S5021" s="15"/>
      <c r="T5021" s="15"/>
      <c r="U5021" s="15"/>
      <c r="V5021" s="15"/>
      <c r="W5021" s="15"/>
      <c r="X5021" s="36"/>
      <c r="Y5021" s="15"/>
    </row>
    <row r="5022" spans="2:25" x14ac:dyDescent="0.2">
      <c r="B5022" s="35"/>
      <c r="C5022" s="15"/>
      <c r="D5022" s="15"/>
      <c r="E5022" s="15"/>
      <c r="F5022" s="15"/>
      <c r="G5022" s="15"/>
      <c r="H5022" s="15"/>
      <c r="I5022" s="15"/>
      <c r="J5022" s="15"/>
      <c r="K5022" s="15"/>
      <c r="L5022" s="15"/>
      <c r="M5022" s="15"/>
      <c r="N5022" s="15"/>
      <c r="O5022" s="15"/>
      <c r="P5022" s="15"/>
      <c r="Q5022" s="15"/>
      <c r="R5022" s="15"/>
      <c r="S5022" s="15"/>
      <c r="T5022" s="15"/>
      <c r="U5022" s="15"/>
      <c r="V5022" s="15"/>
      <c r="W5022" s="15"/>
      <c r="X5022" s="36"/>
      <c r="Y5022" s="15"/>
    </row>
    <row r="5023" spans="2:25" x14ac:dyDescent="0.2">
      <c r="B5023" s="35"/>
      <c r="C5023" s="15"/>
      <c r="D5023" s="15"/>
      <c r="E5023" s="15"/>
      <c r="F5023" s="15"/>
      <c r="G5023" s="15"/>
      <c r="H5023" s="15"/>
      <c r="I5023" s="15"/>
      <c r="J5023" s="15"/>
      <c r="K5023" s="15"/>
      <c r="L5023" s="15"/>
      <c r="M5023" s="15"/>
      <c r="N5023" s="15"/>
      <c r="O5023" s="15"/>
      <c r="P5023" s="15"/>
      <c r="Q5023" s="15"/>
      <c r="R5023" s="15"/>
      <c r="S5023" s="15"/>
      <c r="T5023" s="15"/>
      <c r="U5023" s="15"/>
      <c r="V5023" s="15"/>
      <c r="W5023" s="15"/>
      <c r="X5023" s="36"/>
      <c r="Y5023" s="15"/>
    </row>
    <row r="5024" spans="2:25" x14ac:dyDescent="0.2">
      <c r="B5024" s="35"/>
      <c r="C5024" s="15"/>
      <c r="D5024" s="15"/>
      <c r="E5024" s="15"/>
      <c r="F5024" s="15"/>
      <c r="G5024" s="15"/>
      <c r="H5024" s="15"/>
      <c r="I5024" s="15"/>
      <c r="J5024" s="15"/>
      <c r="K5024" s="15"/>
      <c r="L5024" s="15"/>
      <c r="M5024" s="15"/>
      <c r="N5024" s="15"/>
      <c r="O5024" s="15"/>
      <c r="P5024" s="15"/>
      <c r="Q5024" s="15"/>
      <c r="R5024" s="15"/>
      <c r="S5024" s="15"/>
      <c r="T5024" s="15"/>
      <c r="U5024" s="15"/>
      <c r="V5024" s="15"/>
      <c r="W5024" s="15"/>
      <c r="X5024" s="36"/>
      <c r="Y5024" s="15"/>
    </row>
    <row r="5025" spans="2:25" x14ac:dyDescent="0.2">
      <c r="B5025" s="35"/>
      <c r="C5025" s="15"/>
      <c r="D5025" s="15"/>
      <c r="E5025" s="15"/>
      <c r="F5025" s="15"/>
      <c r="G5025" s="15"/>
      <c r="H5025" s="15"/>
      <c r="I5025" s="15"/>
      <c r="J5025" s="15"/>
      <c r="K5025" s="15"/>
      <c r="L5025" s="15"/>
      <c r="M5025" s="15"/>
      <c r="N5025" s="15"/>
      <c r="O5025" s="15"/>
      <c r="P5025" s="15"/>
      <c r="Q5025" s="15"/>
      <c r="R5025" s="15"/>
      <c r="S5025" s="15"/>
      <c r="T5025" s="15"/>
      <c r="U5025" s="15"/>
      <c r="V5025" s="15"/>
      <c r="W5025" s="15"/>
      <c r="X5025" s="36"/>
      <c r="Y5025" s="15"/>
    </row>
    <row r="5026" spans="2:25" x14ac:dyDescent="0.2">
      <c r="B5026" s="35"/>
      <c r="C5026" s="15"/>
      <c r="D5026" s="15"/>
      <c r="E5026" s="15"/>
      <c r="F5026" s="15"/>
      <c r="G5026" s="15"/>
      <c r="H5026" s="15"/>
      <c r="I5026" s="15"/>
      <c r="J5026" s="15"/>
      <c r="K5026" s="15"/>
      <c r="L5026" s="15"/>
      <c r="M5026" s="15"/>
      <c r="N5026" s="15"/>
      <c r="O5026" s="15"/>
      <c r="P5026" s="15"/>
      <c r="Q5026" s="15"/>
      <c r="R5026" s="15"/>
      <c r="S5026" s="15"/>
      <c r="T5026" s="15"/>
      <c r="U5026" s="15"/>
      <c r="V5026" s="15"/>
      <c r="W5026" s="15"/>
      <c r="X5026" s="36"/>
      <c r="Y5026" s="15"/>
    </row>
    <row r="5027" spans="2:25" x14ac:dyDescent="0.2">
      <c r="B5027" s="35"/>
      <c r="C5027" s="15"/>
      <c r="D5027" s="15"/>
      <c r="E5027" s="15"/>
      <c r="F5027" s="15"/>
      <c r="G5027" s="15"/>
      <c r="H5027" s="15"/>
      <c r="I5027" s="15"/>
      <c r="J5027" s="15"/>
      <c r="K5027" s="15"/>
      <c r="L5027" s="15"/>
      <c r="M5027" s="15"/>
      <c r="N5027" s="15"/>
      <c r="O5027" s="15"/>
      <c r="P5027" s="15"/>
      <c r="Q5027" s="15"/>
      <c r="R5027" s="15"/>
      <c r="S5027" s="15"/>
      <c r="T5027" s="15"/>
      <c r="U5027" s="15"/>
      <c r="V5027" s="15"/>
      <c r="W5027" s="15"/>
      <c r="X5027" s="36"/>
      <c r="Y5027" s="15"/>
    </row>
    <row r="5028" spans="2:25" x14ac:dyDescent="0.2">
      <c r="B5028" s="35"/>
      <c r="C5028" s="15"/>
      <c r="D5028" s="15"/>
      <c r="E5028" s="15"/>
      <c r="F5028" s="15"/>
      <c r="G5028" s="15"/>
      <c r="H5028" s="15"/>
      <c r="I5028" s="15"/>
      <c r="J5028" s="15"/>
      <c r="K5028" s="15"/>
      <c r="L5028" s="15"/>
      <c r="M5028" s="15"/>
      <c r="N5028" s="15"/>
      <c r="O5028" s="15"/>
      <c r="P5028" s="15"/>
      <c r="Q5028" s="15"/>
      <c r="R5028" s="15"/>
      <c r="S5028" s="15"/>
      <c r="T5028" s="15"/>
      <c r="U5028" s="15"/>
      <c r="V5028" s="15"/>
      <c r="W5028" s="15"/>
      <c r="X5028" s="36"/>
      <c r="Y5028" s="15"/>
    </row>
    <row r="5029" spans="2:25" x14ac:dyDescent="0.2">
      <c r="B5029" s="35"/>
      <c r="C5029" s="15"/>
      <c r="D5029" s="15"/>
      <c r="E5029" s="15"/>
      <c r="F5029" s="15"/>
      <c r="G5029" s="15"/>
      <c r="H5029" s="15"/>
      <c r="I5029" s="15"/>
      <c r="J5029" s="15"/>
      <c r="K5029" s="15"/>
      <c r="L5029" s="15"/>
      <c r="M5029" s="15"/>
      <c r="N5029" s="15"/>
      <c r="O5029" s="15"/>
      <c r="P5029" s="15"/>
      <c r="Q5029" s="15"/>
      <c r="R5029" s="15"/>
      <c r="S5029" s="15"/>
      <c r="T5029" s="15"/>
      <c r="U5029" s="15"/>
      <c r="V5029" s="15"/>
      <c r="W5029" s="15"/>
      <c r="X5029" s="36"/>
      <c r="Y5029" s="15"/>
    </row>
    <row r="5030" spans="2:25" x14ac:dyDescent="0.2">
      <c r="B5030" s="35"/>
      <c r="C5030" s="15"/>
      <c r="D5030" s="15"/>
      <c r="E5030" s="15"/>
      <c r="F5030" s="15"/>
      <c r="G5030" s="15"/>
      <c r="H5030" s="15"/>
      <c r="I5030" s="15"/>
      <c r="J5030" s="15"/>
      <c r="K5030" s="15"/>
      <c r="L5030" s="15"/>
      <c r="M5030" s="15"/>
      <c r="N5030" s="15"/>
      <c r="O5030" s="15"/>
      <c r="P5030" s="15"/>
      <c r="Q5030" s="15"/>
      <c r="R5030" s="15"/>
      <c r="S5030" s="15"/>
      <c r="T5030" s="15"/>
      <c r="U5030" s="15"/>
      <c r="V5030" s="15"/>
      <c r="W5030" s="15"/>
      <c r="X5030" s="36"/>
      <c r="Y5030" s="15"/>
    </row>
    <row r="5031" spans="2:25" x14ac:dyDescent="0.2">
      <c r="B5031" s="35"/>
      <c r="C5031" s="15"/>
      <c r="D5031" s="15"/>
      <c r="E5031" s="15"/>
      <c r="F5031" s="15"/>
      <c r="G5031" s="15"/>
      <c r="H5031" s="15"/>
      <c r="I5031" s="15"/>
      <c r="J5031" s="15"/>
      <c r="K5031" s="15"/>
      <c r="L5031" s="15"/>
      <c r="M5031" s="15"/>
      <c r="N5031" s="15"/>
      <c r="O5031" s="15"/>
      <c r="P5031" s="15"/>
      <c r="Q5031" s="15"/>
      <c r="R5031" s="15"/>
      <c r="S5031" s="15"/>
      <c r="T5031" s="15"/>
      <c r="U5031" s="15"/>
      <c r="V5031" s="15"/>
      <c r="W5031" s="15"/>
      <c r="X5031" s="36"/>
      <c r="Y5031" s="15"/>
    </row>
    <row r="5032" spans="2:25" x14ac:dyDescent="0.2">
      <c r="B5032" s="35"/>
      <c r="C5032" s="15"/>
      <c r="D5032" s="15"/>
      <c r="E5032" s="15"/>
      <c r="F5032" s="15"/>
      <c r="G5032" s="15"/>
      <c r="H5032" s="15"/>
      <c r="I5032" s="15"/>
      <c r="J5032" s="15"/>
      <c r="K5032" s="15"/>
      <c r="L5032" s="15"/>
      <c r="M5032" s="15"/>
      <c r="N5032" s="15"/>
      <c r="O5032" s="15"/>
      <c r="P5032" s="15"/>
      <c r="Q5032" s="15"/>
      <c r="R5032" s="15"/>
      <c r="S5032" s="15"/>
      <c r="T5032" s="15"/>
      <c r="U5032" s="15"/>
      <c r="V5032" s="15"/>
      <c r="W5032" s="15"/>
      <c r="X5032" s="36"/>
      <c r="Y5032" s="15"/>
    </row>
    <row r="5033" spans="2:25" x14ac:dyDescent="0.2">
      <c r="B5033" s="35"/>
      <c r="C5033" s="15"/>
      <c r="D5033" s="15"/>
      <c r="E5033" s="15"/>
      <c r="F5033" s="15"/>
      <c r="G5033" s="15"/>
      <c r="H5033" s="15"/>
      <c r="I5033" s="15"/>
      <c r="J5033" s="15"/>
      <c r="K5033" s="15"/>
      <c r="L5033" s="15"/>
      <c r="M5033" s="15"/>
      <c r="N5033" s="15"/>
      <c r="O5033" s="15"/>
      <c r="P5033" s="15"/>
      <c r="Q5033" s="15"/>
      <c r="R5033" s="15"/>
      <c r="S5033" s="15"/>
      <c r="T5033" s="15"/>
      <c r="U5033" s="15"/>
      <c r="V5033" s="15"/>
      <c r="W5033" s="15"/>
      <c r="X5033" s="36"/>
      <c r="Y5033" s="15"/>
    </row>
    <row r="5034" spans="2:25" x14ac:dyDescent="0.2">
      <c r="B5034" s="35"/>
      <c r="C5034" s="15"/>
      <c r="D5034" s="15"/>
      <c r="E5034" s="15"/>
      <c r="F5034" s="15"/>
      <c r="G5034" s="15"/>
      <c r="H5034" s="15"/>
      <c r="I5034" s="15"/>
      <c r="J5034" s="15"/>
      <c r="K5034" s="15"/>
      <c r="L5034" s="15"/>
      <c r="M5034" s="15"/>
      <c r="N5034" s="15"/>
      <c r="O5034" s="15"/>
      <c r="P5034" s="15"/>
      <c r="Q5034" s="15"/>
      <c r="R5034" s="15"/>
      <c r="S5034" s="15"/>
      <c r="T5034" s="15"/>
      <c r="U5034" s="15"/>
      <c r="V5034" s="15"/>
      <c r="W5034" s="15"/>
      <c r="X5034" s="36"/>
      <c r="Y5034" s="15"/>
    </row>
    <row r="5035" spans="2:25" x14ac:dyDescent="0.2">
      <c r="B5035" s="35"/>
      <c r="C5035" s="15"/>
      <c r="D5035" s="15"/>
      <c r="E5035" s="15"/>
      <c r="F5035" s="15"/>
      <c r="G5035" s="15"/>
      <c r="H5035" s="15"/>
      <c r="I5035" s="15"/>
      <c r="J5035" s="15"/>
      <c r="K5035" s="15"/>
      <c r="L5035" s="15"/>
      <c r="M5035" s="15"/>
      <c r="N5035" s="15"/>
      <c r="O5035" s="15"/>
      <c r="P5035" s="15"/>
      <c r="Q5035" s="15"/>
      <c r="R5035" s="15"/>
      <c r="S5035" s="15"/>
      <c r="T5035" s="15"/>
      <c r="U5035" s="15"/>
      <c r="V5035" s="15"/>
      <c r="W5035" s="15"/>
      <c r="X5035" s="36"/>
      <c r="Y5035" s="15"/>
    </row>
    <row r="5036" spans="2:25" x14ac:dyDescent="0.2">
      <c r="B5036" s="35"/>
      <c r="C5036" s="15"/>
      <c r="D5036" s="15"/>
      <c r="E5036" s="15"/>
      <c r="F5036" s="15"/>
      <c r="G5036" s="15"/>
      <c r="H5036" s="15"/>
      <c r="I5036" s="15"/>
      <c r="J5036" s="15"/>
      <c r="K5036" s="15"/>
      <c r="L5036" s="15"/>
      <c r="M5036" s="15"/>
      <c r="N5036" s="15"/>
      <c r="O5036" s="15"/>
      <c r="P5036" s="15"/>
      <c r="Q5036" s="15"/>
      <c r="R5036" s="15"/>
      <c r="S5036" s="15"/>
      <c r="T5036" s="15"/>
      <c r="U5036" s="15"/>
      <c r="V5036" s="15"/>
      <c r="W5036" s="15"/>
      <c r="X5036" s="36"/>
      <c r="Y5036" s="15"/>
    </row>
    <row r="5037" spans="2:25" x14ac:dyDescent="0.2">
      <c r="B5037" s="35"/>
      <c r="C5037" s="15"/>
      <c r="D5037" s="15"/>
      <c r="E5037" s="15"/>
      <c r="F5037" s="15"/>
      <c r="G5037" s="15"/>
      <c r="H5037" s="15"/>
      <c r="I5037" s="15"/>
      <c r="J5037" s="15"/>
      <c r="K5037" s="15"/>
      <c r="L5037" s="15"/>
      <c r="M5037" s="15"/>
      <c r="N5037" s="15"/>
      <c r="O5037" s="15"/>
      <c r="P5037" s="15"/>
      <c r="Q5037" s="15"/>
      <c r="R5037" s="15"/>
      <c r="S5037" s="15"/>
      <c r="T5037" s="15"/>
      <c r="U5037" s="15"/>
      <c r="V5037" s="15"/>
      <c r="W5037" s="15"/>
      <c r="X5037" s="36"/>
      <c r="Y5037" s="15"/>
    </row>
    <row r="5038" spans="2:25" x14ac:dyDescent="0.2">
      <c r="B5038" s="35"/>
      <c r="C5038" s="15"/>
      <c r="D5038" s="15"/>
      <c r="E5038" s="15"/>
      <c r="F5038" s="15"/>
      <c r="G5038" s="15"/>
      <c r="H5038" s="15"/>
      <c r="I5038" s="15"/>
      <c r="J5038" s="15"/>
      <c r="K5038" s="15"/>
      <c r="L5038" s="15"/>
      <c r="M5038" s="15"/>
      <c r="N5038" s="15"/>
      <c r="O5038" s="15"/>
      <c r="P5038" s="15"/>
      <c r="Q5038" s="15"/>
      <c r="R5038" s="15"/>
      <c r="S5038" s="15"/>
      <c r="T5038" s="15"/>
      <c r="U5038" s="15"/>
      <c r="V5038" s="15"/>
      <c r="W5038" s="15"/>
      <c r="X5038" s="36"/>
      <c r="Y5038" s="15"/>
    </row>
    <row r="5039" spans="2:25" x14ac:dyDescent="0.2">
      <c r="B5039" s="35"/>
      <c r="C5039" s="15"/>
      <c r="D5039" s="15"/>
      <c r="E5039" s="15"/>
      <c r="F5039" s="15"/>
      <c r="G5039" s="15"/>
      <c r="H5039" s="15"/>
      <c r="I5039" s="15"/>
      <c r="J5039" s="15"/>
      <c r="K5039" s="15"/>
      <c r="L5039" s="15"/>
      <c r="M5039" s="15"/>
      <c r="N5039" s="15"/>
      <c r="O5039" s="15"/>
      <c r="P5039" s="15"/>
      <c r="Q5039" s="15"/>
      <c r="R5039" s="15"/>
      <c r="S5039" s="15"/>
      <c r="T5039" s="15"/>
      <c r="U5039" s="15"/>
      <c r="V5039" s="15"/>
      <c r="W5039" s="15"/>
      <c r="X5039" s="36"/>
      <c r="Y5039" s="15"/>
    </row>
    <row r="5040" spans="2:25" x14ac:dyDescent="0.2">
      <c r="B5040" s="35"/>
      <c r="C5040" s="15"/>
      <c r="D5040" s="15"/>
      <c r="E5040" s="15"/>
      <c r="F5040" s="15"/>
      <c r="G5040" s="15"/>
      <c r="H5040" s="15"/>
      <c r="I5040" s="15"/>
      <c r="J5040" s="15"/>
      <c r="K5040" s="15"/>
      <c r="L5040" s="15"/>
      <c r="M5040" s="15"/>
      <c r="N5040" s="15"/>
      <c r="O5040" s="15"/>
      <c r="P5040" s="15"/>
      <c r="Q5040" s="15"/>
      <c r="R5040" s="15"/>
      <c r="S5040" s="15"/>
      <c r="T5040" s="15"/>
      <c r="U5040" s="15"/>
      <c r="V5040" s="15"/>
      <c r="W5040" s="15"/>
      <c r="X5040" s="36"/>
      <c r="Y5040" s="15"/>
    </row>
    <row r="5041" spans="2:25" x14ac:dyDescent="0.2">
      <c r="B5041" s="35"/>
      <c r="C5041" s="15"/>
      <c r="D5041" s="15"/>
      <c r="E5041" s="15"/>
      <c r="F5041" s="15"/>
      <c r="G5041" s="15"/>
      <c r="H5041" s="15"/>
      <c r="I5041" s="15"/>
      <c r="J5041" s="15"/>
      <c r="K5041" s="15"/>
      <c r="L5041" s="15"/>
      <c r="M5041" s="15"/>
      <c r="N5041" s="15"/>
      <c r="O5041" s="15"/>
      <c r="P5041" s="15"/>
      <c r="Q5041" s="15"/>
      <c r="R5041" s="15"/>
      <c r="S5041" s="15"/>
      <c r="T5041" s="15"/>
      <c r="U5041" s="15"/>
      <c r="V5041" s="15"/>
      <c r="W5041" s="15"/>
      <c r="X5041" s="36"/>
      <c r="Y5041" s="15"/>
    </row>
    <row r="5042" spans="2:25" x14ac:dyDescent="0.2">
      <c r="B5042" s="35"/>
      <c r="C5042" s="15"/>
      <c r="D5042" s="15"/>
      <c r="E5042" s="15"/>
      <c r="F5042" s="15"/>
      <c r="G5042" s="15"/>
      <c r="H5042" s="15"/>
      <c r="I5042" s="15"/>
      <c r="J5042" s="15"/>
      <c r="K5042" s="15"/>
      <c r="L5042" s="15"/>
      <c r="M5042" s="15"/>
      <c r="N5042" s="15"/>
      <c r="O5042" s="15"/>
      <c r="P5042" s="15"/>
      <c r="Q5042" s="15"/>
      <c r="R5042" s="15"/>
      <c r="S5042" s="15"/>
      <c r="T5042" s="15"/>
      <c r="U5042" s="15"/>
      <c r="V5042" s="15"/>
      <c r="W5042" s="15"/>
      <c r="X5042" s="36"/>
      <c r="Y5042" s="15"/>
    </row>
    <row r="5043" spans="2:25" x14ac:dyDescent="0.2">
      <c r="B5043" s="35"/>
      <c r="C5043" s="15"/>
      <c r="D5043" s="15"/>
      <c r="E5043" s="15"/>
      <c r="F5043" s="15"/>
      <c r="G5043" s="15"/>
      <c r="H5043" s="15"/>
      <c r="I5043" s="15"/>
      <c r="J5043" s="15"/>
      <c r="K5043" s="15"/>
      <c r="L5043" s="15"/>
      <c r="M5043" s="15"/>
      <c r="N5043" s="15"/>
      <c r="O5043" s="15"/>
      <c r="P5043" s="15"/>
      <c r="Q5043" s="15"/>
      <c r="R5043" s="15"/>
      <c r="S5043" s="15"/>
      <c r="T5043" s="15"/>
      <c r="U5043" s="15"/>
      <c r="V5043" s="15"/>
      <c r="W5043" s="15"/>
      <c r="X5043" s="36"/>
      <c r="Y5043" s="15"/>
    </row>
    <row r="5044" spans="2:25" x14ac:dyDescent="0.2">
      <c r="B5044" s="35"/>
      <c r="C5044" s="15"/>
      <c r="D5044" s="15"/>
      <c r="E5044" s="15"/>
      <c r="F5044" s="15"/>
      <c r="G5044" s="15"/>
      <c r="H5044" s="15"/>
      <c r="I5044" s="15"/>
      <c r="J5044" s="15"/>
      <c r="K5044" s="15"/>
      <c r="L5044" s="15"/>
      <c r="M5044" s="15"/>
      <c r="N5044" s="15"/>
      <c r="O5044" s="15"/>
      <c r="P5044" s="15"/>
      <c r="Q5044" s="15"/>
      <c r="R5044" s="15"/>
      <c r="S5044" s="15"/>
      <c r="T5044" s="15"/>
      <c r="U5044" s="15"/>
      <c r="V5044" s="15"/>
      <c r="W5044" s="15"/>
      <c r="X5044" s="36"/>
      <c r="Y5044" s="15"/>
    </row>
    <row r="5045" spans="2:25" x14ac:dyDescent="0.2">
      <c r="B5045" s="35"/>
      <c r="C5045" s="15"/>
      <c r="D5045" s="15"/>
      <c r="E5045" s="15"/>
      <c r="F5045" s="15"/>
      <c r="G5045" s="15"/>
      <c r="H5045" s="15"/>
      <c r="I5045" s="15"/>
      <c r="J5045" s="15"/>
      <c r="K5045" s="15"/>
      <c r="L5045" s="15"/>
      <c r="M5045" s="15"/>
      <c r="N5045" s="15"/>
      <c r="O5045" s="15"/>
      <c r="P5045" s="15"/>
      <c r="Q5045" s="15"/>
      <c r="R5045" s="15"/>
      <c r="S5045" s="15"/>
      <c r="T5045" s="15"/>
      <c r="U5045" s="15"/>
      <c r="V5045" s="15"/>
      <c r="W5045" s="15"/>
      <c r="X5045" s="36"/>
      <c r="Y5045" s="15"/>
    </row>
    <row r="5046" spans="2:25" x14ac:dyDescent="0.2">
      <c r="B5046" s="35"/>
      <c r="C5046" s="15"/>
      <c r="D5046" s="15"/>
      <c r="E5046" s="15"/>
      <c r="F5046" s="15"/>
      <c r="G5046" s="15"/>
      <c r="H5046" s="15"/>
      <c r="I5046" s="15"/>
      <c r="J5046" s="15"/>
      <c r="K5046" s="15"/>
      <c r="L5046" s="15"/>
      <c r="M5046" s="15"/>
      <c r="N5046" s="15"/>
      <c r="O5046" s="15"/>
      <c r="P5046" s="15"/>
      <c r="Q5046" s="15"/>
      <c r="R5046" s="15"/>
      <c r="S5046" s="15"/>
      <c r="T5046" s="15"/>
      <c r="U5046" s="15"/>
      <c r="V5046" s="15"/>
      <c r="W5046" s="15"/>
      <c r="X5046" s="36"/>
      <c r="Y5046" s="15"/>
    </row>
    <row r="5047" spans="2:25" x14ac:dyDescent="0.2">
      <c r="B5047" s="35"/>
      <c r="C5047" s="15"/>
      <c r="D5047" s="15"/>
      <c r="E5047" s="15"/>
      <c r="F5047" s="15"/>
      <c r="G5047" s="15"/>
      <c r="H5047" s="15"/>
      <c r="I5047" s="15"/>
      <c r="J5047" s="15"/>
      <c r="K5047" s="15"/>
      <c r="L5047" s="15"/>
      <c r="M5047" s="15"/>
      <c r="N5047" s="15"/>
      <c r="O5047" s="15"/>
      <c r="P5047" s="15"/>
      <c r="Q5047" s="15"/>
      <c r="R5047" s="15"/>
      <c r="S5047" s="15"/>
      <c r="T5047" s="15"/>
      <c r="U5047" s="15"/>
      <c r="V5047" s="15"/>
      <c r="W5047" s="15"/>
      <c r="X5047" s="36"/>
      <c r="Y5047" s="15"/>
    </row>
    <row r="5048" spans="2:25" x14ac:dyDescent="0.2">
      <c r="B5048" s="35"/>
      <c r="C5048" s="15"/>
      <c r="D5048" s="15"/>
      <c r="E5048" s="15"/>
      <c r="F5048" s="15"/>
      <c r="G5048" s="15"/>
      <c r="H5048" s="15"/>
      <c r="I5048" s="15"/>
      <c r="J5048" s="15"/>
      <c r="K5048" s="15"/>
      <c r="L5048" s="15"/>
      <c r="M5048" s="15"/>
      <c r="N5048" s="15"/>
      <c r="O5048" s="15"/>
      <c r="P5048" s="15"/>
      <c r="Q5048" s="15"/>
      <c r="R5048" s="15"/>
      <c r="S5048" s="15"/>
      <c r="T5048" s="15"/>
      <c r="U5048" s="15"/>
      <c r="V5048" s="15"/>
      <c r="W5048" s="15"/>
      <c r="X5048" s="36"/>
      <c r="Y5048" s="15"/>
    </row>
    <row r="5049" spans="2:25" x14ac:dyDescent="0.2">
      <c r="B5049" s="35"/>
      <c r="C5049" s="15"/>
      <c r="D5049" s="15"/>
      <c r="E5049" s="15"/>
      <c r="F5049" s="15"/>
      <c r="G5049" s="15"/>
      <c r="H5049" s="15"/>
      <c r="I5049" s="15"/>
      <c r="J5049" s="15"/>
      <c r="K5049" s="15"/>
      <c r="L5049" s="15"/>
      <c r="M5049" s="15"/>
      <c r="N5049" s="15"/>
      <c r="O5049" s="15"/>
      <c r="P5049" s="15"/>
      <c r="Q5049" s="15"/>
      <c r="R5049" s="15"/>
      <c r="S5049" s="15"/>
      <c r="T5049" s="15"/>
      <c r="U5049" s="15"/>
      <c r="V5049" s="15"/>
      <c r="W5049" s="15"/>
      <c r="X5049" s="36"/>
      <c r="Y5049" s="15"/>
    </row>
    <row r="5050" spans="2:25" x14ac:dyDescent="0.2">
      <c r="B5050" s="35"/>
      <c r="C5050" s="15"/>
      <c r="D5050" s="15"/>
      <c r="E5050" s="15"/>
      <c r="F5050" s="15"/>
      <c r="G5050" s="15"/>
      <c r="H5050" s="15"/>
      <c r="I5050" s="15"/>
      <c r="J5050" s="15"/>
      <c r="K5050" s="15"/>
      <c r="L5050" s="15"/>
      <c r="M5050" s="15"/>
      <c r="N5050" s="15"/>
      <c r="O5050" s="15"/>
      <c r="P5050" s="15"/>
      <c r="Q5050" s="15"/>
      <c r="R5050" s="15"/>
      <c r="S5050" s="15"/>
      <c r="T5050" s="15"/>
      <c r="U5050" s="15"/>
      <c r="V5050" s="15"/>
      <c r="W5050" s="15"/>
      <c r="X5050" s="36"/>
      <c r="Y5050" s="15"/>
    </row>
    <row r="5051" spans="2:25" x14ac:dyDescent="0.2">
      <c r="B5051" s="35"/>
      <c r="C5051" s="15"/>
      <c r="D5051" s="15"/>
      <c r="E5051" s="15"/>
      <c r="F5051" s="15"/>
      <c r="G5051" s="15"/>
      <c r="H5051" s="15"/>
      <c r="I5051" s="15"/>
      <c r="J5051" s="15"/>
      <c r="K5051" s="15"/>
      <c r="L5051" s="15"/>
      <c r="M5051" s="15"/>
      <c r="N5051" s="15"/>
      <c r="O5051" s="15"/>
      <c r="P5051" s="15"/>
      <c r="Q5051" s="15"/>
      <c r="R5051" s="15"/>
      <c r="S5051" s="15"/>
      <c r="T5051" s="15"/>
      <c r="U5051" s="15"/>
      <c r="V5051" s="15"/>
      <c r="W5051" s="15"/>
      <c r="X5051" s="36"/>
      <c r="Y5051" s="15"/>
    </row>
    <row r="5052" spans="2:25" x14ac:dyDescent="0.2">
      <c r="B5052" s="35"/>
      <c r="C5052" s="15"/>
      <c r="D5052" s="15"/>
      <c r="E5052" s="15"/>
      <c r="F5052" s="15"/>
      <c r="G5052" s="15"/>
      <c r="H5052" s="15"/>
      <c r="I5052" s="15"/>
      <c r="J5052" s="15"/>
      <c r="K5052" s="15"/>
      <c r="L5052" s="15"/>
      <c r="M5052" s="15"/>
      <c r="N5052" s="15"/>
      <c r="O5052" s="15"/>
      <c r="P5052" s="15"/>
      <c r="Q5052" s="15"/>
      <c r="R5052" s="15"/>
      <c r="S5052" s="15"/>
      <c r="T5052" s="15"/>
      <c r="U5052" s="15"/>
      <c r="V5052" s="15"/>
      <c r="W5052" s="15"/>
      <c r="X5052" s="36"/>
      <c r="Y5052" s="15"/>
    </row>
    <row r="5053" spans="2:25" x14ac:dyDescent="0.2">
      <c r="B5053" s="35"/>
      <c r="C5053" s="15"/>
      <c r="D5053" s="15"/>
      <c r="E5053" s="15"/>
      <c r="F5053" s="15"/>
      <c r="G5053" s="15"/>
      <c r="H5053" s="15"/>
      <c r="I5053" s="15"/>
      <c r="J5053" s="15"/>
      <c r="K5053" s="15"/>
      <c r="L5053" s="15"/>
      <c r="M5053" s="15"/>
      <c r="N5053" s="15"/>
      <c r="O5053" s="15"/>
      <c r="P5053" s="15"/>
      <c r="Q5053" s="15"/>
      <c r="R5053" s="15"/>
      <c r="S5053" s="15"/>
      <c r="T5053" s="15"/>
      <c r="U5053" s="15"/>
      <c r="V5053" s="15"/>
      <c r="W5053" s="15"/>
      <c r="X5053" s="36"/>
      <c r="Y5053" s="15"/>
    </row>
    <row r="5054" spans="2:25" x14ac:dyDescent="0.2">
      <c r="B5054" s="35"/>
      <c r="C5054" s="15"/>
      <c r="D5054" s="15"/>
      <c r="E5054" s="15"/>
      <c r="F5054" s="15"/>
      <c r="G5054" s="15"/>
      <c r="H5054" s="15"/>
      <c r="I5054" s="15"/>
      <c r="J5054" s="15"/>
      <c r="K5054" s="15"/>
      <c r="L5054" s="15"/>
      <c r="M5054" s="15"/>
      <c r="N5054" s="15"/>
      <c r="O5054" s="15"/>
      <c r="P5054" s="15"/>
      <c r="Q5054" s="15"/>
      <c r="R5054" s="15"/>
      <c r="S5054" s="15"/>
      <c r="T5054" s="15"/>
      <c r="U5054" s="15"/>
      <c r="V5054" s="15"/>
      <c r="W5054" s="15"/>
      <c r="X5054" s="36"/>
      <c r="Y5054" s="15"/>
    </row>
    <row r="5055" spans="2:25" x14ac:dyDescent="0.2">
      <c r="B5055" s="35"/>
      <c r="C5055" s="15"/>
      <c r="D5055" s="15"/>
      <c r="E5055" s="15"/>
      <c r="F5055" s="15"/>
      <c r="G5055" s="15"/>
      <c r="H5055" s="15"/>
      <c r="I5055" s="15"/>
      <c r="J5055" s="15"/>
      <c r="K5055" s="15"/>
      <c r="L5055" s="15"/>
      <c r="M5055" s="15"/>
      <c r="N5055" s="15"/>
      <c r="O5055" s="15"/>
      <c r="P5055" s="15"/>
      <c r="Q5055" s="15"/>
      <c r="R5055" s="15"/>
      <c r="S5055" s="15"/>
      <c r="T5055" s="15"/>
      <c r="U5055" s="15"/>
      <c r="V5055" s="15"/>
      <c r="W5055" s="15"/>
      <c r="X5055" s="36"/>
      <c r="Y5055" s="15"/>
    </row>
    <row r="5056" spans="2:25" x14ac:dyDescent="0.2">
      <c r="B5056" s="35"/>
      <c r="C5056" s="15"/>
      <c r="D5056" s="15"/>
      <c r="E5056" s="15"/>
      <c r="F5056" s="15"/>
      <c r="G5056" s="15"/>
      <c r="H5056" s="15"/>
      <c r="I5056" s="15"/>
      <c r="J5056" s="15"/>
      <c r="K5056" s="15"/>
      <c r="L5056" s="15"/>
      <c r="M5056" s="15"/>
      <c r="N5056" s="15"/>
      <c r="O5056" s="15"/>
      <c r="P5056" s="15"/>
      <c r="Q5056" s="15"/>
      <c r="R5056" s="15"/>
      <c r="S5056" s="15"/>
      <c r="T5056" s="15"/>
      <c r="U5056" s="15"/>
      <c r="V5056" s="15"/>
      <c r="W5056" s="15"/>
      <c r="X5056" s="36"/>
      <c r="Y5056" s="15"/>
    </row>
    <row r="5057" spans="2:25" x14ac:dyDescent="0.2">
      <c r="B5057" s="35"/>
      <c r="C5057" s="15"/>
      <c r="D5057" s="15"/>
      <c r="E5057" s="15"/>
      <c r="F5057" s="15"/>
      <c r="G5057" s="15"/>
      <c r="H5057" s="15"/>
      <c r="I5057" s="15"/>
      <c r="J5057" s="15"/>
      <c r="K5057" s="15"/>
      <c r="L5057" s="15"/>
      <c r="M5057" s="15"/>
      <c r="N5057" s="15"/>
      <c r="O5057" s="15"/>
      <c r="P5057" s="15"/>
      <c r="Q5057" s="15"/>
      <c r="R5057" s="15"/>
      <c r="S5057" s="15"/>
      <c r="T5057" s="15"/>
      <c r="U5057" s="15"/>
      <c r="V5057" s="15"/>
      <c r="W5057" s="15"/>
      <c r="X5057" s="36"/>
      <c r="Y5057" s="15"/>
    </row>
    <row r="5058" spans="2:25" x14ac:dyDescent="0.2">
      <c r="B5058" s="35"/>
      <c r="C5058" s="15"/>
      <c r="D5058" s="15"/>
      <c r="E5058" s="15"/>
      <c r="F5058" s="15"/>
      <c r="G5058" s="15"/>
      <c r="H5058" s="15"/>
      <c r="I5058" s="15"/>
      <c r="J5058" s="15"/>
      <c r="K5058" s="15"/>
      <c r="L5058" s="15"/>
      <c r="M5058" s="15"/>
      <c r="N5058" s="15"/>
      <c r="O5058" s="15"/>
      <c r="P5058" s="15"/>
      <c r="Q5058" s="15"/>
      <c r="R5058" s="15"/>
      <c r="S5058" s="15"/>
      <c r="T5058" s="15"/>
      <c r="U5058" s="15"/>
      <c r="V5058" s="15"/>
      <c r="W5058" s="15"/>
      <c r="X5058" s="36"/>
      <c r="Y5058" s="15"/>
    </row>
    <row r="5059" spans="2:25" x14ac:dyDescent="0.2">
      <c r="B5059" s="35"/>
      <c r="C5059" s="15"/>
      <c r="D5059" s="15"/>
      <c r="E5059" s="15"/>
      <c r="F5059" s="15"/>
      <c r="G5059" s="15"/>
      <c r="H5059" s="15"/>
      <c r="I5059" s="15"/>
      <c r="J5059" s="15"/>
      <c r="K5059" s="15"/>
      <c r="L5059" s="15"/>
      <c r="M5059" s="15"/>
      <c r="N5059" s="15"/>
      <c r="O5059" s="15"/>
      <c r="P5059" s="15"/>
      <c r="Q5059" s="15"/>
      <c r="R5059" s="15"/>
      <c r="S5059" s="15"/>
      <c r="T5059" s="15"/>
      <c r="U5059" s="15"/>
      <c r="V5059" s="15"/>
      <c r="W5059" s="15"/>
      <c r="X5059" s="36"/>
      <c r="Y5059" s="15"/>
    </row>
    <row r="5060" spans="2:25" x14ac:dyDescent="0.2">
      <c r="B5060" s="35"/>
      <c r="C5060" s="15"/>
      <c r="D5060" s="15"/>
      <c r="E5060" s="15"/>
      <c r="F5060" s="15"/>
      <c r="G5060" s="15"/>
      <c r="H5060" s="15"/>
      <c r="I5060" s="15"/>
      <c r="J5060" s="15"/>
      <c r="K5060" s="15"/>
      <c r="L5060" s="15"/>
      <c r="M5060" s="15"/>
      <c r="N5060" s="15"/>
      <c r="O5060" s="15"/>
      <c r="P5060" s="15"/>
      <c r="Q5060" s="15"/>
      <c r="R5060" s="15"/>
      <c r="S5060" s="15"/>
      <c r="T5060" s="15"/>
      <c r="U5060" s="15"/>
      <c r="V5060" s="15"/>
      <c r="W5060" s="15"/>
      <c r="X5060" s="36"/>
      <c r="Y5060" s="15"/>
    </row>
    <row r="5061" spans="2:25" x14ac:dyDescent="0.2">
      <c r="B5061" s="35"/>
      <c r="C5061" s="15"/>
      <c r="D5061" s="15"/>
      <c r="E5061" s="15"/>
      <c r="F5061" s="15"/>
      <c r="G5061" s="15"/>
      <c r="H5061" s="15"/>
      <c r="I5061" s="15"/>
      <c r="J5061" s="15"/>
      <c r="K5061" s="15"/>
      <c r="L5061" s="15"/>
      <c r="M5061" s="15"/>
      <c r="N5061" s="15"/>
      <c r="O5061" s="15"/>
      <c r="P5061" s="15"/>
      <c r="Q5061" s="15"/>
      <c r="R5061" s="15"/>
      <c r="S5061" s="15"/>
      <c r="T5061" s="15"/>
      <c r="U5061" s="15"/>
      <c r="V5061" s="15"/>
      <c r="W5061" s="15"/>
      <c r="X5061" s="36"/>
      <c r="Y5061" s="15"/>
    </row>
    <row r="5062" spans="2:25" x14ac:dyDescent="0.2">
      <c r="B5062" s="35"/>
      <c r="C5062" s="15"/>
      <c r="D5062" s="15"/>
      <c r="E5062" s="15"/>
      <c r="F5062" s="15"/>
      <c r="G5062" s="15"/>
      <c r="H5062" s="15"/>
      <c r="I5062" s="15"/>
      <c r="J5062" s="15"/>
      <c r="K5062" s="15"/>
      <c r="L5062" s="15"/>
      <c r="M5062" s="15"/>
      <c r="N5062" s="15"/>
      <c r="O5062" s="15"/>
      <c r="P5062" s="15"/>
      <c r="Q5062" s="15"/>
      <c r="R5062" s="15"/>
      <c r="S5062" s="15"/>
      <c r="T5062" s="15"/>
      <c r="U5062" s="15"/>
      <c r="V5062" s="15"/>
      <c r="W5062" s="15"/>
      <c r="X5062" s="36"/>
      <c r="Y5062" s="15"/>
    </row>
    <row r="5063" spans="2:25" x14ac:dyDescent="0.2">
      <c r="B5063" s="35"/>
      <c r="C5063" s="15"/>
      <c r="D5063" s="15"/>
      <c r="E5063" s="15"/>
      <c r="F5063" s="15"/>
      <c r="G5063" s="15"/>
      <c r="H5063" s="15"/>
      <c r="I5063" s="15"/>
      <c r="J5063" s="15"/>
      <c r="K5063" s="15"/>
      <c r="L5063" s="15"/>
      <c r="M5063" s="15"/>
      <c r="N5063" s="15"/>
      <c r="O5063" s="15"/>
      <c r="P5063" s="15"/>
      <c r="Q5063" s="15"/>
      <c r="R5063" s="15"/>
      <c r="S5063" s="15"/>
      <c r="T5063" s="15"/>
      <c r="U5063" s="15"/>
      <c r="V5063" s="15"/>
      <c r="W5063" s="15"/>
      <c r="X5063" s="36"/>
      <c r="Y5063" s="15"/>
    </row>
    <row r="5064" spans="2:25" x14ac:dyDescent="0.2">
      <c r="B5064" s="35"/>
      <c r="C5064" s="15"/>
      <c r="D5064" s="15"/>
      <c r="E5064" s="15"/>
      <c r="F5064" s="15"/>
      <c r="G5064" s="15"/>
      <c r="H5064" s="15"/>
      <c r="I5064" s="15"/>
      <c r="J5064" s="15"/>
      <c r="K5064" s="15"/>
      <c r="L5064" s="15"/>
      <c r="M5064" s="15"/>
      <c r="N5064" s="15"/>
      <c r="O5064" s="15"/>
      <c r="P5064" s="15"/>
      <c r="Q5064" s="15"/>
      <c r="R5064" s="15"/>
      <c r="S5064" s="15"/>
      <c r="T5064" s="15"/>
      <c r="U5064" s="15"/>
      <c r="V5064" s="15"/>
      <c r="W5064" s="15"/>
      <c r="X5064" s="36"/>
      <c r="Y5064" s="15"/>
    </row>
    <row r="5065" spans="2:25" x14ac:dyDescent="0.2">
      <c r="B5065" s="35"/>
      <c r="C5065" s="15"/>
      <c r="D5065" s="15"/>
      <c r="E5065" s="15"/>
      <c r="F5065" s="15"/>
      <c r="G5065" s="15"/>
      <c r="H5065" s="15"/>
      <c r="I5065" s="15"/>
      <c r="J5065" s="15"/>
      <c r="K5065" s="15"/>
      <c r="L5065" s="15"/>
      <c r="M5065" s="15"/>
      <c r="N5065" s="15"/>
      <c r="O5065" s="15"/>
      <c r="P5065" s="15"/>
      <c r="Q5065" s="15"/>
      <c r="R5065" s="15"/>
      <c r="S5065" s="15"/>
      <c r="T5065" s="15"/>
      <c r="U5065" s="15"/>
      <c r="V5065" s="15"/>
      <c r="W5065" s="15"/>
      <c r="X5065" s="36"/>
      <c r="Y5065" s="15"/>
    </row>
    <row r="5066" spans="2:25" x14ac:dyDescent="0.2">
      <c r="B5066" s="35"/>
      <c r="C5066" s="15"/>
      <c r="D5066" s="15"/>
      <c r="E5066" s="15"/>
      <c r="F5066" s="15"/>
      <c r="G5066" s="15"/>
      <c r="H5066" s="15"/>
      <c r="I5066" s="15"/>
      <c r="J5066" s="15"/>
      <c r="K5066" s="15"/>
      <c r="L5066" s="15"/>
      <c r="M5066" s="15"/>
      <c r="N5066" s="15"/>
      <c r="O5066" s="15"/>
      <c r="P5066" s="15"/>
      <c r="Q5066" s="15"/>
      <c r="R5066" s="15"/>
      <c r="S5066" s="15"/>
      <c r="T5066" s="15"/>
      <c r="U5066" s="15"/>
      <c r="V5066" s="15"/>
      <c r="W5066" s="15"/>
      <c r="X5066" s="36"/>
      <c r="Y5066" s="15"/>
    </row>
    <row r="5067" spans="2:25" x14ac:dyDescent="0.2">
      <c r="B5067" s="35"/>
      <c r="C5067" s="15"/>
      <c r="D5067" s="15"/>
      <c r="E5067" s="15"/>
      <c r="F5067" s="15"/>
      <c r="G5067" s="15"/>
      <c r="H5067" s="15"/>
      <c r="I5067" s="15"/>
      <c r="J5067" s="15"/>
      <c r="K5067" s="15"/>
      <c r="L5067" s="15"/>
      <c r="M5067" s="15"/>
      <c r="N5067" s="15"/>
      <c r="O5067" s="15"/>
      <c r="P5067" s="15"/>
      <c r="Q5067" s="15"/>
      <c r="R5067" s="15"/>
      <c r="S5067" s="15"/>
      <c r="T5067" s="15"/>
      <c r="U5067" s="15"/>
      <c r="V5067" s="15"/>
      <c r="W5067" s="15"/>
      <c r="X5067" s="36"/>
      <c r="Y5067" s="15"/>
    </row>
    <row r="5068" spans="2:25" x14ac:dyDescent="0.2">
      <c r="B5068" s="35"/>
      <c r="C5068" s="15"/>
      <c r="D5068" s="15"/>
      <c r="E5068" s="15"/>
      <c r="F5068" s="15"/>
      <c r="G5068" s="15"/>
      <c r="H5068" s="15"/>
      <c r="I5068" s="15"/>
      <c r="J5068" s="15"/>
      <c r="K5068" s="15"/>
      <c r="L5068" s="15"/>
      <c r="M5068" s="15"/>
      <c r="N5068" s="15"/>
      <c r="O5068" s="15"/>
      <c r="P5068" s="15"/>
      <c r="Q5068" s="15"/>
      <c r="R5068" s="15"/>
      <c r="S5068" s="15"/>
      <c r="T5068" s="15"/>
      <c r="U5068" s="15"/>
      <c r="V5068" s="15"/>
      <c r="W5068" s="15"/>
      <c r="X5068" s="36"/>
      <c r="Y5068" s="15"/>
    </row>
    <row r="5069" spans="2:25" x14ac:dyDescent="0.2">
      <c r="B5069" s="35"/>
      <c r="C5069" s="15"/>
      <c r="D5069" s="15"/>
      <c r="E5069" s="15"/>
      <c r="F5069" s="15"/>
      <c r="G5069" s="15"/>
      <c r="H5069" s="15"/>
      <c r="I5069" s="15"/>
      <c r="J5069" s="15"/>
      <c r="K5069" s="15"/>
      <c r="L5069" s="15"/>
      <c r="M5069" s="15"/>
      <c r="N5069" s="15"/>
      <c r="O5069" s="15"/>
      <c r="P5069" s="15"/>
      <c r="Q5069" s="15"/>
      <c r="R5069" s="15"/>
      <c r="S5069" s="15"/>
      <c r="T5069" s="15"/>
      <c r="U5069" s="15"/>
      <c r="V5069" s="15"/>
      <c r="W5069" s="15"/>
      <c r="X5069" s="36"/>
      <c r="Y5069" s="15"/>
    </row>
    <row r="5070" spans="2:25" x14ac:dyDescent="0.2">
      <c r="B5070" s="35"/>
      <c r="C5070" s="15"/>
      <c r="D5070" s="15"/>
      <c r="E5070" s="15"/>
      <c r="F5070" s="15"/>
      <c r="G5070" s="15"/>
      <c r="H5070" s="15"/>
      <c r="I5070" s="15"/>
      <c r="J5070" s="15"/>
      <c r="K5070" s="15"/>
      <c r="L5070" s="15"/>
      <c r="M5070" s="15"/>
      <c r="N5070" s="15"/>
      <c r="O5070" s="15"/>
      <c r="P5070" s="15"/>
      <c r="Q5070" s="15"/>
      <c r="R5070" s="15"/>
      <c r="S5070" s="15"/>
      <c r="T5070" s="15"/>
      <c r="U5070" s="15"/>
      <c r="V5070" s="15"/>
      <c r="W5070" s="15"/>
      <c r="X5070" s="36"/>
      <c r="Y5070" s="15"/>
    </row>
    <row r="5071" spans="2:25" x14ac:dyDescent="0.2">
      <c r="B5071" s="35"/>
      <c r="C5071" s="15"/>
      <c r="D5071" s="15"/>
      <c r="E5071" s="15"/>
      <c r="F5071" s="15"/>
      <c r="G5071" s="15"/>
      <c r="H5071" s="15"/>
      <c r="I5071" s="15"/>
      <c r="J5071" s="15"/>
      <c r="K5071" s="15"/>
      <c r="L5071" s="15"/>
      <c r="M5071" s="15"/>
      <c r="N5071" s="15"/>
      <c r="O5071" s="15"/>
      <c r="P5071" s="15"/>
      <c r="Q5071" s="15"/>
      <c r="R5071" s="15"/>
      <c r="S5071" s="15"/>
      <c r="T5071" s="15"/>
      <c r="U5071" s="15"/>
      <c r="V5071" s="15"/>
      <c r="W5071" s="15"/>
      <c r="X5071" s="36"/>
      <c r="Y5071" s="15"/>
    </row>
    <row r="5072" spans="2:25" x14ac:dyDescent="0.2">
      <c r="B5072" s="35"/>
      <c r="C5072" s="15"/>
      <c r="D5072" s="15"/>
      <c r="E5072" s="15"/>
      <c r="F5072" s="15"/>
      <c r="G5072" s="15"/>
      <c r="H5072" s="15"/>
      <c r="I5072" s="15"/>
      <c r="J5072" s="15"/>
      <c r="K5072" s="15"/>
      <c r="L5072" s="15"/>
      <c r="M5072" s="15"/>
      <c r="N5072" s="15"/>
      <c r="O5072" s="15"/>
      <c r="P5072" s="15"/>
      <c r="Q5072" s="15"/>
      <c r="R5072" s="15"/>
      <c r="S5072" s="15"/>
      <c r="T5072" s="15"/>
      <c r="U5072" s="15"/>
      <c r="V5072" s="15"/>
      <c r="W5072" s="15"/>
      <c r="X5072" s="36"/>
      <c r="Y5072" s="15"/>
    </row>
    <row r="5073" spans="2:25" x14ac:dyDescent="0.2">
      <c r="B5073" s="35"/>
      <c r="C5073" s="15"/>
      <c r="D5073" s="15"/>
      <c r="E5073" s="15"/>
      <c r="F5073" s="15"/>
      <c r="G5073" s="15"/>
      <c r="H5073" s="15"/>
      <c r="I5073" s="15"/>
      <c r="J5073" s="15"/>
      <c r="K5073" s="15"/>
      <c r="L5073" s="15"/>
      <c r="M5073" s="15"/>
      <c r="N5073" s="15"/>
      <c r="O5073" s="15"/>
      <c r="P5073" s="15"/>
      <c r="Q5073" s="15"/>
      <c r="R5073" s="15"/>
      <c r="S5073" s="15"/>
      <c r="T5073" s="15"/>
      <c r="U5073" s="15"/>
      <c r="V5073" s="15"/>
      <c r="W5073" s="15"/>
      <c r="X5073" s="36"/>
      <c r="Y5073" s="15"/>
    </row>
    <row r="5074" spans="2:25" x14ac:dyDescent="0.2">
      <c r="B5074" s="35"/>
      <c r="C5074" s="15"/>
      <c r="D5074" s="15"/>
      <c r="E5074" s="15"/>
      <c r="F5074" s="15"/>
      <c r="G5074" s="15"/>
      <c r="H5074" s="15"/>
      <c r="I5074" s="15"/>
      <c r="J5074" s="15"/>
      <c r="K5074" s="15"/>
      <c r="L5074" s="15"/>
      <c r="M5074" s="15"/>
      <c r="N5074" s="15"/>
      <c r="O5074" s="15"/>
      <c r="P5074" s="15"/>
      <c r="Q5074" s="15"/>
      <c r="R5074" s="15"/>
      <c r="S5074" s="15"/>
      <c r="T5074" s="15"/>
      <c r="U5074" s="15"/>
      <c r="V5074" s="15"/>
      <c r="W5074" s="15"/>
      <c r="X5074" s="36"/>
      <c r="Y5074" s="15"/>
    </row>
    <row r="5075" spans="2:25" x14ac:dyDescent="0.2">
      <c r="B5075" s="35"/>
      <c r="C5075" s="15"/>
      <c r="D5075" s="15"/>
      <c r="E5075" s="15"/>
      <c r="F5075" s="15"/>
      <c r="G5075" s="15"/>
      <c r="H5075" s="15"/>
      <c r="I5075" s="15"/>
      <c r="J5075" s="15"/>
      <c r="K5075" s="15"/>
      <c r="L5075" s="15"/>
      <c r="M5075" s="15"/>
      <c r="N5075" s="15"/>
      <c r="O5075" s="15"/>
      <c r="P5075" s="15"/>
      <c r="Q5075" s="15"/>
      <c r="R5075" s="15"/>
      <c r="S5075" s="15"/>
      <c r="T5075" s="15"/>
      <c r="U5075" s="15"/>
      <c r="V5075" s="15"/>
      <c r="W5075" s="15"/>
      <c r="X5075" s="36"/>
      <c r="Y5075" s="15"/>
    </row>
    <row r="5076" spans="2:25" x14ac:dyDescent="0.2">
      <c r="B5076" s="35"/>
      <c r="C5076" s="15"/>
      <c r="D5076" s="15"/>
      <c r="E5076" s="15"/>
      <c r="F5076" s="15"/>
      <c r="G5076" s="15"/>
      <c r="H5076" s="15"/>
      <c r="I5076" s="15"/>
      <c r="J5076" s="15"/>
      <c r="K5076" s="15"/>
      <c r="L5076" s="15"/>
      <c r="M5076" s="15"/>
      <c r="N5076" s="15"/>
      <c r="O5076" s="15"/>
      <c r="P5076" s="15"/>
      <c r="Q5076" s="15"/>
      <c r="R5076" s="15"/>
      <c r="S5076" s="15"/>
      <c r="T5076" s="15"/>
      <c r="U5076" s="15"/>
      <c r="V5076" s="15"/>
      <c r="W5076" s="15"/>
      <c r="X5076" s="36"/>
      <c r="Y5076" s="15"/>
    </row>
    <row r="5077" spans="2:25" x14ac:dyDescent="0.2">
      <c r="B5077" s="35"/>
      <c r="C5077" s="15"/>
      <c r="D5077" s="15"/>
      <c r="E5077" s="15"/>
      <c r="F5077" s="15"/>
      <c r="G5077" s="15"/>
      <c r="H5077" s="15"/>
      <c r="I5077" s="15"/>
      <c r="J5077" s="15"/>
      <c r="K5077" s="15"/>
      <c r="L5077" s="15"/>
      <c r="M5077" s="15"/>
      <c r="N5077" s="15"/>
      <c r="O5077" s="15"/>
      <c r="P5077" s="15"/>
      <c r="Q5077" s="15"/>
      <c r="R5077" s="15"/>
      <c r="S5077" s="15"/>
      <c r="T5077" s="15"/>
      <c r="U5077" s="15"/>
      <c r="V5077" s="15"/>
      <c r="W5077" s="15"/>
      <c r="X5077" s="36"/>
      <c r="Y5077" s="15"/>
    </row>
    <row r="5078" spans="2:25" x14ac:dyDescent="0.2">
      <c r="B5078" s="35"/>
      <c r="C5078" s="15"/>
      <c r="D5078" s="15"/>
      <c r="E5078" s="15"/>
      <c r="F5078" s="15"/>
      <c r="G5078" s="15"/>
      <c r="H5078" s="15"/>
      <c r="I5078" s="15"/>
      <c r="J5078" s="15"/>
      <c r="K5078" s="15"/>
      <c r="L5078" s="15"/>
      <c r="M5078" s="15"/>
      <c r="N5078" s="15"/>
      <c r="O5078" s="15"/>
      <c r="P5078" s="15"/>
      <c r="Q5078" s="15"/>
      <c r="R5078" s="15"/>
      <c r="S5078" s="15"/>
      <c r="T5078" s="15"/>
      <c r="U5078" s="15"/>
      <c r="V5078" s="15"/>
      <c r="W5078" s="15"/>
      <c r="X5078" s="36"/>
      <c r="Y5078" s="15"/>
    </row>
    <row r="5079" spans="2:25" x14ac:dyDescent="0.2">
      <c r="B5079" s="35"/>
      <c r="C5079" s="15"/>
      <c r="D5079" s="15"/>
      <c r="E5079" s="15"/>
      <c r="F5079" s="15"/>
      <c r="G5079" s="15"/>
      <c r="H5079" s="15"/>
      <c r="I5079" s="15"/>
      <c r="J5079" s="15"/>
      <c r="K5079" s="15"/>
      <c r="L5079" s="15"/>
      <c r="M5079" s="15"/>
      <c r="N5079" s="15"/>
      <c r="O5079" s="15"/>
      <c r="P5079" s="15"/>
      <c r="Q5079" s="15"/>
      <c r="R5079" s="15"/>
      <c r="S5079" s="15"/>
      <c r="T5079" s="15"/>
      <c r="U5079" s="15"/>
      <c r="V5079" s="15"/>
      <c r="W5079" s="15"/>
      <c r="X5079" s="36"/>
      <c r="Y5079" s="15"/>
    </row>
    <row r="5080" spans="2:25" x14ac:dyDescent="0.2">
      <c r="B5080" s="35"/>
      <c r="C5080" s="15"/>
      <c r="D5080" s="15"/>
      <c r="E5080" s="15"/>
      <c r="F5080" s="15"/>
      <c r="G5080" s="15"/>
      <c r="H5080" s="15"/>
      <c r="I5080" s="15"/>
      <c r="J5080" s="15"/>
      <c r="K5080" s="15"/>
      <c r="L5080" s="15"/>
      <c r="M5080" s="15"/>
      <c r="N5080" s="15"/>
      <c r="O5080" s="15"/>
      <c r="P5080" s="15"/>
      <c r="Q5080" s="15"/>
      <c r="R5080" s="15"/>
      <c r="S5080" s="15"/>
      <c r="T5080" s="15"/>
      <c r="U5080" s="15"/>
      <c r="V5080" s="15"/>
      <c r="W5080" s="15"/>
      <c r="X5080" s="36"/>
      <c r="Y5080" s="15"/>
    </row>
    <row r="5081" spans="2:25" x14ac:dyDescent="0.2">
      <c r="B5081" s="35"/>
      <c r="C5081" s="15"/>
      <c r="D5081" s="15"/>
      <c r="E5081" s="15"/>
      <c r="F5081" s="15"/>
      <c r="G5081" s="15"/>
      <c r="H5081" s="15"/>
      <c r="I5081" s="15"/>
      <c r="J5081" s="15"/>
      <c r="K5081" s="15"/>
      <c r="L5081" s="15"/>
      <c r="M5081" s="15"/>
      <c r="N5081" s="15"/>
      <c r="O5081" s="15"/>
      <c r="P5081" s="15"/>
      <c r="Q5081" s="15"/>
      <c r="R5081" s="15"/>
      <c r="S5081" s="15"/>
      <c r="T5081" s="15"/>
      <c r="U5081" s="15"/>
      <c r="V5081" s="15"/>
      <c r="W5081" s="15"/>
      <c r="X5081" s="36"/>
      <c r="Y5081" s="15"/>
    </row>
    <row r="5082" spans="2:25" x14ac:dyDescent="0.2">
      <c r="B5082" s="35"/>
      <c r="C5082" s="15"/>
      <c r="D5082" s="15"/>
      <c r="E5082" s="15"/>
      <c r="F5082" s="15"/>
      <c r="G5082" s="15"/>
      <c r="H5082" s="15"/>
      <c r="I5082" s="15"/>
      <c r="J5082" s="15"/>
      <c r="K5082" s="15"/>
      <c r="L5082" s="15"/>
      <c r="M5082" s="15"/>
      <c r="N5082" s="15"/>
      <c r="O5082" s="15"/>
      <c r="P5082" s="15"/>
      <c r="Q5082" s="15"/>
      <c r="R5082" s="15"/>
      <c r="S5082" s="15"/>
      <c r="T5082" s="15"/>
      <c r="U5082" s="15"/>
      <c r="V5082" s="15"/>
      <c r="W5082" s="15"/>
      <c r="X5082" s="36"/>
      <c r="Y5082" s="15"/>
    </row>
    <row r="5083" spans="2:25" x14ac:dyDescent="0.2">
      <c r="B5083" s="35"/>
      <c r="C5083" s="15"/>
      <c r="D5083" s="15"/>
      <c r="E5083" s="15"/>
      <c r="F5083" s="15"/>
      <c r="G5083" s="15"/>
      <c r="H5083" s="15"/>
      <c r="I5083" s="15"/>
      <c r="J5083" s="15"/>
      <c r="K5083" s="15"/>
      <c r="L5083" s="15"/>
      <c r="M5083" s="15"/>
      <c r="N5083" s="15"/>
      <c r="O5083" s="15"/>
      <c r="P5083" s="15"/>
      <c r="Q5083" s="15"/>
      <c r="R5083" s="15"/>
      <c r="S5083" s="15"/>
      <c r="T5083" s="15"/>
      <c r="U5083" s="15"/>
      <c r="V5083" s="15"/>
      <c r="W5083" s="15"/>
      <c r="X5083" s="36"/>
      <c r="Y5083" s="15"/>
    </row>
    <row r="5084" spans="2:25" x14ac:dyDescent="0.2">
      <c r="B5084" s="35"/>
      <c r="C5084" s="15"/>
      <c r="D5084" s="15"/>
      <c r="E5084" s="15"/>
      <c r="F5084" s="15"/>
      <c r="G5084" s="15"/>
      <c r="H5084" s="15"/>
      <c r="I5084" s="15"/>
      <c r="J5084" s="15"/>
      <c r="K5084" s="15"/>
      <c r="L5084" s="15"/>
      <c r="M5084" s="15"/>
      <c r="N5084" s="15"/>
      <c r="O5084" s="15"/>
      <c r="P5084" s="15"/>
      <c r="Q5084" s="15"/>
      <c r="R5084" s="15"/>
      <c r="S5084" s="15"/>
      <c r="T5084" s="15"/>
      <c r="U5084" s="15"/>
      <c r="V5084" s="15"/>
      <c r="W5084" s="15"/>
      <c r="X5084" s="36"/>
      <c r="Y5084" s="15"/>
    </row>
    <row r="5085" spans="2:25" x14ac:dyDescent="0.2">
      <c r="B5085" s="35"/>
      <c r="C5085" s="15"/>
      <c r="D5085" s="15"/>
      <c r="E5085" s="15"/>
      <c r="F5085" s="15"/>
      <c r="G5085" s="15"/>
      <c r="H5085" s="15"/>
      <c r="I5085" s="15"/>
      <c r="J5085" s="15"/>
      <c r="K5085" s="15"/>
      <c r="L5085" s="15"/>
      <c r="M5085" s="15"/>
      <c r="N5085" s="15"/>
      <c r="O5085" s="15"/>
      <c r="P5085" s="15"/>
      <c r="Q5085" s="15"/>
      <c r="R5085" s="15"/>
      <c r="S5085" s="15"/>
      <c r="T5085" s="15"/>
      <c r="U5085" s="15"/>
      <c r="V5085" s="15"/>
      <c r="W5085" s="15"/>
      <c r="X5085" s="36"/>
      <c r="Y5085" s="15"/>
    </row>
    <row r="5086" spans="2:25" x14ac:dyDescent="0.2">
      <c r="B5086" s="35"/>
      <c r="C5086" s="15"/>
      <c r="D5086" s="15"/>
      <c r="E5086" s="15"/>
      <c r="F5086" s="15"/>
      <c r="G5086" s="15"/>
      <c r="H5086" s="15"/>
      <c r="I5086" s="15"/>
      <c r="J5086" s="15"/>
      <c r="K5086" s="15"/>
      <c r="L5086" s="15"/>
      <c r="M5086" s="15"/>
      <c r="N5086" s="15"/>
      <c r="O5086" s="15"/>
      <c r="P5086" s="15"/>
      <c r="Q5086" s="15"/>
      <c r="R5086" s="15"/>
      <c r="S5086" s="15"/>
      <c r="T5086" s="15"/>
      <c r="U5086" s="15"/>
      <c r="V5086" s="15"/>
      <c r="W5086" s="15"/>
      <c r="X5086" s="36"/>
      <c r="Y5086" s="15"/>
    </row>
    <row r="5087" spans="2:25" x14ac:dyDescent="0.2">
      <c r="B5087" s="35"/>
      <c r="C5087" s="15"/>
      <c r="D5087" s="15"/>
      <c r="E5087" s="15"/>
      <c r="F5087" s="15"/>
      <c r="G5087" s="15"/>
      <c r="H5087" s="15"/>
      <c r="I5087" s="15"/>
      <c r="J5087" s="15"/>
      <c r="K5087" s="15"/>
      <c r="L5087" s="15"/>
      <c r="M5087" s="15"/>
      <c r="N5087" s="15"/>
      <c r="O5087" s="15"/>
      <c r="P5087" s="15"/>
      <c r="Q5087" s="15"/>
      <c r="R5087" s="15"/>
      <c r="S5087" s="15"/>
      <c r="T5087" s="15"/>
      <c r="U5087" s="15"/>
      <c r="V5087" s="15"/>
      <c r="W5087" s="15"/>
      <c r="X5087" s="36"/>
      <c r="Y5087" s="15"/>
    </row>
    <row r="5088" spans="2:25" x14ac:dyDescent="0.2">
      <c r="B5088" s="35"/>
      <c r="C5088" s="15"/>
      <c r="D5088" s="15"/>
      <c r="E5088" s="15"/>
      <c r="F5088" s="15"/>
      <c r="G5088" s="15"/>
      <c r="H5088" s="15"/>
      <c r="I5088" s="15"/>
      <c r="J5088" s="15"/>
      <c r="K5088" s="15"/>
      <c r="L5088" s="15"/>
      <c r="M5088" s="15"/>
      <c r="N5088" s="15"/>
      <c r="O5088" s="15"/>
      <c r="P5088" s="15"/>
      <c r="Q5088" s="15"/>
      <c r="R5088" s="15"/>
      <c r="S5088" s="15"/>
      <c r="T5088" s="15"/>
      <c r="U5088" s="15"/>
      <c r="V5088" s="15"/>
      <c r="W5088" s="15"/>
      <c r="X5088" s="36"/>
      <c r="Y5088" s="15"/>
    </row>
    <row r="5089" spans="2:25" x14ac:dyDescent="0.2">
      <c r="B5089" s="35"/>
      <c r="C5089" s="15"/>
      <c r="D5089" s="15"/>
      <c r="E5089" s="15"/>
      <c r="F5089" s="15"/>
      <c r="G5089" s="15"/>
      <c r="H5089" s="15"/>
      <c r="I5089" s="15"/>
      <c r="J5089" s="15"/>
      <c r="K5089" s="15"/>
      <c r="L5089" s="15"/>
      <c r="M5089" s="15"/>
      <c r="N5089" s="15"/>
      <c r="O5089" s="15"/>
      <c r="P5089" s="15"/>
      <c r="Q5089" s="15"/>
      <c r="R5089" s="15"/>
      <c r="S5089" s="15"/>
      <c r="T5089" s="15"/>
      <c r="U5089" s="15"/>
      <c r="V5089" s="15"/>
      <c r="W5089" s="15"/>
      <c r="X5089" s="36"/>
      <c r="Y5089" s="15"/>
    </row>
    <row r="5090" spans="2:25" x14ac:dyDescent="0.2">
      <c r="B5090" s="35"/>
      <c r="C5090" s="15"/>
      <c r="D5090" s="15"/>
      <c r="E5090" s="15"/>
      <c r="F5090" s="15"/>
      <c r="G5090" s="15"/>
      <c r="H5090" s="15"/>
      <c r="I5090" s="15"/>
      <c r="J5090" s="15"/>
      <c r="K5090" s="15"/>
      <c r="L5090" s="15"/>
      <c r="M5090" s="15"/>
      <c r="N5090" s="15"/>
      <c r="O5090" s="15"/>
      <c r="P5090" s="15"/>
      <c r="Q5090" s="15"/>
      <c r="R5090" s="15"/>
      <c r="S5090" s="15"/>
      <c r="T5090" s="15"/>
      <c r="U5090" s="15"/>
      <c r="V5090" s="15"/>
      <c r="W5090" s="15"/>
      <c r="X5090" s="36"/>
      <c r="Y5090" s="15"/>
    </row>
    <row r="5091" spans="2:25" x14ac:dyDescent="0.2">
      <c r="B5091" s="35"/>
      <c r="C5091" s="15"/>
      <c r="D5091" s="15"/>
      <c r="E5091" s="15"/>
      <c r="F5091" s="15"/>
      <c r="G5091" s="15"/>
      <c r="H5091" s="15"/>
      <c r="I5091" s="15"/>
      <c r="J5091" s="15"/>
      <c r="K5091" s="15"/>
      <c r="L5091" s="15"/>
      <c r="M5091" s="15"/>
      <c r="N5091" s="15"/>
      <c r="O5091" s="15"/>
      <c r="P5091" s="15"/>
      <c r="Q5091" s="15"/>
      <c r="R5091" s="15"/>
      <c r="S5091" s="15"/>
      <c r="T5091" s="15"/>
      <c r="U5091" s="15"/>
      <c r="V5091" s="15"/>
      <c r="W5091" s="15"/>
      <c r="X5091" s="36"/>
      <c r="Y5091" s="15"/>
    </row>
    <row r="5092" spans="2:25" x14ac:dyDescent="0.2">
      <c r="B5092" s="35"/>
      <c r="C5092" s="15"/>
      <c r="D5092" s="15"/>
      <c r="E5092" s="15"/>
      <c r="F5092" s="15"/>
      <c r="G5092" s="15"/>
      <c r="H5092" s="15"/>
      <c r="I5092" s="15"/>
      <c r="J5092" s="15"/>
      <c r="K5092" s="15"/>
      <c r="L5092" s="15"/>
      <c r="M5092" s="15"/>
      <c r="N5092" s="15"/>
      <c r="O5092" s="15"/>
      <c r="P5092" s="15"/>
      <c r="Q5092" s="15"/>
      <c r="R5092" s="15"/>
      <c r="S5092" s="15"/>
      <c r="T5092" s="15"/>
      <c r="U5092" s="15"/>
      <c r="V5092" s="15"/>
      <c r="W5092" s="15"/>
      <c r="X5092" s="36"/>
      <c r="Y5092" s="15"/>
    </row>
    <row r="5093" spans="2:25" x14ac:dyDescent="0.2">
      <c r="B5093" s="35"/>
      <c r="C5093" s="15"/>
      <c r="D5093" s="15"/>
      <c r="E5093" s="15"/>
      <c r="F5093" s="15"/>
      <c r="G5093" s="15"/>
      <c r="H5093" s="15"/>
      <c r="I5093" s="15"/>
      <c r="J5093" s="15"/>
      <c r="K5093" s="15"/>
      <c r="L5093" s="15"/>
      <c r="M5093" s="15"/>
      <c r="N5093" s="15"/>
      <c r="O5093" s="15"/>
      <c r="P5093" s="15"/>
      <c r="Q5093" s="15"/>
      <c r="R5093" s="15"/>
      <c r="S5093" s="15"/>
      <c r="T5093" s="15"/>
      <c r="U5093" s="15"/>
      <c r="V5093" s="15"/>
      <c r="W5093" s="15"/>
      <c r="X5093" s="36"/>
      <c r="Y5093" s="15"/>
    </row>
    <row r="5094" spans="2:25" x14ac:dyDescent="0.2">
      <c r="B5094" s="35"/>
      <c r="C5094" s="15"/>
      <c r="D5094" s="15"/>
      <c r="E5094" s="15"/>
      <c r="F5094" s="15"/>
      <c r="G5094" s="15"/>
      <c r="H5094" s="15"/>
      <c r="I5094" s="15"/>
      <c r="J5094" s="15"/>
      <c r="K5094" s="15"/>
      <c r="L5094" s="15"/>
      <c r="M5094" s="15"/>
      <c r="N5094" s="15"/>
      <c r="O5094" s="15"/>
      <c r="P5094" s="15"/>
      <c r="Q5094" s="15"/>
      <c r="R5094" s="15"/>
      <c r="S5094" s="15"/>
      <c r="T5094" s="15"/>
      <c r="U5094" s="15"/>
      <c r="V5094" s="15"/>
      <c r="W5094" s="15"/>
      <c r="X5094" s="36"/>
      <c r="Y5094" s="15"/>
    </row>
    <row r="5095" spans="2:25" x14ac:dyDescent="0.2">
      <c r="B5095" s="35"/>
      <c r="C5095" s="15"/>
      <c r="D5095" s="15"/>
      <c r="E5095" s="15"/>
      <c r="F5095" s="15"/>
      <c r="G5095" s="15"/>
      <c r="H5095" s="15"/>
      <c r="I5095" s="15"/>
      <c r="J5095" s="15"/>
      <c r="K5095" s="15"/>
      <c r="L5095" s="15"/>
      <c r="M5095" s="15"/>
      <c r="N5095" s="15"/>
      <c r="O5095" s="15"/>
      <c r="P5095" s="15"/>
      <c r="Q5095" s="15"/>
      <c r="R5095" s="15"/>
      <c r="S5095" s="15"/>
      <c r="T5095" s="15"/>
      <c r="U5095" s="15"/>
      <c r="V5095" s="15"/>
      <c r="W5095" s="15"/>
      <c r="X5095" s="36"/>
      <c r="Y5095" s="15"/>
    </row>
    <row r="5096" spans="2:25" x14ac:dyDescent="0.2">
      <c r="B5096" s="35"/>
      <c r="C5096" s="15"/>
      <c r="D5096" s="15"/>
      <c r="E5096" s="15"/>
      <c r="F5096" s="15"/>
      <c r="G5096" s="15"/>
      <c r="H5096" s="15"/>
      <c r="I5096" s="15"/>
      <c r="J5096" s="15"/>
      <c r="K5096" s="15"/>
      <c r="L5096" s="15"/>
      <c r="M5096" s="15"/>
      <c r="N5096" s="15"/>
      <c r="O5096" s="15"/>
      <c r="P5096" s="15"/>
      <c r="Q5096" s="15"/>
      <c r="R5096" s="15"/>
      <c r="S5096" s="15"/>
      <c r="T5096" s="15"/>
      <c r="U5096" s="15"/>
      <c r="V5096" s="15"/>
      <c r="W5096" s="15"/>
      <c r="X5096" s="36"/>
      <c r="Y5096" s="15"/>
    </row>
    <row r="5097" spans="2:25" x14ac:dyDescent="0.2">
      <c r="B5097" s="35"/>
      <c r="C5097" s="15"/>
      <c r="D5097" s="15"/>
      <c r="E5097" s="15"/>
      <c r="F5097" s="15"/>
      <c r="G5097" s="15"/>
      <c r="H5097" s="15"/>
      <c r="I5097" s="15"/>
      <c r="J5097" s="15"/>
      <c r="K5097" s="15"/>
      <c r="L5097" s="15"/>
      <c r="M5097" s="15"/>
      <c r="N5097" s="15"/>
      <c r="O5097" s="15"/>
      <c r="P5097" s="15"/>
      <c r="Q5097" s="15"/>
      <c r="R5097" s="15"/>
      <c r="S5097" s="15"/>
      <c r="T5097" s="15"/>
      <c r="U5097" s="15"/>
      <c r="V5097" s="15"/>
      <c r="W5097" s="15"/>
      <c r="X5097" s="36"/>
      <c r="Y5097" s="15"/>
    </row>
    <row r="5098" spans="2:25" x14ac:dyDescent="0.2">
      <c r="B5098" s="35"/>
      <c r="C5098" s="15"/>
      <c r="D5098" s="15"/>
      <c r="E5098" s="15"/>
      <c r="F5098" s="15"/>
      <c r="G5098" s="15"/>
      <c r="H5098" s="15"/>
      <c r="I5098" s="15"/>
      <c r="J5098" s="15"/>
      <c r="K5098" s="15"/>
      <c r="L5098" s="15"/>
      <c r="M5098" s="15"/>
      <c r="N5098" s="15"/>
      <c r="O5098" s="15"/>
      <c r="P5098" s="15"/>
      <c r="Q5098" s="15"/>
      <c r="R5098" s="15"/>
      <c r="S5098" s="15"/>
      <c r="T5098" s="15"/>
      <c r="U5098" s="15"/>
      <c r="V5098" s="15"/>
      <c r="W5098" s="15"/>
      <c r="X5098" s="36"/>
      <c r="Y5098" s="15"/>
    </row>
    <row r="5099" spans="2:25" x14ac:dyDescent="0.2">
      <c r="B5099" s="35"/>
      <c r="C5099" s="15"/>
      <c r="D5099" s="15"/>
      <c r="E5099" s="15"/>
      <c r="F5099" s="15"/>
      <c r="G5099" s="15"/>
      <c r="H5099" s="15"/>
      <c r="I5099" s="15"/>
      <c r="J5099" s="15"/>
      <c r="K5099" s="15"/>
      <c r="L5099" s="15"/>
      <c r="M5099" s="15"/>
      <c r="N5099" s="15"/>
      <c r="O5099" s="15"/>
      <c r="P5099" s="15"/>
      <c r="Q5099" s="15"/>
      <c r="R5099" s="15"/>
      <c r="S5099" s="15"/>
      <c r="T5099" s="15"/>
      <c r="U5099" s="15"/>
      <c r="V5099" s="15"/>
      <c r="W5099" s="15"/>
      <c r="X5099" s="36"/>
      <c r="Y5099" s="15"/>
    </row>
    <row r="5100" spans="2:25" x14ac:dyDescent="0.2">
      <c r="B5100" s="35"/>
      <c r="C5100" s="15"/>
      <c r="D5100" s="15"/>
      <c r="E5100" s="15"/>
      <c r="F5100" s="15"/>
      <c r="G5100" s="15"/>
      <c r="H5100" s="15"/>
      <c r="I5100" s="15"/>
      <c r="J5100" s="15"/>
      <c r="K5100" s="15"/>
      <c r="L5100" s="15"/>
      <c r="M5100" s="15"/>
      <c r="N5100" s="15"/>
      <c r="O5100" s="15"/>
      <c r="P5100" s="15"/>
      <c r="Q5100" s="15"/>
      <c r="R5100" s="15"/>
      <c r="S5100" s="15"/>
      <c r="T5100" s="15"/>
      <c r="U5100" s="15"/>
      <c r="V5100" s="15"/>
      <c r="W5100" s="15"/>
      <c r="X5100" s="36"/>
      <c r="Y5100" s="15"/>
    </row>
    <row r="5101" spans="2:25" x14ac:dyDescent="0.2">
      <c r="B5101" s="35"/>
      <c r="C5101" s="15"/>
      <c r="D5101" s="15"/>
      <c r="E5101" s="15"/>
      <c r="F5101" s="15"/>
      <c r="G5101" s="15"/>
      <c r="H5101" s="15"/>
      <c r="I5101" s="15"/>
      <c r="J5101" s="15"/>
      <c r="K5101" s="15"/>
      <c r="L5101" s="15"/>
      <c r="M5101" s="15"/>
      <c r="N5101" s="15"/>
      <c r="O5101" s="15"/>
      <c r="P5101" s="15"/>
      <c r="Q5101" s="15"/>
      <c r="R5101" s="15"/>
      <c r="S5101" s="15"/>
      <c r="T5101" s="15"/>
      <c r="U5101" s="15"/>
      <c r="V5101" s="15"/>
      <c r="W5101" s="15"/>
      <c r="X5101" s="36"/>
      <c r="Y5101" s="15"/>
    </row>
    <row r="5102" spans="2:25" x14ac:dyDescent="0.2">
      <c r="B5102" s="35"/>
      <c r="C5102" s="15"/>
      <c r="D5102" s="15"/>
      <c r="E5102" s="15"/>
      <c r="F5102" s="15"/>
      <c r="G5102" s="15"/>
      <c r="H5102" s="15"/>
      <c r="I5102" s="15"/>
      <c r="J5102" s="15"/>
      <c r="K5102" s="15"/>
      <c r="L5102" s="15"/>
      <c r="M5102" s="15"/>
      <c r="N5102" s="15"/>
      <c r="O5102" s="15"/>
      <c r="P5102" s="15"/>
      <c r="Q5102" s="15"/>
      <c r="R5102" s="15"/>
      <c r="S5102" s="15"/>
      <c r="T5102" s="15"/>
      <c r="U5102" s="15"/>
      <c r="V5102" s="15"/>
      <c r="W5102" s="15"/>
      <c r="X5102" s="36"/>
      <c r="Y5102" s="15"/>
    </row>
    <row r="5103" spans="2:25" x14ac:dyDescent="0.2">
      <c r="B5103" s="35"/>
      <c r="C5103" s="15"/>
      <c r="D5103" s="15"/>
      <c r="E5103" s="15"/>
      <c r="F5103" s="15"/>
      <c r="G5103" s="15"/>
      <c r="H5103" s="15"/>
      <c r="I5103" s="15"/>
      <c r="J5103" s="15"/>
      <c r="K5103" s="15"/>
      <c r="L5103" s="15"/>
      <c r="M5103" s="15"/>
      <c r="N5103" s="15"/>
      <c r="O5103" s="15"/>
      <c r="P5103" s="15"/>
      <c r="Q5103" s="15"/>
      <c r="R5103" s="15"/>
      <c r="S5103" s="15"/>
      <c r="T5103" s="15"/>
      <c r="U5103" s="15"/>
      <c r="V5103" s="15"/>
      <c r="W5103" s="15"/>
      <c r="X5103" s="36"/>
      <c r="Y5103" s="15"/>
    </row>
    <row r="5104" spans="2:25" x14ac:dyDescent="0.2">
      <c r="B5104" s="35"/>
      <c r="C5104" s="15"/>
      <c r="D5104" s="15"/>
      <c r="E5104" s="15"/>
      <c r="F5104" s="15"/>
      <c r="G5104" s="15"/>
      <c r="H5104" s="15"/>
      <c r="I5104" s="15"/>
      <c r="J5104" s="15"/>
      <c r="K5104" s="15"/>
      <c r="L5104" s="15"/>
      <c r="M5104" s="15"/>
      <c r="N5104" s="15"/>
      <c r="O5104" s="15"/>
      <c r="P5104" s="15"/>
      <c r="Q5104" s="15"/>
      <c r="R5104" s="15"/>
      <c r="S5104" s="15"/>
      <c r="T5104" s="15"/>
      <c r="U5104" s="15"/>
      <c r="V5104" s="15"/>
      <c r="W5104" s="15"/>
      <c r="X5104" s="36"/>
      <c r="Y5104" s="15"/>
    </row>
    <row r="5105" spans="2:25" x14ac:dyDescent="0.2">
      <c r="B5105" s="35"/>
      <c r="C5105" s="15"/>
      <c r="D5105" s="15"/>
      <c r="E5105" s="15"/>
      <c r="F5105" s="15"/>
      <c r="G5105" s="15"/>
      <c r="H5105" s="15"/>
      <c r="I5105" s="15"/>
      <c r="J5105" s="15"/>
      <c r="K5105" s="15"/>
      <c r="L5105" s="15"/>
      <c r="M5105" s="15"/>
      <c r="N5105" s="15"/>
      <c r="O5105" s="15"/>
      <c r="P5105" s="15"/>
      <c r="Q5105" s="15"/>
      <c r="R5105" s="15"/>
      <c r="S5105" s="15"/>
      <c r="T5105" s="15"/>
      <c r="U5105" s="15"/>
      <c r="V5105" s="15"/>
      <c r="W5105" s="15"/>
      <c r="X5105" s="36"/>
      <c r="Y5105" s="15"/>
    </row>
    <row r="5106" spans="2:25" x14ac:dyDescent="0.2">
      <c r="B5106" s="35"/>
      <c r="C5106" s="15"/>
      <c r="D5106" s="15"/>
      <c r="E5106" s="15"/>
      <c r="F5106" s="15"/>
      <c r="G5106" s="15"/>
      <c r="H5106" s="15"/>
      <c r="I5106" s="15"/>
      <c r="J5106" s="15"/>
      <c r="K5106" s="15"/>
      <c r="L5106" s="15"/>
      <c r="M5106" s="15"/>
      <c r="N5106" s="15"/>
      <c r="O5106" s="15"/>
      <c r="P5106" s="15"/>
      <c r="Q5106" s="15"/>
      <c r="R5106" s="15"/>
      <c r="S5106" s="15"/>
      <c r="T5106" s="15"/>
      <c r="U5106" s="15"/>
      <c r="V5106" s="15"/>
      <c r="W5106" s="15"/>
      <c r="X5106" s="36"/>
      <c r="Y5106" s="15"/>
    </row>
    <row r="5107" spans="2:25" x14ac:dyDescent="0.2">
      <c r="B5107" s="35"/>
      <c r="C5107" s="15"/>
      <c r="D5107" s="15"/>
      <c r="E5107" s="15"/>
      <c r="F5107" s="15"/>
      <c r="G5107" s="15"/>
      <c r="H5107" s="15"/>
      <c r="I5107" s="15"/>
      <c r="J5107" s="15"/>
      <c r="K5107" s="15"/>
      <c r="L5107" s="15"/>
      <c r="M5107" s="15"/>
      <c r="N5107" s="15"/>
      <c r="O5107" s="15"/>
      <c r="P5107" s="15"/>
      <c r="Q5107" s="15"/>
      <c r="R5107" s="15"/>
      <c r="S5107" s="15"/>
      <c r="T5107" s="15"/>
      <c r="U5107" s="15"/>
      <c r="V5107" s="15"/>
      <c r="W5107" s="15"/>
      <c r="X5107" s="36"/>
      <c r="Y5107" s="15"/>
    </row>
    <row r="5108" spans="2:25" x14ac:dyDescent="0.2">
      <c r="B5108" s="35"/>
      <c r="C5108" s="15"/>
      <c r="D5108" s="15"/>
      <c r="E5108" s="15"/>
      <c r="F5108" s="15"/>
      <c r="G5108" s="15"/>
      <c r="H5108" s="15"/>
      <c r="I5108" s="15"/>
      <c r="J5108" s="15"/>
      <c r="K5108" s="15"/>
      <c r="L5108" s="15"/>
      <c r="M5108" s="15"/>
      <c r="N5108" s="15"/>
      <c r="O5108" s="15"/>
      <c r="P5108" s="15"/>
      <c r="Q5108" s="15"/>
      <c r="R5108" s="15"/>
      <c r="S5108" s="15"/>
      <c r="T5108" s="15"/>
      <c r="U5108" s="15"/>
      <c r="V5108" s="15"/>
      <c r="W5108" s="15"/>
      <c r="X5108" s="36"/>
      <c r="Y5108" s="15"/>
    </row>
    <row r="5109" spans="2:25" x14ac:dyDescent="0.2">
      <c r="B5109" s="35"/>
      <c r="C5109" s="15"/>
      <c r="D5109" s="15"/>
      <c r="E5109" s="15"/>
      <c r="F5109" s="15"/>
      <c r="G5109" s="15"/>
      <c r="H5109" s="15"/>
      <c r="I5109" s="15"/>
      <c r="J5109" s="15"/>
      <c r="K5109" s="15"/>
      <c r="L5109" s="15"/>
      <c r="M5109" s="15"/>
      <c r="N5109" s="15"/>
      <c r="O5109" s="15"/>
      <c r="P5109" s="15"/>
      <c r="Q5109" s="15"/>
      <c r="R5109" s="15"/>
      <c r="S5109" s="15"/>
      <c r="T5109" s="15"/>
      <c r="U5109" s="15"/>
      <c r="V5109" s="15"/>
      <c r="W5109" s="15"/>
      <c r="X5109" s="36"/>
      <c r="Y5109" s="15"/>
    </row>
    <row r="5110" spans="2:25" x14ac:dyDescent="0.2">
      <c r="B5110" s="35"/>
      <c r="C5110" s="15"/>
      <c r="D5110" s="15"/>
      <c r="E5110" s="15"/>
      <c r="F5110" s="15"/>
      <c r="G5110" s="15"/>
      <c r="H5110" s="15"/>
      <c r="I5110" s="15"/>
      <c r="J5110" s="15"/>
      <c r="K5110" s="15"/>
      <c r="L5110" s="15"/>
      <c r="M5110" s="15"/>
      <c r="N5110" s="15"/>
      <c r="O5110" s="15"/>
      <c r="P5110" s="15"/>
      <c r="Q5110" s="15"/>
      <c r="R5110" s="15"/>
      <c r="S5110" s="15"/>
      <c r="T5110" s="15"/>
      <c r="U5110" s="15"/>
      <c r="V5110" s="15"/>
      <c r="W5110" s="15"/>
      <c r="X5110" s="36"/>
      <c r="Y5110" s="15"/>
    </row>
    <row r="5111" spans="2:25" x14ac:dyDescent="0.2">
      <c r="B5111" s="35"/>
      <c r="C5111" s="15"/>
      <c r="D5111" s="15"/>
      <c r="E5111" s="15"/>
      <c r="F5111" s="15"/>
      <c r="G5111" s="15"/>
      <c r="H5111" s="15"/>
      <c r="I5111" s="15"/>
      <c r="J5111" s="15"/>
      <c r="K5111" s="15"/>
      <c r="L5111" s="15"/>
      <c r="M5111" s="15"/>
      <c r="N5111" s="15"/>
      <c r="O5111" s="15"/>
      <c r="P5111" s="15"/>
      <c r="Q5111" s="15"/>
      <c r="R5111" s="15"/>
      <c r="S5111" s="15"/>
      <c r="T5111" s="15"/>
      <c r="U5111" s="15"/>
      <c r="V5111" s="15"/>
      <c r="W5111" s="15"/>
      <c r="X5111" s="36"/>
      <c r="Y5111" s="15"/>
    </row>
    <row r="5112" spans="2:25" x14ac:dyDescent="0.2">
      <c r="B5112" s="35"/>
      <c r="C5112" s="15"/>
      <c r="D5112" s="15"/>
      <c r="E5112" s="15"/>
      <c r="F5112" s="15"/>
      <c r="G5112" s="15"/>
      <c r="H5112" s="15"/>
      <c r="I5112" s="15"/>
      <c r="J5112" s="15"/>
      <c r="K5112" s="15"/>
      <c r="L5112" s="15"/>
      <c r="M5112" s="15"/>
      <c r="N5112" s="15"/>
      <c r="O5112" s="15"/>
      <c r="P5112" s="15"/>
      <c r="Q5112" s="15"/>
      <c r="R5112" s="15"/>
      <c r="S5112" s="15"/>
      <c r="T5112" s="15"/>
      <c r="U5112" s="15"/>
      <c r="V5112" s="15"/>
      <c r="W5112" s="15"/>
      <c r="X5112" s="36"/>
      <c r="Y5112" s="15"/>
    </row>
    <row r="5113" spans="2:25" x14ac:dyDescent="0.2">
      <c r="B5113" s="35"/>
      <c r="C5113" s="15"/>
      <c r="D5113" s="15"/>
      <c r="E5113" s="15"/>
      <c r="F5113" s="15"/>
      <c r="G5113" s="15"/>
      <c r="H5113" s="15"/>
      <c r="I5113" s="15"/>
      <c r="J5113" s="15"/>
      <c r="K5113" s="15"/>
      <c r="L5113" s="15"/>
      <c r="M5113" s="15"/>
      <c r="N5113" s="15"/>
      <c r="O5113" s="15"/>
      <c r="P5113" s="15"/>
      <c r="Q5113" s="15"/>
      <c r="R5113" s="15"/>
      <c r="S5113" s="15"/>
      <c r="T5113" s="15"/>
      <c r="U5113" s="15"/>
      <c r="V5113" s="15"/>
      <c r="W5113" s="15"/>
      <c r="X5113" s="36"/>
      <c r="Y5113" s="15"/>
    </row>
    <row r="5114" spans="2:25" x14ac:dyDescent="0.2">
      <c r="B5114" s="35"/>
      <c r="C5114" s="15"/>
      <c r="D5114" s="15"/>
      <c r="E5114" s="15"/>
      <c r="F5114" s="15"/>
      <c r="G5114" s="15"/>
      <c r="H5114" s="15"/>
      <c r="I5114" s="15"/>
      <c r="J5114" s="15"/>
      <c r="K5114" s="15"/>
      <c r="L5114" s="15"/>
      <c r="M5114" s="15"/>
      <c r="N5114" s="15"/>
      <c r="O5114" s="15"/>
      <c r="P5114" s="15"/>
      <c r="Q5114" s="15"/>
      <c r="R5114" s="15"/>
      <c r="S5114" s="15"/>
      <c r="T5114" s="15"/>
      <c r="U5114" s="15"/>
      <c r="V5114" s="15"/>
      <c r="W5114" s="15"/>
      <c r="X5114" s="36"/>
      <c r="Y5114" s="15"/>
    </row>
    <row r="5115" spans="2:25" x14ac:dyDescent="0.2">
      <c r="B5115" s="35"/>
      <c r="C5115" s="15"/>
      <c r="D5115" s="15"/>
      <c r="E5115" s="15"/>
      <c r="F5115" s="15"/>
      <c r="G5115" s="15"/>
      <c r="H5115" s="15"/>
      <c r="I5115" s="15"/>
      <c r="J5115" s="15"/>
      <c r="K5115" s="15"/>
      <c r="L5115" s="15"/>
      <c r="M5115" s="15"/>
      <c r="N5115" s="15"/>
      <c r="O5115" s="15"/>
      <c r="P5115" s="15"/>
      <c r="Q5115" s="15"/>
      <c r="R5115" s="15"/>
      <c r="S5115" s="15"/>
      <c r="T5115" s="15"/>
      <c r="U5115" s="15"/>
      <c r="V5115" s="15"/>
      <c r="W5115" s="15"/>
      <c r="X5115" s="36"/>
      <c r="Y5115" s="15"/>
    </row>
    <row r="5116" spans="2:25" x14ac:dyDescent="0.2">
      <c r="B5116" s="35"/>
      <c r="C5116" s="15"/>
      <c r="D5116" s="15"/>
      <c r="E5116" s="15"/>
      <c r="F5116" s="15"/>
      <c r="G5116" s="15"/>
      <c r="H5116" s="15"/>
      <c r="I5116" s="15"/>
      <c r="J5116" s="15"/>
      <c r="K5116" s="15"/>
      <c r="L5116" s="15"/>
      <c r="M5116" s="15"/>
      <c r="N5116" s="15"/>
      <c r="O5116" s="15"/>
      <c r="P5116" s="15"/>
      <c r="Q5116" s="15"/>
      <c r="R5116" s="15"/>
      <c r="S5116" s="15"/>
      <c r="T5116" s="15"/>
      <c r="U5116" s="15"/>
      <c r="V5116" s="15"/>
      <c r="W5116" s="15"/>
      <c r="X5116" s="36"/>
      <c r="Y5116" s="15"/>
    </row>
    <row r="5117" spans="2:25" x14ac:dyDescent="0.2">
      <c r="B5117" s="35"/>
      <c r="C5117" s="15"/>
      <c r="D5117" s="15"/>
      <c r="E5117" s="15"/>
      <c r="F5117" s="15"/>
      <c r="G5117" s="15"/>
      <c r="H5117" s="15"/>
      <c r="I5117" s="15"/>
      <c r="J5117" s="15"/>
      <c r="K5117" s="15"/>
      <c r="L5117" s="15"/>
      <c r="M5117" s="15"/>
      <c r="N5117" s="15"/>
      <c r="O5117" s="15"/>
      <c r="P5117" s="15"/>
      <c r="Q5117" s="15"/>
      <c r="R5117" s="15"/>
      <c r="S5117" s="15"/>
      <c r="T5117" s="15"/>
      <c r="U5117" s="15"/>
      <c r="V5117" s="15"/>
      <c r="W5117" s="15"/>
      <c r="X5117" s="36"/>
      <c r="Y5117" s="15"/>
    </row>
    <row r="5118" spans="2:25" x14ac:dyDescent="0.2">
      <c r="B5118" s="35"/>
      <c r="C5118" s="15"/>
      <c r="D5118" s="15"/>
      <c r="E5118" s="15"/>
      <c r="F5118" s="15"/>
      <c r="G5118" s="15"/>
      <c r="H5118" s="15"/>
      <c r="I5118" s="15"/>
      <c r="J5118" s="15"/>
      <c r="K5118" s="15"/>
      <c r="L5118" s="15"/>
      <c r="M5118" s="15"/>
      <c r="N5118" s="15"/>
      <c r="O5118" s="15"/>
      <c r="P5118" s="15"/>
      <c r="Q5118" s="15"/>
      <c r="R5118" s="15"/>
      <c r="S5118" s="15"/>
      <c r="T5118" s="15"/>
      <c r="U5118" s="15"/>
      <c r="V5118" s="15"/>
      <c r="W5118" s="15"/>
      <c r="X5118" s="36"/>
      <c r="Y5118" s="15"/>
    </row>
    <row r="5119" spans="2:25" x14ac:dyDescent="0.2">
      <c r="B5119" s="35"/>
      <c r="C5119" s="15"/>
      <c r="D5119" s="15"/>
      <c r="E5119" s="15"/>
      <c r="F5119" s="15"/>
      <c r="G5119" s="15"/>
      <c r="H5119" s="15"/>
      <c r="I5119" s="15"/>
      <c r="J5119" s="15"/>
      <c r="K5119" s="15"/>
      <c r="L5119" s="15"/>
      <c r="M5119" s="15"/>
      <c r="N5119" s="15"/>
      <c r="O5119" s="15"/>
      <c r="P5119" s="15"/>
      <c r="Q5119" s="15"/>
      <c r="R5119" s="15"/>
      <c r="S5119" s="15"/>
      <c r="T5119" s="15"/>
      <c r="U5119" s="15"/>
      <c r="V5119" s="15"/>
      <c r="W5119" s="15"/>
      <c r="X5119" s="36"/>
      <c r="Y5119" s="15"/>
    </row>
    <row r="5120" spans="2:25" x14ac:dyDescent="0.2">
      <c r="B5120" s="35"/>
      <c r="C5120" s="15"/>
      <c r="D5120" s="15"/>
      <c r="E5120" s="15"/>
      <c r="F5120" s="15"/>
      <c r="G5120" s="15"/>
      <c r="H5120" s="15"/>
      <c r="I5120" s="15"/>
      <c r="J5120" s="15"/>
      <c r="K5120" s="15"/>
      <c r="L5120" s="15"/>
      <c r="M5120" s="15"/>
      <c r="N5120" s="15"/>
      <c r="O5120" s="15"/>
      <c r="P5120" s="15"/>
      <c r="Q5120" s="15"/>
      <c r="R5120" s="15"/>
      <c r="S5120" s="15"/>
      <c r="T5120" s="15"/>
      <c r="U5120" s="15"/>
      <c r="V5120" s="15"/>
      <c r="W5120" s="15"/>
      <c r="X5120" s="36"/>
      <c r="Y5120" s="15"/>
    </row>
    <row r="5121" spans="2:25" x14ac:dyDescent="0.2">
      <c r="B5121" s="35"/>
      <c r="C5121" s="15"/>
      <c r="D5121" s="15"/>
      <c r="E5121" s="15"/>
      <c r="F5121" s="15"/>
      <c r="G5121" s="15"/>
      <c r="H5121" s="15"/>
      <c r="I5121" s="15"/>
      <c r="J5121" s="15"/>
      <c r="K5121" s="15"/>
      <c r="L5121" s="15"/>
      <c r="M5121" s="15"/>
      <c r="N5121" s="15"/>
      <c r="O5121" s="15"/>
      <c r="P5121" s="15"/>
      <c r="Q5121" s="15"/>
      <c r="R5121" s="15"/>
      <c r="S5121" s="15"/>
      <c r="T5121" s="15"/>
      <c r="U5121" s="15"/>
      <c r="V5121" s="15"/>
      <c r="W5121" s="15"/>
      <c r="X5121" s="36"/>
      <c r="Y5121" s="15"/>
    </row>
    <row r="5122" spans="2:25" x14ac:dyDescent="0.2">
      <c r="B5122" s="35"/>
      <c r="C5122" s="15"/>
      <c r="D5122" s="15"/>
      <c r="E5122" s="15"/>
      <c r="F5122" s="15"/>
      <c r="G5122" s="15"/>
      <c r="H5122" s="15"/>
      <c r="I5122" s="15"/>
      <c r="J5122" s="15"/>
      <c r="K5122" s="15"/>
      <c r="L5122" s="15"/>
      <c r="M5122" s="15"/>
      <c r="N5122" s="15"/>
      <c r="O5122" s="15"/>
      <c r="P5122" s="15"/>
      <c r="Q5122" s="15"/>
      <c r="R5122" s="15"/>
      <c r="S5122" s="15"/>
      <c r="T5122" s="15"/>
      <c r="U5122" s="15"/>
      <c r="V5122" s="15"/>
      <c r="W5122" s="15"/>
      <c r="X5122" s="36"/>
      <c r="Y5122" s="15"/>
    </row>
    <row r="5123" spans="2:25" x14ac:dyDescent="0.2">
      <c r="B5123" s="35"/>
      <c r="C5123" s="15"/>
      <c r="D5123" s="15"/>
      <c r="E5123" s="15"/>
      <c r="F5123" s="15"/>
      <c r="G5123" s="15"/>
      <c r="H5123" s="15"/>
      <c r="I5123" s="15"/>
      <c r="J5123" s="15"/>
      <c r="K5123" s="15"/>
      <c r="L5123" s="15"/>
      <c r="M5123" s="15"/>
      <c r="N5123" s="15"/>
      <c r="O5123" s="15"/>
      <c r="P5123" s="15"/>
      <c r="Q5123" s="15"/>
      <c r="R5123" s="15"/>
      <c r="S5123" s="15"/>
      <c r="T5123" s="15"/>
      <c r="U5123" s="15"/>
      <c r="V5123" s="15"/>
      <c r="W5123" s="15"/>
      <c r="X5123" s="36"/>
      <c r="Y5123" s="15"/>
    </row>
    <row r="5124" spans="2:25" x14ac:dyDescent="0.2">
      <c r="B5124" s="35"/>
      <c r="C5124" s="15"/>
      <c r="D5124" s="15"/>
      <c r="E5124" s="15"/>
      <c r="F5124" s="15"/>
      <c r="G5124" s="15"/>
      <c r="H5124" s="15"/>
      <c r="I5124" s="15"/>
      <c r="J5124" s="15"/>
      <c r="K5124" s="15"/>
      <c r="L5124" s="15"/>
      <c r="M5124" s="15"/>
      <c r="N5124" s="15"/>
      <c r="O5124" s="15"/>
      <c r="P5124" s="15"/>
      <c r="Q5124" s="15"/>
      <c r="R5124" s="15"/>
      <c r="S5124" s="15"/>
      <c r="T5124" s="15"/>
      <c r="U5124" s="15"/>
      <c r="V5124" s="15"/>
      <c r="W5124" s="15"/>
      <c r="X5124" s="36"/>
      <c r="Y5124" s="15"/>
    </row>
    <row r="5125" spans="2:25" x14ac:dyDescent="0.2">
      <c r="B5125" s="35"/>
      <c r="C5125" s="15"/>
      <c r="D5125" s="15"/>
      <c r="E5125" s="15"/>
      <c r="F5125" s="15"/>
      <c r="G5125" s="15"/>
      <c r="H5125" s="15"/>
      <c r="I5125" s="15"/>
      <c r="J5125" s="15"/>
      <c r="K5125" s="15"/>
      <c r="L5125" s="15"/>
      <c r="M5125" s="15"/>
      <c r="N5125" s="15"/>
      <c r="O5125" s="15"/>
      <c r="P5125" s="15"/>
      <c r="Q5125" s="15"/>
      <c r="R5125" s="15"/>
      <c r="S5125" s="15"/>
      <c r="T5125" s="15"/>
      <c r="U5125" s="15"/>
      <c r="V5125" s="15"/>
      <c r="W5125" s="15"/>
      <c r="X5125" s="36"/>
      <c r="Y5125" s="15"/>
    </row>
    <row r="5126" spans="2:25" x14ac:dyDescent="0.2">
      <c r="B5126" s="35"/>
      <c r="C5126" s="15"/>
      <c r="D5126" s="15"/>
      <c r="E5126" s="15"/>
      <c r="F5126" s="15"/>
      <c r="G5126" s="15"/>
      <c r="H5126" s="15"/>
      <c r="I5126" s="15"/>
      <c r="J5126" s="15"/>
      <c r="K5126" s="15"/>
      <c r="L5126" s="15"/>
      <c r="M5126" s="15"/>
      <c r="N5126" s="15"/>
      <c r="O5126" s="15"/>
      <c r="P5126" s="15"/>
      <c r="Q5126" s="15"/>
      <c r="R5126" s="15"/>
      <c r="S5126" s="15"/>
      <c r="T5126" s="15"/>
      <c r="U5126" s="15"/>
      <c r="V5126" s="15"/>
      <c r="W5126" s="15"/>
      <c r="X5126" s="36"/>
      <c r="Y5126" s="15"/>
    </row>
    <row r="5127" spans="2:25" x14ac:dyDescent="0.2">
      <c r="B5127" s="35"/>
      <c r="C5127" s="15"/>
      <c r="D5127" s="15"/>
      <c r="E5127" s="15"/>
      <c r="F5127" s="15"/>
      <c r="G5127" s="15"/>
      <c r="H5127" s="15"/>
      <c r="I5127" s="15"/>
      <c r="J5127" s="15"/>
      <c r="K5127" s="15"/>
      <c r="L5127" s="15"/>
      <c r="M5127" s="15"/>
      <c r="N5127" s="15"/>
      <c r="O5127" s="15"/>
      <c r="P5127" s="15"/>
      <c r="Q5127" s="15"/>
      <c r="R5127" s="15"/>
      <c r="S5127" s="15"/>
      <c r="T5127" s="15"/>
      <c r="U5127" s="15"/>
      <c r="V5127" s="15"/>
      <c r="W5127" s="15"/>
      <c r="X5127" s="36"/>
      <c r="Y5127" s="15"/>
    </row>
    <row r="5128" spans="2:25" x14ac:dyDescent="0.2">
      <c r="B5128" s="35"/>
      <c r="C5128" s="15"/>
      <c r="D5128" s="15"/>
      <c r="E5128" s="15"/>
      <c r="F5128" s="15"/>
      <c r="G5128" s="15"/>
      <c r="H5128" s="15"/>
      <c r="I5128" s="15"/>
      <c r="J5128" s="15"/>
      <c r="K5128" s="15"/>
      <c r="L5128" s="15"/>
      <c r="M5128" s="15"/>
      <c r="N5128" s="15"/>
      <c r="O5128" s="15"/>
      <c r="P5128" s="15"/>
      <c r="Q5128" s="15"/>
      <c r="R5128" s="15"/>
      <c r="S5128" s="15"/>
      <c r="T5128" s="15"/>
      <c r="U5128" s="15"/>
      <c r="V5128" s="15"/>
      <c r="W5128" s="15"/>
      <c r="X5128" s="36"/>
      <c r="Y5128" s="15"/>
    </row>
    <row r="5129" spans="2:25" x14ac:dyDescent="0.2">
      <c r="B5129" s="35"/>
      <c r="C5129" s="15"/>
      <c r="D5129" s="15"/>
      <c r="E5129" s="15"/>
      <c r="F5129" s="15"/>
      <c r="G5129" s="15"/>
      <c r="H5129" s="15"/>
      <c r="I5129" s="15"/>
      <c r="J5129" s="15"/>
      <c r="K5129" s="15"/>
      <c r="L5129" s="15"/>
      <c r="M5129" s="15"/>
      <c r="N5129" s="15"/>
      <c r="O5129" s="15"/>
      <c r="P5129" s="15"/>
      <c r="Q5129" s="15"/>
      <c r="R5129" s="15"/>
      <c r="S5129" s="15"/>
      <c r="T5129" s="15"/>
      <c r="U5129" s="15"/>
      <c r="V5129" s="15"/>
      <c r="W5129" s="15"/>
      <c r="X5129" s="36"/>
      <c r="Y5129" s="15"/>
    </row>
    <row r="5130" spans="2:25" x14ac:dyDescent="0.2">
      <c r="B5130" s="35"/>
      <c r="C5130" s="15"/>
      <c r="D5130" s="15"/>
      <c r="E5130" s="15"/>
      <c r="F5130" s="15"/>
      <c r="G5130" s="15"/>
      <c r="H5130" s="15"/>
      <c r="I5130" s="15"/>
      <c r="J5130" s="15"/>
      <c r="K5130" s="15"/>
      <c r="L5130" s="15"/>
      <c r="M5130" s="15"/>
      <c r="N5130" s="15"/>
      <c r="O5130" s="15"/>
      <c r="P5130" s="15"/>
      <c r="Q5130" s="15"/>
      <c r="R5130" s="15"/>
      <c r="S5130" s="15"/>
      <c r="T5130" s="15"/>
      <c r="U5130" s="15"/>
      <c r="V5130" s="15"/>
      <c r="W5130" s="15"/>
      <c r="X5130" s="36"/>
      <c r="Y5130" s="15"/>
    </row>
    <row r="5131" spans="2:25" x14ac:dyDescent="0.2">
      <c r="B5131" s="35"/>
      <c r="C5131" s="15"/>
      <c r="D5131" s="15"/>
      <c r="E5131" s="15"/>
      <c r="F5131" s="15"/>
      <c r="G5131" s="15"/>
      <c r="H5131" s="15"/>
      <c r="I5131" s="15"/>
      <c r="J5131" s="15"/>
      <c r="K5131" s="15"/>
      <c r="L5131" s="15"/>
      <c r="M5131" s="15"/>
      <c r="N5131" s="15"/>
      <c r="O5131" s="15"/>
      <c r="P5131" s="15"/>
      <c r="Q5131" s="15"/>
      <c r="R5131" s="15"/>
      <c r="S5131" s="15"/>
      <c r="T5131" s="15"/>
      <c r="U5131" s="15"/>
      <c r="V5131" s="15"/>
      <c r="W5131" s="15"/>
      <c r="X5131" s="36"/>
      <c r="Y5131" s="15"/>
    </row>
    <row r="5132" spans="2:25" x14ac:dyDescent="0.2">
      <c r="B5132" s="35"/>
      <c r="C5132" s="15"/>
      <c r="D5132" s="15"/>
      <c r="E5132" s="15"/>
      <c r="F5132" s="15"/>
      <c r="G5132" s="15"/>
      <c r="H5132" s="15"/>
      <c r="I5132" s="15"/>
      <c r="J5132" s="15"/>
      <c r="K5132" s="15"/>
      <c r="L5132" s="15"/>
      <c r="M5132" s="15"/>
      <c r="N5132" s="15"/>
      <c r="O5132" s="15"/>
      <c r="P5132" s="15"/>
      <c r="Q5132" s="15"/>
      <c r="R5132" s="15"/>
      <c r="S5132" s="15"/>
      <c r="T5132" s="15"/>
      <c r="U5132" s="15"/>
      <c r="V5132" s="15"/>
      <c r="W5132" s="15"/>
      <c r="X5132" s="36"/>
      <c r="Y5132" s="15"/>
    </row>
    <row r="5133" spans="2:25" x14ac:dyDescent="0.2">
      <c r="B5133" s="35"/>
      <c r="C5133" s="15"/>
      <c r="D5133" s="15"/>
      <c r="E5133" s="15"/>
      <c r="F5133" s="15"/>
      <c r="G5133" s="15"/>
      <c r="H5133" s="15"/>
      <c r="I5133" s="15"/>
      <c r="J5133" s="15"/>
      <c r="K5133" s="15"/>
      <c r="L5133" s="15"/>
      <c r="M5133" s="15"/>
      <c r="N5133" s="15"/>
      <c r="O5133" s="15"/>
      <c r="P5133" s="15"/>
      <c r="Q5133" s="15"/>
      <c r="R5133" s="15"/>
      <c r="S5133" s="15"/>
      <c r="T5133" s="15"/>
      <c r="U5133" s="15"/>
      <c r="V5133" s="15"/>
      <c r="W5133" s="15"/>
      <c r="X5133" s="36"/>
      <c r="Y5133" s="15"/>
    </row>
    <row r="5134" spans="2:25" x14ac:dyDescent="0.2">
      <c r="B5134" s="35"/>
      <c r="C5134" s="15"/>
      <c r="D5134" s="15"/>
      <c r="E5134" s="15"/>
      <c r="F5134" s="15"/>
      <c r="G5134" s="15"/>
      <c r="H5134" s="15"/>
      <c r="I5134" s="15"/>
      <c r="J5134" s="15"/>
      <c r="K5134" s="15"/>
      <c r="L5134" s="15"/>
      <c r="M5134" s="15"/>
      <c r="N5134" s="15"/>
      <c r="O5134" s="15"/>
      <c r="P5134" s="15"/>
      <c r="Q5134" s="15"/>
      <c r="R5134" s="15"/>
      <c r="S5134" s="15"/>
      <c r="T5134" s="15"/>
      <c r="U5134" s="15"/>
      <c r="V5134" s="15"/>
      <c r="W5134" s="15"/>
      <c r="X5134" s="36"/>
      <c r="Y5134" s="15"/>
    </row>
    <row r="5135" spans="2:25" x14ac:dyDescent="0.2">
      <c r="B5135" s="35"/>
      <c r="C5135" s="15"/>
      <c r="D5135" s="15"/>
      <c r="E5135" s="15"/>
      <c r="F5135" s="15"/>
      <c r="G5135" s="15"/>
      <c r="H5135" s="15"/>
      <c r="I5135" s="15"/>
      <c r="J5135" s="15"/>
      <c r="K5135" s="15"/>
      <c r="L5135" s="15"/>
      <c r="M5135" s="15"/>
      <c r="N5135" s="15"/>
      <c r="O5135" s="15"/>
      <c r="P5135" s="15"/>
      <c r="Q5135" s="15"/>
      <c r="R5135" s="15"/>
      <c r="S5135" s="15"/>
      <c r="T5135" s="15"/>
      <c r="U5135" s="15"/>
      <c r="V5135" s="15"/>
      <c r="W5135" s="15"/>
      <c r="X5135" s="36"/>
      <c r="Y5135" s="15"/>
    </row>
    <row r="5136" spans="2:25" x14ac:dyDescent="0.2">
      <c r="B5136" s="35"/>
      <c r="C5136" s="15"/>
      <c r="D5136" s="15"/>
      <c r="E5136" s="15"/>
      <c r="F5136" s="15"/>
      <c r="G5136" s="15"/>
      <c r="H5136" s="15"/>
      <c r="I5136" s="15"/>
      <c r="J5136" s="15"/>
      <c r="K5136" s="15"/>
      <c r="L5136" s="15"/>
      <c r="M5136" s="15"/>
      <c r="N5136" s="15"/>
      <c r="O5136" s="15"/>
      <c r="P5136" s="15"/>
      <c r="Q5136" s="15"/>
      <c r="R5136" s="15"/>
      <c r="S5136" s="15"/>
      <c r="T5136" s="15"/>
      <c r="U5136" s="15"/>
      <c r="V5136" s="15"/>
      <c r="W5136" s="15"/>
      <c r="X5136" s="36"/>
      <c r="Y5136" s="15"/>
    </row>
    <row r="5137" spans="2:25" x14ac:dyDescent="0.2">
      <c r="B5137" s="35"/>
      <c r="C5137" s="15"/>
      <c r="D5137" s="15"/>
      <c r="E5137" s="15"/>
      <c r="F5137" s="15"/>
      <c r="G5137" s="15"/>
      <c r="H5137" s="15"/>
      <c r="I5137" s="15"/>
      <c r="J5137" s="15"/>
      <c r="K5137" s="15"/>
      <c r="L5137" s="15"/>
      <c r="M5137" s="15"/>
      <c r="N5137" s="15"/>
      <c r="O5137" s="15"/>
      <c r="P5137" s="15"/>
      <c r="Q5137" s="15"/>
      <c r="R5137" s="15"/>
      <c r="S5137" s="15"/>
      <c r="T5137" s="15"/>
      <c r="U5137" s="15"/>
      <c r="V5137" s="15"/>
      <c r="W5137" s="15"/>
      <c r="X5137" s="36"/>
      <c r="Y5137" s="15"/>
    </row>
    <row r="5138" spans="2:25" x14ac:dyDescent="0.2">
      <c r="B5138" s="35"/>
      <c r="C5138" s="15"/>
      <c r="D5138" s="15"/>
      <c r="E5138" s="15"/>
      <c r="F5138" s="15"/>
      <c r="G5138" s="15"/>
      <c r="H5138" s="15"/>
      <c r="I5138" s="15"/>
      <c r="J5138" s="15"/>
      <c r="K5138" s="15"/>
      <c r="L5138" s="15"/>
      <c r="M5138" s="15"/>
      <c r="N5138" s="15"/>
      <c r="O5138" s="15"/>
      <c r="P5138" s="15"/>
      <c r="Q5138" s="15"/>
      <c r="R5138" s="15"/>
      <c r="S5138" s="15"/>
      <c r="T5138" s="15"/>
      <c r="U5138" s="15"/>
      <c r="V5138" s="15"/>
      <c r="W5138" s="15"/>
      <c r="X5138" s="36"/>
      <c r="Y5138" s="15"/>
    </row>
    <row r="5139" spans="2:25" x14ac:dyDescent="0.2">
      <c r="B5139" s="35"/>
      <c r="C5139" s="15"/>
      <c r="D5139" s="15"/>
      <c r="E5139" s="15"/>
      <c r="F5139" s="15"/>
      <c r="G5139" s="15"/>
      <c r="H5139" s="15"/>
      <c r="I5139" s="15"/>
      <c r="J5139" s="15"/>
      <c r="K5139" s="15"/>
      <c r="L5139" s="15"/>
      <c r="M5139" s="15"/>
      <c r="N5139" s="15"/>
      <c r="O5139" s="15"/>
      <c r="P5139" s="15"/>
      <c r="Q5139" s="15"/>
      <c r="R5139" s="15"/>
      <c r="S5139" s="15"/>
      <c r="T5139" s="15"/>
      <c r="U5139" s="15"/>
      <c r="V5139" s="15"/>
      <c r="W5139" s="15"/>
      <c r="X5139" s="36"/>
      <c r="Y5139" s="15"/>
    </row>
    <row r="5140" spans="2:25" x14ac:dyDescent="0.2">
      <c r="B5140" s="35"/>
      <c r="C5140" s="15"/>
      <c r="D5140" s="15"/>
      <c r="E5140" s="15"/>
      <c r="F5140" s="15"/>
      <c r="G5140" s="15"/>
      <c r="H5140" s="15"/>
      <c r="I5140" s="15"/>
      <c r="J5140" s="15"/>
      <c r="K5140" s="15"/>
      <c r="L5140" s="15"/>
      <c r="M5140" s="15"/>
      <c r="N5140" s="15"/>
      <c r="O5140" s="15"/>
      <c r="P5140" s="15"/>
      <c r="Q5140" s="15"/>
      <c r="R5140" s="15"/>
      <c r="S5140" s="15"/>
      <c r="T5140" s="15"/>
      <c r="U5140" s="15"/>
      <c r="V5140" s="15"/>
      <c r="W5140" s="15"/>
      <c r="X5140" s="36"/>
      <c r="Y5140" s="15"/>
    </row>
    <row r="5141" spans="2:25" x14ac:dyDescent="0.2">
      <c r="B5141" s="35"/>
      <c r="C5141" s="15"/>
      <c r="D5141" s="15"/>
      <c r="E5141" s="15"/>
      <c r="F5141" s="15"/>
      <c r="G5141" s="15"/>
      <c r="H5141" s="15"/>
      <c r="I5141" s="15"/>
      <c r="J5141" s="15"/>
      <c r="K5141" s="15"/>
      <c r="L5141" s="15"/>
      <c r="M5141" s="15"/>
      <c r="N5141" s="15"/>
      <c r="O5141" s="15"/>
      <c r="P5141" s="15"/>
      <c r="Q5141" s="15"/>
      <c r="R5141" s="15"/>
      <c r="S5141" s="15"/>
      <c r="T5141" s="15"/>
      <c r="U5141" s="15"/>
      <c r="V5141" s="15"/>
      <c r="W5141" s="15"/>
      <c r="X5141" s="36"/>
      <c r="Y5141" s="15"/>
    </row>
    <row r="5142" spans="2:25" x14ac:dyDescent="0.2">
      <c r="B5142" s="35"/>
      <c r="C5142" s="15"/>
      <c r="D5142" s="15"/>
      <c r="E5142" s="15"/>
      <c r="F5142" s="15"/>
      <c r="G5142" s="15"/>
      <c r="H5142" s="15"/>
      <c r="I5142" s="15"/>
      <c r="J5142" s="15"/>
      <c r="K5142" s="15"/>
      <c r="L5142" s="15"/>
      <c r="M5142" s="15"/>
      <c r="N5142" s="15"/>
      <c r="O5142" s="15"/>
      <c r="P5142" s="15"/>
      <c r="Q5142" s="15"/>
      <c r="R5142" s="15"/>
      <c r="S5142" s="15"/>
      <c r="T5142" s="15"/>
      <c r="U5142" s="15"/>
      <c r="V5142" s="15"/>
      <c r="W5142" s="15"/>
      <c r="X5142" s="36"/>
      <c r="Y5142" s="15"/>
    </row>
    <row r="5143" spans="2:25" x14ac:dyDescent="0.2">
      <c r="B5143" s="35"/>
      <c r="C5143" s="15"/>
      <c r="D5143" s="15"/>
      <c r="E5143" s="15"/>
      <c r="F5143" s="15"/>
      <c r="G5143" s="15"/>
      <c r="H5143" s="15"/>
      <c r="I5143" s="15"/>
      <c r="J5143" s="15"/>
      <c r="K5143" s="15"/>
      <c r="L5143" s="15"/>
      <c r="M5143" s="15"/>
      <c r="N5143" s="15"/>
      <c r="O5143" s="15"/>
      <c r="P5143" s="15"/>
      <c r="Q5143" s="15"/>
      <c r="R5143" s="15"/>
      <c r="S5143" s="15"/>
      <c r="T5143" s="15"/>
      <c r="U5143" s="15"/>
      <c r="V5143" s="15"/>
      <c r="W5143" s="15"/>
      <c r="X5143" s="36"/>
      <c r="Y5143" s="15"/>
    </row>
    <row r="5144" spans="2:25" x14ac:dyDescent="0.2">
      <c r="B5144" s="35"/>
      <c r="C5144" s="15"/>
      <c r="D5144" s="15"/>
      <c r="E5144" s="15"/>
      <c r="F5144" s="15"/>
      <c r="G5144" s="15"/>
      <c r="H5144" s="15"/>
      <c r="I5144" s="15"/>
      <c r="J5144" s="15"/>
      <c r="K5144" s="15"/>
      <c r="L5144" s="15"/>
      <c r="M5144" s="15"/>
      <c r="N5144" s="15"/>
      <c r="O5144" s="15"/>
      <c r="P5144" s="15"/>
      <c r="Q5144" s="15"/>
      <c r="R5144" s="15"/>
      <c r="S5144" s="15"/>
      <c r="T5144" s="15"/>
      <c r="U5144" s="15"/>
      <c r="V5144" s="15"/>
      <c r="W5144" s="15"/>
      <c r="X5144" s="36"/>
      <c r="Y5144" s="15"/>
    </row>
    <row r="5145" spans="2:25" x14ac:dyDescent="0.2">
      <c r="B5145" s="35"/>
      <c r="C5145" s="15"/>
      <c r="D5145" s="15"/>
      <c r="E5145" s="15"/>
      <c r="F5145" s="15"/>
      <c r="G5145" s="15"/>
      <c r="H5145" s="15"/>
      <c r="I5145" s="15"/>
      <c r="J5145" s="15"/>
      <c r="K5145" s="15"/>
      <c r="L5145" s="15"/>
      <c r="M5145" s="15"/>
      <c r="N5145" s="15"/>
      <c r="O5145" s="15"/>
      <c r="P5145" s="15"/>
      <c r="Q5145" s="15"/>
      <c r="R5145" s="15"/>
      <c r="S5145" s="15"/>
      <c r="T5145" s="15"/>
      <c r="U5145" s="15"/>
      <c r="V5145" s="15"/>
      <c r="W5145" s="15"/>
      <c r="X5145" s="36"/>
      <c r="Y5145" s="15"/>
    </row>
    <row r="5146" spans="2:25" x14ac:dyDescent="0.2">
      <c r="B5146" s="35"/>
      <c r="C5146" s="15"/>
      <c r="D5146" s="15"/>
      <c r="E5146" s="15"/>
      <c r="F5146" s="15"/>
      <c r="G5146" s="15"/>
      <c r="H5146" s="15"/>
      <c r="I5146" s="15"/>
      <c r="J5146" s="15"/>
      <c r="K5146" s="15"/>
      <c r="L5146" s="15"/>
      <c r="M5146" s="15"/>
      <c r="N5146" s="15"/>
      <c r="O5146" s="15"/>
      <c r="P5146" s="15"/>
      <c r="Q5146" s="15"/>
      <c r="R5146" s="15"/>
      <c r="S5146" s="15"/>
      <c r="T5146" s="15"/>
      <c r="U5146" s="15"/>
      <c r="V5146" s="15"/>
      <c r="W5146" s="15"/>
      <c r="X5146" s="36"/>
      <c r="Y5146" s="15"/>
    </row>
    <row r="5147" spans="2:25" x14ac:dyDescent="0.2">
      <c r="B5147" s="35"/>
      <c r="C5147" s="15"/>
      <c r="D5147" s="15"/>
      <c r="E5147" s="15"/>
      <c r="F5147" s="15"/>
      <c r="G5147" s="15"/>
      <c r="H5147" s="15"/>
      <c r="I5147" s="15"/>
      <c r="J5147" s="15"/>
      <c r="K5147" s="15"/>
      <c r="L5147" s="15"/>
      <c r="M5147" s="15"/>
      <c r="N5147" s="15"/>
      <c r="O5147" s="15"/>
      <c r="P5147" s="15"/>
      <c r="Q5147" s="15"/>
      <c r="R5147" s="15"/>
      <c r="S5147" s="15"/>
      <c r="T5147" s="15"/>
      <c r="U5147" s="15"/>
      <c r="V5147" s="15"/>
      <c r="W5147" s="15"/>
      <c r="X5147" s="36"/>
      <c r="Y5147" s="15"/>
    </row>
    <row r="5148" spans="2:25" x14ac:dyDescent="0.2">
      <c r="B5148" s="35"/>
      <c r="C5148" s="15"/>
      <c r="D5148" s="15"/>
      <c r="E5148" s="15"/>
      <c r="F5148" s="15"/>
      <c r="G5148" s="15"/>
      <c r="H5148" s="15"/>
      <c r="I5148" s="15"/>
      <c r="J5148" s="15"/>
      <c r="K5148" s="15"/>
      <c r="L5148" s="15"/>
      <c r="M5148" s="15"/>
      <c r="N5148" s="15"/>
      <c r="O5148" s="15"/>
      <c r="P5148" s="15"/>
      <c r="Q5148" s="15"/>
      <c r="R5148" s="15"/>
      <c r="S5148" s="15"/>
      <c r="T5148" s="15"/>
      <c r="U5148" s="15"/>
      <c r="V5148" s="15"/>
      <c r="W5148" s="15"/>
      <c r="X5148" s="36"/>
      <c r="Y5148" s="15"/>
    </row>
    <row r="5149" spans="2:25" x14ac:dyDescent="0.2">
      <c r="B5149" s="35"/>
      <c r="C5149" s="15"/>
      <c r="D5149" s="15"/>
      <c r="E5149" s="15"/>
      <c r="F5149" s="15"/>
      <c r="G5149" s="15"/>
      <c r="H5149" s="15"/>
      <c r="I5149" s="15"/>
      <c r="J5149" s="15"/>
      <c r="K5149" s="15"/>
      <c r="L5149" s="15"/>
      <c r="M5149" s="15"/>
      <c r="N5149" s="15"/>
      <c r="O5149" s="15"/>
      <c r="P5149" s="15"/>
      <c r="Q5149" s="15"/>
      <c r="R5149" s="15"/>
      <c r="S5149" s="15"/>
      <c r="T5149" s="15"/>
      <c r="U5149" s="15"/>
      <c r="V5149" s="15"/>
      <c r="W5149" s="15"/>
      <c r="X5149" s="36"/>
      <c r="Y5149" s="15"/>
    </row>
    <row r="5150" spans="2:25" x14ac:dyDescent="0.2">
      <c r="B5150" s="35"/>
      <c r="C5150" s="15"/>
      <c r="D5150" s="15"/>
      <c r="E5150" s="15"/>
      <c r="F5150" s="15"/>
      <c r="G5150" s="15"/>
      <c r="H5150" s="15"/>
      <c r="I5150" s="15"/>
      <c r="J5150" s="15"/>
      <c r="K5150" s="15"/>
      <c r="L5150" s="15"/>
      <c r="M5150" s="15"/>
      <c r="N5150" s="15"/>
      <c r="O5150" s="15"/>
      <c r="P5150" s="15"/>
      <c r="Q5150" s="15"/>
      <c r="R5150" s="15"/>
      <c r="S5150" s="15"/>
      <c r="T5150" s="15"/>
      <c r="U5150" s="15"/>
      <c r="V5150" s="15"/>
      <c r="W5150" s="15"/>
      <c r="X5150" s="36"/>
      <c r="Y5150" s="15"/>
    </row>
    <row r="5151" spans="2:25" x14ac:dyDescent="0.2">
      <c r="B5151" s="35"/>
      <c r="C5151" s="15"/>
      <c r="D5151" s="15"/>
      <c r="E5151" s="15"/>
      <c r="F5151" s="15"/>
      <c r="G5151" s="15"/>
      <c r="H5151" s="15"/>
      <c r="I5151" s="15"/>
      <c r="J5151" s="15"/>
      <c r="K5151" s="15"/>
      <c r="L5151" s="15"/>
      <c r="M5151" s="15"/>
      <c r="N5151" s="15"/>
      <c r="O5151" s="15"/>
      <c r="P5151" s="15"/>
      <c r="Q5151" s="15"/>
      <c r="R5151" s="15"/>
      <c r="S5151" s="15"/>
      <c r="T5151" s="15"/>
      <c r="U5151" s="15"/>
      <c r="V5151" s="15"/>
      <c r="W5151" s="15"/>
      <c r="X5151" s="36"/>
      <c r="Y5151" s="15"/>
    </row>
    <row r="5152" spans="2:25" x14ac:dyDescent="0.2">
      <c r="B5152" s="35"/>
      <c r="C5152" s="15"/>
      <c r="D5152" s="15"/>
      <c r="E5152" s="15"/>
      <c r="F5152" s="15"/>
      <c r="G5152" s="15"/>
      <c r="H5152" s="15"/>
      <c r="I5152" s="15"/>
      <c r="J5152" s="15"/>
      <c r="K5152" s="15"/>
      <c r="L5152" s="15"/>
      <c r="M5152" s="15"/>
      <c r="N5152" s="15"/>
      <c r="O5152" s="15"/>
      <c r="P5152" s="15"/>
      <c r="Q5152" s="15"/>
      <c r="R5152" s="15"/>
      <c r="S5152" s="15"/>
      <c r="T5152" s="15"/>
      <c r="U5152" s="15"/>
      <c r="V5152" s="15"/>
      <c r="W5152" s="15"/>
      <c r="X5152" s="36"/>
      <c r="Y5152" s="15"/>
    </row>
    <row r="5153" spans="2:25" x14ac:dyDescent="0.2">
      <c r="B5153" s="35"/>
      <c r="C5153" s="15"/>
      <c r="D5153" s="15"/>
      <c r="E5153" s="15"/>
      <c r="F5153" s="15"/>
      <c r="G5153" s="15"/>
      <c r="H5153" s="15"/>
      <c r="I5153" s="15"/>
      <c r="J5153" s="15"/>
      <c r="K5153" s="15"/>
      <c r="L5153" s="15"/>
      <c r="M5153" s="15"/>
      <c r="N5153" s="15"/>
      <c r="O5153" s="15"/>
      <c r="P5153" s="15"/>
      <c r="Q5153" s="15"/>
      <c r="R5153" s="15"/>
      <c r="S5153" s="15"/>
      <c r="T5153" s="15"/>
      <c r="U5153" s="15"/>
      <c r="V5153" s="15"/>
      <c r="W5153" s="15"/>
      <c r="X5153" s="36"/>
      <c r="Y5153" s="15"/>
    </row>
    <row r="5154" spans="2:25" x14ac:dyDescent="0.2">
      <c r="B5154" s="35"/>
      <c r="C5154" s="15"/>
      <c r="D5154" s="15"/>
      <c r="E5154" s="15"/>
      <c r="F5154" s="15"/>
      <c r="G5154" s="15"/>
      <c r="H5154" s="15"/>
      <c r="I5154" s="15"/>
      <c r="J5154" s="15"/>
      <c r="K5154" s="15"/>
      <c r="L5154" s="15"/>
      <c r="M5154" s="15"/>
      <c r="N5154" s="15"/>
      <c r="O5154" s="15"/>
      <c r="P5154" s="15"/>
      <c r="Q5154" s="15"/>
      <c r="R5154" s="15"/>
      <c r="S5154" s="15"/>
      <c r="T5154" s="15"/>
      <c r="U5154" s="15"/>
      <c r="V5154" s="15"/>
      <c r="W5154" s="15"/>
      <c r="X5154" s="36"/>
      <c r="Y5154" s="15"/>
    </row>
    <row r="5155" spans="2:25" x14ac:dyDescent="0.2">
      <c r="B5155" s="35"/>
      <c r="C5155" s="15"/>
      <c r="D5155" s="15"/>
      <c r="E5155" s="15"/>
      <c r="F5155" s="15"/>
      <c r="G5155" s="15"/>
      <c r="H5155" s="15"/>
      <c r="I5155" s="15"/>
      <c r="J5155" s="15"/>
      <c r="K5155" s="15"/>
      <c r="L5155" s="15"/>
      <c r="M5155" s="15"/>
      <c r="N5155" s="15"/>
      <c r="O5155" s="15"/>
      <c r="P5155" s="15"/>
      <c r="Q5155" s="15"/>
      <c r="R5155" s="15"/>
      <c r="S5155" s="15"/>
      <c r="T5155" s="15"/>
      <c r="U5155" s="15"/>
      <c r="V5155" s="15"/>
      <c r="W5155" s="15"/>
      <c r="X5155" s="36"/>
      <c r="Y5155" s="15"/>
    </row>
    <row r="5156" spans="2:25" x14ac:dyDescent="0.2">
      <c r="B5156" s="35"/>
      <c r="C5156" s="15"/>
      <c r="D5156" s="15"/>
      <c r="E5156" s="15"/>
      <c r="F5156" s="15"/>
      <c r="G5156" s="15"/>
      <c r="H5156" s="15"/>
      <c r="I5156" s="15"/>
      <c r="J5156" s="15"/>
      <c r="K5156" s="15"/>
      <c r="L5156" s="15"/>
      <c r="M5156" s="15"/>
      <c r="N5156" s="15"/>
      <c r="O5156" s="15"/>
      <c r="P5156" s="15"/>
      <c r="Q5156" s="15"/>
      <c r="R5156" s="15"/>
      <c r="S5156" s="15"/>
      <c r="T5156" s="15"/>
      <c r="U5156" s="15"/>
      <c r="V5156" s="15"/>
      <c r="W5156" s="15"/>
      <c r="X5156" s="36"/>
      <c r="Y5156" s="15"/>
    </row>
    <row r="5157" spans="2:25" x14ac:dyDescent="0.2">
      <c r="B5157" s="35"/>
      <c r="C5157" s="15"/>
      <c r="D5157" s="15"/>
      <c r="E5157" s="15"/>
      <c r="F5157" s="15"/>
      <c r="G5157" s="15"/>
      <c r="H5157" s="15"/>
      <c r="I5157" s="15"/>
      <c r="J5157" s="15"/>
      <c r="K5157" s="15"/>
      <c r="L5157" s="15"/>
      <c r="M5157" s="15"/>
      <c r="N5157" s="15"/>
      <c r="O5157" s="15"/>
      <c r="P5157" s="15"/>
      <c r="Q5157" s="15"/>
      <c r="R5157" s="15"/>
      <c r="S5157" s="15"/>
      <c r="T5157" s="15"/>
      <c r="U5157" s="15"/>
      <c r="V5157" s="15"/>
      <c r="W5157" s="15"/>
      <c r="X5157" s="36"/>
      <c r="Y5157" s="15"/>
    </row>
    <row r="5158" spans="2:25" x14ac:dyDescent="0.2">
      <c r="B5158" s="35"/>
      <c r="C5158" s="15"/>
      <c r="D5158" s="15"/>
      <c r="E5158" s="15"/>
      <c r="F5158" s="15"/>
      <c r="G5158" s="15"/>
      <c r="H5158" s="15"/>
      <c r="I5158" s="15"/>
      <c r="J5158" s="15"/>
      <c r="K5158" s="15"/>
      <c r="L5158" s="15"/>
      <c r="M5158" s="15"/>
      <c r="N5158" s="15"/>
      <c r="O5158" s="15"/>
      <c r="P5158" s="15"/>
      <c r="Q5158" s="15"/>
      <c r="R5158" s="15"/>
      <c r="S5158" s="15"/>
      <c r="T5158" s="15"/>
      <c r="U5158" s="15"/>
      <c r="V5158" s="15"/>
      <c r="W5158" s="15"/>
      <c r="X5158" s="36"/>
      <c r="Y5158" s="15"/>
    </row>
    <row r="5159" spans="2:25" x14ac:dyDescent="0.2">
      <c r="B5159" s="35"/>
      <c r="C5159" s="15"/>
      <c r="D5159" s="15"/>
      <c r="E5159" s="15"/>
      <c r="F5159" s="15"/>
      <c r="G5159" s="15"/>
      <c r="H5159" s="15"/>
      <c r="I5159" s="15"/>
      <c r="J5159" s="15"/>
      <c r="K5159" s="15"/>
      <c r="L5159" s="15"/>
      <c r="M5159" s="15"/>
      <c r="N5159" s="15"/>
      <c r="O5159" s="15"/>
      <c r="P5159" s="15"/>
      <c r="Q5159" s="15"/>
      <c r="R5159" s="15"/>
      <c r="S5159" s="15"/>
      <c r="T5159" s="15"/>
      <c r="U5159" s="15"/>
      <c r="V5159" s="15"/>
      <c r="W5159" s="15"/>
      <c r="X5159" s="36"/>
      <c r="Y5159" s="15"/>
    </row>
    <row r="5160" spans="2:25" x14ac:dyDescent="0.2">
      <c r="B5160" s="35"/>
      <c r="C5160" s="15"/>
      <c r="D5160" s="15"/>
      <c r="E5160" s="15"/>
      <c r="F5160" s="15"/>
      <c r="G5160" s="15"/>
      <c r="H5160" s="15"/>
      <c r="I5160" s="15"/>
      <c r="J5160" s="15"/>
      <c r="K5160" s="15"/>
      <c r="L5160" s="15"/>
      <c r="M5160" s="15"/>
      <c r="N5160" s="15"/>
      <c r="O5160" s="15"/>
      <c r="P5160" s="15"/>
      <c r="Q5160" s="15"/>
      <c r="R5160" s="15"/>
      <c r="S5160" s="15"/>
      <c r="T5160" s="15"/>
      <c r="U5160" s="15"/>
      <c r="V5160" s="15"/>
      <c r="W5160" s="15"/>
      <c r="X5160" s="36"/>
      <c r="Y5160" s="15"/>
    </row>
    <row r="5161" spans="2:25" x14ac:dyDescent="0.2">
      <c r="B5161" s="35"/>
      <c r="C5161" s="15"/>
      <c r="D5161" s="15"/>
      <c r="E5161" s="15"/>
      <c r="F5161" s="15"/>
      <c r="G5161" s="15"/>
      <c r="H5161" s="15"/>
      <c r="I5161" s="15"/>
      <c r="J5161" s="15"/>
      <c r="K5161" s="15"/>
      <c r="L5161" s="15"/>
      <c r="M5161" s="15"/>
      <c r="N5161" s="15"/>
      <c r="O5161" s="15"/>
      <c r="P5161" s="15"/>
      <c r="Q5161" s="15"/>
      <c r="R5161" s="15"/>
      <c r="S5161" s="15"/>
      <c r="T5161" s="15"/>
      <c r="U5161" s="15"/>
      <c r="V5161" s="15"/>
      <c r="W5161" s="15"/>
      <c r="X5161" s="36"/>
      <c r="Y5161" s="15"/>
    </row>
    <row r="5162" spans="2:25" x14ac:dyDescent="0.2">
      <c r="B5162" s="35"/>
      <c r="C5162" s="15"/>
      <c r="D5162" s="15"/>
      <c r="E5162" s="15"/>
      <c r="F5162" s="15"/>
      <c r="G5162" s="15"/>
      <c r="H5162" s="15"/>
      <c r="I5162" s="15"/>
      <c r="J5162" s="15"/>
      <c r="K5162" s="15"/>
      <c r="L5162" s="15"/>
      <c r="M5162" s="15"/>
      <c r="N5162" s="15"/>
      <c r="O5162" s="15"/>
      <c r="P5162" s="15"/>
      <c r="Q5162" s="15"/>
      <c r="R5162" s="15"/>
      <c r="S5162" s="15"/>
      <c r="T5162" s="15"/>
      <c r="U5162" s="15"/>
      <c r="V5162" s="15"/>
      <c r="W5162" s="15"/>
      <c r="X5162" s="36"/>
      <c r="Y5162" s="15"/>
    </row>
    <row r="5163" spans="2:25" x14ac:dyDescent="0.2">
      <c r="B5163" s="35"/>
      <c r="C5163" s="15"/>
      <c r="D5163" s="15"/>
      <c r="E5163" s="15"/>
      <c r="F5163" s="15"/>
      <c r="G5163" s="15"/>
      <c r="H5163" s="15"/>
      <c r="I5163" s="15"/>
      <c r="J5163" s="15"/>
      <c r="K5163" s="15"/>
      <c r="L5163" s="15"/>
      <c r="M5163" s="15"/>
      <c r="N5163" s="15"/>
      <c r="O5163" s="15"/>
      <c r="P5163" s="15"/>
      <c r="Q5163" s="15"/>
      <c r="R5163" s="15"/>
      <c r="S5163" s="15"/>
      <c r="T5163" s="15"/>
      <c r="U5163" s="15"/>
      <c r="V5163" s="15"/>
      <c r="W5163" s="15"/>
      <c r="X5163" s="36"/>
      <c r="Y5163" s="15"/>
    </row>
    <row r="5164" spans="2:25" x14ac:dyDescent="0.2">
      <c r="B5164" s="35"/>
      <c r="C5164" s="15"/>
      <c r="D5164" s="15"/>
      <c r="E5164" s="15"/>
      <c r="F5164" s="15"/>
      <c r="G5164" s="15"/>
      <c r="H5164" s="15"/>
      <c r="I5164" s="15"/>
      <c r="J5164" s="15"/>
      <c r="K5164" s="15"/>
      <c r="L5164" s="15"/>
      <c r="M5164" s="15"/>
      <c r="N5164" s="15"/>
      <c r="O5164" s="15"/>
      <c r="P5164" s="15"/>
      <c r="Q5164" s="15"/>
      <c r="R5164" s="15"/>
      <c r="S5164" s="15"/>
      <c r="T5164" s="15"/>
      <c r="U5164" s="15"/>
      <c r="V5164" s="15"/>
      <c r="W5164" s="15"/>
      <c r="X5164" s="36"/>
      <c r="Y5164" s="15"/>
    </row>
    <row r="5165" spans="2:25" x14ac:dyDescent="0.2">
      <c r="B5165" s="35"/>
      <c r="C5165" s="15"/>
      <c r="D5165" s="15"/>
      <c r="E5165" s="15"/>
      <c r="F5165" s="15"/>
      <c r="G5165" s="15"/>
      <c r="H5165" s="15"/>
      <c r="I5165" s="15"/>
      <c r="J5165" s="15"/>
      <c r="K5165" s="15"/>
      <c r="L5165" s="15"/>
      <c r="M5165" s="15"/>
      <c r="N5165" s="15"/>
      <c r="O5165" s="15"/>
      <c r="P5165" s="15"/>
      <c r="Q5165" s="15"/>
      <c r="R5165" s="15"/>
      <c r="S5165" s="15"/>
      <c r="T5165" s="15"/>
      <c r="U5165" s="15"/>
      <c r="V5165" s="15"/>
      <c r="W5165" s="15"/>
      <c r="X5165" s="36"/>
      <c r="Y5165" s="15"/>
    </row>
    <row r="5166" spans="2:25" x14ac:dyDescent="0.2">
      <c r="B5166" s="35"/>
      <c r="C5166" s="15"/>
      <c r="D5166" s="15"/>
      <c r="E5166" s="15"/>
      <c r="F5166" s="15"/>
      <c r="G5166" s="15"/>
      <c r="H5166" s="15"/>
      <c r="I5166" s="15"/>
      <c r="J5166" s="15"/>
      <c r="K5166" s="15"/>
      <c r="L5166" s="15"/>
      <c r="M5166" s="15"/>
      <c r="N5166" s="15"/>
      <c r="O5166" s="15"/>
      <c r="P5166" s="15"/>
      <c r="Q5166" s="15"/>
      <c r="R5166" s="15"/>
      <c r="S5166" s="15"/>
      <c r="T5166" s="15"/>
      <c r="U5166" s="15"/>
      <c r="V5166" s="15"/>
      <c r="W5166" s="15"/>
      <c r="X5166" s="36"/>
      <c r="Y5166" s="15"/>
    </row>
    <row r="5167" spans="2:25" x14ac:dyDescent="0.2">
      <c r="B5167" s="35"/>
      <c r="C5167" s="15"/>
      <c r="D5167" s="15"/>
      <c r="E5167" s="15"/>
      <c r="F5167" s="15"/>
      <c r="G5167" s="15"/>
      <c r="H5167" s="15"/>
      <c r="I5167" s="15"/>
      <c r="J5167" s="15"/>
      <c r="K5167" s="15"/>
      <c r="L5167" s="15"/>
      <c r="M5167" s="15"/>
      <c r="N5167" s="15"/>
      <c r="O5167" s="15"/>
      <c r="P5167" s="15"/>
      <c r="Q5167" s="15"/>
      <c r="R5167" s="15"/>
      <c r="S5167" s="15"/>
      <c r="T5167" s="15"/>
      <c r="U5167" s="15"/>
      <c r="V5167" s="15"/>
      <c r="W5167" s="15"/>
      <c r="X5167" s="36"/>
      <c r="Y5167" s="15"/>
    </row>
    <row r="5168" spans="2:25" x14ac:dyDescent="0.2">
      <c r="B5168" s="35"/>
      <c r="C5168" s="15"/>
      <c r="D5168" s="15"/>
      <c r="E5168" s="15"/>
      <c r="F5168" s="15"/>
      <c r="G5168" s="15"/>
      <c r="H5168" s="15"/>
      <c r="I5168" s="15"/>
      <c r="J5168" s="15"/>
      <c r="K5168" s="15"/>
      <c r="L5168" s="15"/>
      <c r="M5168" s="15"/>
      <c r="N5168" s="15"/>
      <c r="O5168" s="15"/>
      <c r="P5168" s="15"/>
      <c r="Q5168" s="15"/>
      <c r="R5168" s="15"/>
      <c r="S5168" s="15"/>
      <c r="T5168" s="15"/>
      <c r="U5168" s="15"/>
      <c r="V5168" s="15"/>
      <c r="W5168" s="15"/>
      <c r="X5168" s="36"/>
      <c r="Y5168" s="15"/>
    </row>
    <row r="5169" spans="2:25" x14ac:dyDescent="0.2">
      <c r="B5169" s="35"/>
      <c r="C5169" s="15"/>
      <c r="D5169" s="15"/>
      <c r="E5169" s="15"/>
      <c r="F5169" s="15"/>
      <c r="G5169" s="15"/>
      <c r="H5169" s="15"/>
      <c r="I5169" s="15"/>
      <c r="J5169" s="15"/>
      <c r="K5169" s="15"/>
      <c r="L5169" s="15"/>
      <c r="M5169" s="15"/>
      <c r="N5169" s="15"/>
      <c r="O5169" s="15"/>
      <c r="P5169" s="15"/>
      <c r="Q5169" s="15"/>
      <c r="R5169" s="15"/>
      <c r="S5169" s="15"/>
      <c r="T5169" s="15"/>
      <c r="U5169" s="15"/>
      <c r="V5169" s="15"/>
      <c r="W5169" s="15"/>
      <c r="X5169" s="36"/>
      <c r="Y5169" s="15"/>
    </row>
    <row r="5170" spans="2:25" x14ac:dyDescent="0.2">
      <c r="B5170" s="35"/>
      <c r="C5170" s="15"/>
      <c r="D5170" s="15"/>
      <c r="E5170" s="15"/>
      <c r="F5170" s="15"/>
      <c r="G5170" s="15"/>
      <c r="H5170" s="15"/>
      <c r="I5170" s="15"/>
      <c r="J5170" s="15"/>
      <c r="K5170" s="15"/>
      <c r="L5170" s="15"/>
      <c r="M5170" s="15"/>
      <c r="N5170" s="15"/>
      <c r="O5170" s="15"/>
      <c r="P5170" s="15"/>
      <c r="Q5170" s="15"/>
      <c r="R5170" s="15"/>
      <c r="S5170" s="15"/>
      <c r="T5170" s="15"/>
      <c r="U5170" s="15"/>
      <c r="V5170" s="15"/>
      <c r="W5170" s="15"/>
      <c r="X5170" s="36"/>
      <c r="Y5170" s="15"/>
    </row>
    <row r="5171" spans="2:25" x14ac:dyDescent="0.2">
      <c r="B5171" s="35"/>
      <c r="C5171" s="15"/>
      <c r="D5171" s="15"/>
      <c r="E5171" s="15"/>
      <c r="F5171" s="15"/>
      <c r="G5171" s="15"/>
      <c r="H5171" s="15"/>
      <c r="I5171" s="15"/>
      <c r="J5171" s="15"/>
      <c r="K5171" s="15"/>
      <c r="L5171" s="15"/>
      <c r="M5171" s="15"/>
      <c r="N5171" s="15"/>
      <c r="O5171" s="15"/>
      <c r="P5171" s="15"/>
      <c r="Q5171" s="15"/>
      <c r="R5171" s="15"/>
      <c r="S5171" s="15"/>
      <c r="T5171" s="15"/>
      <c r="U5171" s="15"/>
      <c r="V5171" s="15"/>
      <c r="W5171" s="15"/>
      <c r="X5171" s="36"/>
      <c r="Y5171" s="15"/>
    </row>
    <row r="5172" spans="2:25" x14ac:dyDescent="0.2">
      <c r="B5172" s="35"/>
      <c r="C5172" s="15"/>
      <c r="D5172" s="15"/>
      <c r="E5172" s="15"/>
      <c r="F5172" s="15"/>
      <c r="G5172" s="15"/>
      <c r="H5172" s="15"/>
      <c r="I5172" s="15"/>
      <c r="J5172" s="15"/>
      <c r="K5172" s="15"/>
      <c r="L5172" s="15"/>
      <c r="M5172" s="15"/>
      <c r="N5172" s="15"/>
      <c r="O5172" s="15"/>
      <c r="P5172" s="15"/>
      <c r="Q5172" s="15"/>
      <c r="R5172" s="15"/>
      <c r="S5172" s="15"/>
      <c r="T5172" s="15"/>
      <c r="U5172" s="15"/>
      <c r="V5172" s="15"/>
      <c r="W5172" s="15"/>
      <c r="X5172" s="36"/>
      <c r="Y5172" s="15"/>
    </row>
    <row r="5173" spans="2:25" x14ac:dyDescent="0.2">
      <c r="B5173" s="35"/>
      <c r="C5173" s="15"/>
      <c r="D5173" s="15"/>
      <c r="E5173" s="15"/>
      <c r="F5173" s="15"/>
      <c r="G5173" s="15"/>
      <c r="H5173" s="15"/>
      <c r="I5173" s="15"/>
      <c r="J5173" s="15"/>
      <c r="K5173" s="15"/>
      <c r="L5173" s="15"/>
      <c r="M5173" s="15"/>
      <c r="N5173" s="15"/>
      <c r="O5173" s="15"/>
      <c r="P5173" s="15"/>
      <c r="Q5173" s="15"/>
      <c r="R5173" s="15"/>
      <c r="S5173" s="15"/>
      <c r="T5173" s="15"/>
      <c r="U5173" s="15"/>
      <c r="V5173" s="15"/>
      <c r="W5173" s="15"/>
      <c r="X5173" s="36"/>
      <c r="Y5173" s="15"/>
    </row>
    <row r="5174" spans="2:25" x14ac:dyDescent="0.2">
      <c r="B5174" s="35"/>
      <c r="C5174" s="15"/>
      <c r="D5174" s="15"/>
      <c r="E5174" s="15"/>
      <c r="F5174" s="15"/>
      <c r="G5174" s="15"/>
      <c r="H5174" s="15"/>
      <c r="I5174" s="15"/>
      <c r="J5174" s="15"/>
      <c r="K5174" s="15"/>
      <c r="L5174" s="15"/>
      <c r="M5174" s="15"/>
      <c r="N5174" s="15"/>
      <c r="O5174" s="15"/>
      <c r="P5174" s="15"/>
      <c r="Q5174" s="15"/>
      <c r="R5174" s="15"/>
      <c r="S5174" s="15"/>
      <c r="T5174" s="15"/>
      <c r="U5174" s="15"/>
      <c r="V5174" s="15"/>
      <c r="W5174" s="15"/>
      <c r="X5174" s="36"/>
      <c r="Y5174" s="15"/>
    </row>
    <row r="5175" spans="2:25" x14ac:dyDescent="0.2">
      <c r="B5175" s="35"/>
      <c r="C5175" s="15"/>
      <c r="D5175" s="15"/>
      <c r="E5175" s="15"/>
      <c r="F5175" s="15"/>
      <c r="G5175" s="15"/>
      <c r="H5175" s="15"/>
      <c r="I5175" s="15"/>
      <c r="J5175" s="15"/>
      <c r="K5175" s="15"/>
      <c r="L5175" s="15"/>
      <c r="M5175" s="15"/>
      <c r="N5175" s="15"/>
      <c r="O5175" s="15"/>
      <c r="P5175" s="15"/>
      <c r="Q5175" s="15"/>
      <c r="R5175" s="15"/>
      <c r="S5175" s="15"/>
      <c r="T5175" s="15"/>
      <c r="U5175" s="15"/>
      <c r="V5175" s="15"/>
      <c r="W5175" s="15"/>
      <c r="X5175" s="36"/>
      <c r="Y5175" s="15"/>
    </row>
    <row r="5176" spans="2:25" x14ac:dyDescent="0.2">
      <c r="B5176" s="35"/>
      <c r="C5176" s="15"/>
      <c r="D5176" s="15"/>
      <c r="E5176" s="15"/>
      <c r="F5176" s="15"/>
      <c r="G5176" s="15"/>
      <c r="H5176" s="15"/>
      <c r="I5176" s="15"/>
      <c r="J5176" s="15"/>
      <c r="K5176" s="15"/>
      <c r="L5176" s="15"/>
      <c r="M5176" s="15"/>
      <c r="N5176" s="15"/>
      <c r="O5176" s="15"/>
      <c r="P5176" s="15"/>
      <c r="Q5176" s="15"/>
      <c r="R5176" s="15"/>
      <c r="S5176" s="15"/>
      <c r="T5176" s="15"/>
      <c r="U5176" s="15"/>
      <c r="V5176" s="15"/>
      <c r="W5176" s="15"/>
      <c r="X5176" s="36"/>
      <c r="Y5176" s="15"/>
    </row>
    <row r="5177" spans="2:25" x14ac:dyDescent="0.2">
      <c r="B5177" s="35"/>
      <c r="C5177" s="15"/>
      <c r="D5177" s="15"/>
      <c r="E5177" s="15"/>
      <c r="F5177" s="15"/>
      <c r="G5177" s="15"/>
      <c r="H5177" s="15"/>
      <c r="I5177" s="15"/>
      <c r="J5177" s="15"/>
      <c r="K5177" s="15"/>
      <c r="L5177" s="15"/>
      <c r="M5177" s="15"/>
      <c r="N5177" s="15"/>
      <c r="O5177" s="15"/>
      <c r="P5177" s="15"/>
      <c r="Q5177" s="15"/>
      <c r="R5177" s="15"/>
      <c r="S5177" s="15"/>
      <c r="T5177" s="15"/>
      <c r="U5177" s="15"/>
      <c r="V5177" s="15"/>
      <c r="W5177" s="15"/>
      <c r="X5177" s="36"/>
      <c r="Y5177" s="15"/>
    </row>
    <row r="5178" spans="2:25" x14ac:dyDescent="0.2">
      <c r="B5178" s="35"/>
      <c r="C5178" s="15"/>
      <c r="D5178" s="15"/>
      <c r="E5178" s="15"/>
      <c r="F5178" s="15"/>
      <c r="G5178" s="15"/>
      <c r="H5178" s="15"/>
      <c r="I5178" s="15"/>
      <c r="J5178" s="15"/>
      <c r="K5178" s="15"/>
      <c r="L5178" s="15"/>
      <c r="M5178" s="15"/>
      <c r="N5178" s="15"/>
      <c r="O5178" s="15"/>
      <c r="P5178" s="15"/>
      <c r="Q5178" s="15"/>
      <c r="R5178" s="15"/>
      <c r="S5178" s="15"/>
      <c r="T5178" s="15"/>
      <c r="U5178" s="15"/>
      <c r="V5178" s="15"/>
      <c r="W5178" s="15"/>
      <c r="X5178" s="36"/>
      <c r="Y5178" s="15"/>
    </row>
    <row r="5179" spans="2:25" x14ac:dyDescent="0.2">
      <c r="B5179" s="35"/>
      <c r="C5179" s="15"/>
      <c r="D5179" s="15"/>
      <c r="E5179" s="15"/>
      <c r="F5179" s="15"/>
      <c r="G5179" s="15"/>
      <c r="H5179" s="15"/>
      <c r="I5179" s="15"/>
      <c r="J5179" s="15"/>
      <c r="K5179" s="15"/>
      <c r="L5179" s="15"/>
      <c r="M5179" s="15"/>
      <c r="N5179" s="15"/>
      <c r="O5179" s="15"/>
      <c r="P5179" s="15"/>
      <c r="Q5179" s="15"/>
      <c r="R5179" s="15"/>
      <c r="S5179" s="15"/>
      <c r="T5179" s="15"/>
      <c r="U5179" s="15"/>
      <c r="V5179" s="15"/>
      <c r="W5179" s="15"/>
      <c r="X5179" s="36"/>
      <c r="Y5179" s="15"/>
    </row>
    <row r="5180" spans="2:25" x14ac:dyDescent="0.2">
      <c r="B5180" s="35"/>
      <c r="C5180" s="15"/>
      <c r="D5180" s="15"/>
      <c r="E5180" s="15"/>
      <c r="F5180" s="15"/>
      <c r="G5180" s="15"/>
      <c r="H5180" s="15"/>
      <c r="I5180" s="15"/>
      <c r="J5180" s="15"/>
      <c r="K5180" s="15"/>
      <c r="L5180" s="15"/>
      <c r="M5180" s="15"/>
      <c r="N5180" s="15"/>
      <c r="O5180" s="15"/>
      <c r="P5180" s="15"/>
      <c r="Q5180" s="15"/>
      <c r="R5180" s="15"/>
      <c r="S5180" s="15"/>
      <c r="T5180" s="15"/>
      <c r="U5180" s="15"/>
      <c r="V5180" s="15"/>
      <c r="W5180" s="15"/>
      <c r="X5180" s="36"/>
      <c r="Y5180" s="15"/>
    </row>
    <row r="5181" spans="2:25" x14ac:dyDescent="0.2">
      <c r="B5181" s="35"/>
      <c r="C5181" s="15"/>
      <c r="D5181" s="15"/>
      <c r="E5181" s="15"/>
      <c r="F5181" s="15"/>
      <c r="G5181" s="15"/>
      <c r="H5181" s="15"/>
      <c r="I5181" s="15"/>
      <c r="J5181" s="15"/>
      <c r="K5181" s="15"/>
      <c r="L5181" s="15"/>
      <c r="M5181" s="15"/>
      <c r="N5181" s="15"/>
      <c r="O5181" s="15"/>
      <c r="P5181" s="15"/>
      <c r="Q5181" s="15"/>
      <c r="R5181" s="15"/>
      <c r="S5181" s="15"/>
      <c r="T5181" s="15"/>
      <c r="U5181" s="15"/>
      <c r="V5181" s="15"/>
      <c r="W5181" s="15"/>
      <c r="X5181" s="36"/>
      <c r="Y5181" s="15"/>
    </row>
    <row r="5182" spans="2:25" x14ac:dyDescent="0.2">
      <c r="B5182" s="35"/>
      <c r="C5182" s="15"/>
      <c r="D5182" s="15"/>
      <c r="E5182" s="15"/>
      <c r="F5182" s="15"/>
      <c r="G5182" s="15"/>
      <c r="H5182" s="15"/>
      <c r="I5182" s="15"/>
      <c r="J5182" s="15"/>
      <c r="K5182" s="15"/>
      <c r="L5182" s="15"/>
      <c r="M5182" s="15"/>
      <c r="N5182" s="15"/>
      <c r="O5182" s="15"/>
      <c r="P5182" s="15"/>
      <c r="Q5182" s="15"/>
      <c r="R5182" s="15"/>
      <c r="S5182" s="15"/>
      <c r="T5182" s="15"/>
      <c r="U5182" s="15"/>
      <c r="V5182" s="15"/>
      <c r="W5182" s="15"/>
      <c r="X5182" s="36"/>
      <c r="Y5182" s="15"/>
    </row>
    <row r="5183" spans="2:25" x14ac:dyDescent="0.2">
      <c r="B5183" s="35"/>
      <c r="C5183" s="15"/>
      <c r="D5183" s="15"/>
      <c r="E5183" s="15"/>
      <c r="F5183" s="15"/>
      <c r="G5183" s="15"/>
      <c r="H5183" s="15"/>
      <c r="I5183" s="15"/>
      <c r="J5183" s="15"/>
      <c r="K5183" s="15"/>
      <c r="L5183" s="15"/>
      <c r="M5183" s="15"/>
      <c r="N5183" s="15"/>
      <c r="O5183" s="15"/>
      <c r="P5183" s="15"/>
      <c r="Q5183" s="15"/>
      <c r="R5183" s="15"/>
      <c r="S5183" s="15"/>
      <c r="T5183" s="15"/>
      <c r="U5183" s="15"/>
      <c r="V5183" s="15"/>
      <c r="W5183" s="15"/>
      <c r="X5183" s="36"/>
      <c r="Y5183" s="15"/>
    </row>
    <row r="5184" spans="2:25" x14ac:dyDescent="0.2">
      <c r="B5184" s="35"/>
      <c r="C5184" s="15"/>
      <c r="D5184" s="15"/>
      <c r="E5184" s="15"/>
      <c r="F5184" s="15"/>
      <c r="G5184" s="15"/>
      <c r="H5184" s="15"/>
      <c r="I5184" s="15"/>
      <c r="J5184" s="15"/>
      <c r="K5184" s="15"/>
      <c r="L5184" s="15"/>
      <c r="M5184" s="15"/>
      <c r="N5184" s="15"/>
      <c r="O5184" s="15"/>
      <c r="P5184" s="15"/>
      <c r="Q5184" s="15"/>
      <c r="R5184" s="15"/>
      <c r="S5184" s="15"/>
      <c r="T5184" s="15"/>
      <c r="U5184" s="15"/>
      <c r="V5184" s="15"/>
      <c r="W5184" s="15"/>
      <c r="X5184" s="36"/>
      <c r="Y5184" s="15"/>
    </row>
    <row r="5185" spans="2:25" x14ac:dyDescent="0.2">
      <c r="B5185" s="35"/>
      <c r="C5185" s="15"/>
      <c r="D5185" s="15"/>
      <c r="E5185" s="15"/>
      <c r="F5185" s="15"/>
      <c r="G5185" s="15"/>
      <c r="H5185" s="15"/>
      <c r="I5185" s="15"/>
      <c r="J5185" s="15"/>
      <c r="K5185" s="15"/>
      <c r="L5185" s="15"/>
      <c r="M5185" s="15"/>
      <c r="N5185" s="15"/>
      <c r="O5185" s="15"/>
      <c r="P5185" s="15"/>
      <c r="Q5185" s="15"/>
      <c r="R5185" s="15"/>
      <c r="S5185" s="15"/>
      <c r="T5185" s="15"/>
      <c r="U5185" s="15"/>
      <c r="V5185" s="15"/>
      <c r="W5185" s="15"/>
      <c r="X5185" s="36"/>
      <c r="Y5185" s="15"/>
    </row>
    <row r="5186" spans="2:25" x14ac:dyDescent="0.2">
      <c r="B5186" s="35"/>
      <c r="C5186" s="15"/>
      <c r="D5186" s="15"/>
      <c r="E5186" s="15"/>
      <c r="F5186" s="15"/>
      <c r="G5186" s="15"/>
      <c r="H5186" s="15"/>
      <c r="I5186" s="15"/>
      <c r="J5186" s="15"/>
      <c r="K5186" s="15"/>
      <c r="L5186" s="15"/>
      <c r="M5186" s="15"/>
      <c r="N5186" s="15"/>
      <c r="O5186" s="15"/>
      <c r="P5186" s="15"/>
      <c r="Q5186" s="15"/>
      <c r="R5186" s="15"/>
      <c r="S5186" s="15"/>
      <c r="T5186" s="15"/>
      <c r="U5186" s="15"/>
      <c r="V5186" s="15"/>
      <c r="W5186" s="15"/>
      <c r="X5186" s="36"/>
      <c r="Y5186" s="15"/>
    </row>
    <row r="5187" spans="2:25" x14ac:dyDescent="0.2">
      <c r="B5187" s="35"/>
      <c r="C5187" s="15"/>
      <c r="D5187" s="15"/>
      <c r="E5187" s="15"/>
      <c r="F5187" s="15"/>
      <c r="G5187" s="15"/>
      <c r="H5187" s="15"/>
      <c r="I5187" s="15"/>
      <c r="J5187" s="15"/>
      <c r="K5187" s="15"/>
      <c r="L5187" s="15"/>
      <c r="M5187" s="15"/>
      <c r="N5187" s="15"/>
      <c r="O5187" s="15"/>
      <c r="P5187" s="15"/>
      <c r="Q5187" s="15"/>
      <c r="R5187" s="15"/>
      <c r="S5187" s="15"/>
      <c r="T5187" s="15"/>
      <c r="U5187" s="15"/>
      <c r="V5187" s="15"/>
      <c r="W5187" s="15"/>
      <c r="X5187" s="36"/>
      <c r="Y5187" s="15"/>
    </row>
    <row r="5188" spans="2:25" x14ac:dyDescent="0.2">
      <c r="B5188" s="35"/>
      <c r="C5188" s="15"/>
      <c r="D5188" s="15"/>
      <c r="E5188" s="15"/>
      <c r="F5188" s="15"/>
      <c r="G5188" s="15"/>
      <c r="H5188" s="15"/>
      <c r="I5188" s="15"/>
      <c r="J5188" s="15"/>
      <c r="K5188" s="15"/>
      <c r="L5188" s="15"/>
      <c r="M5188" s="15"/>
      <c r="N5188" s="15"/>
      <c r="O5188" s="15"/>
      <c r="P5188" s="15"/>
      <c r="Q5188" s="15"/>
      <c r="R5188" s="15"/>
      <c r="S5188" s="15"/>
      <c r="T5188" s="15"/>
      <c r="U5188" s="15"/>
      <c r="V5188" s="15"/>
      <c r="W5188" s="15"/>
      <c r="X5188" s="36"/>
      <c r="Y5188" s="15"/>
    </row>
    <row r="5189" spans="2:25" x14ac:dyDescent="0.2">
      <c r="B5189" s="35"/>
      <c r="C5189" s="15"/>
      <c r="D5189" s="15"/>
      <c r="E5189" s="15"/>
      <c r="F5189" s="15"/>
      <c r="G5189" s="15"/>
      <c r="H5189" s="15"/>
      <c r="I5189" s="15"/>
      <c r="J5189" s="15"/>
      <c r="K5189" s="15"/>
      <c r="L5189" s="15"/>
      <c r="M5189" s="15"/>
      <c r="N5189" s="15"/>
      <c r="O5189" s="15"/>
      <c r="P5189" s="15"/>
      <c r="Q5189" s="15"/>
      <c r="R5189" s="15"/>
      <c r="S5189" s="15"/>
      <c r="T5189" s="15"/>
      <c r="U5189" s="15"/>
      <c r="V5189" s="15"/>
      <c r="W5189" s="15"/>
      <c r="X5189" s="36"/>
      <c r="Y5189" s="15"/>
    </row>
    <row r="5190" spans="2:25" x14ac:dyDescent="0.2">
      <c r="B5190" s="35"/>
      <c r="C5190" s="15"/>
      <c r="D5190" s="15"/>
      <c r="E5190" s="15"/>
      <c r="F5190" s="15"/>
      <c r="G5190" s="15"/>
      <c r="H5190" s="15"/>
      <c r="I5190" s="15"/>
      <c r="J5190" s="15"/>
      <c r="K5190" s="15"/>
      <c r="L5190" s="15"/>
      <c r="M5190" s="15"/>
      <c r="N5190" s="15"/>
      <c r="O5190" s="15"/>
      <c r="P5190" s="15"/>
      <c r="Q5190" s="15"/>
      <c r="R5190" s="15"/>
      <c r="S5190" s="15"/>
      <c r="T5190" s="15"/>
      <c r="U5190" s="15"/>
      <c r="V5190" s="15"/>
      <c r="W5190" s="15"/>
      <c r="X5190" s="36"/>
      <c r="Y5190" s="15"/>
    </row>
    <row r="5191" spans="2:25" x14ac:dyDescent="0.2">
      <c r="B5191" s="35"/>
      <c r="C5191" s="15"/>
      <c r="D5191" s="15"/>
      <c r="E5191" s="15"/>
      <c r="F5191" s="15"/>
      <c r="G5191" s="15"/>
      <c r="H5191" s="15"/>
      <c r="I5191" s="15"/>
      <c r="J5191" s="15"/>
      <c r="K5191" s="15"/>
      <c r="L5191" s="15"/>
      <c r="M5191" s="15"/>
      <c r="N5191" s="15"/>
      <c r="O5191" s="15"/>
      <c r="P5191" s="15"/>
      <c r="Q5191" s="15"/>
      <c r="R5191" s="15"/>
      <c r="S5191" s="15"/>
      <c r="T5191" s="15"/>
      <c r="U5191" s="15"/>
      <c r="V5191" s="15"/>
      <c r="W5191" s="15"/>
      <c r="X5191" s="36"/>
      <c r="Y5191" s="15"/>
    </row>
    <row r="5192" spans="2:25" x14ac:dyDescent="0.2">
      <c r="B5192" s="35"/>
      <c r="C5192" s="15"/>
      <c r="D5192" s="15"/>
      <c r="E5192" s="15"/>
      <c r="F5192" s="15"/>
      <c r="G5192" s="15"/>
      <c r="H5192" s="15"/>
      <c r="I5192" s="15"/>
      <c r="J5192" s="15"/>
      <c r="K5192" s="15"/>
      <c r="L5192" s="15"/>
      <c r="M5192" s="15"/>
      <c r="N5192" s="15"/>
      <c r="O5192" s="15"/>
      <c r="P5192" s="15"/>
      <c r="Q5192" s="15"/>
      <c r="R5192" s="15"/>
      <c r="S5192" s="15"/>
      <c r="T5192" s="15"/>
      <c r="U5192" s="15"/>
      <c r="V5192" s="15"/>
      <c r="W5192" s="15"/>
      <c r="X5192" s="36"/>
      <c r="Y5192" s="15"/>
    </row>
    <row r="5193" spans="2:25" x14ac:dyDescent="0.2">
      <c r="B5193" s="35"/>
      <c r="C5193" s="15"/>
      <c r="D5193" s="15"/>
      <c r="E5193" s="15"/>
      <c r="F5193" s="15"/>
      <c r="G5193" s="15"/>
      <c r="H5193" s="15"/>
      <c r="I5193" s="15"/>
      <c r="J5193" s="15"/>
      <c r="K5193" s="15"/>
      <c r="L5193" s="15"/>
      <c r="M5193" s="15"/>
      <c r="N5193" s="15"/>
      <c r="O5193" s="15"/>
      <c r="P5193" s="15"/>
      <c r="Q5193" s="15"/>
      <c r="R5193" s="15"/>
      <c r="S5193" s="15"/>
      <c r="T5193" s="15"/>
      <c r="U5193" s="15"/>
      <c r="V5193" s="15"/>
      <c r="W5193" s="15"/>
      <c r="X5193" s="36"/>
      <c r="Y5193" s="15"/>
    </row>
    <row r="5194" spans="2:25" x14ac:dyDescent="0.2">
      <c r="B5194" s="35"/>
      <c r="C5194" s="15"/>
      <c r="D5194" s="15"/>
      <c r="E5194" s="15"/>
      <c r="F5194" s="15"/>
      <c r="G5194" s="15"/>
      <c r="H5194" s="15"/>
      <c r="I5194" s="15"/>
      <c r="J5194" s="15"/>
      <c r="K5194" s="15"/>
      <c r="L5194" s="15"/>
      <c r="M5194" s="15"/>
      <c r="N5194" s="15"/>
      <c r="O5194" s="15"/>
      <c r="P5194" s="15"/>
      <c r="Q5194" s="15"/>
      <c r="R5194" s="15"/>
      <c r="S5194" s="15"/>
      <c r="T5194" s="15"/>
      <c r="U5194" s="15"/>
      <c r="V5194" s="15"/>
      <c r="W5194" s="15"/>
      <c r="X5194" s="36"/>
      <c r="Y5194" s="15"/>
    </row>
    <row r="5195" spans="2:25" x14ac:dyDescent="0.2">
      <c r="B5195" s="35"/>
      <c r="C5195" s="15"/>
      <c r="D5195" s="15"/>
      <c r="E5195" s="15"/>
      <c r="F5195" s="15"/>
      <c r="G5195" s="15"/>
      <c r="H5195" s="15"/>
      <c r="I5195" s="15"/>
      <c r="J5195" s="15"/>
      <c r="K5195" s="15"/>
      <c r="L5195" s="15"/>
      <c r="M5195" s="15"/>
      <c r="N5195" s="15"/>
      <c r="O5195" s="15"/>
      <c r="P5195" s="15"/>
      <c r="Q5195" s="15"/>
      <c r="R5195" s="15"/>
      <c r="S5195" s="15"/>
      <c r="T5195" s="15"/>
      <c r="U5195" s="15"/>
      <c r="V5195" s="15"/>
      <c r="W5195" s="15"/>
      <c r="X5195" s="36"/>
      <c r="Y5195" s="15"/>
    </row>
    <row r="5196" spans="2:25" x14ac:dyDescent="0.2">
      <c r="B5196" s="35"/>
      <c r="C5196" s="15"/>
      <c r="D5196" s="15"/>
      <c r="E5196" s="15"/>
      <c r="F5196" s="15"/>
      <c r="G5196" s="15"/>
      <c r="H5196" s="15"/>
      <c r="I5196" s="15"/>
      <c r="J5196" s="15"/>
      <c r="K5196" s="15"/>
      <c r="L5196" s="15"/>
      <c r="M5196" s="15"/>
      <c r="N5196" s="15"/>
      <c r="O5196" s="15"/>
      <c r="P5196" s="15"/>
      <c r="Q5196" s="15"/>
      <c r="R5196" s="15"/>
      <c r="S5196" s="15"/>
      <c r="T5196" s="15"/>
      <c r="U5196" s="15"/>
      <c r="V5196" s="15"/>
      <c r="W5196" s="15"/>
      <c r="X5196" s="36"/>
      <c r="Y5196" s="15"/>
    </row>
    <row r="5197" spans="2:25" x14ac:dyDescent="0.2">
      <c r="B5197" s="35"/>
      <c r="C5197" s="15"/>
      <c r="D5197" s="15"/>
      <c r="E5197" s="15"/>
      <c r="F5197" s="15"/>
      <c r="G5197" s="15"/>
      <c r="H5197" s="15"/>
      <c r="I5197" s="15"/>
      <c r="J5197" s="15"/>
      <c r="K5197" s="15"/>
      <c r="L5197" s="15"/>
      <c r="M5197" s="15"/>
      <c r="N5197" s="15"/>
      <c r="O5197" s="15"/>
      <c r="P5197" s="15"/>
      <c r="Q5197" s="15"/>
      <c r="R5197" s="15"/>
      <c r="S5197" s="15"/>
      <c r="T5197" s="15"/>
      <c r="U5197" s="15"/>
      <c r="V5197" s="15"/>
      <c r="W5197" s="15"/>
      <c r="X5197" s="36"/>
      <c r="Y5197" s="15"/>
    </row>
    <row r="5198" spans="2:25" x14ac:dyDescent="0.2">
      <c r="B5198" s="35"/>
      <c r="C5198" s="15"/>
      <c r="D5198" s="15"/>
      <c r="E5198" s="15"/>
      <c r="F5198" s="15"/>
      <c r="G5198" s="15"/>
      <c r="H5198" s="15"/>
      <c r="I5198" s="15"/>
      <c r="J5198" s="15"/>
      <c r="K5198" s="15"/>
      <c r="L5198" s="15"/>
      <c r="M5198" s="15"/>
      <c r="N5198" s="15"/>
      <c r="O5198" s="15"/>
      <c r="P5198" s="15"/>
      <c r="Q5198" s="15"/>
      <c r="R5198" s="15"/>
      <c r="S5198" s="15"/>
      <c r="T5198" s="15"/>
      <c r="U5198" s="15"/>
      <c r="V5198" s="15"/>
      <c r="W5198" s="15"/>
      <c r="X5198" s="36"/>
      <c r="Y5198" s="15"/>
    </row>
    <row r="5199" spans="2:25" x14ac:dyDescent="0.2">
      <c r="B5199" s="35"/>
      <c r="C5199" s="15"/>
      <c r="D5199" s="15"/>
      <c r="E5199" s="15"/>
      <c r="F5199" s="15"/>
      <c r="G5199" s="15"/>
      <c r="H5199" s="15"/>
      <c r="I5199" s="15"/>
      <c r="J5199" s="15"/>
      <c r="K5199" s="15"/>
      <c r="L5199" s="15"/>
      <c r="M5199" s="15"/>
      <c r="N5199" s="15"/>
      <c r="O5199" s="15"/>
      <c r="P5199" s="15"/>
      <c r="Q5199" s="15"/>
      <c r="R5199" s="15"/>
      <c r="S5199" s="15"/>
      <c r="T5199" s="15"/>
      <c r="U5199" s="15"/>
      <c r="V5199" s="15"/>
      <c r="W5199" s="15"/>
      <c r="X5199" s="36"/>
      <c r="Y5199" s="15"/>
    </row>
    <row r="5200" spans="2:25" x14ac:dyDescent="0.2">
      <c r="B5200" s="35"/>
      <c r="C5200" s="15"/>
      <c r="D5200" s="15"/>
      <c r="E5200" s="15"/>
      <c r="F5200" s="15"/>
      <c r="G5200" s="15"/>
      <c r="H5200" s="15"/>
      <c r="I5200" s="15"/>
      <c r="J5200" s="15"/>
      <c r="K5200" s="15"/>
      <c r="L5200" s="15"/>
      <c r="M5200" s="15"/>
      <c r="N5200" s="15"/>
      <c r="O5200" s="15"/>
      <c r="P5200" s="15"/>
      <c r="Q5200" s="15"/>
      <c r="R5200" s="15"/>
      <c r="S5200" s="15"/>
      <c r="T5200" s="15"/>
      <c r="U5200" s="15"/>
      <c r="V5200" s="15"/>
      <c r="W5200" s="15"/>
      <c r="X5200" s="36"/>
      <c r="Y5200" s="15"/>
    </row>
    <row r="5201" spans="2:25" x14ac:dyDescent="0.2">
      <c r="B5201" s="35"/>
      <c r="C5201" s="15"/>
      <c r="D5201" s="15"/>
      <c r="E5201" s="15"/>
      <c r="F5201" s="15"/>
      <c r="G5201" s="15"/>
      <c r="H5201" s="15"/>
      <c r="I5201" s="15"/>
      <c r="J5201" s="15"/>
      <c r="K5201" s="15"/>
      <c r="L5201" s="15"/>
      <c r="M5201" s="15"/>
      <c r="N5201" s="15"/>
      <c r="O5201" s="15"/>
      <c r="P5201" s="15"/>
      <c r="Q5201" s="15"/>
      <c r="R5201" s="15"/>
      <c r="S5201" s="15"/>
      <c r="T5201" s="15"/>
      <c r="U5201" s="15"/>
      <c r="V5201" s="15"/>
      <c r="W5201" s="15"/>
      <c r="X5201" s="36"/>
      <c r="Y5201" s="15"/>
    </row>
    <row r="5202" spans="2:25" x14ac:dyDescent="0.2">
      <c r="B5202" s="35"/>
      <c r="C5202" s="15"/>
      <c r="D5202" s="15"/>
      <c r="E5202" s="15"/>
      <c r="F5202" s="15"/>
      <c r="G5202" s="15"/>
      <c r="H5202" s="15"/>
      <c r="I5202" s="15"/>
      <c r="J5202" s="15"/>
      <c r="K5202" s="15"/>
      <c r="L5202" s="15"/>
      <c r="M5202" s="15"/>
      <c r="N5202" s="15"/>
      <c r="O5202" s="15"/>
      <c r="P5202" s="15"/>
      <c r="Q5202" s="15"/>
      <c r="R5202" s="15"/>
      <c r="S5202" s="15"/>
      <c r="T5202" s="15"/>
      <c r="U5202" s="15"/>
      <c r="V5202" s="15"/>
      <c r="W5202" s="15"/>
      <c r="X5202" s="36"/>
      <c r="Y5202" s="15"/>
    </row>
    <row r="5203" spans="2:25" x14ac:dyDescent="0.2">
      <c r="B5203" s="35"/>
      <c r="C5203" s="15"/>
      <c r="D5203" s="15"/>
      <c r="E5203" s="15"/>
      <c r="F5203" s="15"/>
      <c r="G5203" s="15"/>
      <c r="H5203" s="15"/>
      <c r="I5203" s="15"/>
      <c r="J5203" s="15"/>
      <c r="K5203" s="15"/>
      <c r="L5203" s="15"/>
      <c r="M5203" s="15"/>
      <c r="N5203" s="15"/>
      <c r="O5203" s="15"/>
      <c r="P5203" s="15"/>
      <c r="Q5203" s="15"/>
      <c r="R5203" s="15"/>
      <c r="S5203" s="15"/>
      <c r="T5203" s="15"/>
      <c r="U5203" s="15"/>
      <c r="V5203" s="15"/>
      <c r="W5203" s="15"/>
      <c r="X5203" s="36"/>
      <c r="Y5203" s="15"/>
    </row>
    <row r="5204" spans="2:25" x14ac:dyDescent="0.2">
      <c r="B5204" s="35"/>
      <c r="C5204" s="15"/>
      <c r="D5204" s="15"/>
      <c r="E5204" s="15"/>
      <c r="F5204" s="15"/>
      <c r="G5204" s="15"/>
      <c r="H5204" s="15"/>
      <c r="I5204" s="15"/>
      <c r="J5204" s="15"/>
      <c r="K5204" s="15"/>
      <c r="L5204" s="15"/>
      <c r="M5204" s="15"/>
      <c r="N5204" s="15"/>
      <c r="O5204" s="15"/>
      <c r="P5204" s="15"/>
      <c r="Q5204" s="15"/>
      <c r="R5204" s="15"/>
      <c r="S5204" s="15"/>
      <c r="T5204" s="15"/>
      <c r="U5204" s="15"/>
      <c r="V5204" s="15"/>
      <c r="W5204" s="15"/>
      <c r="X5204" s="36"/>
      <c r="Y5204" s="15"/>
    </row>
    <row r="5205" spans="2:25" x14ac:dyDescent="0.2">
      <c r="B5205" s="35"/>
      <c r="C5205" s="15"/>
      <c r="D5205" s="15"/>
      <c r="E5205" s="15"/>
      <c r="F5205" s="15"/>
      <c r="G5205" s="15"/>
      <c r="H5205" s="15"/>
      <c r="I5205" s="15"/>
      <c r="J5205" s="15"/>
      <c r="K5205" s="15"/>
      <c r="L5205" s="15"/>
      <c r="M5205" s="15"/>
      <c r="N5205" s="15"/>
      <c r="O5205" s="15"/>
      <c r="P5205" s="15"/>
      <c r="Q5205" s="15"/>
      <c r="R5205" s="15"/>
      <c r="S5205" s="15"/>
      <c r="T5205" s="15"/>
      <c r="U5205" s="15"/>
      <c r="V5205" s="15"/>
      <c r="W5205" s="15"/>
      <c r="X5205" s="36"/>
      <c r="Y5205" s="15"/>
    </row>
    <row r="5206" spans="2:25" x14ac:dyDescent="0.2">
      <c r="B5206" s="35"/>
      <c r="C5206" s="15"/>
      <c r="D5206" s="15"/>
      <c r="E5206" s="15"/>
      <c r="F5206" s="15"/>
      <c r="G5206" s="15"/>
      <c r="H5206" s="15"/>
      <c r="I5206" s="15"/>
      <c r="J5206" s="15"/>
      <c r="K5206" s="15"/>
      <c r="L5206" s="15"/>
      <c r="M5206" s="15"/>
      <c r="N5206" s="15"/>
      <c r="O5206" s="15"/>
      <c r="P5206" s="15"/>
      <c r="Q5206" s="15"/>
      <c r="R5206" s="15"/>
      <c r="S5206" s="15"/>
      <c r="T5206" s="15"/>
      <c r="U5206" s="15"/>
      <c r="V5206" s="15"/>
      <c r="W5206" s="15"/>
      <c r="X5206" s="36"/>
      <c r="Y5206" s="15"/>
    </row>
    <row r="5207" spans="2:25" x14ac:dyDescent="0.2">
      <c r="B5207" s="35"/>
      <c r="C5207" s="15"/>
      <c r="D5207" s="15"/>
      <c r="E5207" s="15"/>
      <c r="F5207" s="15"/>
      <c r="G5207" s="15"/>
      <c r="H5207" s="15"/>
      <c r="I5207" s="15"/>
      <c r="J5207" s="15"/>
      <c r="K5207" s="15"/>
      <c r="L5207" s="15"/>
      <c r="M5207" s="15"/>
      <c r="N5207" s="15"/>
      <c r="O5207" s="15"/>
      <c r="P5207" s="15"/>
      <c r="Q5207" s="15"/>
      <c r="R5207" s="15"/>
      <c r="S5207" s="15"/>
      <c r="T5207" s="15"/>
      <c r="U5207" s="15"/>
      <c r="V5207" s="15"/>
      <c r="W5207" s="15"/>
      <c r="X5207" s="36"/>
      <c r="Y5207" s="15"/>
    </row>
    <row r="5208" spans="2:25" x14ac:dyDescent="0.2">
      <c r="B5208" s="35"/>
      <c r="C5208" s="15"/>
      <c r="D5208" s="15"/>
      <c r="E5208" s="15"/>
      <c r="F5208" s="15"/>
      <c r="G5208" s="15"/>
      <c r="H5208" s="15"/>
      <c r="I5208" s="15"/>
      <c r="J5208" s="15"/>
      <c r="K5208" s="15"/>
      <c r="L5208" s="15"/>
      <c r="M5208" s="15"/>
      <c r="N5208" s="15"/>
      <c r="O5208" s="15"/>
      <c r="P5208" s="15"/>
      <c r="Q5208" s="15"/>
      <c r="R5208" s="15"/>
      <c r="S5208" s="15"/>
      <c r="T5208" s="15"/>
      <c r="U5208" s="15"/>
      <c r="V5208" s="15"/>
      <c r="W5208" s="15"/>
      <c r="X5208" s="36"/>
      <c r="Y5208" s="15"/>
    </row>
    <row r="5209" spans="2:25" x14ac:dyDescent="0.2">
      <c r="B5209" s="35"/>
      <c r="C5209" s="15"/>
      <c r="D5209" s="15"/>
      <c r="E5209" s="15"/>
      <c r="F5209" s="15"/>
      <c r="G5209" s="15"/>
      <c r="H5209" s="15"/>
      <c r="I5209" s="15"/>
      <c r="J5209" s="15"/>
      <c r="K5209" s="15"/>
      <c r="L5209" s="15"/>
      <c r="M5209" s="15"/>
      <c r="N5209" s="15"/>
      <c r="O5209" s="15"/>
      <c r="P5209" s="15"/>
      <c r="Q5209" s="15"/>
      <c r="R5209" s="15"/>
      <c r="S5209" s="15"/>
      <c r="T5209" s="15"/>
      <c r="U5209" s="15"/>
      <c r="V5209" s="15"/>
      <c r="W5209" s="15"/>
      <c r="X5209" s="36"/>
      <c r="Y5209" s="15"/>
    </row>
    <row r="5210" spans="2:25" x14ac:dyDescent="0.2">
      <c r="B5210" s="35"/>
      <c r="C5210" s="15"/>
      <c r="D5210" s="15"/>
      <c r="E5210" s="15"/>
      <c r="F5210" s="15"/>
      <c r="G5210" s="15"/>
      <c r="H5210" s="15"/>
      <c r="I5210" s="15"/>
      <c r="J5210" s="15"/>
      <c r="K5210" s="15"/>
      <c r="L5210" s="15"/>
      <c r="M5210" s="15"/>
      <c r="N5210" s="15"/>
      <c r="O5210" s="15"/>
      <c r="P5210" s="15"/>
      <c r="Q5210" s="15"/>
      <c r="R5210" s="15"/>
      <c r="S5210" s="15"/>
      <c r="T5210" s="15"/>
      <c r="U5210" s="15"/>
      <c r="V5210" s="15"/>
      <c r="W5210" s="15"/>
      <c r="X5210" s="36"/>
      <c r="Y5210" s="15"/>
    </row>
    <row r="5211" spans="2:25" x14ac:dyDescent="0.2">
      <c r="B5211" s="35"/>
      <c r="C5211" s="15"/>
      <c r="D5211" s="15"/>
      <c r="E5211" s="15"/>
      <c r="F5211" s="15"/>
      <c r="G5211" s="15"/>
      <c r="H5211" s="15"/>
      <c r="I5211" s="15"/>
      <c r="J5211" s="15"/>
      <c r="K5211" s="15"/>
      <c r="L5211" s="15"/>
      <c r="M5211" s="15"/>
      <c r="N5211" s="15"/>
      <c r="O5211" s="15"/>
      <c r="P5211" s="15"/>
      <c r="Q5211" s="15"/>
      <c r="R5211" s="15"/>
      <c r="S5211" s="15"/>
      <c r="T5211" s="15"/>
      <c r="U5211" s="15"/>
      <c r="V5211" s="15"/>
      <c r="W5211" s="15"/>
      <c r="X5211" s="36"/>
      <c r="Y5211" s="15"/>
    </row>
    <row r="5212" spans="2:25" x14ac:dyDescent="0.2">
      <c r="B5212" s="35"/>
      <c r="C5212" s="15"/>
      <c r="D5212" s="15"/>
      <c r="E5212" s="15"/>
      <c r="F5212" s="15"/>
      <c r="G5212" s="15"/>
      <c r="H5212" s="15"/>
      <c r="I5212" s="15"/>
      <c r="J5212" s="15"/>
      <c r="K5212" s="15"/>
      <c r="L5212" s="15"/>
      <c r="M5212" s="15"/>
      <c r="N5212" s="15"/>
      <c r="O5212" s="15"/>
      <c r="P5212" s="15"/>
      <c r="Q5212" s="15"/>
      <c r="R5212" s="15"/>
      <c r="S5212" s="15"/>
      <c r="T5212" s="15"/>
      <c r="U5212" s="15"/>
      <c r="V5212" s="15"/>
      <c r="W5212" s="15"/>
      <c r="X5212" s="36"/>
      <c r="Y5212" s="15"/>
    </row>
    <row r="5213" spans="2:25" x14ac:dyDescent="0.2">
      <c r="B5213" s="35"/>
      <c r="C5213" s="15"/>
      <c r="D5213" s="15"/>
      <c r="E5213" s="15"/>
      <c r="F5213" s="15"/>
      <c r="G5213" s="15"/>
      <c r="H5213" s="15"/>
      <c r="I5213" s="15"/>
      <c r="J5213" s="15"/>
      <c r="K5213" s="15"/>
      <c r="L5213" s="15"/>
      <c r="M5213" s="15"/>
      <c r="N5213" s="15"/>
      <c r="O5213" s="15"/>
      <c r="P5213" s="15"/>
      <c r="Q5213" s="15"/>
      <c r="R5213" s="15"/>
      <c r="S5213" s="15"/>
      <c r="T5213" s="15"/>
      <c r="U5213" s="15"/>
      <c r="V5213" s="15"/>
      <c r="W5213" s="15"/>
      <c r="X5213" s="36"/>
      <c r="Y5213" s="15"/>
    </row>
    <row r="5214" spans="2:25" x14ac:dyDescent="0.2">
      <c r="B5214" s="35"/>
      <c r="C5214" s="15"/>
      <c r="D5214" s="15"/>
      <c r="E5214" s="15"/>
      <c r="F5214" s="15"/>
      <c r="G5214" s="15"/>
      <c r="H5214" s="15"/>
      <c r="I5214" s="15"/>
      <c r="J5214" s="15"/>
      <c r="K5214" s="15"/>
      <c r="L5214" s="15"/>
      <c r="M5214" s="15"/>
      <c r="N5214" s="15"/>
      <c r="O5214" s="15"/>
      <c r="P5214" s="15"/>
      <c r="Q5214" s="15"/>
      <c r="R5214" s="15"/>
      <c r="S5214" s="15"/>
      <c r="T5214" s="15"/>
      <c r="U5214" s="15"/>
      <c r="V5214" s="15"/>
      <c r="W5214" s="15"/>
      <c r="X5214" s="36"/>
      <c r="Y5214" s="15"/>
    </row>
    <row r="5215" spans="2:25" x14ac:dyDescent="0.2">
      <c r="B5215" s="35"/>
      <c r="C5215" s="15"/>
      <c r="D5215" s="15"/>
      <c r="E5215" s="15"/>
      <c r="F5215" s="15"/>
      <c r="G5215" s="15"/>
      <c r="H5215" s="15"/>
      <c r="I5215" s="15"/>
      <c r="J5215" s="15"/>
      <c r="K5215" s="15"/>
      <c r="L5215" s="15"/>
      <c r="M5215" s="15"/>
      <c r="N5215" s="15"/>
      <c r="O5215" s="15"/>
      <c r="P5215" s="15"/>
      <c r="Q5215" s="15"/>
      <c r="R5215" s="15"/>
      <c r="S5215" s="15"/>
      <c r="T5215" s="15"/>
      <c r="U5215" s="15"/>
      <c r="V5215" s="15"/>
      <c r="W5215" s="15"/>
      <c r="X5215" s="36"/>
      <c r="Y5215" s="15"/>
    </row>
    <row r="5216" spans="2:25" x14ac:dyDescent="0.2">
      <c r="B5216" s="35"/>
      <c r="C5216" s="15"/>
      <c r="D5216" s="15"/>
      <c r="E5216" s="15"/>
      <c r="F5216" s="15"/>
      <c r="G5216" s="15"/>
      <c r="H5216" s="15"/>
      <c r="I5216" s="15"/>
      <c r="J5216" s="15"/>
      <c r="K5216" s="15"/>
      <c r="L5216" s="15"/>
      <c r="M5216" s="15"/>
      <c r="N5216" s="15"/>
      <c r="O5216" s="15"/>
      <c r="P5216" s="15"/>
      <c r="Q5216" s="15"/>
      <c r="R5216" s="15"/>
      <c r="S5216" s="15"/>
      <c r="T5216" s="15"/>
      <c r="U5216" s="15"/>
      <c r="V5216" s="15"/>
      <c r="W5216" s="15"/>
      <c r="X5216" s="36"/>
      <c r="Y5216" s="15"/>
    </row>
    <row r="5217" spans="2:25" x14ac:dyDescent="0.2">
      <c r="B5217" s="35"/>
      <c r="C5217" s="15"/>
      <c r="D5217" s="15"/>
      <c r="E5217" s="15"/>
      <c r="F5217" s="15"/>
      <c r="G5217" s="15"/>
      <c r="H5217" s="15"/>
      <c r="I5217" s="15"/>
      <c r="J5217" s="15"/>
      <c r="K5217" s="15"/>
      <c r="L5217" s="15"/>
      <c r="M5217" s="15"/>
      <c r="N5217" s="15"/>
      <c r="O5217" s="15"/>
      <c r="P5217" s="15"/>
      <c r="Q5217" s="15"/>
      <c r="R5217" s="15"/>
      <c r="S5217" s="15"/>
      <c r="T5217" s="15"/>
      <c r="U5217" s="15"/>
      <c r="V5217" s="15"/>
      <c r="W5217" s="15"/>
      <c r="X5217" s="36"/>
      <c r="Y5217" s="15"/>
    </row>
    <row r="5218" spans="2:25" x14ac:dyDescent="0.2">
      <c r="B5218" s="35"/>
      <c r="C5218" s="15"/>
      <c r="D5218" s="15"/>
      <c r="E5218" s="15"/>
      <c r="F5218" s="15"/>
      <c r="G5218" s="15"/>
      <c r="H5218" s="15"/>
      <c r="I5218" s="15"/>
      <c r="J5218" s="15"/>
      <c r="K5218" s="15"/>
      <c r="L5218" s="15"/>
      <c r="M5218" s="15"/>
      <c r="N5218" s="15"/>
      <c r="O5218" s="15"/>
      <c r="P5218" s="15"/>
      <c r="Q5218" s="15"/>
      <c r="R5218" s="15"/>
      <c r="S5218" s="15"/>
      <c r="T5218" s="15"/>
      <c r="U5218" s="15"/>
      <c r="V5218" s="15"/>
      <c r="W5218" s="15"/>
      <c r="X5218" s="36"/>
      <c r="Y5218" s="15"/>
    </row>
    <row r="5219" spans="2:25" x14ac:dyDescent="0.2">
      <c r="B5219" s="35"/>
      <c r="C5219" s="15"/>
      <c r="D5219" s="15"/>
      <c r="E5219" s="15"/>
      <c r="F5219" s="15"/>
      <c r="G5219" s="15"/>
      <c r="H5219" s="15"/>
      <c r="I5219" s="15"/>
      <c r="J5219" s="15"/>
      <c r="K5219" s="15"/>
      <c r="L5219" s="15"/>
      <c r="M5219" s="15"/>
      <c r="N5219" s="15"/>
      <c r="O5219" s="15"/>
      <c r="P5219" s="15"/>
      <c r="Q5219" s="15"/>
      <c r="R5219" s="15"/>
      <c r="S5219" s="15"/>
      <c r="T5219" s="15"/>
      <c r="U5219" s="15"/>
      <c r="V5219" s="15"/>
      <c r="W5219" s="15"/>
      <c r="X5219" s="36"/>
      <c r="Y5219" s="15"/>
    </row>
    <row r="5220" spans="2:25" x14ac:dyDescent="0.2">
      <c r="B5220" s="35"/>
      <c r="C5220" s="15"/>
      <c r="D5220" s="15"/>
      <c r="E5220" s="15"/>
      <c r="F5220" s="15"/>
      <c r="G5220" s="15"/>
      <c r="H5220" s="15"/>
      <c r="I5220" s="15"/>
      <c r="J5220" s="15"/>
      <c r="K5220" s="15"/>
      <c r="L5220" s="15"/>
      <c r="M5220" s="15"/>
      <c r="N5220" s="15"/>
      <c r="O5220" s="15"/>
      <c r="P5220" s="15"/>
      <c r="Q5220" s="15"/>
      <c r="R5220" s="15"/>
      <c r="S5220" s="15"/>
      <c r="T5220" s="15"/>
      <c r="U5220" s="15"/>
      <c r="V5220" s="15"/>
      <c r="W5220" s="15"/>
      <c r="X5220" s="36"/>
      <c r="Y5220" s="15"/>
    </row>
    <row r="5221" spans="2:25" x14ac:dyDescent="0.2">
      <c r="B5221" s="35"/>
      <c r="C5221" s="15"/>
      <c r="D5221" s="15"/>
      <c r="E5221" s="15"/>
      <c r="F5221" s="15"/>
      <c r="G5221" s="15"/>
      <c r="H5221" s="15"/>
      <c r="I5221" s="15"/>
      <c r="J5221" s="15"/>
      <c r="K5221" s="15"/>
      <c r="L5221" s="15"/>
      <c r="M5221" s="15"/>
      <c r="N5221" s="15"/>
      <c r="O5221" s="15"/>
      <c r="P5221" s="15"/>
      <c r="Q5221" s="15"/>
      <c r="R5221" s="15"/>
      <c r="S5221" s="15"/>
      <c r="T5221" s="15"/>
      <c r="U5221" s="15"/>
      <c r="V5221" s="15"/>
      <c r="W5221" s="15"/>
      <c r="X5221" s="36"/>
      <c r="Y5221" s="15"/>
    </row>
    <row r="5222" spans="2:25" x14ac:dyDescent="0.2">
      <c r="B5222" s="35"/>
      <c r="C5222" s="15"/>
      <c r="D5222" s="15"/>
      <c r="E5222" s="15"/>
      <c r="F5222" s="15"/>
      <c r="G5222" s="15"/>
      <c r="H5222" s="15"/>
      <c r="I5222" s="15"/>
      <c r="J5222" s="15"/>
      <c r="K5222" s="15"/>
      <c r="L5222" s="15"/>
      <c r="M5222" s="15"/>
      <c r="N5222" s="15"/>
      <c r="O5222" s="15"/>
      <c r="P5222" s="15"/>
      <c r="Q5222" s="15"/>
      <c r="R5222" s="15"/>
      <c r="S5222" s="15"/>
      <c r="T5222" s="15"/>
      <c r="U5222" s="15"/>
      <c r="V5222" s="15"/>
      <c r="W5222" s="15"/>
      <c r="X5222" s="36"/>
      <c r="Y5222" s="15"/>
    </row>
    <row r="5223" spans="2:25" x14ac:dyDescent="0.2">
      <c r="B5223" s="35"/>
      <c r="C5223" s="15"/>
      <c r="D5223" s="15"/>
      <c r="E5223" s="15"/>
      <c r="F5223" s="15"/>
      <c r="G5223" s="15"/>
      <c r="H5223" s="15"/>
      <c r="I5223" s="15"/>
      <c r="J5223" s="15"/>
      <c r="K5223" s="15"/>
      <c r="L5223" s="15"/>
      <c r="M5223" s="15"/>
      <c r="N5223" s="15"/>
      <c r="O5223" s="15"/>
      <c r="P5223" s="15"/>
      <c r="Q5223" s="15"/>
      <c r="R5223" s="15"/>
      <c r="S5223" s="15"/>
      <c r="T5223" s="15"/>
      <c r="U5223" s="15"/>
      <c r="V5223" s="15"/>
      <c r="W5223" s="15"/>
      <c r="X5223" s="36"/>
      <c r="Y5223" s="15"/>
    </row>
    <row r="5224" spans="2:25" x14ac:dyDescent="0.2">
      <c r="B5224" s="35"/>
      <c r="C5224" s="15"/>
      <c r="D5224" s="15"/>
      <c r="E5224" s="15"/>
      <c r="F5224" s="15"/>
      <c r="G5224" s="15"/>
      <c r="H5224" s="15"/>
      <c r="I5224" s="15"/>
      <c r="J5224" s="15"/>
      <c r="K5224" s="15"/>
      <c r="L5224" s="15"/>
      <c r="M5224" s="15"/>
      <c r="N5224" s="15"/>
      <c r="O5224" s="15"/>
      <c r="P5224" s="15"/>
      <c r="Q5224" s="15"/>
      <c r="R5224" s="15"/>
      <c r="S5224" s="15"/>
      <c r="T5224" s="15"/>
      <c r="U5224" s="15"/>
      <c r="V5224" s="15"/>
      <c r="W5224" s="15"/>
      <c r="X5224" s="36"/>
      <c r="Y5224" s="15"/>
    </row>
    <row r="5225" spans="2:25" x14ac:dyDescent="0.2">
      <c r="B5225" s="35"/>
      <c r="C5225" s="15"/>
      <c r="D5225" s="15"/>
      <c r="E5225" s="15"/>
      <c r="F5225" s="15"/>
      <c r="G5225" s="15"/>
      <c r="H5225" s="15"/>
      <c r="I5225" s="15"/>
      <c r="J5225" s="15"/>
      <c r="K5225" s="15"/>
      <c r="L5225" s="15"/>
      <c r="M5225" s="15"/>
      <c r="N5225" s="15"/>
      <c r="O5225" s="15"/>
      <c r="P5225" s="15"/>
      <c r="Q5225" s="15"/>
      <c r="R5225" s="15"/>
      <c r="S5225" s="15"/>
      <c r="T5225" s="15"/>
      <c r="U5225" s="15"/>
      <c r="V5225" s="15"/>
      <c r="W5225" s="15"/>
      <c r="X5225" s="36"/>
      <c r="Y5225" s="15"/>
    </row>
    <row r="5226" spans="2:25" x14ac:dyDescent="0.2">
      <c r="B5226" s="35"/>
      <c r="C5226" s="15"/>
      <c r="D5226" s="15"/>
      <c r="E5226" s="15"/>
      <c r="F5226" s="15"/>
      <c r="G5226" s="15"/>
      <c r="H5226" s="15"/>
      <c r="I5226" s="15"/>
      <c r="J5226" s="15"/>
      <c r="K5226" s="15"/>
      <c r="L5226" s="15"/>
      <c r="M5226" s="15"/>
      <c r="N5226" s="15"/>
      <c r="O5226" s="15"/>
      <c r="P5226" s="15"/>
      <c r="Q5226" s="15"/>
      <c r="R5226" s="15"/>
      <c r="S5226" s="15"/>
      <c r="T5226" s="15"/>
      <c r="U5226" s="15"/>
      <c r="V5226" s="15"/>
      <c r="W5226" s="15"/>
      <c r="X5226" s="36"/>
      <c r="Y5226" s="15"/>
    </row>
    <row r="5227" spans="2:25" x14ac:dyDescent="0.2">
      <c r="B5227" s="35"/>
      <c r="C5227" s="15"/>
      <c r="D5227" s="15"/>
      <c r="E5227" s="15"/>
      <c r="F5227" s="15"/>
      <c r="G5227" s="15"/>
      <c r="H5227" s="15"/>
      <c r="I5227" s="15"/>
      <c r="J5227" s="15"/>
      <c r="K5227" s="15"/>
      <c r="L5227" s="15"/>
      <c r="M5227" s="15"/>
      <c r="N5227" s="15"/>
      <c r="O5227" s="15"/>
      <c r="P5227" s="15"/>
      <c r="Q5227" s="15"/>
      <c r="R5227" s="15"/>
      <c r="S5227" s="15"/>
      <c r="T5227" s="15"/>
      <c r="U5227" s="15"/>
      <c r="V5227" s="15"/>
      <c r="W5227" s="15"/>
      <c r="X5227" s="36"/>
      <c r="Y5227" s="15"/>
    </row>
    <row r="5228" spans="2:25" x14ac:dyDescent="0.2">
      <c r="B5228" s="35"/>
      <c r="C5228" s="15"/>
      <c r="D5228" s="15"/>
      <c r="E5228" s="15"/>
      <c r="F5228" s="15"/>
      <c r="G5228" s="15"/>
      <c r="H5228" s="15"/>
      <c r="I5228" s="15"/>
      <c r="J5228" s="15"/>
      <c r="K5228" s="15"/>
      <c r="L5228" s="15"/>
      <c r="M5228" s="15"/>
      <c r="N5228" s="15"/>
      <c r="O5228" s="15"/>
      <c r="P5228" s="15"/>
      <c r="Q5228" s="15"/>
      <c r="R5228" s="15"/>
      <c r="S5228" s="15"/>
      <c r="T5228" s="15"/>
      <c r="U5228" s="15"/>
      <c r="V5228" s="15"/>
      <c r="W5228" s="15"/>
      <c r="X5228" s="36"/>
      <c r="Y5228" s="15"/>
    </row>
    <row r="5229" spans="2:25" x14ac:dyDescent="0.2">
      <c r="B5229" s="35"/>
      <c r="C5229" s="15"/>
      <c r="D5229" s="15"/>
      <c r="E5229" s="15"/>
      <c r="F5229" s="15"/>
      <c r="G5229" s="15"/>
      <c r="H5229" s="15"/>
      <c r="I5229" s="15"/>
      <c r="J5229" s="15"/>
      <c r="K5229" s="15"/>
      <c r="L5229" s="15"/>
      <c r="M5229" s="15"/>
      <c r="N5229" s="15"/>
      <c r="O5229" s="15"/>
      <c r="P5229" s="15"/>
      <c r="Q5229" s="15"/>
      <c r="R5229" s="15"/>
      <c r="S5229" s="15"/>
      <c r="T5229" s="15"/>
      <c r="U5229" s="15"/>
      <c r="V5229" s="15"/>
      <c r="W5229" s="15"/>
      <c r="X5229" s="36"/>
      <c r="Y5229" s="15"/>
    </row>
    <row r="5230" spans="2:25" x14ac:dyDescent="0.2">
      <c r="B5230" s="35"/>
      <c r="C5230" s="15"/>
      <c r="D5230" s="15"/>
      <c r="E5230" s="15"/>
      <c r="F5230" s="15"/>
      <c r="G5230" s="15"/>
      <c r="H5230" s="15"/>
      <c r="I5230" s="15"/>
      <c r="J5230" s="15"/>
      <c r="K5230" s="15"/>
      <c r="L5230" s="15"/>
      <c r="M5230" s="15"/>
      <c r="N5230" s="15"/>
      <c r="O5230" s="15"/>
      <c r="P5230" s="15"/>
      <c r="Q5230" s="15"/>
      <c r="R5230" s="15"/>
      <c r="S5230" s="15"/>
      <c r="T5230" s="15"/>
      <c r="U5230" s="15"/>
      <c r="V5230" s="15"/>
      <c r="W5230" s="15"/>
      <c r="X5230" s="36"/>
      <c r="Y5230" s="15"/>
    </row>
    <row r="5231" spans="2:25" x14ac:dyDescent="0.2">
      <c r="B5231" s="35"/>
      <c r="C5231" s="15"/>
      <c r="D5231" s="15"/>
      <c r="E5231" s="15"/>
      <c r="F5231" s="15"/>
      <c r="G5231" s="15"/>
      <c r="H5231" s="15"/>
      <c r="I5231" s="15"/>
      <c r="J5231" s="15"/>
      <c r="K5231" s="15"/>
      <c r="L5231" s="15"/>
      <c r="M5231" s="15"/>
      <c r="N5231" s="15"/>
      <c r="O5231" s="15"/>
      <c r="P5231" s="15"/>
      <c r="Q5231" s="15"/>
      <c r="R5231" s="15"/>
      <c r="S5231" s="15"/>
      <c r="T5231" s="15"/>
      <c r="U5231" s="15"/>
      <c r="V5231" s="15"/>
      <c r="W5231" s="15"/>
      <c r="X5231" s="36"/>
      <c r="Y5231" s="15"/>
    </row>
    <row r="5232" spans="2:25" x14ac:dyDescent="0.2">
      <c r="B5232" s="35"/>
      <c r="C5232" s="15"/>
      <c r="D5232" s="15"/>
      <c r="E5232" s="15"/>
      <c r="F5232" s="15"/>
      <c r="G5232" s="15"/>
      <c r="H5232" s="15"/>
      <c r="I5232" s="15"/>
      <c r="J5232" s="15"/>
      <c r="K5232" s="15"/>
      <c r="L5232" s="15"/>
      <c r="M5232" s="15"/>
      <c r="N5232" s="15"/>
      <c r="O5232" s="15"/>
      <c r="P5232" s="15"/>
      <c r="Q5232" s="15"/>
      <c r="R5232" s="15"/>
      <c r="S5232" s="15"/>
      <c r="T5232" s="15"/>
      <c r="U5232" s="15"/>
      <c r="V5232" s="15"/>
      <c r="W5232" s="15"/>
      <c r="X5232" s="36"/>
      <c r="Y5232" s="15"/>
    </row>
    <row r="5233" spans="2:25" x14ac:dyDescent="0.2">
      <c r="B5233" s="35"/>
      <c r="C5233" s="15"/>
      <c r="D5233" s="15"/>
      <c r="E5233" s="15"/>
      <c r="F5233" s="15"/>
      <c r="G5233" s="15"/>
      <c r="H5233" s="15"/>
      <c r="I5233" s="15"/>
      <c r="J5233" s="15"/>
      <c r="K5233" s="15"/>
      <c r="L5233" s="15"/>
      <c r="M5233" s="15"/>
      <c r="N5233" s="15"/>
      <c r="O5233" s="15"/>
      <c r="P5233" s="15"/>
      <c r="Q5233" s="15"/>
      <c r="R5233" s="15"/>
      <c r="S5233" s="15"/>
      <c r="T5233" s="15"/>
      <c r="U5233" s="15"/>
      <c r="V5233" s="15"/>
      <c r="W5233" s="15"/>
      <c r="X5233" s="36"/>
      <c r="Y5233" s="15"/>
    </row>
    <row r="5234" spans="2:25" x14ac:dyDescent="0.2">
      <c r="B5234" s="35"/>
      <c r="C5234" s="15"/>
      <c r="D5234" s="15"/>
      <c r="E5234" s="15"/>
      <c r="F5234" s="15"/>
      <c r="G5234" s="15"/>
      <c r="H5234" s="15"/>
      <c r="I5234" s="15"/>
      <c r="J5234" s="15"/>
      <c r="K5234" s="15"/>
      <c r="L5234" s="15"/>
      <c r="M5234" s="15"/>
      <c r="N5234" s="15"/>
      <c r="O5234" s="15"/>
      <c r="P5234" s="15"/>
      <c r="Q5234" s="15"/>
      <c r="R5234" s="15"/>
      <c r="S5234" s="15"/>
      <c r="T5234" s="15"/>
      <c r="U5234" s="15"/>
      <c r="V5234" s="15"/>
      <c r="W5234" s="15"/>
      <c r="X5234" s="36"/>
      <c r="Y5234" s="15"/>
    </row>
    <row r="5235" spans="2:25" x14ac:dyDescent="0.2">
      <c r="B5235" s="35"/>
      <c r="C5235" s="15"/>
      <c r="D5235" s="15"/>
      <c r="E5235" s="15"/>
      <c r="F5235" s="15"/>
      <c r="G5235" s="15"/>
      <c r="H5235" s="15"/>
      <c r="I5235" s="15"/>
      <c r="J5235" s="15"/>
      <c r="K5235" s="15"/>
      <c r="L5235" s="15"/>
      <c r="M5235" s="15"/>
      <c r="N5235" s="15"/>
      <c r="O5235" s="15"/>
      <c r="P5235" s="15"/>
      <c r="Q5235" s="15"/>
      <c r="R5235" s="15"/>
      <c r="S5235" s="15"/>
      <c r="T5235" s="15"/>
      <c r="U5235" s="15"/>
      <c r="V5235" s="15"/>
      <c r="W5235" s="15"/>
      <c r="X5235" s="36"/>
      <c r="Y5235" s="15"/>
    </row>
    <row r="5236" spans="2:25" x14ac:dyDescent="0.2">
      <c r="B5236" s="35"/>
      <c r="C5236" s="15"/>
      <c r="D5236" s="15"/>
      <c r="E5236" s="15"/>
      <c r="F5236" s="15"/>
      <c r="G5236" s="15"/>
      <c r="H5236" s="15"/>
      <c r="I5236" s="15"/>
      <c r="J5236" s="15"/>
      <c r="K5236" s="15"/>
      <c r="L5236" s="15"/>
      <c r="M5236" s="15"/>
      <c r="N5236" s="15"/>
      <c r="O5236" s="15"/>
      <c r="P5236" s="15"/>
      <c r="Q5236" s="15"/>
      <c r="R5236" s="15"/>
      <c r="S5236" s="15"/>
      <c r="T5236" s="15"/>
      <c r="U5236" s="15"/>
      <c r="V5236" s="15"/>
      <c r="W5236" s="15"/>
      <c r="X5236" s="36"/>
      <c r="Y5236" s="15"/>
    </row>
    <row r="5237" spans="2:25" x14ac:dyDescent="0.2">
      <c r="B5237" s="35"/>
      <c r="C5237" s="15"/>
      <c r="D5237" s="15"/>
      <c r="E5237" s="15"/>
      <c r="F5237" s="15"/>
      <c r="G5237" s="15"/>
      <c r="H5237" s="15"/>
      <c r="I5237" s="15"/>
      <c r="J5237" s="15"/>
      <c r="K5237" s="15"/>
      <c r="L5237" s="15"/>
      <c r="M5237" s="15"/>
      <c r="N5237" s="15"/>
      <c r="O5237" s="15"/>
      <c r="P5237" s="15"/>
      <c r="Q5237" s="15"/>
      <c r="R5237" s="15"/>
      <c r="S5237" s="15"/>
      <c r="T5237" s="15"/>
      <c r="U5237" s="15"/>
      <c r="V5237" s="15"/>
      <c r="W5237" s="15"/>
      <c r="X5237" s="36"/>
      <c r="Y5237" s="15"/>
    </row>
    <row r="5238" spans="2:25" x14ac:dyDescent="0.2">
      <c r="B5238" s="35"/>
      <c r="C5238" s="15"/>
      <c r="D5238" s="15"/>
      <c r="E5238" s="15"/>
      <c r="F5238" s="15"/>
      <c r="G5238" s="15"/>
      <c r="H5238" s="15"/>
      <c r="I5238" s="15"/>
      <c r="J5238" s="15"/>
      <c r="K5238" s="15"/>
      <c r="L5238" s="15"/>
      <c r="M5238" s="15"/>
      <c r="N5238" s="15"/>
      <c r="O5238" s="15"/>
      <c r="P5238" s="15"/>
      <c r="Q5238" s="15"/>
      <c r="R5238" s="15"/>
      <c r="S5238" s="15"/>
      <c r="T5238" s="15"/>
      <c r="U5238" s="15"/>
      <c r="V5238" s="15"/>
      <c r="W5238" s="15"/>
      <c r="X5238" s="36"/>
      <c r="Y5238" s="15"/>
    </row>
    <row r="5239" spans="2:25" x14ac:dyDescent="0.2">
      <c r="B5239" s="35"/>
      <c r="C5239" s="15"/>
      <c r="D5239" s="15"/>
      <c r="E5239" s="15"/>
      <c r="F5239" s="15"/>
      <c r="G5239" s="15"/>
      <c r="H5239" s="15"/>
      <c r="I5239" s="15"/>
      <c r="J5239" s="15"/>
      <c r="K5239" s="15"/>
      <c r="L5239" s="15"/>
      <c r="M5239" s="15"/>
      <c r="N5239" s="15"/>
      <c r="O5239" s="15"/>
      <c r="P5239" s="15"/>
      <c r="Q5239" s="15"/>
      <c r="R5239" s="15"/>
      <c r="S5239" s="15"/>
      <c r="T5239" s="15"/>
      <c r="U5239" s="15"/>
      <c r="V5239" s="15"/>
      <c r="W5239" s="15"/>
      <c r="X5239" s="36"/>
      <c r="Y5239" s="15"/>
    </row>
    <row r="5240" spans="2:25" x14ac:dyDescent="0.2">
      <c r="B5240" s="35"/>
      <c r="C5240" s="15"/>
      <c r="D5240" s="15"/>
      <c r="E5240" s="15"/>
      <c r="F5240" s="15"/>
      <c r="G5240" s="15"/>
      <c r="H5240" s="15"/>
      <c r="I5240" s="15"/>
      <c r="J5240" s="15"/>
      <c r="K5240" s="15"/>
      <c r="L5240" s="15"/>
      <c r="M5240" s="15"/>
      <c r="N5240" s="15"/>
      <c r="O5240" s="15"/>
      <c r="P5240" s="15"/>
      <c r="Q5240" s="15"/>
      <c r="R5240" s="15"/>
      <c r="S5240" s="15"/>
      <c r="T5240" s="15"/>
      <c r="U5240" s="15"/>
      <c r="V5240" s="15"/>
      <c r="W5240" s="15"/>
      <c r="X5240" s="36"/>
      <c r="Y5240" s="15"/>
    </row>
    <row r="5241" spans="2:25" x14ac:dyDescent="0.2">
      <c r="B5241" s="35"/>
      <c r="C5241" s="15"/>
      <c r="D5241" s="15"/>
      <c r="E5241" s="15"/>
      <c r="F5241" s="15"/>
      <c r="G5241" s="15"/>
      <c r="H5241" s="15"/>
      <c r="I5241" s="15"/>
      <c r="J5241" s="15"/>
      <c r="K5241" s="15"/>
      <c r="L5241" s="15"/>
      <c r="M5241" s="15"/>
      <c r="N5241" s="15"/>
      <c r="O5241" s="15"/>
      <c r="P5241" s="15"/>
      <c r="Q5241" s="15"/>
      <c r="R5241" s="15"/>
      <c r="S5241" s="15"/>
      <c r="T5241" s="15"/>
      <c r="U5241" s="15"/>
      <c r="V5241" s="15"/>
      <c r="W5241" s="15"/>
      <c r="X5241" s="36"/>
      <c r="Y5241" s="15"/>
    </row>
    <row r="5242" spans="2:25" x14ac:dyDescent="0.2">
      <c r="B5242" s="35"/>
      <c r="C5242" s="15"/>
      <c r="D5242" s="15"/>
      <c r="E5242" s="15"/>
      <c r="F5242" s="15"/>
      <c r="G5242" s="15"/>
      <c r="H5242" s="15"/>
      <c r="I5242" s="15"/>
      <c r="J5242" s="15"/>
      <c r="K5242" s="15"/>
      <c r="L5242" s="15"/>
      <c r="M5242" s="15"/>
      <c r="N5242" s="15"/>
      <c r="O5242" s="15"/>
      <c r="P5242" s="15"/>
      <c r="Q5242" s="15"/>
      <c r="R5242" s="15"/>
      <c r="S5242" s="15"/>
      <c r="T5242" s="15"/>
      <c r="U5242" s="15"/>
      <c r="V5242" s="15"/>
      <c r="W5242" s="15"/>
      <c r="X5242" s="36"/>
      <c r="Y5242" s="15"/>
    </row>
    <row r="5243" spans="2:25" x14ac:dyDescent="0.2">
      <c r="B5243" s="35"/>
      <c r="C5243" s="15"/>
      <c r="D5243" s="15"/>
      <c r="E5243" s="15"/>
      <c r="F5243" s="15"/>
      <c r="G5243" s="15"/>
      <c r="H5243" s="15"/>
      <c r="I5243" s="15"/>
      <c r="J5243" s="15"/>
      <c r="K5243" s="15"/>
      <c r="L5243" s="15"/>
      <c r="M5243" s="15"/>
      <c r="N5243" s="15"/>
      <c r="O5243" s="15"/>
      <c r="P5243" s="15"/>
      <c r="Q5243" s="15"/>
      <c r="R5243" s="15"/>
      <c r="S5243" s="15"/>
      <c r="T5243" s="15"/>
      <c r="U5243" s="15"/>
      <c r="V5243" s="15"/>
      <c r="W5243" s="15"/>
      <c r="X5243" s="36"/>
      <c r="Y5243" s="15"/>
    </row>
    <row r="5244" spans="2:25" x14ac:dyDescent="0.2">
      <c r="B5244" s="35"/>
      <c r="C5244" s="15"/>
      <c r="D5244" s="15"/>
      <c r="E5244" s="15"/>
      <c r="F5244" s="15"/>
      <c r="G5244" s="15"/>
      <c r="H5244" s="15"/>
      <c r="I5244" s="15"/>
      <c r="J5244" s="15"/>
      <c r="K5244" s="15"/>
      <c r="L5244" s="15"/>
      <c r="M5244" s="15"/>
      <c r="N5244" s="15"/>
      <c r="O5244" s="15"/>
      <c r="P5244" s="15"/>
      <c r="Q5244" s="15"/>
      <c r="R5244" s="15"/>
      <c r="S5244" s="15"/>
      <c r="T5244" s="15"/>
      <c r="U5244" s="15"/>
      <c r="V5244" s="15"/>
      <c r="W5244" s="15"/>
      <c r="X5244" s="36"/>
      <c r="Y5244" s="15"/>
    </row>
    <row r="5245" spans="2:25" x14ac:dyDescent="0.2">
      <c r="B5245" s="35"/>
      <c r="C5245" s="15"/>
      <c r="D5245" s="15"/>
      <c r="E5245" s="15"/>
      <c r="F5245" s="15"/>
      <c r="G5245" s="15"/>
      <c r="H5245" s="15"/>
      <c r="I5245" s="15"/>
      <c r="J5245" s="15"/>
      <c r="K5245" s="15"/>
      <c r="L5245" s="15"/>
      <c r="M5245" s="15"/>
      <c r="N5245" s="15"/>
      <c r="O5245" s="15"/>
      <c r="P5245" s="15"/>
      <c r="Q5245" s="15"/>
      <c r="R5245" s="15"/>
      <c r="S5245" s="15"/>
      <c r="T5245" s="15"/>
      <c r="U5245" s="15"/>
      <c r="V5245" s="15"/>
      <c r="W5245" s="15"/>
      <c r="X5245" s="36"/>
      <c r="Y5245" s="15"/>
    </row>
    <row r="5246" spans="2:25" x14ac:dyDescent="0.2">
      <c r="B5246" s="35"/>
      <c r="C5246" s="15"/>
      <c r="D5246" s="15"/>
      <c r="E5246" s="15"/>
      <c r="F5246" s="15"/>
      <c r="G5246" s="15"/>
      <c r="H5246" s="15"/>
      <c r="I5246" s="15"/>
      <c r="J5246" s="15"/>
      <c r="K5246" s="15"/>
      <c r="L5246" s="15"/>
      <c r="M5246" s="15"/>
      <c r="N5246" s="15"/>
      <c r="O5246" s="15"/>
      <c r="P5246" s="15"/>
      <c r="Q5246" s="15"/>
      <c r="R5246" s="15"/>
      <c r="S5246" s="15"/>
      <c r="T5246" s="15"/>
      <c r="U5246" s="15"/>
      <c r="V5246" s="15"/>
      <c r="W5246" s="15"/>
      <c r="X5246" s="36"/>
      <c r="Y5246" s="15"/>
    </row>
    <row r="5247" spans="2:25" x14ac:dyDescent="0.2">
      <c r="B5247" s="35"/>
      <c r="C5247" s="15"/>
      <c r="D5247" s="15"/>
      <c r="E5247" s="15"/>
      <c r="F5247" s="15"/>
      <c r="G5247" s="15"/>
      <c r="H5247" s="15"/>
      <c r="I5247" s="15"/>
      <c r="J5247" s="15"/>
      <c r="K5247" s="15"/>
      <c r="L5247" s="15"/>
      <c r="M5247" s="15"/>
      <c r="N5247" s="15"/>
      <c r="O5247" s="15"/>
      <c r="P5247" s="15"/>
      <c r="Q5247" s="15"/>
      <c r="R5247" s="15"/>
      <c r="S5247" s="15"/>
      <c r="T5247" s="15"/>
      <c r="U5247" s="15"/>
      <c r="V5247" s="15"/>
      <c r="W5247" s="15"/>
      <c r="X5247" s="36"/>
      <c r="Y5247" s="15"/>
    </row>
    <row r="5248" spans="2:25" x14ac:dyDescent="0.2">
      <c r="B5248" s="35"/>
      <c r="C5248" s="15"/>
      <c r="D5248" s="15"/>
      <c r="E5248" s="15"/>
      <c r="F5248" s="15"/>
      <c r="G5248" s="15"/>
      <c r="H5248" s="15"/>
      <c r="I5248" s="15"/>
      <c r="J5248" s="15"/>
      <c r="K5248" s="15"/>
      <c r="L5248" s="15"/>
      <c r="M5248" s="15"/>
      <c r="N5248" s="15"/>
      <c r="O5248" s="15"/>
      <c r="P5248" s="15"/>
      <c r="Q5248" s="15"/>
      <c r="R5248" s="15"/>
      <c r="S5248" s="15"/>
      <c r="T5248" s="15"/>
      <c r="U5248" s="15"/>
      <c r="V5248" s="15"/>
      <c r="W5248" s="15"/>
      <c r="X5248" s="36"/>
      <c r="Y5248" s="15"/>
    </row>
    <row r="5249" spans="2:25" x14ac:dyDescent="0.2">
      <c r="B5249" s="35"/>
      <c r="C5249" s="15"/>
      <c r="D5249" s="15"/>
      <c r="E5249" s="15"/>
      <c r="F5249" s="15"/>
      <c r="G5249" s="15"/>
      <c r="H5249" s="15"/>
      <c r="I5249" s="15"/>
      <c r="J5249" s="15"/>
      <c r="K5249" s="15"/>
      <c r="L5249" s="15"/>
      <c r="M5249" s="15"/>
      <c r="N5249" s="15"/>
      <c r="O5249" s="15"/>
      <c r="P5249" s="15"/>
      <c r="Q5249" s="15"/>
      <c r="R5249" s="15"/>
      <c r="S5249" s="15"/>
      <c r="T5249" s="15"/>
      <c r="U5249" s="15"/>
      <c r="V5249" s="15"/>
      <c r="W5249" s="15"/>
      <c r="X5249" s="36"/>
      <c r="Y5249" s="15"/>
    </row>
    <row r="5250" spans="2:25" x14ac:dyDescent="0.2">
      <c r="B5250" s="35"/>
      <c r="C5250" s="15"/>
      <c r="D5250" s="15"/>
      <c r="E5250" s="15"/>
      <c r="F5250" s="15"/>
      <c r="G5250" s="15"/>
      <c r="H5250" s="15"/>
      <c r="I5250" s="15"/>
      <c r="J5250" s="15"/>
      <c r="K5250" s="15"/>
      <c r="L5250" s="15"/>
      <c r="M5250" s="15"/>
      <c r="N5250" s="15"/>
      <c r="O5250" s="15"/>
      <c r="P5250" s="15"/>
      <c r="Q5250" s="15"/>
      <c r="R5250" s="15"/>
      <c r="S5250" s="15"/>
      <c r="T5250" s="15"/>
      <c r="U5250" s="15"/>
      <c r="V5250" s="15"/>
      <c r="W5250" s="15"/>
      <c r="X5250" s="36"/>
      <c r="Y5250" s="15"/>
    </row>
    <row r="5251" spans="2:25" x14ac:dyDescent="0.2">
      <c r="B5251" s="35"/>
      <c r="C5251" s="15"/>
      <c r="D5251" s="15"/>
      <c r="E5251" s="15"/>
      <c r="F5251" s="15"/>
      <c r="G5251" s="15"/>
      <c r="H5251" s="15"/>
      <c r="I5251" s="15"/>
      <c r="J5251" s="15"/>
      <c r="K5251" s="15"/>
      <c r="L5251" s="15"/>
      <c r="M5251" s="15"/>
      <c r="N5251" s="15"/>
      <c r="O5251" s="15"/>
      <c r="P5251" s="15"/>
      <c r="Q5251" s="15"/>
      <c r="R5251" s="15"/>
      <c r="S5251" s="15"/>
      <c r="T5251" s="15"/>
      <c r="U5251" s="15"/>
      <c r="V5251" s="15"/>
      <c r="W5251" s="15"/>
      <c r="X5251" s="36"/>
      <c r="Y5251" s="15"/>
    </row>
    <row r="5252" spans="2:25" x14ac:dyDescent="0.2">
      <c r="B5252" s="35"/>
      <c r="C5252" s="15"/>
      <c r="D5252" s="15"/>
      <c r="E5252" s="15"/>
      <c r="F5252" s="15"/>
      <c r="G5252" s="15"/>
      <c r="H5252" s="15"/>
      <c r="I5252" s="15"/>
      <c r="J5252" s="15"/>
      <c r="K5252" s="15"/>
      <c r="L5252" s="15"/>
      <c r="M5252" s="15"/>
      <c r="N5252" s="15"/>
      <c r="O5252" s="15"/>
      <c r="P5252" s="15"/>
      <c r="Q5252" s="15"/>
      <c r="R5252" s="15"/>
      <c r="S5252" s="15"/>
      <c r="T5252" s="15"/>
      <c r="U5252" s="15"/>
      <c r="V5252" s="15"/>
      <c r="W5252" s="15"/>
      <c r="X5252" s="36"/>
      <c r="Y5252" s="15"/>
    </row>
    <row r="5253" spans="2:25" x14ac:dyDescent="0.2">
      <c r="B5253" s="35"/>
      <c r="C5253" s="15"/>
      <c r="D5253" s="15"/>
      <c r="E5253" s="15"/>
      <c r="F5253" s="15"/>
      <c r="G5253" s="15"/>
      <c r="H5253" s="15"/>
      <c r="I5253" s="15"/>
      <c r="J5253" s="15"/>
      <c r="K5253" s="15"/>
      <c r="L5253" s="15"/>
      <c r="M5253" s="15"/>
      <c r="N5253" s="15"/>
      <c r="O5253" s="15"/>
      <c r="P5253" s="15"/>
      <c r="Q5253" s="15"/>
      <c r="R5253" s="15"/>
      <c r="S5253" s="15"/>
      <c r="T5253" s="15"/>
      <c r="U5253" s="15"/>
      <c r="V5253" s="15"/>
      <c r="W5253" s="15"/>
      <c r="X5253" s="36"/>
      <c r="Y5253" s="15"/>
    </row>
    <row r="5254" spans="2:25" x14ac:dyDescent="0.2">
      <c r="B5254" s="35"/>
      <c r="C5254" s="15"/>
      <c r="D5254" s="15"/>
      <c r="E5254" s="15"/>
      <c r="F5254" s="15"/>
      <c r="G5254" s="15"/>
      <c r="H5254" s="15"/>
      <c r="I5254" s="15"/>
      <c r="J5254" s="15"/>
      <c r="K5254" s="15"/>
      <c r="L5254" s="15"/>
      <c r="M5254" s="15"/>
      <c r="N5254" s="15"/>
      <c r="O5254" s="15"/>
      <c r="P5254" s="15"/>
      <c r="Q5254" s="15"/>
      <c r="R5254" s="15"/>
      <c r="S5254" s="15"/>
      <c r="T5254" s="15"/>
      <c r="U5254" s="15"/>
      <c r="V5254" s="15"/>
      <c r="W5254" s="15"/>
      <c r="X5254" s="36"/>
      <c r="Y5254" s="15"/>
    </row>
    <row r="5255" spans="2:25" x14ac:dyDescent="0.2">
      <c r="B5255" s="35"/>
      <c r="C5255" s="15"/>
      <c r="D5255" s="15"/>
      <c r="E5255" s="15"/>
      <c r="F5255" s="15"/>
      <c r="G5255" s="15"/>
      <c r="H5255" s="15"/>
      <c r="I5255" s="15"/>
      <c r="J5255" s="15"/>
      <c r="K5255" s="15"/>
      <c r="L5255" s="15"/>
      <c r="M5255" s="15"/>
      <c r="N5255" s="15"/>
      <c r="O5255" s="15"/>
      <c r="P5255" s="15"/>
      <c r="Q5255" s="15"/>
      <c r="R5255" s="15"/>
      <c r="S5255" s="15"/>
      <c r="T5255" s="15"/>
      <c r="U5255" s="15"/>
      <c r="V5255" s="15"/>
      <c r="W5255" s="15"/>
      <c r="X5255" s="36"/>
      <c r="Y5255" s="15"/>
    </row>
    <row r="5256" spans="2:25" x14ac:dyDescent="0.2">
      <c r="B5256" s="35"/>
      <c r="C5256" s="15"/>
      <c r="D5256" s="15"/>
      <c r="E5256" s="15"/>
      <c r="F5256" s="15"/>
      <c r="G5256" s="15"/>
      <c r="H5256" s="15"/>
      <c r="I5256" s="15"/>
      <c r="J5256" s="15"/>
      <c r="K5256" s="15"/>
      <c r="L5256" s="15"/>
      <c r="M5256" s="15"/>
      <c r="N5256" s="15"/>
      <c r="O5256" s="15"/>
      <c r="P5256" s="15"/>
      <c r="Q5256" s="15"/>
      <c r="R5256" s="15"/>
      <c r="S5256" s="15"/>
      <c r="T5256" s="15"/>
      <c r="U5256" s="15"/>
      <c r="V5256" s="15"/>
      <c r="W5256" s="15"/>
      <c r="X5256" s="36"/>
      <c r="Y5256" s="15"/>
    </row>
    <row r="5257" spans="2:25" x14ac:dyDescent="0.2">
      <c r="B5257" s="35"/>
      <c r="C5257" s="15"/>
      <c r="D5257" s="15"/>
      <c r="E5257" s="15"/>
      <c r="F5257" s="15"/>
      <c r="G5257" s="15"/>
      <c r="H5257" s="15"/>
      <c r="I5257" s="15"/>
      <c r="J5257" s="15"/>
      <c r="K5257" s="15"/>
      <c r="L5257" s="15"/>
      <c r="M5257" s="15"/>
      <c r="N5257" s="15"/>
      <c r="O5257" s="15"/>
      <c r="P5257" s="15"/>
      <c r="Q5257" s="15"/>
      <c r="R5257" s="15"/>
      <c r="S5257" s="15"/>
      <c r="T5257" s="15"/>
      <c r="U5257" s="15"/>
      <c r="V5257" s="15"/>
      <c r="W5257" s="15"/>
      <c r="X5257" s="36"/>
      <c r="Y5257" s="15"/>
    </row>
    <row r="5258" spans="2:25" x14ac:dyDescent="0.2">
      <c r="B5258" s="35"/>
      <c r="C5258" s="15"/>
      <c r="D5258" s="15"/>
      <c r="E5258" s="15"/>
      <c r="F5258" s="15"/>
      <c r="G5258" s="15"/>
      <c r="H5258" s="15"/>
      <c r="I5258" s="15"/>
      <c r="J5258" s="15"/>
      <c r="K5258" s="15"/>
      <c r="L5258" s="15"/>
      <c r="M5258" s="15"/>
      <c r="N5258" s="15"/>
      <c r="O5258" s="15"/>
      <c r="P5258" s="15"/>
      <c r="Q5258" s="15"/>
      <c r="R5258" s="15"/>
      <c r="S5258" s="15"/>
      <c r="T5258" s="15"/>
      <c r="U5258" s="15"/>
      <c r="V5258" s="15"/>
      <c r="W5258" s="15"/>
      <c r="X5258" s="36"/>
      <c r="Y5258" s="15"/>
    </row>
    <row r="5259" spans="2:25" x14ac:dyDescent="0.2">
      <c r="B5259" s="35"/>
      <c r="C5259" s="15"/>
      <c r="D5259" s="15"/>
      <c r="E5259" s="15"/>
      <c r="F5259" s="15"/>
      <c r="G5259" s="15"/>
      <c r="H5259" s="15"/>
      <c r="I5259" s="15"/>
      <c r="J5259" s="15"/>
      <c r="K5259" s="15"/>
      <c r="L5259" s="15"/>
      <c r="M5259" s="15"/>
      <c r="N5259" s="15"/>
      <c r="O5259" s="15"/>
      <c r="P5259" s="15"/>
      <c r="Q5259" s="15"/>
      <c r="R5259" s="15"/>
      <c r="S5259" s="15"/>
      <c r="T5259" s="15"/>
      <c r="U5259" s="15"/>
      <c r="V5259" s="15"/>
      <c r="W5259" s="15"/>
      <c r="X5259" s="36"/>
      <c r="Y5259" s="15"/>
    </row>
    <row r="5260" spans="2:25" x14ac:dyDescent="0.2">
      <c r="B5260" s="35"/>
      <c r="C5260" s="15"/>
      <c r="D5260" s="15"/>
      <c r="E5260" s="15"/>
      <c r="F5260" s="15"/>
      <c r="G5260" s="15"/>
      <c r="H5260" s="15"/>
      <c r="I5260" s="15"/>
      <c r="J5260" s="15"/>
      <c r="K5260" s="15"/>
      <c r="L5260" s="15"/>
      <c r="M5260" s="15"/>
      <c r="N5260" s="15"/>
      <c r="O5260" s="15"/>
      <c r="P5260" s="15"/>
      <c r="Q5260" s="15"/>
      <c r="R5260" s="15"/>
      <c r="S5260" s="15"/>
      <c r="T5260" s="15"/>
      <c r="U5260" s="15"/>
      <c r="V5260" s="15"/>
      <c r="W5260" s="15"/>
      <c r="X5260" s="36"/>
      <c r="Y5260" s="15"/>
    </row>
    <row r="5261" spans="2:25" x14ac:dyDescent="0.2">
      <c r="B5261" s="35"/>
      <c r="C5261" s="15"/>
      <c r="D5261" s="15"/>
      <c r="E5261" s="15"/>
      <c r="F5261" s="15"/>
      <c r="G5261" s="15"/>
      <c r="H5261" s="15"/>
      <c r="I5261" s="15"/>
      <c r="J5261" s="15"/>
      <c r="K5261" s="15"/>
      <c r="L5261" s="15"/>
      <c r="M5261" s="15"/>
      <c r="N5261" s="15"/>
      <c r="O5261" s="15"/>
      <c r="P5261" s="15"/>
      <c r="Q5261" s="15"/>
      <c r="R5261" s="15"/>
      <c r="S5261" s="15"/>
      <c r="T5261" s="15"/>
      <c r="U5261" s="15"/>
      <c r="V5261" s="15"/>
      <c r="W5261" s="15"/>
      <c r="X5261" s="36"/>
      <c r="Y5261" s="15"/>
    </row>
    <row r="5262" spans="2:25" x14ac:dyDescent="0.2">
      <c r="B5262" s="35"/>
      <c r="C5262" s="15"/>
      <c r="D5262" s="15"/>
      <c r="E5262" s="15"/>
      <c r="F5262" s="15"/>
      <c r="G5262" s="15"/>
      <c r="H5262" s="15"/>
      <c r="I5262" s="15"/>
      <c r="J5262" s="15"/>
      <c r="K5262" s="15"/>
      <c r="L5262" s="15"/>
      <c r="M5262" s="15"/>
      <c r="N5262" s="15"/>
      <c r="O5262" s="15"/>
      <c r="P5262" s="15"/>
      <c r="Q5262" s="15"/>
      <c r="R5262" s="15"/>
      <c r="S5262" s="15"/>
      <c r="T5262" s="15"/>
      <c r="U5262" s="15"/>
      <c r="V5262" s="15"/>
      <c r="W5262" s="15"/>
      <c r="X5262" s="36"/>
      <c r="Y5262" s="15"/>
    </row>
    <row r="5263" spans="2:25" x14ac:dyDescent="0.2">
      <c r="B5263" s="35"/>
      <c r="C5263" s="15"/>
      <c r="D5263" s="15"/>
      <c r="E5263" s="15"/>
      <c r="F5263" s="15"/>
      <c r="G5263" s="15"/>
      <c r="H5263" s="15"/>
      <c r="I5263" s="15"/>
      <c r="J5263" s="15"/>
      <c r="K5263" s="15"/>
      <c r="L5263" s="15"/>
      <c r="M5263" s="15"/>
      <c r="N5263" s="15"/>
      <c r="O5263" s="15"/>
      <c r="P5263" s="15"/>
      <c r="Q5263" s="15"/>
      <c r="R5263" s="15"/>
      <c r="S5263" s="15"/>
      <c r="T5263" s="15"/>
      <c r="U5263" s="15"/>
      <c r="V5263" s="15"/>
      <c r="W5263" s="15"/>
      <c r="X5263" s="36"/>
      <c r="Y5263" s="15"/>
    </row>
    <row r="5264" spans="2:25" x14ac:dyDescent="0.2">
      <c r="B5264" s="35"/>
      <c r="C5264" s="15"/>
      <c r="D5264" s="15"/>
      <c r="E5264" s="15"/>
      <c r="F5264" s="15"/>
      <c r="G5264" s="15"/>
      <c r="H5264" s="15"/>
      <c r="I5264" s="15"/>
      <c r="J5264" s="15"/>
      <c r="K5264" s="15"/>
      <c r="L5264" s="15"/>
      <c r="M5264" s="15"/>
      <c r="N5264" s="15"/>
      <c r="O5264" s="15"/>
      <c r="P5264" s="15"/>
      <c r="Q5264" s="15"/>
      <c r="R5264" s="15"/>
      <c r="S5264" s="15"/>
      <c r="T5264" s="15"/>
      <c r="U5264" s="15"/>
      <c r="V5264" s="15"/>
      <c r="W5264" s="15"/>
      <c r="X5264" s="36"/>
      <c r="Y5264" s="15"/>
    </row>
    <row r="5265" spans="2:25" x14ac:dyDescent="0.2">
      <c r="B5265" s="35"/>
      <c r="C5265" s="15"/>
      <c r="D5265" s="15"/>
      <c r="E5265" s="15"/>
      <c r="F5265" s="15"/>
      <c r="G5265" s="15"/>
      <c r="H5265" s="15"/>
      <c r="I5265" s="15"/>
      <c r="J5265" s="15"/>
      <c r="K5265" s="15"/>
      <c r="L5265" s="15"/>
      <c r="M5265" s="15"/>
      <c r="N5265" s="15"/>
      <c r="O5265" s="15"/>
      <c r="P5265" s="15"/>
      <c r="Q5265" s="15"/>
      <c r="R5265" s="15"/>
      <c r="S5265" s="15"/>
      <c r="T5265" s="15"/>
      <c r="U5265" s="15"/>
      <c r="V5265" s="15"/>
      <c r="W5265" s="15"/>
      <c r="X5265" s="36"/>
      <c r="Y5265" s="15"/>
    </row>
    <row r="5266" spans="2:25" x14ac:dyDescent="0.2">
      <c r="B5266" s="35"/>
      <c r="C5266" s="15"/>
      <c r="D5266" s="15"/>
      <c r="E5266" s="15"/>
      <c r="F5266" s="15"/>
      <c r="G5266" s="15"/>
      <c r="H5266" s="15"/>
      <c r="I5266" s="15"/>
      <c r="J5266" s="15"/>
      <c r="K5266" s="15"/>
      <c r="L5266" s="15"/>
      <c r="M5266" s="15"/>
      <c r="N5266" s="15"/>
      <c r="O5266" s="15"/>
      <c r="P5266" s="15"/>
      <c r="Q5266" s="15"/>
      <c r="R5266" s="15"/>
      <c r="S5266" s="15"/>
      <c r="T5266" s="15"/>
      <c r="U5266" s="15"/>
      <c r="V5266" s="15"/>
      <c r="W5266" s="15"/>
      <c r="X5266" s="36"/>
      <c r="Y5266" s="15"/>
    </row>
    <row r="5267" spans="2:25" x14ac:dyDescent="0.2">
      <c r="B5267" s="35"/>
      <c r="C5267" s="15"/>
      <c r="D5267" s="15"/>
      <c r="E5267" s="15"/>
      <c r="F5267" s="15"/>
      <c r="G5267" s="15"/>
      <c r="H5267" s="15"/>
      <c r="I5267" s="15"/>
      <c r="J5267" s="15"/>
      <c r="K5267" s="15"/>
      <c r="L5267" s="15"/>
      <c r="M5267" s="15"/>
      <c r="N5267" s="15"/>
      <c r="O5267" s="15"/>
      <c r="P5267" s="15"/>
      <c r="Q5267" s="15"/>
      <c r="R5267" s="15"/>
      <c r="S5267" s="15"/>
      <c r="T5267" s="15"/>
      <c r="U5267" s="15"/>
      <c r="V5267" s="15"/>
      <c r="W5267" s="15"/>
      <c r="X5267" s="36"/>
      <c r="Y5267" s="15"/>
    </row>
    <row r="5268" spans="2:25" x14ac:dyDescent="0.2">
      <c r="B5268" s="35"/>
      <c r="C5268" s="15"/>
      <c r="D5268" s="15"/>
      <c r="E5268" s="15"/>
      <c r="F5268" s="15"/>
      <c r="G5268" s="15"/>
      <c r="H5268" s="15"/>
      <c r="I5268" s="15"/>
      <c r="J5268" s="15"/>
      <c r="K5268" s="15"/>
      <c r="L5268" s="15"/>
      <c r="M5268" s="15"/>
      <c r="N5268" s="15"/>
      <c r="O5268" s="15"/>
      <c r="P5268" s="15"/>
      <c r="Q5268" s="15"/>
      <c r="R5268" s="15"/>
      <c r="S5268" s="15"/>
      <c r="T5268" s="15"/>
      <c r="U5268" s="15"/>
      <c r="V5268" s="15"/>
      <c r="W5268" s="15"/>
      <c r="X5268" s="36"/>
      <c r="Y5268" s="15"/>
    </row>
    <row r="5269" spans="2:25" x14ac:dyDescent="0.2">
      <c r="B5269" s="35"/>
      <c r="C5269" s="15"/>
      <c r="D5269" s="15"/>
      <c r="E5269" s="15"/>
      <c r="F5269" s="15"/>
      <c r="G5269" s="15"/>
      <c r="H5269" s="15"/>
      <c r="I5269" s="15"/>
      <c r="J5269" s="15"/>
      <c r="K5269" s="15"/>
      <c r="L5269" s="15"/>
      <c r="M5269" s="15"/>
      <c r="N5269" s="15"/>
      <c r="O5269" s="15"/>
      <c r="P5269" s="15"/>
      <c r="Q5269" s="15"/>
      <c r="R5269" s="15"/>
      <c r="S5269" s="15"/>
      <c r="T5269" s="15"/>
      <c r="U5269" s="15"/>
      <c r="V5269" s="15"/>
      <c r="W5269" s="15"/>
      <c r="X5269" s="36"/>
      <c r="Y5269" s="15"/>
    </row>
    <row r="5270" spans="2:25" x14ac:dyDescent="0.2">
      <c r="B5270" s="35"/>
      <c r="C5270" s="15"/>
      <c r="D5270" s="15"/>
      <c r="E5270" s="15"/>
      <c r="F5270" s="15"/>
      <c r="G5270" s="15"/>
      <c r="H5270" s="15"/>
      <c r="I5270" s="15"/>
      <c r="J5270" s="15"/>
      <c r="K5270" s="15"/>
      <c r="L5270" s="15"/>
      <c r="M5270" s="15"/>
      <c r="N5270" s="15"/>
      <c r="O5270" s="15"/>
      <c r="P5270" s="15"/>
      <c r="Q5270" s="15"/>
      <c r="R5270" s="15"/>
      <c r="S5270" s="15"/>
      <c r="T5270" s="15"/>
      <c r="U5270" s="15"/>
      <c r="V5270" s="15"/>
      <c r="W5270" s="15"/>
      <c r="X5270" s="36"/>
      <c r="Y5270" s="15"/>
    </row>
    <row r="5271" spans="2:25" x14ac:dyDescent="0.2">
      <c r="B5271" s="35"/>
      <c r="C5271" s="15"/>
      <c r="D5271" s="15"/>
      <c r="E5271" s="15"/>
      <c r="F5271" s="15"/>
      <c r="G5271" s="15"/>
      <c r="H5271" s="15"/>
      <c r="I5271" s="15"/>
      <c r="J5271" s="15"/>
      <c r="K5271" s="15"/>
      <c r="L5271" s="15"/>
      <c r="M5271" s="15"/>
      <c r="N5271" s="15"/>
      <c r="O5271" s="15"/>
      <c r="P5271" s="15"/>
      <c r="Q5271" s="15"/>
      <c r="R5271" s="15"/>
      <c r="S5271" s="15"/>
      <c r="T5271" s="15"/>
      <c r="U5271" s="15"/>
      <c r="V5271" s="15"/>
      <c r="W5271" s="15"/>
      <c r="X5271" s="36"/>
      <c r="Y5271" s="15"/>
    </row>
    <row r="5272" spans="2:25" x14ac:dyDescent="0.2">
      <c r="B5272" s="35"/>
      <c r="C5272" s="15"/>
      <c r="D5272" s="15"/>
      <c r="E5272" s="15"/>
      <c r="F5272" s="15"/>
      <c r="G5272" s="15"/>
      <c r="H5272" s="15"/>
      <c r="I5272" s="15"/>
      <c r="J5272" s="15"/>
      <c r="K5272" s="15"/>
      <c r="L5272" s="15"/>
      <c r="M5272" s="15"/>
      <c r="N5272" s="15"/>
      <c r="O5272" s="15"/>
      <c r="P5272" s="15"/>
      <c r="Q5272" s="15"/>
      <c r="R5272" s="15"/>
      <c r="S5272" s="15"/>
      <c r="T5272" s="15"/>
      <c r="U5272" s="15"/>
      <c r="V5272" s="15"/>
      <c r="W5272" s="15"/>
      <c r="X5272" s="36"/>
      <c r="Y5272" s="15"/>
    </row>
    <row r="5273" spans="2:25" x14ac:dyDescent="0.2">
      <c r="B5273" s="35"/>
      <c r="C5273" s="15"/>
      <c r="D5273" s="15"/>
      <c r="E5273" s="15"/>
      <c r="F5273" s="15"/>
      <c r="G5273" s="15"/>
      <c r="H5273" s="15"/>
      <c r="I5273" s="15"/>
      <c r="J5273" s="15"/>
      <c r="K5273" s="15"/>
      <c r="L5273" s="15"/>
      <c r="M5273" s="15"/>
      <c r="N5273" s="15"/>
      <c r="O5273" s="15"/>
      <c r="P5273" s="15"/>
      <c r="Q5273" s="15"/>
      <c r="R5273" s="15"/>
      <c r="S5273" s="15"/>
      <c r="T5273" s="15"/>
      <c r="U5273" s="15"/>
      <c r="V5273" s="15"/>
      <c r="W5273" s="15"/>
      <c r="X5273" s="36"/>
      <c r="Y5273" s="15"/>
    </row>
    <row r="5274" spans="2:25" x14ac:dyDescent="0.2">
      <c r="B5274" s="35"/>
      <c r="C5274" s="15"/>
      <c r="D5274" s="15"/>
      <c r="E5274" s="15"/>
      <c r="F5274" s="15"/>
      <c r="G5274" s="15"/>
      <c r="H5274" s="15"/>
      <c r="I5274" s="15"/>
      <c r="J5274" s="15"/>
      <c r="K5274" s="15"/>
      <c r="L5274" s="15"/>
      <c r="M5274" s="15"/>
      <c r="N5274" s="15"/>
      <c r="O5274" s="15"/>
      <c r="P5274" s="15"/>
      <c r="Q5274" s="15"/>
      <c r="R5274" s="15"/>
      <c r="S5274" s="15"/>
      <c r="T5274" s="15"/>
      <c r="U5274" s="15"/>
      <c r="V5274" s="15"/>
      <c r="W5274" s="15"/>
      <c r="X5274" s="36"/>
      <c r="Y5274" s="15"/>
    </row>
    <row r="5275" spans="2:25" x14ac:dyDescent="0.2">
      <c r="B5275" s="35"/>
      <c r="C5275" s="15"/>
      <c r="D5275" s="15"/>
      <c r="E5275" s="15"/>
      <c r="F5275" s="15"/>
      <c r="G5275" s="15"/>
      <c r="H5275" s="15"/>
      <c r="I5275" s="15"/>
      <c r="J5275" s="15"/>
      <c r="K5275" s="15"/>
      <c r="L5275" s="15"/>
      <c r="M5275" s="15"/>
      <c r="N5275" s="15"/>
      <c r="O5275" s="15"/>
      <c r="P5275" s="15"/>
      <c r="Q5275" s="15"/>
      <c r="R5275" s="15"/>
      <c r="S5275" s="15"/>
      <c r="T5275" s="15"/>
      <c r="U5275" s="15"/>
      <c r="V5275" s="15"/>
      <c r="W5275" s="15"/>
      <c r="X5275" s="36"/>
      <c r="Y5275" s="15"/>
    </row>
    <row r="5276" spans="2:25" x14ac:dyDescent="0.2">
      <c r="B5276" s="35"/>
      <c r="C5276" s="15"/>
      <c r="D5276" s="15"/>
      <c r="E5276" s="15"/>
      <c r="F5276" s="15"/>
      <c r="G5276" s="15"/>
      <c r="H5276" s="15"/>
      <c r="I5276" s="15"/>
      <c r="J5276" s="15"/>
      <c r="K5276" s="15"/>
      <c r="L5276" s="15"/>
      <c r="M5276" s="15"/>
      <c r="N5276" s="15"/>
      <c r="O5276" s="15"/>
      <c r="P5276" s="15"/>
      <c r="Q5276" s="15"/>
      <c r="R5276" s="15"/>
      <c r="S5276" s="15"/>
      <c r="T5276" s="15"/>
      <c r="U5276" s="15"/>
      <c r="V5276" s="15"/>
      <c r="W5276" s="15"/>
      <c r="X5276" s="36"/>
      <c r="Y5276" s="15"/>
    </row>
    <row r="5277" spans="2:25" x14ac:dyDescent="0.2">
      <c r="B5277" s="35"/>
      <c r="C5277" s="15"/>
      <c r="D5277" s="15"/>
      <c r="E5277" s="15"/>
      <c r="F5277" s="15"/>
      <c r="G5277" s="15"/>
      <c r="H5277" s="15"/>
      <c r="I5277" s="15"/>
      <c r="J5277" s="15"/>
      <c r="K5277" s="15"/>
      <c r="L5277" s="15"/>
      <c r="M5277" s="15"/>
      <c r="N5277" s="15"/>
      <c r="O5277" s="15"/>
      <c r="P5277" s="15"/>
      <c r="Q5277" s="15"/>
      <c r="R5277" s="15"/>
      <c r="S5277" s="15"/>
      <c r="T5277" s="15"/>
      <c r="U5277" s="15"/>
      <c r="V5277" s="15"/>
      <c r="W5277" s="15"/>
      <c r="X5277" s="36"/>
      <c r="Y5277" s="15"/>
    </row>
    <row r="5278" spans="2:25" x14ac:dyDescent="0.2">
      <c r="B5278" s="35"/>
      <c r="C5278" s="15"/>
      <c r="D5278" s="15"/>
      <c r="E5278" s="15"/>
      <c r="F5278" s="15"/>
      <c r="G5278" s="15"/>
      <c r="H5278" s="15"/>
      <c r="I5278" s="15"/>
      <c r="J5278" s="15"/>
      <c r="K5278" s="15"/>
      <c r="L5278" s="15"/>
      <c r="M5278" s="15"/>
      <c r="N5278" s="15"/>
      <c r="O5278" s="15"/>
      <c r="P5278" s="15"/>
      <c r="Q5278" s="15"/>
      <c r="R5278" s="15"/>
      <c r="S5278" s="15"/>
      <c r="T5278" s="15"/>
      <c r="U5278" s="15"/>
      <c r="V5278" s="15"/>
      <c r="W5278" s="15"/>
      <c r="X5278" s="36"/>
      <c r="Y5278" s="15"/>
    </row>
    <row r="5279" spans="2:25" x14ac:dyDescent="0.2">
      <c r="B5279" s="35"/>
      <c r="C5279" s="15"/>
      <c r="D5279" s="15"/>
      <c r="E5279" s="15"/>
      <c r="F5279" s="15"/>
      <c r="G5279" s="15"/>
      <c r="H5279" s="15"/>
      <c r="I5279" s="15"/>
      <c r="J5279" s="15"/>
      <c r="K5279" s="15"/>
      <c r="L5279" s="15"/>
      <c r="M5279" s="15"/>
      <c r="N5279" s="15"/>
      <c r="O5279" s="15"/>
      <c r="P5279" s="15"/>
      <c r="Q5279" s="15"/>
      <c r="R5279" s="15"/>
      <c r="S5279" s="15"/>
      <c r="T5279" s="15"/>
      <c r="U5279" s="15"/>
      <c r="V5279" s="15"/>
      <c r="W5279" s="15"/>
      <c r="X5279" s="36"/>
      <c r="Y5279" s="15"/>
    </row>
    <row r="5280" spans="2:25" x14ac:dyDescent="0.2">
      <c r="B5280" s="35"/>
      <c r="C5280" s="15"/>
      <c r="D5280" s="15"/>
      <c r="E5280" s="15"/>
      <c r="F5280" s="15"/>
      <c r="G5280" s="15"/>
      <c r="H5280" s="15"/>
      <c r="I5280" s="15"/>
      <c r="J5280" s="15"/>
      <c r="K5280" s="15"/>
      <c r="L5280" s="15"/>
      <c r="M5280" s="15"/>
      <c r="N5280" s="15"/>
      <c r="O5280" s="15"/>
      <c r="P5280" s="15"/>
      <c r="Q5280" s="15"/>
      <c r="R5280" s="15"/>
      <c r="S5280" s="15"/>
      <c r="T5280" s="15"/>
      <c r="U5280" s="15"/>
      <c r="V5280" s="15"/>
      <c r="W5280" s="15"/>
      <c r="X5280" s="36"/>
      <c r="Y5280" s="15"/>
    </row>
    <row r="5281" spans="2:25" x14ac:dyDescent="0.2">
      <c r="B5281" s="35"/>
      <c r="C5281" s="15"/>
      <c r="D5281" s="15"/>
      <c r="E5281" s="15"/>
      <c r="F5281" s="15"/>
      <c r="G5281" s="15"/>
      <c r="H5281" s="15"/>
      <c r="I5281" s="15"/>
      <c r="J5281" s="15"/>
      <c r="K5281" s="15"/>
      <c r="L5281" s="15"/>
      <c r="M5281" s="15"/>
      <c r="N5281" s="15"/>
      <c r="O5281" s="15"/>
      <c r="P5281" s="15"/>
      <c r="Q5281" s="15"/>
      <c r="R5281" s="15"/>
      <c r="S5281" s="15"/>
      <c r="T5281" s="15"/>
      <c r="U5281" s="15"/>
      <c r="V5281" s="15"/>
      <c r="W5281" s="15"/>
      <c r="X5281" s="36"/>
      <c r="Y5281" s="15"/>
    </row>
    <row r="5282" spans="2:25" x14ac:dyDescent="0.2">
      <c r="B5282" s="35"/>
      <c r="C5282" s="15"/>
      <c r="D5282" s="15"/>
      <c r="E5282" s="15"/>
      <c r="F5282" s="15"/>
      <c r="G5282" s="15"/>
      <c r="H5282" s="15"/>
      <c r="I5282" s="15"/>
      <c r="J5282" s="15"/>
      <c r="K5282" s="15"/>
      <c r="L5282" s="15"/>
      <c r="M5282" s="15"/>
      <c r="N5282" s="15"/>
      <c r="O5282" s="15"/>
      <c r="P5282" s="15"/>
      <c r="Q5282" s="15"/>
      <c r="R5282" s="15"/>
      <c r="S5282" s="15"/>
      <c r="T5282" s="15"/>
      <c r="U5282" s="15"/>
      <c r="V5282" s="15"/>
      <c r="W5282" s="15"/>
      <c r="X5282" s="36"/>
      <c r="Y5282" s="15"/>
    </row>
    <row r="5283" spans="2:25" x14ac:dyDescent="0.2">
      <c r="B5283" s="35"/>
      <c r="C5283" s="15"/>
      <c r="D5283" s="15"/>
      <c r="E5283" s="15"/>
      <c r="F5283" s="15"/>
      <c r="G5283" s="15"/>
      <c r="H5283" s="15"/>
      <c r="I5283" s="15"/>
      <c r="J5283" s="15"/>
      <c r="K5283" s="15"/>
      <c r="L5283" s="15"/>
      <c r="M5283" s="15"/>
      <c r="N5283" s="15"/>
      <c r="O5283" s="15"/>
      <c r="P5283" s="15"/>
      <c r="Q5283" s="15"/>
      <c r="R5283" s="15"/>
      <c r="S5283" s="15"/>
      <c r="T5283" s="15"/>
      <c r="U5283" s="15"/>
      <c r="V5283" s="15"/>
      <c r="W5283" s="15"/>
      <c r="X5283" s="36"/>
      <c r="Y5283" s="15"/>
    </row>
    <row r="5284" spans="2:25" x14ac:dyDescent="0.2">
      <c r="B5284" s="35"/>
      <c r="C5284" s="15"/>
      <c r="D5284" s="15"/>
      <c r="E5284" s="15"/>
      <c r="F5284" s="15"/>
      <c r="G5284" s="15"/>
      <c r="H5284" s="15"/>
      <c r="I5284" s="15"/>
      <c r="J5284" s="15"/>
      <c r="K5284" s="15"/>
      <c r="L5284" s="15"/>
      <c r="M5284" s="15"/>
      <c r="N5284" s="15"/>
      <c r="O5284" s="15"/>
      <c r="P5284" s="15"/>
      <c r="Q5284" s="15"/>
      <c r="R5284" s="15"/>
      <c r="S5284" s="15"/>
      <c r="T5284" s="15"/>
      <c r="U5284" s="15"/>
      <c r="V5284" s="15"/>
      <c r="W5284" s="15"/>
      <c r="X5284" s="36"/>
      <c r="Y5284" s="15"/>
    </row>
    <row r="5285" spans="2:25" x14ac:dyDescent="0.2">
      <c r="B5285" s="35"/>
      <c r="C5285" s="15"/>
      <c r="D5285" s="15"/>
      <c r="E5285" s="15"/>
      <c r="F5285" s="15"/>
      <c r="G5285" s="15"/>
      <c r="H5285" s="15"/>
      <c r="I5285" s="15"/>
      <c r="J5285" s="15"/>
      <c r="K5285" s="15"/>
      <c r="L5285" s="15"/>
      <c r="M5285" s="15"/>
      <c r="N5285" s="15"/>
      <c r="O5285" s="15"/>
      <c r="P5285" s="15"/>
      <c r="Q5285" s="15"/>
      <c r="R5285" s="15"/>
      <c r="S5285" s="15"/>
      <c r="T5285" s="15"/>
      <c r="U5285" s="15"/>
      <c r="V5285" s="15"/>
      <c r="W5285" s="15"/>
      <c r="X5285" s="36"/>
      <c r="Y5285" s="15"/>
    </row>
    <row r="5286" spans="2:25" x14ac:dyDescent="0.2">
      <c r="B5286" s="35"/>
      <c r="C5286" s="15"/>
      <c r="D5286" s="15"/>
      <c r="E5286" s="15"/>
      <c r="F5286" s="15"/>
      <c r="G5286" s="15"/>
      <c r="H5286" s="15"/>
      <c r="I5286" s="15"/>
      <c r="J5286" s="15"/>
      <c r="K5286" s="15"/>
      <c r="L5286" s="15"/>
      <c r="M5286" s="15"/>
      <c r="N5286" s="15"/>
      <c r="O5286" s="15"/>
      <c r="P5286" s="15"/>
      <c r="Q5286" s="15"/>
      <c r="R5286" s="15"/>
      <c r="S5286" s="15"/>
      <c r="T5286" s="15"/>
      <c r="U5286" s="15"/>
      <c r="V5286" s="15"/>
      <c r="W5286" s="15"/>
      <c r="X5286" s="36"/>
      <c r="Y5286" s="15"/>
    </row>
    <row r="5287" spans="2:25" x14ac:dyDescent="0.2">
      <c r="B5287" s="35"/>
      <c r="C5287" s="15"/>
      <c r="D5287" s="15"/>
      <c r="E5287" s="15"/>
      <c r="F5287" s="15"/>
      <c r="G5287" s="15"/>
      <c r="H5287" s="15"/>
      <c r="I5287" s="15"/>
      <c r="J5287" s="15"/>
      <c r="K5287" s="15"/>
      <c r="L5287" s="15"/>
      <c r="M5287" s="15"/>
      <c r="N5287" s="15"/>
      <c r="O5287" s="15"/>
      <c r="P5287" s="15"/>
      <c r="Q5287" s="15"/>
      <c r="R5287" s="15"/>
      <c r="S5287" s="15"/>
      <c r="T5287" s="15"/>
      <c r="U5287" s="15"/>
      <c r="V5287" s="15"/>
      <c r="W5287" s="15"/>
      <c r="X5287" s="36"/>
      <c r="Y5287" s="15"/>
    </row>
    <row r="5288" spans="2:25" x14ac:dyDescent="0.2">
      <c r="B5288" s="35"/>
      <c r="C5288" s="15"/>
      <c r="D5288" s="15"/>
      <c r="E5288" s="15"/>
      <c r="F5288" s="15"/>
      <c r="G5288" s="15"/>
      <c r="H5288" s="15"/>
      <c r="I5288" s="15"/>
      <c r="J5288" s="15"/>
      <c r="K5288" s="15"/>
      <c r="L5288" s="15"/>
      <c r="M5288" s="15"/>
      <c r="N5288" s="15"/>
      <c r="O5288" s="15"/>
      <c r="P5288" s="15"/>
      <c r="Q5288" s="15"/>
      <c r="R5288" s="15"/>
      <c r="S5288" s="15"/>
      <c r="T5288" s="15"/>
      <c r="U5288" s="15"/>
      <c r="V5288" s="15"/>
      <c r="W5288" s="15"/>
      <c r="X5288" s="36"/>
      <c r="Y5288" s="15"/>
    </row>
    <row r="5289" spans="2:25" x14ac:dyDescent="0.2">
      <c r="B5289" s="35"/>
      <c r="C5289" s="15"/>
      <c r="D5289" s="15"/>
      <c r="E5289" s="15"/>
      <c r="F5289" s="15"/>
      <c r="G5289" s="15"/>
      <c r="H5289" s="15"/>
      <c r="I5289" s="15"/>
      <c r="J5289" s="15"/>
      <c r="K5289" s="15"/>
      <c r="L5289" s="15"/>
      <c r="M5289" s="15"/>
      <c r="N5289" s="15"/>
      <c r="O5289" s="15"/>
      <c r="P5289" s="15"/>
      <c r="Q5289" s="15"/>
      <c r="R5289" s="15"/>
      <c r="S5289" s="15"/>
      <c r="T5289" s="15"/>
      <c r="U5289" s="15"/>
      <c r="V5289" s="15"/>
      <c r="W5289" s="15"/>
      <c r="X5289" s="36"/>
      <c r="Y5289" s="15"/>
    </row>
    <row r="5290" spans="2:25" x14ac:dyDescent="0.2">
      <c r="B5290" s="35"/>
      <c r="C5290" s="15"/>
      <c r="D5290" s="15"/>
      <c r="E5290" s="15"/>
      <c r="F5290" s="15"/>
      <c r="G5290" s="15"/>
      <c r="H5290" s="15"/>
      <c r="I5290" s="15"/>
      <c r="J5290" s="15"/>
      <c r="K5290" s="15"/>
      <c r="L5290" s="15"/>
      <c r="M5290" s="15"/>
      <c r="N5290" s="15"/>
      <c r="O5290" s="15"/>
      <c r="P5290" s="15"/>
      <c r="Q5290" s="15"/>
      <c r="R5290" s="15"/>
      <c r="S5290" s="15"/>
      <c r="T5290" s="15"/>
      <c r="U5290" s="15"/>
      <c r="V5290" s="15"/>
      <c r="W5290" s="15"/>
      <c r="X5290" s="36"/>
      <c r="Y5290" s="15"/>
    </row>
    <row r="5291" spans="2:25" x14ac:dyDescent="0.2">
      <c r="B5291" s="35"/>
      <c r="C5291" s="15"/>
      <c r="D5291" s="15"/>
      <c r="E5291" s="15"/>
      <c r="F5291" s="15"/>
      <c r="G5291" s="15"/>
      <c r="H5291" s="15"/>
      <c r="I5291" s="15"/>
      <c r="J5291" s="15"/>
      <c r="K5291" s="15"/>
      <c r="L5291" s="15"/>
      <c r="M5291" s="15"/>
      <c r="N5291" s="15"/>
      <c r="O5291" s="15"/>
      <c r="P5291" s="15"/>
      <c r="Q5291" s="15"/>
      <c r="R5291" s="15"/>
      <c r="S5291" s="15"/>
      <c r="T5291" s="15"/>
      <c r="U5291" s="15"/>
      <c r="V5291" s="15"/>
      <c r="W5291" s="15"/>
      <c r="X5291" s="36"/>
      <c r="Y5291" s="15"/>
    </row>
    <row r="5292" spans="2:25" x14ac:dyDescent="0.2">
      <c r="B5292" s="35"/>
      <c r="C5292" s="15"/>
      <c r="D5292" s="15"/>
      <c r="E5292" s="15"/>
      <c r="F5292" s="15"/>
      <c r="G5292" s="15"/>
      <c r="H5292" s="15"/>
      <c r="I5292" s="15"/>
      <c r="J5292" s="15"/>
      <c r="K5292" s="15"/>
      <c r="L5292" s="15"/>
      <c r="M5292" s="15"/>
      <c r="N5292" s="15"/>
      <c r="O5292" s="15"/>
      <c r="P5292" s="15"/>
      <c r="Q5292" s="15"/>
      <c r="R5292" s="15"/>
      <c r="S5292" s="15"/>
      <c r="T5292" s="15"/>
      <c r="U5292" s="15"/>
      <c r="V5292" s="15"/>
      <c r="W5292" s="15"/>
      <c r="X5292" s="36"/>
      <c r="Y5292" s="15"/>
    </row>
    <row r="5293" spans="2:25" x14ac:dyDescent="0.2">
      <c r="B5293" s="35"/>
      <c r="C5293" s="15"/>
      <c r="D5293" s="15"/>
      <c r="E5293" s="15"/>
      <c r="F5293" s="15"/>
      <c r="G5293" s="15"/>
      <c r="H5293" s="15"/>
      <c r="I5293" s="15"/>
      <c r="J5293" s="15"/>
      <c r="K5293" s="15"/>
      <c r="L5293" s="15"/>
      <c r="M5293" s="15"/>
      <c r="N5293" s="15"/>
      <c r="O5293" s="15"/>
      <c r="P5293" s="15"/>
      <c r="Q5293" s="15"/>
      <c r="R5293" s="15"/>
      <c r="S5293" s="15"/>
      <c r="T5293" s="15"/>
      <c r="U5293" s="15"/>
      <c r="V5293" s="15"/>
      <c r="W5293" s="15"/>
      <c r="X5293" s="36"/>
      <c r="Y5293" s="15"/>
    </row>
    <row r="5294" spans="2:25" x14ac:dyDescent="0.2">
      <c r="B5294" s="35"/>
      <c r="C5294" s="15"/>
      <c r="D5294" s="15"/>
      <c r="E5294" s="15"/>
      <c r="F5294" s="15"/>
      <c r="G5294" s="15"/>
      <c r="H5294" s="15"/>
      <c r="I5294" s="15"/>
      <c r="J5294" s="15"/>
      <c r="K5294" s="15"/>
      <c r="L5294" s="15"/>
      <c r="M5294" s="15"/>
      <c r="N5294" s="15"/>
      <c r="O5294" s="15"/>
      <c r="P5294" s="15"/>
      <c r="Q5294" s="15"/>
      <c r="R5294" s="15"/>
      <c r="S5294" s="15"/>
      <c r="T5294" s="15"/>
      <c r="U5294" s="15"/>
      <c r="V5294" s="15"/>
      <c r="W5294" s="15"/>
      <c r="X5294" s="36"/>
      <c r="Y5294" s="15"/>
    </row>
    <row r="5295" spans="2:25" x14ac:dyDescent="0.2">
      <c r="B5295" s="35"/>
      <c r="C5295" s="15"/>
      <c r="D5295" s="15"/>
      <c r="E5295" s="15"/>
      <c r="F5295" s="15"/>
      <c r="G5295" s="15"/>
      <c r="H5295" s="15"/>
      <c r="I5295" s="15"/>
      <c r="J5295" s="15"/>
      <c r="K5295" s="15"/>
      <c r="L5295" s="15"/>
      <c r="M5295" s="15"/>
      <c r="N5295" s="15"/>
      <c r="O5295" s="15"/>
      <c r="P5295" s="15"/>
      <c r="Q5295" s="15"/>
      <c r="R5295" s="15"/>
      <c r="S5295" s="15"/>
      <c r="T5295" s="15"/>
      <c r="U5295" s="15"/>
      <c r="V5295" s="15"/>
      <c r="W5295" s="15"/>
      <c r="X5295" s="36"/>
      <c r="Y5295" s="15"/>
    </row>
    <row r="5296" spans="2:25" x14ac:dyDescent="0.2">
      <c r="B5296" s="35"/>
      <c r="C5296" s="15"/>
      <c r="D5296" s="15"/>
      <c r="E5296" s="15"/>
      <c r="F5296" s="15"/>
      <c r="G5296" s="15"/>
      <c r="H5296" s="15"/>
      <c r="I5296" s="15"/>
      <c r="J5296" s="15"/>
      <c r="K5296" s="15"/>
      <c r="L5296" s="15"/>
      <c r="M5296" s="15"/>
      <c r="N5296" s="15"/>
      <c r="O5296" s="15"/>
      <c r="P5296" s="15"/>
      <c r="Q5296" s="15"/>
      <c r="R5296" s="15"/>
      <c r="S5296" s="15"/>
      <c r="T5296" s="15"/>
      <c r="U5296" s="15"/>
      <c r="V5296" s="15"/>
      <c r="W5296" s="15"/>
      <c r="X5296" s="36"/>
      <c r="Y5296" s="15"/>
    </row>
    <row r="5297" spans="2:25" x14ac:dyDescent="0.2">
      <c r="B5297" s="35"/>
      <c r="C5297" s="15"/>
      <c r="D5297" s="15"/>
      <c r="E5297" s="15"/>
      <c r="F5297" s="15"/>
      <c r="G5297" s="15"/>
      <c r="H5297" s="15"/>
      <c r="I5297" s="15"/>
      <c r="J5297" s="15"/>
      <c r="K5297" s="15"/>
      <c r="L5297" s="15"/>
      <c r="M5297" s="15"/>
      <c r="N5297" s="15"/>
      <c r="O5297" s="15"/>
      <c r="P5297" s="15"/>
      <c r="Q5297" s="15"/>
      <c r="R5297" s="15"/>
      <c r="S5297" s="15"/>
      <c r="T5297" s="15"/>
      <c r="U5297" s="15"/>
      <c r="V5297" s="15"/>
      <c r="W5297" s="15"/>
      <c r="X5297" s="36"/>
      <c r="Y5297" s="15"/>
    </row>
    <row r="5298" spans="2:25" x14ac:dyDescent="0.2">
      <c r="B5298" s="35"/>
      <c r="C5298" s="15"/>
      <c r="D5298" s="15"/>
      <c r="E5298" s="15"/>
      <c r="F5298" s="15"/>
      <c r="G5298" s="15"/>
      <c r="H5298" s="15"/>
      <c r="I5298" s="15"/>
      <c r="J5298" s="15"/>
      <c r="K5298" s="15"/>
      <c r="L5298" s="15"/>
      <c r="M5298" s="15"/>
      <c r="N5298" s="15"/>
      <c r="O5298" s="15"/>
      <c r="P5298" s="15"/>
      <c r="Q5298" s="15"/>
      <c r="R5298" s="15"/>
      <c r="S5298" s="15"/>
      <c r="T5298" s="15"/>
      <c r="U5298" s="15"/>
      <c r="V5298" s="15"/>
      <c r="W5298" s="15"/>
      <c r="X5298" s="36"/>
      <c r="Y5298" s="15"/>
    </row>
    <row r="5299" spans="2:25" x14ac:dyDescent="0.2">
      <c r="B5299" s="35"/>
      <c r="C5299" s="15"/>
      <c r="D5299" s="15"/>
      <c r="E5299" s="15"/>
      <c r="F5299" s="15"/>
      <c r="G5299" s="15"/>
      <c r="H5299" s="15"/>
      <c r="I5299" s="15"/>
      <c r="J5299" s="15"/>
      <c r="K5299" s="15"/>
      <c r="L5299" s="15"/>
      <c r="M5299" s="15"/>
      <c r="N5299" s="15"/>
      <c r="O5299" s="15"/>
      <c r="P5299" s="15"/>
      <c r="Q5299" s="15"/>
      <c r="R5299" s="15"/>
      <c r="S5299" s="15"/>
      <c r="T5299" s="15"/>
      <c r="U5299" s="15"/>
      <c r="V5299" s="15"/>
      <c r="W5299" s="15"/>
      <c r="X5299" s="36"/>
      <c r="Y5299" s="15"/>
    </row>
    <row r="5300" spans="2:25" x14ac:dyDescent="0.2">
      <c r="B5300" s="35"/>
      <c r="C5300" s="15"/>
      <c r="D5300" s="15"/>
      <c r="E5300" s="15"/>
      <c r="F5300" s="15"/>
      <c r="G5300" s="15"/>
      <c r="H5300" s="15"/>
      <c r="I5300" s="15"/>
      <c r="J5300" s="15"/>
      <c r="K5300" s="15"/>
      <c r="L5300" s="15"/>
      <c r="M5300" s="15"/>
      <c r="N5300" s="15"/>
      <c r="O5300" s="15"/>
      <c r="P5300" s="15"/>
      <c r="Q5300" s="15"/>
      <c r="R5300" s="15"/>
      <c r="S5300" s="15"/>
      <c r="T5300" s="15"/>
      <c r="U5300" s="15"/>
      <c r="V5300" s="15"/>
      <c r="W5300" s="15"/>
      <c r="X5300" s="36"/>
      <c r="Y5300" s="15"/>
    </row>
    <row r="5301" spans="2:25" x14ac:dyDescent="0.2">
      <c r="B5301" s="35"/>
      <c r="C5301" s="15"/>
      <c r="D5301" s="15"/>
      <c r="E5301" s="15"/>
      <c r="F5301" s="15"/>
      <c r="G5301" s="15"/>
      <c r="H5301" s="15"/>
      <c r="I5301" s="15"/>
      <c r="J5301" s="15"/>
      <c r="K5301" s="15"/>
      <c r="L5301" s="15"/>
      <c r="M5301" s="15"/>
      <c r="N5301" s="15"/>
      <c r="O5301" s="15"/>
      <c r="P5301" s="15"/>
      <c r="Q5301" s="15"/>
      <c r="R5301" s="15"/>
      <c r="S5301" s="15"/>
      <c r="T5301" s="15"/>
      <c r="U5301" s="15"/>
      <c r="V5301" s="15"/>
      <c r="W5301" s="15"/>
      <c r="X5301" s="36"/>
      <c r="Y5301" s="15"/>
    </row>
    <row r="5302" spans="2:25" x14ac:dyDescent="0.2">
      <c r="B5302" s="35"/>
      <c r="C5302" s="15"/>
      <c r="D5302" s="15"/>
      <c r="E5302" s="15"/>
      <c r="F5302" s="15"/>
      <c r="G5302" s="15"/>
      <c r="H5302" s="15"/>
      <c r="I5302" s="15"/>
      <c r="J5302" s="15"/>
      <c r="K5302" s="15"/>
      <c r="L5302" s="15"/>
      <c r="M5302" s="15"/>
      <c r="N5302" s="15"/>
      <c r="O5302" s="15"/>
      <c r="P5302" s="15"/>
      <c r="Q5302" s="15"/>
      <c r="R5302" s="15"/>
      <c r="S5302" s="15"/>
      <c r="T5302" s="15"/>
      <c r="U5302" s="15"/>
      <c r="V5302" s="15"/>
      <c r="W5302" s="15"/>
      <c r="X5302" s="36"/>
      <c r="Y5302" s="15"/>
    </row>
    <row r="5303" spans="2:25" x14ac:dyDescent="0.2">
      <c r="B5303" s="35"/>
      <c r="C5303" s="15"/>
      <c r="D5303" s="15"/>
      <c r="E5303" s="15"/>
      <c r="F5303" s="15"/>
      <c r="G5303" s="15"/>
      <c r="H5303" s="15"/>
      <c r="I5303" s="15"/>
      <c r="J5303" s="15"/>
      <c r="K5303" s="15"/>
      <c r="L5303" s="15"/>
      <c r="M5303" s="15"/>
      <c r="N5303" s="15"/>
      <c r="O5303" s="15"/>
      <c r="P5303" s="15"/>
      <c r="Q5303" s="15"/>
      <c r="R5303" s="15"/>
      <c r="S5303" s="15"/>
      <c r="T5303" s="15"/>
      <c r="U5303" s="15"/>
      <c r="V5303" s="15"/>
      <c r="W5303" s="15"/>
      <c r="X5303" s="36"/>
      <c r="Y5303" s="15"/>
    </row>
    <row r="5304" spans="2:25" x14ac:dyDescent="0.2">
      <c r="B5304" s="35"/>
      <c r="C5304" s="15"/>
      <c r="D5304" s="15"/>
      <c r="E5304" s="15"/>
      <c r="F5304" s="15"/>
      <c r="G5304" s="15"/>
      <c r="H5304" s="15"/>
      <c r="I5304" s="15"/>
      <c r="J5304" s="15"/>
      <c r="K5304" s="15"/>
      <c r="L5304" s="15"/>
      <c r="M5304" s="15"/>
      <c r="N5304" s="15"/>
      <c r="O5304" s="15"/>
      <c r="P5304" s="15"/>
      <c r="Q5304" s="15"/>
      <c r="R5304" s="15"/>
      <c r="S5304" s="15"/>
      <c r="T5304" s="15"/>
      <c r="U5304" s="15"/>
      <c r="V5304" s="15"/>
      <c r="W5304" s="15"/>
      <c r="X5304" s="36"/>
      <c r="Y5304" s="15"/>
    </row>
    <row r="5305" spans="2:25" x14ac:dyDescent="0.2">
      <c r="B5305" s="35"/>
      <c r="C5305" s="15"/>
      <c r="D5305" s="15"/>
      <c r="E5305" s="15"/>
      <c r="F5305" s="15"/>
      <c r="G5305" s="15"/>
      <c r="H5305" s="15"/>
      <c r="I5305" s="15"/>
      <c r="J5305" s="15"/>
      <c r="K5305" s="15"/>
      <c r="L5305" s="15"/>
      <c r="M5305" s="15"/>
      <c r="N5305" s="15"/>
      <c r="O5305" s="15"/>
      <c r="P5305" s="15"/>
      <c r="Q5305" s="15"/>
      <c r="R5305" s="15"/>
      <c r="S5305" s="15"/>
      <c r="T5305" s="15"/>
      <c r="U5305" s="15"/>
      <c r="V5305" s="15"/>
      <c r="W5305" s="15"/>
      <c r="X5305" s="36"/>
      <c r="Y5305" s="15"/>
    </row>
    <row r="5306" spans="2:25" x14ac:dyDescent="0.2">
      <c r="B5306" s="35"/>
      <c r="C5306" s="15"/>
      <c r="D5306" s="15"/>
      <c r="E5306" s="15"/>
      <c r="F5306" s="15"/>
      <c r="G5306" s="15"/>
      <c r="H5306" s="15"/>
      <c r="I5306" s="15"/>
      <c r="J5306" s="15"/>
      <c r="K5306" s="15"/>
      <c r="L5306" s="15"/>
      <c r="M5306" s="15"/>
      <c r="N5306" s="15"/>
      <c r="O5306" s="15"/>
      <c r="P5306" s="15"/>
      <c r="Q5306" s="15"/>
      <c r="R5306" s="15"/>
      <c r="S5306" s="15"/>
      <c r="T5306" s="15"/>
      <c r="U5306" s="15"/>
      <c r="V5306" s="15"/>
      <c r="W5306" s="15"/>
      <c r="X5306" s="36"/>
      <c r="Y5306" s="15"/>
    </row>
    <row r="5307" spans="2:25" x14ac:dyDescent="0.2">
      <c r="B5307" s="35"/>
      <c r="C5307" s="15"/>
      <c r="D5307" s="15"/>
      <c r="E5307" s="15"/>
      <c r="F5307" s="15"/>
      <c r="G5307" s="15"/>
      <c r="H5307" s="15"/>
      <c r="I5307" s="15"/>
      <c r="J5307" s="15"/>
      <c r="K5307" s="15"/>
      <c r="L5307" s="15"/>
      <c r="M5307" s="15"/>
      <c r="N5307" s="15"/>
      <c r="O5307" s="15"/>
      <c r="P5307" s="15"/>
      <c r="Q5307" s="15"/>
      <c r="R5307" s="15"/>
      <c r="S5307" s="15"/>
      <c r="T5307" s="15"/>
      <c r="U5307" s="15"/>
      <c r="V5307" s="15"/>
      <c r="W5307" s="15"/>
      <c r="X5307" s="36"/>
      <c r="Y5307" s="15"/>
    </row>
    <row r="5308" spans="2:25" x14ac:dyDescent="0.2">
      <c r="B5308" s="35"/>
      <c r="C5308" s="15"/>
      <c r="D5308" s="15"/>
      <c r="E5308" s="15"/>
      <c r="F5308" s="15"/>
      <c r="G5308" s="15"/>
      <c r="H5308" s="15"/>
      <c r="I5308" s="15"/>
      <c r="J5308" s="15"/>
      <c r="K5308" s="15"/>
      <c r="L5308" s="15"/>
      <c r="M5308" s="15"/>
      <c r="N5308" s="15"/>
      <c r="O5308" s="15"/>
      <c r="P5308" s="15"/>
      <c r="Q5308" s="15"/>
      <c r="R5308" s="15"/>
      <c r="S5308" s="15"/>
      <c r="T5308" s="15"/>
      <c r="U5308" s="15"/>
      <c r="V5308" s="15"/>
      <c r="W5308" s="15"/>
      <c r="X5308" s="36"/>
      <c r="Y5308" s="15"/>
    </row>
    <row r="5309" spans="2:25" x14ac:dyDescent="0.2">
      <c r="B5309" s="35"/>
      <c r="C5309" s="15"/>
      <c r="D5309" s="15"/>
      <c r="E5309" s="15"/>
      <c r="F5309" s="15"/>
      <c r="G5309" s="15"/>
      <c r="H5309" s="15"/>
      <c r="I5309" s="15"/>
      <c r="J5309" s="15"/>
      <c r="K5309" s="15"/>
      <c r="L5309" s="15"/>
      <c r="M5309" s="15"/>
      <c r="N5309" s="15"/>
      <c r="O5309" s="15"/>
      <c r="P5309" s="15"/>
      <c r="Q5309" s="15"/>
      <c r="R5309" s="15"/>
      <c r="S5309" s="15"/>
      <c r="T5309" s="15"/>
      <c r="U5309" s="15"/>
      <c r="V5309" s="15"/>
      <c r="W5309" s="15"/>
      <c r="X5309" s="36"/>
      <c r="Y5309" s="15"/>
    </row>
    <row r="5310" spans="2:25" x14ac:dyDescent="0.2">
      <c r="B5310" s="35"/>
      <c r="C5310" s="15"/>
      <c r="D5310" s="15"/>
      <c r="E5310" s="15"/>
      <c r="F5310" s="15"/>
      <c r="G5310" s="15"/>
      <c r="H5310" s="15"/>
      <c r="I5310" s="15"/>
      <c r="J5310" s="15"/>
      <c r="K5310" s="15"/>
      <c r="L5310" s="15"/>
      <c r="M5310" s="15"/>
      <c r="N5310" s="15"/>
      <c r="O5310" s="15"/>
      <c r="P5310" s="15"/>
      <c r="Q5310" s="15"/>
      <c r="R5310" s="15"/>
      <c r="S5310" s="15"/>
      <c r="T5310" s="15"/>
      <c r="U5310" s="15"/>
      <c r="V5310" s="15"/>
      <c r="W5310" s="15"/>
      <c r="X5310" s="36"/>
      <c r="Y5310" s="15"/>
    </row>
    <row r="5311" spans="2:25" x14ac:dyDescent="0.2">
      <c r="B5311" s="35"/>
      <c r="C5311" s="15"/>
      <c r="D5311" s="15"/>
      <c r="E5311" s="15"/>
      <c r="F5311" s="15"/>
      <c r="G5311" s="15"/>
      <c r="H5311" s="15"/>
      <c r="I5311" s="15"/>
      <c r="J5311" s="15"/>
      <c r="K5311" s="15"/>
      <c r="L5311" s="15"/>
      <c r="M5311" s="15"/>
      <c r="N5311" s="15"/>
      <c r="O5311" s="15"/>
      <c r="P5311" s="15"/>
      <c r="Q5311" s="15"/>
      <c r="R5311" s="15"/>
      <c r="S5311" s="15"/>
      <c r="T5311" s="15"/>
      <c r="U5311" s="15"/>
      <c r="V5311" s="15"/>
      <c r="W5311" s="15"/>
      <c r="X5311" s="36"/>
      <c r="Y5311" s="15"/>
    </row>
    <row r="5312" spans="2:25" x14ac:dyDescent="0.2">
      <c r="B5312" s="35"/>
      <c r="C5312" s="15"/>
      <c r="D5312" s="15"/>
      <c r="E5312" s="15"/>
      <c r="F5312" s="15"/>
      <c r="G5312" s="15"/>
      <c r="H5312" s="15"/>
      <c r="I5312" s="15"/>
      <c r="J5312" s="15"/>
      <c r="K5312" s="15"/>
      <c r="L5312" s="15"/>
      <c r="M5312" s="15"/>
      <c r="N5312" s="15"/>
      <c r="O5312" s="15"/>
      <c r="P5312" s="15"/>
      <c r="Q5312" s="15"/>
      <c r="R5312" s="15"/>
      <c r="S5312" s="15"/>
      <c r="T5312" s="15"/>
      <c r="U5312" s="15"/>
      <c r="V5312" s="15"/>
      <c r="W5312" s="15"/>
      <c r="X5312" s="36"/>
      <c r="Y5312" s="15"/>
    </row>
    <row r="5313" spans="2:25" x14ac:dyDescent="0.2">
      <c r="B5313" s="35"/>
      <c r="C5313" s="15"/>
      <c r="D5313" s="15"/>
      <c r="E5313" s="15"/>
      <c r="F5313" s="15"/>
      <c r="G5313" s="15"/>
      <c r="H5313" s="15"/>
      <c r="I5313" s="15"/>
      <c r="J5313" s="15"/>
      <c r="K5313" s="15"/>
      <c r="L5313" s="15"/>
      <c r="M5313" s="15"/>
      <c r="N5313" s="15"/>
      <c r="O5313" s="15"/>
      <c r="P5313" s="15"/>
      <c r="Q5313" s="15"/>
      <c r="R5313" s="15"/>
      <c r="S5313" s="15"/>
      <c r="T5313" s="15"/>
      <c r="U5313" s="15"/>
      <c r="V5313" s="15"/>
      <c r="W5313" s="15"/>
      <c r="X5313" s="36"/>
      <c r="Y5313" s="15"/>
    </row>
    <row r="5314" spans="2:25" x14ac:dyDescent="0.2">
      <c r="B5314" s="35"/>
      <c r="C5314" s="15"/>
      <c r="D5314" s="15"/>
      <c r="E5314" s="15"/>
      <c r="F5314" s="15"/>
      <c r="G5314" s="15"/>
      <c r="H5314" s="15"/>
      <c r="I5314" s="15"/>
      <c r="J5314" s="15"/>
      <c r="K5314" s="15"/>
      <c r="L5314" s="15"/>
      <c r="M5314" s="15"/>
      <c r="N5314" s="15"/>
      <c r="O5314" s="15"/>
      <c r="P5314" s="15"/>
      <c r="Q5314" s="15"/>
      <c r="R5314" s="15"/>
      <c r="S5314" s="15"/>
      <c r="T5314" s="15"/>
      <c r="U5314" s="15"/>
      <c r="V5314" s="15"/>
      <c r="W5314" s="15"/>
      <c r="X5314" s="36"/>
      <c r="Y5314" s="15"/>
    </row>
    <row r="5315" spans="2:25" x14ac:dyDescent="0.2">
      <c r="B5315" s="35"/>
      <c r="C5315" s="15"/>
      <c r="D5315" s="15"/>
      <c r="E5315" s="15"/>
      <c r="F5315" s="15"/>
      <c r="G5315" s="15"/>
      <c r="H5315" s="15"/>
      <c r="I5315" s="15"/>
      <c r="J5315" s="15"/>
      <c r="K5315" s="15"/>
      <c r="L5315" s="15"/>
      <c r="M5315" s="15"/>
      <c r="N5315" s="15"/>
      <c r="O5315" s="15"/>
      <c r="P5315" s="15"/>
      <c r="Q5315" s="15"/>
      <c r="R5315" s="15"/>
      <c r="S5315" s="15"/>
      <c r="T5315" s="15"/>
      <c r="U5315" s="15"/>
      <c r="V5315" s="15"/>
      <c r="W5315" s="15"/>
      <c r="X5315" s="36"/>
      <c r="Y5315" s="15"/>
    </row>
    <row r="5316" spans="2:25" x14ac:dyDescent="0.2">
      <c r="B5316" s="35"/>
      <c r="C5316" s="15"/>
      <c r="D5316" s="15"/>
      <c r="E5316" s="15"/>
      <c r="F5316" s="15"/>
      <c r="G5316" s="15"/>
      <c r="H5316" s="15"/>
      <c r="I5316" s="15"/>
      <c r="J5316" s="15"/>
      <c r="K5316" s="15"/>
      <c r="L5316" s="15"/>
      <c r="M5316" s="15"/>
      <c r="N5316" s="15"/>
      <c r="O5316" s="15"/>
      <c r="P5316" s="15"/>
      <c r="Q5316" s="15"/>
      <c r="R5316" s="15"/>
      <c r="S5316" s="15"/>
      <c r="T5316" s="15"/>
      <c r="U5316" s="15"/>
      <c r="V5316" s="15"/>
      <c r="W5316" s="15"/>
      <c r="X5316" s="36"/>
      <c r="Y5316" s="15"/>
    </row>
    <row r="5317" spans="2:25" x14ac:dyDescent="0.2">
      <c r="B5317" s="35"/>
      <c r="C5317" s="15"/>
      <c r="D5317" s="15"/>
      <c r="E5317" s="15"/>
      <c r="F5317" s="15"/>
      <c r="G5317" s="15"/>
      <c r="H5317" s="15"/>
      <c r="I5317" s="15"/>
      <c r="J5317" s="15"/>
      <c r="K5317" s="15"/>
      <c r="L5317" s="15"/>
      <c r="M5317" s="15"/>
      <c r="N5317" s="15"/>
      <c r="O5317" s="15"/>
      <c r="P5317" s="15"/>
      <c r="Q5317" s="15"/>
      <c r="R5317" s="15"/>
      <c r="S5317" s="15"/>
      <c r="T5317" s="15"/>
      <c r="U5317" s="15"/>
      <c r="V5317" s="15"/>
      <c r="W5317" s="15"/>
      <c r="X5317" s="36"/>
      <c r="Y5317" s="15"/>
    </row>
    <row r="5318" spans="2:25" x14ac:dyDescent="0.2">
      <c r="B5318" s="35"/>
      <c r="C5318" s="15"/>
      <c r="D5318" s="15"/>
      <c r="E5318" s="15"/>
      <c r="F5318" s="15"/>
      <c r="G5318" s="15"/>
      <c r="H5318" s="15"/>
      <c r="I5318" s="15"/>
      <c r="J5318" s="15"/>
      <c r="K5318" s="15"/>
      <c r="L5318" s="15"/>
      <c r="M5318" s="15"/>
      <c r="N5318" s="15"/>
      <c r="O5318" s="15"/>
      <c r="P5318" s="15"/>
      <c r="Q5318" s="15"/>
      <c r="R5318" s="15"/>
      <c r="S5318" s="15"/>
      <c r="T5318" s="15"/>
      <c r="U5318" s="15"/>
      <c r="V5318" s="15"/>
      <c r="W5318" s="15"/>
      <c r="X5318" s="36"/>
      <c r="Y5318" s="15"/>
    </row>
    <row r="5319" spans="2:25" x14ac:dyDescent="0.2">
      <c r="B5319" s="35"/>
      <c r="C5319" s="15"/>
      <c r="D5319" s="15"/>
      <c r="E5319" s="15"/>
      <c r="F5319" s="15"/>
      <c r="G5319" s="15"/>
      <c r="H5319" s="15"/>
      <c r="I5319" s="15"/>
      <c r="J5319" s="15"/>
      <c r="K5319" s="15"/>
      <c r="L5319" s="15"/>
      <c r="M5319" s="15"/>
      <c r="N5319" s="15"/>
      <c r="O5319" s="15"/>
      <c r="P5319" s="15"/>
      <c r="Q5319" s="15"/>
      <c r="R5319" s="15"/>
      <c r="S5319" s="15"/>
      <c r="T5319" s="15"/>
      <c r="U5319" s="15"/>
      <c r="V5319" s="15"/>
      <c r="W5319" s="15"/>
      <c r="X5319" s="36"/>
      <c r="Y5319" s="15"/>
    </row>
    <row r="5320" spans="2:25" x14ac:dyDescent="0.2">
      <c r="B5320" s="35"/>
      <c r="C5320" s="15"/>
      <c r="D5320" s="15"/>
      <c r="E5320" s="15"/>
      <c r="F5320" s="15"/>
      <c r="G5320" s="15"/>
      <c r="H5320" s="15"/>
      <c r="I5320" s="15"/>
      <c r="J5320" s="15"/>
      <c r="K5320" s="15"/>
      <c r="L5320" s="15"/>
      <c r="M5320" s="15"/>
      <c r="N5320" s="15"/>
      <c r="O5320" s="15"/>
      <c r="P5320" s="15"/>
      <c r="Q5320" s="15"/>
      <c r="R5320" s="15"/>
      <c r="S5320" s="15"/>
      <c r="T5320" s="15"/>
      <c r="U5320" s="15"/>
      <c r="V5320" s="15"/>
      <c r="W5320" s="15"/>
      <c r="X5320" s="36"/>
      <c r="Y5320" s="15"/>
    </row>
    <row r="5321" spans="2:25" x14ac:dyDescent="0.2">
      <c r="B5321" s="35"/>
      <c r="C5321" s="15"/>
      <c r="D5321" s="15"/>
      <c r="E5321" s="15"/>
      <c r="F5321" s="15"/>
      <c r="G5321" s="15"/>
      <c r="H5321" s="15"/>
      <c r="I5321" s="15"/>
      <c r="J5321" s="15"/>
      <c r="K5321" s="15"/>
      <c r="L5321" s="15"/>
      <c r="M5321" s="15"/>
      <c r="N5321" s="15"/>
      <c r="O5321" s="15"/>
      <c r="P5321" s="15"/>
      <c r="Q5321" s="15"/>
      <c r="R5321" s="15"/>
      <c r="S5321" s="15"/>
      <c r="T5321" s="15"/>
      <c r="U5321" s="15"/>
      <c r="V5321" s="15"/>
      <c r="W5321" s="15"/>
      <c r="X5321" s="36"/>
      <c r="Y5321" s="15"/>
    </row>
    <row r="5322" spans="2:25" x14ac:dyDescent="0.2">
      <c r="B5322" s="35"/>
      <c r="C5322" s="15"/>
      <c r="D5322" s="15"/>
      <c r="E5322" s="15"/>
      <c r="F5322" s="15"/>
      <c r="G5322" s="15"/>
      <c r="H5322" s="15"/>
      <c r="I5322" s="15"/>
      <c r="J5322" s="15"/>
      <c r="K5322" s="15"/>
      <c r="L5322" s="15"/>
      <c r="M5322" s="15"/>
      <c r="N5322" s="15"/>
      <c r="O5322" s="15"/>
      <c r="P5322" s="15"/>
      <c r="Q5322" s="15"/>
      <c r="R5322" s="15"/>
      <c r="S5322" s="15"/>
      <c r="T5322" s="15"/>
      <c r="U5322" s="15"/>
      <c r="V5322" s="15"/>
      <c r="W5322" s="15"/>
      <c r="X5322" s="36"/>
      <c r="Y5322" s="15"/>
    </row>
    <row r="5323" spans="2:25" x14ac:dyDescent="0.2">
      <c r="B5323" s="35"/>
      <c r="C5323" s="15"/>
      <c r="D5323" s="15"/>
      <c r="E5323" s="15"/>
      <c r="F5323" s="15"/>
      <c r="G5323" s="15"/>
      <c r="H5323" s="15"/>
      <c r="I5323" s="15"/>
      <c r="J5323" s="15"/>
      <c r="K5323" s="15"/>
      <c r="L5323" s="15"/>
      <c r="M5323" s="15"/>
      <c r="N5323" s="15"/>
      <c r="O5323" s="15"/>
      <c r="P5323" s="15"/>
      <c r="Q5323" s="15"/>
      <c r="R5323" s="15"/>
      <c r="S5323" s="15"/>
      <c r="T5323" s="15"/>
      <c r="U5323" s="15"/>
      <c r="V5323" s="15"/>
      <c r="W5323" s="15"/>
      <c r="X5323" s="36"/>
      <c r="Y5323" s="15"/>
    </row>
    <row r="5324" spans="2:25" x14ac:dyDescent="0.2">
      <c r="B5324" s="35"/>
      <c r="C5324" s="15"/>
      <c r="D5324" s="15"/>
      <c r="E5324" s="15"/>
      <c r="F5324" s="15"/>
      <c r="G5324" s="15"/>
      <c r="H5324" s="15"/>
      <c r="I5324" s="15"/>
      <c r="J5324" s="15"/>
      <c r="K5324" s="15"/>
      <c r="L5324" s="15"/>
      <c r="M5324" s="15"/>
      <c r="N5324" s="15"/>
      <c r="O5324" s="15"/>
      <c r="P5324" s="15"/>
      <c r="Q5324" s="15"/>
      <c r="R5324" s="15"/>
      <c r="S5324" s="15"/>
      <c r="T5324" s="15"/>
      <c r="U5324" s="15"/>
      <c r="V5324" s="15"/>
      <c r="W5324" s="15"/>
      <c r="X5324" s="36"/>
      <c r="Y5324" s="15"/>
    </row>
    <row r="5325" spans="2:25" x14ac:dyDescent="0.2">
      <c r="B5325" s="35"/>
      <c r="C5325" s="15"/>
      <c r="D5325" s="15"/>
      <c r="E5325" s="15"/>
      <c r="F5325" s="15"/>
      <c r="G5325" s="15"/>
      <c r="H5325" s="15"/>
      <c r="I5325" s="15"/>
      <c r="J5325" s="15"/>
      <c r="K5325" s="15"/>
      <c r="L5325" s="15"/>
      <c r="M5325" s="15"/>
      <c r="N5325" s="15"/>
      <c r="O5325" s="15"/>
      <c r="P5325" s="15"/>
      <c r="Q5325" s="15"/>
      <c r="R5325" s="15"/>
      <c r="S5325" s="15"/>
      <c r="T5325" s="15"/>
      <c r="U5325" s="15"/>
      <c r="V5325" s="15"/>
      <c r="W5325" s="15"/>
      <c r="X5325" s="36"/>
      <c r="Y5325" s="15"/>
    </row>
    <row r="5326" spans="2:25" x14ac:dyDescent="0.2">
      <c r="B5326" s="35"/>
      <c r="C5326" s="15"/>
      <c r="D5326" s="15"/>
      <c r="E5326" s="15"/>
      <c r="F5326" s="15"/>
      <c r="G5326" s="15"/>
      <c r="H5326" s="15"/>
      <c r="I5326" s="15"/>
      <c r="J5326" s="15"/>
      <c r="K5326" s="15"/>
      <c r="L5326" s="15"/>
      <c r="M5326" s="15"/>
      <c r="N5326" s="15"/>
      <c r="O5326" s="15"/>
      <c r="P5326" s="15"/>
      <c r="Q5326" s="15"/>
      <c r="R5326" s="15"/>
      <c r="S5326" s="15"/>
      <c r="T5326" s="15"/>
      <c r="U5326" s="15"/>
      <c r="V5326" s="15"/>
      <c r="W5326" s="15"/>
      <c r="X5326" s="36"/>
      <c r="Y5326" s="15"/>
    </row>
    <row r="5327" spans="2:25" x14ac:dyDescent="0.2">
      <c r="B5327" s="35"/>
      <c r="C5327" s="15"/>
      <c r="D5327" s="15"/>
      <c r="E5327" s="15"/>
      <c r="F5327" s="15"/>
      <c r="G5327" s="15"/>
      <c r="H5327" s="15"/>
      <c r="I5327" s="15"/>
      <c r="J5327" s="15"/>
      <c r="K5327" s="15"/>
      <c r="L5327" s="15"/>
      <c r="M5327" s="15"/>
      <c r="N5327" s="15"/>
      <c r="O5327" s="15"/>
      <c r="P5327" s="15"/>
      <c r="Q5327" s="15"/>
      <c r="R5327" s="15"/>
      <c r="S5327" s="15"/>
      <c r="T5327" s="15"/>
      <c r="U5327" s="15"/>
      <c r="V5327" s="15"/>
      <c r="W5327" s="15"/>
      <c r="X5327" s="36"/>
      <c r="Y5327" s="15"/>
    </row>
    <row r="5328" spans="2:25" x14ac:dyDescent="0.2">
      <c r="B5328" s="35"/>
      <c r="C5328" s="15"/>
      <c r="D5328" s="15"/>
      <c r="E5328" s="15"/>
      <c r="F5328" s="15"/>
      <c r="G5328" s="15"/>
      <c r="H5328" s="15"/>
      <c r="I5328" s="15"/>
      <c r="J5328" s="15"/>
      <c r="K5328" s="15"/>
      <c r="L5328" s="15"/>
      <c r="M5328" s="15"/>
      <c r="N5328" s="15"/>
      <c r="O5328" s="15"/>
      <c r="P5328" s="15"/>
      <c r="Q5328" s="15"/>
      <c r="R5328" s="15"/>
      <c r="S5328" s="15"/>
      <c r="T5328" s="15"/>
      <c r="U5328" s="15"/>
      <c r="V5328" s="15"/>
      <c r="W5328" s="15"/>
      <c r="X5328" s="36"/>
      <c r="Y5328" s="15"/>
    </row>
    <row r="5329" spans="2:25" x14ac:dyDescent="0.2">
      <c r="B5329" s="35"/>
      <c r="C5329" s="15"/>
      <c r="D5329" s="15"/>
      <c r="E5329" s="15"/>
      <c r="F5329" s="15"/>
      <c r="G5329" s="15"/>
      <c r="H5329" s="15"/>
      <c r="I5329" s="15"/>
      <c r="J5329" s="15"/>
      <c r="K5329" s="15"/>
      <c r="L5329" s="15"/>
      <c r="M5329" s="15"/>
      <c r="N5329" s="15"/>
      <c r="O5329" s="15"/>
      <c r="P5329" s="15"/>
      <c r="Q5329" s="15"/>
      <c r="R5329" s="15"/>
      <c r="S5329" s="15"/>
      <c r="T5329" s="15"/>
      <c r="U5329" s="15"/>
      <c r="V5329" s="15"/>
      <c r="W5329" s="15"/>
      <c r="X5329" s="36"/>
      <c r="Y5329" s="15"/>
    </row>
    <row r="5330" spans="2:25" x14ac:dyDescent="0.2">
      <c r="B5330" s="35"/>
      <c r="C5330" s="15"/>
      <c r="D5330" s="15"/>
      <c r="E5330" s="15"/>
      <c r="F5330" s="15"/>
      <c r="G5330" s="15"/>
      <c r="H5330" s="15"/>
      <c r="I5330" s="15"/>
      <c r="J5330" s="15"/>
      <c r="K5330" s="15"/>
      <c r="L5330" s="15"/>
      <c r="M5330" s="15"/>
      <c r="N5330" s="15"/>
      <c r="O5330" s="15"/>
      <c r="P5330" s="15"/>
      <c r="Q5330" s="15"/>
      <c r="R5330" s="15"/>
      <c r="S5330" s="15"/>
      <c r="T5330" s="15"/>
      <c r="U5330" s="15"/>
      <c r="V5330" s="15"/>
      <c r="W5330" s="15"/>
      <c r="X5330" s="36"/>
      <c r="Y5330" s="15"/>
    </row>
    <row r="5331" spans="2:25" x14ac:dyDescent="0.2">
      <c r="B5331" s="35"/>
      <c r="C5331" s="15"/>
      <c r="D5331" s="15"/>
      <c r="E5331" s="15"/>
      <c r="F5331" s="15"/>
      <c r="G5331" s="15"/>
      <c r="H5331" s="15"/>
      <c r="I5331" s="15"/>
      <c r="J5331" s="15"/>
      <c r="K5331" s="15"/>
      <c r="L5331" s="15"/>
      <c r="M5331" s="15"/>
      <c r="N5331" s="15"/>
      <c r="O5331" s="15"/>
      <c r="P5331" s="15"/>
      <c r="Q5331" s="15"/>
      <c r="R5331" s="15"/>
      <c r="S5331" s="15"/>
      <c r="T5331" s="15"/>
      <c r="U5331" s="15"/>
      <c r="V5331" s="15"/>
      <c r="W5331" s="15"/>
      <c r="X5331" s="36"/>
      <c r="Y5331" s="15"/>
    </row>
    <row r="5332" spans="2:25" x14ac:dyDescent="0.2">
      <c r="B5332" s="35"/>
      <c r="C5332" s="15"/>
      <c r="D5332" s="15"/>
      <c r="E5332" s="15"/>
      <c r="F5332" s="15"/>
      <c r="G5332" s="15"/>
      <c r="H5332" s="15"/>
      <c r="I5332" s="15"/>
      <c r="J5332" s="15"/>
      <c r="K5332" s="15"/>
      <c r="L5332" s="15"/>
      <c r="M5332" s="15"/>
      <c r="N5332" s="15"/>
      <c r="O5332" s="15"/>
      <c r="P5332" s="15"/>
      <c r="Q5332" s="15"/>
      <c r="R5332" s="15"/>
      <c r="S5332" s="15"/>
      <c r="T5332" s="15"/>
      <c r="U5332" s="15"/>
      <c r="V5332" s="15"/>
      <c r="W5332" s="15"/>
      <c r="X5332" s="36"/>
      <c r="Y5332" s="15"/>
    </row>
    <row r="5333" spans="2:25" x14ac:dyDescent="0.2">
      <c r="B5333" s="35"/>
      <c r="C5333" s="15"/>
      <c r="D5333" s="15"/>
      <c r="E5333" s="15"/>
      <c r="F5333" s="15"/>
      <c r="G5333" s="15"/>
      <c r="H5333" s="15"/>
      <c r="I5333" s="15"/>
      <c r="J5333" s="15"/>
      <c r="K5333" s="15"/>
      <c r="L5333" s="15"/>
      <c r="M5333" s="15"/>
      <c r="N5333" s="15"/>
      <c r="O5333" s="15"/>
      <c r="P5333" s="15"/>
      <c r="Q5333" s="15"/>
      <c r="R5333" s="15"/>
      <c r="S5333" s="15"/>
      <c r="T5333" s="15"/>
      <c r="U5333" s="15"/>
      <c r="V5333" s="15"/>
      <c r="W5333" s="15"/>
      <c r="X5333" s="36"/>
      <c r="Y5333" s="15"/>
    </row>
    <row r="5334" spans="2:25" x14ac:dyDescent="0.2">
      <c r="B5334" s="35"/>
      <c r="C5334" s="15"/>
      <c r="D5334" s="15"/>
      <c r="E5334" s="15"/>
      <c r="F5334" s="15"/>
      <c r="G5334" s="15"/>
      <c r="H5334" s="15"/>
      <c r="I5334" s="15"/>
      <c r="J5334" s="15"/>
      <c r="K5334" s="15"/>
      <c r="L5334" s="15"/>
      <c r="M5334" s="15"/>
      <c r="N5334" s="15"/>
      <c r="O5334" s="15"/>
      <c r="P5334" s="15"/>
      <c r="Q5334" s="15"/>
      <c r="R5334" s="15"/>
      <c r="S5334" s="15"/>
      <c r="T5334" s="15"/>
      <c r="U5334" s="15"/>
      <c r="V5334" s="15"/>
      <c r="W5334" s="15"/>
      <c r="X5334" s="36"/>
      <c r="Y5334" s="15"/>
    </row>
    <row r="5335" spans="2:25" x14ac:dyDescent="0.2">
      <c r="B5335" s="35"/>
      <c r="C5335" s="15"/>
      <c r="D5335" s="15"/>
      <c r="E5335" s="15"/>
      <c r="F5335" s="15"/>
      <c r="G5335" s="15"/>
      <c r="H5335" s="15"/>
      <c r="I5335" s="15"/>
      <c r="J5335" s="15"/>
      <c r="K5335" s="15"/>
      <c r="L5335" s="15"/>
      <c r="M5335" s="15"/>
      <c r="N5335" s="15"/>
      <c r="O5335" s="15"/>
      <c r="P5335" s="15"/>
      <c r="Q5335" s="15"/>
      <c r="R5335" s="15"/>
      <c r="S5335" s="15"/>
      <c r="T5335" s="15"/>
      <c r="U5335" s="15"/>
      <c r="V5335" s="15"/>
      <c r="W5335" s="15"/>
      <c r="X5335" s="36"/>
      <c r="Y5335" s="15"/>
    </row>
    <row r="5336" spans="2:25" x14ac:dyDescent="0.2">
      <c r="B5336" s="35"/>
      <c r="C5336" s="15"/>
      <c r="D5336" s="15"/>
      <c r="E5336" s="15"/>
      <c r="F5336" s="15"/>
      <c r="G5336" s="15"/>
      <c r="H5336" s="15"/>
      <c r="I5336" s="15"/>
      <c r="J5336" s="15"/>
      <c r="K5336" s="15"/>
      <c r="L5336" s="15"/>
      <c r="M5336" s="15"/>
      <c r="N5336" s="15"/>
      <c r="O5336" s="15"/>
      <c r="P5336" s="15"/>
      <c r="Q5336" s="15"/>
      <c r="R5336" s="15"/>
      <c r="S5336" s="15"/>
      <c r="T5336" s="15"/>
      <c r="U5336" s="15"/>
      <c r="V5336" s="15"/>
      <c r="W5336" s="15"/>
      <c r="X5336" s="36"/>
      <c r="Y5336" s="15"/>
    </row>
    <row r="5337" spans="2:25" x14ac:dyDescent="0.2">
      <c r="B5337" s="35"/>
      <c r="C5337" s="15"/>
      <c r="D5337" s="15"/>
      <c r="E5337" s="15"/>
      <c r="F5337" s="15"/>
      <c r="G5337" s="15"/>
      <c r="H5337" s="15"/>
      <c r="I5337" s="15"/>
      <c r="J5337" s="15"/>
      <c r="K5337" s="15"/>
      <c r="L5337" s="15"/>
      <c r="M5337" s="15"/>
      <c r="N5337" s="15"/>
      <c r="O5337" s="15"/>
      <c r="P5337" s="15"/>
      <c r="Q5337" s="15"/>
      <c r="R5337" s="15"/>
      <c r="S5337" s="15"/>
      <c r="T5337" s="15"/>
      <c r="U5337" s="15"/>
      <c r="V5337" s="15"/>
      <c r="W5337" s="15"/>
      <c r="X5337" s="36"/>
      <c r="Y5337" s="15"/>
    </row>
    <row r="5338" spans="2:25" x14ac:dyDescent="0.2">
      <c r="B5338" s="35"/>
      <c r="C5338" s="15"/>
      <c r="D5338" s="15"/>
      <c r="E5338" s="15"/>
      <c r="F5338" s="15"/>
      <c r="G5338" s="15"/>
      <c r="H5338" s="15"/>
      <c r="I5338" s="15"/>
      <c r="J5338" s="15"/>
      <c r="K5338" s="15"/>
      <c r="L5338" s="15"/>
      <c r="M5338" s="15"/>
      <c r="N5338" s="15"/>
      <c r="O5338" s="15"/>
      <c r="P5338" s="15"/>
      <c r="Q5338" s="15"/>
      <c r="R5338" s="15"/>
      <c r="S5338" s="15"/>
      <c r="T5338" s="15"/>
      <c r="U5338" s="15"/>
      <c r="V5338" s="15"/>
      <c r="W5338" s="15"/>
      <c r="X5338" s="36"/>
      <c r="Y5338" s="15"/>
    </row>
    <row r="5339" spans="2:25" x14ac:dyDescent="0.2">
      <c r="B5339" s="35"/>
      <c r="C5339" s="15"/>
      <c r="D5339" s="15"/>
      <c r="E5339" s="15"/>
      <c r="F5339" s="15"/>
      <c r="G5339" s="15"/>
      <c r="H5339" s="15"/>
      <c r="I5339" s="15"/>
      <c r="J5339" s="15"/>
      <c r="K5339" s="15"/>
      <c r="L5339" s="15"/>
      <c r="M5339" s="15"/>
      <c r="N5339" s="15"/>
      <c r="O5339" s="15"/>
      <c r="P5339" s="15"/>
      <c r="Q5339" s="15"/>
      <c r="R5339" s="15"/>
      <c r="S5339" s="15"/>
      <c r="T5339" s="15"/>
      <c r="U5339" s="15"/>
      <c r="V5339" s="15"/>
      <c r="W5339" s="15"/>
      <c r="X5339" s="36"/>
      <c r="Y5339" s="15"/>
    </row>
    <row r="5340" spans="2:25" x14ac:dyDescent="0.2">
      <c r="B5340" s="35"/>
      <c r="C5340" s="15"/>
      <c r="D5340" s="15"/>
      <c r="E5340" s="15"/>
      <c r="F5340" s="15"/>
      <c r="G5340" s="15"/>
      <c r="H5340" s="15"/>
      <c r="I5340" s="15"/>
      <c r="J5340" s="15"/>
      <c r="K5340" s="15"/>
      <c r="L5340" s="15"/>
      <c r="M5340" s="15"/>
      <c r="N5340" s="15"/>
      <c r="O5340" s="15"/>
      <c r="P5340" s="15"/>
      <c r="Q5340" s="15"/>
      <c r="R5340" s="15"/>
      <c r="S5340" s="15"/>
      <c r="T5340" s="15"/>
      <c r="U5340" s="15"/>
      <c r="V5340" s="15"/>
      <c r="W5340" s="15"/>
      <c r="X5340" s="36"/>
      <c r="Y5340" s="15"/>
    </row>
    <row r="5341" spans="2:25" x14ac:dyDescent="0.2">
      <c r="B5341" s="35"/>
      <c r="C5341" s="15"/>
      <c r="D5341" s="15"/>
      <c r="E5341" s="15"/>
      <c r="F5341" s="15"/>
      <c r="G5341" s="15"/>
      <c r="H5341" s="15"/>
      <c r="I5341" s="15"/>
      <c r="J5341" s="15"/>
      <c r="K5341" s="15"/>
      <c r="L5341" s="15"/>
      <c r="M5341" s="15"/>
      <c r="N5341" s="15"/>
      <c r="O5341" s="15"/>
      <c r="P5341" s="15"/>
      <c r="Q5341" s="15"/>
      <c r="R5341" s="15"/>
      <c r="S5341" s="15"/>
      <c r="T5341" s="15"/>
      <c r="U5341" s="15"/>
      <c r="V5341" s="15"/>
      <c r="W5341" s="15"/>
      <c r="X5341" s="36"/>
      <c r="Y5341" s="15"/>
    </row>
    <row r="5342" spans="2:25" x14ac:dyDescent="0.2">
      <c r="B5342" s="35"/>
      <c r="C5342" s="15"/>
      <c r="D5342" s="15"/>
      <c r="E5342" s="15"/>
      <c r="F5342" s="15"/>
      <c r="G5342" s="15"/>
      <c r="H5342" s="15"/>
      <c r="I5342" s="15"/>
      <c r="J5342" s="15"/>
      <c r="K5342" s="15"/>
      <c r="L5342" s="15"/>
      <c r="M5342" s="15"/>
      <c r="N5342" s="15"/>
      <c r="O5342" s="15"/>
      <c r="P5342" s="15"/>
      <c r="Q5342" s="15"/>
      <c r="R5342" s="15"/>
      <c r="S5342" s="15"/>
      <c r="T5342" s="15"/>
      <c r="U5342" s="15"/>
      <c r="V5342" s="15"/>
      <c r="W5342" s="15"/>
      <c r="X5342" s="36"/>
      <c r="Y5342" s="15"/>
    </row>
    <row r="5343" spans="2:25" x14ac:dyDescent="0.2">
      <c r="B5343" s="35"/>
      <c r="C5343" s="15"/>
      <c r="D5343" s="15"/>
      <c r="E5343" s="15"/>
      <c r="F5343" s="15"/>
      <c r="G5343" s="15"/>
      <c r="H5343" s="15"/>
      <c r="I5343" s="15"/>
      <c r="J5343" s="15"/>
      <c r="K5343" s="15"/>
      <c r="L5343" s="15"/>
      <c r="M5343" s="15"/>
      <c r="N5343" s="15"/>
      <c r="O5343" s="15"/>
      <c r="P5343" s="15"/>
      <c r="Q5343" s="15"/>
      <c r="R5343" s="15"/>
      <c r="S5343" s="15"/>
      <c r="T5343" s="15"/>
      <c r="U5343" s="15"/>
      <c r="V5343" s="15"/>
      <c r="W5343" s="15"/>
      <c r="X5343" s="36"/>
      <c r="Y5343" s="15"/>
    </row>
    <row r="5344" spans="2:25" x14ac:dyDescent="0.2">
      <c r="B5344" s="35"/>
      <c r="C5344" s="15"/>
      <c r="D5344" s="15"/>
      <c r="E5344" s="15"/>
      <c r="F5344" s="15"/>
      <c r="G5344" s="15"/>
      <c r="H5344" s="15"/>
      <c r="I5344" s="15"/>
      <c r="J5344" s="15"/>
      <c r="K5344" s="15"/>
      <c r="L5344" s="15"/>
      <c r="M5344" s="15"/>
      <c r="N5344" s="15"/>
      <c r="O5344" s="15"/>
      <c r="P5344" s="15"/>
      <c r="Q5344" s="15"/>
      <c r="R5344" s="15"/>
      <c r="S5344" s="15"/>
      <c r="T5344" s="15"/>
      <c r="U5344" s="15"/>
      <c r="V5344" s="15"/>
      <c r="W5344" s="15"/>
      <c r="X5344" s="36"/>
      <c r="Y5344" s="15"/>
    </row>
    <row r="5345" spans="2:25" x14ac:dyDescent="0.2">
      <c r="B5345" s="35"/>
      <c r="C5345" s="15"/>
      <c r="D5345" s="15"/>
      <c r="E5345" s="15"/>
      <c r="F5345" s="15"/>
      <c r="G5345" s="15"/>
      <c r="H5345" s="15"/>
      <c r="I5345" s="15"/>
      <c r="J5345" s="15"/>
      <c r="K5345" s="15"/>
      <c r="L5345" s="15"/>
      <c r="M5345" s="15"/>
      <c r="N5345" s="15"/>
      <c r="O5345" s="15"/>
      <c r="P5345" s="15"/>
      <c r="Q5345" s="15"/>
      <c r="R5345" s="15"/>
      <c r="S5345" s="15"/>
      <c r="T5345" s="15"/>
      <c r="U5345" s="15"/>
      <c r="V5345" s="15"/>
      <c r="W5345" s="15"/>
      <c r="X5345" s="36"/>
      <c r="Y5345" s="15"/>
    </row>
    <row r="5346" spans="2:25" x14ac:dyDescent="0.2">
      <c r="B5346" s="35"/>
      <c r="C5346" s="15"/>
      <c r="D5346" s="15"/>
      <c r="E5346" s="15"/>
      <c r="F5346" s="15"/>
      <c r="G5346" s="15"/>
      <c r="H5346" s="15"/>
      <c r="I5346" s="15"/>
      <c r="J5346" s="15"/>
      <c r="K5346" s="15"/>
      <c r="L5346" s="15"/>
      <c r="M5346" s="15"/>
      <c r="N5346" s="15"/>
      <c r="O5346" s="15"/>
      <c r="P5346" s="15"/>
      <c r="Q5346" s="15"/>
      <c r="R5346" s="15"/>
      <c r="S5346" s="15"/>
      <c r="T5346" s="15"/>
      <c r="U5346" s="15"/>
      <c r="V5346" s="15"/>
      <c r="W5346" s="15"/>
      <c r="X5346" s="36"/>
      <c r="Y5346" s="15"/>
    </row>
    <row r="5347" spans="2:25" x14ac:dyDescent="0.2">
      <c r="B5347" s="35"/>
      <c r="C5347" s="15"/>
      <c r="D5347" s="15"/>
      <c r="E5347" s="15"/>
      <c r="F5347" s="15"/>
      <c r="G5347" s="15"/>
      <c r="H5347" s="15"/>
      <c r="I5347" s="15"/>
      <c r="J5347" s="15"/>
      <c r="K5347" s="15"/>
      <c r="L5347" s="15"/>
      <c r="M5347" s="15"/>
      <c r="N5347" s="15"/>
      <c r="O5347" s="15"/>
      <c r="P5347" s="15"/>
      <c r="Q5347" s="15"/>
      <c r="R5347" s="15"/>
      <c r="S5347" s="15"/>
      <c r="T5347" s="15"/>
      <c r="U5347" s="15"/>
      <c r="V5347" s="15"/>
      <c r="W5347" s="15"/>
      <c r="X5347" s="36"/>
      <c r="Y5347" s="15"/>
    </row>
    <row r="5348" spans="2:25" x14ac:dyDescent="0.2">
      <c r="B5348" s="35"/>
      <c r="C5348" s="15"/>
      <c r="D5348" s="15"/>
      <c r="E5348" s="15"/>
      <c r="F5348" s="15"/>
      <c r="G5348" s="15"/>
      <c r="H5348" s="15"/>
      <c r="I5348" s="15"/>
      <c r="J5348" s="15"/>
      <c r="K5348" s="15"/>
      <c r="L5348" s="15"/>
      <c r="M5348" s="15"/>
      <c r="N5348" s="15"/>
      <c r="O5348" s="15"/>
      <c r="P5348" s="15"/>
      <c r="Q5348" s="15"/>
      <c r="R5348" s="15"/>
      <c r="S5348" s="15"/>
      <c r="T5348" s="15"/>
      <c r="U5348" s="15"/>
      <c r="V5348" s="15"/>
      <c r="W5348" s="15"/>
      <c r="X5348" s="36"/>
      <c r="Y5348" s="15"/>
    </row>
    <row r="5349" spans="2:25" x14ac:dyDescent="0.2">
      <c r="B5349" s="35"/>
      <c r="C5349" s="15"/>
      <c r="D5349" s="15"/>
      <c r="E5349" s="15"/>
      <c r="F5349" s="15"/>
      <c r="G5349" s="15"/>
      <c r="H5349" s="15"/>
      <c r="I5349" s="15"/>
      <c r="J5349" s="15"/>
      <c r="K5349" s="15"/>
      <c r="L5349" s="15"/>
      <c r="M5349" s="15"/>
      <c r="N5349" s="15"/>
      <c r="O5349" s="15"/>
      <c r="P5349" s="15"/>
      <c r="Q5349" s="15"/>
      <c r="R5349" s="15"/>
      <c r="S5349" s="15"/>
      <c r="T5349" s="15"/>
      <c r="U5349" s="15"/>
      <c r="V5349" s="15"/>
      <c r="W5349" s="15"/>
      <c r="X5349" s="36"/>
      <c r="Y5349" s="15"/>
    </row>
    <row r="5350" spans="2:25" x14ac:dyDescent="0.2">
      <c r="B5350" s="35"/>
      <c r="C5350" s="15"/>
      <c r="D5350" s="15"/>
      <c r="E5350" s="15"/>
      <c r="F5350" s="15"/>
      <c r="G5350" s="15"/>
      <c r="H5350" s="15"/>
      <c r="I5350" s="15"/>
      <c r="J5350" s="15"/>
      <c r="K5350" s="15"/>
      <c r="L5350" s="15"/>
      <c r="M5350" s="15"/>
      <c r="N5350" s="15"/>
      <c r="O5350" s="15"/>
      <c r="P5350" s="15"/>
      <c r="Q5350" s="15"/>
      <c r="R5350" s="15"/>
      <c r="S5350" s="15"/>
      <c r="T5350" s="15"/>
      <c r="U5350" s="15"/>
      <c r="V5350" s="15"/>
      <c r="W5350" s="15"/>
      <c r="X5350" s="36"/>
      <c r="Y5350" s="15"/>
    </row>
    <row r="5351" spans="2:25" x14ac:dyDescent="0.2">
      <c r="B5351" s="35"/>
      <c r="C5351" s="15"/>
      <c r="D5351" s="15"/>
      <c r="E5351" s="15"/>
      <c r="F5351" s="15"/>
      <c r="G5351" s="15"/>
      <c r="H5351" s="15"/>
      <c r="I5351" s="15"/>
      <c r="J5351" s="15"/>
      <c r="K5351" s="15"/>
      <c r="L5351" s="15"/>
      <c r="M5351" s="15"/>
      <c r="N5351" s="15"/>
      <c r="O5351" s="15"/>
      <c r="P5351" s="15"/>
      <c r="Q5351" s="15"/>
      <c r="R5351" s="15"/>
      <c r="S5351" s="15"/>
      <c r="T5351" s="15"/>
      <c r="U5351" s="15"/>
      <c r="V5351" s="15"/>
      <c r="W5351" s="15"/>
      <c r="X5351" s="36"/>
      <c r="Y5351" s="15"/>
    </row>
    <row r="5352" spans="2:25" x14ac:dyDescent="0.2">
      <c r="B5352" s="35"/>
      <c r="C5352" s="15"/>
      <c r="D5352" s="15"/>
      <c r="E5352" s="15"/>
      <c r="F5352" s="15"/>
      <c r="G5352" s="15"/>
      <c r="H5352" s="15"/>
      <c r="I5352" s="15"/>
      <c r="J5352" s="15"/>
      <c r="K5352" s="15"/>
      <c r="L5352" s="15"/>
      <c r="M5352" s="15"/>
      <c r="N5352" s="15"/>
      <c r="O5352" s="15"/>
      <c r="P5352" s="15"/>
      <c r="Q5352" s="15"/>
      <c r="R5352" s="15"/>
      <c r="S5352" s="15"/>
      <c r="T5352" s="15"/>
      <c r="U5352" s="15"/>
      <c r="V5352" s="15"/>
      <c r="W5352" s="15"/>
      <c r="X5352" s="36"/>
      <c r="Y5352" s="15"/>
    </row>
    <row r="5353" spans="2:25" x14ac:dyDescent="0.2">
      <c r="B5353" s="35"/>
      <c r="C5353" s="15"/>
      <c r="D5353" s="15"/>
      <c r="E5353" s="15"/>
      <c r="F5353" s="15"/>
      <c r="G5353" s="15"/>
      <c r="H5353" s="15"/>
      <c r="I5353" s="15"/>
      <c r="J5353" s="15"/>
      <c r="K5353" s="15"/>
      <c r="L5353" s="15"/>
      <c r="M5353" s="15"/>
      <c r="N5353" s="15"/>
      <c r="O5353" s="15"/>
      <c r="P5353" s="15"/>
      <c r="Q5353" s="15"/>
      <c r="R5353" s="15"/>
      <c r="S5353" s="15"/>
      <c r="T5353" s="15"/>
      <c r="U5353" s="15"/>
      <c r="V5353" s="15"/>
      <c r="W5353" s="15"/>
      <c r="X5353" s="36"/>
      <c r="Y5353" s="15"/>
    </row>
    <row r="5354" spans="2:25" x14ac:dyDescent="0.2">
      <c r="B5354" s="35"/>
      <c r="C5354" s="15"/>
      <c r="D5354" s="15"/>
      <c r="E5354" s="15"/>
      <c r="F5354" s="15"/>
      <c r="G5354" s="15"/>
      <c r="H5354" s="15"/>
      <c r="I5354" s="15"/>
      <c r="J5354" s="15"/>
      <c r="K5354" s="15"/>
      <c r="L5354" s="15"/>
      <c r="M5354" s="15"/>
      <c r="N5354" s="15"/>
      <c r="O5354" s="15"/>
      <c r="P5354" s="15"/>
      <c r="Q5354" s="15"/>
      <c r="R5354" s="15"/>
      <c r="S5354" s="15"/>
      <c r="T5354" s="15"/>
      <c r="U5354" s="15"/>
      <c r="V5354" s="15"/>
      <c r="W5354" s="15"/>
      <c r="X5354" s="36"/>
      <c r="Y5354" s="15"/>
    </row>
    <row r="5355" spans="2:25" x14ac:dyDescent="0.2">
      <c r="B5355" s="35"/>
      <c r="C5355" s="15"/>
      <c r="D5355" s="15"/>
      <c r="E5355" s="15"/>
      <c r="F5355" s="15"/>
      <c r="G5355" s="15"/>
      <c r="H5355" s="15"/>
      <c r="I5355" s="15"/>
      <c r="J5355" s="15"/>
      <c r="K5355" s="15"/>
      <c r="L5355" s="15"/>
      <c r="M5355" s="15"/>
      <c r="N5355" s="15"/>
      <c r="O5355" s="15"/>
      <c r="P5355" s="15"/>
      <c r="Q5355" s="15"/>
      <c r="R5355" s="15"/>
      <c r="S5355" s="15"/>
      <c r="T5355" s="15"/>
      <c r="U5355" s="15"/>
      <c r="V5355" s="15"/>
      <c r="W5355" s="15"/>
      <c r="X5355" s="36"/>
      <c r="Y5355" s="15"/>
    </row>
    <row r="5356" spans="2:25" x14ac:dyDescent="0.2">
      <c r="B5356" s="35"/>
      <c r="C5356" s="15"/>
      <c r="D5356" s="15"/>
      <c r="E5356" s="15"/>
      <c r="F5356" s="15"/>
      <c r="G5356" s="15"/>
      <c r="H5356" s="15"/>
      <c r="I5356" s="15"/>
      <c r="J5356" s="15"/>
      <c r="K5356" s="15"/>
      <c r="L5356" s="15"/>
      <c r="M5356" s="15"/>
      <c r="N5356" s="15"/>
      <c r="O5356" s="15"/>
      <c r="P5356" s="15"/>
      <c r="Q5356" s="15"/>
      <c r="R5356" s="15"/>
      <c r="S5356" s="15"/>
      <c r="T5356" s="15"/>
      <c r="U5356" s="15"/>
      <c r="V5356" s="15"/>
      <c r="W5356" s="15"/>
      <c r="X5356" s="36"/>
      <c r="Y5356" s="15"/>
    </row>
    <row r="5357" spans="2:25" x14ac:dyDescent="0.2">
      <c r="B5357" s="35"/>
      <c r="C5357" s="15"/>
      <c r="D5357" s="15"/>
      <c r="E5357" s="15"/>
      <c r="F5357" s="15"/>
      <c r="G5357" s="15"/>
      <c r="H5357" s="15"/>
      <c r="I5357" s="15"/>
      <c r="J5357" s="15"/>
      <c r="K5357" s="15"/>
      <c r="L5357" s="15"/>
      <c r="M5357" s="15"/>
      <c r="N5357" s="15"/>
      <c r="O5357" s="15"/>
      <c r="P5357" s="15"/>
      <c r="Q5357" s="15"/>
      <c r="R5357" s="15"/>
      <c r="S5357" s="15"/>
      <c r="T5357" s="15"/>
      <c r="U5357" s="15"/>
      <c r="V5357" s="15"/>
      <c r="W5357" s="15"/>
      <c r="X5357" s="36"/>
      <c r="Y5357" s="15"/>
    </row>
    <row r="5358" spans="2:25" x14ac:dyDescent="0.2">
      <c r="B5358" s="35"/>
      <c r="C5358" s="15"/>
      <c r="D5358" s="15"/>
      <c r="E5358" s="15"/>
      <c r="F5358" s="15"/>
      <c r="G5358" s="15"/>
      <c r="H5358" s="15"/>
      <c r="I5358" s="15"/>
      <c r="J5358" s="15"/>
      <c r="K5358" s="15"/>
      <c r="L5358" s="15"/>
      <c r="M5358" s="15"/>
      <c r="N5358" s="15"/>
      <c r="O5358" s="15"/>
      <c r="P5358" s="15"/>
      <c r="Q5358" s="15"/>
      <c r="R5358" s="15"/>
      <c r="S5358" s="15"/>
      <c r="T5358" s="15"/>
      <c r="U5358" s="15"/>
      <c r="V5358" s="15"/>
      <c r="W5358" s="15"/>
      <c r="X5358" s="36"/>
      <c r="Y5358" s="15"/>
    </row>
    <row r="5359" spans="2:25" x14ac:dyDescent="0.2">
      <c r="B5359" s="35"/>
      <c r="C5359" s="15"/>
      <c r="D5359" s="15"/>
      <c r="E5359" s="15"/>
      <c r="F5359" s="15"/>
      <c r="G5359" s="15"/>
      <c r="H5359" s="15"/>
      <c r="I5359" s="15"/>
      <c r="J5359" s="15"/>
      <c r="K5359" s="15"/>
      <c r="L5359" s="15"/>
      <c r="M5359" s="15"/>
      <c r="N5359" s="15"/>
      <c r="O5359" s="15"/>
      <c r="P5359" s="15"/>
      <c r="Q5359" s="15"/>
      <c r="R5359" s="15"/>
      <c r="S5359" s="15"/>
      <c r="T5359" s="15"/>
      <c r="U5359" s="15"/>
      <c r="V5359" s="15"/>
      <c r="W5359" s="15"/>
      <c r="X5359" s="36"/>
      <c r="Y5359" s="15"/>
    </row>
    <row r="5360" spans="2:25" x14ac:dyDescent="0.2">
      <c r="B5360" s="35"/>
      <c r="C5360" s="15"/>
      <c r="D5360" s="15"/>
      <c r="E5360" s="15"/>
      <c r="F5360" s="15"/>
      <c r="G5360" s="15"/>
      <c r="H5360" s="15"/>
      <c r="I5360" s="15"/>
      <c r="J5360" s="15"/>
      <c r="K5360" s="15"/>
      <c r="L5360" s="15"/>
      <c r="M5360" s="15"/>
      <c r="N5360" s="15"/>
      <c r="O5360" s="15"/>
      <c r="P5360" s="15"/>
      <c r="Q5360" s="15"/>
      <c r="R5360" s="15"/>
      <c r="S5360" s="15"/>
      <c r="T5360" s="15"/>
      <c r="U5360" s="15"/>
      <c r="V5360" s="15"/>
      <c r="W5360" s="15"/>
      <c r="X5360" s="36"/>
      <c r="Y5360" s="15"/>
    </row>
    <row r="5361" spans="2:25" x14ac:dyDescent="0.2">
      <c r="B5361" s="35"/>
      <c r="C5361" s="15"/>
      <c r="D5361" s="15"/>
      <c r="E5361" s="15"/>
      <c r="F5361" s="15"/>
      <c r="G5361" s="15"/>
      <c r="H5361" s="15"/>
      <c r="I5361" s="15"/>
      <c r="J5361" s="15"/>
      <c r="K5361" s="15"/>
      <c r="L5361" s="15"/>
      <c r="M5361" s="15"/>
      <c r="N5361" s="15"/>
      <c r="O5361" s="15"/>
      <c r="P5361" s="15"/>
      <c r="Q5361" s="15"/>
      <c r="R5361" s="15"/>
      <c r="S5361" s="15"/>
      <c r="T5361" s="15"/>
      <c r="U5361" s="15"/>
      <c r="V5361" s="15"/>
      <c r="W5361" s="15"/>
      <c r="X5361" s="36"/>
      <c r="Y5361" s="15"/>
    </row>
    <row r="5362" spans="2:25" x14ac:dyDescent="0.2">
      <c r="B5362" s="35"/>
      <c r="C5362" s="15"/>
      <c r="D5362" s="15"/>
      <c r="E5362" s="15"/>
      <c r="F5362" s="15"/>
      <c r="G5362" s="15"/>
      <c r="H5362" s="15"/>
      <c r="I5362" s="15"/>
      <c r="J5362" s="15"/>
      <c r="K5362" s="15"/>
      <c r="L5362" s="15"/>
      <c r="M5362" s="15"/>
      <c r="N5362" s="15"/>
      <c r="O5362" s="15"/>
      <c r="P5362" s="15"/>
      <c r="Q5362" s="15"/>
      <c r="R5362" s="15"/>
      <c r="S5362" s="15"/>
      <c r="T5362" s="15"/>
      <c r="U5362" s="15"/>
      <c r="V5362" s="15"/>
      <c r="W5362" s="15"/>
      <c r="X5362" s="36"/>
      <c r="Y5362" s="15"/>
    </row>
    <row r="5363" spans="2:25" x14ac:dyDescent="0.2">
      <c r="B5363" s="35"/>
      <c r="C5363" s="15"/>
      <c r="D5363" s="15"/>
      <c r="E5363" s="15"/>
      <c r="F5363" s="15"/>
      <c r="G5363" s="15"/>
      <c r="H5363" s="15"/>
      <c r="I5363" s="15"/>
      <c r="J5363" s="15"/>
      <c r="K5363" s="15"/>
      <c r="L5363" s="15"/>
      <c r="M5363" s="15"/>
      <c r="N5363" s="15"/>
      <c r="O5363" s="15"/>
      <c r="P5363" s="15"/>
      <c r="Q5363" s="15"/>
      <c r="R5363" s="15"/>
      <c r="S5363" s="15"/>
      <c r="T5363" s="15"/>
      <c r="U5363" s="15"/>
      <c r="V5363" s="15"/>
      <c r="W5363" s="15"/>
      <c r="X5363" s="36"/>
      <c r="Y5363" s="15"/>
    </row>
    <row r="5364" spans="2:25" x14ac:dyDescent="0.2">
      <c r="B5364" s="35"/>
      <c r="C5364" s="15"/>
      <c r="D5364" s="15"/>
      <c r="E5364" s="15"/>
      <c r="F5364" s="15"/>
      <c r="G5364" s="15"/>
      <c r="H5364" s="15"/>
      <c r="I5364" s="15"/>
      <c r="J5364" s="15"/>
      <c r="K5364" s="15"/>
      <c r="L5364" s="15"/>
      <c r="M5364" s="15"/>
      <c r="N5364" s="15"/>
      <c r="O5364" s="15"/>
      <c r="P5364" s="15"/>
      <c r="Q5364" s="15"/>
      <c r="R5364" s="15"/>
      <c r="S5364" s="15"/>
      <c r="T5364" s="15"/>
      <c r="U5364" s="15"/>
      <c r="V5364" s="15"/>
      <c r="W5364" s="15"/>
      <c r="X5364" s="36"/>
      <c r="Y5364" s="15"/>
    </row>
    <row r="5365" spans="2:25" x14ac:dyDescent="0.2">
      <c r="B5365" s="35"/>
      <c r="C5365" s="15"/>
      <c r="D5365" s="15"/>
      <c r="E5365" s="15"/>
      <c r="F5365" s="15"/>
      <c r="G5365" s="15"/>
      <c r="H5365" s="15"/>
      <c r="I5365" s="15"/>
      <c r="J5365" s="15"/>
      <c r="K5365" s="15"/>
      <c r="L5365" s="15"/>
      <c r="M5365" s="15"/>
      <c r="N5365" s="15"/>
      <c r="O5365" s="15"/>
      <c r="P5365" s="15"/>
      <c r="Q5365" s="15"/>
      <c r="R5365" s="15"/>
      <c r="S5365" s="15"/>
      <c r="T5365" s="15"/>
      <c r="U5365" s="15"/>
      <c r="V5365" s="15"/>
      <c r="W5365" s="15"/>
      <c r="X5365" s="36"/>
      <c r="Y5365" s="15"/>
    </row>
    <row r="5366" spans="2:25" x14ac:dyDescent="0.2">
      <c r="B5366" s="35"/>
      <c r="C5366" s="15"/>
      <c r="D5366" s="15"/>
      <c r="E5366" s="15"/>
      <c r="F5366" s="15"/>
      <c r="G5366" s="15"/>
      <c r="H5366" s="15"/>
      <c r="I5366" s="15"/>
      <c r="J5366" s="15"/>
      <c r="K5366" s="15"/>
      <c r="L5366" s="15"/>
      <c r="M5366" s="15"/>
      <c r="N5366" s="15"/>
      <c r="O5366" s="15"/>
      <c r="P5366" s="15"/>
      <c r="Q5366" s="15"/>
      <c r="R5366" s="15"/>
      <c r="S5366" s="15"/>
      <c r="T5366" s="15"/>
      <c r="U5366" s="15"/>
      <c r="V5366" s="15"/>
      <c r="W5366" s="15"/>
      <c r="X5366" s="36"/>
      <c r="Y5366" s="15"/>
    </row>
    <row r="5367" spans="2:25" x14ac:dyDescent="0.2">
      <c r="B5367" s="35"/>
      <c r="C5367" s="15"/>
      <c r="D5367" s="15"/>
      <c r="E5367" s="15"/>
      <c r="F5367" s="15"/>
      <c r="G5367" s="15"/>
      <c r="H5367" s="15"/>
      <c r="I5367" s="15"/>
      <c r="J5367" s="15"/>
      <c r="K5367" s="15"/>
      <c r="L5367" s="15"/>
      <c r="M5367" s="15"/>
      <c r="N5367" s="15"/>
      <c r="O5367" s="15"/>
      <c r="P5367" s="15"/>
      <c r="Q5367" s="15"/>
      <c r="R5367" s="15"/>
      <c r="S5367" s="15"/>
      <c r="T5367" s="15"/>
      <c r="U5367" s="15"/>
      <c r="V5367" s="15"/>
      <c r="W5367" s="15"/>
      <c r="X5367" s="36"/>
      <c r="Y5367" s="15"/>
    </row>
    <row r="5368" spans="2:25" x14ac:dyDescent="0.2">
      <c r="B5368" s="35"/>
      <c r="C5368" s="15"/>
      <c r="D5368" s="15"/>
      <c r="E5368" s="15"/>
      <c r="F5368" s="15"/>
      <c r="G5368" s="15"/>
      <c r="H5368" s="15"/>
      <c r="I5368" s="15"/>
      <c r="J5368" s="15"/>
      <c r="K5368" s="15"/>
      <c r="L5368" s="15"/>
      <c r="M5368" s="15"/>
      <c r="N5368" s="15"/>
      <c r="O5368" s="15"/>
      <c r="P5368" s="15"/>
      <c r="Q5368" s="15"/>
      <c r="R5368" s="15"/>
      <c r="S5368" s="15"/>
      <c r="T5368" s="15"/>
      <c r="U5368" s="15"/>
      <c r="V5368" s="15"/>
      <c r="W5368" s="15"/>
      <c r="X5368" s="36"/>
      <c r="Y5368" s="15"/>
    </row>
    <row r="5369" spans="2:25" x14ac:dyDescent="0.2">
      <c r="B5369" s="35"/>
      <c r="C5369" s="15"/>
      <c r="D5369" s="15"/>
      <c r="E5369" s="15"/>
      <c r="F5369" s="15"/>
      <c r="G5369" s="15"/>
      <c r="H5369" s="15"/>
      <c r="I5369" s="15"/>
      <c r="J5369" s="15"/>
      <c r="K5369" s="15"/>
      <c r="L5369" s="15"/>
      <c r="M5369" s="15"/>
      <c r="N5369" s="15"/>
      <c r="O5369" s="15"/>
      <c r="P5369" s="15"/>
      <c r="Q5369" s="15"/>
      <c r="R5369" s="15"/>
      <c r="S5369" s="15"/>
      <c r="T5369" s="15"/>
      <c r="U5369" s="15"/>
      <c r="V5369" s="15"/>
      <c r="W5369" s="15"/>
      <c r="X5369" s="36"/>
      <c r="Y5369" s="15"/>
    </row>
    <row r="5370" spans="2:25" x14ac:dyDescent="0.2">
      <c r="B5370" s="35"/>
      <c r="C5370" s="15"/>
      <c r="D5370" s="15"/>
      <c r="E5370" s="15"/>
      <c r="F5370" s="15"/>
      <c r="G5370" s="15"/>
      <c r="H5370" s="15"/>
      <c r="I5370" s="15"/>
      <c r="J5370" s="15"/>
      <c r="K5370" s="15"/>
      <c r="L5370" s="15"/>
      <c r="M5370" s="15"/>
      <c r="N5370" s="15"/>
      <c r="O5370" s="15"/>
      <c r="P5370" s="15"/>
      <c r="Q5370" s="15"/>
      <c r="R5370" s="15"/>
      <c r="S5370" s="15"/>
      <c r="T5370" s="15"/>
      <c r="U5370" s="15"/>
      <c r="V5370" s="15"/>
      <c r="W5370" s="15"/>
      <c r="X5370" s="36"/>
      <c r="Y5370" s="15"/>
    </row>
    <row r="5371" spans="2:25" x14ac:dyDescent="0.2">
      <c r="B5371" s="35"/>
      <c r="C5371" s="15"/>
      <c r="D5371" s="15"/>
      <c r="E5371" s="15"/>
      <c r="F5371" s="15"/>
      <c r="G5371" s="15"/>
      <c r="H5371" s="15"/>
      <c r="I5371" s="15"/>
      <c r="J5371" s="15"/>
      <c r="K5371" s="15"/>
      <c r="L5371" s="15"/>
      <c r="M5371" s="15"/>
      <c r="N5371" s="15"/>
      <c r="O5371" s="15"/>
      <c r="P5371" s="15"/>
      <c r="Q5371" s="15"/>
      <c r="R5371" s="15"/>
      <c r="S5371" s="15"/>
      <c r="T5371" s="15"/>
      <c r="U5371" s="15"/>
      <c r="V5371" s="15"/>
      <c r="W5371" s="15"/>
      <c r="X5371" s="36"/>
      <c r="Y5371" s="15"/>
    </row>
    <row r="5372" spans="2:25" x14ac:dyDescent="0.2">
      <c r="B5372" s="35"/>
      <c r="C5372" s="15"/>
      <c r="D5372" s="15"/>
      <c r="E5372" s="15"/>
      <c r="F5372" s="15"/>
      <c r="G5372" s="15"/>
      <c r="H5372" s="15"/>
      <c r="I5372" s="15"/>
      <c r="J5372" s="15"/>
      <c r="K5372" s="15"/>
      <c r="L5372" s="15"/>
      <c r="M5372" s="15"/>
      <c r="N5372" s="15"/>
      <c r="O5372" s="15"/>
      <c r="P5372" s="15"/>
      <c r="Q5372" s="15"/>
      <c r="R5372" s="15"/>
      <c r="S5372" s="15"/>
      <c r="T5372" s="15"/>
      <c r="U5372" s="15"/>
      <c r="V5372" s="15"/>
      <c r="W5372" s="15"/>
      <c r="X5372" s="36"/>
      <c r="Y5372" s="15"/>
    </row>
    <row r="5373" spans="2:25" x14ac:dyDescent="0.2">
      <c r="B5373" s="35"/>
      <c r="C5373" s="15"/>
      <c r="D5373" s="15"/>
      <c r="E5373" s="15"/>
      <c r="F5373" s="15"/>
      <c r="G5373" s="15"/>
      <c r="H5373" s="15"/>
      <c r="I5373" s="15"/>
      <c r="J5373" s="15"/>
      <c r="K5373" s="15"/>
      <c r="L5373" s="15"/>
      <c r="M5373" s="15"/>
      <c r="N5373" s="15"/>
      <c r="O5373" s="15"/>
      <c r="P5373" s="15"/>
      <c r="Q5373" s="15"/>
      <c r="R5373" s="15"/>
      <c r="S5373" s="15"/>
      <c r="T5373" s="15"/>
      <c r="U5373" s="15"/>
      <c r="V5373" s="15"/>
      <c r="W5373" s="15"/>
      <c r="X5373" s="36"/>
      <c r="Y5373" s="15"/>
    </row>
    <row r="5374" spans="2:25" x14ac:dyDescent="0.2">
      <c r="B5374" s="35"/>
      <c r="C5374" s="15"/>
      <c r="D5374" s="15"/>
      <c r="E5374" s="15"/>
      <c r="F5374" s="15"/>
      <c r="G5374" s="15"/>
      <c r="H5374" s="15"/>
      <c r="I5374" s="15"/>
      <c r="J5374" s="15"/>
      <c r="K5374" s="15"/>
      <c r="L5374" s="15"/>
      <c r="M5374" s="15"/>
      <c r="N5374" s="15"/>
      <c r="O5374" s="15"/>
      <c r="P5374" s="15"/>
      <c r="Q5374" s="15"/>
      <c r="R5374" s="15"/>
      <c r="S5374" s="15"/>
      <c r="T5374" s="15"/>
      <c r="U5374" s="15"/>
      <c r="V5374" s="15"/>
      <c r="W5374" s="15"/>
      <c r="X5374" s="36"/>
      <c r="Y5374" s="15"/>
    </row>
    <row r="5375" spans="2:25" x14ac:dyDescent="0.2">
      <c r="B5375" s="35"/>
      <c r="C5375" s="15"/>
      <c r="D5375" s="15"/>
      <c r="E5375" s="15"/>
      <c r="F5375" s="15"/>
      <c r="G5375" s="15"/>
      <c r="H5375" s="15"/>
      <c r="I5375" s="15"/>
      <c r="J5375" s="15"/>
      <c r="K5375" s="15"/>
      <c r="L5375" s="15"/>
      <c r="M5375" s="15"/>
      <c r="N5375" s="15"/>
      <c r="O5375" s="15"/>
      <c r="P5375" s="15"/>
      <c r="Q5375" s="15"/>
      <c r="R5375" s="15"/>
      <c r="S5375" s="15"/>
      <c r="T5375" s="15"/>
      <c r="U5375" s="15"/>
      <c r="V5375" s="15"/>
      <c r="W5375" s="15"/>
      <c r="X5375" s="36"/>
      <c r="Y5375" s="15"/>
    </row>
    <row r="5376" spans="2:25" x14ac:dyDescent="0.2">
      <c r="B5376" s="35"/>
      <c r="C5376" s="15"/>
      <c r="D5376" s="15"/>
      <c r="E5376" s="15"/>
      <c r="F5376" s="15"/>
      <c r="G5376" s="15"/>
      <c r="H5376" s="15"/>
      <c r="I5376" s="15"/>
      <c r="J5376" s="15"/>
      <c r="K5376" s="15"/>
      <c r="L5376" s="15"/>
      <c r="M5376" s="15"/>
      <c r="N5376" s="15"/>
      <c r="O5376" s="15"/>
      <c r="P5376" s="15"/>
      <c r="Q5376" s="15"/>
      <c r="R5376" s="15"/>
      <c r="S5376" s="15"/>
      <c r="T5376" s="15"/>
      <c r="U5376" s="15"/>
      <c r="V5376" s="15"/>
      <c r="W5376" s="15"/>
      <c r="X5376" s="36"/>
      <c r="Y5376" s="15"/>
    </row>
    <row r="5377" spans="2:25" x14ac:dyDescent="0.2">
      <c r="B5377" s="35"/>
      <c r="C5377" s="15"/>
      <c r="D5377" s="15"/>
      <c r="E5377" s="15"/>
      <c r="F5377" s="15"/>
      <c r="G5377" s="15"/>
      <c r="H5377" s="15"/>
      <c r="I5377" s="15"/>
      <c r="J5377" s="15"/>
      <c r="K5377" s="15"/>
      <c r="L5377" s="15"/>
      <c r="M5377" s="15"/>
      <c r="N5377" s="15"/>
      <c r="O5377" s="15"/>
      <c r="P5377" s="15"/>
      <c r="Q5377" s="15"/>
      <c r="R5377" s="15"/>
      <c r="S5377" s="15"/>
      <c r="T5377" s="15"/>
      <c r="U5377" s="15"/>
      <c r="V5377" s="15"/>
      <c r="W5377" s="15"/>
      <c r="X5377" s="36"/>
      <c r="Y5377" s="15"/>
    </row>
    <row r="5378" spans="2:25" x14ac:dyDescent="0.2">
      <c r="B5378" s="35"/>
      <c r="C5378" s="15"/>
      <c r="D5378" s="15"/>
      <c r="E5378" s="15"/>
      <c r="F5378" s="15"/>
      <c r="G5378" s="15"/>
      <c r="H5378" s="15"/>
      <c r="I5378" s="15"/>
      <c r="J5378" s="15"/>
      <c r="K5378" s="15"/>
      <c r="L5378" s="15"/>
      <c r="M5378" s="15"/>
      <c r="N5378" s="15"/>
      <c r="O5378" s="15"/>
      <c r="P5378" s="15"/>
      <c r="Q5378" s="15"/>
      <c r="R5378" s="15"/>
      <c r="S5378" s="15"/>
      <c r="T5378" s="15"/>
      <c r="U5378" s="15"/>
      <c r="V5378" s="15"/>
      <c r="W5378" s="15"/>
      <c r="X5378" s="36"/>
      <c r="Y5378" s="15"/>
    </row>
    <row r="5379" spans="2:25" x14ac:dyDescent="0.2">
      <c r="B5379" s="35"/>
      <c r="C5379" s="15"/>
      <c r="D5379" s="15"/>
      <c r="E5379" s="15"/>
      <c r="F5379" s="15"/>
      <c r="G5379" s="15"/>
      <c r="H5379" s="15"/>
      <c r="I5379" s="15"/>
      <c r="J5379" s="15"/>
      <c r="K5379" s="15"/>
      <c r="L5379" s="15"/>
      <c r="M5379" s="15"/>
      <c r="N5379" s="15"/>
      <c r="O5379" s="15"/>
      <c r="P5379" s="15"/>
      <c r="Q5379" s="15"/>
      <c r="R5379" s="15"/>
      <c r="S5379" s="15"/>
      <c r="T5379" s="15"/>
      <c r="U5379" s="15"/>
      <c r="V5379" s="15"/>
      <c r="W5379" s="15"/>
      <c r="X5379" s="36"/>
      <c r="Y5379" s="15"/>
    </row>
    <row r="5380" spans="2:25" x14ac:dyDescent="0.2">
      <c r="B5380" s="35"/>
      <c r="C5380" s="15"/>
      <c r="D5380" s="15"/>
      <c r="E5380" s="15"/>
      <c r="F5380" s="15"/>
      <c r="G5380" s="15"/>
      <c r="H5380" s="15"/>
      <c r="I5380" s="15"/>
      <c r="J5380" s="15"/>
      <c r="K5380" s="15"/>
      <c r="L5380" s="15"/>
      <c r="M5380" s="15"/>
      <c r="N5380" s="15"/>
      <c r="O5380" s="15"/>
      <c r="P5380" s="15"/>
      <c r="Q5380" s="15"/>
      <c r="R5380" s="15"/>
      <c r="S5380" s="15"/>
      <c r="T5380" s="15"/>
      <c r="U5380" s="15"/>
      <c r="V5380" s="15"/>
      <c r="W5380" s="15"/>
      <c r="X5380" s="36"/>
      <c r="Y5380" s="15"/>
    </row>
    <row r="5381" spans="2:25" x14ac:dyDescent="0.2">
      <c r="B5381" s="35"/>
      <c r="C5381" s="15"/>
      <c r="D5381" s="15"/>
      <c r="E5381" s="15"/>
      <c r="F5381" s="15"/>
      <c r="G5381" s="15"/>
      <c r="H5381" s="15"/>
      <c r="I5381" s="15"/>
      <c r="J5381" s="15"/>
      <c r="K5381" s="15"/>
      <c r="L5381" s="15"/>
      <c r="M5381" s="15"/>
      <c r="N5381" s="15"/>
      <c r="O5381" s="15"/>
      <c r="P5381" s="15"/>
      <c r="Q5381" s="15"/>
      <c r="R5381" s="15"/>
      <c r="S5381" s="15"/>
      <c r="T5381" s="15"/>
      <c r="U5381" s="15"/>
      <c r="V5381" s="15"/>
      <c r="W5381" s="15"/>
      <c r="X5381" s="36"/>
      <c r="Y5381" s="15"/>
    </row>
    <row r="5382" spans="2:25" x14ac:dyDescent="0.2">
      <c r="B5382" s="35"/>
      <c r="C5382" s="15"/>
      <c r="D5382" s="15"/>
      <c r="E5382" s="15"/>
      <c r="F5382" s="15"/>
      <c r="G5382" s="15"/>
      <c r="H5382" s="15"/>
      <c r="I5382" s="15"/>
      <c r="J5382" s="15"/>
      <c r="K5382" s="15"/>
      <c r="L5382" s="15"/>
      <c r="M5382" s="15"/>
      <c r="N5382" s="15"/>
      <c r="O5382" s="15"/>
      <c r="P5382" s="15"/>
      <c r="Q5382" s="15"/>
      <c r="R5382" s="15"/>
      <c r="S5382" s="15"/>
      <c r="T5382" s="15"/>
      <c r="U5382" s="15"/>
      <c r="V5382" s="15"/>
      <c r="W5382" s="15"/>
      <c r="X5382" s="36"/>
      <c r="Y5382" s="15"/>
    </row>
    <row r="5383" spans="2:25" x14ac:dyDescent="0.2">
      <c r="B5383" s="35"/>
      <c r="C5383" s="15"/>
      <c r="D5383" s="15"/>
      <c r="E5383" s="15"/>
      <c r="F5383" s="15"/>
      <c r="G5383" s="15"/>
      <c r="H5383" s="15"/>
      <c r="I5383" s="15"/>
      <c r="J5383" s="15"/>
      <c r="K5383" s="15"/>
      <c r="L5383" s="15"/>
      <c r="M5383" s="15"/>
      <c r="N5383" s="15"/>
      <c r="O5383" s="15"/>
      <c r="P5383" s="15"/>
      <c r="Q5383" s="15"/>
      <c r="R5383" s="15"/>
      <c r="S5383" s="15"/>
      <c r="T5383" s="15"/>
      <c r="U5383" s="15"/>
      <c r="V5383" s="15"/>
      <c r="W5383" s="15"/>
      <c r="X5383" s="36"/>
      <c r="Y5383" s="15"/>
    </row>
    <row r="5384" spans="2:25" x14ac:dyDescent="0.2">
      <c r="B5384" s="35"/>
      <c r="C5384" s="15"/>
      <c r="D5384" s="15"/>
      <c r="E5384" s="15"/>
      <c r="F5384" s="15"/>
      <c r="G5384" s="15"/>
      <c r="H5384" s="15"/>
      <c r="I5384" s="15"/>
      <c r="J5384" s="15"/>
      <c r="K5384" s="15"/>
      <c r="L5384" s="15"/>
      <c r="M5384" s="15"/>
      <c r="N5384" s="15"/>
      <c r="O5384" s="15"/>
      <c r="P5384" s="15"/>
      <c r="Q5384" s="15"/>
      <c r="R5384" s="15"/>
      <c r="S5384" s="15"/>
      <c r="T5384" s="15"/>
      <c r="U5384" s="15"/>
      <c r="V5384" s="15"/>
      <c r="W5384" s="15"/>
      <c r="X5384" s="36"/>
      <c r="Y5384" s="15"/>
    </row>
    <row r="5385" spans="2:25" x14ac:dyDescent="0.2">
      <c r="B5385" s="35"/>
      <c r="C5385" s="15"/>
      <c r="D5385" s="15"/>
      <c r="E5385" s="15"/>
      <c r="F5385" s="15"/>
      <c r="G5385" s="15"/>
      <c r="H5385" s="15"/>
      <c r="I5385" s="15"/>
      <c r="J5385" s="15"/>
      <c r="K5385" s="15"/>
      <c r="L5385" s="15"/>
      <c r="M5385" s="15"/>
      <c r="N5385" s="15"/>
      <c r="O5385" s="15"/>
      <c r="P5385" s="15"/>
      <c r="Q5385" s="15"/>
      <c r="R5385" s="15"/>
      <c r="S5385" s="15"/>
      <c r="T5385" s="15"/>
      <c r="U5385" s="15"/>
      <c r="V5385" s="15"/>
      <c r="W5385" s="15"/>
      <c r="X5385" s="36"/>
      <c r="Y5385" s="15"/>
    </row>
    <row r="5386" spans="2:25" x14ac:dyDescent="0.2">
      <c r="B5386" s="35"/>
      <c r="C5386" s="15"/>
      <c r="D5386" s="15"/>
      <c r="E5386" s="15"/>
      <c r="F5386" s="15"/>
      <c r="G5386" s="15"/>
      <c r="H5386" s="15"/>
      <c r="I5386" s="15"/>
      <c r="J5386" s="15"/>
      <c r="K5386" s="15"/>
      <c r="L5386" s="15"/>
      <c r="M5386" s="15"/>
      <c r="N5386" s="15"/>
      <c r="O5386" s="15"/>
      <c r="P5386" s="15"/>
      <c r="Q5386" s="15"/>
      <c r="R5386" s="15"/>
      <c r="S5386" s="15"/>
      <c r="T5386" s="15"/>
      <c r="U5386" s="15"/>
      <c r="V5386" s="15"/>
      <c r="W5386" s="15"/>
      <c r="X5386" s="36"/>
      <c r="Y5386" s="15"/>
    </row>
    <row r="5387" spans="2:25" x14ac:dyDescent="0.2">
      <c r="B5387" s="35"/>
      <c r="C5387" s="15"/>
      <c r="D5387" s="15"/>
      <c r="E5387" s="15"/>
      <c r="F5387" s="15"/>
      <c r="G5387" s="15"/>
      <c r="H5387" s="15"/>
      <c r="I5387" s="15"/>
      <c r="J5387" s="15"/>
      <c r="K5387" s="15"/>
      <c r="L5387" s="15"/>
      <c r="M5387" s="15"/>
      <c r="N5387" s="15"/>
      <c r="O5387" s="15"/>
      <c r="P5387" s="15"/>
      <c r="Q5387" s="15"/>
      <c r="R5387" s="15"/>
      <c r="S5387" s="15"/>
      <c r="T5387" s="15"/>
      <c r="U5387" s="15"/>
      <c r="V5387" s="15"/>
      <c r="W5387" s="15"/>
      <c r="X5387" s="36"/>
      <c r="Y5387" s="15"/>
    </row>
    <row r="5388" spans="2:25" x14ac:dyDescent="0.2">
      <c r="B5388" s="35"/>
      <c r="C5388" s="15"/>
      <c r="D5388" s="15"/>
      <c r="E5388" s="15"/>
      <c r="F5388" s="15"/>
      <c r="G5388" s="15"/>
      <c r="H5388" s="15"/>
      <c r="I5388" s="15"/>
      <c r="J5388" s="15"/>
      <c r="K5388" s="15"/>
      <c r="L5388" s="15"/>
      <c r="M5388" s="15"/>
      <c r="N5388" s="15"/>
      <c r="O5388" s="15"/>
      <c r="P5388" s="15"/>
      <c r="Q5388" s="15"/>
      <c r="R5388" s="15"/>
      <c r="S5388" s="15"/>
      <c r="T5388" s="15"/>
      <c r="U5388" s="15"/>
      <c r="V5388" s="15"/>
      <c r="W5388" s="15"/>
      <c r="X5388" s="36"/>
      <c r="Y5388" s="15"/>
    </row>
    <row r="5389" spans="2:25" x14ac:dyDescent="0.2">
      <c r="B5389" s="35"/>
      <c r="C5389" s="15"/>
      <c r="D5389" s="15"/>
      <c r="E5389" s="15"/>
      <c r="F5389" s="15"/>
      <c r="G5389" s="15"/>
      <c r="H5389" s="15"/>
      <c r="I5389" s="15"/>
      <c r="J5389" s="15"/>
      <c r="K5389" s="15"/>
      <c r="L5389" s="15"/>
      <c r="M5389" s="15"/>
      <c r="N5389" s="15"/>
      <c r="O5389" s="15"/>
      <c r="P5389" s="15"/>
      <c r="Q5389" s="15"/>
      <c r="R5389" s="15"/>
      <c r="S5389" s="15"/>
      <c r="T5389" s="15"/>
      <c r="U5389" s="15"/>
      <c r="V5389" s="15"/>
      <c r="W5389" s="15"/>
      <c r="X5389" s="36"/>
      <c r="Y5389" s="15"/>
    </row>
    <row r="5390" spans="2:25" x14ac:dyDescent="0.2">
      <c r="B5390" s="35"/>
      <c r="C5390" s="15"/>
      <c r="D5390" s="15"/>
      <c r="E5390" s="15"/>
      <c r="F5390" s="15"/>
      <c r="G5390" s="15"/>
      <c r="H5390" s="15"/>
      <c r="I5390" s="15"/>
      <c r="J5390" s="15"/>
      <c r="K5390" s="15"/>
      <c r="L5390" s="15"/>
      <c r="M5390" s="15"/>
      <c r="N5390" s="15"/>
      <c r="O5390" s="15"/>
      <c r="P5390" s="15"/>
      <c r="Q5390" s="15"/>
      <c r="R5390" s="15"/>
      <c r="S5390" s="15"/>
      <c r="T5390" s="15"/>
      <c r="U5390" s="15"/>
      <c r="V5390" s="15"/>
      <c r="W5390" s="15"/>
      <c r="X5390" s="36"/>
      <c r="Y5390" s="15"/>
    </row>
    <row r="5391" spans="2:25" x14ac:dyDescent="0.2">
      <c r="B5391" s="35"/>
      <c r="C5391" s="15"/>
      <c r="D5391" s="15"/>
      <c r="E5391" s="15"/>
      <c r="F5391" s="15"/>
      <c r="G5391" s="15"/>
      <c r="H5391" s="15"/>
      <c r="I5391" s="15"/>
      <c r="J5391" s="15"/>
      <c r="K5391" s="15"/>
      <c r="L5391" s="15"/>
      <c r="M5391" s="15"/>
      <c r="N5391" s="15"/>
      <c r="O5391" s="15"/>
      <c r="P5391" s="15"/>
      <c r="Q5391" s="15"/>
      <c r="R5391" s="15"/>
      <c r="S5391" s="15"/>
      <c r="T5391" s="15"/>
      <c r="U5391" s="15"/>
      <c r="V5391" s="15"/>
      <c r="W5391" s="15"/>
      <c r="X5391" s="36"/>
      <c r="Y5391" s="15"/>
    </row>
    <row r="5392" spans="2:25" x14ac:dyDescent="0.2">
      <c r="B5392" s="35"/>
      <c r="C5392" s="15"/>
      <c r="D5392" s="15"/>
      <c r="E5392" s="15"/>
      <c r="F5392" s="15"/>
      <c r="G5392" s="15"/>
      <c r="H5392" s="15"/>
      <c r="I5392" s="15"/>
      <c r="J5392" s="15"/>
      <c r="K5392" s="15"/>
      <c r="L5392" s="15"/>
      <c r="M5392" s="15"/>
      <c r="N5392" s="15"/>
      <c r="O5392" s="15"/>
      <c r="P5392" s="15"/>
      <c r="Q5392" s="15"/>
      <c r="R5392" s="15"/>
      <c r="S5392" s="15"/>
      <c r="T5392" s="15"/>
      <c r="U5392" s="15"/>
      <c r="V5392" s="15"/>
      <c r="W5392" s="15"/>
      <c r="X5392" s="36"/>
      <c r="Y5392" s="15"/>
    </row>
    <row r="5393" spans="2:25" x14ac:dyDescent="0.2">
      <c r="B5393" s="35"/>
      <c r="C5393" s="15"/>
      <c r="D5393" s="15"/>
      <c r="E5393" s="15"/>
      <c r="F5393" s="15"/>
      <c r="G5393" s="15"/>
      <c r="H5393" s="15"/>
      <c r="I5393" s="15"/>
      <c r="J5393" s="15"/>
      <c r="K5393" s="15"/>
      <c r="L5393" s="15"/>
      <c r="M5393" s="15"/>
      <c r="N5393" s="15"/>
      <c r="O5393" s="15"/>
      <c r="P5393" s="15"/>
      <c r="Q5393" s="15"/>
      <c r="R5393" s="15"/>
      <c r="S5393" s="15"/>
      <c r="T5393" s="15"/>
      <c r="U5393" s="15"/>
      <c r="V5393" s="15"/>
      <c r="W5393" s="15"/>
      <c r="X5393" s="36"/>
      <c r="Y5393" s="15"/>
    </row>
    <row r="5394" spans="2:25" x14ac:dyDescent="0.2">
      <c r="B5394" s="35"/>
      <c r="C5394" s="15"/>
      <c r="D5394" s="15"/>
      <c r="E5394" s="15"/>
      <c r="F5394" s="15"/>
      <c r="G5394" s="15"/>
      <c r="H5394" s="15"/>
      <c r="I5394" s="15"/>
      <c r="J5394" s="15"/>
      <c r="K5394" s="15"/>
      <c r="L5394" s="15"/>
      <c r="M5394" s="15"/>
      <c r="N5394" s="15"/>
      <c r="O5394" s="15"/>
      <c r="P5394" s="15"/>
      <c r="Q5394" s="15"/>
      <c r="R5394" s="15"/>
      <c r="S5394" s="15"/>
      <c r="T5394" s="15"/>
      <c r="U5394" s="15"/>
      <c r="V5394" s="15"/>
      <c r="W5394" s="15"/>
      <c r="X5394" s="36"/>
      <c r="Y5394" s="15"/>
    </row>
    <row r="5395" spans="2:25" x14ac:dyDescent="0.2">
      <c r="B5395" s="35"/>
      <c r="C5395" s="15"/>
      <c r="D5395" s="15"/>
      <c r="E5395" s="15"/>
      <c r="F5395" s="15"/>
      <c r="G5395" s="15"/>
      <c r="H5395" s="15"/>
      <c r="I5395" s="15"/>
      <c r="J5395" s="15"/>
      <c r="K5395" s="15"/>
      <c r="L5395" s="15"/>
      <c r="M5395" s="15"/>
      <c r="N5395" s="15"/>
      <c r="O5395" s="15"/>
      <c r="P5395" s="15"/>
      <c r="Q5395" s="15"/>
      <c r="R5395" s="15"/>
      <c r="S5395" s="15"/>
      <c r="T5395" s="15"/>
      <c r="U5395" s="15"/>
      <c r="V5395" s="15"/>
      <c r="W5395" s="15"/>
      <c r="X5395" s="36"/>
      <c r="Y5395" s="15"/>
    </row>
    <row r="5396" spans="2:25" x14ac:dyDescent="0.2">
      <c r="B5396" s="35"/>
      <c r="C5396" s="15"/>
      <c r="D5396" s="15"/>
      <c r="E5396" s="15"/>
      <c r="F5396" s="15"/>
      <c r="G5396" s="15"/>
      <c r="H5396" s="15"/>
      <c r="I5396" s="15"/>
      <c r="J5396" s="15"/>
      <c r="K5396" s="15"/>
      <c r="L5396" s="15"/>
      <c r="M5396" s="15"/>
      <c r="N5396" s="15"/>
      <c r="O5396" s="15"/>
      <c r="P5396" s="15"/>
      <c r="Q5396" s="15"/>
      <c r="R5396" s="15"/>
      <c r="S5396" s="15"/>
      <c r="T5396" s="15"/>
      <c r="U5396" s="15"/>
      <c r="V5396" s="15"/>
      <c r="W5396" s="15"/>
      <c r="X5396" s="36"/>
      <c r="Y5396" s="15"/>
    </row>
    <row r="5397" spans="2:25" x14ac:dyDescent="0.2">
      <c r="B5397" s="35"/>
      <c r="C5397" s="15"/>
      <c r="D5397" s="15"/>
      <c r="E5397" s="15"/>
      <c r="F5397" s="15"/>
      <c r="G5397" s="15"/>
      <c r="H5397" s="15"/>
      <c r="I5397" s="15"/>
      <c r="J5397" s="15"/>
      <c r="K5397" s="15"/>
      <c r="L5397" s="15"/>
      <c r="M5397" s="15"/>
      <c r="N5397" s="15"/>
      <c r="O5397" s="15"/>
      <c r="P5397" s="15"/>
      <c r="Q5397" s="15"/>
      <c r="R5397" s="15"/>
      <c r="S5397" s="15"/>
      <c r="T5397" s="15"/>
      <c r="U5397" s="15"/>
      <c r="V5397" s="15"/>
      <c r="W5397" s="15"/>
      <c r="X5397" s="36"/>
      <c r="Y5397" s="15"/>
    </row>
    <row r="5398" spans="2:25" x14ac:dyDescent="0.2">
      <c r="B5398" s="35"/>
      <c r="C5398" s="15"/>
      <c r="D5398" s="15"/>
      <c r="E5398" s="15"/>
      <c r="F5398" s="15"/>
      <c r="G5398" s="15"/>
      <c r="H5398" s="15"/>
      <c r="I5398" s="15"/>
      <c r="J5398" s="15"/>
      <c r="K5398" s="15"/>
      <c r="L5398" s="15"/>
      <c r="M5398" s="15"/>
      <c r="N5398" s="15"/>
      <c r="O5398" s="15"/>
      <c r="P5398" s="15"/>
      <c r="Q5398" s="15"/>
      <c r="R5398" s="15"/>
      <c r="S5398" s="15"/>
      <c r="T5398" s="15"/>
      <c r="U5398" s="15"/>
      <c r="V5398" s="15"/>
      <c r="W5398" s="15"/>
      <c r="X5398" s="36"/>
      <c r="Y5398" s="15"/>
    </row>
    <row r="5399" spans="2:25" x14ac:dyDescent="0.2">
      <c r="B5399" s="35"/>
      <c r="C5399" s="15"/>
      <c r="D5399" s="15"/>
      <c r="E5399" s="15"/>
      <c r="F5399" s="15"/>
      <c r="G5399" s="15"/>
      <c r="H5399" s="15"/>
      <c r="I5399" s="15"/>
      <c r="J5399" s="15"/>
      <c r="K5399" s="15"/>
      <c r="L5399" s="15"/>
      <c r="M5399" s="15"/>
      <c r="N5399" s="15"/>
      <c r="O5399" s="15"/>
      <c r="P5399" s="15"/>
      <c r="Q5399" s="15"/>
      <c r="R5399" s="15"/>
      <c r="S5399" s="15"/>
      <c r="T5399" s="15"/>
      <c r="U5399" s="15"/>
      <c r="V5399" s="15"/>
      <c r="W5399" s="15"/>
      <c r="X5399" s="36"/>
      <c r="Y5399" s="15"/>
    </row>
    <row r="5400" spans="2:25" x14ac:dyDescent="0.2">
      <c r="B5400" s="35"/>
      <c r="C5400" s="15"/>
      <c r="D5400" s="15"/>
      <c r="E5400" s="15"/>
      <c r="F5400" s="15"/>
      <c r="G5400" s="15"/>
      <c r="H5400" s="15"/>
      <c r="I5400" s="15"/>
      <c r="J5400" s="15"/>
      <c r="K5400" s="15"/>
      <c r="L5400" s="15"/>
      <c r="M5400" s="15"/>
      <c r="N5400" s="15"/>
      <c r="O5400" s="15"/>
      <c r="P5400" s="15"/>
      <c r="Q5400" s="15"/>
      <c r="R5400" s="15"/>
      <c r="S5400" s="15"/>
      <c r="T5400" s="15"/>
      <c r="U5400" s="15"/>
      <c r="V5400" s="15"/>
      <c r="W5400" s="15"/>
      <c r="X5400" s="36"/>
      <c r="Y5400" s="15"/>
    </row>
    <row r="5401" spans="2:25" x14ac:dyDescent="0.2">
      <c r="B5401" s="35"/>
      <c r="C5401" s="15"/>
      <c r="D5401" s="15"/>
      <c r="E5401" s="15"/>
      <c r="F5401" s="15"/>
      <c r="G5401" s="15"/>
      <c r="H5401" s="15"/>
      <c r="I5401" s="15"/>
      <c r="J5401" s="15"/>
      <c r="K5401" s="15"/>
      <c r="L5401" s="15"/>
      <c r="M5401" s="15"/>
      <c r="N5401" s="15"/>
      <c r="O5401" s="15"/>
      <c r="P5401" s="15"/>
      <c r="Q5401" s="15"/>
      <c r="R5401" s="15"/>
      <c r="S5401" s="15"/>
      <c r="T5401" s="15"/>
      <c r="U5401" s="15"/>
      <c r="V5401" s="15"/>
      <c r="W5401" s="15"/>
      <c r="X5401" s="36"/>
      <c r="Y5401" s="15"/>
    </row>
    <row r="5402" spans="2:25" x14ac:dyDescent="0.2">
      <c r="B5402" s="35"/>
      <c r="C5402" s="15"/>
      <c r="D5402" s="15"/>
      <c r="E5402" s="15"/>
      <c r="F5402" s="15"/>
      <c r="G5402" s="15"/>
      <c r="H5402" s="15"/>
      <c r="I5402" s="15"/>
      <c r="J5402" s="15"/>
      <c r="K5402" s="15"/>
      <c r="L5402" s="15"/>
      <c r="M5402" s="15"/>
      <c r="N5402" s="15"/>
      <c r="O5402" s="15"/>
      <c r="P5402" s="15"/>
      <c r="Q5402" s="15"/>
      <c r="R5402" s="15"/>
      <c r="S5402" s="15"/>
      <c r="T5402" s="15"/>
      <c r="U5402" s="15"/>
      <c r="V5402" s="15"/>
      <c r="W5402" s="15"/>
      <c r="X5402" s="36"/>
      <c r="Y5402" s="15"/>
    </row>
    <row r="5403" spans="2:25" x14ac:dyDescent="0.2">
      <c r="B5403" s="35"/>
      <c r="C5403" s="15"/>
      <c r="D5403" s="15"/>
      <c r="E5403" s="15"/>
      <c r="F5403" s="15"/>
      <c r="G5403" s="15"/>
      <c r="H5403" s="15"/>
      <c r="I5403" s="15"/>
      <c r="J5403" s="15"/>
      <c r="K5403" s="15"/>
      <c r="L5403" s="15"/>
      <c r="M5403" s="15"/>
      <c r="N5403" s="15"/>
      <c r="O5403" s="15"/>
      <c r="P5403" s="15"/>
      <c r="Q5403" s="15"/>
      <c r="R5403" s="15"/>
      <c r="S5403" s="15"/>
      <c r="T5403" s="15"/>
      <c r="U5403" s="15"/>
      <c r="V5403" s="15"/>
      <c r="W5403" s="15"/>
      <c r="X5403" s="36"/>
      <c r="Y5403" s="15"/>
    </row>
    <row r="5404" spans="2:25" x14ac:dyDescent="0.2">
      <c r="B5404" s="35"/>
      <c r="C5404" s="15"/>
      <c r="D5404" s="15"/>
      <c r="E5404" s="15"/>
      <c r="F5404" s="15"/>
      <c r="G5404" s="15"/>
      <c r="H5404" s="15"/>
      <c r="I5404" s="15"/>
      <c r="J5404" s="15"/>
      <c r="K5404" s="15"/>
      <c r="L5404" s="15"/>
      <c r="M5404" s="15"/>
      <c r="N5404" s="15"/>
      <c r="O5404" s="15"/>
      <c r="P5404" s="15"/>
      <c r="Q5404" s="15"/>
      <c r="R5404" s="15"/>
      <c r="S5404" s="15"/>
      <c r="T5404" s="15"/>
      <c r="U5404" s="15"/>
      <c r="V5404" s="15"/>
      <c r="W5404" s="15"/>
      <c r="X5404" s="36"/>
      <c r="Y5404" s="15"/>
    </row>
    <row r="5405" spans="2:25" x14ac:dyDescent="0.2">
      <c r="B5405" s="35"/>
      <c r="C5405" s="15"/>
      <c r="D5405" s="15"/>
      <c r="E5405" s="15"/>
      <c r="F5405" s="15"/>
      <c r="G5405" s="15"/>
      <c r="H5405" s="15"/>
      <c r="I5405" s="15"/>
      <c r="J5405" s="15"/>
      <c r="K5405" s="15"/>
      <c r="L5405" s="15"/>
      <c r="M5405" s="15"/>
      <c r="N5405" s="15"/>
      <c r="O5405" s="15"/>
      <c r="P5405" s="15"/>
      <c r="Q5405" s="15"/>
      <c r="R5405" s="15"/>
      <c r="S5405" s="15"/>
      <c r="T5405" s="15"/>
      <c r="U5405" s="15"/>
      <c r="V5405" s="15"/>
      <c r="W5405" s="15"/>
      <c r="X5405" s="36"/>
      <c r="Y5405" s="15"/>
    </row>
    <row r="5406" spans="2:25" x14ac:dyDescent="0.2">
      <c r="B5406" s="35"/>
      <c r="C5406" s="15"/>
      <c r="D5406" s="15"/>
      <c r="E5406" s="15"/>
      <c r="F5406" s="15"/>
      <c r="G5406" s="15"/>
      <c r="H5406" s="15"/>
      <c r="I5406" s="15"/>
      <c r="J5406" s="15"/>
      <c r="K5406" s="15"/>
      <c r="L5406" s="15"/>
      <c r="M5406" s="15"/>
      <c r="N5406" s="15"/>
      <c r="O5406" s="15"/>
      <c r="P5406" s="15"/>
      <c r="Q5406" s="15"/>
      <c r="R5406" s="15"/>
      <c r="S5406" s="15"/>
      <c r="T5406" s="15"/>
      <c r="U5406" s="15"/>
      <c r="V5406" s="15"/>
      <c r="W5406" s="15"/>
      <c r="X5406" s="36"/>
      <c r="Y5406" s="15"/>
    </row>
    <row r="5407" spans="2:25" x14ac:dyDescent="0.2">
      <c r="B5407" s="35"/>
      <c r="C5407" s="15"/>
      <c r="D5407" s="15"/>
      <c r="E5407" s="15"/>
      <c r="F5407" s="15"/>
      <c r="G5407" s="15"/>
      <c r="H5407" s="15"/>
      <c r="I5407" s="15"/>
      <c r="J5407" s="15"/>
      <c r="K5407" s="15"/>
      <c r="L5407" s="15"/>
      <c r="M5407" s="15"/>
      <c r="N5407" s="15"/>
      <c r="O5407" s="15"/>
      <c r="P5407" s="15"/>
      <c r="Q5407" s="15"/>
      <c r="R5407" s="15"/>
      <c r="S5407" s="15"/>
      <c r="T5407" s="15"/>
      <c r="U5407" s="15"/>
      <c r="V5407" s="15"/>
      <c r="W5407" s="15"/>
      <c r="X5407" s="36"/>
      <c r="Y5407" s="15"/>
    </row>
    <row r="5408" spans="2:25" x14ac:dyDescent="0.2">
      <c r="B5408" s="35"/>
      <c r="C5408" s="15"/>
      <c r="D5408" s="15"/>
      <c r="E5408" s="15"/>
      <c r="F5408" s="15"/>
      <c r="G5408" s="15"/>
      <c r="H5408" s="15"/>
      <c r="I5408" s="15"/>
      <c r="J5408" s="15"/>
      <c r="K5408" s="15"/>
      <c r="L5408" s="15"/>
      <c r="M5408" s="15"/>
      <c r="N5408" s="15"/>
      <c r="O5408" s="15"/>
      <c r="P5408" s="15"/>
      <c r="Q5408" s="15"/>
      <c r="R5408" s="15"/>
      <c r="S5408" s="15"/>
      <c r="T5408" s="15"/>
      <c r="U5408" s="15"/>
      <c r="V5408" s="15"/>
      <c r="W5408" s="15"/>
      <c r="X5408" s="36"/>
      <c r="Y5408" s="15"/>
    </row>
    <row r="5409" spans="2:25" x14ac:dyDescent="0.2">
      <c r="B5409" s="35"/>
      <c r="C5409" s="15"/>
      <c r="D5409" s="15"/>
      <c r="E5409" s="15"/>
      <c r="F5409" s="15"/>
      <c r="G5409" s="15"/>
      <c r="H5409" s="15"/>
      <c r="I5409" s="15"/>
      <c r="J5409" s="15"/>
      <c r="K5409" s="15"/>
      <c r="L5409" s="15"/>
      <c r="M5409" s="15"/>
      <c r="N5409" s="15"/>
      <c r="O5409" s="15"/>
      <c r="P5409" s="15"/>
      <c r="Q5409" s="15"/>
      <c r="R5409" s="15"/>
      <c r="S5409" s="15"/>
      <c r="T5409" s="15"/>
      <c r="U5409" s="15"/>
      <c r="V5409" s="15"/>
      <c r="W5409" s="15"/>
      <c r="X5409" s="36"/>
      <c r="Y5409" s="15"/>
    </row>
    <row r="5410" spans="2:25" x14ac:dyDescent="0.2">
      <c r="B5410" s="35"/>
      <c r="C5410" s="15"/>
      <c r="D5410" s="15"/>
      <c r="E5410" s="15"/>
      <c r="F5410" s="15"/>
      <c r="G5410" s="15"/>
      <c r="H5410" s="15"/>
      <c r="I5410" s="15"/>
      <c r="J5410" s="15"/>
      <c r="K5410" s="15"/>
      <c r="L5410" s="15"/>
      <c r="M5410" s="15"/>
      <c r="N5410" s="15"/>
      <c r="O5410" s="15"/>
      <c r="P5410" s="15"/>
      <c r="Q5410" s="15"/>
      <c r="R5410" s="15"/>
      <c r="S5410" s="15"/>
      <c r="T5410" s="15"/>
      <c r="U5410" s="15"/>
      <c r="V5410" s="15"/>
      <c r="W5410" s="15"/>
      <c r="X5410" s="36"/>
      <c r="Y5410" s="15"/>
    </row>
    <row r="5411" spans="2:25" x14ac:dyDescent="0.2">
      <c r="B5411" s="35"/>
      <c r="C5411" s="15"/>
      <c r="D5411" s="15"/>
      <c r="E5411" s="15"/>
      <c r="F5411" s="15"/>
      <c r="G5411" s="15"/>
      <c r="H5411" s="15"/>
      <c r="I5411" s="15"/>
      <c r="J5411" s="15"/>
      <c r="K5411" s="15"/>
      <c r="L5411" s="15"/>
      <c r="M5411" s="15"/>
      <c r="N5411" s="15"/>
      <c r="O5411" s="15"/>
      <c r="P5411" s="15"/>
      <c r="Q5411" s="15"/>
      <c r="R5411" s="15"/>
      <c r="S5411" s="15"/>
      <c r="T5411" s="15"/>
      <c r="U5411" s="15"/>
      <c r="V5411" s="15"/>
      <c r="W5411" s="15"/>
      <c r="X5411" s="36"/>
      <c r="Y5411" s="15"/>
    </row>
    <row r="5412" spans="2:25" x14ac:dyDescent="0.2">
      <c r="B5412" s="35"/>
      <c r="C5412" s="15"/>
      <c r="D5412" s="15"/>
      <c r="E5412" s="15"/>
      <c r="F5412" s="15"/>
      <c r="G5412" s="15"/>
      <c r="H5412" s="15"/>
      <c r="I5412" s="15"/>
      <c r="J5412" s="15"/>
      <c r="K5412" s="15"/>
      <c r="L5412" s="15"/>
      <c r="M5412" s="15"/>
      <c r="N5412" s="15"/>
      <c r="O5412" s="15"/>
      <c r="P5412" s="15"/>
      <c r="Q5412" s="15"/>
      <c r="R5412" s="15"/>
      <c r="S5412" s="15"/>
      <c r="T5412" s="15"/>
      <c r="U5412" s="15"/>
      <c r="V5412" s="15"/>
      <c r="W5412" s="15"/>
      <c r="X5412" s="36"/>
      <c r="Y5412" s="15"/>
    </row>
    <row r="5413" spans="2:25" x14ac:dyDescent="0.2">
      <c r="B5413" s="35"/>
      <c r="C5413" s="15"/>
      <c r="D5413" s="15"/>
      <c r="E5413" s="15"/>
      <c r="F5413" s="15"/>
      <c r="G5413" s="15"/>
      <c r="H5413" s="15"/>
      <c r="I5413" s="15"/>
      <c r="J5413" s="15"/>
      <c r="K5413" s="15"/>
      <c r="L5413" s="15"/>
      <c r="M5413" s="15"/>
      <c r="N5413" s="15"/>
      <c r="O5413" s="15"/>
      <c r="P5413" s="15"/>
      <c r="Q5413" s="15"/>
      <c r="R5413" s="15"/>
      <c r="S5413" s="15"/>
      <c r="T5413" s="15"/>
      <c r="U5413" s="15"/>
      <c r="V5413" s="15"/>
      <c r="W5413" s="15"/>
      <c r="X5413" s="36"/>
      <c r="Y5413" s="15"/>
    </row>
    <row r="5414" spans="2:25" x14ac:dyDescent="0.2">
      <c r="B5414" s="35"/>
      <c r="C5414" s="15"/>
      <c r="D5414" s="15"/>
      <c r="E5414" s="15"/>
      <c r="F5414" s="15"/>
      <c r="G5414" s="15"/>
      <c r="H5414" s="15"/>
      <c r="I5414" s="15"/>
      <c r="J5414" s="15"/>
      <c r="K5414" s="15"/>
      <c r="L5414" s="15"/>
      <c r="M5414" s="15"/>
      <c r="N5414" s="15"/>
      <c r="O5414" s="15"/>
      <c r="P5414" s="15"/>
      <c r="Q5414" s="15"/>
      <c r="R5414" s="15"/>
      <c r="S5414" s="15"/>
      <c r="T5414" s="15"/>
      <c r="U5414" s="15"/>
      <c r="V5414" s="15"/>
      <c r="W5414" s="15"/>
      <c r="X5414" s="36"/>
      <c r="Y5414" s="15"/>
    </row>
    <row r="5415" spans="2:25" x14ac:dyDescent="0.2">
      <c r="B5415" s="35"/>
      <c r="C5415" s="15"/>
      <c r="D5415" s="15"/>
      <c r="E5415" s="15"/>
      <c r="F5415" s="15"/>
      <c r="G5415" s="15"/>
      <c r="H5415" s="15"/>
      <c r="I5415" s="15"/>
      <c r="J5415" s="15"/>
      <c r="K5415" s="15"/>
      <c r="L5415" s="15"/>
      <c r="M5415" s="15"/>
      <c r="N5415" s="15"/>
      <c r="O5415" s="15"/>
      <c r="P5415" s="15"/>
      <c r="Q5415" s="15"/>
      <c r="R5415" s="15"/>
      <c r="S5415" s="15"/>
      <c r="T5415" s="15"/>
      <c r="U5415" s="15"/>
      <c r="V5415" s="15"/>
      <c r="W5415" s="15"/>
      <c r="X5415" s="36"/>
      <c r="Y5415" s="15"/>
    </row>
    <row r="5416" spans="2:25" x14ac:dyDescent="0.2">
      <c r="B5416" s="35"/>
      <c r="C5416" s="15"/>
      <c r="D5416" s="15"/>
      <c r="E5416" s="15"/>
      <c r="F5416" s="15"/>
      <c r="G5416" s="15"/>
      <c r="H5416" s="15"/>
      <c r="I5416" s="15"/>
      <c r="J5416" s="15"/>
      <c r="K5416" s="15"/>
      <c r="L5416" s="15"/>
      <c r="M5416" s="15"/>
      <c r="N5416" s="15"/>
      <c r="O5416" s="15"/>
      <c r="P5416" s="15"/>
      <c r="Q5416" s="15"/>
      <c r="R5416" s="15"/>
      <c r="S5416" s="15"/>
      <c r="T5416" s="15"/>
      <c r="U5416" s="15"/>
      <c r="V5416" s="15"/>
      <c r="W5416" s="15"/>
      <c r="X5416" s="36"/>
      <c r="Y5416" s="15"/>
    </row>
    <row r="5417" spans="2:25" x14ac:dyDescent="0.2">
      <c r="B5417" s="35"/>
      <c r="C5417" s="15"/>
      <c r="D5417" s="15"/>
      <c r="E5417" s="15"/>
      <c r="F5417" s="15"/>
      <c r="G5417" s="15"/>
      <c r="H5417" s="15"/>
      <c r="I5417" s="15"/>
      <c r="J5417" s="15"/>
      <c r="K5417" s="15"/>
      <c r="L5417" s="15"/>
      <c r="M5417" s="15"/>
      <c r="N5417" s="15"/>
      <c r="O5417" s="15"/>
      <c r="P5417" s="15"/>
      <c r="Q5417" s="15"/>
      <c r="R5417" s="15"/>
      <c r="S5417" s="15"/>
      <c r="T5417" s="15"/>
      <c r="U5417" s="15"/>
      <c r="V5417" s="15"/>
      <c r="W5417" s="15"/>
      <c r="X5417" s="36"/>
      <c r="Y5417" s="15"/>
    </row>
    <row r="5418" spans="2:25" x14ac:dyDescent="0.2">
      <c r="B5418" s="35"/>
      <c r="C5418" s="15"/>
      <c r="D5418" s="15"/>
      <c r="E5418" s="15"/>
      <c r="F5418" s="15"/>
      <c r="G5418" s="15"/>
      <c r="H5418" s="15"/>
      <c r="I5418" s="15"/>
      <c r="J5418" s="15"/>
      <c r="K5418" s="15"/>
      <c r="L5418" s="15"/>
      <c r="M5418" s="15"/>
      <c r="N5418" s="15"/>
      <c r="O5418" s="15"/>
      <c r="P5418" s="15"/>
      <c r="Q5418" s="15"/>
      <c r="R5418" s="15"/>
      <c r="S5418" s="15"/>
      <c r="T5418" s="15"/>
      <c r="U5418" s="15"/>
      <c r="V5418" s="15"/>
      <c r="W5418" s="15"/>
      <c r="X5418" s="36"/>
      <c r="Y5418" s="15"/>
    </row>
    <row r="5419" spans="2:25" x14ac:dyDescent="0.2">
      <c r="B5419" s="35"/>
      <c r="C5419" s="15"/>
      <c r="D5419" s="15"/>
      <c r="E5419" s="15"/>
      <c r="F5419" s="15"/>
      <c r="G5419" s="15"/>
      <c r="H5419" s="15"/>
      <c r="I5419" s="15"/>
      <c r="J5419" s="15"/>
      <c r="K5419" s="15"/>
      <c r="L5419" s="15"/>
      <c r="M5419" s="15"/>
      <c r="N5419" s="15"/>
      <c r="O5419" s="15"/>
      <c r="P5419" s="15"/>
      <c r="Q5419" s="15"/>
      <c r="R5419" s="15"/>
      <c r="S5419" s="15"/>
      <c r="T5419" s="15"/>
      <c r="U5419" s="15"/>
      <c r="V5419" s="15"/>
      <c r="W5419" s="15"/>
      <c r="X5419" s="36"/>
      <c r="Y5419" s="15"/>
    </row>
    <row r="5420" spans="2:25" x14ac:dyDescent="0.2">
      <c r="B5420" s="35"/>
      <c r="C5420" s="15"/>
      <c r="D5420" s="15"/>
      <c r="E5420" s="15"/>
      <c r="F5420" s="15"/>
      <c r="G5420" s="15"/>
      <c r="H5420" s="15"/>
      <c r="I5420" s="15"/>
      <c r="J5420" s="15"/>
      <c r="K5420" s="15"/>
      <c r="L5420" s="15"/>
      <c r="M5420" s="15"/>
      <c r="N5420" s="15"/>
      <c r="O5420" s="15"/>
      <c r="P5420" s="15"/>
      <c r="Q5420" s="15"/>
      <c r="R5420" s="15"/>
      <c r="S5420" s="15"/>
      <c r="T5420" s="15"/>
      <c r="U5420" s="15"/>
      <c r="V5420" s="15"/>
      <c r="W5420" s="15"/>
      <c r="X5420" s="36"/>
      <c r="Y5420" s="15"/>
    </row>
    <row r="5421" spans="2:25" x14ac:dyDescent="0.2">
      <c r="B5421" s="35"/>
      <c r="C5421" s="15"/>
      <c r="D5421" s="15"/>
      <c r="E5421" s="15"/>
      <c r="F5421" s="15"/>
      <c r="G5421" s="15"/>
      <c r="H5421" s="15"/>
      <c r="I5421" s="15"/>
      <c r="J5421" s="15"/>
      <c r="K5421" s="15"/>
      <c r="L5421" s="15"/>
      <c r="M5421" s="15"/>
      <c r="N5421" s="15"/>
      <c r="O5421" s="15"/>
      <c r="P5421" s="15"/>
      <c r="Q5421" s="15"/>
      <c r="R5421" s="15"/>
      <c r="S5421" s="15"/>
      <c r="T5421" s="15"/>
      <c r="U5421" s="15"/>
      <c r="V5421" s="15"/>
      <c r="W5421" s="15"/>
      <c r="X5421" s="36"/>
      <c r="Y5421" s="15"/>
    </row>
    <row r="5422" spans="2:25" x14ac:dyDescent="0.2">
      <c r="B5422" s="35"/>
      <c r="C5422" s="15"/>
      <c r="D5422" s="15"/>
      <c r="E5422" s="15"/>
      <c r="F5422" s="15"/>
      <c r="G5422" s="15"/>
      <c r="H5422" s="15"/>
      <c r="I5422" s="15"/>
      <c r="J5422" s="15"/>
      <c r="K5422" s="15"/>
      <c r="L5422" s="15"/>
      <c r="M5422" s="15"/>
      <c r="N5422" s="15"/>
      <c r="O5422" s="15"/>
      <c r="P5422" s="15"/>
      <c r="Q5422" s="15"/>
      <c r="R5422" s="15"/>
      <c r="S5422" s="15"/>
      <c r="T5422" s="15"/>
      <c r="U5422" s="15"/>
      <c r="V5422" s="15"/>
      <c r="W5422" s="15"/>
      <c r="X5422" s="36"/>
      <c r="Y5422" s="15"/>
    </row>
    <row r="5423" spans="2:25" x14ac:dyDescent="0.2">
      <c r="B5423" s="35"/>
      <c r="C5423" s="15"/>
      <c r="D5423" s="15"/>
      <c r="E5423" s="15"/>
      <c r="F5423" s="15"/>
      <c r="G5423" s="15"/>
      <c r="H5423" s="15"/>
      <c r="I5423" s="15"/>
      <c r="J5423" s="15"/>
      <c r="K5423" s="15"/>
      <c r="L5423" s="15"/>
      <c r="M5423" s="15"/>
      <c r="N5423" s="15"/>
      <c r="O5423" s="15"/>
      <c r="P5423" s="15"/>
      <c r="Q5423" s="15"/>
      <c r="R5423" s="15"/>
      <c r="S5423" s="15"/>
      <c r="T5423" s="15"/>
      <c r="U5423" s="15"/>
      <c r="V5423" s="15"/>
      <c r="W5423" s="15"/>
      <c r="X5423" s="36"/>
      <c r="Y5423" s="15"/>
    </row>
    <row r="5424" spans="2:25" x14ac:dyDescent="0.2">
      <c r="B5424" s="35"/>
      <c r="C5424" s="15"/>
      <c r="D5424" s="15"/>
      <c r="E5424" s="15"/>
      <c r="F5424" s="15"/>
      <c r="G5424" s="15"/>
      <c r="H5424" s="15"/>
      <c r="I5424" s="15"/>
      <c r="J5424" s="15"/>
      <c r="K5424" s="15"/>
      <c r="L5424" s="15"/>
      <c r="M5424" s="15"/>
      <c r="N5424" s="15"/>
      <c r="O5424" s="15"/>
      <c r="P5424" s="15"/>
      <c r="Q5424" s="15"/>
      <c r="R5424" s="15"/>
      <c r="S5424" s="15"/>
      <c r="T5424" s="15"/>
      <c r="U5424" s="15"/>
      <c r="V5424" s="15"/>
      <c r="W5424" s="15"/>
      <c r="X5424" s="36"/>
      <c r="Y5424" s="15"/>
    </row>
    <row r="5425" spans="2:25" x14ac:dyDescent="0.2">
      <c r="B5425" s="35"/>
      <c r="C5425" s="15"/>
      <c r="D5425" s="15"/>
      <c r="E5425" s="15"/>
      <c r="F5425" s="15"/>
      <c r="G5425" s="15"/>
      <c r="H5425" s="15"/>
      <c r="I5425" s="15"/>
      <c r="J5425" s="15"/>
      <c r="K5425" s="15"/>
      <c r="L5425" s="15"/>
      <c r="M5425" s="15"/>
      <c r="N5425" s="15"/>
      <c r="O5425" s="15"/>
      <c r="P5425" s="15"/>
      <c r="Q5425" s="15"/>
      <c r="R5425" s="15"/>
      <c r="S5425" s="15"/>
      <c r="T5425" s="15"/>
      <c r="U5425" s="15"/>
      <c r="V5425" s="15"/>
      <c r="W5425" s="15"/>
      <c r="X5425" s="36"/>
      <c r="Y5425" s="15"/>
    </row>
    <row r="5426" spans="2:25" x14ac:dyDescent="0.2">
      <c r="B5426" s="35"/>
      <c r="C5426" s="15"/>
      <c r="D5426" s="15"/>
      <c r="E5426" s="15"/>
      <c r="F5426" s="15"/>
      <c r="G5426" s="15"/>
      <c r="H5426" s="15"/>
      <c r="I5426" s="15"/>
      <c r="J5426" s="15"/>
      <c r="K5426" s="15"/>
      <c r="L5426" s="15"/>
      <c r="M5426" s="15"/>
      <c r="N5426" s="15"/>
      <c r="O5426" s="15"/>
      <c r="P5426" s="15"/>
      <c r="Q5426" s="15"/>
      <c r="R5426" s="15"/>
      <c r="S5426" s="15"/>
      <c r="T5426" s="15"/>
      <c r="U5426" s="15"/>
      <c r="V5426" s="15"/>
      <c r="W5426" s="15"/>
      <c r="X5426" s="36"/>
      <c r="Y5426" s="15"/>
    </row>
    <row r="5427" spans="2:25" x14ac:dyDescent="0.2">
      <c r="B5427" s="35"/>
      <c r="C5427" s="15"/>
      <c r="D5427" s="15"/>
      <c r="E5427" s="15"/>
      <c r="F5427" s="15"/>
      <c r="G5427" s="15"/>
      <c r="H5427" s="15"/>
      <c r="I5427" s="15"/>
      <c r="J5427" s="15"/>
      <c r="K5427" s="15"/>
      <c r="L5427" s="15"/>
      <c r="M5427" s="15"/>
      <c r="N5427" s="15"/>
      <c r="O5427" s="15"/>
      <c r="P5427" s="15"/>
      <c r="Q5427" s="15"/>
      <c r="R5427" s="15"/>
      <c r="S5427" s="15"/>
      <c r="T5427" s="15"/>
      <c r="U5427" s="15"/>
      <c r="V5427" s="15"/>
      <c r="W5427" s="15"/>
      <c r="X5427" s="36"/>
      <c r="Y5427" s="15"/>
    </row>
    <row r="5428" spans="2:25" x14ac:dyDescent="0.2">
      <c r="B5428" s="35"/>
      <c r="C5428" s="15"/>
      <c r="D5428" s="15"/>
      <c r="E5428" s="15"/>
      <c r="F5428" s="15"/>
      <c r="G5428" s="15"/>
      <c r="H5428" s="15"/>
      <c r="I5428" s="15"/>
      <c r="J5428" s="15"/>
      <c r="K5428" s="15"/>
      <c r="L5428" s="15"/>
      <c r="M5428" s="15"/>
      <c r="N5428" s="15"/>
      <c r="O5428" s="15"/>
      <c r="P5428" s="15"/>
      <c r="Q5428" s="15"/>
      <c r="R5428" s="15"/>
      <c r="S5428" s="15"/>
      <c r="T5428" s="15"/>
      <c r="U5428" s="15"/>
      <c r="V5428" s="15"/>
      <c r="W5428" s="15"/>
      <c r="X5428" s="36"/>
      <c r="Y5428" s="15"/>
    </row>
    <row r="5429" spans="2:25" x14ac:dyDescent="0.2">
      <c r="B5429" s="35"/>
      <c r="C5429" s="15"/>
      <c r="D5429" s="15"/>
      <c r="E5429" s="15"/>
      <c r="F5429" s="15"/>
      <c r="G5429" s="15"/>
      <c r="H5429" s="15"/>
      <c r="I5429" s="15"/>
      <c r="J5429" s="15"/>
      <c r="K5429" s="15"/>
      <c r="L5429" s="15"/>
      <c r="M5429" s="15"/>
      <c r="N5429" s="15"/>
      <c r="O5429" s="15"/>
      <c r="P5429" s="15"/>
      <c r="Q5429" s="15"/>
      <c r="R5429" s="15"/>
      <c r="S5429" s="15"/>
      <c r="T5429" s="15"/>
      <c r="U5429" s="15"/>
      <c r="V5429" s="15"/>
      <c r="W5429" s="15"/>
      <c r="X5429" s="36"/>
      <c r="Y5429" s="15"/>
    </row>
    <row r="5430" spans="2:25" x14ac:dyDescent="0.2">
      <c r="B5430" s="35"/>
      <c r="C5430" s="15"/>
      <c r="D5430" s="15"/>
      <c r="E5430" s="15"/>
      <c r="F5430" s="15"/>
      <c r="G5430" s="15"/>
      <c r="H5430" s="15"/>
      <c r="I5430" s="15"/>
      <c r="J5430" s="15"/>
      <c r="K5430" s="15"/>
      <c r="L5430" s="15"/>
      <c r="M5430" s="15"/>
      <c r="N5430" s="15"/>
      <c r="O5430" s="15"/>
      <c r="P5430" s="15"/>
      <c r="Q5430" s="15"/>
      <c r="R5430" s="15"/>
      <c r="S5430" s="15"/>
      <c r="T5430" s="15"/>
      <c r="U5430" s="15"/>
      <c r="V5430" s="15"/>
      <c r="W5430" s="15"/>
      <c r="X5430" s="36"/>
      <c r="Y5430" s="15"/>
    </row>
    <row r="5431" spans="2:25" x14ac:dyDescent="0.2">
      <c r="B5431" s="35"/>
      <c r="C5431" s="15"/>
      <c r="D5431" s="15"/>
      <c r="E5431" s="15"/>
      <c r="F5431" s="15"/>
      <c r="G5431" s="15"/>
      <c r="H5431" s="15"/>
      <c r="I5431" s="15"/>
      <c r="J5431" s="15"/>
      <c r="K5431" s="15"/>
      <c r="L5431" s="15"/>
      <c r="M5431" s="15"/>
      <c r="N5431" s="15"/>
      <c r="O5431" s="15"/>
      <c r="P5431" s="15"/>
      <c r="Q5431" s="15"/>
      <c r="R5431" s="15"/>
      <c r="S5431" s="15"/>
      <c r="T5431" s="15"/>
      <c r="U5431" s="15"/>
      <c r="V5431" s="15"/>
      <c r="W5431" s="15"/>
      <c r="X5431" s="36"/>
      <c r="Y5431" s="15"/>
    </row>
    <row r="5432" spans="2:25" x14ac:dyDescent="0.2">
      <c r="B5432" s="35"/>
      <c r="C5432" s="15"/>
      <c r="D5432" s="15"/>
      <c r="E5432" s="15"/>
      <c r="F5432" s="15"/>
      <c r="G5432" s="15"/>
      <c r="H5432" s="15"/>
      <c r="I5432" s="15"/>
      <c r="J5432" s="15"/>
      <c r="K5432" s="15"/>
      <c r="L5432" s="15"/>
      <c r="M5432" s="15"/>
      <c r="N5432" s="15"/>
      <c r="O5432" s="15"/>
      <c r="P5432" s="15"/>
      <c r="Q5432" s="15"/>
      <c r="R5432" s="15"/>
      <c r="S5432" s="15"/>
      <c r="T5432" s="15"/>
      <c r="U5432" s="15"/>
      <c r="V5432" s="15"/>
      <c r="W5432" s="15"/>
      <c r="X5432" s="36"/>
      <c r="Y5432" s="15"/>
    </row>
    <row r="5433" spans="2:25" x14ac:dyDescent="0.2">
      <c r="B5433" s="35"/>
      <c r="C5433" s="15"/>
      <c r="D5433" s="15"/>
      <c r="E5433" s="15"/>
      <c r="F5433" s="15"/>
      <c r="G5433" s="15"/>
      <c r="H5433" s="15"/>
      <c r="I5433" s="15"/>
      <c r="J5433" s="15"/>
      <c r="K5433" s="15"/>
      <c r="L5433" s="15"/>
      <c r="M5433" s="15"/>
      <c r="N5433" s="15"/>
      <c r="O5433" s="15"/>
      <c r="P5433" s="15"/>
      <c r="Q5433" s="15"/>
      <c r="R5433" s="15"/>
      <c r="S5433" s="15"/>
      <c r="T5433" s="15"/>
      <c r="U5433" s="15"/>
      <c r="V5433" s="15"/>
      <c r="W5433" s="15"/>
      <c r="X5433" s="36"/>
      <c r="Y5433" s="15"/>
    </row>
    <row r="5434" spans="2:25" x14ac:dyDescent="0.2">
      <c r="B5434" s="35"/>
      <c r="C5434" s="15"/>
      <c r="D5434" s="15"/>
      <c r="E5434" s="15"/>
      <c r="F5434" s="15"/>
      <c r="G5434" s="15"/>
      <c r="H5434" s="15"/>
      <c r="I5434" s="15"/>
      <c r="J5434" s="15"/>
      <c r="K5434" s="15"/>
      <c r="L5434" s="15"/>
      <c r="M5434" s="15"/>
      <c r="N5434" s="15"/>
      <c r="O5434" s="15"/>
      <c r="P5434" s="15"/>
      <c r="Q5434" s="15"/>
      <c r="R5434" s="15"/>
      <c r="S5434" s="15"/>
      <c r="T5434" s="15"/>
      <c r="U5434" s="15"/>
      <c r="V5434" s="15"/>
      <c r="W5434" s="15"/>
      <c r="X5434" s="36"/>
      <c r="Y5434" s="15"/>
    </row>
    <row r="5435" spans="2:25" x14ac:dyDescent="0.2">
      <c r="B5435" s="35"/>
      <c r="C5435" s="15"/>
      <c r="D5435" s="15"/>
      <c r="E5435" s="15"/>
      <c r="F5435" s="15"/>
      <c r="G5435" s="15"/>
      <c r="H5435" s="15"/>
      <c r="I5435" s="15"/>
      <c r="J5435" s="15"/>
      <c r="K5435" s="15"/>
      <c r="L5435" s="15"/>
      <c r="M5435" s="15"/>
      <c r="N5435" s="15"/>
      <c r="O5435" s="15"/>
      <c r="P5435" s="15"/>
      <c r="Q5435" s="15"/>
      <c r="R5435" s="15"/>
      <c r="S5435" s="15"/>
      <c r="T5435" s="15"/>
      <c r="U5435" s="15"/>
      <c r="V5435" s="15"/>
      <c r="W5435" s="15"/>
      <c r="X5435" s="36"/>
      <c r="Y5435" s="15"/>
    </row>
    <row r="5436" spans="2:25" x14ac:dyDescent="0.2">
      <c r="B5436" s="35"/>
      <c r="C5436" s="15"/>
      <c r="D5436" s="15"/>
      <c r="E5436" s="15"/>
      <c r="F5436" s="15"/>
      <c r="G5436" s="15"/>
      <c r="H5436" s="15"/>
      <c r="I5436" s="15"/>
      <c r="J5436" s="15"/>
      <c r="K5436" s="15"/>
      <c r="L5436" s="15"/>
      <c r="M5436" s="15"/>
      <c r="N5436" s="15"/>
      <c r="O5436" s="15"/>
      <c r="P5436" s="15"/>
      <c r="Q5436" s="15"/>
      <c r="R5436" s="15"/>
      <c r="S5436" s="15"/>
      <c r="T5436" s="15"/>
      <c r="U5436" s="15"/>
      <c r="V5436" s="15"/>
      <c r="W5436" s="15"/>
      <c r="X5436" s="36"/>
      <c r="Y5436" s="15"/>
    </row>
    <row r="5437" spans="2:25" x14ac:dyDescent="0.2">
      <c r="B5437" s="35"/>
      <c r="C5437" s="15"/>
      <c r="D5437" s="15"/>
      <c r="E5437" s="15"/>
      <c r="F5437" s="15"/>
      <c r="G5437" s="15"/>
      <c r="H5437" s="15"/>
      <c r="I5437" s="15"/>
      <c r="J5437" s="15"/>
      <c r="K5437" s="15"/>
      <c r="L5437" s="15"/>
      <c r="M5437" s="15"/>
      <c r="N5437" s="15"/>
      <c r="O5437" s="15"/>
      <c r="P5437" s="15"/>
      <c r="Q5437" s="15"/>
      <c r="R5437" s="15"/>
      <c r="S5437" s="15"/>
      <c r="T5437" s="15"/>
      <c r="U5437" s="15"/>
      <c r="V5437" s="15"/>
      <c r="W5437" s="15"/>
      <c r="X5437" s="36"/>
      <c r="Y5437" s="15"/>
    </row>
    <row r="5438" spans="2:25" x14ac:dyDescent="0.2">
      <c r="B5438" s="35"/>
      <c r="C5438" s="15"/>
      <c r="D5438" s="15"/>
      <c r="E5438" s="15"/>
      <c r="F5438" s="15"/>
      <c r="G5438" s="15"/>
      <c r="H5438" s="15"/>
      <c r="I5438" s="15"/>
      <c r="J5438" s="15"/>
      <c r="K5438" s="15"/>
      <c r="L5438" s="15"/>
      <c r="M5438" s="15"/>
      <c r="N5438" s="15"/>
      <c r="O5438" s="15"/>
      <c r="P5438" s="15"/>
      <c r="Q5438" s="15"/>
      <c r="R5438" s="15"/>
      <c r="S5438" s="15"/>
      <c r="T5438" s="15"/>
      <c r="U5438" s="15"/>
      <c r="V5438" s="15"/>
      <c r="W5438" s="15"/>
      <c r="X5438" s="36"/>
      <c r="Y5438" s="15"/>
    </row>
    <row r="5439" spans="2:25" x14ac:dyDescent="0.2">
      <c r="B5439" s="35"/>
      <c r="C5439" s="15"/>
      <c r="D5439" s="15"/>
      <c r="E5439" s="15"/>
      <c r="F5439" s="15"/>
      <c r="G5439" s="15"/>
      <c r="H5439" s="15"/>
      <c r="I5439" s="15"/>
      <c r="J5439" s="15"/>
      <c r="K5439" s="15"/>
      <c r="L5439" s="15"/>
      <c r="M5439" s="15"/>
      <c r="N5439" s="15"/>
      <c r="O5439" s="15"/>
      <c r="P5439" s="15"/>
      <c r="Q5439" s="15"/>
      <c r="R5439" s="15"/>
      <c r="S5439" s="15"/>
      <c r="T5439" s="15"/>
      <c r="U5439" s="15"/>
      <c r="V5439" s="15"/>
      <c r="W5439" s="15"/>
      <c r="X5439" s="36"/>
      <c r="Y5439" s="15"/>
    </row>
    <row r="5440" spans="2:25" x14ac:dyDescent="0.2">
      <c r="B5440" s="35"/>
      <c r="C5440" s="15"/>
      <c r="D5440" s="15"/>
      <c r="E5440" s="15"/>
      <c r="F5440" s="15"/>
      <c r="G5440" s="15"/>
      <c r="H5440" s="15"/>
      <c r="I5440" s="15"/>
      <c r="J5440" s="15"/>
      <c r="K5440" s="15"/>
      <c r="L5440" s="15"/>
      <c r="M5440" s="15"/>
      <c r="N5440" s="15"/>
      <c r="O5440" s="15"/>
      <c r="P5440" s="15"/>
      <c r="Q5440" s="15"/>
      <c r="R5440" s="15"/>
      <c r="S5440" s="15"/>
      <c r="T5440" s="15"/>
      <c r="U5440" s="15"/>
      <c r="V5440" s="15"/>
      <c r="W5440" s="15"/>
      <c r="X5440" s="36"/>
      <c r="Y5440" s="15"/>
    </row>
    <row r="5441" spans="2:25" x14ac:dyDescent="0.2">
      <c r="B5441" s="35"/>
      <c r="C5441" s="15"/>
      <c r="D5441" s="15"/>
      <c r="E5441" s="15"/>
      <c r="F5441" s="15"/>
      <c r="G5441" s="15"/>
      <c r="H5441" s="15"/>
      <c r="I5441" s="15"/>
      <c r="J5441" s="15"/>
      <c r="K5441" s="15"/>
      <c r="L5441" s="15"/>
      <c r="M5441" s="15"/>
      <c r="N5441" s="15"/>
      <c r="O5441" s="15"/>
      <c r="P5441" s="15"/>
      <c r="Q5441" s="15"/>
      <c r="R5441" s="15"/>
      <c r="S5441" s="15"/>
      <c r="T5441" s="15"/>
      <c r="U5441" s="15"/>
      <c r="V5441" s="15"/>
      <c r="W5441" s="15"/>
      <c r="X5441" s="36"/>
      <c r="Y5441" s="15"/>
    </row>
    <row r="5442" spans="2:25" x14ac:dyDescent="0.2">
      <c r="B5442" s="35"/>
      <c r="C5442" s="15"/>
      <c r="D5442" s="15"/>
      <c r="E5442" s="15"/>
      <c r="F5442" s="15"/>
      <c r="G5442" s="15"/>
      <c r="H5442" s="15"/>
      <c r="I5442" s="15"/>
      <c r="J5442" s="15"/>
      <c r="K5442" s="15"/>
      <c r="L5442" s="15"/>
      <c r="M5442" s="15"/>
      <c r="N5442" s="15"/>
      <c r="O5442" s="15"/>
      <c r="P5442" s="15"/>
      <c r="Q5442" s="15"/>
      <c r="R5442" s="15"/>
      <c r="S5442" s="15"/>
      <c r="T5442" s="15"/>
      <c r="U5442" s="15"/>
      <c r="V5442" s="15"/>
      <c r="W5442" s="15"/>
      <c r="X5442" s="36"/>
      <c r="Y5442" s="15"/>
    </row>
    <row r="5443" spans="2:25" x14ac:dyDescent="0.2">
      <c r="B5443" s="35"/>
      <c r="C5443" s="15"/>
      <c r="D5443" s="15"/>
      <c r="E5443" s="15"/>
      <c r="F5443" s="15"/>
      <c r="G5443" s="15"/>
      <c r="H5443" s="15"/>
      <c r="I5443" s="15"/>
      <c r="J5443" s="15"/>
      <c r="K5443" s="15"/>
      <c r="L5443" s="15"/>
      <c r="M5443" s="15"/>
      <c r="N5443" s="15"/>
      <c r="O5443" s="15"/>
      <c r="P5443" s="15"/>
      <c r="Q5443" s="15"/>
      <c r="R5443" s="15"/>
      <c r="S5443" s="15"/>
      <c r="T5443" s="15"/>
      <c r="U5443" s="15"/>
      <c r="V5443" s="15"/>
      <c r="W5443" s="15"/>
      <c r="X5443" s="36"/>
      <c r="Y5443" s="15"/>
    </row>
    <row r="5444" spans="2:25" x14ac:dyDescent="0.2">
      <c r="B5444" s="35"/>
      <c r="C5444" s="15"/>
      <c r="D5444" s="15"/>
      <c r="E5444" s="15"/>
      <c r="F5444" s="15"/>
      <c r="G5444" s="15"/>
      <c r="H5444" s="15"/>
      <c r="I5444" s="15"/>
      <c r="J5444" s="15"/>
      <c r="K5444" s="15"/>
      <c r="L5444" s="15"/>
      <c r="M5444" s="15"/>
      <c r="N5444" s="15"/>
      <c r="O5444" s="15"/>
      <c r="P5444" s="15"/>
      <c r="Q5444" s="15"/>
      <c r="R5444" s="15"/>
      <c r="S5444" s="15"/>
      <c r="T5444" s="15"/>
      <c r="U5444" s="15"/>
      <c r="V5444" s="15"/>
      <c r="W5444" s="15"/>
      <c r="X5444" s="36"/>
      <c r="Y5444" s="15"/>
    </row>
    <row r="5445" spans="2:25" x14ac:dyDescent="0.2">
      <c r="B5445" s="35"/>
      <c r="C5445" s="15"/>
      <c r="D5445" s="15"/>
      <c r="E5445" s="15"/>
      <c r="F5445" s="15"/>
      <c r="G5445" s="15"/>
      <c r="H5445" s="15"/>
      <c r="I5445" s="15"/>
      <c r="J5445" s="15"/>
      <c r="K5445" s="15"/>
      <c r="L5445" s="15"/>
      <c r="M5445" s="15"/>
      <c r="N5445" s="15"/>
      <c r="O5445" s="15"/>
      <c r="P5445" s="15"/>
      <c r="Q5445" s="15"/>
      <c r="R5445" s="15"/>
      <c r="S5445" s="15"/>
      <c r="T5445" s="15"/>
      <c r="U5445" s="15"/>
      <c r="V5445" s="15"/>
      <c r="W5445" s="15"/>
      <c r="X5445" s="36"/>
      <c r="Y5445" s="15"/>
    </row>
    <row r="5446" spans="2:25" x14ac:dyDescent="0.2">
      <c r="B5446" s="35"/>
      <c r="C5446" s="15"/>
      <c r="D5446" s="15"/>
      <c r="E5446" s="15"/>
      <c r="F5446" s="15"/>
      <c r="G5446" s="15"/>
      <c r="H5446" s="15"/>
      <c r="I5446" s="15"/>
      <c r="J5446" s="15"/>
      <c r="K5446" s="15"/>
      <c r="L5446" s="15"/>
      <c r="M5446" s="15"/>
      <c r="N5446" s="15"/>
      <c r="O5446" s="15"/>
      <c r="P5446" s="15"/>
      <c r="Q5446" s="15"/>
      <c r="R5446" s="15"/>
      <c r="S5446" s="15"/>
      <c r="T5446" s="15"/>
      <c r="U5446" s="15"/>
      <c r="V5446" s="15"/>
      <c r="W5446" s="15"/>
      <c r="X5446" s="36"/>
      <c r="Y5446" s="15"/>
    </row>
    <row r="5447" spans="2:25" x14ac:dyDescent="0.2">
      <c r="B5447" s="35"/>
      <c r="C5447" s="15"/>
      <c r="D5447" s="15"/>
      <c r="E5447" s="15"/>
      <c r="F5447" s="15"/>
      <c r="G5447" s="15"/>
      <c r="H5447" s="15"/>
      <c r="I5447" s="15"/>
      <c r="J5447" s="15"/>
      <c r="K5447" s="15"/>
      <c r="L5447" s="15"/>
      <c r="M5447" s="15"/>
      <c r="N5447" s="15"/>
      <c r="O5447" s="15"/>
      <c r="P5447" s="15"/>
      <c r="Q5447" s="15"/>
      <c r="R5447" s="15"/>
      <c r="S5447" s="15"/>
      <c r="T5447" s="15"/>
      <c r="U5447" s="15"/>
      <c r="V5447" s="15"/>
      <c r="W5447" s="15"/>
      <c r="X5447" s="36"/>
      <c r="Y5447" s="15"/>
    </row>
    <row r="5448" spans="2:25" x14ac:dyDescent="0.2">
      <c r="B5448" s="35"/>
      <c r="C5448" s="15"/>
      <c r="D5448" s="15"/>
      <c r="E5448" s="15"/>
      <c r="F5448" s="15"/>
      <c r="G5448" s="15"/>
      <c r="H5448" s="15"/>
      <c r="I5448" s="15"/>
      <c r="J5448" s="15"/>
      <c r="K5448" s="15"/>
      <c r="L5448" s="15"/>
      <c r="M5448" s="15"/>
      <c r="N5448" s="15"/>
      <c r="O5448" s="15"/>
      <c r="P5448" s="15"/>
      <c r="Q5448" s="15"/>
      <c r="R5448" s="15"/>
      <c r="S5448" s="15"/>
      <c r="T5448" s="15"/>
      <c r="U5448" s="15"/>
      <c r="V5448" s="15"/>
      <c r="W5448" s="15"/>
      <c r="X5448" s="36"/>
      <c r="Y5448" s="15"/>
    </row>
    <row r="5449" spans="2:25" x14ac:dyDescent="0.2">
      <c r="B5449" s="35"/>
      <c r="C5449" s="15"/>
      <c r="D5449" s="15"/>
      <c r="E5449" s="15"/>
      <c r="F5449" s="15"/>
      <c r="G5449" s="15"/>
      <c r="H5449" s="15"/>
      <c r="I5449" s="15"/>
      <c r="J5449" s="15"/>
      <c r="K5449" s="15"/>
      <c r="L5449" s="15"/>
      <c r="M5449" s="15"/>
      <c r="N5449" s="15"/>
      <c r="O5449" s="15"/>
      <c r="P5449" s="15"/>
      <c r="Q5449" s="15"/>
      <c r="R5449" s="15"/>
      <c r="S5449" s="15"/>
      <c r="T5449" s="15"/>
      <c r="U5449" s="15"/>
      <c r="V5449" s="15"/>
      <c r="W5449" s="15"/>
      <c r="X5449" s="36"/>
      <c r="Y5449" s="15"/>
    </row>
    <row r="5450" spans="2:25" x14ac:dyDescent="0.2">
      <c r="B5450" s="35"/>
      <c r="C5450" s="15"/>
      <c r="D5450" s="15"/>
      <c r="E5450" s="15"/>
      <c r="F5450" s="15"/>
      <c r="G5450" s="15"/>
      <c r="H5450" s="15"/>
      <c r="I5450" s="15"/>
      <c r="J5450" s="15"/>
      <c r="K5450" s="15"/>
      <c r="L5450" s="15"/>
      <c r="M5450" s="15"/>
      <c r="N5450" s="15"/>
      <c r="O5450" s="15"/>
      <c r="P5450" s="15"/>
      <c r="Q5450" s="15"/>
      <c r="R5450" s="15"/>
      <c r="S5450" s="15"/>
      <c r="T5450" s="15"/>
      <c r="U5450" s="15"/>
      <c r="V5450" s="15"/>
      <c r="W5450" s="15"/>
      <c r="X5450" s="36"/>
      <c r="Y5450" s="15"/>
    </row>
    <row r="5451" spans="2:25" x14ac:dyDescent="0.2">
      <c r="B5451" s="35"/>
      <c r="C5451" s="15"/>
      <c r="D5451" s="15"/>
      <c r="E5451" s="15"/>
      <c r="F5451" s="15"/>
      <c r="G5451" s="15"/>
      <c r="H5451" s="15"/>
      <c r="I5451" s="15"/>
      <c r="J5451" s="15"/>
      <c r="K5451" s="15"/>
      <c r="L5451" s="15"/>
      <c r="M5451" s="15"/>
      <c r="N5451" s="15"/>
      <c r="O5451" s="15"/>
      <c r="P5451" s="15"/>
      <c r="Q5451" s="15"/>
      <c r="R5451" s="15"/>
      <c r="S5451" s="15"/>
      <c r="T5451" s="15"/>
      <c r="U5451" s="15"/>
      <c r="V5451" s="15"/>
      <c r="W5451" s="15"/>
      <c r="X5451" s="36"/>
      <c r="Y5451" s="15"/>
    </row>
    <row r="5452" spans="2:25" x14ac:dyDescent="0.2">
      <c r="B5452" s="35"/>
      <c r="C5452" s="15"/>
      <c r="D5452" s="15"/>
      <c r="E5452" s="15"/>
      <c r="F5452" s="15"/>
      <c r="G5452" s="15"/>
      <c r="H5452" s="15"/>
      <c r="I5452" s="15"/>
      <c r="J5452" s="15"/>
      <c r="K5452" s="15"/>
      <c r="L5452" s="15"/>
      <c r="M5452" s="15"/>
      <c r="N5452" s="15"/>
      <c r="O5452" s="15"/>
      <c r="P5452" s="15"/>
      <c r="Q5452" s="15"/>
      <c r="R5452" s="15"/>
      <c r="S5452" s="15"/>
      <c r="T5452" s="15"/>
      <c r="U5452" s="15"/>
      <c r="V5452" s="15"/>
      <c r="W5452" s="15"/>
      <c r="X5452" s="36"/>
      <c r="Y5452" s="15"/>
    </row>
    <row r="5453" spans="2:25" x14ac:dyDescent="0.2">
      <c r="B5453" s="35"/>
      <c r="C5453" s="15"/>
      <c r="D5453" s="15"/>
      <c r="E5453" s="15"/>
      <c r="F5453" s="15"/>
      <c r="G5453" s="15"/>
      <c r="H5453" s="15"/>
      <c r="I5453" s="15"/>
      <c r="J5453" s="15"/>
      <c r="K5453" s="15"/>
      <c r="L5453" s="15"/>
      <c r="M5453" s="15"/>
      <c r="N5453" s="15"/>
      <c r="O5453" s="15"/>
      <c r="P5453" s="15"/>
      <c r="Q5453" s="15"/>
      <c r="R5453" s="15"/>
      <c r="S5453" s="15"/>
      <c r="T5453" s="15"/>
      <c r="U5453" s="15"/>
      <c r="V5453" s="15"/>
      <c r="W5453" s="15"/>
      <c r="X5453" s="36"/>
      <c r="Y5453" s="15"/>
    </row>
    <row r="5454" spans="2:25" x14ac:dyDescent="0.2">
      <c r="B5454" s="35"/>
      <c r="C5454" s="15"/>
      <c r="D5454" s="15"/>
      <c r="E5454" s="15"/>
      <c r="F5454" s="15"/>
      <c r="G5454" s="15"/>
      <c r="H5454" s="15"/>
      <c r="I5454" s="15"/>
      <c r="J5454" s="15"/>
      <c r="K5454" s="15"/>
      <c r="L5454" s="15"/>
      <c r="M5454" s="15"/>
      <c r="N5454" s="15"/>
      <c r="O5454" s="15"/>
      <c r="P5454" s="15"/>
      <c r="Q5454" s="15"/>
      <c r="R5454" s="15"/>
      <c r="S5454" s="15"/>
      <c r="T5454" s="15"/>
      <c r="U5454" s="15"/>
      <c r="V5454" s="15"/>
      <c r="W5454" s="15"/>
      <c r="X5454" s="36"/>
      <c r="Y5454" s="15"/>
    </row>
    <row r="5455" spans="2:25" x14ac:dyDescent="0.2">
      <c r="B5455" s="35"/>
      <c r="C5455" s="15"/>
      <c r="D5455" s="15"/>
      <c r="E5455" s="15"/>
      <c r="F5455" s="15"/>
      <c r="G5455" s="15"/>
      <c r="H5455" s="15"/>
      <c r="I5455" s="15"/>
      <c r="J5455" s="15"/>
      <c r="K5455" s="15"/>
      <c r="L5455" s="15"/>
      <c r="M5455" s="15"/>
      <c r="N5455" s="15"/>
      <c r="O5455" s="15"/>
      <c r="P5455" s="15"/>
      <c r="Q5455" s="15"/>
      <c r="R5455" s="15"/>
      <c r="S5455" s="15"/>
      <c r="T5455" s="15"/>
      <c r="U5455" s="15"/>
      <c r="V5455" s="15"/>
      <c r="W5455" s="15"/>
      <c r="X5455" s="36"/>
      <c r="Y5455" s="15"/>
    </row>
    <row r="5456" spans="2:25" x14ac:dyDescent="0.2">
      <c r="B5456" s="35"/>
      <c r="C5456" s="15"/>
      <c r="D5456" s="15"/>
      <c r="E5456" s="15"/>
      <c r="F5456" s="15"/>
      <c r="G5456" s="15"/>
      <c r="H5456" s="15"/>
      <c r="I5456" s="15"/>
      <c r="J5456" s="15"/>
      <c r="K5456" s="15"/>
      <c r="L5456" s="15"/>
      <c r="M5456" s="15"/>
      <c r="N5456" s="15"/>
      <c r="O5456" s="15"/>
      <c r="P5456" s="15"/>
      <c r="Q5456" s="15"/>
      <c r="R5456" s="15"/>
      <c r="S5456" s="15"/>
      <c r="T5456" s="15"/>
      <c r="U5456" s="15"/>
      <c r="V5456" s="15"/>
      <c r="W5456" s="15"/>
      <c r="X5456" s="36"/>
      <c r="Y5456" s="15"/>
    </row>
    <row r="5457" spans="2:25" x14ac:dyDescent="0.2">
      <c r="B5457" s="35"/>
      <c r="C5457" s="15"/>
      <c r="D5457" s="15"/>
      <c r="E5457" s="15"/>
      <c r="F5457" s="15"/>
      <c r="G5457" s="15"/>
      <c r="H5457" s="15"/>
      <c r="I5457" s="15"/>
      <c r="J5457" s="15"/>
      <c r="K5457" s="15"/>
      <c r="L5457" s="15"/>
      <c r="M5457" s="15"/>
      <c r="N5457" s="15"/>
      <c r="O5457" s="15"/>
      <c r="P5457" s="15"/>
      <c r="Q5457" s="15"/>
      <c r="R5457" s="15"/>
      <c r="S5457" s="15"/>
      <c r="T5457" s="15"/>
      <c r="U5457" s="15"/>
      <c r="V5457" s="15"/>
      <c r="W5457" s="15"/>
      <c r="X5457" s="36"/>
      <c r="Y5457" s="15"/>
    </row>
    <row r="5458" spans="2:25" x14ac:dyDescent="0.2">
      <c r="B5458" s="35"/>
      <c r="C5458" s="15"/>
      <c r="D5458" s="15"/>
      <c r="E5458" s="15"/>
      <c r="F5458" s="15"/>
      <c r="G5458" s="15"/>
      <c r="H5458" s="15"/>
      <c r="I5458" s="15"/>
      <c r="J5458" s="15"/>
      <c r="K5458" s="15"/>
      <c r="L5458" s="15"/>
      <c r="M5458" s="15"/>
      <c r="N5458" s="15"/>
      <c r="O5458" s="15"/>
      <c r="P5458" s="15"/>
      <c r="Q5458" s="15"/>
      <c r="R5458" s="15"/>
      <c r="S5458" s="15"/>
      <c r="T5458" s="15"/>
      <c r="U5458" s="15"/>
      <c r="V5458" s="15"/>
      <c r="W5458" s="15"/>
      <c r="X5458" s="36"/>
      <c r="Y5458" s="15"/>
    </row>
    <row r="5459" spans="2:25" x14ac:dyDescent="0.2">
      <c r="B5459" s="35"/>
      <c r="C5459" s="15"/>
      <c r="D5459" s="15"/>
      <c r="E5459" s="15"/>
      <c r="F5459" s="15"/>
      <c r="G5459" s="15"/>
      <c r="H5459" s="15"/>
      <c r="I5459" s="15"/>
      <c r="J5459" s="15"/>
      <c r="K5459" s="15"/>
      <c r="L5459" s="15"/>
      <c r="M5459" s="15"/>
      <c r="N5459" s="15"/>
      <c r="O5459" s="15"/>
      <c r="P5459" s="15"/>
      <c r="Q5459" s="15"/>
      <c r="R5459" s="15"/>
      <c r="S5459" s="15"/>
      <c r="T5459" s="15"/>
      <c r="U5459" s="15"/>
      <c r="V5459" s="15"/>
      <c r="W5459" s="15"/>
      <c r="X5459" s="36"/>
      <c r="Y5459" s="15"/>
    </row>
    <row r="5460" spans="2:25" x14ac:dyDescent="0.2">
      <c r="B5460" s="35"/>
      <c r="C5460" s="15"/>
      <c r="D5460" s="15"/>
      <c r="E5460" s="15"/>
      <c r="F5460" s="15"/>
      <c r="G5460" s="15"/>
      <c r="H5460" s="15"/>
      <c r="I5460" s="15"/>
      <c r="J5460" s="15"/>
      <c r="K5460" s="15"/>
      <c r="L5460" s="15"/>
      <c r="M5460" s="15"/>
      <c r="N5460" s="15"/>
      <c r="O5460" s="15"/>
      <c r="P5460" s="15"/>
      <c r="Q5460" s="15"/>
      <c r="R5460" s="15"/>
      <c r="S5460" s="15"/>
      <c r="T5460" s="15"/>
      <c r="U5460" s="15"/>
      <c r="V5460" s="15"/>
      <c r="W5460" s="15"/>
      <c r="X5460" s="36"/>
      <c r="Y5460" s="15"/>
    </row>
    <row r="5461" spans="2:25" x14ac:dyDescent="0.2">
      <c r="B5461" s="35"/>
      <c r="C5461" s="15"/>
      <c r="D5461" s="15"/>
      <c r="E5461" s="15"/>
      <c r="F5461" s="15"/>
      <c r="G5461" s="15"/>
      <c r="H5461" s="15"/>
      <c r="I5461" s="15"/>
      <c r="J5461" s="15"/>
      <c r="K5461" s="15"/>
      <c r="L5461" s="15"/>
      <c r="M5461" s="15"/>
      <c r="N5461" s="15"/>
      <c r="O5461" s="15"/>
      <c r="P5461" s="15"/>
      <c r="Q5461" s="15"/>
      <c r="R5461" s="15"/>
      <c r="S5461" s="15"/>
      <c r="T5461" s="15"/>
      <c r="U5461" s="15"/>
      <c r="V5461" s="15"/>
      <c r="W5461" s="15"/>
      <c r="X5461" s="36"/>
      <c r="Y5461" s="15"/>
    </row>
    <row r="5462" spans="2:25" x14ac:dyDescent="0.2">
      <c r="B5462" s="35"/>
      <c r="C5462" s="15"/>
      <c r="D5462" s="15"/>
      <c r="E5462" s="15"/>
      <c r="F5462" s="15"/>
      <c r="G5462" s="15"/>
      <c r="H5462" s="15"/>
      <c r="I5462" s="15"/>
      <c r="J5462" s="15"/>
      <c r="K5462" s="15"/>
      <c r="L5462" s="15"/>
      <c r="M5462" s="15"/>
      <c r="N5462" s="15"/>
      <c r="O5462" s="15"/>
      <c r="P5462" s="15"/>
      <c r="Q5462" s="15"/>
      <c r="R5462" s="15"/>
      <c r="S5462" s="15"/>
      <c r="T5462" s="15"/>
      <c r="U5462" s="15"/>
      <c r="V5462" s="15"/>
      <c r="W5462" s="15"/>
      <c r="X5462" s="36"/>
      <c r="Y5462" s="15"/>
    </row>
    <row r="5463" spans="2:25" x14ac:dyDescent="0.2">
      <c r="B5463" s="35"/>
      <c r="C5463" s="15"/>
      <c r="D5463" s="15"/>
      <c r="E5463" s="15"/>
      <c r="F5463" s="15"/>
      <c r="G5463" s="15"/>
      <c r="H5463" s="15"/>
      <c r="I5463" s="15"/>
      <c r="J5463" s="15"/>
      <c r="K5463" s="15"/>
      <c r="L5463" s="15"/>
      <c r="M5463" s="15"/>
      <c r="N5463" s="15"/>
      <c r="O5463" s="15"/>
      <c r="P5463" s="15"/>
      <c r="Q5463" s="15"/>
      <c r="R5463" s="15"/>
      <c r="S5463" s="15"/>
      <c r="T5463" s="15"/>
      <c r="U5463" s="15"/>
      <c r="V5463" s="15"/>
      <c r="W5463" s="15"/>
      <c r="X5463" s="36"/>
      <c r="Y5463" s="15"/>
    </row>
    <row r="5464" spans="2:25" x14ac:dyDescent="0.2">
      <c r="B5464" s="35"/>
      <c r="C5464" s="15"/>
      <c r="D5464" s="15"/>
      <c r="E5464" s="15"/>
      <c r="F5464" s="15"/>
      <c r="G5464" s="15"/>
      <c r="H5464" s="15"/>
      <c r="I5464" s="15"/>
      <c r="J5464" s="15"/>
      <c r="K5464" s="15"/>
      <c r="L5464" s="15"/>
      <c r="M5464" s="15"/>
      <c r="N5464" s="15"/>
      <c r="O5464" s="15"/>
      <c r="P5464" s="15"/>
      <c r="Q5464" s="15"/>
      <c r="R5464" s="15"/>
      <c r="S5464" s="15"/>
      <c r="T5464" s="15"/>
      <c r="U5464" s="15"/>
      <c r="V5464" s="15"/>
      <c r="W5464" s="15"/>
      <c r="X5464" s="36"/>
      <c r="Y5464" s="15"/>
    </row>
    <row r="5465" spans="2:25" x14ac:dyDescent="0.2">
      <c r="B5465" s="35"/>
      <c r="C5465" s="15"/>
      <c r="D5465" s="15"/>
      <c r="E5465" s="15"/>
      <c r="F5465" s="15"/>
      <c r="G5465" s="15"/>
      <c r="H5465" s="15"/>
      <c r="I5465" s="15"/>
      <c r="J5465" s="15"/>
      <c r="K5465" s="15"/>
      <c r="L5465" s="15"/>
      <c r="M5465" s="15"/>
      <c r="N5465" s="15"/>
      <c r="O5465" s="15"/>
      <c r="P5465" s="15"/>
      <c r="Q5465" s="15"/>
      <c r="R5465" s="15"/>
      <c r="S5465" s="15"/>
      <c r="T5465" s="15"/>
      <c r="U5465" s="15"/>
      <c r="V5465" s="15"/>
      <c r="W5465" s="15"/>
      <c r="X5465" s="36"/>
      <c r="Y5465" s="15"/>
    </row>
    <row r="5466" spans="2:25" x14ac:dyDescent="0.2">
      <c r="B5466" s="35"/>
      <c r="C5466" s="15"/>
      <c r="D5466" s="15"/>
      <c r="E5466" s="15"/>
      <c r="F5466" s="15"/>
      <c r="G5466" s="15"/>
      <c r="H5466" s="15"/>
      <c r="I5466" s="15"/>
      <c r="J5466" s="15"/>
      <c r="K5466" s="15"/>
      <c r="L5466" s="15"/>
      <c r="M5466" s="15"/>
      <c r="N5466" s="15"/>
      <c r="O5466" s="15"/>
      <c r="P5466" s="15"/>
      <c r="Q5466" s="15"/>
      <c r="R5466" s="15"/>
      <c r="S5466" s="15"/>
      <c r="T5466" s="15"/>
      <c r="U5466" s="15"/>
      <c r="V5466" s="15"/>
      <c r="W5466" s="15"/>
      <c r="X5466" s="36"/>
      <c r="Y5466" s="15"/>
    </row>
    <row r="5467" spans="2:25" x14ac:dyDescent="0.2">
      <c r="B5467" s="35"/>
      <c r="C5467" s="15"/>
      <c r="D5467" s="15"/>
      <c r="E5467" s="15"/>
      <c r="F5467" s="15"/>
      <c r="G5467" s="15"/>
      <c r="H5467" s="15"/>
      <c r="I5467" s="15"/>
      <c r="J5467" s="15"/>
      <c r="K5467" s="15"/>
      <c r="L5467" s="15"/>
      <c r="M5467" s="15"/>
      <c r="N5467" s="15"/>
      <c r="O5467" s="15"/>
      <c r="P5467" s="15"/>
      <c r="Q5467" s="15"/>
      <c r="R5467" s="15"/>
      <c r="S5467" s="15"/>
      <c r="T5467" s="15"/>
      <c r="U5467" s="15"/>
      <c r="V5467" s="15"/>
      <c r="W5467" s="15"/>
      <c r="X5467" s="36"/>
      <c r="Y5467" s="15"/>
    </row>
    <row r="5468" spans="2:25" x14ac:dyDescent="0.2">
      <c r="B5468" s="35"/>
      <c r="C5468" s="15"/>
      <c r="D5468" s="15"/>
      <c r="E5468" s="15"/>
      <c r="F5468" s="15"/>
      <c r="G5468" s="15"/>
      <c r="H5468" s="15"/>
      <c r="I5468" s="15"/>
      <c r="J5468" s="15"/>
      <c r="K5468" s="15"/>
      <c r="L5468" s="15"/>
      <c r="M5468" s="15"/>
      <c r="N5468" s="15"/>
      <c r="O5468" s="15"/>
      <c r="P5468" s="15"/>
      <c r="Q5468" s="15"/>
      <c r="R5468" s="15"/>
      <c r="S5468" s="15"/>
      <c r="T5468" s="15"/>
      <c r="U5468" s="15"/>
      <c r="V5468" s="15"/>
      <c r="W5468" s="15"/>
      <c r="X5468" s="36"/>
      <c r="Y5468" s="15"/>
    </row>
    <row r="5469" spans="2:25" x14ac:dyDescent="0.2">
      <c r="B5469" s="35"/>
      <c r="C5469" s="15"/>
      <c r="D5469" s="15"/>
      <c r="E5469" s="15"/>
      <c r="F5469" s="15"/>
      <c r="G5469" s="15"/>
      <c r="H5469" s="15"/>
      <c r="I5469" s="15"/>
      <c r="J5469" s="15"/>
      <c r="K5469" s="15"/>
      <c r="L5469" s="15"/>
      <c r="M5469" s="15"/>
      <c r="N5469" s="15"/>
      <c r="O5469" s="15"/>
      <c r="P5469" s="15"/>
      <c r="Q5469" s="15"/>
      <c r="R5469" s="15"/>
      <c r="S5469" s="15"/>
      <c r="T5469" s="15"/>
      <c r="U5469" s="15"/>
      <c r="V5469" s="15"/>
      <c r="W5469" s="15"/>
      <c r="X5469" s="36"/>
      <c r="Y5469" s="15"/>
    </row>
    <row r="5470" spans="2:25" x14ac:dyDescent="0.2">
      <c r="B5470" s="35"/>
      <c r="C5470" s="15"/>
      <c r="D5470" s="15"/>
      <c r="E5470" s="15"/>
      <c r="F5470" s="15"/>
      <c r="G5470" s="15"/>
      <c r="H5470" s="15"/>
      <c r="I5470" s="15"/>
      <c r="J5470" s="15"/>
      <c r="K5470" s="15"/>
      <c r="L5470" s="15"/>
      <c r="M5470" s="15"/>
      <c r="N5470" s="15"/>
      <c r="O5470" s="15"/>
      <c r="P5470" s="15"/>
      <c r="Q5470" s="15"/>
      <c r="R5470" s="15"/>
      <c r="S5470" s="15"/>
      <c r="T5470" s="15"/>
      <c r="U5470" s="15"/>
      <c r="V5470" s="15"/>
      <c r="W5470" s="15"/>
      <c r="X5470" s="36"/>
      <c r="Y5470" s="15"/>
    </row>
    <row r="5471" spans="2:25" x14ac:dyDescent="0.2">
      <c r="B5471" s="35"/>
      <c r="C5471" s="15"/>
      <c r="D5471" s="15"/>
      <c r="E5471" s="15"/>
      <c r="F5471" s="15"/>
      <c r="G5471" s="15"/>
      <c r="H5471" s="15"/>
      <c r="I5471" s="15"/>
      <c r="J5471" s="15"/>
      <c r="K5471" s="15"/>
      <c r="L5471" s="15"/>
      <c r="M5471" s="15"/>
      <c r="N5471" s="15"/>
      <c r="O5471" s="15"/>
      <c r="P5471" s="15"/>
      <c r="Q5471" s="15"/>
      <c r="R5471" s="15"/>
      <c r="S5471" s="15"/>
      <c r="T5471" s="15"/>
      <c r="U5471" s="15"/>
      <c r="V5471" s="15"/>
      <c r="W5471" s="15"/>
      <c r="X5471" s="36"/>
      <c r="Y5471" s="15"/>
    </row>
    <row r="5472" spans="2:25" x14ac:dyDescent="0.2">
      <c r="B5472" s="35"/>
      <c r="C5472" s="15"/>
      <c r="D5472" s="15"/>
      <c r="E5472" s="15"/>
      <c r="F5472" s="15"/>
      <c r="G5472" s="15"/>
      <c r="H5472" s="15"/>
      <c r="I5472" s="15"/>
      <c r="J5472" s="15"/>
      <c r="K5472" s="15"/>
      <c r="L5472" s="15"/>
      <c r="M5472" s="15"/>
      <c r="N5472" s="15"/>
      <c r="O5472" s="15"/>
      <c r="P5472" s="15"/>
      <c r="Q5472" s="15"/>
      <c r="R5472" s="15"/>
      <c r="S5472" s="15"/>
      <c r="T5472" s="15"/>
      <c r="U5472" s="15"/>
      <c r="V5472" s="15"/>
      <c r="W5472" s="15"/>
      <c r="X5472" s="36"/>
      <c r="Y5472" s="15"/>
    </row>
    <row r="5473" spans="2:25" x14ac:dyDescent="0.2">
      <c r="B5473" s="35"/>
      <c r="C5473" s="15"/>
      <c r="D5473" s="15"/>
      <c r="E5473" s="15"/>
      <c r="F5473" s="15"/>
      <c r="G5473" s="15"/>
      <c r="H5473" s="15"/>
      <c r="I5473" s="15"/>
      <c r="J5473" s="15"/>
      <c r="K5473" s="15"/>
      <c r="L5473" s="15"/>
      <c r="M5473" s="15"/>
      <c r="N5473" s="15"/>
      <c r="O5473" s="15"/>
      <c r="P5473" s="15"/>
      <c r="Q5473" s="15"/>
      <c r="R5473" s="15"/>
      <c r="S5473" s="15"/>
      <c r="T5473" s="15"/>
      <c r="U5473" s="15"/>
      <c r="V5473" s="15"/>
      <c r="W5473" s="15"/>
      <c r="X5473" s="36"/>
      <c r="Y5473" s="15"/>
    </row>
    <row r="5474" spans="2:25" x14ac:dyDescent="0.2">
      <c r="B5474" s="35"/>
      <c r="C5474" s="15"/>
      <c r="D5474" s="15"/>
      <c r="E5474" s="15"/>
      <c r="F5474" s="15"/>
      <c r="G5474" s="15"/>
      <c r="H5474" s="15"/>
      <c r="I5474" s="15"/>
      <c r="J5474" s="15"/>
      <c r="K5474" s="15"/>
      <c r="L5474" s="15"/>
      <c r="M5474" s="15"/>
      <c r="N5474" s="15"/>
      <c r="O5474" s="15"/>
      <c r="P5474" s="15"/>
      <c r="Q5474" s="15"/>
      <c r="R5474" s="15"/>
      <c r="S5474" s="15"/>
      <c r="T5474" s="15"/>
      <c r="U5474" s="15"/>
      <c r="V5474" s="15"/>
      <c r="W5474" s="15"/>
      <c r="X5474" s="36"/>
      <c r="Y5474" s="15"/>
    </row>
    <row r="5475" spans="2:25" x14ac:dyDescent="0.2">
      <c r="B5475" s="35"/>
      <c r="C5475" s="15"/>
      <c r="D5475" s="15"/>
      <c r="E5475" s="15"/>
      <c r="F5475" s="15"/>
      <c r="G5475" s="15"/>
      <c r="H5475" s="15"/>
      <c r="I5475" s="15"/>
      <c r="J5475" s="15"/>
      <c r="K5475" s="15"/>
      <c r="L5475" s="15"/>
      <c r="M5475" s="15"/>
      <c r="N5475" s="15"/>
      <c r="O5475" s="15"/>
      <c r="P5475" s="15"/>
      <c r="Q5475" s="15"/>
      <c r="R5475" s="15"/>
      <c r="S5475" s="15"/>
      <c r="T5475" s="15"/>
      <c r="U5475" s="15"/>
      <c r="V5475" s="15"/>
      <c r="W5475" s="15"/>
      <c r="X5475" s="36"/>
      <c r="Y5475" s="15"/>
    </row>
    <row r="5476" spans="2:25" x14ac:dyDescent="0.2">
      <c r="B5476" s="35"/>
      <c r="C5476" s="15"/>
      <c r="D5476" s="15"/>
      <c r="E5476" s="15"/>
      <c r="F5476" s="15"/>
      <c r="G5476" s="15"/>
      <c r="H5476" s="15"/>
      <c r="I5476" s="15"/>
      <c r="J5476" s="15"/>
      <c r="K5476" s="15"/>
      <c r="L5476" s="15"/>
      <c r="M5476" s="15"/>
      <c r="N5476" s="15"/>
      <c r="O5476" s="15"/>
      <c r="P5476" s="15"/>
      <c r="Q5476" s="15"/>
      <c r="R5476" s="15"/>
      <c r="S5476" s="15"/>
      <c r="T5476" s="15"/>
      <c r="U5476" s="15"/>
      <c r="V5476" s="15"/>
      <c r="W5476" s="15"/>
      <c r="X5476" s="36"/>
      <c r="Y5476" s="15"/>
    </row>
    <row r="5477" spans="2:25" x14ac:dyDescent="0.2">
      <c r="B5477" s="35"/>
      <c r="C5477" s="15"/>
      <c r="D5477" s="15"/>
      <c r="E5477" s="15"/>
      <c r="F5477" s="15"/>
      <c r="G5477" s="15"/>
      <c r="H5477" s="15"/>
      <c r="I5477" s="15"/>
      <c r="J5477" s="15"/>
      <c r="K5477" s="15"/>
      <c r="L5477" s="15"/>
      <c r="M5477" s="15"/>
      <c r="N5477" s="15"/>
      <c r="O5477" s="15"/>
      <c r="P5477" s="15"/>
      <c r="Q5477" s="15"/>
      <c r="R5477" s="15"/>
      <c r="S5477" s="15"/>
      <c r="T5477" s="15"/>
      <c r="U5477" s="15"/>
      <c r="V5477" s="15"/>
      <c r="W5477" s="15"/>
      <c r="X5477" s="36"/>
      <c r="Y5477" s="15"/>
    </row>
    <row r="5478" spans="2:25" x14ac:dyDescent="0.2">
      <c r="B5478" s="35"/>
      <c r="C5478" s="15"/>
      <c r="D5478" s="15"/>
      <c r="E5478" s="15"/>
      <c r="F5478" s="15"/>
      <c r="G5478" s="15"/>
      <c r="H5478" s="15"/>
      <c r="I5478" s="15"/>
      <c r="J5478" s="15"/>
      <c r="K5478" s="15"/>
      <c r="L5478" s="15"/>
      <c r="M5478" s="15"/>
      <c r="N5478" s="15"/>
      <c r="O5478" s="15"/>
      <c r="P5478" s="15"/>
      <c r="Q5478" s="15"/>
      <c r="R5478" s="15"/>
      <c r="S5478" s="15"/>
      <c r="T5478" s="15"/>
      <c r="U5478" s="15"/>
      <c r="V5478" s="15"/>
      <c r="W5478" s="15"/>
      <c r="X5478" s="36"/>
      <c r="Y5478" s="15"/>
    </row>
    <row r="5479" spans="2:25" x14ac:dyDescent="0.2">
      <c r="B5479" s="35"/>
      <c r="C5479" s="15"/>
      <c r="D5479" s="15"/>
      <c r="E5479" s="15"/>
      <c r="F5479" s="15"/>
      <c r="G5479" s="15"/>
      <c r="H5479" s="15"/>
      <c r="I5479" s="15"/>
      <c r="J5479" s="15"/>
      <c r="K5479" s="15"/>
      <c r="L5479" s="15"/>
      <c r="M5479" s="15"/>
      <c r="N5479" s="15"/>
      <c r="O5479" s="15"/>
      <c r="P5479" s="15"/>
      <c r="Q5479" s="15"/>
      <c r="R5479" s="15"/>
      <c r="S5479" s="15"/>
      <c r="T5479" s="15"/>
      <c r="U5479" s="15"/>
      <c r="V5479" s="15"/>
      <c r="W5479" s="15"/>
      <c r="X5479" s="36"/>
      <c r="Y5479" s="15"/>
    </row>
    <row r="5480" spans="2:25" x14ac:dyDescent="0.2">
      <c r="B5480" s="35"/>
      <c r="C5480" s="15"/>
      <c r="D5480" s="15"/>
      <c r="E5480" s="15"/>
      <c r="F5480" s="15"/>
      <c r="G5480" s="15"/>
      <c r="H5480" s="15"/>
      <c r="I5480" s="15"/>
      <c r="J5480" s="15"/>
      <c r="K5480" s="15"/>
      <c r="L5480" s="15"/>
      <c r="M5480" s="15"/>
      <c r="N5480" s="15"/>
      <c r="O5480" s="15"/>
      <c r="P5480" s="15"/>
      <c r="Q5480" s="15"/>
      <c r="R5480" s="15"/>
      <c r="S5480" s="15"/>
      <c r="T5480" s="15"/>
      <c r="U5480" s="15"/>
      <c r="V5480" s="15"/>
      <c r="W5480" s="15"/>
      <c r="X5480" s="36"/>
      <c r="Y5480" s="15"/>
    </row>
    <row r="5481" spans="2:25" x14ac:dyDescent="0.2">
      <c r="B5481" s="35"/>
      <c r="C5481" s="15"/>
      <c r="D5481" s="15"/>
      <c r="E5481" s="15"/>
      <c r="F5481" s="15"/>
      <c r="G5481" s="15"/>
      <c r="H5481" s="15"/>
      <c r="I5481" s="15"/>
      <c r="J5481" s="15"/>
      <c r="K5481" s="15"/>
      <c r="L5481" s="15"/>
      <c r="M5481" s="15"/>
      <c r="N5481" s="15"/>
      <c r="O5481" s="15"/>
      <c r="P5481" s="15"/>
      <c r="Q5481" s="15"/>
      <c r="R5481" s="15"/>
      <c r="S5481" s="15"/>
      <c r="T5481" s="15"/>
      <c r="U5481" s="15"/>
      <c r="V5481" s="15"/>
      <c r="W5481" s="15"/>
      <c r="X5481" s="36"/>
      <c r="Y5481" s="15"/>
    </row>
    <row r="5482" spans="2:25" x14ac:dyDescent="0.2">
      <c r="B5482" s="35"/>
      <c r="C5482" s="15"/>
      <c r="D5482" s="15"/>
      <c r="E5482" s="15"/>
      <c r="F5482" s="15"/>
      <c r="G5482" s="15"/>
      <c r="H5482" s="15"/>
      <c r="I5482" s="15"/>
      <c r="J5482" s="15"/>
      <c r="K5482" s="15"/>
      <c r="L5482" s="15"/>
      <c r="M5482" s="15"/>
      <c r="N5482" s="15"/>
      <c r="O5482" s="15"/>
      <c r="P5482" s="15"/>
      <c r="Q5482" s="15"/>
      <c r="R5482" s="15"/>
      <c r="S5482" s="15"/>
      <c r="T5482" s="15"/>
      <c r="U5482" s="15"/>
      <c r="V5482" s="15"/>
      <c r="W5482" s="15"/>
      <c r="X5482" s="36"/>
      <c r="Y5482" s="15"/>
    </row>
    <row r="5483" spans="2:25" x14ac:dyDescent="0.2">
      <c r="B5483" s="35"/>
      <c r="C5483" s="15"/>
      <c r="D5483" s="15"/>
      <c r="E5483" s="15"/>
      <c r="F5483" s="15"/>
      <c r="G5483" s="15"/>
      <c r="H5483" s="15"/>
      <c r="I5483" s="15"/>
      <c r="J5483" s="15"/>
      <c r="K5483" s="15"/>
      <c r="L5483" s="15"/>
      <c r="M5483" s="15"/>
      <c r="N5483" s="15"/>
      <c r="O5483" s="15"/>
      <c r="P5483" s="15"/>
      <c r="Q5483" s="15"/>
      <c r="R5483" s="15"/>
      <c r="S5483" s="15"/>
      <c r="T5483" s="15"/>
      <c r="U5483" s="15"/>
      <c r="V5483" s="15"/>
      <c r="W5483" s="15"/>
      <c r="X5483" s="36"/>
      <c r="Y5483" s="15"/>
    </row>
    <row r="5484" spans="2:25" x14ac:dyDescent="0.2">
      <c r="B5484" s="35"/>
      <c r="C5484" s="15"/>
      <c r="D5484" s="15"/>
      <c r="E5484" s="15"/>
      <c r="F5484" s="15"/>
      <c r="G5484" s="15"/>
      <c r="H5484" s="15"/>
      <c r="I5484" s="15"/>
      <c r="J5484" s="15"/>
      <c r="K5484" s="15"/>
      <c r="L5484" s="15"/>
      <c r="M5484" s="15"/>
      <c r="N5484" s="15"/>
      <c r="O5484" s="15"/>
      <c r="P5484" s="15"/>
      <c r="Q5484" s="15"/>
      <c r="R5484" s="15"/>
      <c r="S5484" s="15"/>
      <c r="T5484" s="15"/>
      <c r="U5484" s="15"/>
      <c r="V5484" s="15"/>
      <c r="W5484" s="15"/>
      <c r="X5484" s="36"/>
      <c r="Y5484" s="15"/>
    </row>
    <row r="5485" spans="2:25" x14ac:dyDescent="0.2">
      <c r="B5485" s="35"/>
      <c r="C5485" s="15"/>
      <c r="D5485" s="15"/>
      <c r="E5485" s="15"/>
      <c r="F5485" s="15"/>
      <c r="G5485" s="15"/>
      <c r="H5485" s="15"/>
      <c r="I5485" s="15"/>
      <c r="J5485" s="15"/>
      <c r="K5485" s="15"/>
      <c r="L5485" s="15"/>
      <c r="M5485" s="15"/>
      <c r="N5485" s="15"/>
      <c r="O5485" s="15"/>
      <c r="P5485" s="15"/>
      <c r="Q5485" s="15"/>
      <c r="R5485" s="15"/>
      <c r="S5485" s="15"/>
      <c r="T5485" s="15"/>
      <c r="U5485" s="15"/>
      <c r="V5485" s="15"/>
      <c r="W5485" s="15"/>
      <c r="X5485" s="36"/>
      <c r="Y5485" s="15"/>
    </row>
    <row r="5486" spans="2:25" x14ac:dyDescent="0.2">
      <c r="B5486" s="35"/>
      <c r="C5486" s="15"/>
      <c r="D5486" s="15"/>
      <c r="E5486" s="15"/>
      <c r="F5486" s="15"/>
      <c r="G5486" s="15"/>
      <c r="H5486" s="15"/>
      <c r="I5486" s="15"/>
      <c r="J5486" s="15"/>
      <c r="K5486" s="15"/>
      <c r="L5486" s="15"/>
      <c r="M5486" s="15"/>
      <c r="N5486" s="15"/>
      <c r="O5486" s="15"/>
      <c r="P5486" s="15"/>
      <c r="Q5486" s="15"/>
      <c r="R5486" s="15"/>
      <c r="S5486" s="15"/>
      <c r="T5486" s="15"/>
      <c r="U5486" s="15"/>
      <c r="V5486" s="15"/>
      <c r="W5486" s="15"/>
      <c r="X5486" s="36"/>
      <c r="Y5486" s="15"/>
    </row>
    <row r="5487" spans="2:25" x14ac:dyDescent="0.2">
      <c r="B5487" s="35"/>
      <c r="C5487" s="15"/>
      <c r="D5487" s="15"/>
      <c r="E5487" s="15"/>
      <c r="F5487" s="15"/>
      <c r="G5487" s="15"/>
      <c r="H5487" s="15"/>
      <c r="I5487" s="15"/>
      <c r="J5487" s="15"/>
      <c r="K5487" s="15"/>
      <c r="L5487" s="15"/>
      <c r="M5487" s="15"/>
      <c r="N5487" s="15"/>
      <c r="O5487" s="15"/>
      <c r="P5487" s="15"/>
      <c r="Q5487" s="15"/>
      <c r="R5487" s="15"/>
      <c r="S5487" s="15"/>
      <c r="T5487" s="15"/>
      <c r="U5487" s="15"/>
      <c r="V5487" s="15"/>
      <c r="W5487" s="15"/>
      <c r="X5487" s="36"/>
      <c r="Y5487" s="15"/>
    </row>
    <row r="5488" spans="2:25" x14ac:dyDescent="0.2">
      <c r="B5488" s="35"/>
      <c r="C5488" s="15"/>
      <c r="D5488" s="15"/>
      <c r="E5488" s="15"/>
      <c r="F5488" s="15"/>
      <c r="G5488" s="15"/>
      <c r="H5488" s="15"/>
      <c r="I5488" s="15"/>
      <c r="J5488" s="15"/>
      <c r="K5488" s="15"/>
      <c r="L5488" s="15"/>
      <c r="M5488" s="15"/>
      <c r="N5488" s="15"/>
      <c r="O5488" s="15"/>
      <c r="P5488" s="15"/>
      <c r="Q5488" s="15"/>
      <c r="R5488" s="15"/>
      <c r="S5488" s="15"/>
      <c r="T5488" s="15"/>
      <c r="U5488" s="15"/>
      <c r="V5488" s="15"/>
      <c r="W5488" s="15"/>
      <c r="X5488" s="36"/>
      <c r="Y5488" s="15"/>
    </row>
    <row r="5489" spans="2:25" x14ac:dyDescent="0.2">
      <c r="B5489" s="35"/>
      <c r="C5489" s="15"/>
      <c r="D5489" s="15"/>
      <c r="E5489" s="15"/>
      <c r="F5489" s="15"/>
      <c r="G5489" s="15"/>
      <c r="H5489" s="15"/>
      <c r="I5489" s="15"/>
      <c r="J5489" s="15"/>
      <c r="K5489" s="15"/>
      <c r="L5489" s="15"/>
      <c r="M5489" s="15"/>
      <c r="N5489" s="15"/>
      <c r="O5489" s="15"/>
      <c r="P5489" s="15"/>
      <c r="Q5489" s="15"/>
      <c r="R5489" s="15"/>
      <c r="S5489" s="15"/>
      <c r="T5489" s="15"/>
      <c r="U5489" s="15"/>
      <c r="V5489" s="15"/>
      <c r="W5489" s="15"/>
      <c r="X5489" s="36"/>
      <c r="Y5489" s="15"/>
    </row>
    <row r="5490" spans="2:25" x14ac:dyDescent="0.2">
      <c r="B5490" s="35"/>
      <c r="C5490" s="15"/>
      <c r="D5490" s="15"/>
      <c r="E5490" s="15"/>
      <c r="F5490" s="15"/>
      <c r="G5490" s="15"/>
      <c r="H5490" s="15"/>
      <c r="I5490" s="15"/>
      <c r="J5490" s="15"/>
      <c r="K5490" s="15"/>
      <c r="L5490" s="15"/>
      <c r="M5490" s="15"/>
      <c r="N5490" s="15"/>
      <c r="O5490" s="15"/>
      <c r="P5490" s="15"/>
      <c r="Q5490" s="15"/>
      <c r="R5490" s="15"/>
      <c r="S5490" s="15"/>
      <c r="T5490" s="15"/>
      <c r="U5490" s="15"/>
      <c r="V5490" s="15"/>
      <c r="W5490" s="15"/>
      <c r="X5490" s="36"/>
      <c r="Y5490" s="15"/>
    </row>
    <row r="5491" spans="2:25" x14ac:dyDescent="0.2">
      <c r="B5491" s="35"/>
      <c r="C5491" s="15"/>
      <c r="D5491" s="15"/>
      <c r="E5491" s="15"/>
      <c r="F5491" s="15"/>
      <c r="G5491" s="15"/>
      <c r="H5491" s="15"/>
      <c r="I5491" s="15"/>
      <c r="J5491" s="15"/>
      <c r="K5491" s="15"/>
      <c r="L5491" s="15"/>
      <c r="M5491" s="15"/>
      <c r="N5491" s="15"/>
      <c r="O5491" s="15"/>
      <c r="P5491" s="15"/>
      <c r="Q5491" s="15"/>
      <c r="R5491" s="15"/>
      <c r="S5491" s="15"/>
      <c r="T5491" s="15"/>
      <c r="U5491" s="15"/>
      <c r="V5491" s="15"/>
      <c r="W5491" s="15"/>
      <c r="X5491" s="36"/>
      <c r="Y5491" s="15"/>
    </row>
    <row r="5492" spans="2:25" x14ac:dyDescent="0.2">
      <c r="B5492" s="35"/>
      <c r="C5492" s="15"/>
      <c r="D5492" s="15"/>
      <c r="E5492" s="15"/>
      <c r="F5492" s="15"/>
      <c r="G5492" s="15"/>
      <c r="H5492" s="15"/>
      <c r="I5492" s="15"/>
      <c r="J5492" s="15"/>
      <c r="K5492" s="15"/>
      <c r="L5492" s="15"/>
      <c r="M5492" s="15"/>
      <c r="N5492" s="15"/>
      <c r="O5492" s="15"/>
      <c r="P5492" s="15"/>
      <c r="Q5492" s="15"/>
      <c r="R5492" s="15"/>
      <c r="S5492" s="15"/>
      <c r="T5492" s="15"/>
      <c r="U5492" s="15"/>
      <c r="V5492" s="15"/>
      <c r="W5492" s="15"/>
      <c r="X5492" s="36"/>
      <c r="Y5492" s="15"/>
    </row>
    <row r="5493" spans="2:25" x14ac:dyDescent="0.2">
      <c r="B5493" s="35"/>
      <c r="C5493" s="15"/>
      <c r="D5493" s="15"/>
      <c r="E5493" s="15"/>
      <c r="F5493" s="15"/>
      <c r="G5493" s="15"/>
      <c r="H5493" s="15"/>
      <c r="I5493" s="15"/>
      <c r="J5493" s="15"/>
      <c r="K5493" s="15"/>
      <c r="L5493" s="15"/>
      <c r="M5493" s="15"/>
      <c r="N5493" s="15"/>
      <c r="O5493" s="15"/>
      <c r="P5493" s="15"/>
      <c r="Q5493" s="15"/>
      <c r="R5493" s="15"/>
      <c r="S5493" s="15"/>
      <c r="T5493" s="15"/>
      <c r="U5493" s="15"/>
      <c r="V5493" s="15"/>
      <c r="W5493" s="15"/>
      <c r="X5493" s="36"/>
      <c r="Y5493" s="15"/>
    </row>
    <row r="5494" spans="2:25" x14ac:dyDescent="0.2">
      <c r="B5494" s="35"/>
      <c r="C5494" s="15"/>
      <c r="D5494" s="15"/>
      <c r="E5494" s="15"/>
      <c r="F5494" s="15"/>
      <c r="G5494" s="15"/>
      <c r="H5494" s="15"/>
      <c r="I5494" s="15"/>
      <c r="J5494" s="15"/>
      <c r="K5494" s="15"/>
      <c r="L5494" s="15"/>
      <c r="M5494" s="15"/>
      <c r="N5494" s="15"/>
      <c r="O5494" s="15"/>
      <c r="P5494" s="15"/>
      <c r="Q5494" s="15"/>
      <c r="R5494" s="15"/>
      <c r="S5494" s="15"/>
      <c r="T5494" s="15"/>
      <c r="U5494" s="15"/>
      <c r="V5494" s="15"/>
      <c r="W5494" s="15"/>
      <c r="X5494" s="36"/>
      <c r="Y5494" s="15"/>
    </row>
    <row r="5495" spans="2:25" x14ac:dyDescent="0.2">
      <c r="B5495" s="35"/>
      <c r="C5495" s="15"/>
      <c r="D5495" s="15"/>
      <c r="E5495" s="15"/>
      <c r="F5495" s="15"/>
      <c r="G5495" s="15"/>
      <c r="H5495" s="15"/>
      <c r="I5495" s="15"/>
      <c r="J5495" s="15"/>
      <c r="K5495" s="15"/>
      <c r="L5495" s="15"/>
      <c r="M5495" s="15"/>
      <c r="N5495" s="15"/>
      <c r="O5495" s="15"/>
      <c r="P5495" s="15"/>
      <c r="Q5495" s="15"/>
      <c r="R5495" s="15"/>
      <c r="S5495" s="15"/>
      <c r="T5495" s="15"/>
      <c r="U5495" s="15"/>
      <c r="V5495" s="15"/>
      <c r="W5495" s="15"/>
      <c r="X5495" s="36"/>
      <c r="Y5495" s="15"/>
    </row>
    <row r="5496" spans="2:25" x14ac:dyDescent="0.2">
      <c r="B5496" s="35"/>
      <c r="C5496" s="15"/>
      <c r="D5496" s="15"/>
      <c r="E5496" s="15"/>
      <c r="F5496" s="15"/>
      <c r="G5496" s="15"/>
      <c r="H5496" s="15"/>
      <c r="I5496" s="15"/>
      <c r="J5496" s="15"/>
      <c r="K5496" s="15"/>
      <c r="L5496" s="15"/>
      <c r="M5496" s="15"/>
      <c r="N5496" s="15"/>
      <c r="O5496" s="15"/>
      <c r="P5496" s="15"/>
      <c r="Q5496" s="15"/>
      <c r="R5496" s="15"/>
      <c r="S5496" s="15"/>
      <c r="T5496" s="15"/>
      <c r="U5496" s="15"/>
      <c r="V5496" s="15"/>
      <c r="W5496" s="15"/>
      <c r="X5496" s="36"/>
      <c r="Y5496" s="15"/>
    </row>
    <row r="5497" spans="2:25" x14ac:dyDescent="0.2">
      <c r="B5497" s="35"/>
      <c r="C5497" s="15"/>
      <c r="D5497" s="15"/>
      <c r="E5497" s="15"/>
      <c r="F5497" s="15"/>
      <c r="G5497" s="15"/>
      <c r="H5497" s="15"/>
      <c r="I5497" s="15"/>
      <c r="J5497" s="15"/>
      <c r="K5497" s="15"/>
      <c r="L5497" s="15"/>
      <c r="M5497" s="15"/>
      <c r="N5497" s="15"/>
      <c r="O5497" s="15"/>
      <c r="P5497" s="15"/>
      <c r="Q5497" s="15"/>
      <c r="R5497" s="15"/>
      <c r="S5497" s="15"/>
      <c r="T5497" s="15"/>
      <c r="U5497" s="15"/>
      <c r="V5497" s="15"/>
      <c r="W5497" s="15"/>
      <c r="X5497" s="36"/>
      <c r="Y5497" s="15"/>
    </row>
    <row r="5498" spans="2:25" x14ac:dyDescent="0.2">
      <c r="B5498" s="35"/>
      <c r="C5498" s="15"/>
      <c r="D5498" s="15"/>
      <c r="E5498" s="15"/>
      <c r="F5498" s="15"/>
      <c r="G5498" s="15"/>
      <c r="H5498" s="15"/>
      <c r="I5498" s="15"/>
      <c r="J5498" s="15"/>
      <c r="K5498" s="15"/>
      <c r="L5498" s="15"/>
      <c r="M5498" s="15"/>
      <c r="N5498" s="15"/>
      <c r="O5498" s="15"/>
      <c r="P5498" s="15"/>
      <c r="Q5498" s="15"/>
      <c r="R5498" s="15"/>
      <c r="S5498" s="15"/>
      <c r="T5498" s="15"/>
      <c r="U5498" s="15"/>
      <c r="V5498" s="15"/>
      <c r="W5498" s="15"/>
      <c r="X5498" s="36"/>
      <c r="Y5498" s="15"/>
    </row>
    <row r="5499" spans="2:25" x14ac:dyDescent="0.2">
      <c r="B5499" s="35"/>
      <c r="C5499" s="15"/>
      <c r="D5499" s="15"/>
      <c r="E5499" s="15"/>
      <c r="F5499" s="15"/>
      <c r="G5499" s="15"/>
      <c r="H5499" s="15"/>
      <c r="I5499" s="15"/>
      <c r="J5499" s="15"/>
      <c r="K5499" s="15"/>
      <c r="L5499" s="15"/>
      <c r="M5499" s="15"/>
      <c r="N5499" s="15"/>
      <c r="O5499" s="15"/>
      <c r="P5499" s="15"/>
      <c r="Q5499" s="15"/>
      <c r="R5499" s="15"/>
      <c r="S5499" s="15"/>
      <c r="T5499" s="15"/>
      <c r="U5499" s="15"/>
      <c r="V5499" s="15"/>
      <c r="W5499" s="15"/>
      <c r="X5499" s="36"/>
      <c r="Y5499" s="15"/>
    </row>
    <row r="5500" spans="2:25" x14ac:dyDescent="0.2">
      <c r="B5500" s="35"/>
      <c r="C5500" s="15"/>
      <c r="D5500" s="15"/>
      <c r="E5500" s="15"/>
      <c r="F5500" s="15"/>
      <c r="G5500" s="15"/>
      <c r="H5500" s="15"/>
      <c r="I5500" s="15"/>
      <c r="J5500" s="15"/>
      <c r="K5500" s="15"/>
      <c r="L5500" s="15"/>
      <c r="M5500" s="15"/>
      <c r="N5500" s="15"/>
      <c r="O5500" s="15"/>
      <c r="P5500" s="15"/>
      <c r="Q5500" s="15"/>
      <c r="R5500" s="15"/>
      <c r="S5500" s="15"/>
      <c r="T5500" s="15"/>
      <c r="U5500" s="15"/>
      <c r="V5500" s="15"/>
      <c r="W5500" s="15"/>
      <c r="X5500" s="36"/>
      <c r="Y5500" s="15"/>
    </row>
    <row r="5501" spans="2:25" x14ac:dyDescent="0.2">
      <c r="B5501" s="35"/>
      <c r="C5501" s="15"/>
      <c r="D5501" s="15"/>
      <c r="E5501" s="15"/>
      <c r="F5501" s="15"/>
      <c r="G5501" s="15"/>
      <c r="H5501" s="15"/>
      <c r="I5501" s="15"/>
      <c r="J5501" s="15"/>
      <c r="K5501" s="15"/>
      <c r="L5501" s="15"/>
      <c r="M5501" s="15"/>
      <c r="N5501" s="15"/>
      <c r="O5501" s="15"/>
      <c r="P5501" s="15"/>
      <c r="Q5501" s="15"/>
      <c r="R5501" s="15"/>
      <c r="S5501" s="15"/>
      <c r="T5501" s="15"/>
      <c r="U5501" s="15"/>
      <c r="V5501" s="15"/>
      <c r="W5501" s="15"/>
      <c r="X5501" s="36"/>
      <c r="Y5501" s="15"/>
    </row>
    <row r="5502" spans="2:25" x14ac:dyDescent="0.2">
      <c r="B5502" s="35"/>
      <c r="C5502" s="15"/>
      <c r="D5502" s="15"/>
      <c r="E5502" s="15"/>
      <c r="F5502" s="15"/>
      <c r="G5502" s="15"/>
      <c r="H5502" s="15"/>
      <c r="I5502" s="15"/>
      <c r="J5502" s="15"/>
      <c r="K5502" s="15"/>
      <c r="L5502" s="15"/>
      <c r="M5502" s="15"/>
      <c r="N5502" s="15"/>
      <c r="O5502" s="15"/>
      <c r="P5502" s="15"/>
      <c r="Q5502" s="15"/>
      <c r="R5502" s="15"/>
      <c r="S5502" s="15"/>
      <c r="T5502" s="15"/>
      <c r="U5502" s="15"/>
      <c r="V5502" s="15"/>
      <c r="W5502" s="15"/>
      <c r="X5502" s="36"/>
      <c r="Y5502" s="15"/>
    </row>
    <row r="5503" spans="2:25" x14ac:dyDescent="0.2">
      <c r="B5503" s="35"/>
      <c r="C5503" s="15"/>
      <c r="D5503" s="15"/>
      <c r="E5503" s="15"/>
      <c r="F5503" s="15"/>
      <c r="G5503" s="15"/>
      <c r="H5503" s="15"/>
      <c r="I5503" s="15"/>
      <c r="J5503" s="15"/>
      <c r="K5503" s="15"/>
      <c r="L5503" s="15"/>
      <c r="M5503" s="15"/>
      <c r="N5503" s="15"/>
      <c r="O5503" s="15"/>
      <c r="P5503" s="15"/>
      <c r="Q5503" s="15"/>
      <c r="R5503" s="15"/>
      <c r="S5503" s="15"/>
      <c r="T5503" s="15"/>
      <c r="U5503" s="15"/>
      <c r="V5503" s="15"/>
      <c r="W5503" s="15"/>
      <c r="X5503" s="36"/>
      <c r="Y5503" s="15"/>
    </row>
    <row r="5504" spans="2:25" x14ac:dyDescent="0.2">
      <c r="B5504" s="35"/>
      <c r="C5504" s="15"/>
      <c r="D5504" s="15"/>
      <c r="E5504" s="15"/>
      <c r="F5504" s="15"/>
      <c r="G5504" s="15"/>
      <c r="H5504" s="15"/>
      <c r="I5504" s="15"/>
      <c r="J5504" s="15"/>
      <c r="K5504" s="15"/>
      <c r="L5504" s="15"/>
      <c r="M5504" s="15"/>
      <c r="N5504" s="15"/>
      <c r="O5504" s="15"/>
      <c r="P5504" s="15"/>
      <c r="Q5504" s="15"/>
      <c r="R5504" s="15"/>
      <c r="S5504" s="15"/>
      <c r="T5504" s="15"/>
      <c r="U5504" s="15"/>
      <c r="V5504" s="15"/>
      <c r="W5504" s="15"/>
      <c r="X5504" s="36"/>
      <c r="Y5504" s="15"/>
    </row>
    <row r="5505" spans="2:25" x14ac:dyDescent="0.2">
      <c r="B5505" s="35"/>
      <c r="C5505" s="15"/>
      <c r="D5505" s="15"/>
      <c r="E5505" s="15"/>
      <c r="F5505" s="15"/>
      <c r="G5505" s="15"/>
      <c r="H5505" s="15"/>
      <c r="I5505" s="15"/>
      <c r="J5505" s="15"/>
      <c r="K5505" s="15"/>
      <c r="L5505" s="15"/>
      <c r="M5505" s="15"/>
      <c r="N5505" s="15"/>
      <c r="O5505" s="15"/>
      <c r="P5505" s="15"/>
      <c r="Q5505" s="15"/>
      <c r="R5505" s="15"/>
      <c r="S5505" s="15"/>
      <c r="T5505" s="15"/>
      <c r="U5505" s="15"/>
      <c r="V5505" s="15"/>
      <c r="W5505" s="15"/>
      <c r="X5505" s="36"/>
      <c r="Y5505" s="15"/>
    </row>
    <row r="5506" spans="2:25" x14ac:dyDescent="0.2">
      <c r="B5506" s="35"/>
      <c r="C5506" s="15"/>
      <c r="D5506" s="15"/>
      <c r="E5506" s="15"/>
      <c r="F5506" s="15"/>
      <c r="G5506" s="15"/>
      <c r="H5506" s="15"/>
      <c r="I5506" s="15"/>
      <c r="J5506" s="15"/>
      <c r="K5506" s="15"/>
      <c r="L5506" s="15"/>
      <c r="M5506" s="15"/>
      <c r="N5506" s="15"/>
      <c r="O5506" s="15"/>
      <c r="P5506" s="15"/>
      <c r="Q5506" s="15"/>
      <c r="R5506" s="15"/>
      <c r="S5506" s="15"/>
      <c r="T5506" s="15"/>
      <c r="U5506" s="15"/>
      <c r="V5506" s="15"/>
      <c r="W5506" s="15"/>
      <c r="X5506" s="36"/>
      <c r="Y5506" s="15"/>
    </row>
    <row r="5507" spans="2:25" x14ac:dyDescent="0.2">
      <c r="B5507" s="35"/>
      <c r="C5507" s="15"/>
      <c r="D5507" s="15"/>
      <c r="E5507" s="15"/>
      <c r="F5507" s="15"/>
      <c r="G5507" s="15"/>
      <c r="H5507" s="15"/>
      <c r="I5507" s="15"/>
      <c r="J5507" s="15"/>
      <c r="K5507" s="15"/>
      <c r="L5507" s="15"/>
      <c r="M5507" s="15"/>
      <c r="N5507" s="15"/>
      <c r="O5507" s="15"/>
      <c r="P5507" s="15"/>
      <c r="Q5507" s="15"/>
      <c r="R5507" s="15"/>
      <c r="S5507" s="15"/>
      <c r="T5507" s="15"/>
      <c r="U5507" s="15"/>
      <c r="V5507" s="15"/>
      <c r="W5507" s="15"/>
      <c r="X5507" s="36"/>
      <c r="Y5507" s="15"/>
    </row>
    <row r="5508" spans="2:25" x14ac:dyDescent="0.2">
      <c r="B5508" s="35"/>
      <c r="C5508" s="15"/>
      <c r="D5508" s="15"/>
      <c r="E5508" s="15"/>
      <c r="F5508" s="15"/>
      <c r="G5508" s="15"/>
      <c r="H5508" s="15"/>
      <c r="I5508" s="15"/>
      <c r="J5508" s="15"/>
      <c r="K5508" s="15"/>
      <c r="L5508" s="15"/>
      <c r="M5508" s="15"/>
      <c r="N5508" s="15"/>
      <c r="O5508" s="15"/>
      <c r="P5508" s="15"/>
      <c r="Q5508" s="15"/>
      <c r="R5508" s="15"/>
      <c r="S5508" s="15"/>
      <c r="T5508" s="15"/>
      <c r="U5508" s="15"/>
      <c r="V5508" s="15"/>
      <c r="W5508" s="15"/>
      <c r="X5508" s="36"/>
      <c r="Y5508" s="15"/>
    </row>
    <row r="5509" spans="2:25" x14ac:dyDescent="0.2">
      <c r="B5509" s="35"/>
      <c r="C5509" s="15"/>
      <c r="D5509" s="15"/>
      <c r="E5509" s="15"/>
      <c r="F5509" s="15"/>
      <c r="G5509" s="15"/>
      <c r="H5509" s="15"/>
      <c r="I5509" s="15"/>
      <c r="J5509" s="15"/>
      <c r="K5509" s="15"/>
      <c r="L5509" s="15"/>
      <c r="M5509" s="15"/>
      <c r="N5509" s="15"/>
      <c r="O5509" s="15"/>
      <c r="P5509" s="15"/>
      <c r="Q5509" s="15"/>
      <c r="R5509" s="15"/>
      <c r="S5509" s="15"/>
      <c r="T5509" s="15"/>
      <c r="U5509" s="15"/>
      <c r="V5509" s="15"/>
      <c r="W5509" s="15"/>
      <c r="X5509" s="36"/>
      <c r="Y5509" s="15"/>
    </row>
    <row r="5510" spans="2:25" x14ac:dyDescent="0.2">
      <c r="B5510" s="35"/>
      <c r="C5510" s="15"/>
      <c r="D5510" s="15"/>
      <c r="E5510" s="15"/>
      <c r="F5510" s="15"/>
      <c r="G5510" s="15"/>
      <c r="H5510" s="15"/>
      <c r="I5510" s="15"/>
      <c r="J5510" s="15"/>
      <c r="K5510" s="15"/>
      <c r="L5510" s="15"/>
      <c r="M5510" s="15"/>
      <c r="N5510" s="15"/>
      <c r="O5510" s="15"/>
      <c r="P5510" s="15"/>
      <c r="Q5510" s="15"/>
      <c r="R5510" s="15"/>
      <c r="S5510" s="15"/>
      <c r="T5510" s="15"/>
      <c r="U5510" s="15"/>
      <c r="V5510" s="15"/>
      <c r="W5510" s="15"/>
      <c r="X5510" s="36"/>
      <c r="Y5510" s="15"/>
    </row>
    <row r="5511" spans="2:25" x14ac:dyDescent="0.2">
      <c r="B5511" s="35"/>
      <c r="C5511" s="15"/>
      <c r="D5511" s="15"/>
      <c r="E5511" s="15"/>
      <c r="F5511" s="15"/>
      <c r="G5511" s="15"/>
      <c r="H5511" s="15"/>
      <c r="I5511" s="15"/>
      <c r="J5511" s="15"/>
      <c r="K5511" s="15"/>
      <c r="L5511" s="15"/>
      <c r="M5511" s="15"/>
      <c r="N5511" s="15"/>
      <c r="O5511" s="15"/>
      <c r="P5511" s="15"/>
      <c r="Q5511" s="15"/>
      <c r="R5511" s="15"/>
      <c r="S5511" s="15"/>
      <c r="T5511" s="15"/>
      <c r="U5511" s="15"/>
      <c r="V5511" s="15"/>
      <c r="W5511" s="15"/>
      <c r="X5511" s="36"/>
      <c r="Y5511" s="15"/>
    </row>
    <row r="5512" spans="2:25" x14ac:dyDescent="0.2">
      <c r="B5512" s="35"/>
      <c r="C5512" s="15"/>
      <c r="D5512" s="15"/>
      <c r="E5512" s="15"/>
      <c r="F5512" s="15"/>
      <c r="G5512" s="15"/>
      <c r="H5512" s="15"/>
      <c r="I5512" s="15"/>
      <c r="J5512" s="15"/>
      <c r="K5512" s="15"/>
      <c r="L5512" s="15"/>
      <c r="M5512" s="15"/>
      <c r="N5512" s="15"/>
      <c r="O5512" s="15"/>
      <c r="P5512" s="15"/>
      <c r="Q5512" s="15"/>
      <c r="R5512" s="15"/>
      <c r="S5512" s="15"/>
      <c r="T5512" s="15"/>
      <c r="U5512" s="15"/>
      <c r="V5512" s="15"/>
      <c r="W5512" s="15"/>
      <c r="X5512" s="36"/>
      <c r="Y5512" s="15"/>
    </row>
    <row r="5513" spans="2:25" x14ac:dyDescent="0.2">
      <c r="B5513" s="35"/>
      <c r="C5513" s="15"/>
      <c r="D5513" s="15"/>
      <c r="E5513" s="15"/>
      <c r="F5513" s="15"/>
      <c r="G5513" s="15"/>
      <c r="H5513" s="15"/>
      <c r="I5513" s="15"/>
      <c r="J5513" s="15"/>
      <c r="K5513" s="15"/>
      <c r="L5513" s="15"/>
      <c r="M5513" s="15"/>
      <c r="N5513" s="15"/>
      <c r="O5513" s="15"/>
      <c r="P5513" s="15"/>
      <c r="Q5513" s="15"/>
      <c r="R5513" s="15"/>
      <c r="S5513" s="15"/>
      <c r="T5513" s="15"/>
      <c r="U5513" s="15"/>
      <c r="V5513" s="15"/>
      <c r="W5513" s="15"/>
      <c r="X5513" s="36"/>
      <c r="Y5513" s="15"/>
    </row>
    <row r="5514" spans="2:25" x14ac:dyDescent="0.2">
      <c r="B5514" s="35"/>
      <c r="C5514" s="15"/>
      <c r="D5514" s="15"/>
      <c r="E5514" s="15"/>
      <c r="F5514" s="15"/>
      <c r="G5514" s="15"/>
      <c r="H5514" s="15"/>
      <c r="I5514" s="15"/>
      <c r="J5514" s="15"/>
      <c r="K5514" s="15"/>
      <c r="L5514" s="15"/>
      <c r="M5514" s="15"/>
      <c r="N5514" s="15"/>
      <c r="O5514" s="15"/>
      <c r="P5514" s="15"/>
      <c r="Q5514" s="15"/>
      <c r="R5514" s="15"/>
      <c r="S5514" s="15"/>
      <c r="T5514" s="15"/>
      <c r="U5514" s="15"/>
      <c r="V5514" s="15"/>
      <c r="W5514" s="15"/>
      <c r="X5514" s="36"/>
      <c r="Y5514" s="15"/>
    </row>
    <row r="5515" spans="2:25" x14ac:dyDescent="0.2">
      <c r="B5515" s="35"/>
      <c r="C5515" s="15"/>
      <c r="D5515" s="15"/>
      <c r="E5515" s="15"/>
      <c r="F5515" s="15"/>
      <c r="G5515" s="15"/>
      <c r="H5515" s="15"/>
      <c r="I5515" s="15"/>
      <c r="J5515" s="15"/>
      <c r="K5515" s="15"/>
      <c r="L5515" s="15"/>
      <c r="M5515" s="15"/>
      <c r="N5515" s="15"/>
      <c r="O5515" s="15"/>
      <c r="P5515" s="15"/>
      <c r="Q5515" s="15"/>
      <c r="R5515" s="15"/>
      <c r="S5515" s="15"/>
      <c r="T5515" s="15"/>
      <c r="U5515" s="15"/>
      <c r="V5515" s="15"/>
      <c r="W5515" s="15"/>
      <c r="X5515" s="36"/>
      <c r="Y5515" s="15"/>
    </row>
    <row r="5516" spans="2:25" x14ac:dyDescent="0.2">
      <c r="B5516" s="35"/>
      <c r="C5516" s="15"/>
      <c r="D5516" s="15"/>
      <c r="E5516" s="15"/>
      <c r="F5516" s="15"/>
      <c r="G5516" s="15"/>
      <c r="H5516" s="15"/>
      <c r="I5516" s="15"/>
      <c r="J5516" s="15"/>
      <c r="K5516" s="15"/>
      <c r="L5516" s="15"/>
      <c r="M5516" s="15"/>
      <c r="N5516" s="15"/>
      <c r="O5516" s="15"/>
      <c r="P5516" s="15"/>
      <c r="Q5516" s="15"/>
      <c r="R5516" s="15"/>
      <c r="S5516" s="15"/>
      <c r="T5516" s="15"/>
      <c r="U5516" s="15"/>
      <c r="V5516" s="15"/>
      <c r="W5516" s="15"/>
      <c r="X5516" s="36"/>
      <c r="Y5516" s="15"/>
    </row>
    <row r="5517" spans="2:25" x14ac:dyDescent="0.2">
      <c r="B5517" s="35"/>
      <c r="C5517" s="15"/>
      <c r="D5517" s="15"/>
      <c r="E5517" s="15"/>
      <c r="F5517" s="15"/>
      <c r="G5517" s="15"/>
      <c r="H5517" s="15"/>
      <c r="I5517" s="15"/>
      <c r="J5517" s="15"/>
      <c r="K5517" s="15"/>
      <c r="L5517" s="15"/>
      <c r="M5517" s="15"/>
      <c r="N5517" s="15"/>
      <c r="O5517" s="15"/>
      <c r="P5517" s="15"/>
      <c r="Q5517" s="15"/>
      <c r="R5517" s="15"/>
      <c r="S5517" s="15"/>
      <c r="T5517" s="15"/>
      <c r="U5517" s="15"/>
      <c r="V5517" s="15"/>
      <c r="W5517" s="15"/>
      <c r="X5517" s="36"/>
      <c r="Y5517" s="15"/>
    </row>
    <row r="5518" spans="2:25" x14ac:dyDescent="0.2">
      <c r="B5518" s="35"/>
      <c r="C5518" s="15"/>
      <c r="D5518" s="15"/>
      <c r="E5518" s="15"/>
      <c r="F5518" s="15"/>
      <c r="G5518" s="15"/>
      <c r="H5518" s="15"/>
      <c r="I5518" s="15"/>
      <c r="J5518" s="15"/>
      <c r="K5518" s="15"/>
      <c r="L5518" s="15"/>
      <c r="M5518" s="15"/>
      <c r="N5518" s="15"/>
      <c r="O5518" s="15"/>
      <c r="P5518" s="15"/>
      <c r="Q5518" s="15"/>
      <c r="R5518" s="15"/>
      <c r="S5518" s="15"/>
      <c r="T5518" s="15"/>
      <c r="U5518" s="15"/>
      <c r="V5518" s="15"/>
      <c r="W5518" s="15"/>
      <c r="X5518" s="36"/>
      <c r="Y5518" s="15"/>
    </row>
    <row r="5519" spans="2:25" x14ac:dyDescent="0.2">
      <c r="B5519" s="35"/>
      <c r="C5519" s="15"/>
      <c r="D5519" s="15"/>
      <c r="E5519" s="15"/>
      <c r="F5519" s="15"/>
      <c r="G5519" s="15"/>
      <c r="H5519" s="15"/>
      <c r="I5519" s="15"/>
      <c r="J5519" s="15"/>
      <c r="K5519" s="15"/>
      <c r="L5519" s="15"/>
      <c r="M5519" s="15"/>
      <c r="N5519" s="15"/>
      <c r="O5519" s="15"/>
      <c r="P5519" s="15"/>
      <c r="Q5519" s="15"/>
      <c r="R5519" s="15"/>
      <c r="S5519" s="15"/>
      <c r="T5519" s="15"/>
      <c r="U5519" s="15"/>
      <c r="V5519" s="15"/>
      <c r="W5519" s="15"/>
      <c r="X5519" s="36"/>
      <c r="Y5519" s="15"/>
    </row>
    <row r="5520" spans="2:25" x14ac:dyDescent="0.2">
      <c r="B5520" s="35"/>
      <c r="C5520" s="15"/>
      <c r="D5520" s="15"/>
      <c r="E5520" s="15"/>
      <c r="F5520" s="15"/>
      <c r="G5520" s="15"/>
      <c r="H5520" s="15"/>
      <c r="I5520" s="15"/>
      <c r="J5520" s="15"/>
      <c r="K5520" s="15"/>
      <c r="L5520" s="15"/>
      <c r="M5520" s="15"/>
      <c r="N5520" s="15"/>
      <c r="O5520" s="15"/>
      <c r="P5520" s="15"/>
      <c r="Q5520" s="15"/>
      <c r="R5520" s="15"/>
      <c r="S5520" s="15"/>
      <c r="T5520" s="15"/>
      <c r="U5520" s="15"/>
      <c r="V5520" s="15"/>
      <c r="W5520" s="15"/>
      <c r="X5520" s="36"/>
      <c r="Y5520" s="15"/>
    </row>
    <row r="5521" spans="2:25" x14ac:dyDescent="0.2">
      <c r="B5521" s="35"/>
      <c r="C5521" s="15"/>
      <c r="D5521" s="15"/>
      <c r="E5521" s="15"/>
      <c r="F5521" s="15"/>
      <c r="G5521" s="15"/>
      <c r="H5521" s="15"/>
      <c r="I5521" s="15"/>
      <c r="J5521" s="15"/>
      <c r="K5521" s="15"/>
      <c r="L5521" s="15"/>
      <c r="M5521" s="15"/>
      <c r="N5521" s="15"/>
      <c r="O5521" s="15"/>
      <c r="P5521" s="15"/>
      <c r="Q5521" s="15"/>
      <c r="R5521" s="15"/>
      <c r="S5521" s="15"/>
      <c r="T5521" s="15"/>
      <c r="U5521" s="15"/>
      <c r="V5521" s="15"/>
      <c r="W5521" s="15"/>
      <c r="X5521" s="36"/>
      <c r="Y5521" s="15"/>
    </row>
    <row r="5522" spans="2:25" x14ac:dyDescent="0.2">
      <c r="B5522" s="35"/>
      <c r="C5522" s="15"/>
      <c r="D5522" s="15"/>
      <c r="E5522" s="15"/>
      <c r="F5522" s="15"/>
      <c r="G5522" s="15"/>
      <c r="H5522" s="15"/>
      <c r="I5522" s="15"/>
      <c r="J5522" s="15"/>
      <c r="K5522" s="15"/>
      <c r="L5522" s="15"/>
      <c r="M5522" s="15"/>
      <c r="N5522" s="15"/>
      <c r="O5522" s="15"/>
      <c r="P5522" s="15"/>
      <c r="Q5522" s="15"/>
      <c r="R5522" s="15"/>
      <c r="S5522" s="15"/>
      <c r="T5522" s="15"/>
      <c r="U5522" s="15"/>
      <c r="V5522" s="15"/>
      <c r="W5522" s="15"/>
      <c r="X5522" s="36"/>
      <c r="Y5522" s="15"/>
    </row>
    <row r="5523" spans="2:25" x14ac:dyDescent="0.2">
      <c r="B5523" s="35"/>
      <c r="C5523" s="15"/>
      <c r="D5523" s="15"/>
      <c r="E5523" s="15"/>
      <c r="F5523" s="15"/>
      <c r="G5523" s="15"/>
      <c r="H5523" s="15"/>
      <c r="I5523" s="15"/>
      <c r="J5523" s="15"/>
      <c r="K5523" s="15"/>
      <c r="L5523" s="15"/>
      <c r="M5523" s="15"/>
      <c r="N5523" s="15"/>
      <c r="O5523" s="15"/>
      <c r="P5523" s="15"/>
      <c r="Q5523" s="15"/>
      <c r="R5523" s="15"/>
      <c r="S5523" s="15"/>
      <c r="T5523" s="15"/>
      <c r="U5523" s="15"/>
      <c r="V5523" s="15"/>
      <c r="W5523" s="15"/>
      <c r="X5523" s="36"/>
      <c r="Y5523" s="15"/>
    </row>
    <row r="5524" spans="2:25" x14ac:dyDescent="0.2">
      <c r="B5524" s="35"/>
      <c r="C5524" s="15"/>
      <c r="D5524" s="15"/>
      <c r="E5524" s="15"/>
      <c r="F5524" s="15"/>
      <c r="G5524" s="15"/>
      <c r="H5524" s="15"/>
      <c r="I5524" s="15"/>
      <c r="J5524" s="15"/>
      <c r="K5524" s="15"/>
      <c r="L5524" s="15"/>
      <c r="M5524" s="15"/>
      <c r="N5524" s="15"/>
      <c r="O5524" s="15"/>
      <c r="P5524" s="15"/>
      <c r="Q5524" s="15"/>
      <c r="R5524" s="15"/>
      <c r="S5524" s="15"/>
      <c r="T5524" s="15"/>
      <c r="U5524" s="15"/>
      <c r="V5524" s="15"/>
      <c r="W5524" s="15"/>
      <c r="X5524" s="36"/>
      <c r="Y5524" s="15"/>
    </row>
    <row r="5525" spans="2:25" x14ac:dyDescent="0.2">
      <c r="B5525" s="35"/>
      <c r="C5525" s="15"/>
      <c r="D5525" s="15"/>
      <c r="E5525" s="15"/>
      <c r="F5525" s="15"/>
      <c r="G5525" s="15"/>
      <c r="H5525" s="15"/>
      <c r="I5525" s="15"/>
      <c r="J5525" s="15"/>
      <c r="K5525" s="15"/>
      <c r="L5525" s="15"/>
      <c r="M5525" s="15"/>
      <c r="N5525" s="15"/>
      <c r="O5525" s="15"/>
      <c r="P5525" s="15"/>
      <c r="Q5525" s="15"/>
      <c r="R5525" s="15"/>
      <c r="S5525" s="15"/>
      <c r="T5525" s="15"/>
      <c r="U5525" s="15"/>
      <c r="V5525" s="15"/>
      <c r="W5525" s="15"/>
      <c r="X5525" s="36"/>
      <c r="Y5525" s="15"/>
    </row>
    <row r="5526" spans="2:25" x14ac:dyDescent="0.2">
      <c r="B5526" s="35"/>
      <c r="C5526" s="15"/>
      <c r="D5526" s="15"/>
      <c r="E5526" s="15"/>
      <c r="F5526" s="15"/>
      <c r="G5526" s="15"/>
      <c r="H5526" s="15"/>
      <c r="I5526" s="15"/>
      <c r="J5526" s="15"/>
      <c r="K5526" s="15"/>
      <c r="L5526" s="15"/>
      <c r="M5526" s="15"/>
      <c r="N5526" s="15"/>
      <c r="O5526" s="15"/>
      <c r="P5526" s="15"/>
      <c r="Q5526" s="15"/>
      <c r="R5526" s="15"/>
      <c r="S5526" s="15"/>
      <c r="T5526" s="15"/>
      <c r="U5526" s="15"/>
      <c r="V5526" s="15"/>
      <c r="W5526" s="15"/>
      <c r="X5526" s="36"/>
      <c r="Y5526" s="15"/>
    </row>
    <row r="5527" spans="2:25" x14ac:dyDescent="0.2">
      <c r="B5527" s="35"/>
      <c r="C5527" s="15"/>
      <c r="D5527" s="15"/>
      <c r="E5527" s="15"/>
      <c r="F5527" s="15"/>
      <c r="G5527" s="15"/>
      <c r="H5527" s="15"/>
      <c r="I5527" s="15"/>
      <c r="J5527" s="15"/>
      <c r="K5527" s="15"/>
      <c r="L5527" s="15"/>
      <c r="M5527" s="15"/>
      <c r="N5527" s="15"/>
      <c r="O5527" s="15"/>
      <c r="P5527" s="15"/>
      <c r="Q5527" s="15"/>
      <c r="R5527" s="15"/>
      <c r="S5527" s="15"/>
      <c r="T5527" s="15"/>
      <c r="U5527" s="15"/>
      <c r="V5527" s="15"/>
      <c r="W5527" s="15"/>
      <c r="X5527" s="36"/>
      <c r="Y5527" s="15"/>
    </row>
    <row r="5528" spans="2:25" x14ac:dyDescent="0.2">
      <c r="B5528" s="35"/>
      <c r="C5528" s="15"/>
      <c r="D5528" s="15"/>
      <c r="E5528" s="15"/>
      <c r="F5528" s="15"/>
      <c r="G5528" s="15"/>
      <c r="H5528" s="15"/>
      <c r="I5528" s="15"/>
      <c r="J5528" s="15"/>
      <c r="K5528" s="15"/>
      <c r="L5528" s="15"/>
      <c r="M5528" s="15"/>
      <c r="N5528" s="15"/>
      <c r="O5528" s="15"/>
      <c r="P5528" s="15"/>
      <c r="Q5528" s="15"/>
      <c r="R5528" s="15"/>
      <c r="S5528" s="15"/>
      <c r="T5528" s="15"/>
      <c r="U5528" s="15"/>
      <c r="V5528" s="15"/>
      <c r="W5528" s="15"/>
      <c r="X5528" s="36"/>
      <c r="Y5528" s="15"/>
    </row>
    <row r="5529" spans="2:25" x14ac:dyDescent="0.2">
      <c r="B5529" s="35"/>
      <c r="C5529" s="15"/>
      <c r="D5529" s="15"/>
      <c r="E5529" s="15"/>
      <c r="F5529" s="15"/>
      <c r="G5529" s="15"/>
      <c r="H5529" s="15"/>
      <c r="I5529" s="15"/>
      <c r="J5529" s="15"/>
      <c r="K5529" s="15"/>
      <c r="L5529" s="15"/>
      <c r="M5529" s="15"/>
      <c r="N5529" s="15"/>
      <c r="O5529" s="15"/>
      <c r="P5529" s="15"/>
      <c r="Q5529" s="15"/>
      <c r="R5529" s="15"/>
      <c r="S5529" s="15"/>
      <c r="T5529" s="15"/>
      <c r="U5529" s="15"/>
      <c r="V5529" s="15"/>
      <c r="W5529" s="15"/>
      <c r="X5529" s="36"/>
      <c r="Y5529" s="15"/>
    </row>
    <row r="5530" spans="2:25" x14ac:dyDescent="0.2">
      <c r="B5530" s="35"/>
      <c r="C5530" s="15"/>
      <c r="D5530" s="15"/>
      <c r="E5530" s="15"/>
      <c r="F5530" s="15"/>
      <c r="G5530" s="15"/>
      <c r="H5530" s="15"/>
      <c r="I5530" s="15"/>
      <c r="J5530" s="15"/>
      <c r="K5530" s="15"/>
      <c r="L5530" s="15"/>
      <c r="M5530" s="15"/>
      <c r="N5530" s="15"/>
      <c r="O5530" s="15"/>
      <c r="P5530" s="15"/>
      <c r="Q5530" s="15"/>
      <c r="R5530" s="15"/>
      <c r="S5530" s="15"/>
      <c r="T5530" s="15"/>
      <c r="U5530" s="15"/>
      <c r="V5530" s="15"/>
      <c r="W5530" s="15"/>
      <c r="X5530" s="36"/>
      <c r="Y5530" s="15"/>
    </row>
    <row r="5531" spans="2:25" x14ac:dyDescent="0.2">
      <c r="B5531" s="35"/>
      <c r="C5531" s="15"/>
      <c r="D5531" s="15"/>
      <c r="E5531" s="15"/>
      <c r="F5531" s="15"/>
      <c r="G5531" s="15"/>
      <c r="H5531" s="15"/>
      <c r="I5531" s="15"/>
      <c r="J5531" s="15"/>
      <c r="K5531" s="15"/>
      <c r="L5531" s="15"/>
      <c r="M5531" s="15"/>
      <c r="N5531" s="15"/>
      <c r="O5531" s="15"/>
      <c r="P5531" s="15"/>
      <c r="Q5531" s="15"/>
      <c r="R5531" s="15"/>
      <c r="S5531" s="15"/>
      <c r="T5531" s="15"/>
      <c r="U5531" s="15"/>
      <c r="V5531" s="15"/>
      <c r="W5531" s="15"/>
      <c r="X5531" s="36"/>
      <c r="Y5531" s="15"/>
    </row>
    <row r="5532" spans="2:25" x14ac:dyDescent="0.2">
      <c r="B5532" s="35"/>
      <c r="C5532" s="15"/>
      <c r="D5532" s="15"/>
      <c r="E5532" s="15"/>
      <c r="F5532" s="15"/>
      <c r="G5532" s="15"/>
      <c r="H5532" s="15"/>
      <c r="I5532" s="15"/>
      <c r="J5532" s="15"/>
      <c r="K5532" s="15"/>
      <c r="L5532" s="15"/>
      <c r="M5532" s="15"/>
      <c r="N5532" s="15"/>
      <c r="O5532" s="15"/>
      <c r="P5532" s="15"/>
      <c r="Q5532" s="15"/>
      <c r="R5532" s="15"/>
      <c r="S5532" s="15"/>
      <c r="T5532" s="15"/>
      <c r="U5532" s="15"/>
      <c r="V5532" s="15"/>
      <c r="W5532" s="15"/>
      <c r="X5532" s="36"/>
      <c r="Y5532" s="15"/>
    </row>
    <row r="5533" spans="2:25" x14ac:dyDescent="0.2">
      <c r="B5533" s="35"/>
      <c r="C5533" s="15"/>
      <c r="D5533" s="15"/>
      <c r="E5533" s="15"/>
      <c r="F5533" s="15"/>
      <c r="G5533" s="15"/>
      <c r="H5533" s="15"/>
      <c r="I5533" s="15"/>
      <c r="J5533" s="15"/>
      <c r="K5533" s="15"/>
      <c r="L5533" s="15"/>
      <c r="M5533" s="15"/>
      <c r="N5533" s="15"/>
      <c r="O5533" s="15"/>
      <c r="P5533" s="15"/>
      <c r="Q5533" s="15"/>
      <c r="R5533" s="15"/>
      <c r="S5533" s="15"/>
      <c r="T5533" s="15"/>
      <c r="U5533" s="15"/>
      <c r="V5533" s="15"/>
      <c r="W5533" s="15"/>
      <c r="X5533" s="36"/>
      <c r="Y5533" s="15"/>
    </row>
    <row r="5534" spans="2:25" x14ac:dyDescent="0.2">
      <c r="B5534" s="35"/>
      <c r="C5534" s="15"/>
      <c r="D5534" s="15"/>
      <c r="E5534" s="15"/>
      <c r="F5534" s="15"/>
      <c r="G5534" s="15"/>
      <c r="H5534" s="15"/>
      <c r="I5534" s="15"/>
      <c r="J5534" s="15"/>
      <c r="K5534" s="15"/>
      <c r="L5534" s="15"/>
      <c r="M5534" s="15"/>
      <c r="N5534" s="15"/>
      <c r="O5534" s="15"/>
      <c r="P5534" s="15"/>
      <c r="Q5534" s="15"/>
      <c r="R5534" s="15"/>
      <c r="S5534" s="15"/>
      <c r="T5534" s="15"/>
      <c r="U5534" s="15"/>
      <c r="V5534" s="15"/>
      <c r="W5534" s="15"/>
      <c r="X5534" s="36"/>
      <c r="Y5534" s="15"/>
    </row>
    <row r="5535" spans="2:25" x14ac:dyDescent="0.2">
      <c r="B5535" s="35"/>
      <c r="C5535" s="15"/>
      <c r="D5535" s="15"/>
      <c r="E5535" s="15"/>
      <c r="F5535" s="15"/>
      <c r="G5535" s="15"/>
      <c r="H5535" s="15"/>
      <c r="I5535" s="15"/>
      <c r="J5535" s="15"/>
      <c r="K5535" s="15"/>
      <c r="L5535" s="15"/>
      <c r="M5535" s="15"/>
      <c r="N5535" s="15"/>
      <c r="O5535" s="15"/>
      <c r="P5535" s="15"/>
      <c r="Q5535" s="15"/>
      <c r="R5535" s="15"/>
      <c r="S5535" s="15"/>
      <c r="T5535" s="15"/>
      <c r="U5535" s="15"/>
      <c r="V5535" s="15"/>
      <c r="W5535" s="15"/>
      <c r="X5535" s="36"/>
      <c r="Y5535" s="15"/>
    </row>
    <row r="5536" spans="2:25" x14ac:dyDescent="0.2">
      <c r="B5536" s="35"/>
      <c r="C5536" s="15"/>
      <c r="D5536" s="15"/>
      <c r="E5536" s="15"/>
      <c r="F5536" s="15"/>
      <c r="G5536" s="15"/>
      <c r="H5536" s="15"/>
      <c r="I5536" s="15"/>
      <c r="J5536" s="15"/>
      <c r="K5536" s="15"/>
      <c r="L5536" s="15"/>
      <c r="M5536" s="15"/>
      <c r="N5536" s="15"/>
      <c r="O5536" s="15"/>
      <c r="P5536" s="15"/>
      <c r="Q5536" s="15"/>
      <c r="R5536" s="15"/>
      <c r="S5536" s="15"/>
      <c r="T5536" s="15"/>
      <c r="U5536" s="15"/>
      <c r="V5536" s="15"/>
      <c r="W5536" s="15"/>
      <c r="X5536" s="36"/>
      <c r="Y5536" s="15"/>
    </row>
    <row r="5537" spans="2:25" x14ac:dyDescent="0.2">
      <c r="B5537" s="35"/>
      <c r="C5537" s="15"/>
      <c r="D5537" s="15"/>
      <c r="E5537" s="15"/>
      <c r="F5537" s="15"/>
      <c r="G5537" s="15"/>
      <c r="H5537" s="15"/>
      <c r="I5537" s="15"/>
      <c r="J5537" s="15"/>
      <c r="K5537" s="15"/>
      <c r="L5537" s="15"/>
      <c r="M5537" s="15"/>
      <c r="N5537" s="15"/>
      <c r="O5537" s="15"/>
      <c r="P5537" s="15"/>
      <c r="Q5537" s="15"/>
      <c r="R5537" s="15"/>
      <c r="S5537" s="15"/>
      <c r="T5537" s="15"/>
      <c r="U5537" s="15"/>
      <c r="V5537" s="15"/>
      <c r="W5537" s="15"/>
      <c r="X5537" s="36"/>
      <c r="Y5537" s="15"/>
    </row>
    <row r="5538" spans="2:25" x14ac:dyDescent="0.2">
      <c r="B5538" s="35"/>
      <c r="C5538" s="15"/>
      <c r="D5538" s="15"/>
      <c r="E5538" s="15"/>
      <c r="F5538" s="15"/>
      <c r="G5538" s="15"/>
      <c r="H5538" s="15"/>
      <c r="I5538" s="15"/>
      <c r="J5538" s="15"/>
      <c r="K5538" s="15"/>
      <c r="L5538" s="15"/>
      <c r="M5538" s="15"/>
      <c r="N5538" s="15"/>
      <c r="O5538" s="15"/>
      <c r="P5538" s="15"/>
      <c r="Q5538" s="15"/>
      <c r="R5538" s="15"/>
      <c r="S5538" s="15"/>
      <c r="T5538" s="15"/>
      <c r="U5538" s="15"/>
      <c r="V5538" s="15"/>
      <c r="W5538" s="15"/>
      <c r="X5538" s="36"/>
      <c r="Y5538" s="15"/>
    </row>
    <row r="5539" spans="2:25" x14ac:dyDescent="0.2">
      <c r="B5539" s="35"/>
      <c r="C5539" s="15"/>
      <c r="D5539" s="15"/>
      <c r="E5539" s="15"/>
      <c r="F5539" s="15"/>
      <c r="G5539" s="15"/>
      <c r="H5539" s="15"/>
      <c r="I5539" s="15"/>
      <c r="J5539" s="15"/>
      <c r="K5539" s="15"/>
      <c r="L5539" s="15"/>
      <c r="M5539" s="15"/>
      <c r="N5539" s="15"/>
      <c r="O5539" s="15"/>
      <c r="P5539" s="15"/>
      <c r="Q5539" s="15"/>
      <c r="R5539" s="15"/>
      <c r="S5539" s="15"/>
      <c r="T5539" s="15"/>
      <c r="U5539" s="15"/>
      <c r="V5539" s="15"/>
      <c r="W5539" s="15"/>
      <c r="X5539" s="36"/>
      <c r="Y5539" s="15"/>
    </row>
    <row r="5540" spans="2:25" x14ac:dyDescent="0.2">
      <c r="B5540" s="35"/>
      <c r="C5540" s="15"/>
      <c r="D5540" s="15"/>
      <c r="E5540" s="15"/>
      <c r="F5540" s="15"/>
      <c r="G5540" s="15"/>
      <c r="H5540" s="15"/>
      <c r="I5540" s="15"/>
      <c r="J5540" s="15"/>
      <c r="K5540" s="15"/>
      <c r="L5540" s="15"/>
      <c r="M5540" s="15"/>
      <c r="N5540" s="15"/>
      <c r="O5540" s="15"/>
      <c r="P5540" s="15"/>
      <c r="Q5540" s="15"/>
      <c r="R5540" s="15"/>
      <c r="S5540" s="15"/>
      <c r="T5540" s="15"/>
      <c r="U5540" s="15"/>
      <c r="V5540" s="15"/>
      <c r="W5540" s="15"/>
      <c r="X5540" s="36"/>
      <c r="Y5540" s="15"/>
    </row>
    <row r="5541" spans="2:25" x14ac:dyDescent="0.2">
      <c r="B5541" s="35"/>
      <c r="C5541" s="15"/>
      <c r="D5541" s="15"/>
      <c r="E5541" s="15"/>
      <c r="F5541" s="15"/>
      <c r="G5541" s="15"/>
      <c r="H5541" s="15"/>
      <c r="I5541" s="15"/>
      <c r="J5541" s="15"/>
      <c r="K5541" s="15"/>
      <c r="L5541" s="15"/>
      <c r="M5541" s="15"/>
      <c r="N5541" s="15"/>
      <c r="O5541" s="15"/>
      <c r="P5541" s="15"/>
      <c r="Q5541" s="15"/>
      <c r="R5541" s="15"/>
      <c r="S5541" s="15"/>
      <c r="T5541" s="15"/>
      <c r="U5541" s="15"/>
      <c r="V5541" s="15"/>
      <c r="W5541" s="15"/>
      <c r="X5541" s="36"/>
      <c r="Y5541" s="15"/>
    </row>
    <row r="5542" spans="2:25" x14ac:dyDescent="0.2">
      <c r="B5542" s="35"/>
      <c r="C5542" s="15"/>
      <c r="D5542" s="15"/>
      <c r="E5542" s="15"/>
      <c r="F5542" s="15"/>
      <c r="G5542" s="15"/>
      <c r="H5542" s="15"/>
      <c r="I5542" s="15"/>
      <c r="J5542" s="15"/>
      <c r="K5542" s="15"/>
      <c r="L5542" s="15"/>
      <c r="M5542" s="15"/>
      <c r="N5542" s="15"/>
      <c r="O5542" s="15"/>
      <c r="P5542" s="15"/>
      <c r="Q5542" s="15"/>
      <c r="R5542" s="15"/>
      <c r="S5542" s="15"/>
      <c r="T5542" s="15"/>
      <c r="U5542" s="15"/>
      <c r="V5542" s="15"/>
      <c r="W5542" s="15"/>
      <c r="X5542" s="36"/>
      <c r="Y5542" s="15"/>
    </row>
    <row r="5543" spans="2:25" x14ac:dyDescent="0.2">
      <c r="B5543" s="35"/>
      <c r="C5543" s="15"/>
      <c r="D5543" s="15"/>
      <c r="E5543" s="15"/>
      <c r="F5543" s="15"/>
      <c r="G5543" s="15"/>
      <c r="H5543" s="15"/>
      <c r="I5543" s="15"/>
      <c r="J5543" s="15"/>
      <c r="K5543" s="15"/>
      <c r="L5543" s="15"/>
      <c r="M5543" s="15"/>
      <c r="N5543" s="15"/>
      <c r="O5543" s="15"/>
      <c r="P5543" s="15"/>
      <c r="Q5543" s="15"/>
      <c r="R5543" s="15"/>
      <c r="S5543" s="15"/>
      <c r="T5543" s="15"/>
      <c r="U5543" s="15"/>
      <c r="V5543" s="15"/>
      <c r="W5543" s="15"/>
      <c r="X5543" s="36"/>
      <c r="Y5543" s="15"/>
    </row>
    <row r="5544" spans="2:25" x14ac:dyDescent="0.2">
      <c r="B5544" s="35"/>
      <c r="C5544" s="15"/>
      <c r="D5544" s="15"/>
      <c r="E5544" s="15"/>
      <c r="F5544" s="15"/>
      <c r="G5544" s="15"/>
      <c r="H5544" s="15"/>
      <c r="I5544" s="15"/>
      <c r="J5544" s="15"/>
      <c r="K5544" s="15"/>
      <c r="L5544" s="15"/>
      <c r="M5544" s="15"/>
      <c r="N5544" s="15"/>
      <c r="O5544" s="15"/>
      <c r="P5544" s="15"/>
      <c r="Q5544" s="15"/>
      <c r="R5544" s="15"/>
      <c r="S5544" s="15"/>
      <c r="T5544" s="15"/>
      <c r="U5544" s="15"/>
      <c r="V5544" s="15"/>
      <c r="W5544" s="15"/>
      <c r="X5544" s="36"/>
      <c r="Y5544" s="15"/>
    </row>
    <row r="5545" spans="2:25" x14ac:dyDescent="0.2">
      <c r="B5545" s="35"/>
      <c r="C5545" s="15"/>
      <c r="D5545" s="15"/>
      <c r="E5545" s="15"/>
      <c r="F5545" s="15"/>
      <c r="G5545" s="15"/>
      <c r="H5545" s="15"/>
      <c r="I5545" s="15"/>
      <c r="J5545" s="15"/>
      <c r="K5545" s="15"/>
      <c r="L5545" s="15"/>
      <c r="M5545" s="15"/>
      <c r="N5545" s="15"/>
      <c r="O5545" s="15"/>
      <c r="P5545" s="15"/>
      <c r="Q5545" s="15"/>
      <c r="R5545" s="15"/>
      <c r="S5545" s="15"/>
      <c r="T5545" s="15"/>
      <c r="U5545" s="15"/>
      <c r="V5545" s="15"/>
      <c r="W5545" s="15"/>
      <c r="X5545" s="36"/>
      <c r="Y5545" s="15"/>
    </row>
    <row r="5546" spans="2:25" x14ac:dyDescent="0.2">
      <c r="B5546" s="35"/>
      <c r="C5546" s="15"/>
      <c r="D5546" s="15"/>
      <c r="E5546" s="15"/>
      <c r="F5546" s="15"/>
      <c r="G5546" s="15"/>
      <c r="H5546" s="15"/>
      <c r="I5546" s="15"/>
      <c r="J5546" s="15"/>
      <c r="K5546" s="15"/>
      <c r="L5546" s="15"/>
      <c r="M5546" s="15"/>
      <c r="N5546" s="15"/>
      <c r="O5546" s="15"/>
      <c r="P5546" s="15"/>
      <c r="Q5546" s="15"/>
      <c r="R5546" s="15"/>
      <c r="S5546" s="15"/>
      <c r="T5546" s="15"/>
      <c r="U5546" s="15"/>
      <c r="V5546" s="15"/>
      <c r="W5546" s="15"/>
      <c r="X5546" s="36"/>
      <c r="Y5546" s="15"/>
    </row>
    <row r="5547" spans="2:25" x14ac:dyDescent="0.2">
      <c r="B5547" s="35"/>
      <c r="C5547" s="15"/>
      <c r="D5547" s="15"/>
      <c r="E5547" s="15"/>
      <c r="F5547" s="15"/>
      <c r="G5547" s="15"/>
      <c r="H5547" s="15"/>
      <c r="I5547" s="15"/>
      <c r="J5547" s="15"/>
      <c r="K5547" s="15"/>
      <c r="L5547" s="15"/>
      <c r="M5547" s="15"/>
      <c r="N5547" s="15"/>
      <c r="O5547" s="15"/>
      <c r="P5547" s="15"/>
      <c r="Q5547" s="15"/>
      <c r="R5547" s="15"/>
      <c r="S5547" s="15"/>
      <c r="T5547" s="15"/>
      <c r="U5547" s="15"/>
      <c r="V5547" s="15"/>
      <c r="W5547" s="15"/>
      <c r="X5547" s="36"/>
      <c r="Y5547" s="15"/>
    </row>
    <row r="5548" spans="2:25" x14ac:dyDescent="0.2">
      <c r="B5548" s="35"/>
      <c r="C5548" s="15"/>
      <c r="D5548" s="15"/>
      <c r="E5548" s="15"/>
      <c r="F5548" s="15"/>
      <c r="G5548" s="15"/>
      <c r="H5548" s="15"/>
      <c r="I5548" s="15"/>
      <c r="J5548" s="15"/>
      <c r="K5548" s="15"/>
      <c r="L5548" s="15"/>
      <c r="M5548" s="15"/>
      <c r="N5548" s="15"/>
      <c r="O5548" s="15"/>
      <c r="P5548" s="15"/>
      <c r="Q5548" s="15"/>
      <c r="R5548" s="15"/>
      <c r="S5548" s="15"/>
      <c r="T5548" s="15"/>
      <c r="U5548" s="15"/>
      <c r="V5548" s="15"/>
      <c r="W5548" s="15"/>
      <c r="X5548" s="36"/>
      <c r="Y5548" s="15"/>
    </row>
    <row r="5549" spans="2:25" x14ac:dyDescent="0.2">
      <c r="B5549" s="35"/>
      <c r="C5549" s="15"/>
      <c r="D5549" s="15"/>
      <c r="E5549" s="15"/>
      <c r="F5549" s="15"/>
      <c r="G5549" s="15"/>
      <c r="H5549" s="15"/>
      <c r="I5549" s="15"/>
      <c r="J5549" s="15"/>
      <c r="K5549" s="15"/>
      <c r="L5549" s="15"/>
      <c r="M5549" s="15"/>
      <c r="N5549" s="15"/>
      <c r="O5549" s="15"/>
      <c r="P5549" s="15"/>
      <c r="Q5549" s="15"/>
      <c r="R5549" s="15"/>
      <c r="S5549" s="15"/>
      <c r="T5549" s="15"/>
      <c r="U5549" s="15"/>
      <c r="V5549" s="15"/>
      <c r="W5549" s="15"/>
      <c r="X5549" s="36"/>
      <c r="Y5549" s="15"/>
    </row>
    <row r="5550" spans="2:25" x14ac:dyDescent="0.2">
      <c r="B5550" s="35"/>
      <c r="C5550" s="15"/>
      <c r="D5550" s="15"/>
      <c r="E5550" s="15"/>
      <c r="F5550" s="15"/>
      <c r="G5550" s="15"/>
      <c r="H5550" s="15"/>
      <c r="I5550" s="15"/>
      <c r="J5550" s="15"/>
      <c r="K5550" s="15"/>
      <c r="L5550" s="15"/>
      <c r="M5550" s="15"/>
      <c r="N5550" s="15"/>
      <c r="O5550" s="15"/>
      <c r="P5550" s="15"/>
      <c r="Q5550" s="15"/>
      <c r="R5550" s="15"/>
      <c r="S5550" s="15"/>
      <c r="T5550" s="15"/>
      <c r="U5550" s="15"/>
      <c r="V5550" s="15"/>
      <c r="W5550" s="15"/>
      <c r="X5550" s="36"/>
      <c r="Y5550" s="15"/>
    </row>
    <row r="5551" spans="2:25" x14ac:dyDescent="0.2">
      <c r="B5551" s="35"/>
      <c r="C5551" s="15"/>
      <c r="D5551" s="15"/>
      <c r="E5551" s="15"/>
      <c r="F5551" s="15"/>
      <c r="G5551" s="15"/>
      <c r="H5551" s="15"/>
      <c r="I5551" s="15"/>
      <c r="J5551" s="15"/>
      <c r="K5551" s="15"/>
      <c r="L5551" s="15"/>
      <c r="M5551" s="15"/>
      <c r="N5551" s="15"/>
      <c r="O5551" s="15"/>
      <c r="P5551" s="15"/>
      <c r="Q5551" s="15"/>
      <c r="R5551" s="15"/>
      <c r="S5551" s="15"/>
      <c r="T5551" s="15"/>
      <c r="U5551" s="15"/>
      <c r="V5551" s="15"/>
      <c r="W5551" s="15"/>
      <c r="X5551" s="36"/>
      <c r="Y5551" s="15"/>
    </row>
    <row r="5552" spans="2:25" x14ac:dyDescent="0.2">
      <c r="B5552" s="35"/>
      <c r="C5552" s="15"/>
      <c r="D5552" s="15"/>
      <c r="E5552" s="15"/>
      <c r="F5552" s="15"/>
      <c r="G5552" s="15"/>
      <c r="H5552" s="15"/>
      <c r="I5552" s="15"/>
      <c r="J5552" s="15"/>
      <c r="K5552" s="15"/>
      <c r="L5552" s="15"/>
      <c r="M5552" s="15"/>
      <c r="N5552" s="15"/>
      <c r="O5552" s="15"/>
      <c r="P5552" s="15"/>
      <c r="Q5552" s="15"/>
      <c r="R5552" s="15"/>
      <c r="S5552" s="15"/>
      <c r="T5552" s="15"/>
      <c r="U5552" s="15"/>
      <c r="V5552" s="15"/>
      <c r="W5552" s="15"/>
      <c r="X5552" s="36"/>
      <c r="Y5552" s="15"/>
    </row>
    <row r="5553" spans="2:25" x14ac:dyDescent="0.2">
      <c r="B5553" s="35"/>
      <c r="C5553" s="15"/>
      <c r="D5553" s="15"/>
      <c r="E5553" s="15"/>
      <c r="F5553" s="15"/>
      <c r="G5553" s="15"/>
      <c r="H5553" s="15"/>
      <c r="I5553" s="15"/>
      <c r="J5553" s="15"/>
      <c r="K5553" s="15"/>
      <c r="L5553" s="15"/>
      <c r="M5553" s="15"/>
      <c r="N5553" s="15"/>
      <c r="O5553" s="15"/>
      <c r="P5553" s="15"/>
      <c r="Q5553" s="15"/>
      <c r="R5553" s="15"/>
      <c r="S5553" s="15"/>
      <c r="T5553" s="15"/>
      <c r="U5553" s="15"/>
      <c r="V5553" s="15"/>
      <c r="W5553" s="15"/>
      <c r="X5553" s="36"/>
      <c r="Y5553" s="15"/>
    </row>
    <row r="5554" spans="2:25" x14ac:dyDescent="0.2">
      <c r="B5554" s="35"/>
      <c r="C5554" s="15"/>
      <c r="D5554" s="15"/>
      <c r="E5554" s="15"/>
      <c r="F5554" s="15"/>
      <c r="G5554" s="15"/>
      <c r="H5554" s="15"/>
      <c r="I5554" s="15"/>
      <c r="J5554" s="15"/>
      <c r="K5554" s="15"/>
      <c r="L5554" s="15"/>
      <c r="M5554" s="15"/>
      <c r="N5554" s="15"/>
      <c r="O5554" s="15"/>
      <c r="P5554" s="15"/>
      <c r="Q5554" s="15"/>
      <c r="R5554" s="15"/>
      <c r="S5554" s="15"/>
      <c r="T5554" s="15"/>
      <c r="U5554" s="15"/>
      <c r="V5554" s="15"/>
      <c r="W5554" s="15"/>
      <c r="X5554" s="36"/>
      <c r="Y5554" s="15"/>
    </row>
    <row r="5555" spans="2:25" x14ac:dyDescent="0.2">
      <c r="B5555" s="35"/>
      <c r="C5555" s="15"/>
      <c r="D5555" s="15"/>
      <c r="E5555" s="15"/>
      <c r="F5555" s="15"/>
      <c r="G5555" s="15"/>
      <c r="H5555" s="15"/>
      <c r="I5555" s="15"/>
      <c r="J5555" s="15"/>
      <c r="K5555" s="15"/>
      <c r="L5555" s="15"/>
      <c r="M5555" s="15"/>
      <c r="N5555" s="15"/>
      <c r="O5555" s="15"/>
      <c r="P5555" s="15"/>
      <c r="Q5555" s="15"/>
      <c r="R5555" s="15"/>
      <c r="S5555" s="15"/>
      <c r="T5555" s="15"/>
      <c r="U5555" s="15"/>
      <c r="V5555" s="15"/>
      <c r="W5555" s="15"/>
      <c r="X5555" s="36"/>
      <c r="Y5555" s="15"/>
    </row>
    <row r="5556" spans="2:25" x14ac:dyDescent="0.2">
      <c r="B5556" s="35"/>
      <c r="C5556" s="15"/>
      <c r="D5556" s="15"/>
      <c r="E5556" s="15"/>
      <c r="F5556" s="15"/>
      <c r="G5556" s="15"/>
      <c r="H5556" s="15"/>
      <c r="I5556" s="15"/>
      <c r="J5556" s="15"/>
      <c r="K5556" s="15"/>
      <c r="L5556" s="15"/>
      <c r="M5556" s="15"/>
      <c r="N5556" s="15"/>
      <c r="O5556" s="15"/>
      <c r="P5556" s="15"/>
      <c r="Q5556" s="15"/>
      <c r="R5556" s="15"/>
      <c r="S5556" s="15"/>
      <c r="T5556" s="15"/>
      <c r="U5556" s="15"/>
      <c r="V5556" s="15"/>
      <c r="W5556" s="15"/>
      <c r="X5556" s="36"/>
      <c r="Y5556" s="15"/>
    </row>
    <row r="5557" spans="2:25" x14ac:dyDescent="0.2">
      <c r="B5557" s="35"/>
      <c r="C5557" s="15"/>
      <c r="D5557" s="15"/>
      <c r="E5557" s="15"/>
      <c r="F5557" s="15"/>
      <c r="G5557" s="15"/>
      <c r="H5557" s="15"/>
      <c r="I5557" s="15"/>
      <c r="J5557" s="15"/>
      <c r="K5557" s="15"/>
      <c r="L5557" s="15"/>
      <c r="M5557" s="15"/>
      <c r="N5557" s="15"/>
      <c r="O5557" s="15"/>
      <c r="P5557" s="15"/>
      <c r="Q5557" s="15"/>
      <c r="R5557" s="15"/>
      <c r="S5557" s="15"/>
      <c r="T5557" s="15"/>
      <c r="U5557" s="15"/>
      <c r="V5557" s="15"/>
      <c r="W5557" s="15"/>
      <c r="X5557" s="36"/>
      <c r="Y5557" s="15"/>
    </row>
    <row r="5558" spans="2:25" x14ac:dyDescent="0.2">
      <c r="B5558" s="35"/>
      <c r="C5558" s="15"/>
      <c r="D5558" s="15"/>
      <c r="E5558" s="15"/>
      <c r="F5558" s="15"/>
      <c r="G5558" s="15"/>
      <c r="H5558" s="15"/>
      <c r="I5558" s="15"/>
      <c r="J5558" s="15"/>
      <c r="K5558" s="15"/>
      <c r="L5558" s="15"/>
      <c r="M5558" s="15"/>
      <c r="N5558" s="15"/>
      <c r="O5558" s="15"/>
      <c r="P5558" s="15"/>
      <c r="Q5558" s="15"/>
      <c r="R5558" s="15"/>
      <c r="S5558" s="15"/>
      <c r="T5558" s="15"/>
      <c r="U5558" s="15"/>
      <c r="V5558" s="15"/>
      <c r="W5558" s="15"/>
      <c r="X5558" s="36"/>
      <c r="Y5558" s="15"/>
    </row>
    <row r="5559" spans="2:25" x14ac:dyDescent="0.2">
      <c r="B5559" s="35"/>
      <c r="C5559" s="15"/>
      <c r="D5559" s="15"/>
      <c r="E5559" s="15"/>
      <c r="F5559" s="15"/>
      <c r="G5559" s="15"/>
      <c r="H5559" s="15"/>
      <c r="I5559" s="15"/>
      <c r="J5559" s="15"/>
      <c r="K5559" s="15"/>
      <c r="L5559" s="15"/>
      <c r="M5559" s="15"/>
      <c r="N5559" s="15"/>
      <c r="O5559" s="15"/>
      <c r="P5559" s="15"/>
      <c r="Q5559" s="15"/>
      <c r="R5559" s="15"/>
      <c r="S5559" s="15"/>
      <c r="T5559" s="15"/>
      <c r="U5559" s="15"/>
      <c r="V5559" s="15"/>
      <c r="W5559" s="15"/>
      <c r="X5559" s="36"/>
      <c r="Y5559" s="15"/>
    </row>
    <row r="5560" spans="2:25" x14ac:dyDescent="0.2">
      <c r="B5560" s="35"/>
      <c r="C5560" s="15"/>
      <c r="D5560" s="15"/>
      <c r="E5560" s="15"/>
      <c r="F5560" s="15"/>
      <c r="G5560" s="15"/>
      <c r="H5560" s="15"/>
      <c r="I5560" s="15"/>
      <c r="J5560" s="15"/>
      <c r="K5560" s="15"/>
      <c r="L5560" s="15"/>
      <c r="M5560" s="15"/>
      <c r="N5560" s="15"/>
      <c r="O5560" s="15"/>
      <c r="P5560" s="15"/>
      <c r="Q5560" s="15"/>
      <c r="R5560" s="15"/>
      <c r="S5560" s="15"/>
      <c r="T5560" s="15"/>
      <c r="U5560" s="15"/>
      <c r="V5560" s="15"/>
      <c r="W5560" s="15"/>
      <c r="X5560" s="36"/>
      <c r="Y5560" s="15"/>
    </row>
    <row r="5561" spans="2:25" x14ac:dyDescent="0.2">
      <c r="B5561" s="35"/>
      <c r="C5561" s="15"/>
      <c r="D5561" s="15"/>
      <c r="E5561" s="15"/>
      <c r="F5561" s="15"/>
      <c r="G5561" s="15"/>
      <c r="H5561" s="15"/>
      <c r="I5561" s="15"/>
      <c r="J5561" s="15"/>
      <c r="K5561" s="15"/>
      <c r="L5561" s="15"/>
      <c r="M5561" s="15"/>
      <c r="N5561" s="15"/>
      <c r="O5561" s="15"/>
      <c r="P5561" s="15"/>
      <c r="Q5561" s="15"/>
      <c r="R5561" s="15"/>
      <c r="S5561" s="15"/>
      <c r="T5561" s="15"/>
      <c r="U5561" s="15"/>
      <c r="V5561" s="15"/>
      <c r="W5561" s="15"/>
      <c r="X5561" s="36"/>
      <c r="Y5561" s="15"/>
    </row>
    <row r="5562" spans="2:25" x14ac:dyDescent="0.2">
      <c r="B5562" s="35"/>
      <c r="C5562" s="15"/>
      <c r="D5562" s="15"/>
      <c r="E5562" s="15"/>
      <c r="F5562" s="15"/>
      <c r="G5562" s="15"/>
      <c r="H5562" s="15"/>
      <c r="I5562" s="15"/>
      <c r="J5562" s="15"/>
      <c r="K5562" s="15"/>
      <c r="L5562" s="15"/>
      <c r="M5562" s="15"/>
      <c r="N5562" s="15"/>
      <c r="O5562" s="15"/>
      <c r="P5562" s="15"/>
      <c r="Q5562" s="15"/>
      <c r="R5562" s="15"/>
      <c r="S5562" s="15"/>
      <c r="T5562" s="15"/>
      <c r="U5562" s="15"/>
      <c r="V5562" s="15"/>
      <c r="W5562" s="15"/>
      <c r="X5562" s="36"/>
      <c r="Y5562" s="15"/>
    </row>
    <row r="5563" spans="2:25" x14ac:dyDescent="0.2">
      <c r="B5563" s="35"/>
      <c r="C5563" s="15"/>
      <c r="D5563" s="15"/>
      <c r="E5563" s="15"/>
      <c r="F5563" s="15"/>
      <c r="G5563" s="15"/>
      <c r="H5563" s="15"/>
      <c r="I5563" s="15"/>
      <c r="J5563" s="15"/>
      <c r="K5563" s="15"/>
      <c r="L5563" s="15"/>
      <c r="M5563" s="15"/>
      <c r="N5563" s="15"/>
      <c r="O5563" s="15"/>
      <c r="P5563" s="15"/>
      <c r="Q5563" s="15"/>
      <c r="R5563" s="15"/>
      <c r="S5563" s="15"/>
      <c r="T5563" s="15"/>
      <c r="U5563" s="15"/>
      <c r="V5563" s="15"/>
      <c r="W5563" s="15"/>
      <c r="X5563" s="36"/>
      <c r="Y5563" s="15"/>
    </row>
    <row r="5564" spans="2:25" x14ac:dyDescent="0.2">
      <c r="B5564" s="35"/>
      <c r="C5564" s="15"/>
      <c r="D5564" s="15"/>
      <c r="E5564" s="15"/>
      <c r="F5564" s="15"/>
      <c r="G5564" s="15"/>
      <c r="H5564" s="15"/>
      <c r="I5564" s="15"/>
      <c r="J5564" s="15"/>
      <c r="K5564" s="15"/>
      <c r="L5564" s="15"/>
      <c r="M5564" s="15"/>
      <c r="N5564" s="15"/>
      <c r="O5564" s="15"/>
      <c r="P5564" s="15"/>
      <c r="Q5564" s="15"/>
      <c r="R5564" s="15"/>
      <c r="S5564" s="15"/>
      <c r="T5564" s="15"/>
      <c r="U5564" s="15"/>
      <c r="V5564" s="15"/>
      <c r="W5564" s="15"/>
      <c r="X5564" s="36"/>
      <c r="Y5564" s="15"/>
    </row>
    <row r="5565" spans="2:25" x14ac:dyDescent="0.2">
      <c r="B5565" s="35"/>
      <c r="C5565" s="15"/>
      <c r="D5565" s="15"/>
      <c r="E5565" s="15"/>
      <c r="F5565" s="15"/>
      <c r="G5565" s="15"/>
      <c r="H5565" s="15"/>
      <c r="I5565" s="15"/>
      <c r="J5565" s="15"/>
      <c r="K5565" s="15"/>
      <c r="L5565" s="15"/>
      <c r="M5565" s="15"/>
      <c r="N5565" s="15"/>
      <c r="O5565" s="15"/>
      <c r="P5565" s="15"/>
      <c r="Q5565" s="15"/>
      <c r="R5565" s="15"/>
      <c r="S5565" s="15"/>
      <c r="T5565" s="15"/>
      <c r="U5565" s="15"/>
      <c r="V5565" s="15"/>
      <c r="W5565" s="15"/>
      <c r="X5565" s="36"/>
      <c r="Y5565" s="15"/>
    </row>
    <row r="5566" spans="2:25" x14ac:dyDescent="0.2">
      <c r="B5566" s="35"/>
      <c r="C5566" s="15"/>
      <c r="D5566" s="15"/>
      <c r="E5566" s="15"/>
      <c r="F5566" s="15"/>
      <c r="G5566" s="15"/>
      <c r="H5566" s="15"/>
      <c r="I5566" s="15"/>
      <c r="J5566" s="15"/>
      <c r="K5566" s="15"/>
      <c r="L5566" s="15"/>
      <c r="M5566" s="15"/>
      <c r="N5566" s="15"/>
      <c r="O5566" s="15"/>
      <c r="P5566" s="15"/>
      <c r="Q5566" s="15"/>
      <c r="R5566" s="15"/>
      <c r="S5566" s="15"/>
      <c r="T5566" s="15"/>
      <c r="U5566" s="15"/>
      <c r="V5566" s="15"/>
      <c r="W5566" s="15"/>
      <c r="X5566" s="36"/>
      <c r="Y5566" s="15"/>
    </row>
    <row r="5567" spans="2:25" x14ac:dyDescent="0.2">
      <c r="B5567" s="35"/>
      <c r="C5567" s="15"/>
      <c r="D5567" s="15"/>
      <c r="E5567" s="15"/>
      <c r="F5567" s="15"/>
      <c r="G5567" s="15"/>
      <c r="H5567" s="15"/>
      <c r="I5567" s="15"/>
      <c r="J5567" s="15"/>
      <c r="K5567" s="15"/>
      <c r="L5567" s="15"/>
      <c r="M5567" s="15"/>
      <c r="N5567" s="15"/>
      <c r="O5567" s="15"/>
      <c r="P5567" s="15"/>
      <c r="Q5567" s="15"/>
      <c r="R5567" s="15"/>
      <c r="S5567" s="15"/>
      <c r="T5567" s="15"/>
      <c r="U5567" s="15"/>
      <c r="V5567" s="15"/>
      <c r="W5567" s="15"/>
      <c r="X5567" s="36"/>
      <c r="Y5567" s="15"/>
    </row>
    <row r="5568" spans="2:25" x14ac:dyDescent="0.2">
      <c r="B5568" s="35"/>
      <c r="C5568" s="15"/>
      <c r="D5568" s="15"/>
      <c r="E5568" s="15"/>
      <c r="F5568" s="15"/>
      <c r="G5568" s="15"/>
      <c r="H5568" s="15"/>
      <c r="I5568" s="15"/>
      <c r="J5568" s="15"/>
      <c r="K5568" s="15"/>
      <c r="L5568" s="15"/>
      <c r="M5568" s="15"/>
      <c r="N5568" s="15"/>
      <c r="O5568" s="15"/>
      <c r="P5568" s="15"/>
      <c r="Q5568" s="15"/>
      <c r="R5568" s="15"/>
      <c r="S5568" s="15"/>
      <c r="T5568" s="15"/>
      <c r="U5568" s="15"/>
      <c r="V5568" s="15"/>
      <c r="W5568" s="15"/>
      <c r="X5568" s="36"/>
      <c r="Y5568" s="15"/>
    </row>
    <row r="5569" spans="2:25" x14ac:dyDescent="0.2">
      <c r="B5569" s="35"/>
      <c r="C5569" s="15"/>
      <c r="D5569" s="15"/>
      <c r="E5569" s="15"/>
      <c r="F5569" s="15"/>
      <c r="G5569" s="15"/>
      <c r="H5569" s="15"/>
      <c r="I5569" s="15"/>
      <c r="J5569" s="15"/>
      <c r="K5569" s="15"/>
      <c r="L5569" s="15"/>
      <c r="M5569" s="15"/>
      <c r="N5569" s="15"/>
      <c r="O5569" s="15"/>
      <c r="P5569" s="15"/>
      <c r="Q5569" s="15"/>
      <c r="R5569" s="15"/>
      <c r="S5569" s="15"/>
      <c r="T5569" s="15"/>
      <c r="U5569" s="15"/>
      <c r="V5569" s="15"/>
      <c r="W5569" s="15"/>
      <c r="X5569" s="36"/>
      <c r="Y5569" s="15"/>
    </row>
    <row r="5570" spans="2:25" x14ac:dyDescent="0.2">
      <c r="B5570" s="35"/>
      <c r="C5570" s="15"/>
      <c r="D5570" s="15"/>
      <c r="E5570" s="15"/>
      <c r="F5570" s="15"/>
      <c r="G5570" s="15"/>
      <c r="H5570" s="15"/>
      <c r="I5570" s="15"/>
      <c r="J5570" s="15"/>
      <c r="K5570" s="15"/>
      <c r="L5570" s="15"/>
      <c r="M5570" s="15"/>
      <c r="N5570" s="15"/>
      <c r="O5570" s="15"/>
      <c r="P5570" s="15"/>
      <c r="Q5570" s="15"/>
      <c r="R5570" s="15"/>
      <c r="S5570" s="15"/>
      <c r="T5570" s="15"/>
      <c r="U5570" s="15"/>
      <c r="V5570" s="15"/>
      <c r="W5570" s="15"/>
      <c r="X5570" s="36"/>
      <c r="Y5570" s="15"/>
    </row>
    <row r="5571" spans="2:25" x14ac:dyDescent="0.2">
      <c r="B5571" s="35"/>
      <c r="C5571" s="15"/>
      <c r="D5571" s="15"/>
      <c r="E5571" s="15"/>
      <c r="F5571" s="15"/>
      <c r="G5571" s="15"/>
      <c r="H5571" s="15"/>
      <c r="I5571" s="15"/>
      <c r="J5571" s="15"/>
      <c r="K5571" s="15"/>
      <c r="L5571" s="15"/>
      <c r="M5571" s="15"/>
      <c r="N5571" s="15"/>
      <c r="O5571" s="15"/>
      <c r="P5571" s="15"/>
      <c r="Q5571" s="15"/>
      <c r="R5571" s="15"/>
      <c r="S5571" s="15"/>
      <c r="T5571" s="15"/>
      <c r="U5571" s="15"/>
      <c r="V5571" s="15"/>
      <c r="W5571" s="15"/>
      <c r="X5571" s="36"/>
      <c r="Y5571" s="15"/>
    </row>
    <row r="5572" spans="2:25" x14ac:dyDescent="0.2">
      <c r="B5572" s="35"/>
      <c r="C5572" s="15"/>
      <c r="D5572" s="15"/>
      <c r="E5572" s="15"/>
      <c r="F5572" s="15"/>
      <c r="G5572" s="15"/>
      <c r="H5572" s="15"/>
      <c r="I5572" s="15"/>
      <c r="J5572" s="15"/>
      <c r="K5572" s="15"/>
      <c r="L5572" s="15"/>
      <c r="M5572" s="15"/>
      <c r="N5572" s="15"/>
      <c r="O5572" s="15"/>
      <c r="P5572" s="15"/>
      <c r="Q5572" s="15"/>
      <c r="R5572" s="15"/>
      <c r="S5572" s="15"/>
      <c r="T5572" s="15"/>
      <c r="U5572" s="15"/>
      <c r="V5572" s="15"/>
      <c r="W5572" s="15"/>
      <c r="X5572" s="36"/>
      <c r="Y5572" s="15"/>
    </row>
    <row r="5573" spans="2:25" x14ac:dyDescent="0.2">
      <c r="B5573" s="35"/>
      <c r="C5573" s="15"/>
      <c r="D5573" s="15"/>
      <c r="E5573" s="15"/>
      <c r="F5573" s="15"/>
      <c r="G5573" s="15"/>
      <c r="H5573" s="15"/>
      <c r="I5573" s="15"/>
      <c r="J5573" s="15"/>
      <c r="K5573" s="15"/>
      <c r="L5573" s="15"/>
      <c r="M5573" s="15"/>
      <c r="N5573" s="15"/>
      <c r="O5573" s="15"/>
      <c r="P5573" s="15"/>
      <c r="Q5573" s="15"/>
      <c r="R5573" s="15"/>
      <c r="S5573" s="15"/>
      <c r="T5573" s="15"/>
      <c r="U5573" s="15"/>
      <c r="V5573" s="15"/>
      <c r="W5573" s="15"/>
      <c r="X5573" s="36"/>
      <c r="Y5573" s="15"/>
    </row>
    <row r="5574" spans="2:25" x14ac:dyDescent="0.2">
      <c r="B5574" s="35"/>
      <c r="C5574" s="15"/>
      <c r="D5574" s="15"/>
      <c r="E5574" s="15"/>
      <c r="F5574" s="15"/>
      <c r="G5574" s="15"/>
      <c r="H5574" s="15"/>
      <c r="I5574" s="15"/>
      <c r="J5574" s="15"/>
      <c r="K5574" s="15"/>
      <c r="L5574" s="15"/>
      <c r="M5574" s="15"/>
      <c r="N5574" s="15"/>
      <c r="O5574" s="15"/>
      <c r="P5574" s="15"/>
      <c r="Q5574" s="15"/>
      <c r="R5574" s="15"/>
      <c r="S5574" s="15"/>
      <c r="T5574" s="15"/>
      <c r="U5574" s="15"/>
      <c r="V5574" s="15"/>
      <c r="W5574" s="15"/>
      <c r="X5574" s="36"/>
      <c r="Y5574" s="15"/>
    </row>
    <row r="5575" spans="2:25" x14ac:dyDescent="0.2">
      <c r="B5575" s="35"/>
      <c r="C5575" s="15"/>
      <c r="D5575" s="15"/>
      <c r="E5575" s="15"/>
      <c r="F5575" s="15"/>
      <c r="G5575" s="15"/>
      <c r="H5575" s="15"/>
      <c r="I5575" s="15"/>
      <c r="J5575" s="15"/>
      <c r="K5575" s="15"/>
      <c r="L5575" s="15"/>
      <c r="M5575" s="15"/>
      <c r="N5575" s="15"/>
      <c r="O5575" s="15"/>
      <c r="P5575" s="15"/>
      <c r="Q5575" s="15"/>
      <c r="R5575" s="15"/>
      <c r="S5575" s="15"/>
      <c r="T5575" s="15"/>
      <c r="U5575" s="15"/>
      <c r="V5575" s="15"/>
      <c r="W5575" s="15"/>
      <c r="X5575" s="36"/>
      <c r="Y5575" s="15"/>
    </row>
    <row r="5576" spans="2:25" x14ac:dyDescent="0.2">
      <c r="B5576" s="35"/>
      <c r="C5576" s="15"/>
      <c r="D5576" s="15"/>
      <c r="E5576" s="15"/>
      <c r="F5576" s="15"/>
      <c r="G5576" s="15"/>
      <c r="H5576" s="15"/>
      <c r="I5576" s="15"/>
      <c r="J5576" s="15"/>
      <c r="K5576" s="15"/>
      <c r="L5576" s="15"/>
      <c r="M5576" s="15"/>
      <c r="N5576" s="15"/>
      <c r="O5576" s="15"/>
      <c r="P5576" s="15"/>
      <c r="Q5576" s="15"/>
      <c r="R5576" s="15"/>
      <c r="S5576" s="15"/>
      <c r="T5576" s="15"/>
      <c r="U5576" s="15"/>
      <c r="V5576" s="15"/>
      <c r="W5576" s="15"/>
      <c r="X5576" s="36"/>
      <c r="Y5576" s="15"/>
    </row>
    <row r="5577" spans="2:25" x14ac:dyDescent="0.2">
      <c r="B5577" s="35"/>
      <c r="C5577" s="15"/>
      <c r="D5577" s="15"/>
      <c r="E5577" s="15"/>
      <c r="F5577" s="15"/>
      <c r="G5577" s="15"/>
      <c r="H5577" s="15"/>
      <c r="I5577" s="15"/>
      <c r="J5577" s="15"/>
      <c r="K5577" s="15"/>
      <c r="L5577" s="15"/>
      <c r="M5577" s="15"/>
      <c r="N5577" s="15"/>
      <c r="O5577" s="15"/>
      <c r="P5577" s="15"/>
      <c r="Q5577" s="15"/>
      <c r="R5577" s="15"/>
      <c r="S5577" s="15"/>
      <c r="T5577" s="15"/>
      <c r="U5577" s="15"/>
      <c r="V5577" s="15"/>
      <c r="W5577" s="15"/>
      <c r="X5577" s="36"/>
      <c r="Y5577" s="15"/>
    </row>
    <row r="5578" spans="2:25" x14ac:dyDescent="0.2">
      <c r="B5578" s="35"/>
      <c r="C5578" s="15"/>
      <c r="D5578" s="15"/>
      <c r="E5578" s="15"/>
      <c r="F5578" s="15"/>
      <c r="G5578" s="15"/>
      <c r="H5578" s="15"/>
      <c r="I5578" s="15"/>
      <c r="J5578" s="15"/>
      <c r="K5578" s="15"/>
      <c r="L5578" s="15"/>
      <c r="M5578" s="15"/>
      <c r="N5578" s="15"/>
      <c r="O5578" s="15"/>
      <c r="P5578" s="15"/>
      <c r="Q5578" s="15"/>
      <c r="R5578" s="15"/>
      <c r="S5578" s="15"/>
      <c r="T5578" s="15"/>
      <c r="U5578" s="15"/>
      <c r="V5578" s="15"/>
      <c r="W5578" s="15"/>
      <c r="X5578" s="36"/>
      <c r="Y5578" s="15"/>
    </row>
    <row r="5579" spans="2:25" x14ac:dyDescent="0.2">
      <c r="B5579" s="35"/>
      <c r="C5579" s="15"/>
      <c r="D5579" s="15"/>
      <c r="E5579" s="15"/>
      <c r="F5579" s="15"/>
      <c r="G5579" s="15"/>
      <c r="H5579" s="15"/>
      <c r="I5579" s="15"/>
      <c r="J5579" s="15"/>
      <c r="K5579" s="15"/>
      <c r="L5579" s="15"/>
      <c r="M5579" s="15"/>
      <c r="N5579" s="15"/>
      <c r="O5579" s="15"/>
      <c r="P5579" s="15"/>
      <c r="Q5579" s="15"/>
      <c r="R5579" s="15"/>
      <c r="S5579" s="15"/>
      <c r="T5579" s="15"/>
      <c r="U5579" s="15"/>
      <c r="V5579" s="15"/>
      <c r="W5579" s="15"/>
      <c r="X5579" s="36"/>
      <c r="Y5579" s="15"/>
    </row>
    <row r="5580" spans="2:25" x14ac:dyDescent="0.2">
      <c r="B5580" s="35"/>
      <c r="C5580" s="15"/>
      <c r="D5580" s="15"/>
      <c r="E5580" s="15"/>
      <c r="F5580" s="15"/>
      <c r="G5580" s="15"/>
      <c r="H5580" s="15"/>
      <c r="I5580" s="15"/>
      <c r="J5580" s="15"/>
      <c r="K5580" s="15"/>
      <c r="L5580" s="15"/>
      <c r="M5580" s="15"/>
      <c r="N5580" s="15"/>
      <c r="O5580" s="15"/>
      <c r="P5580" s="15"/>
      <c r="Q5580" s="15"/>
      <c r="R5580" s="15"/>
      <c r="S5580" s="15"/>
      <c r="T5580" s="15"/>
      <c r="U5580" s="15"/>
      <c r="V5580" s="15"/>
      <c r="W5580" s="15"/>
      <c r="X5580" s="36"/>
      <c r="Y5580" s="15"/>
    </row>
    <row r="5581" spans="2:25" x14ac:dyDescent="0.2">
      <c r="B5581" s="35"/>
      <c r="C5581" s="15"/>
      <c r="D5581" s="15"/>
      <c r="E5581" s="15"/>
      <c r="F5581" s="15"/>
      <c r="G5581" s="15"/>
      <c r="H5581" s="15"/>
      <c r="I5581" s="15"/>
      <c r="J5581" s="15"/>
      <c r="K5581" s="15"/>
      <c r="L5581" s="15"/>
      <c r="M5581" s="15"/>
      <c r="N5581" s="15"/>
      <c r="O5581" s="15"/>
      <c r="P5581" s="15"/>
      <c r="Q5581" s="15"/>
      <c r="R5581" s="15"/>
      <c r="S5581" s="15"/>
      <c r="T5581" s="15"/>
      <c r="U5581" s="15"/>
      <c r="V5581" s="15"/>
      <c r="W5581" s="15"/>
      <c r="X5581" s="36"/>
      <c r="Y5581" s="15"/>
    </row>
    <row r="5582" spans="2:25" x14ac:dyDescent="0.2">
      <c r="B5582" s="35"/>
      <c r="C5582" s="15"/>
      <c r="D5582" s="15"/>
      <c r="E5582" s="15"/>
      <c r="F5582" s="15"/>
      <c r="G5582" s="15"/>
      <c r="H5582" s="15"/>
      <c r="I5582" s="15"/>
      <c r="J5582" s="15"/>
      <c r="K5582" s="15"/>
      <c r="L5582" s="15"/>
      <c r="M5582" s="15"/>
      <c r="N5582" s="15"/>
      <c r="O5582" s="15"/>
      <c r="P5582" s="15"/>
      <c r="Q5582" s="15"/>
      <c r="R5582" s="15"/>
      <c r="S5582" s="15"/>
      <c r="T5582" s="15"/>
      <c r="U5582" s="15"/>
      <c r="V5582" s="15"/>
      <c r="W5582" s="15"/>
      <c r="X5582" s="36"/>
      <c r="Y5582" s="15"/>
    </row>
    <row r="5583" spans="2:25" x14ac:dyDescent="0.2">
      <c r="B5583" s="35"/>
      <c r="C5583" s="15"/>
      <c r="D5583" s="15"/>
      <c r="E5583" s="15"/>
      <c r="F5583" s="15"/>
      <c r="G5583" s="15"/>
      <c r="H5583" s="15"/>
      <c r="I5583" s="15"/>
      <c r="J5583" s="15"/>
      <c r="K5583" s="15"/>
      <c r="L5583" s="15"/>
      <c r="M5583" s="15"/>
      <c r="N5583" s="15"/>
      <c r="O5583" s="15"/>
      <c r="P5583" s="15"/>
      <c r="Q5583" s="15"/>
      <c r="R5583" s="15"/>
      <c r="S5583" s="15"/>
      <c r="T5583" s="15"/>
      <c r="U5583" s="15"/>
      <c r="V5583" s="15"/>
      <c r="W5583" s="15"/>
      <c r="X5583" s="36"/>
      <c r="Y5583" s="15"/>
    </row>
    <row r="5584" spans="2:25" x14ac:dyDescent="0.2">
      <c r="B5584" s="35"/>
      <c r="C5584" s="15"/>
      <c r="D5584" s="15"/>
      <c r="E5584" s="15"/>
      <c r="F5584" s="15"/>
      <c r="G5584" s="15"/>
      <c r="H5584" s="15"/>
      <c r="I5584" s="15"/>
      <c r="J5584" s="15"/>
      <c r="K5584" s="15"/>
      <c r="L5584" s="15"/>
      <c r="M5584" s="15"/>
      <c r="N5584" s="15"/>
      <c r="O5584" s="15"/>
      <c r="P5584" s="15"/>
      <c r="Q5584" s="15"/>
      <c r="R5584" s="15"/>
      <c r="S5584" s="15"/>
      <c r="T5584" s="15"/>
      <c r="U5584" s="15"/>
      <c r="V5584" s="15"/>
      <c r="W5584" s="15"/>
      <c r="X5584" s="36"/>
      <c r="Y5584" s="15"/>
    </row>
    <row r="5585" spans="2:25" x14ac:dyDescent="0.2">
      <c r="B5585" s="35"/>
      <c r="C5585" s="15"/>
      <c r="D5585" s="15"/>
      <c r="E5585" s="15"/>
      <c r="F5585" s="15"/>
      <c r="G5585" s="15"/>
      <c r="H5585" s="15"/>
      <c r="I5585" s="15"/>
      <c r="J5585" s="15"/>
      <c r="K5585" s="15"/>
      <c r="L5585" s="15"/>
      <c r="M5585" s="15"/>
      <c r="N5585" s="15"/>
      <c r="O5585" s="15"/>
      <c r="P5585" s="15"/>
      <c r="Q5585" s="15"/>
      <c r="R5585" s="15"/>
      <c r="S5585" s="15"/>
      <c r="T5585" s="15"/>
      <c r="U5585" s="15"/>
      <c r="V5585" s="15"/>
      <c r="W5585" s="15"/>
      <c r="X5585" s="36"/>
      <c r="Y5585" s="15"/>
    </row>
    <row r="5586" spans="2:25" x14ac:dyDescent="0.2">
      <c r="B5586" s="35"/>
      <c r="C5586" s="15"/>
      <c r="D5586" s="15"/>
      <c r="E5586" s="15"/>
      <c r="F5586" s="15"/>
      <c r="G5586" s="15"/>
      <c r="H5586" s="15"/>
      <c r="I5586" s="15"/>
      <c r="J5586" s="15"/>
      <c r="K5586" s="15"/>
      <c r="L5586" s="15"/>
      <c r="M5586" s="15"/>
      <c r="N5586" s="15"/>
      <c r="O5586" s="15"/>
      <c r="P5586" s="15"/>
      <c r="Q5586" s="15"/>
      <c r="R5586" s="15"/>
      <c r="S5586" s="15"/>
      <c r="T5586" s="15"/>
      <c r="U5586" s="15"/>
      <c r="V5586" s="15"/>
      <c r="W5586" s="15"/>
      <c r="X5586" s="36"/>
      <c r="Y5586" s="15"/>
    </row>
    <row r="5587" spans="2:25" x14ac:dyDescent="0.2">
      <c r="B5587" s="35"/>
      <c r="C5587" s="15"/>
      <c r="D5587" s="15"/>
      <c r="E5587" s="15"/>
      <c r="F5587" s="15"/>
      <c r="G5587" s="15"/>
      <c r="H5587" s="15"/>
      <c r="I5587" s="15"/>
      <c r="J5587" s="15"/>
      <c r="K5587" s="15"/>
      <c r="L5587" s="15"/>
      <c r="M5587" s="15"/>
      <c r="N5587" s="15"/>
      <c r="O5587" s="15"/>
      <c r="P5587" s="15"/>
      <c r="Q5587" s="15"/>
      <c r="R5587" s="15"/>
      <c r="S5587" s="15"/>
      <c r="T5587" s="15"/>
      <c r="U5587" s="15"/>
      <c r="V5587" s="15"/>
      <c r="W5587" s="15"/>
      <c r="X5587" s="36"/>
      <c r="Y5587" s="15"/>
    </row>
    <row r="5588" spans="2:25" x14ac:dyDescent="0.2">
      <c r="B5588" s="35"/>
      <c r="C5588" s="15"/>
      <c r="D5588" s="15"/>
      <c r="E5588" s="15"/>
      <c r="F5588" s="15"/>
      <c r="G5588" s="15"/>
      <c r="H5588" s="15"/>
      <c r="I5588" s="15"/>
      <c r="J5588" s="15"/>
      <c r="K5588" s="15"/>
      <c r="L5588" s="15"/>
      <c r="M5588" s="15"/>
      <c r="N5588" s="15"/>
      <c r="O5588" s="15"/>
      <c r="P5588" s="15"/>
      <c r="Q5588" s="15"/>
      <c r="R5588" s="15"/>
      <c r="S5588" s="15"/>
      <c r="T5588" s="15"/>
      <c r="U5588" s="15"/>
      <c r="V5588" s="15"/>
      <c r="W5588" s="15"/>
      <c r="X5588" s="36"/>
      <c r="Y5588" s="15"/>
    </row>
    <row r="5589" spans="2:25" x14ac:dyDescent="0.2">
      <c r="B5589" s="35"/>
      <c r="C5589" s="15"/>
      <c r="D5589" s="15"/>
      <c r="E5589" s="15"/>
      <c r="F5589" s="15"/>
      <c r="G5589" s="15"/>
      <c r="H5589" s="15"/>
      <c r="I5589" s="15"/>
      <c r="J5589" s="15"/>
      <c r="K5589" s="15"/>
      <c r="L5589" s="15"/>
      <c r="M5589" s="15"/>
      <c r="N5589" s="15"/>
      <c r="O5589" s="15"/>
      <c r="P5589" s="15"/>
      <c r="Q5589" s="15"/>
      <c r="R5589" s="15"/>
      <c r="S5589" s="15"/>
      <c r="T5589" s="15"/>
      <c r="U5589" s="15"/>
      <c r="V5589" s="15"/>
      <c r="W5589" s="15"/>
      <c r="X5589" s="36"/>
      <c r="Y5589" s="15"/>
    </row>
    <row r="5590" spans="2:25" x14ac:dyDescent="0.2">
      <c r="B5590" s="35"/>
      <c r="C5590" s="15"/>
      <c r="D5590" s="15"/>
      <c r="E5590" s="15"/>
      <c r="F5590" s="15"/>
      <c r="G5590" s="15"/>
      <c r="H5590" s="15"/>
      <c r="I5590" s="15"/>
      <c r="J5590" s="15"/>
      <c r="K5590" s="15"/>
      <c r="L5590" s="15"/>
      <c r="M5590" s="15"/>
      <c r="N5590" s="15"/>
      <c r="O5590" s="15"/>
      <c r="P5590" s="15"/>
      <c r="Q5590" s="15"/>
      <c r="R5590" s="15"/>
      <c r="S5590" s="15"/>
      <c r="T5590" s="15"/>
      <c r="U5590" s="15"/>
      <c r="V5590" s="15"/>
      <c r="W5590" s="15"/>
      <c r="X5590" s="36"/>
      <c r="Y5590" s="15"/>
    </row>
    <row r="5591" spans="2:25" x14ac:dyDescent="0.2">
      <c r="B5591" s="35"/>
      <c r="C5591" s="15"/>
      <c r="D5591" s="15"/>
      <c r="E5591" s="15"/>
      <c r="F5591" s="15"/>
      <c r="G5591" s="15"/>
      <c r="H5591" s="15"/>
      <c r="I5591" s="15"/>
      <c r="J5591" s="15"/>
      <c r="K5591" s="15"/>
      <c r="L5591" s="15"/>
      <c r="M5591" s="15"/>
      <c r="N5591" s="15"/>
      <c r="O5591" s="15"/>
      <c r="P5591" s="15"/>
      <c r="Q5591" s="15"/>
      <c r="R5591" s="15"/>
      <c r="S5591" s="15"/>
      <c r="T5591" s="15"/>
      <c r="U5591" s="15"/>
      <c r="V5591" s="15"/>
      <c r="W5591" s="15"/>
      <c r="X5591" s="36"/>
      <c r="Y5591" s="15"/>
    </row>
    <row r="5592" spans="2:25" x14ac:dyDescent="0.2">
      <c r="B5592" s="35"/>
      <c r="C5592" s="15"/>
      <c r="D5592" s="15"/>
      <c r="E5592" s="15"/>
      <c r="F5592" s="15"/>
      <c r="G5592" s="15"/>
      <c r="H5592" s="15"/>
      <c r="I5592" s="15"/>
      <c r="J5592" s="15"/>
      <c r="K5592" s="15"/>
      <c r="L5592" s="15"/>
      <c r="M5592" s="15"/>
      <c r="N5592" s="15"/>
      <c r="O5592" s="15"/>
      <c r="P5592" s="15"/>
      <c r="Q5592" s="15"/>
      <c r="R5592" s="15"/>
      <c r="S5592" s="15"/>
      <c r="T5592" s="15"/>
      <c r="U5592" s="15"/>
      <c r="V5592" s="15"/>
      <c r="W5592" s="15"/>
      <c r="X5592" s="36"/>
      <c r="Y5592" s="15"/>
    </row>
  </sheetData>
  <mergeCells count="7">
    <mergeCell ref="B12:Y12"/>
    <mergeCell ref="C2:G2"/>
    <mergeCell ref="F4:F5"/>
    <mergeCell ref="J4:J5"/>
    <mergeCell ref="J9:J10"/>
    <mergeCell ref="B11:C11"/>
    <mergeCell ref="G11:J11"/>
  </mergeCells>
  <conditionalFormatting sqref="E10">
    <cfRule type="expression" dxfId="1" priority="1" stopIfTrue="1">
      <formula>$B$10="Area of system -"</formula>
    </cfRule>
  </conditionalFormatting>
  <dataValidations count="6">
    <dataValidation type="whole" allowBlank="1" showInputMessage="1" showErrorMessage="1" sqref="E6" xr:uid="{5DBBEA10-59EC-4EA9-A168-EDDD31C58BF3}">
      <formula1>I6</formula1>
      <formula2>I7</formula2>
    </dataValidation>
    <dataValidation operator="greaterThanOrEqual" allowBlank="1" showInputMessage="1" showErrorMessage="1" errorTitle="System Area Error" error="The area of the system is not larger than the installed area of the number of chambers and end caps entered above." sqref="E10" xr:uid="{A8CD9DAE-5AC4-440B-907F-E1E0B3064FB4}"/>
    <dataValidation operator="greaterThanOrEqual" allowBlank="1" showInputMessage="1" showErrorMessage="1" errorTitle="Invalid End Cap Count" error="Please enter a value greater than or equal to 1." sqref="E5" xr:uid="{E7BAB332-F2AA-495D-8770-441681E522A7}"/>
    <dataValidation operator="greaterThanOrEqual" allowBlank="1" showInputMessage="1" showErrorMessage="1" errorTitle="Invalid Number of Chambers" error="Please enter a value greater than or equal to 1." sqref="E4" xr:uid="{D5488FDE-FD40-4D78-9C48-DE6ABBBDE330}"/>
    <dataValidation type="whole" errorStyle="warning" allowBlank="1" showInputMessage="1" showErrorMessage="1" errorTitle="StormTech Specification Error:" error="StormTech requires a minimum of 6 inches of stone above the MC-3500 chambers and has a maximum allowable cover over the MC-3500 chambers of 78&quot;. A lower number may be used for modeling purposes." sqref="E8" xr:uid="{003DB338-DAA6-4A99-AD62-2540D48FF784}">
      <formula1>6</formula1>
      <formula2>78</formula2>
    </dataValidation>
    <dataValidation errorStyle="warning" operator="greaterThanOrEqual" allowBlank="1" showErrorMessage="1" errorTitle="Foundation Stone Warning" error="StormTech MC-3500 requires a minimum of 9&quot; of foundation stone (entered as whole number).  You may enter a value lower than this for modeling reasons however the installation specifications must indicate a minimum of 9&quot;. " promptTitle="Foundation Stone Note:" prompt="StormTech Chambers require a minimum of 6&quot; of foundation stone.  Please see the StormTech Design Manual for specific details.   Increments must be input as whole numbers." sqref="E9" xr:uid="{3539CEC6-0E9A-48C3-A1EF-BF2F00A578BF}"/>
  </dataValidations>
  <pageMargins left="0.4" right="0.4" top="0.25" bottom="0.88" header="0.5" footer="0.37"/>
  <pageSetup scale="71" orientation="portrait" r:id="rId1"/>
  <headerFooter alignWithMargins="0">
    <oddFooter>&amp;C&amp;"Arial,Bold"&amp;8Corporate Office&amp;"Arial,Regular"
20 Beaver Road Wethersfield, CT 06109 (888)-892-2694 Fax (866) 328-8401
&amp;R
&amp;P</oddFooter>
  </headerFooter>
  <rowBreaks count="1" manualBreakCount="1">
    <brk id="73" max="16383" man="1"/>
  </rowBreaks>
  <colBreaks count="1" manualBreakCount="1">
    <brk id="2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57697" r:id="rId4" name="Check Box 1">
              <controlPr defaultSize="0" autoFill="0" autoLine="0" autoPict="0">
                <anchor moveWithCells="1">
                  <from>
                    <xdr:col>9</xdr:col>
                    <xdr:colOff>695325</xdr:colOff>
                    <xdr:row>8</xdr:row>
                    <xdr:rowOff>104775</xdr:rowOff>
                  </from>
                  <to>
                    <xdr:col>10</xdr:col>
                    <xdr:colOff>1419225</xdr:colOff>
                    <xdr:row>10</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C069B-8034-4B54-BFCE-361B85321C76}">
  <sheetPr>
    <tabColor rgb="FF97D7FF"/>
  </sheetPr>
  <dimension ref="B2:AG1003"/>
  <sheetViews>
    <sheetView topLeftCell="I1" workbookViewId="0">
      <selection activeCell="E4" sqref="E4"/>
    </sheetView>
  </sheetViews>
  <sheetFormatPr defaultRowHeight="12.75" x14ac:dyDescent="0.2"/>
  <cols>
    <col min="2" max="2" width="32.7109375" customWidth="1"/>
    <col min="5" max="5" width="12" bestFit="1" customWidth="1"/>
    <col min="6" max="6" width="14.28515625" bestFit="1" customWidth="1"/>
    <col min="7" max="7" width="12" bestFit="1" customWidth="1"/>
    <col min="8" max="8" width="11.85546875" bestFit="1" customWidth="1"/>
    <col min="9" max="9" width="12" bestFit="1" customWidth="1"/>
    <col min="10" max="10" width="11.85546875" bestFit="1" customWidth="1"/>
    <col min="11" max="11" width="11" bestFit="1" customWidth="1"/>
    <col min="12" max="12" width="11.85546875" bestFit="1" customWidth="1"/>
    <col min="13" max="13" width="11" bestFit="1" customWidth="1"/>
    <col min="14" max="14" width="13.140625" bestFit="1" customWidth="1"/>
    <col min="15" max="15" width="11" bestFit="1" customWidth="1"/>
    <col min="16" max="16" width="13.140625" bestFit="1" customWidth="1"/>
    <col min="17" max="17" width="11" bestFit="1" customWidth="1"/>
    <col min="18" max="18" width="13.140625" bestFit="1" customWidth="1"/>
    <col min="19" max="19" width="11" bestFit="1" customWidth="1"/>
    <col min="20" max="20" width="11.85546875" bestFit="1" customWidth="1"/>
    <col min="22" max="22" width="11.5703125" bestFit="1" customWidth="1"/>
    <col min="23" max="23" width="25.85546875" customWidth="1"/>
    <col min="24" max="24" width="8.5703125" bestFit="1" customWidth="1"/>
    <col min="25" max="25" width="9.5703125" bestFit="1" customWidth="1"/>
    <col min="26" max="26" width="11.28515625" bestFit="1" customWidth="1"/>
    <col min="27" max="27" width="16.42578125" bestFit="1" customWidth="1"/>
    <col min="31" max="31" width="13.5703125" bestFit="1" customWidth="1"/>
  </cols>
  <sheetData>
    <row r="2" spans="2:33" x14ac:dyDescent="0.2">
      <c r="B2" t="b" cm="1">
        <f t="array" ref="B2">IF(OR('Cumulative Volumes Imperial'!F4=ImperialEndCapsIncluded[Chambers that include end caps]),TRUE,FALSE)</f>
        <v>1</v>
      </c>
      <c r="D2" s="107" t="s">
        <v>102</v>
      </c>
      <c r="E2" s="107" t="s">
        <v>100</v>
      </c>
      <c r="F2" s="107" t="s">
        <v>108</v>
      </c>
      <c r="G2" s="107" t="s">
        <v>11</v>
      </c>
      <c r="H2" s="107" t="s">
        <v>109</v>
      </c>
      <c r="I2" s="107" t="s">
        <v>12</v>
      </c>
      <c r="J2" s="107" t="s">
        <v>104</v>
      </c>
      <c r="K2" s="107" t="s">
        <v>13</v>
      </c>
      <c r="L2" s="107" t="s">
        <v>112</v>
      </c>
      <c r="M2" s="107" t="s">
        <v>16</v>
      </c>
      <c r="N2" s="107" t="s">
        <v>105</v>
      </c>
      <c r="O2" s="107" t="s">
        <v>20</v>
      </c>
      <c r="P2" s="107" t="s">
        <v>110</v>
      </c>
      <c r="Q2" s="107" t="s">
        <v>21</v>
      </c>
      <c r="R2" s="107" t="s">
        <v>106</v>
      </c>
      <c r="S2" s="107" t="s">
        <v>101</v>
      </c>
      <c r="T2" s="107" t="s">
        <v>107</v>
      </c>
      <c r="V2" s="107" t="s">
        <v>1</v>
      </c>
      <c r="W2" s="107" t="s">
        <v>102</v>
      </c>
      <c r="X2" s="107" t="s">
        <v>4</v>
      </c>
      <c r="Y2" s="107" t="s">
        <v>5</v>
      </c>
      <c r="AB2" t="s">
        <v>23</v>
      </c>
      <c r="AC2" t="s">
        <v>19</v>
      </c>
      <c r="AE2" s="107" t="s">
        <v>103</v>
      </c>
      <c r="AF2">
        <v>-1</v>
      </c>
      <c r="AG2">
        <v>-1</v>
      </c>
    </row>
    <row r="3" spans="2:33" x14ac:dyDescent="0.2">
      <c r="D3">
        <v>1</v>
      </c>
      <c r="E3">
        <v>5.1218326886574239E-2</v>
      </c>
      <c r="G3">
        <v>5.8801673212417499E-2</v>
      </c>
      <c r="I3">
        <v>5.4995046296296202E-2</v>
      </c>
      <c r="J3" s="134">
        <v>0</v>
      </c>
      <c r="K3">
        <v>5.7888379999994299E-2</v>
      </c>
      <c r="L3" s="134">
        <v>0</v>
      </c>
      <c r="M3">
        <v>5.8085699999992357E-2</v>
      </c>
      <c r="N3">
        <v>0</v>
      </c>
      <c r="O3">
        <v>4.0962449999994988E-2</v>
      </c>
      <c r="P3">
        <v>1.3020879999999124E-2</v>
      </c>
      <c r="Q3">
        <v>5.9375960000011219E-2</v>
      </c>
      <c r="R3">
        <v>1.3020879999999124E-2</v>
      </c>
      <c r="S3">
        <v>7.4461490000000005E-2</v>
      </c>
      <c r="T3">
        <v>4.0104166666666663E-4</v>
      </c>
      <c r="V3" s="115" t="s">
        <v>100</v>
      </c>
      <c r="W3">
        <v>12</v>
      </c>
      <c r="X3">
        <v>25</v>
      </c>
      <c r="Y3">
        <v>85.4</v>
      </c>
      <c r="AA3" s="107" t="s">
        <v>78</v>
      </c>
      <c r="AB3">
        <f>_xlfn.XLOOKUP('Cumulative Volumes Imperial'!$F$4,ImperialDims[Chamber],ImperialDims[Height])</f>
        <v>60</v>
      </c>
      <c r="AC3">
        <f>AB3/12</f>
        <v>5</v>
      </c>
      <c r="AE3" s="108">
        <f>'Cumulative Volumes Imperial'!F10</f>
        <v>12</v>
      </c>
      <c r="AF3" s="15">
        <f>IF(AF2&gt;=1,AF2+1,IF(AE3=0,1,-1))</f>
        <v>-1</v>
      </c>
      <c r="AG3" s="15">
        <f>IF(AND(AG2&gt;=1,AG2&lt;$AB$3),AG2+1,IF(AE3=0,1,-1))</f>
        <v>-1</v>
      </c>
    </row>
    <row r="4" spans="2:33" x14ac:dyDescent="0.2">
      <c r="B4" t="s">
        <v>111</v>
      </c>
      <c r="D4">
        <v>2</v>
      </c>
      <c r="E4">
        <v>0.13442440192129634</v>
      </c>
      <c r="G4">
        <v>0.15471293897047655</v>
      </c>
      <c r="I4">
        <v>0.16291944444444401</v>
      </c>
      <c r="J4" s="134">
        <v>0</v>
      </c>
      <c r="K4">
        <v>0.16670214000000527</v>
      </c>
      <c r="L4" s="134">
        <v>0</v>
      </c>
      <c r="M4">
        <v>0.19410059000000501</v>
      </c>
      <c r="N4">
        <v>2.3922396791341782E-2</v>
      </c>
      <c r="O4">
        <v>0.11609683000000359</v>
      </c>
      <c r="P4">
        <v>3.3912879999995482E-2</v>
      </c>
      <c r="Q4">
        <v>0.19017919000000916</v>
      </c>
      <c r="R4">
        <v>3.3912879999995482E-2</v>
      </c>
      <c r="S4">
        <v>0.19675034999999999</v>
      </c>
      <c r="T4">
        <v>3.6093749999999997E-3</v>
      </c>
      <c r="V4" s="106" t="s">
        <v>11</v>
      </c>
      <c r="W4">
        <v>16</v>
      </c>
      <c r="X4">
        <v>40</v>
      </c>
      <c r="Y4">
        <v>85.4</v>
      </c>
      <c r="AA4" t="s">
        <v>5</v>
      </c>
      <c r="AB4">
        <f>_xlfn.XLOOKUP('Cumulative Volumes Imperial'!$F$4,ImperialDims[Chamber],ImperialDims[Length])</f>
        <v>79.146000000000001</v>
      </c>
      <c r="AC4">
        <f t="shared" ref="AC4:AC6" si="0">AB4/12</f>
        <v>6.5955000000000004</v>
      </c>
      <c r="AE4" s="108">
        <f>AE3-1</f>
        <v>11</v>
      </c>
      <c r="AF4" s="15">
        <f t="shared" ref="AF4:AF67" si="1">IF(AF3&gt;=1,AF3+1,IF(AE4=0,1,-1))</f>
        <v>-1</v>
      </c>
      <c r="AG4" s="15">
        <f t="shared" ref="AG4:AG67" si="2">IF(AND(AG3&gt;=1,AG3&lt;$AB$3),AG3+1,IF(AE4=0,1,-1))</f>
        <v>-1</v>
      </c>
    </row>
    <row r="5" spans="2:33" x14ac:dyDescent="0.2">
      <c r="B5" t="s">
        <v>12</v>
      </c>
      <c r="D5">
        <v>3</v>
      </c>
      <c r="E5">
        <v>0.2905856335011574</v>
      </c>
      <c r="G5">
        <v>0.26586244321346086</v>
      </c>
      <c r="I5">
        <v>0.28194271296296303</v>
      </c>
      <c r="J5" s="134">
        <v>4.0000000000000036E-3</v>
      </c>
      <c r="K5">
        <v>0.28661422999999786</v>
      </c>
      <c r="L5" s="134">
        <v>4.0000000000000036E-3</v>
      </c>
      <c r="M5">
        <v>0.2939605099999909</v>
      </c>
      <c r="N5">
        <v>3.757633029770524E-2</v>
      </c>
      <c r="O5">
        <v>0.16473426000000302</v>
      </c>
      <c r="P5">
        <v>5.1775609999999972E-2</v>
      </c>
      <c r="Q5">
        <v>0.27517807999998922</v>
      </c>
      <c r="R5">
        <v>5.1775609999999972E-2</v>
      </c>
      <c r="S5">
        <v>0.2853579</v>
      </c>
      <c r="T5">
        <v>6.1493055555555546E-3</v>
      </c>
      <c r="V5" s="106" t="s">
        <v>12</v>
      </c>
      <c r="W5">
        <v>30</v>
      </c>
      <c r="X5">
        <v>57</v>
      </c>
      <c r="Y5">
        <v>85.4</v>
      </c>
      <c r="AA5" t="s">
        <v>4</v>
      </c>
      <c r="AB5">
        <f>_xlfn.XLOOKUP('Cumulative Volumes Imperial'!$F$4,ImperialDims[Chamber],ImperialDims[Width])</f>
        <v>109</v>
      </c>
      <c r="AC5">
        <f t="shared" si="0"/>
        <v>9.0833333333333339</v>
      </c>
      <c r="AE5" s="108">
        <f t="shared" ref="AE5:AE68" si="3">AE4-1</f>
        <v>10</v>
      </c>
      <c r="AF5" s="15">
        <f t="shared" si="1"/>
        <v>-1</v>
      </c>
      <c r="AG5" s="15">
        <f t="shared" si="2"/>
        <v>-1</v>
      </c>
    </row>
    <row r="6" spans="2:33" x14ac:dyDescent="0.2">
      <c r="B6" t="s">
        <v>13</v>
      </c>
      <c r="D6">
        <v>4</v>
      </c>
      <c r="E6">
        <v>0.44192637113425981</v>
      </c>
      <c r="G6">
        <v>0.544792189154235</v>
      </c>
      <c r="I6">
        <v>0.60396388888888797</v>
      </c>
      <c r="J6" s="134">
        <v>5.9999999999997833E-3</v>
      </c>
      <c r="K6">
        <v>0.61104845999999924</v>
      </c>
      <c r="L6" s="134">
        <v>5.9999999999997833E-3</v>
      </c>
      <c r="M6">
        <v>0.40364644000000283</v>
      </c>
      <c r="N6">
        <v>5.1545297991870243E-2</v>
      </c>
      <c r="O6">
        <v>0.20872495000000413</v>
      </c>
      <c r="P6">
        <v>6.6000030000004983E-2</v>
      </c>
      <c r="Q6">
        <v>0.35725088000000937</v>
      </c>
      <c r="R6">
        <v>6.6000030000004983E-2</v>
      </c>
      <c r="S6">
        <v>0.50503266000000002</v>
      </c>
      <c r="T6">
        <v>8.6892361111111111E-3</v>
      </c>
      <c r="V6" s="106" t="s">
        <v>13</v>
      </c>
      <c r="W6">
        <v>30</v>
      </c>
      <c r="X6">
        <v>57</v>
      </c>
      <c r="Y6">
        <v>85.4</v>
      </c>
      <c r="AA6" s="107" t="s">
        <v>57</v>
      </c>
      <c r="AB6" s="108">
        <f>AB3+'Cumulative Volumes Imperial'!F10+'Cumulative Volumes Imperial'!F11</f>
        <v>81</v>
      </c>
      <c r="AC6">
        <f t="shared" si="0"/>
        <v>6.75</v>
      </c>
      <c r="AE6" s="108">
        <f t="shared" si="3"/>
        <v>9</v>
      </c>
      <c r="AF6" s="15">
        <f t="shared" si="1"/>
        <v>-1</v>
      </c>
      <c r="AG6" s="15">
        <f t="shared" si="2"/>
        <v>-1</v>
      </c>
    </row>
    <row r="7" spans="2:33" x14ac:dyDescent="0.2">
      <c r="B7" t="s">
        <v>101</v>
      </c>
      <c r="D7">
        <v>5</v>
      </c>
      <c r="E7">
        <v>0.53916079333333311</v>
      </c>
      <c r="G7">
        <v>0.70404294830653302</v>
      </c>
      <c r="I7">
        <v>0.80171296296296291</v>
      </c>
      <c r="J7" s="134">
        <v>1.1000000000000121E-2</v>
      </c>
      <c r="K7">
        <v>0.81039211000000222</v>
      </c>
      <c r="L7" s="134">
        <v>1.1000000000000121E-2</v>
      </c>
      <c r="M7">
        <v>0.68718081000000097</v>
      </c>
      <c r="N7">
        <v>6.7574352721457842E-2</v>
      </c>
      <c r="O7">
        <v>0.26834483999999748</v>
      </c>
      <c r="P7">
        <v>8.3070579999997562E-2</v>
      </c>
      <c r="Q7">
        <v>0.45839793999999756</v>
      </c>
      <c r="R7">
        <v>8.3070579999997562E-2</v>
      </c>
      <c r="S7">
        <v>0.74062623999999999</v>
      </c>
      <c r="T7">
        <v>1.3769097222222221E-2</v>
      </c>
      <c r="V7" s="106" t="s">
        <v>101</v>
      </c>
      <c r="W7">
        <v>33</v>
      </c>
      <c r="X7">
        <v>57</v>
      </c>
      <c r="Y7">
        <v>85.4</v>
      </c>
      <c r="AA7" s="107" t="s">
        <v>116</v>
      </c>
      <c r="AB7">
        <f>_xlfn.XLOOKUP('Cumulative Volumes Imperial'!$F$4,ImperialECStone[Chamber],ImperialECStone[Inches])</f>
        <v>44.8</v>
      </c>
      <c r="AC7">
        <f>_xlfn.XLOOKUP('Cumulative Volumes Imperial'!$F$4,ImperialECStone[Chamber],ImperialECStone[Feet])</f>
        <v>3.7333333333333329</v>
      </c>
      <c r="AE7" s="108">
        <f t="shared" si="3"/>
        <v>8</v>
      </c>
      <c r="AF7" s="15">
        <f t="shared" si="1"/>
        <v>-1</v>
      </c>
      <c r="AG7" s="15">
        <f t="shared" si="2"/>
        <v>-1</v>
      </c>
    </row>
    <row r="8" spans="2:33" x14ac:dyDescent="0.2">
      <c r="B8" t="s">
        <v>16</v>
      </c>
      <c r="D8">
        <v>6</v>
      </c>
      <c r="E8">
        <v>0.61633757111689835</v>
      </c>
      <c r="G8">
        <v>0.82453055160007405</v>
      </c>
      <c r="I8">
        <v>0.95067129629629621</v>
      </c>
      <c r="J8" s="134">
        <v>1.8999999999999684E-2</v>
      </c>
      <c r="K8">
        <v>0.95905230999999702</v>
      </c>
      <c r="L8" s="134">
        <v>1.8999999999999684E-2</v>
      </c>
      <c r="M8">
        <v>1.0282967600000035</v>
      </c>
      <c r="N8">
        <v>8.8219307861322704E-2</v>
      </c>
      <c r="O8">
        <v>0.45279064000000346</v>
      </c>
      <c r="P8">
        <v>0.10533277999999768</v>
      </c>
      <c r="Q8">
        <v>0.74163876000000073</v>
      </c>
      <c r="R8">
        <v>0.10533277999999768</v>
      </c>
      <c r="S8">
        <v>0.89227597000000003</v>
      </c>
      <c r="T8">
        <v>2.4196180555555554E-2</v>
      </c>
      <c r="V8" s="106" t="s">
        <v>16</v>
      </c>
      <c r="W8">
        <v>45</v>
      </c>
      <c r="X8">
        <v>83</v>
      </c>
      <c r="Y8">
        <v>86</v>
      </c>
      <c r="AE8" s="108">
        <f t="shared" si="3"/>
        <v>7</v>
      </c>
      <c r="AF8" s="15">
        <f t="shared" si="1"/>
        <v>-1</v>
      </c>
      <c r="AG8" s="15">
        <f t="shared" si="2"/>
        <v>-1</v>
      </c>
    </row>
    <row r="9" spans="2:33" x14ac:dyDescent="0.2">
      <c r="B9" t="s">
        <v>20</v>
      </c>
      <c r="D9">
        <v>7</v>
      </c>
      <c r="E9">
        <v>0.68074668413773143</v>
      </c>
      <c r="G9">
        <v>0.92455676778243201</v>
      </c>
      <c r="I9">
        <v>1.0745138888888888</v>
      </c>
      <c r="J9" s="134">
        <v>2.8000000000000025E-2</v>
      </c>
      <c r="K9">
        <v>1.082986830000003</v>
      </c>
      <c r="L9" s="134">
        <v>2.8000000000000025E-2</v>
      </c>
      <c r="M9">
        <v>1.2495265999999958</v>
      </c>
      <c r="N9">
        <v>0.10717236266479091</v>
      </c>
      <c r="O9">
        <v>0.66526068999999666</v>
      </c>
      <c r="P9">
        <v>0.13240399000000025</v>
      </c>
      <c r="Q9">
        <v>1.096373629999988</v>
      </c>
      <c r="R9">
        <v>0.13240399000000025</v>
      </c>
      <c r="S9">
        <v>1.0148668000000001</v>
      </c>
      <c r="T9">
        <v>3.3687499999999995E-2</v>
      </c>
      <c r="V9" s="106" t="s">
        <v>20</v>
      </c>
      <c r="W9">
        <v>60</v>
      </c>
      <c r="X9">
        <v>109</v>
      </c>
      <c r="Y9">
        <v>48.3</v>
      </c>
      <c r="AE9" s="108">
        <f t="shared" si="3"/>
        <v>6</v>
      </c>
      <c r="AF9" s="15">
        <f t="shared" si="1"/>
        <v>-1</v>
      </c>
      <c r="AG9" s="15">
        <f t="shared" si="2"/>
        <v>-1</v>
      </c>
    </row>
    <row r="10" spans="2:33" x14ac:dyDescent="0.2">
      <c r="B10" t="s">
        <v>21</v>
      </c>
      <c r="D10">
        <v>8</v>
      </c>
      <c r="E10">
        <v>0.73587910305555537</v>
      </c>
      <c r="G10">
        <v>1.0149968555808599</v>
      </c>
      <c r="I10">
        <v>1.1804907407407399</v>
      </c>
      <c r="J10" s="134">
        <v>3.7000000000000366E-2</v>
      </c>
      <c r="K10">
        <v>1.1876772399999993</v>
      </c>
      <c r="L10" s="134">
        <v>3.7000000000000366E-2</v>
      </c>
      <c r="M10">
        <v>1.4222271699999993</v>
      </c>
      <c r="N10">
        <v>0.12637399775602276</v>
      </c>
      <c r="O10">
        <v>0.79901545999999257</v>
      </c>
      <c r="P10">
        <v>0.16099102000000443</v>
      </c>
      <c r="Q10">
        <v>1.3184840400000155</v>
      </c>
      <c r="R10">
        <v>0.16099102000000443</v>
      </c>
      <c r="S10">
        <v>1.1201102199999999</v>
      </c>
      <c r="T10">
        <v>4.3312499999999997E-2</v>
      </c>
      <c r="V10" s="115" t="s">
        <v>21</v>
      </c>
      <c r="W10">
        <v>60</v>
      </c>
      <c r="X10">
        <v>109</v>
      </c>
      <c r="Y10">
        <v>79.146000000000001</v>
      </c>
      <c r="AE10" s="108">
        <f t="shared" si="3"/>
        <v>5</v>
      </c>
      <c r="AF10" s="15">
        <f t="shared" si="1"/>
        <v>-1</v>
      </c>
      <c r="AG10" s="15">
        <f t="shared" si="2"/>
        <v>-1</v>
      </c>
    </row>
    <row r="11" spans="2:33" x14ac:dyDescent="0.2">
      <c r="B11" s="107"/>
      <c r="D11">
        <v>9</v>
      </c>
      <c r="E11">
        <v>0.78340154736689804</v>
      </c>
      <c r="G11">
        <v>1.09455321654398</v>
      </c>
      <c r="I11">
        <v>1.2656597222222221</v>
      </c>
      <c r="J11" s="134">
        <v>4.2999999999999705E-2</v>
      </c>
      <c r="K11">
        <v>1.2739665399999964</v>
      </c>
      <c r="L11" s="134">
        <v>4.2999999999999705E-2</v>
      </c>
      <c r="M11">
        <v>1.5731340199999977</v>
      </c>
      <c r="N11">
        <v>0.1444221443129674</v>
      </c>
      <c r="O11">
        <v>0.90812592000000336</v>
      </c>
      <c r="P11">
        <v>0.18868820999999514</v>
      </c>
      <c r="Q11">
        <v>1.4982317199999784</v>
      </c>
      <c r="R11">
        <v>0.18868820999999514</v>
      </c>
      <c r="S11">
        <v>1.2127436300000001</v>
      </c>
      <c r="T11">
        <v>5.2803819444444441E-2</v>
      </c>
      <c r="AE11" s="108">
        <f t="shared" si="3"/>
        <v>4</v>
      </c>
      <c r="AF11" s="15">
        <f t="shared" si="1"/>
        <v>-1</v>
      </c>
      <c r="AG11" s="15">
        <f t="shared" si="2"/>
        <v>-1</v>
      </c>
    </row>
    <row r="12" spans="2:33" x14ac:dyDescent="0.2">
      <c r="D12">
        <v>10</v>
      </c>
      <c r="E12">
        <v>0.82490742581018517</v>
      </c>
      <c r="G12">
        <v>1.1542816257835939</v>
      </c>
      <c r="I12">
        <v>1.355011574074074</v>
      </c>
      <c r="J12" s="134">
        <v>5.500000000000016E-2</v>
      </c>
      <c r="K12">
        <v>1.3640646800000056</v>
      </c>
      <c r="L12" s="134">
        <v>5.500000000000016E-2</v>
      </c>
      <c r="M12">
        <v>1.7071521100000098</v>
      </c>
      <c r="N12">
        <v>0.16284483833279317</v>
      </c>
      <c r="O12">
        <v>1.002904639999997</v>
      </c>
      <c r="P12">
        <v>0.21852530000000314</v>
      </c>
      <c r="Q12">
        <v>1.654489830000017</v>
      </c>
      <c r="R12">
        <v>0.21852530000000314</v>
      </c>
      <c r="S12">
        <v>1.2963369</v>
      </c>
      <c r="T12">
        <v>6.2161458333333329E-2</v>
      </c>
      <c r="AE12" s="108">
        <f t="shared" si="3"/>
        <v>3</v>
      </c>
      <c r="AF12" s="15">
        <f t="shared" si="1"/>
        <v>-1</v>
      </c>
      <c r="AG12" s="15">
        <f t="shared" si="2"/>
        <v>-1</v>
      </c>
    </row>
    <row r="13" spans="2:33" x14ac:dyDescent="0.2">
      <c r="D13">
        <v>11</v>
      </c>
      <c r="E13">
        <v>0.86035166848958311</v>
      </c>
      <c r="G13">
        <v>1.2149394237636899</v>
      </c>
      <c r="I13">
        <v>1.45409953703704</v>
      </c>
      <c r="J13" s="134">
        <v>6.4000000000000057E-2</v>
      </c>
      <c r="K13">
        <v>1.4544043399999964</v>
      </c>
      <c r="L13" s="134">
        <v>6.4000000000000057E-2</v>
      </c>
      <c r="M13">
        <v>1.8284984999999949</v>
      </c>
      <c r="N13">
        <v>0.1816920997978162</v>
      </c>
      <c r="O13">
        <v>1.0873335200000014</v>
      </c>
      <c r="P13">
        <v>0.24693469999999706</v>
      </c>
      <c r="Q13">
        <v>1.7939655600000037</v>
      </c>
      <c r="R13">
        <v>0.24693469999999706</v>
      </c>
      <c r="S13">
        <v>1.37224068</v>
      </c>
      <c r="T13">
        <v>7.0449652777777774E-2</v>
      </c>
      <c r="AE13" s="108">
        <f t="shared" si="3"/>
        <v>2</v>
      </c>
      <c r="AF13" s="15">
        <f t="shared" si="1"/>
        <v>-1</v>
      </c>
      <c r="AG13" s="15">
        <f t="shared" si="2"/>
        <v>-1</v>
      </c>
    </row>
    <row r="14" spans="2:33" x14ac:dyDescent="0.2">
      <c r="D14">
        <v>12</v>
      </c>
      <c r="E14">
        <v>0.89465494189236106</v>
      </c>
      <c r="G14">
        <v>1.2748811997437599</v>
      </c>
      <c r="I14">
        <v>1.52472685185185</v>
      </c>
      <c r="J14" s="134">
        <v>7.2000000000000064E-2</v>
      </c>
      <c r="K14">
        <v>1.5270470000000032</v>
      </c>
      <c r="L14" s="134">
        <v>7.2000000000000064E-2</v>
      </c>
      <c r="M14">
        <v>1.9377688200000023</v>
      </c>
      <c r="N14">
        <v>0.20052329667382907</v>
      </c>
      <c r="O14">
        <v>1.1634821199999976</v>
      </c>
      <c r="P14">
        <v>0.27528255000000001</v>
      </c>
      <c r="Q14">
        <v>1.9196539699999846</v>
      </c>
      <c r="R14">
        <v>0.27528255000000001</v>
      </c>
      <c r="S14">
        <v>1.44159722</v>
      </c>
      <c r="T14">
        <v>7.8069444444444441E-2</v>
      </c>
      <c r="AE14" s="108">
        <f t="shared" si="3"/>
        <v>1</v>
      </c>
      <c r="AF14" s="15">
        <f t="shared" si="1"/>
        <v>-1</v>
      </c>
      <c r="AG14" s="15">
        <f t="shared" si="2"/>
        <v>-1</v>
      </c>
    </row>
    <row r="15" spans="2:33" x14ac:dyDescent="0.2">
      <c r="D15">
        <v>13</v>
      </c>
      <c r="G15">
        <v>1.3245651644641601</v>
      </c>
      <c r="I15">
        <v>1.5823263888888888</v>
      </c>
      <c r="J15" s="134">
        <v>7.9999999999999627E-2</v>
      </c>
      <c r="K15">
        <v>1.5910483899999974</v>
      </c>
      <c r="L15" s="134">
        <v>7.9999999999999627E-2</v>
      </c>
      <c r="M15">
        <v>2.0408230200000048</v>
      </c>
      <c r="N15">
        <v>0.21825949180336934</v>
      </c>
      <c r="O15">
        <v>1.2340102600000051</v>
      </c>
      <c r="P15">
        <v>0.30184331000000242</v>
      </c>
      <c r="Q15">
        <v>2.0374367600000198</v>
      </c>
      <c r="R15">
        <v>0.30184331000000242</v>
      </c>
      <c r="S15">
        <v>1.5056615200000001</v>
      </c>
      <c r="T15">
        <v>8.5822916666666665E-2</v>
      </c>
      <c r="AE15" s="108">
        <f t="shared" si="3"/>
        <v>0</v>
      </c>
      <c r="AF15" s="15">
        <f t="shared" si="1"/>
        <v>1</v>
      </c>
      <c r="AG15" s="15">
        <f t="shared" si="2"/>
        <v>1</v>
      </c>
    </row>
    <row r="16" spans="2:33" x14ac:dyDescent="0.2">
      <c r="D16">
        <v>14</v>
      </c>
      <c r="G16">
        <v>1.36498506000686</v>
      </c>
      <c r="I16">
        <v>1.6422800925925924</v>
      </c>
      <c r="J16" s="134">
        <v>8.9000000000000412E-2</v>
      </c>
      <c r="K16">
        <v>1.6515013799999991</v>
      </c>
      <c r="L16" s="134">
        <v>8.9000000000000412E-2</v>
      </c>
      <c r="M16">
        <v>2.134688060000002</v>
      </c>
      <c r="N16">
        <v>0.23498043633177268</v>
      </c>
      <c r="O16">
        <v>1.2996795499999934</v>
      </c>
      <c r="P16">
        <v>0.32750561000000289</v>
      </c>
      <c r="Q16">
        <v>2.1453267099999778</v>
      </c>
      <c r="R16">
        <v>0.32750561000000289</v>
      </c>
      <c r="S16">
        <v>1.56539345</v>
      </c>
      <c r="T16">
        <v>9.384374999999999E-2</v>
      </c>
      <c r="V16" s="107" t="s">
        <v>113</v>
      </c>
      <c r="W16" s="107" t="s">
        <v>1</v>
      </c>
      <c r="X16" s="107" t="s">
        <v>114</v>
      </c>
      <c r="Y16" s="107" t="s">
        <v>115</v>
      </c>
      <c r="AE16" s="108">
        <f t="shared" si="3"/>
        <v>-1</v>
      </c>
      <c r="AF16" s="15">
        <f t="shared" si="1"/>
        <v>2</v>
      </c>
      <c r="AG16" s="15">
        <f t="shared" si="2"/>
        <v>2</v>
      </c>
    </row>
    <row r="17" spans="4:33" x14ac:dyDescent="0.2">
      <c r="D17">
        <v>15</v>
      </c>
      <c r="G17">
        <v>1.4049972278465299</v>
      </c>
      <c r="I17">
        <v>1.6995138888888888</v>
      </c>
      <c r="J17" s="134">
        <v>8.8999999999999968E-2</v>
      </c>
      <c r="K17">
        <v>1.7088733100000013</v>
      </c>
      <c r="L17" s="134">
        <v>8.8999999999999968E-2</v>
      </c>
      <c r="M17">
        <v>2.2242219099999971</v>
      </c>
      <c r="N17">
        <v>0.25051532329832149</v>
      </c>
      <c r="O17">
        <v>1.3610285300000129</v>
      </c>
      <c r="P17">
        <v>0.35450524999999544</v>
      </c>
      <c r="Q17">
        <v>2.2476975000000152</v>
      </c>
      <c r="R17">
        <v>0.35450524999999544</v>
      </c>
      <c r="S17">
        <v>1.6211392099999999</v>
      </c>
      <c r="T17">
        <v>0.102265625</v>
      </c>
      <c r="V17" t="s">
        <v>79</v>
      </c>
      <c r="W17" s="107" t="s">
        <v>16</v>
      </c>
      <c r="X17">
        <v>28.2</v>
      </c>
      <c r="Y17">
        <f>X17/12</f>
        <v>2.35</v>
      </c>
      <c r="AE17" s="108">
        <f t="shared" si="3"/>
        <v>-2</v>
      </c>
      <c r="AF17" s="15">
        <f t="shared" si="1"/>
        <v>3</v>
      </c>
      <c r="AG17" s="15">
        <f t="shared" si="2"/>
        <v>3</v>
      </c>
    </row>
    <row r="18" spans="4:33" x14ac:dyDescent="0.2">
      <c r="D18">
        <v>16</v>
      </c>
      <c r="G18">
        <v>1.43461756620923</v>
      </c>
      <c r="I18">
        <v>1.7529282407407407</v>
      </c>
      <c r="J18" s="134">
        <v>9.9999999999999867E-2</v>
      </c>
      <c r="K18">
        <v>1.7626082499999995</v>
      </c>
      <c r="L18" s="134">
        <v>9.9999999999999867E-2</v>
      </c>
      <c r="M18">
        <v>2.3067914599999995</v>
      </c>
      <c r="N18">
        <v>0.26557793229914672</v>
      </c>
      <c r="O18">
        <v>1.418714769999994</v>
      </c>
      <c r="P18">
        <v>0.38369900000000001</v>
      </c>
      <c r="Q18">
        <v>2.3431431799999984</v>
      </c>
      <c r="R18">
        <v>0.38369900000000001</v>
      </c>
      <c r="S18">
        <v>1.6733508500000001</v>
      </c>
      <c r="T18">
        <v>0.11015277777777777</v>
      </c>
      <c r="V18" t="s">
        <v>80</v>
      </c>
      <c r="W18" s="107" t="s">
        <v>21</v>
      </c>
      <c r="X18">
        <v>44.8</v>
      </c>
      <c r="Y18">
        <f t="shared" ref="Y18:Y24" si="4">X18/12</f>
        <v>3.7333333333333329</v>
      </c>
      <c r="AE18" s="108">
        <f t="shared" si="3"/>
        <v>-3</v>
      </c>
      <c r="AF18" s="15">
        <f t="shared" si="1"/>
        <v>4</v>
      </c>
      <c r="AG18" s="15">
        <f t="shared" si="2"/>
        <v>4</v>
      </c>
    </row>
    <row r="19" spans="4:33" x14ac:dyDescent="0.2">
      <c r="D19">
        <v>17</v>
      </c>
      <c r="I19">
        <v>1.8028124999999999</v>
      </c>
      <c r="J19" s="134">
        <v>0.10399999999999987</v>
      </c>
      <c r="K19">
        <v>1.8130199299999994</v>
      </c>
      <c r="L19" s="134">
        <v>0.10399999999999987</v>
      </c>
      <c r="M19">
        <v>2.3847699399999982</v>
      </c>
      <c r="N19">
        <v>0.27996637467811958</v>
      </c>
      <c r="O19">
        <v>1.4733269299999989</v>
      </c>
      <c r="P19">
        <v>0.40919427000000042</v>
      </c>
      <c r="Q19">
        <v>2.4334489700000006</v>
      </c>
      <c r="R19">
        <v>0.40919427000000042</v>
      </c>
      <c r="S19">
        <v>1.7224055899999999</v>
      </c>
      <c r="T19">
        <v>0.11750520833333333</v>
      </c>
      <c r="V19" t="s">
        <v>80</v>
      </c>
      <c r="W19" s="107" t="s">
        <v>20</v>
      </c>
      <c r="X19">
        <v>44.8</v>
      </c>
      <c r="Y19">
        <f t="shared" si="4"/>
        <v>3.7333333333333329</v>
      </c>
      <c r="AE19" s="108">
        <f t="shared" si="3"/>
        <v>-4</v>
      </c>
      <c r="AF19" s="15">
        <f t="shared" si="1"/>
        <v>5</v>
      </c>
      <c r="AG19" s="15">
        <f t="shared" si="2"/>
        <v>5</v>
      </c>
    </row>
    <row r="20" spans="4:33" x14ac:dyDescent="0.2">
      <c r="D20">
        <v>18</v>
      </c>
      <c r="I20">
        <v>1.85499960185185</v>
      </c>
      <c r="J20" s="134">
        <v>0.1140000000000001</v>
      </c>
      <c r="K20">
        <v>1.8602302000000002</v>
      </c>
      <c r="L20" s="134">
        <v>0.1140000000000001</v>
      </c>
      <c r="M20">
        <v>2.4590943000000038</v>
      </c>
      <c r="N20">
        <v>0.29393984335605516</v>
      </c>
      <c r="O20">
        <v>1.5251517399999983</v>
      </c>
      <c r="P20">
        <v>0.44088044000000082</v>
      </c>
      <c r="Q20">
        <v>2.5190624100000036</v>
      </c>
      <c r="R20">
        <v>0.44088044000000082</v>
      </c>
      <c r="S20">
        <v>1.7685614700000001</v>
      </c>
      <c r="T20">
        <v>0.123921875</v>
      </c>
      <c r="W20" s="107" t="s">
        <v>100</v>
      </c>
      <c r="X20">
        <v>0</v>
      </c>
      <c r="Y20">
        <f t="shared" si="4"/>
        <v>0</v>
      </c>
      <c r="AE20" s="108">
        <f t="shared" si="3"/>
        <v>-5</v>
      </c>
      <c r="AF20" s="15">
        <f t="shared" si="1"/>
        <v>6</v>
      </c>
      <c r="AG20" s="15">
        <f t="shared" si="2"/>
        <v>6</v>
      </c>
    </row>
    <row r="21" spans="4:33" x14ac:dyDescent="0.2">
      <c r="D21">
        <v>19</v>
      </c>
      <c r="I21">
        <v>1.8930902777777776</v>
      </c>
      <c r="J21" s="134">
        <v>0.121</v>
      </c>
      <c r="K21">
        <v>1.9045716100000014</v>
      </c>
      <c r="L21" s="134">
        <v>0.121</v>
      </c>
      <c r="M21">
        <v>2.5281719399999929</v>
      </c>
      <c r="N21">
        <v>0.30786248654241177</v>
      </c>
      <c r="O21">
        <v>1.5744898199999966</v>
      </c>
      <c r="P21">
        <v>0.46878259999999727</v>
      </c>
      <c r="Q21">
        <v>2.6005697500000053</v>
      </c>
      <c r="R21">
        <v>0.46878259999999727</v>
      </c>
      <c r="S21">
        <v>1.8120377999999999</v>
      </c>
      <c r="T21">
        <v>0.12833333333333333</v>
      </c>
      <c r="W21" t="s">
        <v>11</v>
      </c>
      <c r="X21">
        <v>0</v>
      </c>
      <c r="Y21">
        <f t="shared" si="4"/>
        <v>0</v>
      </c>
      <c r="AE21" s="108">
        <f t="shared" si="3"/>
        <v>-6</v>
      </c>
      <c r="AF21" s="15">
        <f t="shared" si="1"/>
        <v>7</v>
      </c>
      <c r="AG21" s="15">
        <f t="shared" si="2"/>
        <v>7</v>
      </c>
    </row>
    <row r="22" spans="4:33" x14ac:dyDescent="0.2">
      <c r="D22">
        <v>20</v>
      </c>
      <c r="I22">
        <v>1.9340046296296296</v>
      </c>
      <c r="J22" s="134">
        <v>0.1140000000000001</v>
      </c>
      <c r="K22">
        <v>1.9461516599999982</v>
      </c>
      <c r="L22" s="134">
        <v>0.1140000000000001</v>
      </c>
      <c r="M22">
        <v>2.5937439599999976</v>
      </c>
      <c r="N22">
        <v>0.32117623919447347</v>
      </c>
      <c r="O22">
        <v>1.6213883799999991</v>
      </c>
      <c r="P22">
        <v>0.49523986000000519</v>
      </c>
      <c r="Q22">
        <v>2.6784145099999819</v>
      </c>
      <c r="R22">
        <v>0.49523986000000519</v>
      </c>
      <c r="S22">
        <v>1.8530588400000001</v>
      </c>
      <c r="T22">
        <v>0.13635416666666667</v>
      </c>
      <c r="V22" s="107" t="s">
        <v>80</v>
      </c>
      <c r="W22" t="s">
        <v>12</v>
      </c>
      <c r="X22">
        <f>9.65+12</f>
        <v>21.65</v>
      </c>
      <c r="Y22">
        <f t="shared" si="4"/>
        <v>1.8041666666666665</v>
      </c>
      <c r="AE22" s="108">
        <f t="shared" si="3"/>
        <v>-7</v>
      </c>
      <c r="AF22" s="15">
        <f t="shared" si="1"/>
        <v>8</v>
      </c>
      <c r="AG22" s="15">
        <f t="shared" si="2"/>
        <v>8</v>
      </c>
    </row>
    <row r="23" spans="4:33" x14ac:dyDescent="0.2">
      <c r="D23">
        <v>21</v>
      </c>
      <c r="I23">
        <v>1.9749990740740699</v>
      </c>
      <c r="J23" s="134">
        <v>0.1339999999999999</v>
      </c>
      <c r="K23">
        <v>1.9852344200000012</v>
      </c>
      <c r="L23" s="134">
        <v>0.1339999999999999</v>
      </c>
      <c r="M23">
        <v>2.6560573699999992</v>
      </c>
      <c r="N23">
        <v>0.33444667854241139</v>
      </c>
      <c r="O23">
        <v>1.6662282900000065</v>
      </c>
      <c r="P23">
        <v>0.52068376999999799</v>
      </c>
      <c r="Q23">
        <v>2.7525687300000072</v>
      </c>
      <c r="R23">
        <v>0.52068376999999799</v>
      </c>
      <c r="S23">
        <v>1.8917860799999999</v>
      </c>
      <c r="T23">
        <v>0.14303819444444443</v>
      </c>
      <c r="V23" s="107" t="s">
        <v>80</v>
      </c>
      <c r="W23" t="s">
        <v>13</v>
      </c>
      <c r="X23">
        <f>9.65+12</f>
        <v>21.65</v>
      </c>
      <c r="Y23">
        <f t="shared" si="4"/>
        <v>1.8041666666666665</v>
      </c>
      <c r="AE23" s="108">
        <f t="shared" si="3"/>
        <v>-8</v>
      </c>
      <c r="AF23" s="15">
        <f t="shared" si="1"/>
        <v>9</v>
      </c>
      <c r="AG23" s="15">
        <f t="shared" si="2"/>
        <v>9</v>
      </c>
    </row>
    <row r="24" spans="4:33" x14ac:dyDescent="0.2">
      <c r="D24">
        <v>22</v>
      </c>
      <c r="I24">
        <v>2.00992083333333</v>
      </c>
      <c r="J24" s="134">
        <v>0.13900000000000001</v>
      </c>
      <c r="K24">
        <v>2.0219081299999999</v>
      </c>
      <c r="L24" s="134">
        <v>0.13900000000000001</v>
      </c>
      <c r="M24">
        <v>2.7151046100000116</v>
      </c>
      <c r="N24">
        <v>0.34699945547017386</v>
      </c>
      <c r="O24">
        <v>1.7091098399999964</v>
      </c>
      <c r="P24">
        <v>0.54445281999999651</v>
      </c>
      <c r="Q24">
        <v>2.8234385599999996</v>
      </c>
      <c r="R24">
        <v>0.54445281999999651</v>
      </c>
      <c r="S24">
        <v>1.9283689100000001</v>
      </c>
      <c r="T24">
        <v>0.14504340277777775</v>
      </c>
      <c r="V24" s="107" t="s">
        <v>80</v>
      </c>
      <c r="W24" t="s">
        <v>101</v>
      </c>
      <c r="X24">
        <f>10.56+12</f>
        <v>22.560000000000002</v>
      </c>
      <c r="Y24">
        <f t="shared" si="4"/>
        <v>1.8800000000000001</v>
      </c>
      <c r="AE24" s="108">
        <f t="shared" si="3"/>
        <v>-9</v>
      </c>
      <c r="AF24" s="15">
        <f t="shared" si="1"/>
        <v>10</v>
      </c>
      <c r="AG24" s="15">
        <f t="shared" si="2"/>
        <v>10</v>
      </c>
    </row>
    <row r="25" spans="4:33" x14ac:dyDescent="0.2">
      <c r="D25">
        <v>23</v>
      </c>
      <c r="I25">
        <v>2.0449912037037001</v>
      </c>
      <c r="J25" s="134">
        <v>0.14500000000000002</v>
      </c>
      <c r="K25">
        <v>2.0562843900000001</v>
      </c>
      <c r="L25" s="134">
        <v>0.14500000000000002</v>
      </c>
      <c r="M25">
        <v>2.771289479999993</v>
      </c>
      <c r="N25">
        <v>0.35998822525973218</v>
      </c>
      <c r="O25">
        <v>1.7500877000000088</v>
      </c>
      <c r="P25">
        <v>0.56677041000000372</v>
      </c>
      <c r="Q25">
        <v>2.8914099700000122</v>
      </c>
      <c r="R25">
        <v>0.56677041000000372</v>
      </c>
      <c r="S25">
        <v>1.9629659399999999</v>
      </c>
      <c r="T25">
        <v>0.14905381944444446</v>
      </c>
      <c r="AE25" s="108">
        <f t="shared" si="3"/>
        <v>-10</v>
      </c>
      <c r="AF25" s="15">
        <f t="shared" si="1"/>
        <v>11</v>
      </c>
      <c r="AG25" s="15">
        <f t="shared" si="2"/>
        <v>11</v>
      </c>
    </row>
    <row r="26" spans="4:33" x14ac:dyDescent="0.2">
      <c r="D26">
        <v>24</v>
      </c>
      <c r="I26">
        <v>2.0749620370370399</v>
      </c>
      <c r="J26" s="134">
        <v>0.15099999999999991</v>
      </c>
      <c r="K26">
        <v>2.088473239999999</v>
      </c>
      <c r="L26" s="134">
        <v>0.15099999999999991</v>
      </c>
      <c r="M26">
        <v>2.8246516699999944</v>
      </c>
      <c r="N26">
        <v>0.37229303892519638</v>
      </c>
      <c r="O26">
        <v>1.7892962699999941</v>
      </c>
      <c r="P26">
        <v>0.58851943999999889</v>
      </c>
      <c r="Q26">
        <v>2.9563583899999912</v>
      </c>
      <c r="R26">
        <v>0.58851943999999889</v>
      </c>
      <c r="S26">
        <v>1.9956741</v>
      </c>
      <c r="T26">
        <v>0.15600520833333334</v>
      </c>
      <c r="AE26" s="108">
        <f t="shared" si="3"/>
        <v>-11</v>
      </c>
      <c r="AF26" s="15">
        <f t="shared" si="1"/>
        <v>12</v>
      </c>
      <c r="AG26" s="15">
        <f t="shared" si="2"/>
        <v>12</v>
      </c>
    </row>
    <row r="27" spans="4:33" x14ac:dyDescent="0.2">
      <c r="D27">
        <v>25</v>
      </c>
      <c r="I27">
        <v>2.1049129629629602</v>
      </c>
      <c r="J27" s="134">
        <v>0.14800000000000002</v>
      </c>
      <c r="K27">
        <v>2.1185423200000013</v>
      </c>
      <c r="L27" s="134">
        <v>0.14800000000000002</v>
      </c>
      <c r="M27">
        <v>2.8754577000000126</v>
      </c>
      <c r="N27">
        <v>0.38431062954851392</v>
      </c>
      <c r="O27">
        <v>1.8271945200000062</v>
      </c>
      <c r="P27">
        <v>0.61002204000000049</v>
      </c>
      <c r="Q27">
        <v>3.018770939999996</v>
      </c>
      <c r="R27">
        <v>0.61002204000000049</v>
      </c>
      <c r="S27">
        <v>2.0266144000000001</v>
      </c>
      <c r="T27">
        <v>0.16362499999999999</v>
      </c>
      <c r="AE27" s="108">
        <f t="shared" si="3"/>
        <v>-12</v>
      </c>
      <c r="AF27" s="15">
        <f t="shared" si="1"/>
        <v>13</v>
      </c>
      <c r="AG27" s="15">
        <f t="shared" si="2"/>
        <v>13</v>
      </c>
    </row>
    <row r="28" spans="4:33" x14ac:dyDescent="0.2">
      <c r="D28">
        <v>26</v>
      </c>
      <c r="I28">
        <v>2.1317962962963</v>
      </c>
      <c r="J28" s="134">
        <v>0.16100000000000003</v>
      </c>
      <c r="K28">
        <v>2.1466011499999986</v>
      </c>
      <c r="L28" s="134">
        <v>0.16100000000000003</v>
      </c>
      <c r="M28">
        <v>2.9241365699999946</v>
      </c>
      <c r="N28">
        <v>0.396053852870347</v>
      </c>
      <c r="O28">
        <v>1.8634398099999885</v>
      </c>
      <c r="P28">
        <v>0.63213495000000108</v>
      </c>
      <c r="Q28">
        <v>3.0786373800000035</v>
      </c>
      <c r="R28">
        <v>0.63213495000000108</v>
      </c>
      <c r="S28">
        <v>2.0558676899999999</v>
      </c>
      <c r="T28">
        <v>0.16763541666666665</v>
      </c>
      <c r="AE28" s="108">
        <f t="shared" si="3"/>
        <v>-13</v>
      </c>
      <c r="AF28" s="15">
        <f t="shared" si="1"/>
        <v>14</v>
      </c>
      <c r="AG28" s="15">
        <f t="shared" si="2"/>
        <v>14</v>
      </c>
    </row>
    <row r="29" spans="4:33" x14ac:dyDescent="0.2">
      <c r="D29">
        <v>27</v>
      </c>
      <c r="I29">
        <v>2.1538541666666666</v>
      </c>
      <c r="J29" s="134">
        <v>0.16599999999999998</v>
      </c>
      <c r="K29">
        <v>2.1726843600000008</v>
      </c>
      <c r="L29" s="134">
        <v>0.16599999999999998</v>
      </c>
      <c r="M29">
        <v>2.9698882100000006</v>
      </c>
      <c r="N29">
        <v>0.40757936117621441</v>
      </c>
      <c r="O29">
        <v>1.8983242100000126</v>
      </c>
      <c r="P29">
        <v>0.64308889999999863</v>
      </c>
      <c r="Q29">
        <v>3.1362803099999894</v>
      </c>
      <c r="R29">
        <v>0.64308889999999863</v>
      </c>
      <c r="S29">
        <v>2.0835110600000002</v>
      </c>
      <c r="T29">
        <v>0.17124479166666665</v>
      </c>
      <c r="AE29" s="108">
        <f t="shared" si="3"/>
        <v>-14</v>
      </c>
      <c r="AF29" s="15">
        <f t="shared" si="1"/>
        <v>15</v>
      </c>
      <c r="AG29" s="15">
        <f t="shared" si="2"/>
        <v>15</v>
      </c>
    </row>
    <row r="30" spans="4:33" x14ac:dyDescent="0.2">
      <c r="D30">
        <v>28</v>
      </c>
      <c r="I30">
        <v>2.1770601851851854</v>
      </c>
      <c r="J30" s="134">
        <v>0.17000000000000004</v>
      </c>
      <c r="K30">
        <v>2.1968599800000002</v>
      </c>
      <c r="L30" s="134">
        <v>0.17000000000000004</v>
      </c>
      <c r="M30">
        <v>3.0124501099999961</v>
      </c>
      <c r="N30">
        <v>0.41869505205993462</v>
      </c>
      <c r="O30">
        <v>1.9318375499999973</v>
      </c>
      <c r="P30">
        <v>0.67730135000000047</v>
      </c>
      <c r="Q30">
        <v>3.1917693700000029</v>
      </c>
      <c r="R30">
        <v>0.67730135000000047</v>
      </c>
      <c r="S30">
        <v>2.10964616</v>
      </c>
      <c r="T30">
        <v>0.17552256944444442</v>
      </c>
      <c r="V30" s="107" t="s">
        <v>1</v>
      </c>
      <c r="W30" s="107" t="s">
        <v>123</v>
      </c>
      <c r="X30" s="107" t="s">
        <v>124</v>
      </c>
      <c r="AE30" s="108">
        <f t="shared" si="3"/>
        <v>-15</v>
      </c>
      <c r="AF30" s="15">
        <f t="shared" si="1"/>
        <v>16</v>
      </c>
      <c r="AG30" s="15">
        <f t="shared" si="2"/>
        <v>16</v>
      </c>
    </row>
    <row r="31" spans="4:33" x14ac:dyDescent="0.2">
      <c r="D31">
        <v>29</v>
      </c>
      <c r="I31">
        <v>2.1983564814814818</v>
      </c>
      <c r="J31" s="134">
        <v>0.17499999999999999</v>
      </c>
      <c r="K31">
        <v>2.2191953499999997</v>
      </c>
      <c r="L31" s="134">
        <v>0.17499999999999999</v>
      </c>
      <c r="M31">
        <v>3.0532582000000019</v>
      </c>
      <c r="N31">
        <v>0.42965597844233194</v>
      </c>
      <c r="O31">
        <v>1.9640817800000008</v>
      </c>
      <c r="P31">
        <v>0.69982942000000037</v>
      </c>
      <c r="Q31">
        <v>3.2450176300000066</v>
      </c>
      <c r="R31">
        <v>0.69982942000000037</v>
      </c>
      <c r="S31">
        <v>2.1343165200000001</v>
      </c>
      <c r="T31">
        <v>0.17324999999999999</v>
      </c>
      <c r="V31" t="s">
        <v>100</v>
      </c>
      <c r="W31">
        <v>4</v>
      </c>
      <c r="X31" t="b">
        <f>IF('Cumulative Volumes Imperial'!$F$11&lt;'Imperial Data'!W31,TRUE,FALSE)</f>
        <v>0</v>
      </c>
      <c r="AE31" s="108">
        <f t="shared" si="3"/>
        <v>-16</v>
      </c>
      <c r="AF31" s="15">
        <f t="shared" si="1"/>
        <v>17</v>
      </c>
      <c r="AG31" s="15">
        <f t="shared" si="2"/>
        <v>17</v>
      </c>
    </row>
    <row r="32" spans="4:33" x14ac:dyDescent="0.2">
      <c r="D32">
        <v>30</v>
      </c>
      <c r="I32">
        <v>2.2073263888888888</v>
      </c>
      <c r="J32" s="134">
        <v>0.11600000000000001</v>
      </c>
      <c r="K32">
        <v>2.2426628700000002</v>
      </c>
      <c r="L32" s="134">
        <v>0.11600000000000001</v>
      </c>
      <c r="M32">
        <v>3.0942745899999977</v>
      </c>
      <c r="N32">
        <v>0.44040718181102356</v>
      </c>
      <c r="O32">
        <v>1.9951177999999885</v>
      </c>
      <c r="P32">
        <v>0.7224001400000013</v>
      </c>
      <c r="Q32">
        <v>3.2963179599999961</v>
      </c>
      <c r="R32">
        <v>0.7224001400000013</v>
      </c>
      <c r="S32">
        <v>2.1575918399999998</v>
      </c>
      <c r="T32">
        <v>0.18153819444444444</v>
      </c>
      <c r="V32" t="s">
        <v>11</v>
      </c>
      <c r="W32">
        <v>6</v>
      </c>
      <c r="X32" t="b">
        <f>IF('Cumulative Volumes Imperial'!$F$11&lt;'Imperial Data'!W32,TRUE,FALSE)</f>
        <v>0</v>
      </c>
      <c r="AE32" s="108">
        <f t="shared" si="3"/>
        <v>-17</v>
      </c>
      <c r="AF32" s="15">
        <f t="shared" si="1"/>
        <v>18</v>
      </c>
      <c r="AG32" s="15">
        <f t="shared" si="2"/>
        <v>18</v>
      </c>
    </row>
    <row r="33" spans="4:33" x14ac:dyDescent="0.2">
      <c r="D33">
        <v>31</v>
      </c>
      <c r="M33">
        <v>3.1305567100000005</v>
      </c>
      <c r="N33">
        <v>0.45081818643189298</v>
      </c>
      <c r="O33">
        <v>2.0250071600000012</v>
      </c>
      <c r="P33">
        <v>0.74372710999999825</v>
      </c>
      <c r="Q33">
        <v>3.3456159200000002</v>
      </c>
      <c r="R33">
        <v>0.74372710999999825</v>
      </c>
      <c r="S33">
        <v>2.17952967</v>
      </c>
      <c r="T33">
        <v>0.18354340277777775</v>
      </c>
      <c r="V33" t="s">
        <v>12</v>
      </c>
      <c r="W33">
        <v>6</v>
      </c>
      <c r="X33" t="b">
        <f>IF('Cumulative Volumes Imperial'!$F$11&lt;'Imperial Data'!W33,TRUE,FALSE)</f>
        <v>0</v>
      </c>
      <c r="AE33" s="108">
        <f t="shared" si="3"/>
        <v>-18</v>
      </c>
      <c r="AF33" s="15">
        <f t="shared" si="1"/>
        <v>19</v>
      </c>
      <c r="AG33" s="15">
        <f t="shared" si="2"/>
        <v>19</v>
      </c>
    </row>
    <row r="34" spans="4:33" x14ac:dyDescent="0.2">
      <c r="D34">
        <v>32</v>
      </c>
      <c r="M34">
        <v>3.165662250000004</v>
      </c>
      <c r="N34">
        <v>0.46086132060372798</v>
      </c>
      <c r="O34">
        <v>2.0537869099999995</v>
      </c>
      <c r="P34">
        <v>0.76446604999999934</v>
      </c>
      <c r="Q34">
        <v>3.3931099800000055</v>
      </c>
      <c r="R34">
        <v>0.76446604999999934</v>
      </c>
      <c r="S34">
        <v>2.2001904900000002</v>
      </c>
      <c r="T34">
        <v>0.18581597222222218</v>
      </c>
      <c r="V34" t="s">
        <v>13</v>
      </c>
      <c r="W34">
        <v>9</v>
      </c>
      <c r="X34" t="b">
        <f>IF('Cumulative Volumes Imperial'!$F$11&lt;'Imperial Data'!W34,TRUE,FALSE)</f>
        <v>0</v>
      </c>
      <c r="AE34" s="108">
        <f t="shared" si="3"/>
        <v>-19</v>
      </c>
      <c r="AF34" s="15">
        <f t="shared" si="1"/>
        <v>20</v>
      </c>
      <c r="AG34" s="15">
        <f t="shared" si="2"/>
        <v>20</v>
      </c>
    </row>
    <row r="35" spans="4:33" x14ac:dyDescent="0.2">
      <c r="D35">
        <v>33</v>
      </c>
      <c r="M35">
        <v>3.1994532499999977</v>
      </c>
      <c r="N35">
        <v>0.47063557618932172</v>
      </c>
      <c r="O35">
        <v>2.0814983800000064</v>
      </c>
      <c r="P35">
        <v>0.7855190400000005</v>
      </c>
      <c r="Q35">
        <v>3.4388515200000001</v>
      </c>
      <c r="R35">
        <v>0.7855190400000005</v>
      </c>
      <c r="S35">
        <v>2.22277368</v>
      </c>
      <c r="T35">
        <v>0.13221006944444444</v>
      </c>
      <c r="V35" t="s">
        <v>101</v>
      </c>
      <c r="W35">
        <v>6</v>
      </c>
      <c r="X35" t="b">
        <f>IF('Cumulative Volumes Imperial'!$F$11&lt;'Imperial Data'!W35,TRUE,FALSE)</f>
        <v>0</v>
      </c>
      <c r="AE35" s="108">
        <f t="shared" si="3"/>
        <v>-20</v>
      </c>
      <c r="AF35" s="15">
        <f t="shared" si="1"/>
        <v>21</v>
      </c>
      <c r="AG35" s="15">
        <f t="shared" si="2"/>
        <v>21</v>
      </c>
    </row>
    <row r="36" spans="4:33" x14ac:dyDescent="0.2">
      <c r="D36">
        <v>34</v>
      </c>
      <c r="M36">
        <v>3.231116329999999</v>
      </c>
      <c r="N36">
        <v>0.48008970107094395</v>
      </c>
      <c r="O36">
        <v>2.1080768699999979</v>
      </c>
      <c r="P36">
        <v>0.80270133000000143</v>
      </c>
      <c r="Q36">
        <v>3.4828802799999892</v>
      </c>
      <c r="R36">
        <v>0.80270133000000143</v>
      </c>
      <c r="V36" t="s">
        <v>16</v>
      </c>
      <c r="W36">
        <v>9</v>
      </c>
      <c r="X36" t="b">
        <f>IF('Cumulative Volumes Imperial'!$F$11&lt;'Imperial Data'!W36,TRUE,FALSE)</f>
        <v>0</v>
      </c>
      <c r="AE36" s="108">
        <f t="shared" si="3"/>
        <v>-21</v>
      </c>
      <c r="AF36" s="15">
        <f t="shared" si="1"/>
        <v>22</v>
      </c>
      <c r="AG36" s="15">
        <f t="shared" si="2"/>
        <v>22</v>
      </c>
    </row>
    <row r="37" spans="4:33" x14ac:dyDescent="0.2">
      <c r="D37">
        <v>35</v>
      </c>
      <c r="M37">
        <v>3.2614080900000033</v>
      </c>
      <c r="N37">
        <v>0.48920393611099389</v>
      </c>
      <c r="O37">
        <v>2.1338470700000016</v>
      </c>
      <c r="P37">
        <v>0.81994934999999813</v>
      </c>
      <c r="Q37">
        <v>3.5253571800000003</v>
      </c>
      <c r="R37">
        <v>0.81994934999999813</v>
      </c>
      <c r="V37" t="s">
        <v>20</v>
      </c>
      <c r="W37">
        <v>9</v>
      </c>
      <c r="X37" t="b">
        <f>IF('Cumulative Volumes Imperial'!$F$11&lt;'Imperial Data'!W37,TRUE,FALSE)</f>
        <v>0</v>
      </c>
      <c r="AE37" s="108">
        <f t="shared" si="3"/>
        <v>-22</v>
      </c>
      <c r="AF37" s="15">
        <f t="shared" si="1"/>
        <v>23</v>
      </c>
      <c r="AG37" s="15">
        <f t="shared" si="2"/>
        <v>23</v>
      </c>
    </row>
    <row r="38" spans="4:33" x14ac:dyDescent="0.2">
      <c r="D38">
        <v>36</v>
      </c>
      <c r="M38">
        <v>3.2902603699999986</v>
      </c>
      <c r="N38">
        <v>0.49796064519846794</v>
      </c>
      <c r="O38">
        <v>2.1586770500000014</v>
      </c>
      <c r="P38">
        <v>0.83850926999999942</v>
      </c>
      <c r="Q38">
        <v>3.5661732399999977</v>
      </c>
      <c r="R38">
        <v>0.83850926999999942</v>
      </c>
      <c r="V38" t="s">
        <v>21</v>
      </c>
      <c r="W38">
        <v>9</v>
      </c>
      <c r="X38" t="b">
        <f>IF('Cumulative Volumes Imperial'!$F$11&lt;'Imperial Data'!W38,TRUE,FALSE)</f>
        <v>0</v>
      </c>
      <c r="AE38" s="108">
        <f t="shared" si="3"/>
        <v>-23</v>
      </c>
      <c r="AF38" s="15">
        <f t="shared" si="1"/>
        <v>24</v>
      </c>
      <c r="AG38" s="15">
        <f t="shared" si="2"/>
        <v>24</v>
      </c>
    </row>
    <row r="39" spans="4:33" x14ac:dyDescent="0.2">
      <c r="D39">
        <v>37</v>
      </c>
      <c r="M39">
        <v>3.317963559999999</v>
      </c>
      <c r="N39">
        <v>0.50641592091981735</v>
      </c>
      <c r="O39">
        <v>2.1825410699999992</v>
      </c>
      <c r="P39">
        <v>0.8512516699999999</v>
      </c>
      <c r="Q39">
        <v>3.6055836100000107</v>
      </c>
      <c r="R39">
        <v>0.8512516699999999</v>
      </c>
      <c r="AE39" s="108">
        <f t="shared" si="3"/>
        <v>-24</v>
      </c>
      <c r="AF39" s="15">
        <f t="shared" si="1"/>
        <v>25</v>
      </c>
      <c r="AG39" s="15">
        <f t="shared" si="2"/>
        <v>25</v>
      </c>
    </row>
    <row r="40" spans="4:33" x14ac:dyDescent="0.2">
      <c r="D40">
        <v>38</v>
      </c>
      <c r="M40">
        <v>3.3441231299999998</v>
      </c>
      <c r="N40">
        <v>0.51449733504633777</v>
      </c>
      <c r="O40">
        <v>2.2055248499999962</v>
      </c>
      <c r="P40">
        <v>0.85951773000000031</v>
      </c>
      <c r="Q40">
        <v>3.6434781099999896</v>
      </c>
      <c r="R40">
        <v>0.85951773000000031</v>
      </c>
      <c r="AE40" s="108">
        <f t="shared" si="3"/>
        <v>-25</v>
      </c>
      <c r="AF40" s="15">
        <f t="shared" si="1"/>
        <v>26</v>
      </c>
      <c r="AG40" s="15">
        <f t="shared" si="2"/>
        <v>26</v>
      </c>
    </row>
    <row r="41" spans="4:33" x14ac:dyDescent="0.2">
      <c r="D41">
        <v>39</v>
      </c>
      <c r="M41">
        <v>3.3686171300000005</v>
      </c>
      <c r="N41">
        <v>0.52220563973080036</v>
      </c>
      <c r="O41">
        <v>2.2276519300000004</v>
      </c>
      <c r="P41">
        <v>0.8894542300000019</v>
      </c>
      <c r="Q41">
        <v>3.679943200000011</v>
      </c>
      <c r="R41">
        <v>0.8894542300000019</v>
      </c>
      <c r="AE41" s="108">
        <f t="shared" si="3"/>
        <v>-26</v>
      </c>
      <c r="AF41" s="15">
        <f t="shared" si="1"/>
        <v>27</v>
      </c>
      <c r="AG41" s="15">
        <f t="shared" si="2"/>
        <v>27</v>
      </c>
    </row>
    <row r="42" spans="4:33" x14ac:dyDescent="0.2">
      <c r="D42">
        <v>40</v>
      </c>
      <c r="M42">
        <v>3.3925015199999997</v>
      </c>
      <c r="N42">
        <v>0.52957395555748565</v>
      </c>
      <c r="O42">
        <v>2.2488691000000003</v>
      </c>
      <c r="P42">
        <v>0.90424125999999916</v>
      </c>
      <c r="Q42">
        <v>3.7149965899999984</v>
      </c>
      <c r="R42">
        <v>0.90424125999999916</v>
      </c>
      <c r="AE42" s="108">
        <f t="shared" si="3"/>
        <v>-27</v>
      </c>
      <c r="AF42" s="15">
        <f t="shared" si="1"/>
        <v>28</v>
      </c>
      <c r="AG42" s="15">
        <f t="shared" si="2"/>
        <v>28</v>
      </c>
    </row>
    <row r="43" spans="4:33" x14ac:dyDescent="0.2">
      <c r="D43">
        <v>41</v>
      </c>
      <c r="M43">
        <v>3.4145404999999993</v>
      </c>
      <c r="N43">
        <v>0.53656139700582184</v>
      </c>
      <c r="O43">
        <v>2.269348149999999</v>
      </c>
      <c r="P43">
        <v>0.91725006000000064</v>
      </c>
      <c r="Q43">
        <v>3.7486903599999977</v>
      </c>
      <c r="R43">
        <v>0.91725006000000064</v>
      </c>
      <c r="AE43" s="108">
        <f t="shared" si="3"/>
        <v>-28</v>
      </c>
      <c r="AF43" s="15">
        <f t="shared" si="1"/>
        <v>29</v>
      </c>
      <c r="AG43" s="15">
        <f t="shared" si="2"/>
        <v>29</v>
      </c>
    </row>
    <row r="44" spans="4:33" x14ac:dyDescent="0.2">
      <c r="D44">
        <v>42</v>
      </c>
      <c r="M44">
        <v>3.437018440000001</v>
      </c>
      <c r="N44">
        <v>0.54316875143112764</v>
      </c>
      <c r="O44">
        <v>2.2889872600000061</v>
      </c>
      <c r="P44">
        <v>0.91981162000000083</v>
      </c>
      <c r="Q44">
        <v>3.7809984700000001</v>
      </c>
      <c r="R44">
        <v>0.91981162000000083</v>
      </c>
      <c r="V44" s="107" t="s">
        <v>1</v>
      </c>
      <c r="W44" s="107" t="s">
        <v>123</v>
      </c>
      <c r="X44" s="107" t="s">
        <v>124</v>
      </c>
      <c r="AE44" s="108">
        <f t="shared" si="3"/>
        <v>-29</v>
      </c>
      <c r="AF44" s="15">
        <f t="shared" si="1"/>
        <v>30</v>
      </c>
      <c r="AG44" s="15">
        <f t="shared" si="2"/>
        <v>30</v>
      </c>
    </row>
    <row r="45" spans="4:33" x14ac:dyDescent="0.2">
      <c r="D45">
        <v>43</v>
      </c>
      <c r="M45">
        <v>3.4577127999999995</v>
      </c>
      <c r="N45">
        <v>0.54939087910542606</v>
      </c>
      <c r="O45">
        <v>2.3078523399999966</v>
      </c>
      <c r="P45">
        <v>0.94341004999999711</v>
      </c>
      <c r="Q45">
        <v>3.8120461900000038</v>
      </c>
      <c r="R45">
        <v>0.94341004999999711</v>
      </c>
      <c r="V45" t="s">
        <v>100</v>
      </c>
      <c r="W45">
        <v>6</v>
      </c>
      <c r="X45" t="b">
        <f>IF('Cumulative Volumes Imperial'!$F$10&lt;'Imperial Data'!W45,TRUE,FALSE)</f>
        <v>0</v>
      </c>
      <c r="AE45" s="108">
        <f t="shared" si="3"/>
        <v>-30</v>
      </c>
      <c r="AF45" s="15">
        <f t="shared" si="1"/>
        <v>31</v>
      </c>
      <c r="AG45" s="15">
        <f t="shared" si="2"/>
        <v>31</v>
      </c>
    </row>
    <row r="46" spans="4:33" x14ac:dyDescent="0.2">
      <c r="D46">
        <v>44</v>
      </c>
      <c r="M46">
        <v>3.4786939400000003</v>
      </c>
      <c r="N46">
        <v>0.55522414490721361</v>
      </c>
      <c r="O46">
        <v>2.3259473299999982</v>
      </c>
      <c r="P46">
        <v>0.95634088999999989</v>
      </c>
      <c r="Q46">
        <v>3.8416929599999889</v>
      </c>
      <c r="R46">
        <v>0.95634088999999989</v>
      </c>
      <c r="V46" t="s">
        <v>11</v>
      </c>
      <c r="W46">
        <v>6</v>
      </c>
      <c r="X46" t="b">
        <f>IF('Cumulative Volumes Imperial'!$F$10&lt;'Imperial Data'!W46,TRUE,FALSE)</f>
        <v>0</v>
      </c>
      <c r="AE46" s="108">
        <f t="shared" si="3"/>
        <v>-31</v>
      </c>
      <c r="AF46" s="15">
        <f t="shared" si="1"/>
        <v>32</v>
      </c>
      <c r="AG46" s="15">
        <f t="shared" si="2"/>
        <v>32</v>
      </c>
    </row>
    <row r="47" spans="4:33" x14ac:dyDescent="0.2">
      <c r="D47">
        <v>45</v>
      </c>
      <c r="M47">
        <v>3.5050925099999999</v>
      </c>
      <c r="N47">
        <v>0.59492275473416101</v>
      </c>
      <c r="O47">
        <v>2.3432950800000043</v>
      </c>
      <c r="P47">
        <v>0.96864110000000103</v>
      </c>
      <c r="Q47">
        <v>3.8701618800000048</v>
      </c>
      <c r="R47">
        <v>0.96864110000000103</v>
      </c>
      <c r="V47" t="s">
        <v>12</v>
      </c>
      <c r="W47">
        <v>6</v>
      </c>
      <c r="X47" t="b">
        <f>IF('Cumulative Volumes Imperial'!$F$10&lt;'Imperial Data'!W47,TRUE,FALSE)</f>
        <v>0</v>
      </c>
      <c r="AE47" s="108">
        <f t="shared" si="3"/>
        <v>-32</v>
      </c>
      <c r="AF47" s="15">
        <f t="shared" si="1"/>
        <v>33</v>
      </c>
      <c r="AG47" s="15">
        <f t="shared" si="2"/>
        <v>33</v>
      </c>
    </row>
    <row r="48" spans="4:33" x14ac:dyDescent="0.2">
      <c r="D48">
        <v>46</v>
      </c>
      <c r="O48">
        <v>2.3599080999999984</v>
      </c>
      <c r="P48">
        <v>0.98137976000000116</v>
      </c>
      <c r="Q48">
        <v>3.8974015800000004</v>
      </c>
      <c r="R48">
        <v>0.98137976000000116</v>
      </c>
      <c r="V48" t="s">
        <v>13</v>
      </c>
      <c r="W48">
        <v>6</v>
      </c>
      <c r="X48" t="b">
        <f>IF('Cumulative Volumes Imperial'!$F$10&lt;'Imperial Data'!W48,TRUE,FALSE)</f>
        <v>0</v>
      </c>
      <c r="AE48" s="108">
        <f t="shared" si="3"/>
        <v>-33</v>
      </c>
      <c r="AF48" s="15">
        <f t="shared" si="1"/>
        <v>34</v>
      </c>
      <c r="AG48" s="15">
        <f t="shared" si="2"/>
        <v>34</v>
      </c>
    </row>
    <row r="49" spans="4:33" x14ac:dyDescent="0.2">
      <c r="D49">
        <v>47</v>
      </c>
      <c r="O49">
        <v>2.3757959300000024</v>
      </c>
      <c r="P49">
        <v>0.97114358999999872</v>
      </c>
      <c r="Q49">
        <v>3.9234501000000037</v>
      </c>
      <c r="R49">
        <v>0.97114358999999872</v>
      </c>
      <c r="V49" t="s">
        <v>101</v>
      </c>
      <c r="W49">
        <v>6</v>
      </c>
      <c r="X49" t="b">
        <f>IF('Cumulative Volumes Imperial'!$F$10&lt;'Imperial Data'!W49,TRUE,FALSE)</f>
        <v>0</v>
      </c>
      <c r="AE49" s="108">
        <f t="shared" si="3"/>
        <v>-34</v>
      </c>
      <c r="AF49" s="15">
        <f t="shared" si="1"/>
        <v>35</v>
      </c>
      <c r="AG49" s="15">
        <f t="shared" si="2"/>
        <v>35</v>
      </c>
    </row>
    <row r="50" spans="4:33" x14ac:dyDescent="0.2">
      <c r="D50">
        <v>48</v>
      </c>
      <c r="O50">
        <v>2.3909780899999973</v>
      </c>
      <c r="P50">
        <v>1.0032460500000013</v>
      </c>
      <c r="Q50">
        <v>3.9482757500000005</v>
      </c>
      <c r="R50">
        <v>1.0032460500000013</v>
      </c>
      <c r="V50" t="s">
        <v>16</v>
      </c>
      <c r="W50">
        <v>12</v>
      </c>
      <c r="X50" t="b">
        <f>IF('Cumulative Volumes Imperial'!$F$10&lt;'Imperial Data'!W50,TRUE,FALSE)</f>
        <v>0</v>
      </c>
      <c r="AE50" s="108">
        <f t="shared" si="3"/>
        <v>-35</v>
      </c>
      <c r="AF50" s="15">
        <f t="shared" si="1"/>
        <v>36</v>
      </c>
      <c r="AG50" s="15">
        <f t="shared" si="2"/>
        <v>36</v>
      </c>
    </row>
    <row r="51" spans="4:33" x14ac:dyDescent="0.2">
      <c r="D51">
        <v>49</v>
      </c>
      <c r="O51">
        <v>2.4054623699999986</v>
      </c>
      <c r="P51">
        <v>1.0111244299999989</v>
      </c>
      <c r="Q51">
        <v>3.9719479899999968</v>
      </c>
      <c r="R51">
        <v>1.0111244299999989</v>
      </c>
      <c r="V51" t="s">
        <v>20</v>
      </c>
      <c r="W51">
        <v>12</v>
      </c>
      <c r="X51" t="b">
        <f>IF('Cumulative Volumes Imperial'!$F$10&lt;'Imperial Data'!W51,TRUE,FALSE)</f>
        <v>0</v>
      </c>
      <c r="AE51" s="108">
        <f t="shared" si="3"/>
        <v>-36</v>
      </c>
      <c r="AF51" s="15">
        <f t="shared" si="1"/>
        <v>37</v>
      </c>
      <c r="AG51" s="15">
        <f t="shared" si="2"/>
        <v>37</v>
      </c>
    </row>
    <row r="52" spans="4:33" x14ac:dyDescent="0.2">
      <c r="D52">
        <v>50</v>
      </c>
      <c r="O52">
        <v>2.4192595600000004</v>
      </c>
      <c r="P52">
        <v>1.0203583600000012</v>
      </c>
      <c r="Q52">
        <v>3.9945252500000024</v>
      </c>
      <c r="R52">
        <v>1.0203583600000012</v>
      </c>
      <c r="V52" t="s">
        <v>21</v>
      </c>
      <c r="W52">
        <v>12</v>
      </c>
      <c r="X52" t="b">
        <f>IF('Cumulative Volumes Imperial'!$F$10&lt;'Imperial Data'!W52,TRUE,FALSE)</f>
        <v>0</v>
      </c>
      <c r="AE52" s="108">
        <f t="shared" si="3"/>
        <v>-37</v>
      </c>
      <c r="AF52" s="15">
        <f t="shared" si="1"/>
        <v>38</v>
      </c>
      <c r="AG52" s="15">
        <f t="shared" si="2"/>
        <v>38</v>
      </c>
    </row>
    <row r="53" spans="4:33" x14ac:dyDescent="0.2">
      <c r="D53">
        <v>51</v>
      </c>
      <c r="O53">
        <v>2.4323819800000024</v>
      </c>
      <c r="P53">
        <v>1.0303284899999987</v>
      </c>
      <c r="Q53">
        <v>4.0159295599999965</v>
      </c>
      <c r="R53">
        <v>1.0303284899999987</v>
      </c>
      <c r="AE53" s="108">
        <f t="shared" si="3"/>
        <v>-38</v>
      </c>
      <c r="AF53" s="15">
        <f t="shared" si="1"/>
        <v>39</v>
      </c>
      <c r="AG53" s="15">
        <f t="shared" si="2"/>
        <v>39</v>
      </c>
    </row>
    <row r="54" spans="4:33" x14ac:dyDescent="0.2">
      <c r="D54">
        <v>52</v>
      </c>
      <c r="O54">
        <v>2.4448378200000001</v>
      </c>
      <c r="P54">
        <v>1.0387091000000002</v>
      </c>
      <c r="Q54">
        <v>4.0362060200000016</v>
      </c>
      <c r="R54">
        <v>1.0387091000000002</v>
      </c>
      <c r="AE54" s="108">
        <f t="shared" si="3"/>
        <v>-39</v>
      </c>
      <c r="AF54" s="15">
        <f t="shared" si="1"/>
        <v>40</v>
      </c>
      <c r="AG54" s="15">
        <f t="shared" si="2"/>
        <v>40</v>
      </c>
    </row>
    <row r="55" spans="4:33" x14ac:dyDescent="0.2">
      <c r="D55">
        <v>53</v>
      </c>
      <c r="O55">
        <v>2.4566352699999996</v>
      </c>
      <c r="P55">
        <v>1.0463667000000001</v>
      </c>
      <c r="Q55">
        <v>4.0554265799999989</v>
      </c>
      <c r="R55">
        <v>1.0463667000000001</v>
      </c>
      <c r="AE55" s="108">
        <f t="shared" si="3"/>
        <v>-40</v>
      </c>
      <c r="AF55" s="15">
        <f t="shared" si="1"/>
        <v>41</v>
      </c>
      <c r="AG55" s="15">
        <f t="shared" si="2"/>
        <v>41</v>
      </c>
    </row>
    <row r="56" spans="4:33" x14ac:dyDescent="0.2">
      <c r="D56">
        <v>54</v>
      </c>
      <c r="O56">
        <v>2.4677824599999987</v>
      </c>
      <c r="P56">
        <v>1.0540244599999999</v>
      </c>
      <c r="Q56">
        <v>4.0735517200000011</v>
      </c>
      <c r="R56">
        <v>1.0540244599999999</v>
      </c>
      <c r="AE56" s="108">
        <f t="shared" si="3"/>
        <v>-41</v>
      </c>
      <c r="AF56" s="15">
        <f t="shared" si="1"/>
        <v>42</v>
      </c>
      <c r="AG56" s="15">
        <f t="shared" si="2"/>
        <v>42</v>
      </c>
    </row>
    <row r="57" spans="4:33" x14ac:dyDescent="0.2">
      <c r="D57">
        <v>55</v>
      </c>
      <c r="O57">
        <v>2.4782819400000005</v>
      </c>
      <c r="P57">
        <v>1.0504466400000005</v>
      </c>
      <c r="Q57">
        <v>4.0905063000000013</v>
      </c>
      <c r="R57">
        <v>1.0504466400000005</v>
      </c>
      <c r="AE57" s="108">
        <f t="shared" si="3"/>
        <v>-42</v>
      </c>
      <c r="AF57" s="15">
        <f t="shared" si="1"/>
        <v>43</v>
      </c>
      <c r="AG57" s="15">
        <f t="shared" si="2"/>
        <v>43</v>
      </c>
    </row>
    <row r="58" spans="4:33" x14ac:dyDescent="0.2">
      <c r="D58">
        <v>56</v>
      </c>
      <c r="O58">
        <v>2.4882536299999991</v>
      </c>
      <c r="P58">
        <v>1.0566544799999997</v>
      </c>
      <c r="Q58">
        <v>4.1066937699999997</v>
      </c>
      <c r="R58">
        <v>1.0566544799999997</v>
      </c>
      <c r="AE58" s="108">
        <f t="shared" si="3"/>
        <v>-43</v>
      </c>
      <c r="AF58" s="15">
        <f t="shared" si="1"/>
        <v>44</v>
      </c>
      <c r="AG58" s="15">
        <f t="shared" si="2"/>
        <v>44</v>
      </c>
    </row>
    <row r="59" spans="4:33" x14ac:dyDescent="0.2">
      <c r="D59">
        <v>57</v>
      </c>
      <c r="O59">
        <v>2.4976883700000005</v>
      </c>
      <c r="P59">
        <v>1.07545979</v>
      </c>
      <c r="Q59">
        <v>4.1220993999999997</v>
      </c>
      <c r="R59">
        <v>1.07545979</v>
      </c>
      <c r="AE59" s="108">
        <f t="shared" si="3"/>
        <v>-44</v>
      </c>
      <c r="AF59" s="15">
        <f t="shared" si="1"/>
        <v>45</v>
      </c>
      <c r="AG59" s="15">
        <f t="shared" si="2"/>
        <v>45</v>
      </c>
    </row>
    <row r="60" spans="4:33" x14ac:dyDescent="0.2">
      <c r="D60">
        <v>58</v>
      </c>
      <c r="O60">
        <v>2.50650788</v>
      </c>
      <c r="P60">
        <v>1.0827729100000001</v>
      </c>
      <c r="Q60">
        <v>4.1365370299999995</v>
      </c>
      <c r="R60">
        <v>1.0827729100000001</v>
      </c>
      <c r="AE60" s="108">
        <f t="shared" si="3"/>
        <v>-45</v>
      </c>
      <c r="AF60" s="15">
        <f t="shared" si="1"/>
        <v>46</v>
      </c>
      <c r="AG60" s="15">
        <f t="shared" si="2"/>
        <v>46</v>
      </c>
    </row>
    <row r="61" spans="4:33" x14ac:dyDescent="0.2">
      <c r="D61">
        <v>59</v>
      </c>
      <c r="O61">
        <v>2.5147196800000002</v>
      </c>
      <c r="P61">
        <v>1.0881013100000001</v>
      </c>
      <c r="Q61">
        <v>4.1499744100000004</v>
      </c>
      <c r="R61">
        <v>1.0881013100000001</v>
      </c>
      <c r="AE61" s="108">
        <f t="shared" si="3"/>
        <v>-46</v>
      </c>
      <c r="AF61" s="15">
        <f t="shared" si="1"/>
        <v>47</v>
      </c>
      <c r="AG61" s="15">
        <f t="shared" si="2"/>
        <v>47</v>
      </c>
    </row>
    <row r="62" spans="4:33" x14ac:dyDescent="0.2">
      <c r="D62">
        <v>60</v>
      </c>
      <c r="O62">
        <v>2.5269298299999998</v>
      </c>
      <c r="P62">
        <v>1.10637466</v>
      </c>
      <c r="Q62">
        <v>4.1710139799999997</v>
      </c>
      <c r="R62">
        <v>1.10637466</v>
      </c>
      <c r="AE62" s="108">
        <f t="shared" si="3"/>
        <v>-47</v>
      </c>
      <c r="AF62" s="15">
        <f t="shared" si="1"/>
        <v>48</v>
      </c>
      <c r="AG62" s="15">
        <f t="shared" si="2"/>
        <v>48</v>
      </c>
    </row>
    <row r="63" spans="4:33" x14ac:dyDescent="0.2">
      <c r="AE63" s="108">
        <f t="shared" si="3"/>
        <v>-48</v>
      </c>
      <c r="AF63" s="15">
        <f t="shared" si="1"/>
        <v>49</v>
      </c>
      <c r="AG63" s="15">
        <f t="shared" si="2"/>
        <v>49</v>
      </c>
    </row>
    <row r="64" spans="4:33" x14ac:dyDescent="0.2">
      <c r="AE64" s="108">
        <f t="shared" si="3"/>
        <v>-49</v>
      </c>
      <c r="AF64" s="15">
        <f t="shared" si="1"/>
        <v>50</v>
      </c>
      <c r="AG64" s="15">
        <f t="shared" si="2"/>
        <v>50</v>
      </c>
    </row>
    <row r="65" spans="31:33" x14ac:dyDescent="0.2">
      <c r="AE65" s="108">
        <f t="shared" si="3"/>
        <v>-50</v>
      </c>
      <c r="AF65" s="15">
        <f t="shared" si="1"/>
        <v>51</v>
      </c>
      <c r="AG65" s="15">
        <f t="shared" si="2"/>
        <v>51</v>
      </c>
    </row>
    <row r="66" spans="31:33" x14ac:dyDescent="0.2">
      <c r="AE66" s="108">
        <f t="shared" si="3"/>
        <v>-51</v>
      </c>
      <c r="AF66" s="15">
        <f t="shared" si="1"/>
        <v>52</v>
      </c>
      <c r="AG66" s="15">
        <f t="shared" si="2"/>
        <v>52</v>
      </c>
    </row>
    <row r="67" spans="31:33" x14ac:dyDescent="0.2">
      <c r="AE67" s="108">
        <f t="shared" si="3"/>
        <v>-52</v>
      </c>
      <c r="AF67" s="15">
        <f t="shared" si="1"/>
        <v>53</v>
      </c>
      <c r="AG67" s="15">
        <f t="shared" si="2"/>
        <v>53</v>
      </c>
    </row>
    <row r="68" spans="31:33" x14ac:dyDescent="0.2">
      <c r="AE68" s="108">
        <f t="shared" si="3"/>
        <v>-53</v>
      </c>
      <c r="AF68" s="15">
        <f t="shared" ref="AF68:AF131" si="5">IF(AF67&gt;=1,AF67+1,IF(AE68=0,1,-1))</f>
        <v>54</v>
      </c>
      <c r="AG68" s="15">
        <f t="shared" ref="AG68:AG131" si="6">IF(AND(AG67&gt;=1,AG67&lt;$AB$3),AG67+1,IF(AE68=0,1,-1))</f>
        <v>54</v>
      </c>
    </row>
    <row r="69" spans="31:33" x14ac:dyDescent="0.2">
      <c r="AE69" s="108">
        <f t="shared" ref="AE69:AE132" si="7">AE68-1</f>
        <v>-54</v>
      </c>
      <c r="AF69" s="15">
        <f t="shared" si="5"/>
        <v>55</v>
      </c>
      <c r="AG69" s="15">
        <f t="shared" si="6"/>
        <v>55</v>
      </c>
    </row>
    <row r="70" spans="31:33" x14ac:dyDescent="0.2">
      <c r="AE70" s="108">
        <f t="shared" si="7"/>
        <v>-55</v>
      </c>
      <c r="AF70" s="15">
        <f t="shared" si="5"/>
        <v>56</v>
      </c>
      <c r="AG70" s="15">
        <f t="shared" si="6"/>
        <v>56</v>
      </c>
    </row>
    <row r="71" spans="31:33" x14ac:dyDescent="0.2">
      <c r="AE71" s="108">
        <f t="shared" si="7"/>
        <v>-56</v>
      </c>
      <c r="AF71" s="15">
        <f t="shared" si="5"/>
        <v>57</v>
      </c>
      <c r="AG71" s="15">
        <f t="shared" si="6"/>
        <v>57</v>
      </c>
    </row>
    <row r="72" spans="31:33" x14ac:dyDescent="0.2">
      <c r="AE72" s="108">
        <f t="shared" si="7"/>
        <v>-57</v>
      </c>
      <c r="AF72" s="15">
        <f t="shared" si="5"/>
        <v>58</v>
      </c>
      <c r="AG72" s="15">
        <f t="shared" si="6"/>
        <v>58</v>
      </c>
    </row>
    <row r="73" spans="31:33" x14ac:dyDescent="0.2">
      <c r="AE73" s="108">
        <f t="shared" si="7"/>
        <v>-58</v>
      </c>
      <c r="AF73" s="15">
        <f t="shared" si="5"/>
        <v>59</v>
      </c>
      <c r="AG73" s="15">
        <f t="shared" si="6"/>
        <v>59</v>
      </c>
    </row>
    <row r="74" spans="31:33" x14ac:dyDescent="0.2">
      <c r="AE74" s="108">
        <f t="shared" si="7"/>
        <v>-59</v>
      </c>
      <c r="AF74" s="15">
        <f t="shared" si="5"/>
        <v>60</v>
      </c>
      <c r="AG74" s="15">
        <f t="shared" si="6"/>
        <v>60</v>
      </c>
    </row>
    <row r="75" spans="31:33" x14ac:dyDescent="0.2">
      <c r="AE75" s="108">
        <f t="shared" si="7"/>
        <v>-60</v>
      </c>
      <c r="AF75" s="15">
        <f t="shared" si="5"/>
        <v>61</v>
      </c>
      <c r="AG75" s="15">
        <f t="shared" si="6"/>
        <v>-1</v>
      </c>
    </row>
    <row r="76" spans="31:33" x14ac:dyDescent="0.2">
      <c r="AE76" s="108">
        <f t="shared" si="7"/>
        <v>-61</v>
      </c>
      <c r="AF76" s="15">
        <f t="shared" si="5"/>
        <v>62</v>
      </c>
      <c r="AG76" s="15">
        <f t="shared" si="6"/>
        <v>-1</v>
      </c>
    </row>
    <row r="77" spans="31:33" x14ac:dyDescent="0.2">
      <c r="AE77" s="108">
        <f t="shared" si="7"/>
        <v>-62</v>
      </c>
      <c r="AF77" s="15">
        <f t="shared" si="5"/>
        <v>63</v>
      </c>
      <c r="AG77" s="15">
        <f t="shared" si="6"/>
        <v>-1</v>
      </c>
    </row>
    <row r="78" spans="31:33" x14ac:dyDescent="0.2">
      <c r="AE78" s="108">
        <f t="shared" si="7"/>
        <v>-63</v>
      </c>
      <c r="AF78" s="15">
        <f t="shared" si="5"/>
        <v>64</v>
      </c>
      <c r="AG78" s="15">
        <f t="shared" si="6"/>
        <v>-1</v>
      </c>
    </row>
    <row r="79" spans="31:33" x14ac:dyDescent="0.2">
      <c r="AE79" s="108">
        <f t="shared" si="7"/>
        <v>-64</v>
      </c>
      <c r="AF79" s="15">
        <f t="shared" si="5"/>
        <v>65</v>
      </c>
      <c r="AG79" s="15">
        <f t="shared" si="6"/>
        <v>-1</v>
      </c>
    </row>
    <row r="80" spans="31:33" x14ac:dyDescent="0.2">
      <c r="AE80" s="108">
        <f t="shared" si="7"/>
        <v>-65</v>
      </c>
      <c r="AF80" s="15">
        <f t="shared" si="5"/>
        <v>66</v>
      </c>
      <c r="AG80" s="15">
        <f t="shared" si="6"/>
        <v>-1</v>
      </c>
    </row>
    <row r="81" spans="31:33" x14ac:dyDescent="0.2">
      <c r="AE81" s="108">
        <f t="shared" si="7"/>
        <v>-66</v>
      </c>
      <c r="AF81" s="15">
        <f t="shared" si="5"/>
        <v>67</v>
      </c>
      <c r="AG81" s="15">
        <f t="shared" si="6"/>
        <v>-1</v>
      </c>
    </row>
    <row r="82" spans="31:33" x14ac:dyDescent="0.2">
      <c r="AE82" s="108">
        <f t="shared" si="7"/>
        <v>-67</v>
      </c>
      <c r="AF82" s="15">
        <f t="shared" si="5"/>
        <v>68</v>
      </c>
      <c r="AG82" s="15">
        <f t="shared" si="6"/>
        <v>-1</v>
      </c>
    </row>
    <row r="83" spans="31:33" x14ac:dyDescent="0.2">
      <c r="AE83" s="108">
        <f t="shared" si="7"/>
        <v>-68</v>
      </c>
      <c r="AF83" s="15">
        <f t="shared" si="5"/>
        <v>69</v>
      </c>
      <c r="AG83" s="15">
        <f t="shared" si="6"/>
        <v>-1</v>
      </c>
    </row>
    <row r="84" spans="31:33" x14ac:dyDescent="0.2">
      <c r="AE84" s="108">
        <f t="shared" si="7"/>
        <v>-69</v>
      </c>
      <c r="AF84" s="15">
        <f t="shared" si="5"/>
        <v>70</v>
      </c>
      <c r="AG84" s="15">
        <f t="shared" si="6"/>
        <v>-1</v>
      </c>
    </row>
    <row r="85" spans="31:33" x14ac:dyDescent="0.2">
      <c r="AE85" s="108">
        <f t="shared" si="7"/>
        <v>-70</v>
      </c>
      <c r="AF85" s="15">
        <f t="shared" si="5"/>
        <v>71</v>
      </c>
      <c r="AG85" s="15">
        <f t="shared" si="6"/>
        <v>-1</v>
      </c>
    </row>
    <row r="86" spans="31:33" x14ac:dyDescent="0.2">
      <c r="AE86" s="108">
        <f t="shared" si="7"/>
        <v>-71</v>
      </c>
      <c r="AF86" s="15">
        <f t="shared" si="5"/>
        <v>72</v>
      </c>
      <c r="AG86" s="15">
        <f t="shared" si="6"/>
        <v>-1</v>
      </c>
    </row>
    <row r="87" spans="31:33" x14ac:dyDescent="0.2">
      <c r="AE87" s="108">
        <f t="shared" si="7"/>
        <v>-72</v>
      </c>
      <c r="AF87" s="15">
        <f t="shared" si="5"/>
        <v>73</v>
      </c>
      <c r="AG87" s="15">
        <f t="shared" si="6"/>
        <v>-1</v>
      </c>
    </row>
    <row r="88" spans="31:33" x14ac:dyDescent="0.2">
      <c r="AE88" s="108">
        <f t="shared" si="7"/>
        <v>-73</v>
      </c>
      <c r="AF88" s="15">
        <f t="shared" si="5"/>
        <v>74</v>
      </c>
      <c r="AG88" s="15">
        <f t="shared" si="6"/>
        <v>-1</v>
      </c>
    </row>
    <row r="89" spans="31:33" x14ac:dyDescent="0.2">
      <c r="AE89" s="108">
        <f t="shared" si="7"/>
        <v>-74</v>
      </c>
      <c r="AF89" s="15">
        <f t="shared" si="5"/>
        <v>75</v>
      </c>
      <c r="AG89" s="15">
        <f t="shared" si="6"/>
        <v>-1</v>
      </c>
    </row>
    <row r="90" spans="31:33" x14ac:dyDescent="0.2">
      <c r="AE90" s="108">
        <f t="shared" si="7"/>
        <v>-75</v>
      </c>
      <c r="AF90" s="15">
        <f t="shared" si="5"/>
        <v>76</v>
      </c>
      <c r="AG90" s="15">
        <f t="shared" si="6"/>
        <v>-1</v>
      </c>
    </row>
    <row r="91" spans="31:33" x14ac:dyDescent="0.2">
      <c r="AE91" s="108">
        <f t="shared" si="7"/>
        <v>-76</v>
      </c>
      <c r="AF91" s="15">
        <f t="shared" si="5"/>
        <v>77</v>
      </c>
      <c r="AG91" s="15">
        <f t="shared" si="6"/>
        <v>-1</v>
      </c>
    </row>
    <row r="92" spans="31:33" x14ac:dyDescent="0.2">
      <c r="AE92" s="108">
        <f t="shared" si="7"/>
        <v>-77</v>
      </c>
      <c r="AF92" s="15">
        <f t="shared" si="5"/>
        <v>78</v>
      </c>
      <c r="AG92" s="15">
        <f t="shared" si="6"/>
        <v>-1</v>
      </c>
    </row>
    <row r="93" spans="31:33" x14ac:dyDescent="0.2">
      <c r="AE93" s="108">
        <f t="shared" si="7"/>
        <v>-78</v>
      </c>
      <c r="AF93" s="15">
        <f t="shared" si="5"/>
        <v>79</v>
      </c>
      <c r="AG93" s="15">
        <f t="shared" si="6"/>
        <v>-1</v>
      </c>
    </row>
    <row r="94" spans="31:33" x14ac:dyDescent="0.2">
      <c r="AE94" s="108">
        <f t="shared" si="7"/>
        <v>-79</v>
      </c>
      <c r="AF94" s="15">
        <f t="shared" si="5"/>
        <v>80</v>
      </c>
      <c r="AG94" s="15">
        <f t="shared" si="6"/>
        <v>-1</v>
      </c>
    </row>
    <row r="95" spans="31:33" x14ac:dyDescent="0.2">
      <c r="AE95" s="108">
        <f t="shared" si="7"/>
        <v>-80</v>
      </c>
      <c r="AF95" s="15">
        <f t="shared" si="5"/>
        <v>81</v>
      </c>
      <c r="AG95" s="15">
        <f t="shared" si="6"/>
        <v>-1</v>
      </c>
    </row>
    <row r="96" spans="31:33" x14ac:dyDescent="0.2">
      <c r="AE96" s="108">
        <f t="shared" si="7"/>
        <v>-81</v>
      </c>
      <c r="AF96" s="15">
        <f t="shared" si="5"/>
        <v>82</v>
      </c>
      <c r="AG96" s="15">
        <f t="shared" si="6"/>
        <v>-1</v>
      </c>
    </row>
    <row r="97" spans="31:33" x14ac:dyDescent="0.2">
      <c r="AE97" s="108">
        <f t="shared" si="7"/>
        <v>-82</v>
      </c>
      <c r="AF97" s="15">
        <f t="shared" si="5"/>
        <v>83</v>
      </c>
      <c r="AG97" s="15">
        <f t="shared" si="6"/>
        <v>-1</v>
      </c>
    </row>
    <row r="98" spans="31:33" x14ac:dyDescent="0.2">
      <c r="AE98" s="108">
        <f t="shared" si="7"/>
        <v>-83</v>
      </c>
      <c r="AF98" s="15">
        <f t="shared" si="5"/>
        <v>84</v>
      </c>
      <c r="AG98" s="15">
        <f t="shared" si="6"/>
        <v>-1</v>
      </c>
    </row>
    <row r="99" spans="31:33" x14ac:dyDescent="0.2">
      <c r="AE99" s="108">
        <f t="shared" si="7"/>
        <v>-84</v>
      </c>
      <c r="AF99" s="15">
        <f t="shared" si="5"/>
        <v>85</v>
      </c>
      <c r="AG99" s="15">
        <f t="shared" si="6"/>
        <v>-1</v>
      </c>
    </row>
    <row r="100" spans="31:33" x14ac:dyDescent="0.2">
      <c r="AE100" s="108">
        <f t="shared" si="7"/>
        <v>-85</v>
      </c>
      <c r="AF100" s="15">
        <f t="shared" si="5"/>
        <v>86</v>
      </c>
      <c r="AG100" s="15">
        <f t="shared" si="6"/>
        <v>-1</v>
      </c>
    </row>
    <row r="101" spans="31:33" x14ac:dyDescent="0.2">
      <c r="AE101" s="108">
        <f t="shared" si="7"/>
        <v>-86</v>
      </c>
      <c r="AF101" s="15">
        <f t="shared" si="5"/>
        <v>87</v>
      </c>
      <c r="AG101" s="15">
        <f t="shared" si="6"/>
        <v>-1</v>
      </c>
    </row>
    <row r="102" spans="31:33" x14ac:dyDescent="0.2">
      <c r="AE102" s="108">
        <f t="shared" si="7"/>
        <v>-87</v>
      </c>
      <c r="AF102" s="15">
        <f t="shared" si="5"/>
        <v>88</v>
      </c>
      <c r="AG102" s="15">
        <f t="shared" si="6"/>
        <v>-1</v>
      </c>
    </row>
    <row r="103" spans="31:33" x14ac:dyDescent="0.2">
      <c r="AE103" s="108">
        <f t="shared" si="7"/>
        <v>-88</v>
      </c>
      <c r="AF103" s="15">
        <f t="shared" si="5"/>
        <v>89</v>
      </c>
      <c r="AG103" s="15">
        <f t="shared" si="6"/>
        <v>-1</v>
      </c>
    </row>
    <row r="104" spans="31:33" x14ac:dyDescent="0.2">
      <c r="AE104" s="108">
        <f t="shared" si="7"/>
        <v>-89</v>
      </c>
      <c r="AF104" s="15">
        <f t="shared" si="5"/>
        <v>90</v>
      </c>
      <c r="AG104" s="15">
        <f t="shared" si="6"/>
        <v>-1</v>
      </c>
    </row>
    <row r="105" spans="31:33" x14ac:dyDescent="0.2">
      <c r="AE105" s="108">
        <f t="shared" si="7"/>
        <v>-90</v>
      </c>
      <c r="AF105" s="15">
        <f t="shared" si="5"/>
        <v>91</v>
      </c>
      <c r="AG105" s="15">
        <f t="shared" si="6"/>
        <v>-1</v>
      </c>
    </row>
    <row r="106" spans="31:33" x14ac:dyDescent="0.2">
      <c r="AE106" s="108">
        <f t="shared" si="7"/>
        <v>-91</v>
      </c>
      <c r="AF106" s="15">
        <f t="shared" si="5"/>
        <v>92</v>
      </c>
      <c r="AG106" s="15">
        <f t="shared" si="6"/>
        <v>-1</v>
      </c>
    </row>
    <row r="107" spans="31:33" x14ac:dyDescent="0.2">
      <c r="AE107" s="108">
        <f t="shared" si="7"/>
        <v>-92</v>
      </c>
      <c r="AF107" s="15">
        <f t="shared" si="5"/>
        <v>93</v>
      </c>
      <c r="AG107" s="15">
        <f t="shared" si="6"/>
        <v>-1</v>
      </c>
    </row>
    <row r="108" spans="31:33" x14ac:dyDescent="0.2">
      <c r="AE108" s="108">
        <f t="shared" si="7"/>
        <v>-93</v>
      </c>
      <c r="AF108" s="15">
        <f t="shared" si="5"/>
        <v>94</v>
      </c>
      <c r="AG108" s="15">
        <f t="shared" si="6"/>
        <v>-1</v>
      </c>
    </row>
    <row r="109" spans="31:33" x14ac:dyDescent="0.2">
      <c r="AE109" s="108">
        <f t="shared" si="7"/>
        <v>-94</v>
      </c>
      <c r="AF109" s="15">
        <f t="shared" si="5"/>
        <v>95</v>
      </c>
      <c r="AG109" s="15">
        <f t="shared" si="6"/>
        <v>-1</v>
      </c>
    </row>
    <row r="110" spans="31:33" x14ac:dyDescent="0.2">
      <c r="AE110" s="108">
        <f t="shared" si="7"/>
        <v>-95</v>
      </c>
      <c r="AF110" s="15">
        <f t="shared" si="5"/>
        <v>96</v>
      </c>
      <c r="AG110" s="15">
        <f t="shared" si="6"/>
        <v>-1</v>
      </c>
    </row>
    <row r="111" spans="31:33" x14ac:dyDescent="0.2">
      <c r="AE111" s="108">
        <f t="shared" si="7"/>
        <v>-96</v>
      </c>
      <c r="AF111" s="15">
        <f t="shared" si="5"/>
        <v>97</v>
      </c>
      <c r="AG111" s="15">
        <f t="shared" si="6"/>
        <v>-1</v>
      </c>
    </row>
    <row r="112" spans="31:33" x14ac:dyDescent="0.2">
      <c r="AE112" s="108">
        <f t="shared" si="7"/>
        <v>-97</v>
      </c>
      <c r="AF112" s="15">
        <f t="shared" si="5"/>
        <v>98</v>
      </c>
      <c r="AG112" s="15">
        <f t="shared" si="6"/>
        <v>-1</v>
      </c>
    </row>
    <row r="113" spans="31:33" x14ac:dyDescent="0.2">
      <c r="AE113" s="108">
        <f t="shared" si="7"/>
        <v>-98</v>
      </c>
      <c r="AF113" s="15">
        <f t="shared" si="5"/>
        <v>99</v>
      </c>
      <c r="AG113" s="15">
        <f t="shared" si="6"/>
        <v>-1</v>
      </c>
    </row>
    <row r="114" spans="31:33" x14ac:dyDescent="0.2">
      <c r="AE114" s="108">
        <f t="shared" si="7"/>
        <v>-99</v>
      </c>
      <c r="AF114" s="15">
        <f t="shared" si="5"/>
        <v>100</v>
      </c>
      <c r="AG114" s="15">
        <f t="shared" si="6"/>
        <v>-1</v>
      </c>
    </row>
    <row r="115" spans="31:33" x14ac:dyDescent="0.2">
      <c r="AE115" s="108">
        <f t="shared" si="7"/>
        <v>-100</v>
      </c>
      <c r="AF115" s="15">
        <f t="shared" si="5"/>
        <v>101</v>
      </c>
      <c r="AG115" s="15">
        <f t="shared" si="6"/>
        <v>-1</v>
      </c>
    </row>
    <row r="116" spans="31:33" x14ac:dyDescent="0.2">
      <c r="AE116" s="108">
        <f t="shared" si="7"/>
        <v>-101</v>
      </c>
      <c r="AF116" s="15">
        <f t="shared" si="5"/>
        <v>102</v>
      </c>
      <c r="AG116" s="15">
        <f t="shared" si="6"/>
        <v>-1</v>
      </c>
    </row>
    <row r="117" spans="31:33" x14ac:dyDescent="0.2">
      <c r="AE117" s="108">
        <f t="shared" si="7"/>
        <v>-102</v>
      </c>
      <c r="AF117" s="15">
        <f t="shared" si="5"/>
        <v>103</v>
      </c>
      <c r="AG117" s="15">
        <f t="shared" si="6"/>
        <v>-1</v>
      </c>
    </row>
    <row r="118" spans="31:33" x14ac:dyDescent="0.2">
      <c r="AE118" s="108">
        <f t="shared" si="7"/>
        <v>-103</v>
      </c>
      <c r="AF118" s="15">
        <f t="shared" si="5"/>
        <v>104</v>
      </c>
      <c r="AG118" s="15">
        <f t="shared" si="6"/>
        <v>-1</v>
      </c>
    </row>
    <row r="119" spans="31:33" x14ac:dyDescent="0.2">
      <c r="AE119" s="108">
        <f t="shared" si="7"/>
        <v>-104</v>
      </c>
      <c r="AF119" s="15">
        <f t="shared" si="5"/>
        <v>105</v>
      </c>
      <c r="AG119" s="15">
        <f t="shared" si="6"/>
        <v>-1</v>
      </c>
    </row>
    <row r="120" spans="31:33" x14ac:dyDescent="0.2">
      <c r="AE120" s="108">
        <f t="shared" si="7"/>
        <v>-105</v>
      </c>
      <c r="AF120" s="15">
        <f t="shared" si="5"/>
        <v>106</v>
      </c>
      <c r="AG120" s="15">
        <f t="shared" si="6"/>
        <v>-1</v>
      </c>
    </row>
    <row r="121" spans="31:33" x14ac:dyDescent="0.2">
      <c r="AE121" s="108">
        <f t="shared" si="7"/>
        <v>-106</v>
      </c>
      <c r="AF121" s="15">
        <f t="shared" si="5"/>
        <v>107</v>
      </c>
      <c r="AG121" s="15">
        <f t="shared" si="6"/>
        <v>-1</v>
      </c>
    </row>
    <row r="122" spans="31:33" x14ac:dyDescent="0.2">
      <c r="AE122" s="108">
        <f t="shared" si="7"/>
        <v>-107</v>
      </c>
      <c r="AF122" s="15">
        <f t="shared" si="5"/>
        <v>108</v>
      </c>
      <c r="AG122" s="15">
        <f t="shared" si="6"/>
        <v>-1</v>
      </c>
    </row>
    <row r="123" spans="31:33" x14ac:dyDescent="0.2">
      <c r="AE123" s="108">
        <f t="shared" si="7"/>
        <v>-108</v>
      </c>
      <c r="AF123" s="15">
        <f t="shared" si="5"/>
        <v>109</v>
      </c>
      <c r="AG123" s="15">
        <f t="shared" si="6"/>
        <v>-1</v>
      </c>
    </row>
    <row r="124" spans="31:33" x14ac:dyDescent="0.2">
      <c r="AE124" s="108">
        <f t="shared" si="7"/>
        <v>-109</v>
      </c>
      <c r="AF124" s="15">
        <f t="shared" si="5"/>
        <v>110</v>
      </c>
      <c r="AG124" s="15">
        <f t="shared" si="6"/>
        <v>-1</v>
      </c>
    </row>
    <row r="125" spans="31:33" x14ac:dyDescent="0.2">
      <c r="AE125" s="108">
        <f t="shared" si="7"/>
        <v>-110</v>
      </c>
      <c r="AF125" s="15">
        <f t="shared" si="5"/>
        <v>111</v>
      </c>
      <c r="AG125" s="15">
        <f t="shared" si="6"/>
        <v>-1</v>
      </c>
    </row>
    <row r="126" spans="31:33" x14ac:dyDescent="0.2">
      <c r="AE126" s="108">
        <f t="shared" si="7"/>
        <v>-111</v>
      </c>
      <c r="AF126" s="15">
        <f t="shared" si="5"/>
        <v>112</v>
      </c>
      <c r="AG126" s="15">
        <f t="shared" si="6"/>
        <v>-1</v>
      </c>
    </row>
    <row r="127" spans="31:33" x14ac:dyDescent="0.2">
      <c r="AE127" s="108">
        <f t="shared" si="7"/>
        <v>-112</v>
      </c>
      <c r="AF127" s="15">
        <f t="shared" si="5"/>
        <v>113</v>
      </c>
      <c r="AG127" s="15">
        <f t="shared" si="6"/>
        <v>-1</v>
      </c>
    </row>
    <row r="128" spans="31:33" x14ac:dyDescent="0.2">
      <c r="AE128" s="108">
        <f t="shared" si="7"/>
        <v>-113</v>
      </c>
      <c r="AF128" s="15">
        <f t="shared" si="5"/>
        <v>114</v>
      </c>
      <c r="AG128" s="15">
        <f t="shared" si="6"/>
        <v>-1</v>
      </c>
    </row>
    <row r="129" spans="31:33" x14ac:dyDescent="0.2">
      <c r="AE129" s="108">
        <f t="shared" si="7"/>
        <v>-114</v>
      </c>
      <c r="AF129" s="15">
        <f t="shared" si="5"/>
        <v>115</v>
      </c>
      <c r="AG129" s="15">
        <f t="shared" si="6"/>
        <v>-1</v>
      </c>
    </row>
    <row r="130" spans="31:33" x14ac:dyDescent="0.2">
      <c r="AE130" s="108">
        <f t="shared" si="7"/>
        <v>-115</v>
      </c>
      <c r="AF130" s="15">
        <f t="shared" si="5"/>
        <v>116</v>
      </c>
      <c r="AG130" s="15">
        <f t="shared" si="6"/>
        <v>-1</v>
      </c>
    </row>
    <row r="131" spans="31:33" x14ac:dyDescent="0.2">
      <c r="AE131" s="108">
        <f t="shared" si="7"/>
        <v>-116</v>
      </c>
      <c r="AF131" s="15">
        <f t="shared" si="5"/>
        <v>117</v>
      </c>
      <c r="AG131" s="15">
        <f t="shared" si="6"/>
        <v>-1</v>
      </c>
    </row>
    <row r="132" spans="31:33" x14ac:dyDescent="0.2">
      <c r="AE132" s="108">
        <f t="shared" si="7"/>
        <v>-117</v>
      </c>
      <c r="AF132" s="15">
        <f t="shared" ref="AF132:AF195" si="8">IF(AF131&gt;=1,AF131+1,IF(AE132=0,1,-1))</f>
        <v>118</v>
      </c>
      <c r="AG132" s="15">
        <f t="shared" ref="AG132:AG195" si="9">IF(AND(AG131&gt;=1,AG131&lt;$AB$3),AG131+1,IF(AE132=0,1,-1))</f>
        <v>-1</v>
      </c>
    </row>
    <row r="133" spans="31:33" x14ac:dyDescent="0.2">
      <c r="AE133" s="108">
        <f t="shared" ref="AE133:AE196" si="10">AE132-1</f>
        <v>-118</v>
      </c>
      <c r="AF133" s="15">
        <f t="shared" si="8"/>
        <v>119</v>
      </c>
      <c r="AG133" s="15">
        <f t="shared" si="9"/>
        <v>-1</v>
      </c>
    </row>
    <row r="134" spans="31:33" x14ac:dyDescent="0.2">
      <c r="AE134" s="108">
        <f t="shared" si="10"/>
        <v>-119</v>
      </c>
      <c r="AF134" s="15">
        <f t="shared" si="8"/>
        <v>120</v>
      </c>
      <c r="AG134" s="15">
        <f t="shared" si="9"/>
        <v>-1</v>
      </c>
    </row>
    <row r="135" spans="31:33" x14ac:dyDescent="0.2">
      <c r="AE135" s="108">
        <f t="shared" si="10"/>
        <v>-120</v>
      </c>
      <c r="AF135" s="15">
        <f t="shared" si="8"/>
        <v>121</v>
      </c>
      <c r="AG135" s="15">
        <f t="shared" si="9"/>
        <v>-1</v>
      </c>
    </row>
    <row r="136" spans="31:33" x14ac:dyDescent="0.2">
      <c r="AE136" s="108">
        <f t="shared" si="10"/>
        <v>-121</v>
      </c>
      <c r="AF136" s="15">
        <f t="shared" si="8"/>
        <v>122</v>
      </c>
      <c r="AG136" s="15">
        <f t="shared" si="9"/>
        <v>-1</v>
      </c>
    </row>
    <row r="137" spans="31:33" x14ac:dyDescent="0.2">
      <c r="AE137" s="108">
        <f t="shared" si="10"/>
        <v>-122</v>
      </c>
      <c r="AF137" s="15">
        <f t="shared" si="8"/>
        <v>123</v>
      </c>
      <c r="AG137" s="15">
        <f t="shared" si="9"/>
        <v>-1</v>
      </c>
    </row>
    <row r="138" spans="31:33" x14ac:dyDescent="0.2">
      <c r="AE138" s="108">
        <f t="shared" si="10"/>
        <v>-123</v>
      </c>
      <c r="AF138" s="15">
        <f t="shared" si="8"/>
        <v>124</v>
      </c>
      <c r="AG138" s="15">
        <f t="shared" si="9"/>
        <v>-1</v>
      </c>
    </row>
    <row r="139" spans="31:33" x14ac:dyDescent="0.2">
      <c r="AE139" s="108">
        <f t="shared" si="10"/>
        <v>-124</v>
      </c>
      <c r="AF139" s="15">
        <f t="shared" si="8"/>
        <v>125</v>
      </c>
      <c r="AG139" s="15">
        <f t="shared" si="9"/>
        <v>-1</v>
      </c>
    </row>
    <row r="140" spans="31:33" x14ac:dyDescent="0.2">
      <c r="AE140" s="108">
        <f t="shared" si="10"/>
        <v>-125</v>
      </c>
      <c r="AF140" s="15">
        <f t="shared" si="8"/>
        <v>126</v>
      </c>
      <c r="AG140" s="15">
        <f t="shared" si="9"/>
        <v>-1</v>
      </c>
    </row>
    <row r="141" spans="31:33" x14ac:dyDescent="0.2">
      <c r="AE141" s="108">
        <f t="shared" si="10"/>
        <v>-126</v>
      </c>
      <c r="AF141" s="15">
        <f t="shared" si="8"/>
        <v>127</v>
      </c>
      <c r="AG141" s="15">
        <f t="shared" si="9"/>
        <v>-1</v>
      </c>
    </row>
    <row r="142" spans="31:33" x14ac:dyDescent="0.2">
      <c r="AE142" s="108">
        <f t="shared" si="10"/>
        <v>-127</v>
      </c>
      <c r="AF142" s="15">
        <f t="shared" si="8"/>
        <v>128</v>
      </c>
      <c r="AG142" s="15">
        <f t="shared" si="9"/>
        <v>-1</v>
      </c>
    </row>
    <row r="143" spans="31:33" x14ac:dyDescent="0.2">
      <c r="AE143" s="108">
        <f t="shared" si="10"/>
        <v>-128</v>
      </c>
      <c r="AF143" s="15">
        <f t="shared" si="8"/>
        <v>129</v>
      </c>
      <c r="AG143" s="15">
        <f t="shared" si="9"/>
        <v>-1</v>
      </c>
    </row>
    <row r="144" spans="31:33" x14ac:dyDescent="0.2">
      <c r="AE144" s="108">
        <f t="shared" si="10"/>
        <v>-129</v>
      </c>
      <c r="AF144" s="15">
        <f t="shared" si="8"/>
        <v>130</v>
      </c>
      <c r="AG144" s="15">
        <f t="shared" si="9"/>
        <v>-1</v>
      </c>
    </row>
    <row r="145" spans="31:33" x14ac:dyDescent="0.2">
      <c r="AE145" s="108">
        <f t="shared" si="10"/>
        <v>-130</v>
      </c>
      <c r="AF145" s="15">
        <f t="shared" si="8"/>
        <v>131</v>
      </c>
      <c r="AG145" s="15">
        <f t="shared" si="9"/>
        <v>-1</v>
      </c>
    </row>
    <row r="146" spans="31:33" x14ac:dyDescent="0.2">
      <c r="AE146" s="108">
        <f t="shared" si="10"/>
        <v>-131</v>
      </c>
      <c r="AF146" s="15">
        <f t="shared" si="8"/>
        <v>132</v>
      </c>
      <c r="AG146" s="15">
        <f t="shared" si="9"/>
        <v>-1</v>
      </c>
    </row>
    <row r="147" spans="31:33" x14ac:dyDescent="0.2">
      <c r="AE147" s="108">
        <f t="shared" si="10"/>
        <v>-132</v>
      </c>
      <c r="AF147" s="15">
        <f t="shared" si="8"/>
        <v>133</v>
      </c>
      <c r="AG147" s="15">
        <f t="shared" si="9"/>
        <v>-1</v>
      </c>
    </row>
    <row r="148" spans="31:33" x14ac:dyDescent="0.2">
      <c r="AE148" s="108">
        <f t="shared" si="10"/>
        <v>-133</v>
      </c>
      <c r="AF148" s="15">
        <f t="shared" si="8"/>
        <v>134</v>
      </c>
      <c r="AG148" s="15">
        <f t="shared" si="9"/>
        <v>-1</v>
      </c>
    </row>
    <row r="149" spans="31:33" x14ac:dyDescent="0.2">
      <c r="AE149" s="108">
        <f t="shared" si="10"/>
        <v>-134</v>
      </c>
      <c r="AF149" s="15">
        <f t="shared" si="8"/>
        <v>135</v>
      </c>
      <c r="AG149" s="15">
        <f t="shared" si="9"/>
        <v>-1</v>
      </c>
    </row>
    <row r="150" spans="31:33" x14ac:dyDescent="0.2">
      <c r="AE150" s="108">
        <f t="shared" si="10"/>
        <v>-135</v>
      </c>
      <c r="AF150" s="15">
        <f t="shared" si="8"/>
        <v>136</v>
      </c>
      <c r="AG150" s="15">
        <f t="shared" si="9"/>
        <v>-1</v>
      </c>
    </row>
    <row r="151" spans="31:33" x14ac:dyDescent="0.2">
      <c r="AE151" s="108">
        <f t="shared" si="10"/>
        <v>-136</v>
      </c>
      <c r="AF151" s="15">
        <f t="shared" si="8"/>
        <v>137</v>
      </c>
      <c r="AG151" s="15">
        <f t="shared" si="9"/>
        <v>-1</v>
      </c>
    </row>
    <row r="152" spans="31:33" x14ac:dyDescent="0.2">
      <c r="AE152" s="108">
        <f t="shared" si="10"/>
        <v>-137</v>
      </c>
      <c r="AF152" s="15">
        <f t="shared" si="8"/>
        <v>138</v>
      </c>
      <c r="AG152" s="15">
        <f t="shared" si="9"/>
        <v>-1</v>
      </c>
    </row>
    <row r="153" spans="31:33" x14ac:dyDescent="0.2">
      <c r="AE153" s="108">
        <f t="shared" si="10"/>
        <v>-138</v>
      </c>
      <c r="AF153" s="15">
        <f t="shared" si="8"/>
        <v>139</v>
      </c>
      <c r="AG153" s="15">
        <f t="shared" si="9"/>
        <v>-1</v>
      </c>
    </row>
    <row r="154" spans="31:33" x14ac:dyDescent="0.2">
      <c r="AE154" s="108">
        <f t="shared" si="10"/>
        <v>-139</v>
      </c>
      <c r="AF154" s="15">
        <f t="shared" si="8"/>
        <v>140</v>
      </c>
      <c r="AG154" s="15">
        <f t="shared" si="9"/>
        <v>-1</v>
      </c>
    </row>
    <row r="155" spans="31:33" x14ac:dyDescent="0.2">
      <c r="AE155" s="108">
        <f t="shared" si="10"/>
        <v>-140</v>
      </c>
      <c r="AF155" s="15">
        <f t="shared" si="8"/>
        <v>141</v>
      </c>
      <c r="AG155" s="15">
        <f t="shared" si="9"/>
        <v>-1</v>
      </c>
    </row>
    <row r="156" spans="31:33" x14ac:dyDescent="0.2">
      <c r="AE156" s="108">
        <f t="shared" si="10"/>
        <v>-141</v>
      </c>
      <c r="AF156" s="15">
        <f t="shared" si="8"/>
        <v>142</v>
      </c>
      <c r="AG156" s="15">
        <f t="shared" si="9"/>
        <v>-1</v>
      </c>
    </row>
    <row r="157" spans="31:33" x14ac:dyDescent="0.2">
      <c r="AE157" s="108">
        <f t="shared" si="10"/>
        <v>-142</v>
      </c>
      <c r="AF157" s="15">
        <f t="shared" si="8"/>
        <v>143</v>
      </c>
      <c r="AG157" s="15">
        <f t="shared" si="9"/>
        <v>-1</v>
      </c>
    </row>
    <row r="158" spans="31:33" x14ac:dyDescent="0.2">
      <c r="AE158" s="108">
        <f t="shared" si="10"/>
        <v>-143</v>
      </c>
      <c r="AF158" s="15">
        <f t="shared" si="8"/>
        <v>144</v>
      </c>
      <c r="AG158" s="15">
        <f t="shared" si="9"/>
        <v>-1</v>
      </c>
    </row>
    <row r="159" spans="31:33" x14ac:dyDescent="0.2">
      <c r="AE159" s="108">
        <f t="shared" si="10"/>
        <v>-144</v>
      </c>
      <c r="AF159" s="15">
        <f t="shared" si="8"/>
        <v>145</v>
      </c>
      <c r="AG159" s="15">
        <f t="shared" si="9"/>
        <v>-1</v>
      </c>
    </row>
    <row r="160" spans="31:33" x14ac:dyDescent="0.2">
      <c r="AE160" s="108">
        <f t="shared" si="10"/>
        <v>-145</v>
      </c>
      <c r="AF160" s="15">
        <f t="shared" si="8"/>
        <v>146</v>
      </c>
      <c r="AG160" s="15">
        <f t="shared" si="9"/>
        <v>-1</v>
      </c>
    </row>
    <row r="161" spans="31:33" x14ac:dyDescent="0.2">
      <c r="AE161" s="108">
        <f t="shared" si="10"/>
        <v>-146</v>
      </c>
      <c r="AF161" s="15">
        <f t="shared" si="8"/>
        <v>147</v>
      </c>
      <c r="AG161" s="15">
        <f t="shared" si="9"/>
        <v>-1</v>
      </c>
    </row>
    <row r="162" spans="31:33" x14ac:dyDescent="0.2">
      <c r="AE162" s="108">
        <f t="shared" si="10"/>
        <v>-147</v>
      </c>
      <c r="AF162" s="15">
        <f t="shared" si="8"/>
        <v>148</v>
      </c>
      <c r="AG162" s="15">
        <f t="shared" si="9"/>
        <v>-1</v>
      </c>
    </row>
    <row r="163" spans="31:33" x14ac:dyDescent="0.2">
      <c r="AE163" s="108">
        <f t="shared" si="10"/>
        <v>-148</v>
      </c>
      <c r="AF163" s="15">
        <f t="shared" si="8"/>
        <v>149</v>
      </c>
      <c r="AG163" s="15">
        <f t="shared" si="9"/>
        <v>-1</v>
      </c>
    </row>
    <row r="164" spans="31:33" x14ac:dyDescent="0.2">
      <c r="AE164" s="108">
        <f t="shared" si="10"/>
        <v>-149</v>
      </c>
      <c r="AF164" s="15">
        <f t="shared" si="8"/>
        <v>150</v>
      </c>
      <c r="AG164" s="15">
        <f t="shared" si="9"/>
        <v>-1</v>
      </c>
    </row>
    <row r="165" spans="31:33" x14ac:dyDescent="0.2">
      <c r="AE165" s="108">
        <f t="shared" si="10"/>
        <v>-150</v>
      </c>
      <c r="AF165" s="15">
        <f t="shared" si="8"/>
        <v>151</v>
      </c>
      <c r="AG165" s="15">
        <f t="shared" si="9"/>
        <v>-1</v>
      </c>
    </row>
    <row r="166" spans="31:33" x14ac:dyDescent="0.2">
      <c r="AE166" s="108">
        <f t="shared" si="10"/>
        <v>-151</v>
      </c>
      <c r="AF166" s="15">
        <f t="shared" si="8"/>
        <v>152</v>
      </c>
      <c r="AG166" s="15">
        <f t="shared" si="9"/>
        <v>-1</v>
      </c>
    </row>
    <row r="167" spans="31:33" x14ac:dyDescent="0.2">
      <c r="AE167" s="108">
        <f t="shared" si="10"/>
        <v>-152</v>
      </c>
      <c r="AF167" s="15">
        <f t="shared" si="8"/>
        <v>153</v>
      </c>
      <c r="AG167" s="15">
        <f t="shared" si="9"/>
        <v>-1</v>
      </c>
    </row>
    <row r="168" spans="31:33" x14ac:dyDescent="0.2">
      <c r="AE168" s="108">
        <f t="shared" si="10"/>
        <v>-153</v>
      </c>
      <c r="AF168" s="15">
        <f t="shared" si="8"/>
        <v>154</v>
      </c>
      <c r="AG168" s="15">
        <f t="shared" si="9"/>
        <v>-1</v>
      </c>
    </row>
    <row r="169" spans="31:33" x14ac:dyDescent="0.2">
      <c r="AE169" s="108">
        <f t="shared" si="10"/>
        <v>-154</v>
      </c>
      <c r="AF169" s="15">
        <f t="shared" si="8"/>
        <v>155</v>
      </c>
      <c r="AG169" s="15">
        <f t="shared" si="9"/>
        <v>-1</v>
      </c>
    </row>
    <row r="170" spans="31:33" x14ac:dyDescent="0.2">
      <c r="AE170" s="108">
        <f t="shared" si="10"/>
        <v>-155</v>
      </c>
      <c r="AF170" s="15">
        <f t="shared" si="8"/>
        <v>156</v>
      </c>
      <c r="AG170" s="15">
        <f t="shared" si="9"/>
        <v>-1</v>
      </c>
    </row>
    <row r="171" spans="31:33" x14ac:dyDescent="0.2">
      <c r="AE171" s="108">
        <f t="shared" si="10"/>
        <v>-156</v>
      </c>
      <c r="AF171" s="15">
        <f t="shared" si="8"/>
        <v>157</v>
      </c>
      <c r="AG171" s="15">
        <f t="shared" si="9"/>
        <v>-1</v>
      </c>
    </row>
    <row r="172" spans="31:33" x14ac:dyDescent="0.2">
      <c r="AE172" s="108">
        <f t="shared" si="10"/>
        <v>-157</v>
      </c>
      <c r="AF172" s="15">
        <f t="shared" si="8"/>
        <v>158</v>
      </c>
      <c r="AG172" s="15">
        <f t="shared" si="9"/>
        <v>-1</v>
      </c>
    </row>
    <row r="173" spans="31:33" x14ac:dyDescent="0.2">
      <c r="AE173" s="108">
        <f t="shared" si="10"/>
        <v>-158</v>
      </c>
      <c r="AF173" s="15">
        <f t="shared" si="8"/>
        <v>159</v>
      </c>
      <c r="AG173" s="15">
        <f t="shared" si="9"/>
        <v>-1</v>
      </c>
    </row>
    <row r="174" spans="31:33" x14ac:dyDescent="0.2">
      <c r="AE174" s="108">
        <f t="shared" si="10"/>
        <v>-159</v>
      </c>
      <c r="AF174" s="15">
        <f t="shared" si="8"/>
        <v>160</v>
      </c>
      <c r="AG174" s="15">
        <f t="shared" si="9"/>
        <v>-1</v>
      </c>
    </row>
    <row r="175" spans="31:33" x14ac:dyDescent="0.2">
      <c r="AE175" s="108">
        <f t="shared" si="10"/>
        <v>-160</v>
      </c>
      <c r="AF175" s="15">
        <f t="shared" si="8"/>
        <v>161</v>
      </c>
      <c r="AG175" s="15">
        <f t="shared" si="9"/>
        <v>-1</v>
      </c>
    </row>
    <row r="176" spans="31:33" x14ac:dyDescent="0.2">
      <c r="AE176" s="108">
        <f t="shared" si="10"/>
        <v>-161</v>
      </c>
      <c r="AF176" s="15">
        <f t="shared" si="8"/>
        <v>162</v>
      </c>
      <c r="AG176" s="15">
        <f t="shared" si="9"/>
        <v>-1</v>
      </c>
    </row>
    <row r="177" spans="31:33" x14ac:dyDescent="0.2">
      <c r="AE177" s="108">
        <f t="shared" si="10"/>
        <v>-162</v>
      </c>
      <c r="AF177" s="15">
        <f t="shared" si="8"/>
        <v>163</v>
      </c>
      <c r="AG177" s="15">
        <f t="shared" si="9"/>
        <v>-1</v>
      </c>
    </row>
    <row r="178" spans="31:33" x14ac:dyDescent="0.2">
      <c r="AE178" s="108">
        <f t="shared" si="10"/>
        <v>-163</v>
      </c>
      <c r="AF178" s="15">
        <f t="shared" si="8"/>
        <v>164</v>
      </c>
      <c r="AG178" s="15">
        <f t="shared" si="9"/>
        <v>-1</v>
      </c>
    </row>
    <row r="179" spans="31:33" x14ac:dyDescent="0.2">
      <c r="AE179" s="108">
        <f t="shared" si="10"/>
        <v>-164</v>
      </c>
      <c r="AF179" s="15">
        <f t="shared" si="8"/>
        <v>165</v>
      </c>
      <c r="AG179" s="15">
        <f t="shared" si="9"/>
        <v>-1</v>
      </c>
    </row>
    <row r="180" spans="31:33" x14ac:dyDescent="0.2">
      <c r="AE180" s="108">
        <f t="shared" si="10"/>
        <v>-165</v>
      </c>
      <c r="AF180" s="15">
        <f t="shared" si="8"/>
        <v>166</v>
      </c>
      <c r="AG180" s="15">
        <f t="shared" si="9"/>
        <v>-1</v>
      </c>
    </row>
    <row r="181" spans="31:33" x14ac:dyDescent="0.2">
      <c r="AE181" s="108">
        <f t="shared" si="10"/>
        <v>-166</v>
      </c>
      <c r="AF181" s="15">
        <f t="shared" si="8"/>
        <v>167</v>
      </c>
      <c r="AG181" s="15">
        <f t="shared" si="9"/>
        <v>-1</v>
      </c>
    </row>
    <row r="182" spans="31:33" x14ac:dyDescent="0.2">
      <c r="AE182" s="108">
        <f t="shared" si="10"/>
        <v>-167</v>
      </c>
      <c r="AF182" s="15">
        <f t="shared" si="8"/>
        <v>168</v>
      </c>
      <c r="AG182" s="15">
        <f t="shared" si="9"/>
        <v>-1</v>
      </c>
    </row>
    <row r="183" spans="31:33" x14ac:dyDescent="0.2">
      <c r="AE183" s="108">
        <f t="shared" si="10"/>
        <v>-168</v>
      </c>
      <c r="AF183" s="15">
        <f t="shared" si="8"/>
        <v>169</v>
      </c>
      <c r="AG183" s="15">
        <f t="shared" si="9"/>
        <v>-1</v>
      </c>
    </row>
    <row r="184" spans="31:33" x14ac:dyDescent="0.2">
      <c r="AE184" s="108">
        <f t="shared" si="10"/>
        <v>-169</v>
      </c>
      <c r="AF184" s="15">
        <f t="shared" si="8"/>
        <v>170</v>
      </c>
      <c r="AG184" s="15">
        <f t="shared" si="9"/>
        <v>-1</v>
      </c>
    </row>
    <row r="185" spans="31:33" x14ac:dyDescent="0.2">
      <c r="AE185" s="108">
        <f t="shared" si="10"/>
        <v>-170</v>
      </c>
      <c r="AF185" s="15">
        <f t="shared" si="8"/>
        <v>171</v>
      </c>
      <c r="AG185" s="15">
        <f t="shared" si="9"/>
        <v>-1</v>
      </c>
    </row>
    <row r="186" spans="31:33" x14ac:dyDescent="0.2">
      <c r="AE186" s="108">
        <f t="shared" si="10"/>
        <v>-171</v>
      </c>
      <c r="AF186" s="15">
        <f t="shared" si="8"/>
        <v>172</v>
      </c>
      <c r="AG186" s="15">
        <f t="shared" si="9"/>
        <v>-1</v>
      </c>
    </row>
    <row r="187" spans="31:33" x14ac:dyDescent="0.2">
      <c r="AE187" s="108">
        <f t="shared" si="10"/>
        <v>-172</v>
      </c>
      <c r="AF187" s="15">
        <f t="shared" si="8"/>
        <v>173</v>
      </c>
      <c r="AG187" s="15">
        <f t="shared" si="9"/>
        <v>-1</v>
      </c>
    </row>
    <row r="188" spans="31:33" x14ac:dyDescent="0.2">
      <c r="AE188" s="108">
        <f t="shared" si="10"/>
        <v>-173</v>
      </c>
      <c r="AF188" s="15">
        <f t="shared" si="8"/>
        <v>174</v>
      </c>
      <c r="AG188" s="15">
        <f t="shared" si="9"/>
        <v>-1</v>
      </c>
    </row>
    <row r="189" spans="31:33" x14ac:dyDescent="0.2">
      <c r="AE189" s="108">
        <f t="shared" si="10"/>
        <v>-174</v>
      </c>
      <c r="AF189" s="15">
        <f t="shared" si="8"/>
        <v>175</v>
      </c>
      <c r="AG189" s="15">
        <f t="shared" si="9"/>
        <v>-1</v>
      </c>
    </row>
    <row r="190" spans="31:33" x14ac:dyDescent="0.2">
      <c r="AE190" s="108">
        <f t="shared" si="10"/>
        <v>-175</v>
      </c>
      <c r="AF190" s="15">
        <f t="shared" si="8"/>
        <v>176</v>
      </c>
      <c r="AG190" s="15">
        <f t="shared" si="9"/>
        <v>-1</v>
      </c>
    </row>
    <row r="191" spans="31:33" x14ac:dyDescent="0.2">
      <c r="AE191" s="108">
        <f t="shared" si="10"/>
        <v>-176</v>
      </c>
      <c r="AF191" s="15">
        <f t="shared" si="8"/>
        <v>177</v>
      </c>
      <c r="AG191" s="15">
        <f t="shared" si="9"/>
        <v>-1</v>
      </c>
    </row>
    <row r="192" spans="31:33" x14ac:dyDescent="0.2">
      <c r="AE192" s="108">
        <f t="shared" si="10"/>
        <v>-177</v>
      </c>
      <c r="AF192" s="15">
        <f t="shared" si="8"/>
        <v>178</v>
      </c>
      <c r="AG192" s="15">
        <f t="shared" si="9"/>
        <v>-1</v>
      </c>
    </row>
    <row r="193" spans="31:33" x14ac:dyDescent="0.2">
      <c r="AE193" s="108">
        <f t="shared" si="10"/>
        <v>-178</v>
      </c>
      <c r="AF193" s="15">
        <f t="shared" si="8"/>
        <v>179</v>
      </c>
      <c r="AG193" s="15">
        <f t="shared" si="9"/>
        <v>-1</v>
      </c>
    </row>
    <row r="194" spans="31:33" x14ac:dyDescent="0.2">
      <c r="AE194" s="108">
        <f t="shared" si="10"/>
        <v>-179</v>
      </c>
      <c r="AF194" s="15">
        <f t="shared" si="8"/>
        <v>180</v>
      </c>
      <c r="AG194" s="15">
        <f t="shared" si="9"/>
        <v>-1</v>
      </c>
    </row>
    <row r="195" spans="31:33" x14ac:dyDescent="0.2">
      <c r="AE195" s="108">
        <f t="shared" si="10"/>
        <v>-180</v>
      </c>
      <c r="AF195" s="15">
        <f t="shared" si="8"/>
        <v>181</v>
      </c>
      <c r="AG195" s="15">
        <f t="shared" si="9"/>
        <v>-1</v>
      </c>
    </row>
    <row r="196" spans="31:33" x14ac:dyDescent="0.2">
      <c r="AE196" s="108">
        <f t="shared" si="10"/>
        <v>-181</v>
      </c>
      <c r="AF196" s="15">
        <f t="shared" ref="AF196:AF259" si="11">IF(AF195&gt;=1,AF195+1,IF(AE196=0,1,-1))</f>
        <v>182</v>
      </c>
      <c r="AG196" s="15">
        <f t="shared" ref="AG196:AG259" si="12">IF(AND(AG195&gt;=1,AG195&lt;$AB$3),AG195+1,IF(AE196=0,1,-1))</f>
        <v>-1</v>
      </c>
    </row>
    <row r="197" spans="31:33" x14ac:dyDescent="0.2">
      <c r="AE197" s="108">
        <f t="shared" ref="AE197:AE260" si="13">AE196-1</f>
        <v>-182</v>
      </c>
      <c r="AF197" s="15">
        <f t="shared" si="11"/>
        <v>183</v>
      </c>
      <c r="AG197" s="15">
        <f t="shared" si="12"/>
        <v>-1</v>
      </c>
    </row>
    <row r="198" spans="31:33" x14ac:dyDescent="0.2">
      <c r="AE198" s="108">
        <f t="shared" si="13"/>
        <v>-183</v>
      </c>
      <c r="AF198" s="15">
        <f t="shared" si="11"/>
        <v>184</v>
      </c>
      <c r="AG198" s="15">
        <f t="shared" si="12"/>
        <v>-1</v>
      </c>
    </row>
    <row r="199" spans="31:33" x14ac:dyDescent="0.2">
      <c r="AE199" s="108">
        <f t="shared" si="13"/>
        <v>-184</v>
      </c>
      <c r="AF199" s="15">
        <f t="shared" si="11"/>
        <v>185</v>
      </c>
      <c r="AG199" s="15">
        <f t="shared" si="12"/>
        <v>-1</v>
      </c>
    </row>
    <row r="200" spans="31:33" x14ac:dyDescent="0.2">
      <c r="AE200" s="108">
        <f t="shared" si="13"/>
        <v>-185</v>
      </c>
      <c r="AF200" s="15">
        <f t="shared" si="11"/>
        <v>186</v>
      </c>
      <c r="AG200" s="15">
        <f t="shared" si="12"/>
        <v>-1</v>
      </c>
    </row>
    <row r="201" spans="31:33" x14ac:dyDescent="0.2">
      <c r="AE201" s="108">
        <f t="shared" si="13"/>
        <v>-186</v>
      </c>
      <c r="AF201" s="15">
        <f t="shared" si="11"/>
        <v>187</v>
      </c>
      <c r="AG201" s="15">
        <f t="shared" si="12"/>
        <v>-1</v>
      </c>
    </row>
    <row r="202" spans="31:33" x14ac:dyDescent="0.2">
      <c r="AE202" s="108">
        <f t="shared" si="13"/>
        <v>-187</v>
      </c>
      <c r="AF202" s="15">
        <f t="shared" si="11"/>
        <v>188</v>
      </c>
      <c r="AG202" s="15">
        <f t="shared" si="12"/>
        <v>-1</v>
      </c>
    </row>
    <row r="203" spans="31:33" x14ac:dyDescent="0.2">
      <c r="AE203" s="108">
        <f t="shared" si="13"/>
        <v>-188</v>
      </c>
      <c r="AF203" s="15">
        <f t="shared" si="11"/>
        <v>189</v>
      </c>
      <c r="AG203" s="15">
        <f t="shared" si="12"/>
        <v>-1</v>
      </c>
    </row>
    <row r="204" spans="31:33" x14ac:dyDescent="0.2">
      <c r="AE204" s="108">
        <f t="shared" si="13"/>
        <v>-189</v>
      </c>
      <c r="AF204" s="15">
        <f t="shared" si="11"/>
        <v>190</v>
      </c>
      <c r="AG204" s="15">
        <f t="shared" si="12"/>
        <v>-1</v>
      </c>
    </row>
    <row r="205" spans="31:33" x14ac:dyDescent="0.2">
      <c r="AE205" s="108">
        <f t="shared" si="13"/>
        <v>-190</v>
      </c>
      <c r="AF205" s="15">
        <f t="shared" si="11"/>
        <v>191</v>
      </c>
      <c r="AG205" s="15">
        <f t="shared" si="12"/>
        <v>-1</v>
      </c>
    </row>
    <row r="206" spans="31:33" x14ac:dyDescent="0.2">
      <c r="AE206" s="108">
        <f t="shared" si="13"/>
        <v>-191</v>
      </c>
      <c r="AF206" s="15">
        <f t="shared" si="11"/>
        <v>192</v>
      </c>
      <c r="AG206" s="15">
        <f t="shared" si="12"/>
        <v>-1</v>
      </c>
    </row>
    <row r="207" spans="31:33" x14ac:dyDescent="0.2">
      <c r="AE207" s="108">
        <f t="shared" si="13"/>
        <v>-192</v>
      </c>
      <c r="AF207" s="15">
        <f t="shared" si="11"/>
        <v>193</v>
      </c>
      <c r="AG207" s="15">
        <f t="shared" si="12"/>
        <v>-1</v>
      </c>
    </row>
    <row r="208" spans="31:33" x14ac:dyDescent="0.2">
      <c r="AE208" s="108">
        <f t="shared" si="13"/>
        <v>-193</v>
      </c>
      <c r="AF208" s="15">
        <f t="shared" si="11"/>
        <v>194</v>
      </c>
      <c r="AG208" s="15">
        <f t="shared" si="12"/>
        <v>-1</v>
      </c>
    </row>
    <row r="209" spans="31:33" x14ac:dyDescent="0.2">
      <c r="AE209" s="108">
        <f t="shared" si="13"/>
        <v>-194</v>
      </c>
      <c r="AF209" s="15">
        <f t="shared" si="11"/>
        <v>195</v>
      </c>
      <c r="AG209" s="15">
        <f t="shared" si="12"/>
        <v>-1</v>
      </c>
    </row>
    <row r="210" spans="31:33" x14ac:dyDescent="0.2">
      <c r="AE210" s="108">
        <f t="shared" si="13"/>
        <v>-195</v>
      </c>
      <c r="AF210" s="15">
        <f t="shared" si="11"/>
        <v>196</v>
      </c>
      <c r="AG210" s="15">
        <f t="shared" si="12"/>
        <v>-1</v>
      </c>
    </row>
    <row r="211" spans="31:33" x14ac:dyDescent="0.2">
      <c r="AE211" s="108">
        <f t="shared" si="13"/>
        <v>-196</v>
      </c>
      <c r="AF211" s="15">
        <f t="shared" si="11"/>
        <v>197</v>
      </c>
      <c r="AG211" s="15">
        <f t="shared" si="12"/>
        <v>-1</v>
      </c>
    </row>
    <row r="212" spans="31:33" x14ac:dyDescent="0.2">
      <c r="AE212" s="108">
        <f t="shared" si="13"/>
        <v>-197</v>
      </c>
      <c r="AF212" s="15">
        <f t="shared" si="11"/>
        <v>198</v>
      </c>
      <c r="AG212" s="15">
        <f t="shared" si="12"/>
        <v>-1</v>
      </c>
    </row>
    <row r="213" spans="31:33" x14ac:dyDescent="0.2">
      <c r="AE213" s="108">
        <f t="shared" si="13"/>
        <v>-198</v>
      </c>
      <c r="AF213" s="15">
        <f t="shared" si="11"/>
        <v>199</v>
      </c>
      <c r="AG213" s="15">
        <f t="shared" si="12"/>
        <v>-1</v>
      </c>
    </row>
    <row r="214" spans="31:33" x14ac:dyDescent="0.2">
      <c r="AE214" s="108">
        <f t="shared" si="13"/>
        <v>-199</v>
      </c>
      <c r="AF214" s="15">
        <f t="shared" si="11"/>
        <v>200</v>
      </c>
      <c r="AG214" s="15">
        <f t="shared" si="12"/>
        <v>-1</v>
      </c>
    </row>
    <row r="215" spans="31:33" x14ac:dyDescent="0.2">
      <c r="AE215" s="108">
        <f t="shared" si="13"/>
        <v>-200</v>
      </c>
      <c r="AF215" s="15">
        <f t="shared" si="11"/>
        <v>201</v>
      </c>
      <c r="AG215" s="15">
        <f t="shared" si="12"/>
        <v>-1</v>
      </c>
    </row>
    <row r="216" spans="31:33" x14ac:dyDescent="0.2">
      <c r="AE216" s="108">
        <f t="shared" si="13"/>
        <v>-201</v>
      </c>
      <c r="AF216" s="15">
        <f t="shared" si="11"/>
        <v>202</v>
      </c>
      <c r="AG216" s="15">
        <f t="shared" si="12"/>
        <v>-1</v>
      </c>
    </row>
    <row r="217" spans="31:33" x14ac:dyDescent="0.2">
      <c r="AE217" s="108">
        <f t="shared" si="13"/>
        <v>-202</v>
      </c>
      <c r="AF217" s="15">
        <f t="shared" si="11"/>
        <v>203</v>
      </c>
      <c r="AG217" s="15">
        <f t="shared" si="12"/>
        <v>-1</v>
      </c>
    </row>
    <row r="218" spans="31:33" x14ac:dyDescent="0.2">
      <c r="AE218" s="108">
        <f t="shared" si="13"/>
        <v>-203</v>
      </c>
      <c r="AF218" s="15">
        <f t="shared" si="11"/>
        <v>204</v>
      </c>
      <c r="AG218" s="15">
        <f t="shared" si="12"/>
        <v>-1</v>
      </c>
    </row>
    <row r="219" spans="31:33" x14ac:dyDescent="0.2">
      <c r="AE219" s="108">
        <f t="shared" si="13"/>
        <v>-204</v>
      </c>
      <c r="AF219" s="15">
        <f t="shared" si="11"/>
        <v>205</v>
      </c>
      <c r="AG219" s="15">
        <f t="shared" si="12"/>
        <v>-1</v>
      </c>
    </row>
    <row r="220" spans="31:33" x14ac:dyDescent="0.2">
      <c r="AE220" s="108">
        <f t="shared" si="13"/>
        <v>-205</v>
      </c>
      <c r="AF220" s="15">
        <f t="shared" si="11"/>
        <v>206</v>
      </c>
      <c r="AG220" s="15">
        <f t="shared" si="12"/>
        <v>-1</v>
      </c>
    </row>
    <row r="221" spans="31:33" x14ac:dyDescent="0.2">
      <c r="AE221" s="108">
        <f t="shared" si="13"/>
        <v>-206</v>
      </c>
      <c r="AF221" s="15">
        <f t="shared" si="11"/>
        <v>207</v>
      </c>
      <c r="AG221" s="15">
        <f t="shared" si="12"/>
        <v>-1</v>
      </c>
    </row>
    <row r="222" spans="31:33" x14ac:dyDescent="0.2">
      <c r="AE222" s="108">
        <f t="shared" si="13"/>
        <v>-207</v>
      </c>
      <c r="AF222" s="15">
        <f t="shared" si="11"/>
        <v>208</v>
      </c>
      <c r="AG222" s="15">
        <f t="shared" si="12"/>
        <v>-1</v>
      </c>
    </row>
    <row r="223" spans="31:33" x14ac:dyDescent="0.2">
      <c r="AE223" s="108">
        <f t="shared" si="13"/>
        <v>-208</v>
      </c>
      <c r="AF223" s="15">
        <f t="shared" si="11"/>
        <v>209</v>
      </c>
      <c r="AG223" s="15">
        <f t="shared" si="12"/>
        <v>-1</v>
      </c>
    </row>
    <row r="224" spans="31:33" x14ac:dyDescent="0.2">
      <c r="AE224" s="108">
        <f t="shared" si="13"/>
        <v>-209</v>
      </c>
      <c r="AF224" s="15">
        <f t="shared" si="11"/>
        <v>210</v>
      </c>
      <c r="AG224" s="15">
        <f t="shared" si="12"/>
        <v>-1</v>
      </c>
    </row>
    <row r="225" spans="31:33" x14ac:dyDescent="0.2">
      <c r="AE225" s="108">
        <f t="shared" si="13"/>
        <v>-210</v>
      </c>
      <c r="AF225" s="15">
        <f t="shared" si="11"/>
        <v>211</v>
      </c>
      <c r="AG225" s="15">
        <f t="shared" si="12"/>
        <v>-1</v>
      </c>
    </row>
    <row r="226" spans="31:33" x14ac:dyDescent="0.2">
      <c r="AE226" s="108">
        <f t="shared" si="13"/>
        <v>-211</v>
      </c>
      <c r="AF226" s="15">
        <f t="shared" si="11"/>
        <v>212</v>
      </c>
      <c r="AG226" s="15">
        <f t="shared" si="12"/>
        <v>-1</v>
      </c>
    </row>
    <row r="227" spans="31:33" x14ac:dyDescent="0.2">
      <c r="AE227" s="108">
        <f t="shared" si="13"/>
        <v>-212</v>
      </c>
      <c r="AF227" s="15">
        <f t="shared" si="11"/>
        <v>213</v>
      </c>
      <c r="AG227" s="15">
        <f t="shared" si="12"/>
        <v>-1</v>
      </c>
    </row>
    <row r="228" spans="31:33" x14ac:dyDescent="0.2">
      <c r="AE228" s="108">
        <f t="shared" si="13"/>
        <v>-213</v>
      </c>
      <c r="AF228" s="15">
        <f t="shared" si="11"/>
        <v>214</v>
      </c>
      <c r="AG228" s="15">
        <f t="shared" si="12"/>
        <v>-1</v>
      </c>
    </row>
    <row r="229" spans="31:33" x14ac:dyDescent="0.2">
      <c r="AE229" s="108">
        <f t="shared" si="13"/>
        <v>-214</v>
      </c>
      <c r="AF229" s="15">
        <f t="shared" si="11"/>
        <v>215</v>
      </c>
      <c r="AG229" s="15">
        <f t="shared" si="12"/>
        <v>-1</v>
      </c>
    </row>
    <row r="230" spans="31:33" x14ac:dyDescent="0.2">
      <c r="AE230" s="108">
        <f t="shared" si="13"/>
        <v>-215</v>
      </c>
      <c r="AF230" s="15">
        <f t="shared" si="11"/>
        <v>216</v>
      </c>
      <c r="AG230" s="15">
        <f t="shared" si="12"/>
        <v>-1</v>
      </c>
    </row>
    <row r="231" spans="31:33" x14ac:dyDescent="0.2">
      <c r="AE231" s="108">
        <f t="shared" si="13"/>
        <v>-216</v>
      </c>
      <c r="AF231" s="15">
        <f t="shared" si="11"/>
        <v>217</v>
      </c>
      <c r="AG231" s="15">
        <f t="shared" si="12"/>
        <v>-1</v>
      </c>
    </row>
    <row r="232" spans="31:33" x14ac:dyDescent="0.2">
      <c r="AE232" s="108">
        <f t="shared" si="13"/>
        <v>-217</v>
      </c>
      <c r="AF232" s="15">
        <f t="shared" si="11"/>
        <v>218</v>
      </c>
      <c r="AG232" s="15">
        <f t="shared" si="12"/>
        <v>-1</v>
      </c>
    </row>
    <row r="233" spans="31:33" x14ac:dyDescent="0.2">
      <c r="AE233" s="108">
        <f t="shared" si="13"/>
        <v>-218</v>
      </c>
      <c r="AF233" s="15">
        <f t="shared" si="11"/>
        <v>219</v>
      </c>
      <c r="AG233" s="15">
        <f t="shared" si="12"/>
        <v>-1</v>
      </c>
    </row>
    <row r="234" spans="31:33" x14ac:dyDescent="0.2">
      <c r="AE234" s="108">
        <f t="shared" si="13"/>
        <v>-219</v>
      </c>
      <c r="AF234" s="15">
        <f t="shared" si="11"/>
        <v>220</v>
      </c>
      <c r="AG234" s="15">
        <f t="shared" si="12"/>
        <v>-1</v>
      </c>
    </row>
    <row r="235" spans="31:33" x14ac:dyDescent="0.2">
      <c r="AE235" s="108">
        <f t="shared" si="13"/>
        <v>-220</v>
      </c>
      <c r="AF235" s="15">
        <f t="shared" si="11"/>
        <v>221</v>
      </c>
      <c r="AG235" s="15">
        <f t="shared" si="12"/>
        <v>-1</v>
      </c>
    </row>
    <row r="236" spans="31:33" x14ac:dyDescent="0.2">
      <c r="AE236" s="108">
        <f t="shared" si="13"/>
        <v>-221</v>
      </c>
      <c r="AF236" s="15">
        <f t="shared" si="11"/>
        <v>222</v>
      </c>
      <c r="AG236" s="15">
        <f t="shared" si="12"/>
        <v>-1</v>
      </c>
    </row>
    <row r="237" spans="31:33" x14ac:dyDescent="0.2">
      <c r="AE237" s="108">
        <f t="shared" si="13"/>
        <v>-222</v>
      </c>
      <c r="AF237" s="15">
        <f t="shared" si="11"/>
        <v>223</v>
      </c>
      <c r="AG237" s="15">
        <f t="shared" si="12"/>
        <v>-1</v>
      </c>
    </row>
    <row r="238" spans="31:33" x14ac:dyDescent="0.2">
      <c r="AE238" s="108">
        <f t="shared" si="13"/>
        <v>-223</v>
      </c>
      <c r="AF238" s="15">
        <f t="shared" si="11"/>
        <v>224</v>
      </c>
      <c r="AG238" s="15">
        <f t="shared" si="12"/>
        <v>-1</v>
      </c>
    </row>
    <row r="239" spans="31:33" x14ac:dyDescent="0.2">
      <c r="AE239" s="108">
        <f t="shared" si="13"/>
        <v>-224</v>
      </c>
      <c r="AF239" s="15">
        <f t="shared" si="11"/>
        <v>225</v>
      </c>
      <c r="AG239" s="15">
        <f t="shared" si="12"/>
        <v>-1</v>
      </c>
    </row>
    <row r="240" spans="31:33" x14ac:dyDescent="0.2">
      <c r="AE240" s="108">
        <f t="shared" si="13"/>
        <v>-225</v>
      </c>
      <c r="AF240" s="15">
        <f t="shared" si="11"/>
        <v>226</v>
      </c>
      <c r="AG240" s="15">
        <f t="shared" si="12"/>
        <v>-1</v>
      </c>
    </row>
    <row r="241" spans="31:33" x14ac:dyDescent="0.2">
      <c r="AE241" s="108">
        <f t="shared" si="13"/>
        <v>-226</v>
      </c>
      <c r="AF241" s="15">
        <f t="shared" si="11"/>
        <v>227</v>
      </c>
      <c r="AG241" s="15">
        <f t="shared" si="12"/>
        <v>-1</v>
      </c>
    </row>
    <row r="242" spans="31:33" x14ac:dyDescent="0.2">
      <c r="AE242" s="108">
        <f t="shared" si="13"/>
        <v>-227</v>
      </c>
      <c r="AF242" s="15">
        <f t="shared" si="11"/>
        <v>228</v>
      </c>
      <c r="AG242" s="15">
        <f t="shared" si="12"/>
        <v>-1</v>
      </c>
    </row>
    <row r="243" spans="31:33" x14ac:dyDescent="0.2">
      <c r="AE243" s="108">
        <f t="shared" si="13"/>
        <v>-228</v>
      </c>
      <c r="AF243" s="15">
        <f t="shared" si="11"/>
        <v>229</v>
      </c>
      <c r="AG243" s="15">
        <f t="shared" si="12"/>
        <v>-1</v>
      </c>
    </row>
    <row r="244" spans="31:33" x14ac:dyDescent="0.2">
      <c r="AE244" s="108">
        <f t="shared" si="13"/>
        <v>-229</v>
      </c>
      <c r="AF244" s="15">
        <f t="shared" si="11"/>
        <v>230</v>
      </c>
      <c r="AG244" s="15">
        <f t="shared" si="12"/>
        <v>-1</v>
      </c>
    </row>
    <row r="245" spans="31:33" x14ac:dyDescent="0.2">
      <c r="AE245" s="108">
        <f t="shared" si="13"/>
        <v>-230</v>
      </c>
      <c r="AF245" s="15">
        <f t="shared" si="11"/>
        <v>231</v>
      </c>
      <c r="AG245" s="15">
        <f t="shared" si="12"/>
        <v>-1</v>
      </c>
    </row>
    <row r="246" spans="31:33" x14ac:dyDescent="0.2">
      <c r="AE246" s="108">
        <f t="shared" si="13"/>
        <v>-231</v>
      </c>
      <c r="AF246" s="15">
        <f t="shared" si="11"/>
        <v>232</v>
      </c>
      <c r="AG246" s="15">
        <f t="shared" si="12"/>
        <v>-1</v>
      </c>
    </row>
    <row r="247" spans="31:33" x14ac:dyDescent="0.2">
      <c r="AE247" s="108">
        <f t="shared" si="13"/>
        <v>-232</v>
      </c>
      <c r="AF247" s="15">
        <f t="shared" si="11"/>
        <v>233</v>
      </c>
      <c r="AG247" s="15">
        <f t="shared" si="12"/>
        <v>-1</v>
      </c>
    </row>
    <row r="248" spans="31:33" x14ac:dyDescent="0.2">
      <c r="AE248" s="108">
        <f t="shared" si="13"/>
        <v>-233</v>
      </c>
      <c r="AF248" s="15">
        <f t="shared" si="11"/>
        <v>234</v>
      </c>
      <c r="AG248" s="15">
        <f t="shared" si="12"/>
        <v>-1</v>
      </c>
    </row>
    <row r="249" spans="31:33" x14ac:dyDescent="0.2">
      <c r="AE249" s="108">
        <f t="shared" si="13"/>
        <v>-234</v>
      </c>
      <c r="AF249" s="15">
        <f t="shared" si="11"/>
        <v>235</v>
      </c>
      <c r="AG249" s="15">
        <f t="shared" si="12"/>
        <v>-1</v>
      </c>
    </row>
    <row r="250" spans="31:33" x14ac:dyDescent="0.2">
      <c r="AE250" s="108">
        <f t="shared" si="13"/>
        <v>-235</v>
      </c>
      <c r="AF250" s="15">
        <f t="shared" si="11"/>
        <v>236</v>
      </c>
      <c r="AG250" s="15">
        <f t="shared" si="12"/>
        <v>-1</v>
      </c>
    </row>
    <row r="251" spans="31:33" x14ac:dyDescent="0.2">
      <c r="AE251" s="108">
        <f t="shared" si="13"/>
        <v>-236</v>
      </c>
      <c r="AF251" s="15">
        <f t="shared" si="11"/>
        <v>237</v>
      </c>
      <c r="AG251" s="15">
        <f t="shared" si="12"/>
        <v>-1</v>
      </c>
    </row>
    <row r="252" spans="31:33" x14ac:dyDescent="0.2">
      <c r="AE252" s="108">
        <f t="shared" si="13"/>
        <v>-237</v>
      </c>
      <c r="AF252" s="15">
        <f t="shared" si="11"/>
        <v>238</v>
      </c>
      <c r="AG252" s="15">
        <f t="shared" si="12"/>
        <v>-1</v>
      </c>
    </row>
    <row r="253" spans="31:33" x14ac:dyDescent="0.2">
      <c r="AE253" s="108">
        <f t="shared" si="13"/>
        <v>-238</v>
      </c>
      <c r="AF253" s="15">
        <f t="shared" si="11"/>
        <v>239</v>
      </c>
      <c r="AG253" s="15">
        <f t="shared" si="12"/>
        <v>-1</v>
      </c>
    </row>
    <row r="254" spans="31:33" x14ac:dyDescent="0.2">
      <c r="AE254" s="108">
        <f t="shared" si="13"/>
        <v>-239</v>
      </c>
      <c r="AF254" s="15">
        <f t="shared" si="11"/>
        <v>240</v>
      </c>
      <c r="AG254" s="15">
        <f t="shared" si="12"/>
        <v>-1</v>
      </c>
    </row>
    <row r="255" spans="31:33" x14ac:dyDescent="0.2">
      <c r="AE255" s="108">
        <f t="shared" si="13"/>
        <v>-240</v>
      </c>
      <c r="AF255" s="15">
        <f t="shared" si="11"/>
        <v>241</v>
      </c>
      <c r="AG255" s="15">
        <f t="shared" si="12"/>
        <v>-1</v>
      </c>
    </row>
    <row r="256" spans="31:33" x14ac:dyDescent="0.2">
      <c r="AE256" s="108">
        <f t="shared" si="13"/>
        <v>-241</v>
      </c>
      <c r="AF256" s="15">
        <f t="shared" si="11"/>
        <v>242</v>
      </c>
      <c r="AG256" s="15">
        <f t="shared" si="12"/>
        <v>-1</v>
      </c>
    </row>
    <row r="257" spans="31:33" x14ac:dyDescent="0.2">
      <c r="AE257" s="108">
        <f t="shared" si="13"/>
        <v>-242</v>
      </c>
      <c r="AF257" s="15">
        <f t="shared" si="11"/>
        <v>243</v>
      </c>
      <c r="AG257" s="15">
        <f t="shared" si="12"/>
        <v>-1</v>
      </c>
    </row>
    <row r="258" spans="31:33" x14ac:dyDescent="0.2">
      <c r="AE258" s="108">
        <f t="shared" si="13"/>
        <v>-243</v>
      </c>
      <c r="AF258" s="15">
        <f t="shared" si="11"/>
        <v>244</v>
      </c>
      <c r="AG258" s="15">
        <f t="shared" si="12"/>
        <v>-1</v>
      </c>
    </row>
    <row r="259" spans="31:33" x14ac:dyDescent="0.2">
      <c r="AE259" s="108">
        <f t="shared" si="13"/>
        <v>-244</v>
      </c>
      <c r="AF259" s="15">
        <f t="shared" si="11"/>
        <v>245</v>
      </c>
      <c r="AG259" s="15">
        <f t="shared" si="12"/>
        <v>-1</v>
      </c>
    </row>
    <row r="260" spans="31:33" x14ac:dyDescent="0.2">
      <c r="AE260" s="108">
        <f t="shared" si="13"/>
        <v>-245</v>
      </c>
      <c r="AF260" s="15">
        <f t="shared" ref="AF260:AF323" si="14">IF(AF259&gt;=1,AF259+1,IF(AE260=0,1,-1))</f>
        <v>246</v>
      </c>
      <c r="AG260" s="15">
        <f t="shared" ref="AG260:AG323" si="15">IF(AND(AG259&gt;=1,AG259&lt;$AB$3),AG259+1,IF(AE260=0,1,-1))</f>
        <v>-1</v>
      </c>
    </row>
    <row r="261" spans="31:33" x14ac:dyDescent="0.2">
      <c r="AE261" s="108">
        <f t="shared" ref="AE261:AE324" si="16">AE260-1</f>
        <v>-246</v>
      </c>
      <c r="AF261" s="15">
        <f t="shared" si="14"/>
        <v>247</v>
      </c>
      <c r="AG261" s="15">
        <f t="shared" si="15"/>
        <v>-1</v>
      </c>
    </row>
    <row r="262" spans="31:33" x14ac:dyDescent="0.2">
      <c r="AE262" s="108">
        <f t="shared" si="16"/>
        <v>-247</v>
      </c>
      <c r="AF262" s="15">
        <f t="shared" si="14"/>
        <v>248</v>
      </c>
      <c r="AG262" s="15">
        <f t="shared" si="15"/>
        <v>-1</v>
      </c>
    </row>
    <row r="263" spans="31:33" x14ac:dyDescent="0.2">
      <c r="AE263" s="108">
        <f t="shared" si="16"/>
        <v>-248</v>
      </c>
      <c r="AF263" s="15">
        <f t="shared" si="14"/>
        <v>249</v>
      </c>
      <c r="AG263" s="15">
        <f t="shared" si="15"/>
        <v>-1</v>
      </c>
    </row>
    <row r="264" spans="31:33" x14ac:dyDescent="0.2">
      <c r="AE264" s="108">
        <f t="shared" si="16"/>
        <v>-249</v>
      </c>
      <c r="AF264" s="15">
        <f t="shared" si="14"/>
        <v>250</v>
      </c>
      <c r="AG264" s="15">
        <f t="shared" si="15"/>
        <v>-1</v>
      </c>
    </row>
    <row r="265" spans="31:33" x14ac:dyDescent="0.2">
      <c r="AE265" s="108">
        <f t="shared" si="16"/>
        <v>-250</v>
      </c>
      <c r="AF265" s="15">
        <f t="shared" si="14"/>
        <v>251</v>
      </c>
      <c r="AG265" s="15">
        <f t="shared" si="15"/>
        <v>-1</v>
      </c>
    </row>
    <row r="266" spans="31:33" x14ac:dyDescent="0.2">
      <c r="AE266" s="108">
        <f t="shared" si="16"/>
        <v>-251</v>
      </c>
      <c r="AF266" s="15">
        <f t="shared" si="14"/>
        <v>252</v>
      </c>
      <c r="AG266" s="15">
        <f t="shared" si="15"/>
        <v>-1</v>
      </c>
    </row>
    <row r="267" spans="31:33" x14ac:dyDescent="0.2">
      <c r="AE267" s="108">
        <f t="shared" si="16"/>
        <v>-252</v>
      </c>
      <c r="AF267" s="15">
        <f t="shared" si="14"/>
        <v>253</v>
      </c>
      <c r="AG267" s="15">
        <f t="shared" si="15"/>
        <v>-1</v>
      </c>
    </row>
    <row r="268" spans="31:33" x14ac:dyDescent="0.2">
      <c r="AE268" s="108">
        <f t="shared" si="16"/>
        <v>-253</v>
      </c>
      <c r="AF268" s="15">
        <f t="shared" si="14"/>
        <v>254</v>
      </c>
      <c r="AG268" s="15">
        <f t="shared" si="15"/>
        <v>-1</v>
      </c>
    </row>
    <row r="269" spans="31:33" x14ac:dyDescent="0.2">
      <c r="AE269" s="108">
        <f t="shared" si="16"/>
        <v>-254</v>
      </c>
      <c r="AF269" s="15">
        <f t="shared" si="14"/>
        <v>255</v>
      </c>
      <c r="AG269" s="15">
        <f t="shared" si="15"/>
        <v>-1</v>
      </c>
    </row>
    <row r="270" spans="31:33" x14ac:dyDescent="0.2">
      <c r="AE270" s="108">
        <f t="shared" si="16"/>
        <v>-255</v>
      </c>
      <c r="AF270" s="15">
        <f t="shared" si="14"/>
        <v>256</v>
      </c>
      <c r="AG270" s="15">
        <f t="shared" si="15"/>
        <v>-1</v>
      </c>
    </row>
    <row r="271" spans="31:33" x14ac:dyDescent="0.2">
      <c r="AE271" s="108">
        <f t="shared" si="16"/>
        <v>-256</v>
      </c>
      <c r="AF271" s="15">
        <f t="shared" si="14"/>
        <v>257</v>
      </c>
      <c r="AG271" s="15">
        <f t="shared" si="15"/>
        <v>-1</v>
      </c>
    </row>
    <row r="272" spans="31:33" x14ac:dyDescent="0.2">
      <c r="AE272" s="108">
        <f t="shared" si="16"/>
        <v>-257</v>
      </c>
      <c r="AF272" s="15">
        <f t="shared" si="14"/>
        <v>258</v>
      </c>
      <c r="AG272" s="15">
        <f t="shared" si="15"/>
        <v>-1</v>
      </c>
    </row>
    <row r="273" spans="31:33" x14ac:dyDescent="0.2">
      <c r="AE273" s="108">
        <f t="shared" si="16"/>
        <v>-258</v>
      </c>
      <c r="AF273" s="15">
        <f t="shared" si="14"/>
        <v>259</v>
      </c>
      <c r="AG273" s="15">
        <f t="shared" si="15"/>
        <v>-1</v>
      </c>
    </row>
    <row r="274" spans="31:33" x14ac:dyDescent="0.2">
      <c r="AE274" s="108">
        <f t="shared" si="16"/>
        <v>-259</v>
      </c>
      <c r="AF274" s="15">
        <f t="shared" si="14"/>
        <v>260</v>
      </c>
      <c r="AG274" s="15">
        <f t="shared" si="15"/>
        <v>-1</v>
      </c>
    </row>
    <row r="275" spans="31:33" x14ac:dyDescent="0.2">
      <c r="AE275" s="108">
        <f t="shared" si="16"/>
        <v>-260</v>
      </c>
      <c r="AF275" s="15">
        <f t="shared" si="14"/>
        <v>261</v>
      </c>
      <c r="AG275" s="15">
        <f t="shared" si="15"/>
        <v>-1</v>
      </c>
    </row>
    <row r="276" spans="31:33" x14ac:dyDescent="0.2">
      <c r="AE276" s="108">
        <f t="shared" si="16"/>
        <v>-261</v>
      </c>
      <c r="AF276" s="15">
        <f t="shared" si="14"/>
        <v>262</v>
      </c>
      <c r="AG276" s="15">
        <f t="shared" si="15"/>
        <v>-1</v>
      </c>
    </row>
    <row r="277" spans="31:33" x14ac:dyDescent="0.2">
      <c r="AE277" s="108">
        <f t="shared" si="16"/>
        <v>-262</v>
      </c>
      <c r="AF277" s="15">
        <f t="shared" si="14"/>
        <v>263</v>
      </c>
      <c r="AG277" s="15">
        <f t="shared" si="15"/>
        <v>-1</v>
      </c>
    </row>
    <row r="278" spans="31:33" x14ac:dyDescent="0.2">
      <c r="AE278" s="108">
        <f t="shared" si="16"/>
        <v>-263</v>
      </c>
      <c r="AF278" s="15">
        <f t="shared" si="14"/>
        <v>264</v>
      </c>
      <c r="AG278" s="15">
        <f t="shared" si="15"/>
        <v>-1</v>
      </c>
    </row>
    <row r="279" spans="31:33" x14ac:dyDescent="0.2">
      <c r="AE279" s="108">
        <f t="shared" si="16"/>
        <v>-264</v>
      </c>
      <c r="AF279" s="15">
        <f t="shared" si="14"/>
        <v>265</v>
      </c>
      <c r="AG279" s="15">
        <f t="shared" si="15"/>
        <v>-1</v>
      </c>
    </row>
    <row r="280" spans="31:33" x14ac:dyDescent="0.2">
      <c r="AE280" s="108">
        <f t="shared" si="16"/>
        <v>-265</v>
      </c>
      <c r="AF280" s="15">
        <f t="shared" si="14"/>
        <v>266</v>
      </c>
      <c r="AG280" s="15">
        <f t="shared" si="15"/>
        <v>-1</v>
      </c>
    </row>
    <row r="281" spans="31:33" x14ac:dyDescent="0.2">
      <c r="AE281" s="108">
        <f t="shared" si="16"/>
        <v>-266</v>
      </c>
      <c r="AF281" s="15">
        <f t="shared" si="14"/>
        <v>267</v>
      </c>
      <c r="AG281" s="15">
        <f t="shared" si="15"/>
        <v>-1</v>
      </c>
    </row>
    <row r="282" spans="31:33" x14ac:dyDescent="0.2">
      <c r="AE282" s="108">
        <f t="shared" si="16"/>
        <v>-267</v>
      </c>
      <c r="AF282" s="15">
        <f t="shared" si="14"/>
        <v>268</v>
      </c>
      <c r="AG282" s="15">
        <f t="shared" si="15"/>
        <v>-1</v>
      </c>
    </row>
    <row r="283" spans="31:33" x14ac:dyDescent="0.2">
      <c r="AE283" s="108">
        <f t="shared" si="16"/>
        <v>-268</v>
      </c>
      <c r="AF283" s="15">
        <f t="shared" si="14"/>
        <v>269</v>
      </c>
      <c r="AG283" s="15">
        <f t="shared" si="15"/>
        <v>-1</v>
      </c>
    </row>
    <row r="284" spans="31:33" x14ac:dyDescent="0.2">
      <c r="AE284" s="108">
        <f t="shared" si="16"/>
        <v>-269</v>
      </c>
      <c r="AF284" s="15">
        <f t="shared" si="14"/>
        <v>270</v>
      </c>
      <c r="AG284" s="15">
        <f t="shared" si="15"/>
        <v>-1</v>
      </c>
    </row>
    <row r="285" spans="31:33" x14ac:dyDescent="0.2">
      <c r="AE285" s="108">
        <f t="shared" si="16"/>
        <v>-270</v>
      </c>
      <c r="AF285" s="15">
        <f t="shared" si="14"/>
        <v>271</v>
      </c>
      <c r="AG285" s="15">
        <f t="shared" si="15"/>
        <v>-1</v>
      </c>
    </row>
    <row r="286" spans="31:33" x14ac:dyDescent="0.2">
      <c r="AE286" s="108">
        <f t="shared" si="16"/>
        <v>-271</v>
      </c>
      <c r="AF286" s="15">
        <f t="shared" si="14"/>
        <v>272</v>
      </c>
      <c r="AG286" s="15">
        <f t="shared" si="15"/>
        <v>-1</v>
      </c>
    </row>
    <row r="287" spans="31:33" x14ac:dyDescent="0.2">
      <c r="AE287" s="108">
        <f t="shared" si="16"/>
        <v>-272</v>
      </c>
      <c r="AF287" s="15">
        <f t="shared" si="14"/>
        <v>273</v>
      </c>
      <c r="AG287" s="15">
        <f t="shared" si="15"/>
        <v>-1</v>
      </c>
    </row>
    <row r="288" spans="31:33" x14ac:dyDescent="0.2">
      <c r="AE288" s="108">
        <f t="shared" si="16"/>
        <v>-273</v>
      </c>
      <c r="AF288" s="15">
        <f t="shared" si="14"/>
        <v>274</v>
      </c>
      <c r="AG288" s="15">
        <f t="shared" si="15"/>
        <v>-1</v>
      </c>
    </row>
    <row r="289" spans="31:33" x14ac:dyDescent="0.2">
      <c r="AE289" s="108">
        <f t="shared" si="16"/>
        <v>-274</v>
      </c>
      <c r="AF289" s="15">
        <f t="shared" si="14"/>
        <v>275</v>
      </c>
      <c r="AG289" s="15">
        <f t="shared" si="15"/>
        <v>-1</v>
      </c>
    </row>
    <row r="290" spans="31:33" x14ac:dyDescent="0.2">
      <c r="AE290" s="108">
        <f t="shared" si="16"/>
        <v>-275</v>
      </c>
      <c r="AF290" s="15">
        <f t="shared" si="14"/>
        <v>276</v>
      </c>
      <c r="AG290" s="15">
        <f t="shared" si="15"/>
        <v>-1</v>
      </c>
    </row>
    <row r="291" spans="31:33" x14ac:dyDescent="0.2">
      <c r="AE291" s="108">
        <f t="shared" si="16"/>
        <v>-276</v>
      </c>
      <c r="AF291" s="15">
        <f t="shared" si="14"/>
        <v>277</v>
      </c>
      <c r="AG291" s="15">
        <f t="shared" si="15"/>
        <v>-1</v>
      </c>
    </row>
    <row r="292" spans="31:33" x14ac:dyDescent="0.2">
      <c r="AE292" s="108">
        <f t="shared" si="16"/>
        <v>-277</v>
      </c>
      <c r="AF292" s="15">
        <f t="shared" si="14"/>
        <v>278</v>
      </c>
      <c r="AG292" s="15">
        <f t="shared" si="15"/>
        <v>-1</v>
      </c>
    </row>
    <row r="293" spans="31:33" x14ac:dyDescent="0.2">
      <c r="AE293" s="108">
        <f t="shared" si="16"/>
        <v>-278</v>
      </c>
      <c r="AF293" s="15">
        <f t="shared" si="14"/>
        <v>279</v>
      </c>
      <c r="AG293" s="15">
        <f t="shared" si="15"/>
        <v>-1</v>
      </c>
    </row>
    <row r="294" spans="31:33" x14ac:dyDescent="0.2">
      <c r="AE294" s="108">
        <f t="shared" si="16"/>
        <v>-279</v>
      </c>
      <c r="AF294" s="15">
        <f t="shared" si="14"/>
        <v>280</v>
      </c>
      <c r="AG294" s="15">
        <f t="shared" si="15"/>
        <v>-1</v>
      </c>
    </row>
    <row r="295" spans="31:33" x14ac:dyDescent="0.2">
      <c r="AE295" s="108">
        <f t="shared" si="16"/>
        <v>-280</v>
      </c>
      <c r="AF295" s="15">
        <f t="shared" si="14"/>
        <v>281</v>
      </c>
      <c r="AG295" s="15">
        <f t="shared" si="15"/>
        <v>-1</v>
      </c>
    </row>
    <row r="296" spans="31:33" x14ac:dyDescent="0.2">
      <c r="AE296" s="108">
        <f t="shared" si="16"/>
        <v>-281</v>
      </c>
      <c r="AF296" s="15">
        <f t="shared" si="14"/>
        <v>282</v>
      </c>
      <c r="AG296" s="15">
        <f t="shared" si="15"/>
        <v>-1</v>
      </c>
    </row>
    <row r="297" spans="31:33" x14ac:dyDescent="0.2">
      <c r="AE297" s="108">
        <f t="shared" si="16"/>
        <v>-282</v>
      </c>
      <c r="AF297" s="15">
        <f t="shared" si="14"/>
        <v>283</v>
      </c>
      <c r="AG297" s="15">
        <f t="shared" si="15"/>
        <v>-1</v>
      </c>
    </row>
    <row r="298" spans="31:33" x14ac:dyDescent="0.2">
      <c r="AE298" s="108">
        <f t="shared" si="16"/>
        <v>-283</v>
      </c>
      <c r="AF298" s="15">
        <f t="shared" si="14"/>
        <v>284</v>
      </c>
      <c r="AG298" s="15">
        <f t="shared" si="15"/>
        <v>-1</v>
      </c>
    </row>
    <row r="299" spans="31:33" x14ac:dyDescent="0.2">
      <c r="AE299" s="108">
        <f t="shared" si="16"/>
        <v>-284</v>
      </c>
      <c r="AF299" s="15">
        <f t="shared" si="14"/>
        <v>285</v>
      </c>
      <c r="AG299" s="15">
        <f t="shared" si="15"/>
        <v>-1</v>
      </c>
    </row>
    <row r="300" spans="31:33" x14ac:dyDescent="0.2">
      <c r="AE300" s="108">
        <f t="shared" si="16"/>
        <v>-285</v>
      </c>
      <c r="AF300" s="15">
        <f t="shared" si="14"/>
        <v>286</v>
      </c>
      <c r="AG300" s="15">
        <f t="shared" si="15"/>
        <v>-1</v>
      </c>
    </row>
    <row r="301" spans="31:33" x14ac:dyDescent="0.2">
      <c r="AE301" s="108">
        <f t="shared" si="16"/>
        <v>-286</v>
      </c>
      <c r="AF301" s="15">
        <f t="shared" si="14"/>
        <v>287</v>
      </c>
      <c r="AG301" s="15">
        <f t="shared" si="15"/>
        <v>-1</v>
      </c>
    </row>
    <row r="302" spans="31:33" x14ac:dyDescent="0.2">
      <c r="AE302" s="108">
        <f t="shared" si="16"/>
        <v>-287</v>
      </c>
      <c r="AF302" s="15">
        <f t="shared" si="14"/>
        <v>288</v>
      </c>
      <c r="AG302" s="15">
        <f t="shared" si="15"/>
        <v>-1</v>
      </c>
    </row>
    <row r="303" spans="31:33" x14ac:dyDescent="0.2">
      <c r="AE303" s="108">
        <f t="shared" si="16"/>
        <v>-288</v>
      </c>
      <c r="AF303" s="15">
        <f t="shared" si="14"/>
        <v>289</v>
      </c>
      <c r="AG303" s="15">
        <f t="shared" si="15"/>
        <v>-1</v>
      </c>
    </row>
    <row r="304" spans="31:33" x14ac:dyDescent="0.2">
      <c r="AE304" s="108">
        <f t="shared" si="16"/>
        <v>-289</v>
      </c>
      <c r="AF304" s="15">
        <f t="shared" si="14"/>
        <v>290</v>
      </c>
      <c r="AG304" s="15">
        <f t="shared" si="15"/>
        <v>-1</v>
      </c>
    </row>
    <row r="305" spans="31:33" x14ac:dyDescent="0.2">
      <c r="AE305" s="108">
        <f t="shared" si="16"/>
        <v>-290</v>
      </c>
      <c r="AF305" s="15">
        <f t="shared" si="14"/>
        <v>291</v>
      </c>
      <c r="AG305" s="15">
        <f t="shared" si="15"/>
        <v>-1</v>
      </c>
    </row>
    <row r="306" spans="31:33" x14ac:dyDescent="0.2">
      <c r="AE306" s="108">
        <f t="shared" si="16"/>
        <v>-291</v>
      </c>
      <c r="AF306" s="15">
        <f t="shared" si="14"/>
        <v>292</v>
      </c>
      <c r="AG306" s="15">
        <f t="shared" si="15"/>
        <v>-1</v>
      </c>
    </row>
    <row r="307" spans="31:33" x14ac:dyDescent="0.2">
      <c r="AE307" s="108">
        <f t="shared" si="16"/>
        <v>-292</v>
      </c>
      <c r="AF307" s="15">
        <f t="shared" si="14"/>
        <v>293</v>
      </c>
      <c r="AG307" s="15">
        <f t="shared" si="15"/>
        <v>-1</v>
      </c>
    </row>
    <row r="308" spans="31:33" x14ac:dyDescent="0.2">
      <c r="AE308" s="108">
        <f t="shared" si="16"/>
        <v>-293</v>
      </c>
      <c r="AF308" s="15">
        <f t="shared" si="14"/>
        <v>294</v>
      </c>
      <c r="AG308" s="15">
        <f t="shared" si="15"/>
        <v>-1</v>
      </c>
    </row>
    <row r="309" spans="31:33" x14ac:dyDescent="0.2">
      <c r="AE309" s="108">
        <f t="shared" si="16"/>
        <v>-294</v>
      </c>
      <c r="AF309" s="15">
        <f t="shared" si="14"/>
        <v>295</v>
      </c>
      <c r="AG309" s="15">
        <f t="shared" si="15"/>
        <v>-1</v>
      </c>
    </row>
    <row r="310" spans="31:33" x14ac:dyDescent="0.2">
      <c r="AE310" s="108">
        <f t="shared" si="16"/>
        <v>-295</v>
      </c>
      <c r="AF310" s="15">
        <f t="shared" si="14"/>
        <v>296</v>
      </c>
      <c r="AG310" s="15">
        <f t="shared" si="15"/>
        <v>-1</v>
      </c>
    </row>
    <row r="311" spans="31:33" x14ac:dyDescent="0.2">
      <c r="AE311" s="108">
        <f t="shared" si="16"/>
        <v>-296</v>
      </c>
      <c r="AF311" s="15">
        <f t="shared" si="14"/>
        <v>297</v>
      </c>
      <c r="AG311" s="15">
        <f t="shared" si="15"/>
        <v>-1</v>
      </c>
    </row>
    <row r="312" spans="31:33" x14ac:dyDescent="0.2">
      <c r="AE312" s="108">
        <f t="shared" si="16"/>
        <v>-297</v>
      </c>
      <c r="AF312" s="15">
        <f t="shared" si="14"/>
        <v>298</v>
      </c>
      <c r="AG312" s="15">
        <f t="shared" si="15"/>
        <v>-1</v>
      </c>
    </row>
    <row r="313" spans="31:33" x14ac:dyDescent="0.2">
      <c r="AE313" s="108">
        <f t="shared" si="16"/>
        <v>-298</v>
      </c>
      <c r="AF313" s="15">
        <f t="shared" si="14"/>
        <v>299</v>
      </c>
      <c r="AG313" s="15">
        <f t="shared" si="15"/>
        <v>-1</v>
      </c>
    </row>
    <row r="314" spans="31:33" x14ac:dyDescent="0.2">
      <c r="AE314" s="108">
        <f t="shared" si="16"/>
        <v>-299</v>
      </c>
      <c r="AF314" s="15">
        <f t="shared" si="14"/>
        <v>300</v>
      </c>
      <c r="AG314" s="15">
        <f t="shared" si="15"/>
        <v>-1</v>
      </c>
    </row>
    <row r="315" spans="31:33" x14ac:dyDescent="0.2">
      <c r="AE315" s="108">
        <f t="shared" si="16"/>
        <v>-300</v>
      </c>
      <c r="AF315" s="15">
        <f t="shared" si="14"/>
        <v>301</v>
      </c>
      <c r="AG315" s="15">
        <f t="shared" si="15"/>
        <v>-1</v>
      </c>
    </row>
    <row r="316" spans="31:33" x14ac:dyDescent="0.2">
      <c r="AE316" s="108">
        <f t="shared" si="16"/>
        <v>-301</v>
      </c>
      <c r="AF316" s="15">
        <f t="shared" si="14"/>
        <v>302</v>
      </c>
      <c r="AG316" s="15">
        <f t="shared" si="15"/>
        <v>-1</v>
      </c>
    </row>
    <row r="317" spans="31:33" x14ac:dyDescent="0.2">
      <c r="AE317" s="108">
        <f t="shared" si="16"/>
        <v>-302</v>
      </c>
      <c r="AF317" s="15">
        <f t="shared" si="14"/>
        <v>303</v>
      </c>
      <c r="AG317" s="15">
        <f t="shared" si="15"/>
        <v>-1</v>
      </c>
    </row>
    <row r="318" spans="31:33" x14ac:dyDescent="0.2">
      <c r="AE318" s="108">
        <f t="shared" si="16"/>
        <v>-303</v>
      </c>
      <c r="AF318" s="15">
        <f t="shared" si="14"/>
        <v>304</v>
      </c>
      <c r="AG318" s="15">
        <f t="shared" si="15"/>
        <v>-1</v>
      </c>
    </row>
    <row r="319" spans="31:33" x14ac:dyDescent="0.2">
      <c r="AE319" s="108">
        <f t="shared" si="16"/>
        <v>-304</v>
      </c>
      <c r="AF319" s="15">
        <f t="shared" si="14"/>
        <v>305</v>
      </c>
      <c r="AG319" s="15">
        <f t="shared" si="15"/>
        <v>-1</v>
      </c>
    </row>
    <row r="320" spans="31:33" x14ac:dyDescent="0.2">
      <c r="AE320" s="108">
        <f t="shared" si="16"/>
        <v>-305</v>
      </c>
      <c r="AF320" s="15">
        <f t="shared" si="14"/>
        <v>306</v>
      </c>
      <c r="AG320" s="15">
        <f t="shared" si="15"/>
        <v>-1</v>
      </c>
    </row>
    <row r="321" spans="31:33" x14ac:dyDescent="0.2">
      <c r="AE321" s="108">
        <f t="shared" si="16"/>
        <v>-306</v>
      </c>
      <c r="AF321" s="15">
        <f t="shared" si="14"/>
        <v>307</v>
      </c>
      <c r="AG321" s="15">
        <f t="shared" si="15"/>
        <v>-1</v>
      </c>
    </row>
    <row r="322" spans="31:33" x14ac:dyDescent="0.2">
      <c r="AE322" s="108">
        <f t="shared" si="16"/>
        <v>-307</v>
      </c>
      <c r="AF322" s="15">
        <f t="shared" si="14"/>
        <v>308</v>
      </c>
      <c r="AG322" s="15">
        <f t="shared" si="15"/>
        <v>-1</v>
      </c>
    </row>
    <row r="323" spans="31:33" x14ac:dyDescent="0.2">
      <c r="AE323" s="108">
        <f t="shared" si="16"/>
        <v>-308</v>
      </c>
      <c r="AF323" s="15">
        <f t="shared" si="14"/>
        <v>309</v>
      </c>
      <c r="AG323" s="15">
        <f t="shared" si="15"/>
        <v>-1</v>
      </c>
    </row>
    <row r="324" spans="31:33" x14ac:dyDescent="0.2">
      <c r="AE324" s="108">
        <f t="shared" si="16"/>
        <v>-309</v>
      </c>
      <c r="AF324" s="15">
        <f t="shared" ref="AF324:AF387" si="17">IF(AF323&gt;=1,AF323+1,IF(AE324=0,1,-1))</f>
        <v>310</v>
      </c>
      <c r="AG324" s="15">
        <f t="shared" ref="AG324:AG387" si="18">IF(AND(AG323&gt;=1,AG323&lt;$AB$3),AG323+1,IF(AE324=0,1,-1))</f>
        <v>-1</v>
      </c>
    </row>
    <row r="325" spans="31:33" x14ac:dyDescent="0.2">
      <c r="AE325" s="108">
        <f t="shared" ref="AE325:AE388" si="19">AE324-1</f>
        <v>-310</v>
      </c>
      <c r="AF325" s="15">
        <f t="shared" si="17"/>
        <v>311</v>
      </c>
      <c r="AG325" s="15">
        <f t="shared" si="18"/>
        <v>-1</v>
      </c>
    </row>
    <row r="326" spans="31:33" x14ac:dyDescent="0.2">
      <c r="AE326" s="108">
        <f t="shared" si="19"/>
        <v>-311</v>
      </c>
      <c r="AF326" s="15">
        <f t="shared" si="17"/>
        <v>312</v>
      </c>
      <c r="AG326" s="15">
        <f t="shared" si="18"/>
        <v>-1</v>
      </c>
    </row>
    <row r="327" spans="31:33" x14ac:dyDescent="0.2">
      <c r="AE327" s="108">
        <f t="shared" si="19"/>
        <v>-312</v>
      </c>
      <c r="AF327" s="15">
        <f t="shared" si="17"/>
        <v>313</v>
      </c>
      <c r="AG327" s="15">
        <f t="shared" si="18"/>
        <v>-1</v>
      </c>
    </row>
    <row r="328" spans="31:33" x14ac:dyDescent="0.2">
      <c r="AE328" s="108">
        <f t="shared" si="19"/>
        <v>-313</v>
      </c>
      <c r="AF328" s="15">
        <f t="shared" si="17"/>
        <v>314</v>
      </c>
      <c r="AG328" s="15">
        <f t="shared" si="18"/>
        <v>-1</v>
      </c>
    </row>
    <row r="329" spans="31:33" x14ac:dyDescent="0.2">
      <c r="AE329" s="108">
        <f t="shared" si="19"/>
        <v>-314</v>
      </c>
      <c r="AF329" s="15">
        <f t="shared" si="17"/>
        <v>315</v>
      </c>
      <c r="AG329" s="15">
        <f t="shared" si="18"/>
        <v>-1</v>
      </c>
    </row>
    <row r="330" spans="31:33" x14ac:dyDescent="0.2">
      <c r="AE330" s="108">
        <f t="shared" si="19"/>
        <v>-315</v>
      </c>
      <c r="AF330" s="15">
        <f t="shared" si="17"/>
        <v>316</v>
      </c>
      <c r="AG330" s="15">
        <f t="shared" si="18"/>
        <v>-1</v>
      </c>
    </row>
    <row r="331" spans="31:33" x14ac:dyDescent="0.2">
      <c r="AE331" s="108">
        <f t="shared" si="19"/>
        <v>-316</v>
      </c>
      <c r="AF331" s="15">
        <f t="shared" si="17"/>
        <v>317</v>
      </c>
      <c r="AG331" s="15">
        <f t="shared" si="18"/>
        <v>-1</v>
      </c>
    </row>
    <row r="332" spans="31:33" x14ac:dyDescent="0.2">
      <c r="AE332" s="108">
        <f t="shared" si="19"/>
        <v>-317</v>
      </c>
      <c r="AF332" s="15">
        <f t="shared" si="17"/>
        <v>318</v>
      </c>
      <c r="AG332" s="15">
        <f t="shared" si="18"/>
        <v>-1</v>
      </c>
    </row>
    <row r="333" spans="31:33" x14ac:dyDescent="0.2">
      <c r="AE333" s="108">
        <f t="shared" si="19"/>
        <v>-318</v>
      </c>
      <c r="AF333" s="15">
        <f t="shared" si="17"/>
        <v>319</v>
      </c>
      <c r="AG333" s="15">
        <f t="shared" si="18"/>
        <v>-1</v>
      </c>
    </row>
    <row r="334" spans="31:33" x14ac:dyDescent="0.2">
      <c r="AE334" s="108">
        <f t="shared" si="19"/>
        <v>-319</v>
      </c>
      <c r="AF334" s="15">
        <f t="shared" si="17"/>
        <v>320</v>
      </c>
      <c r="AG334" s="15">
        <f t="shared" si="18"/>
        <v>-1</v>
      </c>
    </row>
    <row r="335" spans="31:33" x14ac:dyDescent="0.2">
      <c r="AE335" s="108">
        <f t="shared" si="19"/>
        <v>-320</v>
      </c>
      <c r="AF335" s="15">
        <f t="shared" si="17"/>
        <v>321</v>
      </c>
      <c r="AG335" s="15">
        <f t="shared" si="18"/>
        <v>-1</v>
      </c>
    </row>
    <row r="336" spans="31:33" x14ac:dyDescent="0.2">
      <c r="AE336" s="108">
        <f t="shared" si="19"/>
        <v>-321</v>
      </c>
      <c r="AF336" s="15">
        <f t="shared" si="17"/>
        <v>322</v>
      </c>
      <c r="AG336" s="15">
        <f t="shared" si="18"/>
        <v>-1</v>
      </c>
    </row>
    <row r="337" spans="31:33" x14ac:dyDescent="0.2">
      <c r="AE337" s="108">
        <f t="shared" si="19"/>
        <v>-322</v>
      </c>
      <c r="AF337" s="15">
        <f t="shared" si="17"/>
        <v>323</v>
      </c>
      <c r="AG337" s="15">
        <f t="shared" si="18"/>
        <v>-1</v>
      </c>
    </row>
    <row r="338" spans="31:33" x14ac:dyDescent="0.2">
      <c r="AE338" s="108">
        <f t="shared" si="19"/>
        <v>-323</v>
      </c>
      <c r="AF338" s="15">
        <f t="shared" si="17"/>
        <v>324</v>
      </c>
      <c r="AG338" s="15">
        <f t="shared" si="18"/>
        <v>-1</v>
      </c>
    </row>
    <row r="339" spans="31:33" x14ac:dyDescent="0.2">
      <c r="AE339" s="108">
        <f t="shared" si="19"/>
        <v>-324</v>
      </c>
      <c r="AF339" s="15">
        <f t="shared" si="17"/>
        <v>325</v>
      </c>
      <c r="AG339" s="15">
        <f t="shared" si="18"/>
        <v>-1</v>
      </c>
    </row>
    <row r="340" spans="31:33" x14ac:dyDescent="0.2">
      <c r="AE340" s="108">
        <f t="shared" si="19"/>
        <v>-325</v>
      </c>
      <c r="AF340" s="15">
        <f t="shared" si="17"/>
        <v>326</v>
      </c>
      <c r="AG340" s="15">
        <f t="shared" si="18"/>
        <v>-1</v>
      </c>
    </row>
    <row r="341" spans="31:33" x14ac:dyDescent="0.2">
      <c r="AE341" s="108">
        <f t="shared" si="19"/>
        <v>-326</v>
      </c>
      <c r="AF341" s="15">
        <f t="shared" si="17"/>
        <v>327</v>
      </c>
      <c r="AG341" s="15">
        <f t="shared" si="18"/>
        <v>-1</v>
      </c>
    </row>
    <row r="342" spans="31:33" x14ac:dyDescent="0.2">
      <c r="AE342" s="108">
        <f t="shared" si="19"/>
        <v>-327</v>
      </c>
      <c r="AF342" s="15">
        <f t="shared" si="17"/>
        <v>328</v>
      </c>
      <c r="AG342" s="15">
        <f t="shared" si="18"/>
        <v>-1</v>
      </c>
    </row>
    <row r="343" spans="31:33" x14ac:dyDescent="0.2">
      <c r="AE343" s="108">
        <f t="shared" si="19"/>
        <v>-328</v>
      </c>
      <c r="AF343" s="15">
        <f t="shared" si="17"/>
        <v>329</v>
      </c>
      <c r="AG343" s="15">
        <f t="shared" si="18"/>
        <v>-1</v>
      </c>
    </row>
    <row r="344" spans="31:33" x14ac:dyDescent="0.2">
      <c r="AE344" s="108">
        <f t="shared" si="19"/>
        <v>-329</v>
      </c>
      <c r="AF344" s="15">
        <f t="shared" si="17"/>
        <v>330</v>
      </c>
      <c r="AG344" s="15">
        <f t="shared" si="18"/>
        <v>-1</v>
      </c>
    </row>
    <row r="345" spans="31:33" x14ac:dyDescent="0.2">
      <c r="AE345" s="108">
        <f t="shared" si="19"/>
        <v>-330</v>
      </c>
      <c r="AF345" s="15">
        <f t="shared" si="17"/>
        <v>331</v>
      </c>
      <c r="AG345" s="15">
        <f t="shared" si="18"/>
        <v>-1</v>
      </c>
    </row>
    <row r="346" spans="31:33" x14ac:dyDescent="0.2">
      <c r="AE346" s="108">
        <f t="shared" si="19"/>
        <v>-331</v>
      </c>
      <c r="AF346" s="15">
        <f t="shared" si="17"/>
        <v>332</v>
      </c>
      <c r="AG346" s="15">
        <f t="shared" si="18"/>
        <v>-1</v>
      </c>
    </row>
    <row r="347" spans="31:33" x14ac:dyDescent="0.2">
      <c r="AE347" s="108">
        <f t="shared" si="19"/>
        <v>-332</v>
      </c>
      <c r="AF347" s="15">
        <f t="shared" si="17"/>
        <v>333</v>
      </c>
      <c r="AG347" s="15">
        <f t="shared" si="18"/>
        <v>-1</v>
      </c>
    </row>
    <row r="348" spans="31:33" x14ac:dyDescent="0.2">
      <c r="AE348" s="108">
        <f t="shared" si="19"/>
        <v>-333</v>
      </c>
      <c r="AF348" s="15">
        <f t="shared" si="17"/>
        <v>334</v>
      </c>
      <c r="AG348" s="15">
        <f t="shared" si="18"/>
        <v>-1</v>
      </c>
    </row>
    <row r="349" spans="31:33" x14ac:dyDescent="0.2">
      <c r="AE349" s="108">
        <f t="shared" si="19"/>
        <v>-334</v>
      </c>
      <c r="AF349" s="15">
        <f t="shared" si="17"/>
        <v>335</v>
      </c>
      <c r="AG349" s="15">
        <f t="shared" si="18"/>
        <v>-1</v>
      </c>
    </row>
    <row r="350" spans="31:33" x14ac:dyDescent="0.2">
      <c r="AE350" s="108">
        <f t="shared" si="19"/>
        <v>-335</v>
      </c>
      <c r="AF350" s="15">
        <f t="shared" si="17"/>
        <v>336</v>
      </c>
      <c r="AG350" s="15">
        <f t="shared" si="18"/>
        <v>-1</v>
      </c>
    </row>
    <row r="351" spans="31:33" x14ac:dyDescent="0.2">
      <c r="AE351" s="108">
        <f t="shared" si="19"/>
        <v>-336</v>
      </c>
      <c r="AF351" s="15">
        <f t="shared" si="17"/>
        <v>337</v>
      </c>
      <c r="AG351" s="15">
        <f t="shared" si="18"/>
        <v>-1</v>
      </c>
    </row>
    <row r="352" spans="31:33" x14ac:dyDescent="0.2">
      <c r="AE352" s="108">
        <f t="shared" si="19"/>
        <v>-337</v>
      </c>
      <c r="AF352" s="15">
        <f t="shared" si="17"/>
        <v>338</v>
      </c>
      <c r="AG352" s="15">
        <f t="shared" si="18"/>
        <v>-1</v>
      </c>
    </row>
    <row r="353" spans="31:33" x14ac:dyDescent="0.2">
      <c r="AE353" s="108">
        <f t="shared" si="19"/>
        <v>-338</v>
      </c>
      <c r="AF353" s="15">
        <f t="shared" si="17"/>
        <v>339</v>
      </c>
      <c r="AG353" s="15">
        <f t="shared" si="18"/>
        <v>-1</v>
      </c>
    </row>
    <row r="354" spans="31:33" x14ac:dyDescent="0.2">
      <c r="AE354" s="108">
        <f t="shared" si="19"/>
        <v>-339</v>
      </c>
      <c r="AF354" s="15">
        <f t="shared" si="17"/>
        <v>340</v>
      </c>
      <c r="AG354" s="15">
        <f t="shared" si="18"/>
        <v>-1</v>
      </c>
    </row>
    <row r="355" spans="31:33" x14ac:dyDescent="0.2">
      <c r="AE355" s="108">
        <f t="shared" si="19"/>
        <v>-340</v>
      </c>
      <c r="AF355" s="15">
        <f t="shared" si="17"/>
        <v>341</v>
      </c>
      <c r="AG355" s="15">
        <f t="shared" si="18"/>
        <v>-1</v>
      </c>
    </row>
    <row r="356" spans="31:33" x14ac:dyDescent="0.2">
      <c r="AE356" s="108">
        <f t="shared" si="19"/>
        <v>-341</v>
      </c>
      <c r="AF356" s="15">
        <f t="shared" si="17"/>
        <v>342</v>
      </c>
      <c r="AG356" s="15">
        <f t="shared" si="18"/>
        <v>-1</v>
      </c>
    </row>
    <row r="357" spans="31:33" x14ac:dyDescent="0.2">
      <c r="AE357" s="108">
        <f t="shared" si="19"/>
        <v>-342</v>
      </c>
      <c r="AF357" s="15">
        <f t="shared" si="17"/>
        <v>343</v>
      </c>
      <c r="AG357" s="15">
        <f t="shared" si="18"/>
        <v>-1</v>
      </c>
    </row>
    <row r="358" spans="31:33" x14ac:dyDescent="0.2">
      <c r="AE358" s="108">
        <f t="shared" si="19"/>
        <v>-343</v>
      </c>
      <c r="AF358" s="15">
        <f t="shared" si="17"/>
        <v>344</v>
      </c>
      <c r="AG358" s="15">
        <f t="shared" si="18"/>
        <v>-1</v>
      </c>
    </row>
    <row r="359" spans="31:33" x14ac:dyDescent="0.2">
      <c r="AE359" s="108">
        <f t="shared" si="19"/>
        <v>-344</v>
      </c>
      <c r="AF359" s="15">
        <f t="shared" si="17"/>
        <v>345</v>
      </c>
      <c r="AG359" s="15">
        <f t="shared" si="18"/>
        <v>-1</v>
      </c>
    </row>
    <row r="360" spans="31:33" x14ac:dyDescent="0.2">
      <c r="AE360" s="108">
        <f t="shared" si="19"/>
        <v>-345</v>
      </c>
      <c r="AF360" s="15">
        <f t="shared" si="17"/>
        <v>346</v>
      </c>
      <c r="AG360" s="15">
        <f t="shared" si="18"/>
        <v>-1</v>
      </c>
    </row>
    <row r="361" spans="31:33" x14ac:dyDescent="0.2">
      <c r="AE361" s="108">
        <f t="shared" si="19"/>
        <v>-346</v>
      </c>
      <c r="AF361" s="15">
        <f t="shared" si="17"/>
        <v>347</v>
      </c>
      <c r="AG361" s="15">
        <f t="shared" si="18"/>
        <v>-1</v>
      </c>
    </row>
    <row r="362" spans="31:33" x14ac:dyDescent="0.2">
      <c r="AE362" s="108">
        <f t="shared" si="19"/>
        <v>-347</v>
      </c>
      <c r="AF362" s="15">
        <f t="shared" si="17"/>
        <v>348</v>
      </c>
      <c r="AG362" s="15">
        <f t="shared" si="18"/>
        <v>-1</v>
      </c>
    </row>
    <row r="363" spans="31:33" x14ac:dyDescent="0.2">
      <c r="AE363" s="108">
        <f t="shared" si="19"/>
        <v>-348</v>
      </c>
      <c r="AF363" s="15">
        <f t="shared" si="17"/>
        <v>349</v>
      </c>
      <c r="AG363" s="15">
        <f t="shared" si="18"/>
        <v>-1</v>
      </c>
    </row>
    <row r="364" spans="31:33" x14ac:dyDescent="0.2">
      <c r="AE364" s="108">
        <f t="shared" si="19"/>
        <v>-349</v>
      </c>
      <c r="AF364" s="15">
        <f t="shared" si="17"/>
        <v>350</v>
      </c>
      <c r="AG364" s="15">
        <f t="shared" si="18"/>
        <v>-1</v>
      </c>
    </row>
    <row r="365" spans="31:33" x14ac:dyDescent="0.2">
      <c r="AE365" s="108">
        <f t="shared" si="19"/>
        <v>-350</v>
      </c>
      <c r="AF365" s="15">
        <f t="shared" si="17"/>
        <v>351</v>
      </c>
      <c r="AG365" s="15">
        <f t="shared" si="18"/>
        <v>-1</v>
      </c>
    </row>
    <row r="366" spans="31:33" x14ac:dyDescent="0.2">
      <c r="AE366" s="108">
        <f t="shared" si="19"/>
        <v>-351</v>
      </c>
      <c r="AF366" s="15">
        <f t="shared" si="17"/>
        <v>352</v>
      </c>
      <c r="AG366" s="15">
        <f t="shared" si="18"/>
        <v>-1</v>
      </c>
    </row>
    <row r="367" spans="31:33" x14ac:dyDescent="0.2">
      <c r="AE367" s="108">
        <f t="shared" si="19"/>
        <v>-352</v>
      </c>
      <c r="AF367" s="15">
        <f t="shared" si="17"/>
        <v>353</v>
      </c>
      <c r="AG367" s="15">
        <f t="shared" si="18"/>
        <v>-1</v>
      </c>
    </row>
    <row r="368" spans="31:33" x14ac:dyDescent="0.2">
      <c r="AE368" s="108">
        <f t="shared" si="19"/>
        <v>-353</v>
      </c>
      <c r="AF368" s="15">
        <f t="shared" si="17"/>
        <v>354</v>
      </c>
      <c r="AG368" s="15">
        <f t="shared" si="18"/>
        <v>-1</v>
      </c>
    </row>
    <row r="369" spans="31:33" x14ac:dyDescent="0.2">
      <c r="AE369" s="108">
        <f t="shared" si="19"/>
        <v>-354</v>
      </c>
      <c r="AF369" s="15">
        <f t="shared" si="17"/>
        <v>355</v>
      </c>
      <c r="AG369" s="15">
        <f t="shared" si="18"/>
        <v>-1</v>
      </c>
    </row>
    <row r="370" spans="31:33" x14ac:dyDescent="0.2">
      <c r="AE370" s="108">
        <f t="shared" si="19"/>
        <v>-355</v>
      </c>
      <c r="AF370" s="15">
        <f t="shared" si="17"/>
        <v>356</v>
      </c>
      <c r="AG370" s="15">
        <f t="shared" si="18"/>
        <v>-1</v>
      </c>
    </row>
    <row r="371" spans="31:33" x14ac:dyDescent="0.2">
      <c r="AE371" s="108">
        <f t="shared" si="19"/>
        <v>-356</v>
      </c>
      <c r="AF371" s="15">
        <f t="shared" si="17"/>
        <v>357</v>
      </c>
      <c r="AG371" s="15">
        <f t="shared" si="18"/>
        <v>-1</v>
      </c>
    </row>
    <row r="372" spans="31:33" x14ac:dyDescent="0.2">
      <c r="AE372" s="108">
        <f t="shared" si="19"/>
        <v>-357</v>
      </c>
      <c r="AF372" s="15">
        <f t="shared" si="17"/>
        <v>358</v>
      </c>
      <c r="AG372" s="15">
        <f t="shared" si="18"/>
        <v>-1</v>
      </c>
    </row>
    <row r="373" spans="31:33" x14ac:dyDescent="0.2">
      <c r="AE373" s="108">
        <f t="shared" si="19"/>
        <v>-358</v>
      </c>
      <c r="AF373" s="15">
        <f t="shared" si="17"/>
        <v>359</v>
      </c>
      <c r="AG373" s="15">
        <f t="shared" si="18"/>
        <v>-1</v>
      </c>
    </row>
    <row r="374" spans="31:33" x14ac:dyDescent="0.2">
      <c r="AE374" s="108">
        <f t="shared" si="19"/>
        <v>-359</v>
      </c>
      <c r="AF374" s="15">
        <f t="shared" si="17"/>
        <v>360</v>
      </c>
      <c r="AG374" s="15">
        <f t="shared" si="18"/>
        <v>-1</v>
      </c>
    </row>
    <row r="375" spans="31:33" x14ac:dyDescent="0.2">
      <c r="AE375" s="108">
        <f t="shared" si="19"/>
        <v>-360</v>
      </c>
      <c r="AF375" s="15">
        <f t="shared" si="17"/>
        <v>361</v>
      </c>
      <c r="AG375" s="15">
        <f t="shared" si="18"/>
        <v>-1</v>
      </c>
    </row>
    <row r="376" spans="31:33" x14ac:dyDescent="0.2">
      <c r="AE376" s="108">
        <f t="shared" si="19"/>
        <v>-361</v>
      </c>
      <c r="AF376" s="15">
        <f t="shared" si="17"/>
        <v>362</v>
      </c>
      <c r="AG376" s="15">
        <f t="shared" si="18"/>
        <v>-1</v>
      </c>
    </row>
    <row r="377" spans="31:33" x14ac:dyDescent="0.2">
      <c r="AE377" s="108">
        <f t="shared" si="19"/>
        <v>-362</v>
      </c>
      <c r="AF377" s="15">
        <f t="shared" si="17"/>
        <v>363</v>
      </c>
      <c r="AG377" s="15">
        <f t="shared" si="18"/>
        <v>-1</v>
      </c>
    </row>
    <row r="378" spans="31:33" x14ac:dyDescent="0.2">
      <c r="AE378" s="108">
        <f t="shared" si="19"/>
        <v>-363</v>
      </c>
      <c r="AF378" s="15">
        <f t="shared" si="17"/>
        <v>364</v>
      </c>
      <c r="AG378" s="15">
        <f t="shared" si="18"/>
        <v>-1</v>
      </c>
    </row>
    <row r="379" spans="31:33" x14ac:dyDescent="0.2">
      <c r="AE379" s="108">
        <f t="shared" si="19"/>
        <v>-364</v>
      </c>
      <c r="AF379" s="15">
        <f t="shared" si="17"/>
        <v>365</v>
      </c>
      <c r="AG379" s="15">
        <f t="shared" si="18"/>
        <v>-1</v>
      </c>
    </row>
    <row r="380" spans="31:33" x14ac:dyDescent="0.2">
      <c r="AE380" s="108">
        <f t="shared" si="19"/>
        <v>-365</v>
      </c>
      <c r="AF380" s="15">
        <f t="shared" si="17"/>
        <v>366</v>
      </c>
      <c r="AG380" s="15">
        <f t="shared" si="18"/>
        <v>-1</v>
      </c>
    </row>
    <row r="381" spans="31:33" x14ac:dyDescent="0.2">
      <c r="AE381" s="108">
        <f t="shared" si="19"/>
        <v>-366</v>
      </c>
      <c r="AF381" s="15">
        <f t="shared" si="17"/>
        <v>367</v>
      </c>
      <c r="AG381" s="15">
        <f t="shared" si="18"/>
        <v>-1</v>
      </c>
    </row>
    <row r="382" spans="31:33" x14ac:dyDescent="0.2">
      <c r="AE382" s="108">
        <f t="shared" si="19"/>
        <v>-367</v>
      </c>
      <c r="AF382" s="15">
        <f t="shared" si="17"/>
        <v>368</v>
      </c>
      <c r="AG382" s="15">
        <f t="shared" si="18"/>
        <v>-1</v>
      </c>
    </row>
    <row r="383" spans="31:33" x14ac:dyDescent="0.2">
      <c r="AE383" s="108">
        <f t="shared" si="19"/>
        <v>-368</v>
      </c>
      <c r="AF383" s="15">
        <f t="shared" si="17"/>
        <v>369</v>
      </c>
      <c r="AG383" s="15">
        <f t="shared" si="18"/>
        <v>-1</v>
      </c>
    </row>
    <row r="384" spans="31:33" x14ac:dyDescent="0.2">
      <c r="AE384" s="108">
        <f t="shared" si="19"/>
        <v>-369</v>
      </c>
      <c r="AF384" s="15">
        <f t="shared" si="17"/>
        <v>370</v>
      </c>
      <c r="AG384" s="15">
        <f t="shared" si="18"/>
        <v>-1</v>
      </c>
    </row>
    <row r="385" spans="31:33" x14ac:dyDescent="0.2">
      <c r="AE385" s="108">
        <f t="shared" si="19"/>
        <v>-370</v>
      </c>
      <c r="AF385" s="15">
        <f t="shared" si="17"/>
        <v>371</v>
      </c>
      <c r="AG385" s="15">
        <f t="shared" si="18"/>
        <v>-1</v>
      </c>
    </row>
    <row r="386" spans="31:33" x14ac:dyDescent="0.2">
      <c r="AE386" s="108">
        <f t="shared" si="19"/>
        <v>-371</v>
      </c>
      <c r="AF386" s="15">
        <f t="shared" si="17"/>
        <v>372</v>
      </c>
      <c r="AG386" s="15">
        <f t="shared" si="18"/>
        <v>-1</v>
      </c>
    </row>
    <row r="387" spans="31:33" x14ac:dyDescent="0.2">
      <c r="AE387" s="108">
        <f t="shared" si="19"/>
        <v>-372</v>
      </c>
      <c r="AF387" s="15">
        <f t="shared" si="17"/>
        <v>373</v>
      </c>
      <c r="AG387" s="15">
        <f t="shared" si="18"/>
        <v>-1</v>
      </c>
    </row>
    <row r="388" spans="31:33" x14ac:dyDescent="0.2">
      <c r="AE388" s="108">
        <f t="shared" si="19"/>
        <v>-373</v>
      </c>
      <c r="AF388" s="15">
        <f t="shared" ref="AF388:AF451" si="20">IF(AF387&gt;=1,AF387+1,IF(AE388=0,1,-1))</f>
        <v>374</v>
      </c>
      <c r="AG388" s="15">
        <f t="shared" ref="AG388:AG451" si="21">IF(AND(AG387&gt;=1,AG387&lt;$AB$3),AG387+1,IF(AE388=0,1,-1))</f>
        <v>-1</v>
      </c>
    </row>
    <row r="389" spans="31:33" x14ac:dyDescent="0.2">
      <c r="AE389" s="108">
        <f t="shared" ref="AE389:AE452" si="22">AE388-1</f>
        <v>-374</v>
      </c>
      <c r="AF389" s="15">
        <f t="shared" si="20"/>
        <v>375</v>
      </c>
      <c r="AG389" s="15">
        <f t="shared" si="21"/>
        <v>-1</v>
      </c>
    </row>
    <row r="390" spans="31:33" x14ac:dyDescent="0.2">
      <c r="AE390" s="108">
        <f t="shared" si="22"/>
        <v>-375</v>
      </c>
      <c r="AF390" s="15">
        <f t="shared" si="20"/>
        <v>376</v>
      </c>
      <c r="AG390" s="15">
        <f t="shared" si="21"/>
        <v>-1</v>
      </c>
    </row>
    <row r="391" spans="31:33" x14ac:dyDescent="0.2">
      <c r="AE391" s="108">
        <f t="shared" si="22"/>
        <v>-376</v>
      </c>
      <c r="AF391" s="15">
        <f t="shared" si="20"/>
        <v>377</v>
      </c>
      <c r="AG391" s="15">
        <f t="shared" si="21"/>
        <v>-1</v>
      </c>
    </row>
    <row r="392" spans="31:33" x14ac:dyDescent="0.2">
      <c r="AE392" s="108">
        <f t="shared" si="22"/>
        <v>-377</v>
      </c>
      <c r="AF392" s="15">
        <f t="shared" si="20"/>
        <v>378</v>
      </c>
      <c r="AG392" s="15">
        <f t="shared" si="21"/>
        <v>-1</v>
      </c>
    </row>
    <row r="393" spans="31:33" x14ac:dyDescent="0.2">
      <c r="AE393" s="108">
        <f t="shared" si="22"/>
        <v>-378</v>
      </c>
      <c r="AF393" s="15">
        <f t="shared" si="20"/>
        <v>379</v>
      </c>
      <c r="AG393" s="15">
        <f t="shared" si="21"/>
        <v>-1</v>
      </c>
    </row>
    <row r="394" spans="31:33" x14ac:dyDescent="0.2">
      <c r="AE394" s="108">
        <f t="shared" si="22"/>
        <v>-379</v>
      </c>
      <c r="AF394" s="15">
        <f t="shared" si="20"/>
        <v>380</v>
      </c>
      <c r="AG394" s="15">
        <f t="shared" si="21"/>
        <v>-1</v>
      </c>
    </row>
    <row r="395" spans="31:33" x14ac:dyDescent="0.2">
      <c r="AE395" s="108">
        <f t="shared" si="22"/>
        <v>-380</v>
      </c>
      <c r="AF395" s="15">
        <f t="shared" si="20"/>
        <v>381</v>
      </c>
      <c r="AG395" s="15">
        <f t="shared" si="21"/>
        <v>-1</v>
      </c>
    </row>
    <row r="396" spans="31:33" x14ac:dyDescent="0.2">
      <c r="AE396" s="108">
        <f t="shared" si="22"/>
        <v>-381</v>
      </c>
      <c r="AF396" s="15">
        <f t="shared" si="20"/>
        <v>382</v>
      </c>
      <c r="AG396" s="15">
        <f t="shared" si="21"/>
        <v>-1</v>
      </c>
    </row>
    <row r="397" spans="31:33" x14ac:dyDescent="0.2">
      <c r="AE397" s="108">
        <f t="shared" si="22"/>
        <v>-382</v>
      </c>
      <c r="AF397" s="15">
        <f t="shared" si="20"/>
        <v>383</v>
      </c>
      <c r="AG397" s="15">
        <f t="shared" si="21"/>
        <v>-1</v>
      </c>
    </row>
    <row r="398" spans="31:33" x14ac:dyDescent="0.2">
      <c r="AE398" s="108">
        <f t="shared" si="22"/>
        <v>-383</v>
      </c>
      <c r="AF398" s="15">
        <f t="shared" si="20"/>
        <v>384</v>
      </c>
      <c r="AG398" s="15">
        <f t="shared" si="21"/>
        <v>-1</v>
      </c>
    </row>
    <row r="399" spans="31:33" x14ac:dyDescent="0.2">
      <c r="AE399" s="108">
        <f t="shared" si="22"/>
        <v>-384</v>
      </c>
      <c r="AF399" s="15">
        <f t="shared" si="20"/>
        <v>385</v>
      </c>
      <c r="AG399" s="15">
        <f t="shared" si="21"/>
        <v>-1</v>
      </c>
    </row>
    <row r="400" spans="31:33" x14ac:dyDescent="0.2">
      <c r="AE400" s="108">
        <f t="shared" si="22"/>
        <v>-385</v>
      </c>
      <c r="AF400" s="15">
        <f t="shared" si="20"/>
        <v>386</v>
      </c>
      <c r="AG400" s="15">
        <f t="shared" si="21"/>
        <v>-1</v>
      </c>
    </row>
    <row r="401" spans="31:33" x14ac:dyDescent="0.2">
      <c r="AE401" s="108">
        <f t="shared" si="22"/>
        <v>-386</v>
      </c>
      <c r="AF401" s="15">
        <f t="shared" si="20"/>
        <v>387</v>
      </c>
      <c r="AG401" s="15">
        <f t="shared" si="21"/>
        <v>-1</v>
      </c>
    </row>
    <row r="402" spans="31:33" x14ac:dyDescent="0.2">
      <c r="AE402" s="108">
        <f t="shared" si="22"/>
        <v>-387</v>
      </c>
      <c r="AF402" s="15">
        <f t="shared" si="20"/>
        <v>388</v>
      </c>
      <c r="AG402" s="15">
        <f t="shared" si="21"/>
        <v>-1</v>
      </c>
    </row>
    <row r="403" spans="31:33" x14ac:dyDescent="0.2">
      <c r="AE403" s="108">
        <f t="shared" si="22"/>
        <v>-388</v>
      </c>
      <c r="AF403" s="15">
        <f t="shared" si="20"/>
        <v>389</v>
      </c>
      <c r="AG403" s="15">
        <f t="shared" si="21"/>
        <v>-1</v>
      </c>
    </row>
    <row r="404" spans="31:33" x14ac:dyDescent="0.2">
      <c r="AE404" s="108">
        <f t="shared" si="22"/>
        <v>-389</v>
      </c>
      <c r="AF404" s="15">
        <f t="shared" si="20"/>
        <v>390</v>
      </c>
      <c r="AG404" s="15">
        <f t="shared" si="21"/>
        <v>-1</v>
      </c>
    </row>
    <row r="405" spans="31:33" x14ac:dyDescent="0.2">
      <c r="AE405" s="108">
        <f t="shared" si="22"/>
        <v>-390</v>
      </c>
      <c r="AF405" s="15">
        <f t="shared" si="20"/>
        <v>391</v>
      </c>
      <c r="AG405" s="15">
        <f t="shared" si="21"/>
        <v>-1</v>
      </c>
    </row>
    <row r="406" spans="31:33" x14ac:dyDescent="0.2">
      <c r="AE406" s="108">
        <f t="shared" si="22"/>
        <v>-391</v>
      </c>
      <c r="AF406" s="15">
        <f t="shared" si="20"/>
        <v>392</v>
      </c>
      <c r="AG406" s="15">
        <f t="shared" si="21"/>
        <v>-1</v>
      </c>
    </row>
    <row r="407" spans="31:33" x14ac:dyDescent="0.2">
      <c r="AE407" s="108">
        <f t="shared" si="22"/>
        <v>-392</v>
      </c>
      <c r="AF407" s="15">
        <f t="shared" si="20"/>
        <v>393</v>
      </c>
      <c r="AG407" s="15">
        <f t="shared" si="21"/>
        <v>-1</v>
      </c>
    </row>
    <row r="408" spans="31:33" x14ac:dyDescent="0.2">
      <c r="AE408" s="108">
        <f t="shared" si="22"/>
        <v>-393</v>
      </c>
      <c r="AF408" s="15">
        <f t="shared" si="20"/>
        <v>394</v>
      </c>
      <c r="AG408" s="15">
        <f t="shared" si="21"/>
        <v>-1</v>
      </c>
    </row>
    <row r="409" spans="31:33" x14ac:dyDescent="0.2">
      <c r="AE409" s="108">
        <f t="shared" si="22"/>
        <v>-394</v>
      </c>
      <c r="AF409" s="15">
        <f t="shared" si="20"/>
        <v>395</v>
      </c>
      <c r="AG409" s="15">
        <f t="shared" si="21"/>
        <v>-1</v>
      </c>
    </row>
    <row r="410" spans="31:33" x14ac:dyDescent="0.2">
      <c r="AE410" s="108">
        <f t="shared" si="22"/>
        <v>-395</v>
      </c>
      <c r="AF410" s="15">
        <f t="shared" si="20"/>
        <v>396</v>
      </c>
      <c r="AG410" s="15">
        <f t="shared" si="21"/>
        <v>-1</v>
      </c>
    </row>
    <row r="411" spans="31:33" x14ac:dyDescent="0.2">
      <c r="AE411" s="108">
        <f t="shared" si="22"/>
        <v>-396</v>
      </c>
      <c r="AF411" s="15">
        <f t="shared" si="20"/>
        <v>397</v>
      </c>
      <c r="AG411" s="15">
        <f t="shared" si="21"/>
        <v>-1</v>
      </c>
    </row>
    <row r="412" spans="31:33" x14ac:dyDescent="0.2">
      <c r="AE412" s="108">
        <f t="shared" si="22"/>
        <v>-397</v>
      </c>
      <c r="AF412" s="15">
        <f t="shared" si="20"/>
        <v>398</v>
      </c>
      <c r="AG412" s="15">
        <f t="shared" si="21"/>
        <v>-1</v>
      </c>
    </row>
    <row r="413" spans="31:33" x14ac:dyDescent="0.2">
      <c r="AE413" s="108">
        <f t="shared" si="22"/>
        <v>-398</v>
      </c>
      <c r="AF413" s="15">
        <f t="shared" si="20"/>
        <v>399</v>
      </c>
      <c r="AG413" s="15">
        <f t="shared" si="21"/>
        <v>-1</v>
      </c>
    </row>
    <row r="414" spans="31:33" x14ac:dyDescent="0.2">
      <c r="AE414" s="108">
        <f t="shared" si="22"/>
        <v>-399</v>
      </c>
      <c r="AF414" s="15">
        <f t="shared" si="20"/>
        <v>400</v>
      </c>
      <c r="AG414" s="15">
        <f t="shared" si="21"/>
        <v>-1</v>
      </c>
    </row>
    <row r="415" spans="31:33" x14ac:dyDescent="0.2">
      <c r="AE415" s="108">
        <f t="shared" si="22"/>
        <v>-400</v>
      </c>
      <c r="AF415" s="15">
        <f t="shared" si="20"/>
        <v>401</v>
      </c>
      <c r="AG415" s="15">
        <f t="shared" si="21"/>
        <v>-1</v>
      </c>
    </row>
    <row r="416" spans="31:33" x14ac:dyDescent="0.2">
      <c r="AE416" s="108">
        <f t="shared" si="22"/>
        <v>-401</v>
      </c>
      <c r="AF416" s="15">
        <f t="shared" si="20"/>
        <v>402</v>
      </c>
      <c r="AG416" s="15">
        <f t="shared" si="21"/>
        <v>-1</v>
      </c>
    </row>
    <row r="417" spans="31:33" x14ac:dyDescent="0.2">
      <c r="AE417" s="108">
        <f t="shared" si="22"/>
        <v>-402</v>
      </c>
      <c r="AF417" s="15">
        <f t="shared" si="20"/>
        <v>403</v>
      </c>
      <c r="AG417" s="15">
        <f t="shared" si="21"/>
        <v>-1</v>
      </c>
    </row>
    <row r="418" spans="31:33" x14ac:dyDescent="0.2">
      <c r="AE418" s="108">
        <f t="shared" si="22"/>
        <v>-403</v>
      </c>
      <c r="AF418" s="15">
        <f t="shared" si="20"/>
        <v>404</v>
      </c>
      <c r="AG418" s="15">
        <f t="shared" si="21"/>
        <v>-1</v>
      </c>
    </row>
    <row r="419" spans="31:33" x14ac:dyDescent="0.2">
      <c r="AE419" s="108">
        <f t="shared" si="22"/>
        <v>-404</v>
      </c>
      <c r="AF419" s="15">
        <f t="shared" si="20"/>
        <v>405</v>
      </c>
      <c r="AG419" s="15">
        <f t="shared" si="21"/>
        <v>-1</v>
      </c>
    </row>
    <row r="420" spans="31:33" x14ac:dyDescent="0.2">
      <c r="AE420" s="108">
        <f t="shared" si="22"/>
        <v>-405</v>
      </c>
      <c r="AF420" s="15">
        <f t="shared" si="20"/>
        <v>406</v>
      </c>
      <c r="AG420" s="15">
        <f t="shared" si="21"/>
        <v>-1</v>
      </c>
    </row>
    <row r="421" spans="31:33" x14ac:dyDescent="0.2">
      <c r="AE421" s="108">
        <f t="shared" si="22"/>
        <v>-406</v>
      </c>
      <c r="AF421" s="15">
        <f t="shared" si="20"/>
        <v>407</v>
      </c>
      <c r="AG421" s="15">
        <f t="shared" si="21"/>
        <v>-1</v>
      </c>
    </row>
    <row r="422" spans="31:33" x14ac:dyDescent="0.2">
      <c r="AE422" s="108">
        <f t="shared" si="22"/>
        <v>-407</v>
      </c>
      <c r="AF422" s="15">
        <f t="shared" si="20"/>
        <v>408</v>
      </c>
      <c r="AG422" s="15">
        <f t="shared" si="21"/>
        <v>-1</v>
      </c>
    </row>
    <row r="423" spans="31:33" x14ac:dyDescent="0.2">
      <c r="AE423" s="108">
        <f t="shared" si="22"/>
        <v>-408</v>
      </c>
      <c r="AF423" s="15">
        <f t="shared" si="20"/>
        <v>409</v>
      </c>
      <c r="AG423" s="15">
        <f t="shared" si="21"/>
        <v>-1</v>
      </c>
    </row>
    <row r="424" spans="31:33" x14ac:dyDescent="0.2">
      <c r="AE424" s="108">
        <f t="shared" si="22"/>
        <v>-409</v>
      </c>
      <c r="AF424" s="15">
        <f t="shared" si="20"/>
        <v>410</v>
      </c>
      <c r="AG424" s="15">
        <f t="shared" si="21"/>
        <v>-1</v>
      </c>
    </row>
    <row r="425" spans="31:33" x14ac:dyDescent="0.2">
      <c r="AE425" s="108">
        <f t="shared" si="22"/>
        <v>-410</v>
      </c>
      <c r="AF425" s="15">
        <f t="shared" si="20"/>
        <v>411</v>
      </c>
      <c r="AG425" s="15">
        <f t="shared" si="21"/>
        <v>-1</v>
      </c>
    </row>
    <row r="426" spans="31:33" x14ac:dyDescent="0.2">
      <c r="AE426" s="108">
        <f t="shared" si="22"/>
        <v>-411</v>
      </c>
      <c r="AF426" s="15">
        <f t="shared" si="20"/>
        <v>412</v>
      </c>
      <c r="AG426" s="15">
        <f t="shared" si="21"/>
        <v>-1</v>
      </c>
    </row>
    <row r="427" spans="31:33" x14ac:dyDescent="0.2">
      <c r="AE427" s="108">
        <f t="shared" si="22"/>
        <v>-412</v>
      </c>
      <c r="AF427" s="15">
        <f t="shared" si="20"/>
        <v>413</v>
      </c>
      <c r="AG427" s="15">
        <f t="shared" si="21"/>
        <v>-1</v>
      </c>
    </row>
    <row r="428" spans="31:33" x14ac:dyDescent="0.2">
      <c r="AE428" s="108">
        <f t="shared" si="22"/>
        <v>-413</v>
      </c>
      <c r="AF428" s="15">
        <f t="shared" si="20"/>
        <v>414</v>
      </c>
      <c r="AG428" s="15">
        <f t="shared" si="21"/>
        <v>-1</v>
      </c>
    </row>
    <row r="429" spans="31:33" x14ac:dyDescent="0.2">
      <c r="AE429" s="108">
        <f t="shared" si="22"/>
        <v>-414</v>
      </c>
      <c r="AF429" s="15">
        <f t="shared" si="20"/>
        <v>415</v>
      </c>
      <c r="AG429" s="15">
        <f t="shared" si="21"/>
        <v>-1</v>
      </c>
    </row>
    <row r="430" spans="31:33" x14ac:dyDescent="0.2">
      <c r="AE430" s="108">
        <f t="shared" si="22"/>
        <v>-415</v>
      </c>
      <c r="AF430" s="15">
        <f t="shared" si="20"/>
        <v>416</v>
      </c>
      <c r="AG430" s="15">
        <f t="shared" si="21"/>
        <v>-1</v>
      </c>
    </row>
    <row r="431" spans="31:33" x14ac:dyDescent="0.2">
      <c r="AE431" s="108">
        <f t="shared" si="22"/>
        <v>-416</v>
      </c>
      <c r="AF431" s="15">
        <f t="shared" si="20"/>
        <v>417</v>
      </c>
      <c r="AG431" s="15">
        <f t="shared" si="21"/>
        <v>-1</v>
      </c>
    </row>
    <row r="432" spans="31:33" x14ac:dyDescent="0.2">
      <c r="AE432" s="108">
        <f t="shared" si="22"/>
        <v>-417</v>
      </c>
      <c r="AF432" s="15">
        <f t="shared" si="20"/>
        <v>418</v>
      </c>
      <c r="AG432" s="15">
        <f t="shared" si="21"/>
        <v>-1</v>
      </c>
    </row>
    <row r="433" spans="31:33" x14ac:dyDescent="0.2">
      <c r="AE433" s="108">
        <f t="shared" si="22"/>
        <v>-418</v>
      </c>
      <c r="AF433" s="15">
        <f t="shared" si="20"/>
        <v>419</v>
      </c>
      <c r="AG433" s="15">
        <f t="shared" si="21"/>
        <v>-1</v>
      </c>
    </row>
    <row r="434" spans="31:33" x14ac:dyDescent="0.2">
      <c r="AE434" s="108">
        <f t="shared" si="22"/>
        <v>-419</v>
      </c>
      <c r="AF434" s="15">
        <f t="shared" si="20"/>
        <v>420</v>
      </c>
      <c r="AG434" s="15">
        <f t="shared" si="21"/>
        <v>-1</v>
      </c>
    </row>
    <row r="435" spans="31:33" x14ac:dyDescent="0.2">
      <c r="AE435" s="108">
        <f t="shared" si="22"/>
        <v>-420</v>
      </c>
      <c r="AF435" s="15">
        <f t="shared" si="20"/>
        <v>421</v>
      </c>
      <c r="AG435" s="15">
        <f t="shared" si="21"/>
        <v>-1</v>
      </c>
    </row>
    <row r="436" spans="31:33" x14ac:dyDescent="0.2">
      <c r="AE436" s="108">
        <f t="shared" si="22"/>
        <v>-421</v>
      </c>
      <c r="AF436" s="15">
        <f t="shared" si="20"/>
        <v>422</v>
      </c>
      <c r="AG436" s="15">
        <f t="shared" si="21"/>
        <v>-1</v>
      </c>
    </row>
    <row r="437" spans="31:33" x14ac:dyDescent="0.2">
      <c r="AE437" s="108">
        <f t="shared" si="22"/>
        <v>-422</v>
      </c>
      <c r="AF437" s="15">
        <f t="shared" si="20"/>
        <v>423</v>
      </c>
      <c r="AG437" s="15">
        <f t="shared" si="21"/>
        <v>-1</v>
      </c>
    </row>
    <row r="438" spans="31:33" x14ac:dyDescent="0.2">
      <c r="AE438" s="108">
        <f t="shared" si="22"/>
        <v>-423</v>
      </c>
      <c r="AF438" s="15">
        <f t="shared" si="20"/>
        <v>424</v>
      </c>
      <c r="AG438" s="15">
        <f t="shared" si="21"/>
        <v>-1</v>
      </c>
    </row>
    <row r="439" spans="31:33" x14ac:dyDescent="0.2">
      <c r="AE439" s="108">
        <f t="shared" si="22"/>
        <v>-424</v>
      </c>
      <c r="AF439" s="15">
        <f t="shared" si="20"/>
        <v>425</v>
      </c>
      <c r="AG439" s="15">
        <f t="shared" si="21"/>
        <v>-1</v>
      </c>
    </row>
    <row r="440" spans="31:33" x14ac:dyDescent="0.2">
      <c r="AE440" s="108">
        <f t="shared" si="22"/>
        <v>-425</v>
      </c>
      <c r="AF440" s="15">
        <f t="shared" si="20"/>
        <v>426</v>
      </c>
      <c r="AG440" s="15">
        <f t="shared" si="21"/>
        <v>-1</v>
      </c>
    </row>
    <row r="441" spans="31:33" x14ac:dyDescent="0.2">
      <c r="AE441" s="108">
        <f t="shared" si="22"/>
        <v>-426</v>
      </c>
      <c r="AF441" s="15">
        <f t="shared" si="20"/>
        <v>427</v>
      </c>
      <c r="AG441" s="15">
        <f t="shared" si="21"/>
        <v>-1</v>
      </c>
    </row>
    <row r="442" spans="31:33" x14ac:dyDescent="0.2">
      <c r="AE442" s="108">
        <f t="shared" si="22"/>
        <v>-427</v>
      </c>
      <c r="AF442" s="15">
        <f t="shared" si="20"/>
        <v>428</v>
      </c>
      <c r="AG442" s="15">
        <f t="shared" si="21"/>
        <v>-1</v>
      </c>
    </row>
    <row r="443" spans="31:33" x14ac:dyDescent="0.2">
      <c r="AE443" s="108">
        <f t="shared" si="22"/>
        <v>-428</v>
      </c>
      <c r="AF443" s="15">
        <f t="shared" si="20"/>
        <v>429</v>
      </c>
      <c r="AG443" s="15">
        <f t="shared" si="21"/>
        <v>-1</v>
      </c>
    </row>
    <row r="444" spans="31:33" x14ac:dyDescent="0.2">
      <c r="AE444" s="108">
        <f t="shared" si="22"/>
        <v>-429</v>
      </c>
      <c r="AF444" s="15">
        <f t="shared" si="20"/>
        <v>430</v>
      </c>
      <c r="AG444" s="15">
        <f t="shared" si="21"/>
        <v>-1</v>
      </c>
    </row>
    <row r="445" spans="31:33" x14ac:dyDescent="0.2">
      <c r="AE445" s="108">
        <f t="shared" si="22"/>
        <v>-430</v>
      </c>
      <c r="AF445" s="15">
        <f t="shared" si="20"/>
        <v>431</v>
      </c>
      <c r="AG445" s="15">
        <f t="shared" si="21"/>
        <v>-1</v>
      </c>
    </row>
    <row r="446" spans="31:33" x14ac:dyDescent="0.2">
      <c r="AE446" s="108">
        <f t="shared" si="22"/>
        <v>-431</v>
      </c>
      <c r="AF446" s="15">
        <f t="shared" si="20"/>
        <v>432</v>
      </c>
      <c r="AG446" s="15">
        <f t="shared" si="21"/>
        <v>-1</v>
      </c>
    </row>
    <row r="447" spans="31:33" x14ac:dyDescent="0.2">
      <c r="AE447" s="108">
        <f t="shared" si="22"/>
        <v>-432</v>
      </c>
      <c r="AF447" s="15">
        <f t="shared" si="20"/>
        <v>433</v>
      </c>
      <c r="AG447" s="15">
        <f t="shared" si="21"/>
        <v>-1</v>
      </c>
    </row>
    <row r="448" spans="31:33" x14ac:dyDescent="0.2">
      <c r="AE448" s="108">
        <f t="shared" si="22"/>
        <v>-433</v>
      </c>
      <c r="AF448" s="15">
        <f t="shared" si="20"/>
        <v>434</v>
      </c>
      <c r="AG448" s="15">
        <f t="shared" si="21"/>
        <v>-1</v>
      </c>
    </row>
    <row r="449" spans="31:33" x14ac:dyDescent="0.2">
      <c r="AE449" s="108">
        <f t="shared" si="22"/>
        <v>-434</v>
      </c>
      <c r="AF449" s="15">
        <f t="shared" si="20"/>
        <v>435</v>
      </c>
      <c r="AG449" s="15">
        <f t="shared" si="21"/>
        <v>-1</v>
      </c>
    </row>
    <row r="450" spans="31:33" x14ac:dyDescent="0.2">
      <c r="AE450" s="108">
        <f t="shared" si="22"/>
        <v>-435</v>
      </c>
      <c r="AF450" s="15">
        <f t="shared" si="20"/>
        <v>436</v>
      </c>
      <c r="AG450" s="15">
        <f t="shared" si="21"/>
        <v>-1</v>
      </c>
    </row>
    <row r="451" spans="31:33" x14ac:dyDescent="0.2">
      <c r="AE451" s="108">
        <f t="shared" si="22"/>
        <v>-436</v>
      </c>
      <c r="AF451" s="15">
        <f t="shared" si="20"/>
        <v>437</v>
      </c>
      <c r="AG451" s="15">
        <f t="shared" si="21"/>
        <v>-1</v>
      </c>
    </row>
    <row r="452" spans="31:33" x14ac:dyDescent="0.2">
      <c r="AE452" s="108">
        <f t="shared" si="22"/>
        <v>-437</v>
      </c>
      <c r="AF452" s="15">
        <f t="shared" ref="AF452:AF515" si="23">IF(AF451&gt;=1,AF451+1,IF(AE452=0,1,-1))</f>
        <v>438</v>
      </c>
      <c r="AG452" s="15">
        <f t="shared" ref="AG452:AG515" si="24">IF(AND(AG451&gt;=1,AG451&lt;$AB$3),AG451+1,IF(AE452=0,1,-1))</f>
        <v>-1</v>
      </c>
    </row>
    <row r="453" spans="31:33" x14ac:dyDescent="0.2">
      <c r="AE453" s="108">
        <f t="shared" ref="AE453:AE516" si="25">AE452-1</f>
        <v>-438</v>
      </c>
      <c r="AF453" s="15">
        <f t="shared" si="23"/>
        <v>439</v>
      </c>
      <c r="AG453" s="15">
        <f t="shared" si="24"/>
        <v>-1</v>
      </c>
    </row>
    <row r="454" spans="31:33" x14ac:dyDescent="0.2">
      <c r="AE454" s="108">
        <f t="shared" si="25"/>
        <v>-439</v>
      </c>
      <c r="AF454" s="15">
        <f t="shared" si="23"/>
        <v>440</v>
      </c>
      <c r="AG454" s="15">
        <f t="shared" si="24"/>
        <v>-1</v>
      </c>
    </row>
    <row r="455" spans="31:33" x14ac:dyDescent="0.2">
      <c r="AE455" s="108">
        <f t="shared" si="25"/>
        <v>-440</v>
      </c>
      <c r="AF455" s="15">
        <f t="shared" si="23"/>
        <v>441</v>
      </c>
      <c r="AG455" s="15">
        <f t="shared" si="24"/>
        <v>-1</v>
      </c>
    </row>
    <row r="456" spans="31:33" x14ac:dyDescent="0.2">
      <c r="AE456" s="108">
        <f t="shared" si="25"/>
        <v>-441</v>
      </c>
      <c r="AF456" s="15">
        <f t="shared" si="23"/>
        <v>442</v>
      </c>
      <c r="AG456" s="15">
        <f t="shared" si="24"/>
        <v>-1</v>
      </c>
    </row>
    <row r="457" spans="31:33" x14ac:dyDescent="0.2">
      <c r="AE457" s="108">
        <f t="shared" si="25"/>
        <v>-442</v>
      </c>
      <c r="AF457" s="15">
        <f t="shared" si="23"/>
        <v>443</v>
      </c>
      <c r="AG457" s="15">
        <f t="shared" si="24"/>
        <v>-1</v>
      </c>
    </row>
    <row r="458" spans="31:33" x14ac:dyDescent="0.2">
      <c r="AE458" s="108">
        <f t="shared" si="25"/>
        <v>-443</v>
      </c>
      <c r="AF458" s="15">
        <f t="shared" si="23"/>
        <v>444</v>
      </c>
      <c r="AG458" s="15">
        <f t="shared" si="24"/>
        <v>-1</v>
      </c>
    </row>
    <row r="459" spans="31:33" x14ac:dyDescent="0.2">
      <c r="AE459" s="108">
        <f t="shared" si="25"/>
        <v>-444</v>
      </c>
      <c r="AF459" s="15">
        <f t="shared" si="23"/>
        <v>445</v>
      </c>
      <c r="AG459" s="15">
        <f t="shared" si="24"/>
        <v>-1</v>
      </c>
    </row>
    <row r="460" spans="31:33" x14ac:dyDescent="0.2">
      <c r="AE460" s="108">
        <f t="shared" si="25"/>
        <v>-445</v>
      </c>
      <c r="AF460" s="15">
        <f t="shared" si="23"/>
        <v>446</v>
      </c>
      <c r="AG460" s="15">
        <f t="shared" si="24"/>
        <v>-1</v>
      </c>
    </row>
    <row r="461" spans="31:33" x14ac:dyDescent="0.2">
      <c r="AE461" s="108">
        <f t="shared" si="25"/>
        <v>-446</v>
      </c>
      <c r="AF461" s="15">
        <f t="shared" si="23"/>
        <v>447</v>
      </c>
      <c r="AG461" s="15">
        <f t="shared" si="24"/>
        <v>-1</v>
      </c>
    </row>
    <row r="462" spans="31:33" x14ac:dyDescent="0.2">
      <c r="AE462" s="108">
        <f t="shared" si="25"/>
        <v>-447</v>
      </c>
      <c r="AF462" s="15">
        <f t="shared" si="23"/>
        <v>448</v>
      </c>
      <c r="AG462" s="15">
        <f t="shared" si="24"/>
        <v>-1</v>
      </c>
    </row>
    <row r="463" spans="31:33" x14ac:dyDescent="0.2">
      <c r="AE463" s="108">
        <f t="shared" si="25"/>
        <v>-448</v>
      </c>
      <c r="AF463" s="15">
        <f t="shared" si="23"/>
        <v>449</v>
      </c>
      <c r="AG463" s="15">
        <f t="shared" si="24"/>
        <v>-1</v>
      </c>
    </row>
    <row r="464" spans="31:33" x14ac:dyDescent="0.2">
      <c r="AE464" s="108">
        <f t="shared" si="25"/>
        <v>-449</v>
      </c>
      <c r="AF464" s="15">
        <f t="shared" si="23"/>
        <v>450</v>
      </c>
      <c r="AG464" s="15">
        <f t="shared" si="24"/>
        <v>-1</v>
      </c>
    </row>
    <row r="465" spans="31:33" x14ac:dyDescent="0.2">
      <c r="AE465" s="108">
        <f t="shared" si="25"/>
        <v>-450</v>
      </c>
      <c r="AF465" s="15">
        <f t="shared" si="23"/>
        <v>451</v>
      </c>
      <c r="AG465" s="15">
        <f t="shared" si="24"/>
        <v>-1</v>
      </c>
    </row>
    <row r="466" spans="31:33" x14ac:dyDescent="0.2">
      <c r="AE466" s="108">
        <f t="shared" si="25"/>
        <v>-451</v>
      </c>
      <c r="AF466" s="15">
        <f t="shared" si="23"/>
        <v>452</v>
      </c>
      <c r="AG466" s="15">
        <f t="shared" si="24"/>
        <v>-1</v>
      </c>
    </row>
    <row r="467" spans="31:33" x14ac:dyDescent="0.2">
      <c r="AE467" s="108">
        <f t="shared" si="25"/>
        <v>-452</v>
      </c>
      <c r="AF467" s="15">
        <f t="shared" si="23"/>
        <v>453</v>
      </c>
      <c r="AG467" s="15">
        <f t="shared" si="24"/>
        <v>-1</v>
      </c>
    </row>
    <row r="468" spans="31:33" x14ac:dyDescent="0.2">
      <c r="AE468" s="108">
        <f t="shared" si="25"/>
        <v>-453</v>
      </c>
      <c r="AF468" s="15">
        <f t="shared" si="23"/>
        <v>454</v>
      </c>
      <c r="AG468" s="15">
        <f t="shared" si="24"/>
        <v>-1</v>
      </c>
    </row>
    <row r="469" spans="31:33" x14ac:dyDescent="0.2">
      <c r="AE469" s="108">
        <f t="shared" si="25"/>
        <v>-454</v>
      </c>
      <c r="AF469" s="15">
        <f t="shared" si="23"/>
        <v>455</v>
      </c>
      <c r="AG469" s="15">
        <f t="shared" si="24"/>
        <v>-1</v>
      </c>
    </row>
    <row r="470" spans="31:33" x14ac:dyDescent="0.2">
      <c r="AE470" s="108">
        <f t="shared" si="25"/>
        <v>-455</v>
      </c>
      <c r="AF470" s="15">
        <f t="shared" si="23"/>
        <v>456</v>
      </c>
      <c r="AG470" s="15">
        <f t="shared" si="24"/>
        <v>-1</v>
      </c>
    </row>
    <row r="471" spans="31:33" x14ac:dyDescent="0.2">
      <c r="AE471" s="108">
        <f t="shared" si="25"/>
        <v>-456</v>
      </c>
      <c r="AF471" s="15">
        <f t="shared" si="23"/>
        <v>457</v>
      </c>
      <c r="AG471" s="15">
        <f t="shared" si="24"/>
        <v>-1</v>
      </c>
    </row>
    <row r="472" spans="31:33" x14ac:dyDescent="0.2">
      <c r="AE472" s="108">
        <f t="shared" si="25"/>
        <v>-457</v>
      </c>
      <c r="AF472" s="15">
        <f t="shared" si="23"/>
        <v>458</v>
      </c>
      <c r="AG472" s="15">
        <f t="shared" si="24"/>
        <v>-1</v>
      </c>
    </row>
    <row r="473" spans="31:33" x14ac:dyDescent="0.2">
      <c r="AE473" s="108">
        <f t="shared" si="25"/>
        <v>-458</v>
      </c>
      <c r="AF473" s="15">
        <f t="shared" si="23"/>
        <v>459</v>
      </c>
      <c r="AG473" s="15">
        <f t="shared" si="24"/>
        <v>-1</v>
      </c>
    </row>
    <row r="474" spans="31:33" x14ac:dyDescent="0.2">
      <c r="AE474" s="108">
        <f t="shared" si="25"/>
        <v>-459</v>
      </c>
      <c r="AF474" s="15">
        <f t="shared" si="23"/>
        <v>460</v>
      </c>
      <c r="AG474" s="15">
        <f t="shared" si="24"/>
        <v>-1</v>
      </c>
    </row>
    <row r="475" spans="31:33" x14ac:dyDescent="0.2">
      <c r="AE475" s="108">
        <f t="shared" si="25"/>
        <v>-460</v>
      </c>
      <c r="AF475" s="15">
        <f t="shared" si="23"/>
        <v>461</v>
      </c>
      <c r="AG475" s="15">
        <f t="shared" si="24"/>
        <v>-1</v>
      </c>
    </row>
    <row r="476" spans="31:33" x14ac:dyDescent="0.2">
      <c r="AE476" s="108">
        <f t="shared" si="25"/>
        <v>-461</v>
      </c>
      <c r="AF476" s="15">
        <f t="shared" si="23"/>
        <v>462</v>
      </c>
      <c r="AG476" s="15">
        <f t="shared" si="24"/>
        <v>-1</v>
      </c>
    </row>
    <row r="477" spans="31:33" x14ac:dyDescent="0.2">
      <c r="AE477" s="108">
        <f t="shared" si="25"/>
        <v>-462</v>
      </c>
      <c r="AF477" s="15">
        <f t="shared" si="23"/>
        <v>463</v>
      </c>
      <c r="AG477" s="15">
        <f t="shared" si="24"/>
        <v>-1</v>
      </c>
    </row>
    <row r="478" spans="31:33" x14ac:dyDescent="0.2">
      <c r="AE478" s="108">
        <f t="shared" si="25"/>
        <v>-463</v>
      </c>
      <c r="AF478" s="15">
        <f t="shared" si="23"/>
        <v>464</v>
      </c>
      <c r="AG478" s="15">
        <f t="shared" si="24"/>
        <v>-1</v>
      </c>
    </row>
    <row r="479" spans="31:33" x14ac:dyDescent="0.2">
      <c r="AE479" s="108">
        <f t="shared" si="25"/>
        <v>-464</v>
      </c>
      <c r="AF479" s="15">
        <f t="shared" si="23"/>
        <v>465</v>
      </c>
      <c r="AG479" s="15">
        <f t="shared" si="24"/>
        <v>-1</v>
      </c>
    </row>
    <row r="480" spans="31:33" x14ac:dyDescent="0.2">
      <c r="AE480" s="108">
        <f t="shared" si="25"/>
        <v>-465</v>
      </c>
      <c r="AF480" s="15">
        <f t="shared" si="23"/>
        <v>466</v>
      </c>
      <c r="AG480" s="15">
        <f t="shared" si="24"/>
        <v>-1</v>
      </c>
    </row>
    <row r="481" spans="31:33" x14ac:dyDescent="0.2">
      <c r="AE481" s="108">
        <f t="shared" si="25"/>
        <v>-466</v>
      </c>
      <c r="AF481" s="15">
        <f t="shared" si="23"/>
        <v>467</v>
      </c>
      <c r="AG481" s="15">
        <f t="shared" si="24"/>
        <v>-1</v>
      </c>
    </row>
    <row r="482" spans="31:33" x14ac:dyDescent="0.2">
      <c r="AE482" s="108">
        <f t="shared" si="25"/>
        <v>-467</v>
      </c>
      <c r="AF482" s="15">
        <f t="shared" si="23"/>
        <v>468</v>
      </c>
      <c r="AG482" s="15">
        <f t="shared" si="24"/>
        <v>-1</v>
      </c>
    </row>
    <row r="483" spans="31:33" x14ac:dyDescent="0.2">
      <c r="AE483" s="108">
        <f t="shared" si="25"/>
        <v>-468</v>
      </c>
      <c r="AF483" s="15">
        <f t="shared" si="23"/>
        <v>469</v>
      </c>
      <c r="AG483" s="15">
        <f t="shared" si="24"/>
        <v>-1</v>
      </c>
    </row>
    <row r="484" spans="31:33" x14ac:dyDescent="0.2">
      <c r="AE484" s="108">
        <f t="shared" si="25"/>
        <v>-469</v>
      </c>
      <c r="AF484" s="15">
        <f t="shared" si="23"/>
        <v>470</v>
      </c>
      <c r="AG484" s="15">
        <f t="shared" si="24"/>
        <v>-1</v>
      </c>
    </row>
    <row r="485" spans="31:33" x14ac:dyDescent="0.2">
      <c r="AE485" s="108">
        <f t="shared" si="25"/>
        <v>-470</v>
      </c>
      <c r="AF485" s="15">
        <f t="shared" si="23"/>
        <v>471</v>
      </c>
      <c r="AG485" s="15">
        <f t="shared" si="24"/>
        <v>-1</v>
      </c>
    </row>
    <row r="486" spans="31:33" x14ac:dyDescent="0.2">
      <c r="AE486" s="108">
        <f t="shared" si="25"/>
        <v>-471</v>
      </c>
      <c r="AF486" s="15">
        <f t="shared" si="23"/>
        <v>472</v>
      </c>
      <c r="AG486" s="15">
        <f t="shared" si="24"/>
        <v>-1</v>
      </c>
    </row>
    <row r="487" spans="31:33" x14ac:dyDescent="0.2">
      <c r="AE487" s="108">
        <f t="shared" si="25"/>
        <v>-472</v>
      </c>
      <c r="AF487" s="15">
        <f t="shared" si="23"/>
        <v>473</v>
      </c>
      <c r="AG487" s="15">
        <f t="shared" si="24"/>
        <v>-1</v>
      </c>
    </row>
    <row r="488" spans="31:33" x14ac:dyDescent="0.2">
      <c r="AE488" s="108">
        <f t="shared" si="25"/>
        <v>-473</v>
      </c>
      <c r="AF488" s="15">
        <f t="shared" si="23"/>
        <v>474</v>
      </c>
      <c r="AG488" s="15">
        <f t="shared" si="24"/>
        <v>-1</v>
      </c>
    </row>
    <row r="489" spans="31:33" x14ac:dyDescent="0.2">
      <c r="AE489" s="108">
        <f t="shared" si="25"/>
        <v>-474</v>
      </c>
      <c r="AF489" s="15">
        <f t="shared" si="23"/>
        <v>475</v>
      </c>
      <c r="AG489" s="15">
        <f t="shared" si="24"/>
        <v>-1</v>
      </c>
    </row>
    <row r="490" spans="31:33" x14ac:dyDescent="0.2">
      <c r="AE490" s="108">
        <f t="shared" si="25"/>
        <v>-475</v>
      </c>
      <c r="AF490" s="15">
        <f t="shared" si="23"/>
        <v>476</v>
      </c>
      <c r="AG490" s="15">
        <f t="shared" si="24"/>
        <v>-1</v>
      </c>
    </row>
    <row r="491" spans="31:33" x14ac:dyDescent="0.2">
      <c r="AE491" s="108">
        <f t="shared" si="25"/>
        <v>-476</v>
      </c>
      <c r="AF491" s="15">
        <f t="shared" si="23"/>
        <v>477</v>
      </c>
      <c r="AG491" s="15">
        <f t="shared" si="24"/>
        <v>-1</v>
      </c>
    </row>
    <row r="492" spans="31:33" x14ac:dyDescent="0.2">
      <c r="AE492" s="108">
        <f t="shared" si="25"/>
        <v>-477</v>
      </c>
      <c r="AF492" s="15">
        <f t="shared" si="23"/>
        <v>478</v>
      </c>
      <c r="AG492" s="15">
        <f t="shared" si="24"/>
        <v>-1</v>
      </c>
    </row>
    <row r="493" spans="31:33" x14ac:dyDescent="0.2">
      <c r="AE493" s="108">
        <f t="shared" si="25"/>
        <v>-478</v>
      </c>
      <c r="AF493" s="15">
        <f t="shared" si="23"/>
        <v>479</v>
      </c>
      <c r="AG493" s="15">
        <f t="shared" si="24"/>
        <v>-1</v>
      </c>
    </row>
    <row r="494" spans="31:33" x14ac:dyDescent="0.2">
      <c r="AE494" s="108">
        <f t="shared" si="25"/>
        <v>-479</v>
      </c>
      <c r="AF494" s="15">
        <f t="shared" si="23"/>
        <v>480</v>
      </c>
      <c r="AG494" s="15">
        <f t="shared" si="24"/>
        <v>-1</v>
      </c>
    </row>
    <row r="495" spans="31:33" x14ac:dyDescent="0.2">
      <c r="AE495" s="108">
        <f t="shared" si="25"/>
        <v>-480</v>
      </c>
      <c r="AF495" s="15">
        <f t="shared" si="23"/>
        <v>481</v>
      </c>
      <c r="AG495" s="15">
        <f t="shared" si="24"/>
        <v>-1</v>
      </c>
    </row>
    <row r="496" spans="31:33" x14ac:dyDescent="0.2">
      <c r="AE496" s="108">
        <f t="shared" si="25"/>
        <v>-481</v>
      </c>
      <c r="AF496" s="15">
        <f t="shared" si="23"/>
        <v>482</v>
      </c>
      <c r="AG496" s="15">
        <f t="shared" si="24"/>
        <v>-1</v>
      </c>
    </row>
    <row r="497" spans="31:33" x14ac:dyDescent="0.2">
      <c r="AE497" s="108">
        <f t="shared" si="25"/>
        <v>-482</v>
      </c>
      <c r="AF497" s="15">
        <f t="shared" si="23"/>
        <v>483</v>
      </c>
      <c r="AG497" s="15">
        <f t="shared" si="24"/>
        <v>-1</v>
      </c>
    </row>
    <row r="498" spans="31:33" x14ac:dyDescent="0.2">
      <c r="AE498" s="108">
        <f t="shared" si="25"/>
        <v>-483</v>
      </c>
      <c r="AF498" s="15">
        <f t="shared" si="23"/>
        <v>484</v>
      </c>
      <c r="AG498" s="15">
        <f t="shared" si="24"/>
        <v>-1</v>
      </c>
    </row>
    <row r="499" spans="31:33" x14ac:dyDescent="0.2">
      <c r="AE499" s="108">
        <f t="shared" si="25"/>
        <v>-484</v>
      </c>
      <c r="AF499" s="15">
        <f t="shared" si="23"/>
        <v>485</v>
      </c>
      <c r="AG499" s="15">
        <f t="shared" si="24"/>
        <v>-1</v>
      </c>
    </row>
    <row r="500" spans="31:33" x14ac:dyDescent="0.2">
      <c r="AE500" s="108">
        <f t="shared" si="25"/>
        <v>-485</v>
      </c>
      <c r="AF500" s="15">
        <f t="shared" si="23"/>
        <v>486</v>
      </c>
      <c r="AG500" s="15">
        <f t="shared" si="24"/>
        <v>-1</v>
      </c>
    </row>
    <row r="501" spans="31:33" x14ac:dyDescent="0.2">
      <c r="AE501" s="108">
        <f t="shared" si="25"/>
        <v>-486</v>
      </c>
      <c r="AF501" s="15">
        <f t="shared" si="23"/>
        <v>487</v>
      </c>
      <c r="AG501" s="15">
        <f t="shared" si="24"/>
        <v>-1</v>
      </c>
    </row>
    <row r="502" spans="31:33" x14ac:dyDescent="0.2">
      <c r="AE502" s="108">
        <f t="shared" si="25"/>
        <v>-487</v>
      </c>
      <c r="AF502" s="15">
        <f t="shared" si="23"/>
        <v>488</v>
      </c>
      <c r="AG502" s="15">
        <f t="shared" si="24"/>
        <v>-1</v>
      </c>
    </row>
    <row r="503" spans="31:33" x14ac:dyDescent="0.2">
      <c r="AE503" s="108">
        <f t="shared" si="25"/>
        <v>-488</v>
      </c>
      <c r="AF503" s="15">
        <f t="shared" si="23"/>
        <v>489</v>
      </c>
      <c r="AG503" s="15">
        <f t="shared" si="24"/>
        <v>-1</v>
      </c>
    </row>
    <row r="504" spans="31:33" x14ac:dyDescent="0.2">
      <c r="AE504" s="108">
        <f t="shared" si="25"/>
        <v>-489</v>
      </c>
      <c r="AF504" s="15">
        <f t="shared" si="23"/>
        <v>490</v>
      </c>
      <c r="AG504" s="15">
        <f t="shared" si="24"/>
        <v>-1</v>
      </c>
    </row>
    <row r="505" spans="31:33" x14ac:dyDescent="0.2">
      <c r="AE505" s="108">
        <f t="shared" si="25"/>
        <v>-490</v>
      </c>
      <c r="AF505" s="15">
        <f t="shared" si="23"/>
        <v>491</v>
      </c>
      <c r="AG505" s="15">
        <f t="shared" si="24"/>
        <v>-1</v>
      </c>
    </row>
    <row r="506" spans="31:33" x14ac:dyDescent="0.2">
      <c r="AE506" s="108">
        <f t="shared" si="25"/>
        <v>-491</v>
      </c>
      <c r="AF506" s="15">
        <f t="shared" si="23"/>
        <v>492</v>
      </c>
      <c r="AG506" s="15">
        <f t="shared" si="24"/>
        <v>-1</v>
      </c>
    </row>
    <row r="507" spans="31:33" x14ac:dyDescent="0.2">
      <c r="AE507" s="108">
        <f t="shared" si="25"/>
        <v>-492</v>
      </c>
      <c r="AF507" s="15">
        <f t="shared" si="23"/>
        <v>493</v>
      </c>
      <c r="AG507" s="15">
        <f t="shared" si="24"/>
        <v>-1</v>
      </c>
    </row>
    <row r="508" spans="31:33" x14ac:dyDescent="0.2">
      <c r="AE508" s="108">
        <f t="shared" si="25"/>
        <v>-493</v>
      </c>
      <c r="AF508" s="15">
        <f t="shared" si="23"/>
        <v>494</v>
      </c>
      <c r="AG508" s="15">
        <f t="shared" si="24"/>
        <v>-1</v>
      </c>
    </row>
    <row r="509" spans="31:33" x14ac:dyDescent="0.2">
      <c r="AE509" s="108">
        <f t="shared" si="25"/>
        <v>-494</v>
      </c>
      <c r="AF509" s="15">
        <f t="shared" si="23"/>
        <v>495</v>
      </c>
      <c r="AG509" s="15">
        <f t="shared" si="24"/>
        <v>-1</v>
      </c>
    </row>
    <row r="510" spans="31:33" x14ac:dyDescent="0.2">
      <c r="AE510" s="108">
        <f t="shared" si="25"/>
        <v>-495</v>
      </c>
      <c r="AF510" s="15">
        <f t="shared" si="23"/>
        <v>496</v>
      </c>
      <c r="AG510" s="15">
        <f t="shared" si="24"/>
        <v>-1</v>
      </c>
    </row>
    <row r="511" spans="31:33" x14ac:dyDescent="0.2">
      <c r="AE511" s="108">
        <f t="shared" si="25"/>
        <v>-496</v>
      </c>
      <c r="AF511" s="15">
        <f t="shared" si="23"/>
        <v>497</v>
      </c>
      <c r="AG511" s="15">
        <f t="shared" si="24"/>
        <v>-1</v>
      </c>
    </row>
    <row r="512" spans="31:33" x14ac:dyDescent="0.2">
      <c r="AE512" s="108">
        <f t="shared" si="25"/>
        <v>-497</v>
      </c>
      <c r="AF512" s="15">
        <f t="shared" si="23"/>
        <v>498</v>
      </c>
      <c r="AG512" s="15">
        <f t="shared" si="24"/>
        <v>-1</v>
      </c>
    </row>
    <row r="513" spans="31:33" x14ac:dyDescent="0.2">
      <c r="AE513" s="108">
        <f t="shared" si="25"/>
        <v>-498</v>
      </c>
      <c r="AF513" s="15">
        <f t="shared" si="23"/>
        <v>499</v>
      </c>
      <c r="AG513" s="15">
        <f t="shared" si="24"/>
        <v>-1</v>
      </c>
    </row>
    <row r="514" spans="31:33" x14ac:dyDescent="0.2">
      <c r="AE514" s="108">
        <f t="shared" si="25"/>
        <v>-499</v>
      </c>
      <c r="AF514" s="15">
        <f t="shared" si="23"/>
        <v>500</v>
      </c>
      <c r="AG514" s="15">
        <f t="shared" si="24"/>
        <v>-1</v>
      </c>
    </row>
    <row r="515" spans="31:33" x14ac:dyDescent="0.2">
      <c r="AE515" s="108">
        <f t="shared" si="25"/>
        <v>-500</v>
      </c>
      <c r="AF515" s="15">
        <f t="shared" si="23"/>
        <v>501</v>
      </c>
      <c r="AG515" s="15">
        <f t="shared" si="24"/>
        <v>-1</v>
      </c>
    </row>
    <row r="516" spans="31:33" x14ac:dyDescent="0.2">
      <c r="AE516" s="108">
        <f t="shared" si="25"/>
        <v>-501</v>
      </c>
      <c r="AF516" s="15">
        <f t="shared" ref="AF516:AF579" si="26">IF(AF515&gt;=1,AF515+1,IF(AE516=0,1,-1))</f>
        <v>502</v>
      </c>
      <c r="AG516" s="15">
        <f t="shared" ref="AG516:AG579" si="27">IF(AND(AG515&gt;=1,AG515&lt;$AB$3),AG515+1,IF(AE516=0,1,-1))</f>
        <v>-1</v>
      </c>
    </row>
    <row r="517" spans="31:33" x14ac:dyDescent="0.2">
      <c r="AE517" s="108">
        <f t="shared" ref="AE517:AE580" si="28">AE516-1</f>
        <v>-502</v>
      </c>
      <c r="AF517" s="15">
        <f t="shared" si="26"/>
        <v>503</v>
      </c>
      <c r="AG517" s="15">
        <f t="shared" si="27"/>
        <v>-1</v>
      </c>
    </row>
    <row r="518" spans="31:33" x14ac:dyDescent="0.2">
      <c r="AE518" s="108">
        <f t="shared" si="28"/>
        <v>-503</v>
      </c>
      <c r="AF518" s="15">
        <f t="shared" si="26"/>
        <v>504</v>
      </c>
      <c r="AG518" s="15">
        <f t="shared" si="27"/>
        <v>-1</v>
      </c>
    </row>
    <row r="519" spans="31:33" x14ac:dyDescent="0.2">
      <c r="AE519" s="108">
        <f t="shared" si="28"/>
        <v>-504</v>
      </c>
      <c r="AF519" s="15">
        <f t="shared" si="26"/>
        <v>505</v>
      </c>
      <c r="AG519" s="15">
        <f t="shared" si="27"/>
        <v>-1</v>
      </c>
    </row>
    <row r="520" spans="31:33" x14ac:dyDescent="0.2">
      <c r="AE520" s="108">
        <f t="shared" si="28"/>
        <v>-505</v>
      </c>
      <c r="AF520" s="15">
        <f t="shared" si="26"/>
        <v>506</v>
      </c>
      <c r="AG520" s="15">
        <f t="shared" si="27"/>
        <v>-1</v>
      </c>
    </row>
    <row r="521" spans="31:33" x14ac:dyDescent="0.2">
      <c r="AE521" s="108">
        <f t="shared" si="28"/>
        <v>-506</v>
      </c>
      <c r="AF521" s="15">
        <f t="shared" si="26"/>
        <v>507</v>
      </c>
      <c r="AG521" s="15">
        <f t="shared" si="27"/>
        <v>-1</v>
      </c>
    </row>
    <row r="522" spans="31:33" x14ac:dyDescent="0.2">
      <c r="AE522" s="108">
        <f t="shared" si="28"/>
        <v>-507</v>
      </c>
      <c r="AF522" s="15">
        <f t="shared" si="26"/>
        <v>508</v>
      </c>
      <c r="AG522" s="15">
        <f t="shared" si="27"/>
        <v>-1</v>
      </c>
    </row>
    <row r="523" spans="31:33" x14ac:dyDescent="0.2">
      <c r="AE523" s="108">
        <f t="shared" si="28"/>
        <v>-508</v>
      </c>
      <c r="AF523" s="15">
        <f t="shared" si="26"/>
        <v>509</v>
      </c>
      <c r="AG523" s="15">
        <f t="shared" si="27"/>
        <v>-1</v>
      </c>
    </row>
    <row r="524" spans="31:33" x14ac:dyDescent="0.2">
      <c r="AE524" s="108">
        <f t="shared" si="28"/>
        <v>-509</v>
      </c>
      <c r="AF524" s="15">
        <f t="shared" si="26"/>
        <v>510</v>
      </c>
      <c r="AG524" s="15">
        <f t="shared" si="27"/>
        <v>-1</v>
      </c>
    </row>
    <row r="525" spans="31:33" x14ac:dyDescent="0.2">
      <c r="AE525" s="108">
        <f t="shared" si="28"/>
        <v>-510</v>
      </c>
      <c r="AF525" s="15">
        <f t="shared" si="26"/>
        <v>511</v>
      </c>
      <c r="AG525" s="15">
        <f t="shared" si="27"/>
        <v>-1</v>
      </c>
    </row>
    <row r="526" spans="31:33" x14ac:dyDescent="0.2">
      <c r="AE526" s="108">
        <f t="shared" si="28"/>
        <v>-511</v>
      </c>
      <c r="AF526" s="15">
        <f t="shared" si="26"/>
        <v>512</v>
      </c>
      <c r="AG526" s="15">
        <f t="shared" si="27"/>
        <v>-1</v>
      </c>
    </row>
    <row r="527" spans="31:33" x14ac:dyDescent="0.2">
      <c r="AE527" s="108">
        <f t="shared" si="28"/>
        <v>-512</v>
      </c>
      <c r="AF527" s="15">
        <f t="shared" si="26"/>
        <v>513</v>
      </c>
      <c r="AG527" s="15">
        <f t="shared" si="27"/>
        <v>-1</v>
      </c>
    </row>
    <row r="528" spans="31:33" x14ac:dyDescent="0.2">
      <c r="AE528" s="108">
        <f t="shared" si="28"/>
        <v>-513</v>
      </c>
      <c r="AF528" s="15">
        <f t="shared" si="26"/>
        <v>514</v>
      </c>
      <c r="AG528" s="15">
        <f t="shared" si="27"/>
        <v>-1</v>
      </c>
    </row>
    <row r="529" spans="31:33" x14ac:dyDescent="0.2">
      <c r="AE529" s="108">
        <f t="shared" si="28"/>
        <v>-514</v>
      </c>
      <c r="AF529" s="15">
        <f t="shared" si="26"/>
        <v>515</v>
      </c>
      <c r="AG529" s="15">
        <f t="shared" si="27"/>
        <v>-1</v>
      </c>
    </row>
    <row r="530" spans="31:33" x14ac:dyDescent="0.2">
      <c r="AE530" s="108">
        <f t="shared" si="28"/>
        <v>-515</v>
      </c>
      <c r="AF530" s="15">
        <f t="shared" si="26"/>
        <v>516</v>
      </c>
      <c r="AG530" s="15">
        <f t="shared" si="27"/>
        <v>-1</v>
      </c>
    </row>
    <row r="531" spans="31:33" x14ac:dyDescent="0.2">
      <c r="AE531" s="108">
        <f t="shared" si="28"/>
        <v>-516</v>
      </c>
      <c r="AF531" s="15">
        <f t="shared" si="26"/>
        <v>517</v>
      </c>
      <c r="AG531" s="15">
        <f t="shared" si="27"/>
        <v>-1</v>
      </c>
    </row>
    <row r="532" spans="31:33" x14ac:dyDescent="0.2">
      <c r="AE532" s="108">
        <f t="shared" si="28"/>
        <v>-517</v>
      </c>
      <c r="AF532" s="15">
        <f t="shared" si="26"/>
        <v>518</v>
      </c>
      <c r="AG532" s="15">
        <f t="shared" si="27"/>
        <v>-1</v>
      </c>
    </row>
    <row r="533" spans="31:33" x14ac:dyDescent="0.2">
      <c r="AE533" s="108">
        <f t="shared" si="28"/>
        <v>-518</v>
      </c>
      <c r="AF533" s="15">
        <f t="shared" si="26"/>
        <v>519</v>
      </c>
      <c r="AG533" s="15">
        <f t="shared" si="27"/>
        <v>-1</v>
      </c>
    </row>
    <row r="534" spans="31:33" x14ac:dyDescent="0.2">
      <c r="AE534" s="108">
        <f t="shared" si="28"/>
        <v>-519</v>
      </c>
      <c r="AF534" s="15">
        <f t="shared" si="26"/>
        <v>520</v>
      </c>
      <c r="AG534" s="15">
        <f t="shared" si="27"/>
        <v>-1</v>
      </c>
    </row>
    <row r="535" spans="31:33" x14ac:dyDescent="0.2">
      <c r="AE535" s="108">
        <f t="shared" si="28"/>
        <v>-520</v>
      </c>
      <c r="AF535" s="15">
        <f t="shared" si="26"/>
        <v>521</v>
      </c>
      <c r="AG535" s="15">
        <f t="shared" si="27"/>
        <v>-1</v>
      </c>
    </row>
    <row r="536" spans="31:33" x14ac:dyDescent="0.2">
      <c r="AE536" s="108">
        <f t="shared" si="28"/>
        <v>-521</v>
      </c>
      <c r="AF536" s="15">
        <f t="shared" si="26"/>
        <v>522</v>
      </c>
      <c r="AG536" s="15">
        <f t="shared" si="27"/>
        <v>-1</v>
      </c>
    </row>
    <row r="537" spans="31:33" x14ac:dyDescent="0.2">
      <c r="AE537" s="108">
        <f t="shared" si="28"/>
        <v>-522</v>
      </c>
      <c r="AF537" s="15">
        <f t="shared" si="26"/>
        <v>523</v>
      </c>
      <c r="AG537" s="15">
        <f t="shared" si="27"/>
        <v>-1</v>
      </c>
    </row>
    <row r="538" spans="31:33" x14ac:dyDescent="0.2">
      <c r="AE538" s="108">
        <f t="shared" si="28"/>
        <v>-523</v>
      </c>
      <c r="AF538" s="15">
        <f t="shared" si="26"/>
        <v>524</v>
      </c>
      <c r="AG538" s="15">
        <f t="shared" si="27"/>
        <v>-1</v>
      </c>
    </row>
    <row r="539" spans="31:33" x14ac:dyDescent="0.2">
      <c r="AE539" s="108">
        <f t="shared" si="28"/>
        <v>-524</v>
      </c>
      <c r="AF539" s="15">
        <f t="shared" si="26"/>
        <v>525</v>
      </c>
      <c r="AG539" s="15">
        <f t="shared" si="27"/>
        <v>-1</v>
      </c>
    </row>
    <row r="540" spans="31:33" x14ac:dyDescent="0.2">
      <c r="AE540" s="108">
        <f t="shared" si="28"/>
        <v>-525</v>
      </c>
      <c r="AF540" s="15">
        <f t="shared" si="26"/>
        <v>526</v>
      </c>
      <c r="AG540" s="15">
        <f t="shared" si="27"/>
        <v>-1</v>
      </c>
    </row>
    <row r="541" spans="31:33" x14ac:dyDescent="0.2">
      <c r="AE541" s="108">
        <f t="shared" si="28"/>
        <v>-526</v>
      </c>
      <c r="AF541" s="15">
        <f t="shared" si="26"/>
        <v>527</v>
      </c>
      <c r="AG541" s="15">
        <f t="shared" si="27"/>
        <v>-1</v>
      </c>
    </row>
    <row r="542" spans="31:33" x14ac:dyDescent="0.2">
      <c r="AE542" s="108">
        <f t="shared" si="28"/>
        <v>-527</v>
      </c>
      <c r="AF542" s="15">
        <f t="shared" si="26"/>
        <v>528</v>
      </c>
      <c r="AG542" s="15">
        <f t="shared" si="27"/>
        <v>-1</v>
      </c>
    </row>
    <row r="543" spans="31:33" x14ac:dyDescent="0.2">
      <c r="AE543" s="108">
        <f t="shared" si="28"/>
        <v>-528</v>
      </c>
      <c r="AF543" s="15">
        <f t="shared" si="26"/>
        <v>529</v>
      </c>
      <c r="AG543" s="15">
        <f t="shared" si="27"/>
        <v>-1</v>
      </c>
    </row>
    <row r="544" spans="31:33" x14ac:dyDescent="0.2">
      <c r="AE544" s="108">
        <f t="shared" si="28"/>
        <v>-529</v>
      </c>
      <c r="AF544" s="15">
        <f t="shared" si="26"/>
        <v>530</v>
      </c>
      <c r="AG544" s="15">
        <f t="shared" si="27"/>
        <v>-1</v>
      </c>
    </row>
    <row r="545" spans="31:33" x14ac:dyDescent="0.2">
      <c r="AE545" s="108">
        <f t="shared" si="28"/>
        <v>-530</v>
      </c>
      <c r="AF545" s="15">
        <f t="shared" si="26"/>
        <v>531</v>
      </c>
      <c r="AG545" s="15">
        <f t="shared" si="27"/>
        <v>-1</v>
      </c>
    </row>
    <row r="546" spans="31:33" x14ac:dyDescent="0.2">
      <c r="AE546" s="108">
        <f t="shared" si="28"/>
        <v>-531</v>
      </c>
      <c r="AF546" s="15">
        <f t="shared" si="26"/>
        <v>532</v>
      </c>
      <c r="AG546" s="15">
        <f t="shared" si="27"/>
        <v>-1</v>
      </c>
    </row>
    <row r="547" spans="31:33" x14ac:dyDescent="0.2">
      <c r="AE547" s="108">
        <f t="shared" si="28"/>
        <v>-532</v>
      </c>
      <c r="AF547" s="15">
        <f t="shared" si="26"/>
        <v>533</v>
      </c>
      <c r="AG547" s="15">
        <f t="shared" si="27"/>
        <v>-1</v>
      </c>
    </row>
    <row r="548" spans="31:33" x14ac:dyDescent="0.2">
      <c r="AE548" s="108">
        <f t="shared" si="28"/>
        <v>-533</v>
      </c>
      <c r="AF548" s="15">
        <f t="shared" si="26"/>
        <v>534</v>
      </c>
      <c r="AG548" s="15">
        <f t="shared" si="27"/>
        <v>-1</v>
      </c>
    </row>
    <row r="549" spans="31:33" x14ac:dyDescent="0.2">
      <c r="AE549" s="108">
        <f t="shared" si="28"/>
        <v>-534</v>
      </c>
      <c r="AF549" s="15">
        <f t="shared" si="26"/>
        <v>535</v>
      </c>
      <c r="AG549" s="15">
        <f t="shared" si="27"/>
        <v>-1</v>
      </c>
    </row>
    <row r="550" spans="31:33" x14ac:dyDescent="0.2">
      <c r="AE550" s="108">
        <f t="shared" si="28"/>
        <v>-535</v>
      </c>
      <c r="AF550" s="15">
        <f t="shared" si="26"/>
        <v>536</v>
      </c>
      <c r="AG550" s="15">
        <f t="shared" si="27"/>
        <v>-1</v>
      </c>
    </row>
    <row r="551" spans="31:33" x14ac:dyDescent="0.2">
      <c r="AE551" s="108">
        <f t="shared" si="28"/>
        <v>-536</v>
      </c>
      <c r="AF551" s="15">
        <f t="shared" si="26"/>
        <v>537</v>
      </c>
      <c r="AG551" s="15">
        <f t="shared" si="27"/>
        <v>-1</v>
      </c>
    </row>
    <row r="552" spans="31:33" x14ac:dyDescent="0.2">
      <c r="AE552" s="108">
        <f t="shared" si="28"/>
        <v>-537</v>
      </c>
      <c r="AF552" s="15">
        <f t="shared" si="26"/>
        <v>538</v>
      </c>
      <c r="AG552" s="15">
        <f t="shared" si="27"/>
        <v>-1</v>
      </c>
    </row>
    <row r="553" spans="31:33" x14ac:dyDescent="0.2">
      <c r="AE553" s="108">
        <f t="shared" si="28"/>
        <v>-538</v>
      </c>
      <c r="AF553" s="15">
        <f t="shared" si="26"/>
        <v>539</v>
      </c>
      <c r="AG553" s="15">
        <f t="shared" si="27"/>
        <v>-1</v>
      </c>
    </row>
    <row r="554" spans="31:33" x14ac:dyDescent="0.2">
      <c r="AE554" s="108">
        <f t="shared" si="28"/>
        <v>-539</v>
      </c>
      <c r="AF554" s="15">
        <f t="shared" si="26"/>
        <v>540</v>
      </c>
      <c r="AG554" s="15">
        <f t="shared" si="27"/>
        <v>-1</v>
      </c>
    </row>
    <row r="555" spans="31:33" x14ac:dyDescent="0.2">
      <c r="AE555" s="108">
        <f t="shared" si="28"/>
        <v>-540</v>
      </c>
      <c r="AF555" s="15">
        <f t="shared" si="26"/>
        <v>541</v>
      </c>
      <c r="AG555" s="15">
        <f t="shared" si="27"/>
        <v>-1</v>
      </c>
    </row>
    <row r="556" spans="31:33" x14ac:dyDescent="0.2">
      <c r="AE556" s="108">
        <f t="shared" si="28"/>
        <v>-541</v>
      </c>
      <c r="AF556" s="15">
        <f t="shared" si="26"/>
        <v>542</v>
      </c>
      <c r="AG556" s="15">
        <f t="shared" si="27"/>
        <v>-1</v>
      </c>
    </row>
    <row r="557" spans="31:33" x14ac:dyDescent="0.2">
      <c r="AE557" s="108">
        <f t="shared" si="28"/>
        <v>-542</v>
      </c>
      <c r="AF557" s="15">
        <f t="shared" si="26"/>
        <v>543</v>
      </c>
      <c r="AG557" s="15">
        <f t="shared" si="27"/>
        <v>-1</v>
      </c>
    </row>
    <row r="558" spans="31:33" x14ac:dyDescent="0.2">
      <c r="AE558" s="108">
        <f t="shared" si="28"/>
        <v>-543</v>
      </c>
      <c r="AF558" s="15">
        <f t="shared" si="26"/>
        <v>544</v>
      </c>
      <c r="AG558" s="15">
        <f t="shared" si="27"/>
        <v>-1</v>
      </c>
    </row>
    <row r="559" spans="31:33" x14ac:dyDescent="0.2">
      <c r="AE559" s="108">
        <f t="shared" si="28"/>
        <v>-544</v>
      </c>
      <c r="AF559" s="15">
        <f t="shared" si="26"/>
        <v>545</v>
      </c>
      <c r="AG559" s="15">
        <f t="shared" si="27"/>
        <v>-1</v>
      </c>
    </row>
    <row r="560" spans="31:33" x14ac:dyDescent="0.2">
      <c r="AE560" s="108">
        <f t="shared" si="28"/>
        <v>-545</v>
      </c>
      <c r="AF560" s="15">
        <f t="shared" si="26"/>
        <v>546</v>
      </c>
      <c r="AG560" s="15">
        <f t="shared" si="27"/>
        <v>-1</v>
      </c>
    </row>
    <row r="561" spans="31:33" x14ac:dyDescent="0.2">
      <c r="AE561" s="108">
        <f t="shared" si="28"/>
        <v>-546</v>
      </c>
      <c r="AF561" s="15">
        <f t="shared" si="26"/>
        <v>547</v>
      </c>
      <c r="AG561" s="15">
        <f t="shared" si="27"/>
        <v>-1</v>
      </c>
    </row>
    <row r="562" spans="31:33" x14ac:dyDescent="0.2">
      <c r="AE562" s="108">
        <f t="shared" si="28"/>
        <v>-547</v>
      </c>
      <c r="AF562" s="15">
        <f t="shared" si="26"/>
        <v>548</v>
      </c>
      <c r="AG562" s="15">
        <f t="shared" si="27"/>
        <v>-1</v>
      </c>
    </row>
    <row r="563" spans="31:33" x14ac:dyDescent="0.2">
      <c r="AE563" s="108">
        <f t="shared" si="28"/>
        <v>-548</v>
      </c>
      <c r="AF563" s="15">
        <f t="shared" si="26"/>
        <v>549</v>
      </c>
      <c r="AG563" s="15">
        <f t="shared" si="27"/>
        <v>-1</v>
      </c>
    </row>
    <row r="564" spans="31:33" x14ac:dyDescent="0.2">
      <c r="AE564" s="108">
        <f t="shared" si="28"/>
        <v>-549</v>
      </c>
      <c r="AF564" s="15">
        <f t="shared" si="26"/>
        <v>550</v>
      </c>
      <c r="AG564" s="15">
        <f t="shared" si="27"/>
        <v>-1</v>
      </c>
    </row>
    <row r="565" spans="31:33" x14ac:dyDescent="0.2">
      <c r="AE565" s="108">
        <f t="shared" si="28"/>
        <v>-550</v>
      </c>
      <c r="AF565" s="15">
        <f t="shared" si="26"/>
        <v>551</v>
      </c>
      <c r="AG565" s="15">
        <f t="shared" si="27"/>
        <v>-1</v>
      </c>
    </row>
    <row r="566" spans="31:33" x14ac:dyDescent="0.2">
      <c r="AE566" s="108">
        <f t="shared" si="28"/>
        <v>-551</v>
      </c>
      <c r="AF566" s="15">
        <f t="shared" si="26"/>
        <v>552</v>
      </c>
      <c r="AG566" s="15">
        <f t="shared" si="27"/>
        <v>-1</v>
      </c>
    </row>
    <row r="567" spans="31:33" x14ac:dyDescent="0.2">
      <c r="AE567" s="108">
        <f t="shared" si="28"/>
        <v>-552</v>
      </c>
      <c r="AF567" s="15">
        <f t="shared" si="26"/>
        <v>553</v>
      </c>
      <c r="AG567" s="15">
        <f t="shared" si="27"/>
        <v>-1</v>
      </c>
    </row>
    <row r="568" spans="31:33" x14ac:dyDescent="0.2">
      <c r="AE568" s="108">
        <f t="shared" si="28"/>
        <v>-553</v>
      </c>
      <c r="AF568" s="15">
        <f t="shared" si="26"/>
        <v>554</v>
      </c>
      <c r="AG568" s="15">
        <f t="shared" si="27"/>
        <v>-1</v>
      </c>
    </row>
    <row r="569" spans="31:33" x14ac:dyDescent="0.2">
      <c r="AE569" s="108">
        <f t="shared" si="28"/>
        <v>-554</v>
      </c>
      <c r="AF569" s="15">
        <f t="shared" si="26"/>
        <v>555</v>
      </c>
      <c r="AG569" s="15">
        <f t="shared" si="27"/>
        <v>-1</v>
      </c>
    </row>
    <row r="570" spans="31:33" x14ac:dyDescent="0.2">
      <c r="AE570" s="108">
        <f t="shared" si="28"/>
        <v>-555</v>
      </c>
      <c r="AF570" s="15">
        <f t="shared" si="26"/>
        <v>556</v>
      </c>
      <c r="AG570" s="15">
        <f t="shared" si="27"/>
        <v>-1</v>
      </c>
    </row>
    <row r="571" spans="31:33" x14ac:dyDescent="0.2">
      <c r="AE571" s="108">
        <f t="shared" si="28"/>
        <v>-556</v>
      </c>
      <c r="AF571" s="15">
        <f t="shared" si="26"/>
        <v>557</v>
      </c>
      <c r="AG571" s="15">
        <f t="shared" si="27"/>
        <v>-1</v>
      </c>
    </row>
    <row r="572" spans="31:33" x14ac:dyDescent="0.2">
      <c r="AE572" s="108">
        <f t="shared" si="28"/>
        <v>-557</v>
      </c>
      <c r="AF572" s="15">
        <f t="shared" si="26"/>
        <v>558</v>
      </c>
      <c r="AG572" s="15">
        <f t="shared" si="27"/>
        <v>-1</v>
      </c>
    </row>
    <row r="573" spans="31:33" x14ac:dyDescent="0.2">
      <c r="AE573" s="108">
        <f t="shared" si="28"/>
        <v>-558</v>
      </c>
      <c r="AF573" s="15">
        <f t="shared" si="26"/>
        <v>559</v>
      </c>
      <c r="AG573" s="15">
        <f t="shared" si="27"/>
        <v>-1</v>
      </c>
    </row>
    <row r="574" spans="31:33" x14ac:dyDescent="0.2">
      <c r="AE574" s="108">
        <f t="shared" si="28"/>
        <v>-559</v>
      </c>
      <c r="AF574" s="15">
        <f t="shared" si="26"/>
        <v>560</v>
      </c>
      <c r="AG574" s="15">
        <f t="shared" si="27"/>
        <v>-1</v>
      </c>
    </row>
    <row r="575" spans="31:33" x14ac:dyDescent="0.2">
      <c r="AE575" s="108">
        <f t="shared" si="28"/>
        <v>-560</v>
      </c>
      <c r="AF575" s="15">
        <f t="shared" si="26"/>
        <v>561</v>
      </c>
      <c r="AG575" s="15">
        <f t="shared" si="27"/>
        <v>-1</v>
      </c>
    </row>
    <row r="576" spans="31:33" x14ac:dyDescent="0.2">
      <c r="AE576" s="108">
        <f t="shared" si="28"/>
        <v>-561</v>
      </c>
      <c r="AF576" s="15">
        <f t="shared" si="26"/>
        <v>562</v>
      </c>
      <c r="AG576" s="15">
        <f t="shared" si="27"/>
        <v>-1</v>
      </c>
    </row>
    <row r="577" spans="31:33" x14ac:dyDescent="0.2">
      <c r="AE577" s="108">
        <f t="shared" si="28"/>
        <v>-562</v>
      </c>
      <c r="AF577" s="15">
        <f t="shared" si="26"/>
        <v>563</v>
      </c>
      <c r="AG577" s="15">
        <f t="shared" si="27"/>
        <v>-1</v>
      </c>
    </row>
    <row r="578" spans="31:33" x14ac:dyDescent="0.2">
      <c r="AE578" s="108">
        <f t="shared" si="28"/>
        <v>-563</v>
      </c>
      <c r="AF578" s="15">
        <f t="shared" si="26"/>
        <v>564</v>
      </c>
      <c r="AG578" s="15">
        <f t="shared" si="27"/>
        <v>-1</v>
      </c>
    </row>
    <row r="579" spans="31:33" x14ac:dyDescent="0.2">
      <c r="AE579" s="108">
        <f t="shared" si="28"/>
        <v>-564</v>
      </c>
      <c r="AF579" s="15">
        <f t="shared" si="26"/>
        <v>565</v>
      </c>
      <c r="AG579" s="15">
        <f t="shared" si="27"/>
        <v>-1</v>
      </c>
    </row>
    <row r="580" spans="31:33" x14ac:dyDescent="0.2">
      <c r="AE580" s="108">
        <f t="shared" si="28"/>
        <v>-565</v>
      </c>
      <c r="AF580" s="15">
        <f t="shared" ref="AF580:AF643" si="29">IF(AF579&gt;=1,AF579+1,IF(AE580=0,1,-1))</f>
        <v>566</v>
      </c>
      <c r="AG580" s="15">
        <f t="shared" ref="AG580:AG643" si="30">IF(AND(AG579&gt;=1,AG579&lt;$AB$3),AG579+1,IF(AE580=0,1,-1))</f>
        <v>-1</v>
      </c>
    </row>
    <row r="581" spans="31:33" x14ac:dyDescent="0.2">
      <c r="AE581" s="108">
        <f t="shared" ref="AE581:AE644" si="31">AE580-1</f>
        <v>-566</v>
      </c>
      <c r="AF581" s="15">
        <f t="shared" si="29"/>
        <v>567</v>
      </c>
      <c r="AG581" s="15">
        <f t="shared" si="30"/>
        <v>-1</v>
      </c>
    </row>
    <row r="582" spans="31:33" x14ac:dyDescent="0.2">
      <c r="AE582" s="108">
        <f t="shared" si="31"/>
        <v>-567</v>
      </c>
      <c r="AF582" s="15">
        <f t="shared" si="29"/>
        <v>568</v>
      </c>
      <c r="AG582" s="15">
        <f t="shared" si="30"/>
        <v>-1</v>
      </c>
    </row>
    <row r="583" spans="31:33" x14ac:dyDescent="0.2">
      <c r="AE583" s="108">
        <f t="shared" si="31"/>
        <v>-568</v>
      </c>
      <c r="AF583" s="15">
        <f t="shared" si="29"/>
        <v>569</v>
      </c>
      <c r="AG583" s="15">
        <f t="shared" si="30"/>
        <v>-1</v>
      </c>
    </row>
    <row r="584" spans="31:33" x14ac:dyDescent="0.2">
      <c r="AE584" s="108">
        <f t="shared" si="31"/>
        <v>-569</v>
      </c>
      <c r="AF584" s="15">
        <f t="shared" si="29"/>
        <v>570</v>
      </c>
      <c r="AG584" s="15">
        <f t="shared" si="30"/>
        <v>-1</v>
      </c>
    </row>
    <row r="585" spans="31:33" x14ac:dyDescent="0.2">
      <c r="AE585" s="108">
        <f t="shared" si="31"/>
        <v>-570</v>
      </c>
      <c r="AF585" s="15">
        <f t="shared" si="29"/>
        <v>571</v>
      </c>
      <c r="AG585" s="15">
        <f t="shared" si="30"/>
        <v>-1</v>
      </c>
    </row>
    <row r="586" spans="31:33" x14ac:dyDescent="0.2">
      <c r="AE586" s="108">
        <f t="shared" si="31"/>
        <v>-571</v>
      </c>
      <c r="AF586" s="15">
        <f t="shared" si="29"/>
        <v>572</v>
      </c>
      <c r="AG586" s="15">
        <f t="shared" si="30"/>
        <v>-1</v>
      </c>
    </row>
    <row r="587" spans="31:33" x14ac:dyDescent="0.2">
      <c r="AE587" s="108">
        <f t="shared" si="31"/>
        <v>-572</v>
      </c>
      <c r="AF587" s="15">
        <f t="shared" si="29"/>
        <v>573</v>
      </c>
      <c r="AG587" s="15">
        <f t="shared" si="30"/>
        <v>-1</v>
      </c>
    </row>
    <row r="588" spans="31:33" x14ac:dyDescent="0.2">
      <c r="AE588" s="108">
        <f t="shared" si="31"/>
        <v>-573</v>
      </c>
      <c r="AF588" s="15">
        <f t="shared" si="29"/>
        <v>574</v>
      </c>
      <c r="AG588" s="15">
        <f t="shared" si="30"/>
        <v>-1</v>
      </c>
    </row>
    <row r="589" spans="31:33" x14ac:dyDescent="0.2">
      <c r="AE589" s="108">
        <f t="shared" si="31"/>
        <v>-574</v>
      </c>
      <c r="AF589" s="15">
        <f t="shared" si="29"/>
        <v>575</v>
      </c>
      <c r="AG589" s="15">
        <f t="shared" si="30"/>
        <v>-1</v>
      </c>
    </row>
    <row r="590" spans="31:33" x14ac:dyDescent="0.2">
      <c r="AE590" s="108">
        <f t="shared" si="31"/>
        <v>-575</v>
      </c>
      <c r="AF590" s="15">
        <f t="shared" si="29"/>
        <v>576</v>
      </c>
      <c r="AG590" s="15">
        <f t="shared" si="30"/>
        <v>-1</v>
      </c>
    </row>
    <row r="591" spans="31:33" x14ac:dyDescent="0.2">
      <c r="AE591" s="108">
        <f t="shared" si="31"/>
        <v>-576</v>
      </c>
      <c r="AF591" s="15">
        <f t="shared" si="29"/>
        <v>577</v>
      </c>
      <c r="AG591" s="15">
        <f t="shared" si="30"/>
        <v>-1</v>
      </c>
    </row>
    <row r="592" spans="31:33" x14ac:dyDescent="0.2">
      <c r="AE592" s="108">
        <f t="shared" si="31"/>
        <v>-577</v>
      </c>
      <c r="AF592" s="15">
        <f t="shared" si="29"/>
        <v>578</v>
      </c>
      <c r="AG592" s="15">
        <f t="shared" si="30"/>
        <v>-1</v>
      </c>
    </row>
    <row r="593" spans="31:33" x14ac:dyDescent="0.2">
      <c r="AE593" s="108">
        <f t="shared" si="31"/>
        <v>-578</v>
      </c>
      <c r="AF593" s="15">
        <f t="shared" si="29"/>
        <v>579</v>
      </c>
      <c r="AG593" s="15">
        <f t="shared" si="30"/>
        <v>-1</v>
      </c>
    </row>
    <row r="594" spans="31:33" x14ac:dyDescent="0.2">
      <c r="AE594" s="108">
        <f t="shared" si="31"/>
        <v>-579</v>
      </c>
      <c r="AF594" s="15">
        <f t="shared" si="29"/>
        <v>580</v>
      </c>
      <c r="AG594" s="15">
        <f t="shared" si="30"/>
        <v>-1</v>
      </c>
    </row>
    <row r="595" spans="31:33" x14ac:dyDescent="0.2">
      <c r="AE595" s="108">
        <f t="shared" si="31"/>
        <v>-580</v>
      </c>
      <c r="AF595" s="15">
        <f t="shared" si="29"/>
        <v>581</v>
      </c>
      <c r="AG595" s="15">
        <f t="shared" si="30"/>
        <v>-1</v>
      </c>
    </row>
    <row r="596" spans="31:33" x14ac:dyDescent="0.2">
      <c r="AE596" s="108">
        <f t="shared" si="31"/>
        <v>-581</v>
      </c>
      <c r="AF596" s="15">
        <f t="shared" si="29"/>
        <v>582</v>
      </c>
      <c r="AG596" s="15">
        <f t="shared" si="30"/>
        <v>-1</v>
      </c>
    </row>
    <row r="597" spans="31:33" x14ac:dyDescent="0.2">
      <c r="AE597" s="108">
        <f t="shared" si="31"/>
        <v>-582</v>
      </c>
      <c r="AF597" s="15">
        <f t="shared" si="29"/>
        <v>583</v>
      </c>
      <c r="AG597" s="15">
        <f t="shared" si="30"/>
        <v>-1</v>
      </c>
    </row>
    <row r="598" spans="31:33" x14ac:dyDescent="0.2">
      <c r="AE598" s="108">
        <f t="shared" si="31"/>
        <v>-583</v>
      </c>
      <c r="AF598" s="15">
        <f t="shared" si="29"/>
        <v>584</v>
      </c>
      <c r="AG598" s="15">
        <f t="shared" si="30"/>
        <v>-1</v>
      </c>
    </row>
    <row r="599" spans="31:33" x14ac:dyDescent="0.2">
      <c r="AE599" s="108">
        <f t="shared" si="31"/>
        <v>-584</v>
      </c>
      <c r="AF599" s="15">
        <f t="shared" si="29"/>
        <v>585</v>
      </c>
      <c r="AG599" s="15">
        <f t="shared" si="30"/>
        <v>-1</v>
      </c>
    </row>
    <row r="600" spans="31:33" x14ac:dyDescent="0.2">
      <c r="AE600" s="108">
        <f t="shared" si="31"/>
        <v>-585</v>
      </c>
      <c r="AF600" s="15">
        <f t="shared" si="29"/>
        <v>586</v>
      </c>
      <c r="AG600" s="15">
        <f t="shared" si="30"/>
        <v>-1</v>
      </c>
    </row>
    <row r="601" spans="31:33" x14ac:dyDescent="0.2">
      <c r="AE601" s="108">
        <f t="shared" si="31"/>
        <v>-586</v>
      </c>
      <c r="AF601" s="15">
        <f t="shared" si="29"/>
        <v>587</v>
      </c>
      <c r="AG601" s="15">
        <f t="shared" si="30"/>
        <v>-1</v>
      </c>
    </row>
    <row r="602" spans="31:33" x14ac:dyDescent="0.2">
      <c r="AE602" s="108">
        <f t="shared" si="31"/>
        <v>-587</v>
      </c>
      <c r="AF602" s="15">
        <f t="shared" si="29"/>
        <v>588</v>
      </c>
      <c r="AG602" s="15">
        <f t="shared" si="30"/>
        <v>-1</v>
      </c>
    </row>
    <row r="603" spans="31:33" x14ac:dyDescent="0.2">
      <c r="AE603" s="108">
        <f t="shared" si="31"/>
        <v>-588</v>
      </c>
      <c r="AF603" s="15">
        <f t="shared" si="29"/>
        <v>589</v>
      </c>
      <c r="AG603" s="15">
        <f t="shared" si="30"/>
        <v>-1</v>
      </c>
    </row>
    <row r="604" spans="31:33" x14ac:dyDescent="0.2">
      <c r="AE604" s="108">
        <f t="shared" si="31"/>
        <v>-589</v>
      </c>
      <c r="AF604" s="15">
        <f t="shared" si="29"/>
        <v>590</v>
      </c>
      <c r="AG604" s="15">
        <f t="shared" si="30"/>
        <v>-1</v>
      </c>
    </row>
    <row r="605" spans="31:33" x14ac:dyDescent="0.2">
      <c r="AE605" s="108">
        <f t="shared" si="31"/>
        <v>-590</v>
      </c>
      <c r="AF605" s="15">
        <f t="shared" si="29"/>
        <v>591</v>
      </c>
      <c r="AG605" s="15">
        <f t="shared" si="30"/>
        <v>-1</v>
      </c>
    </row>
    <row r="606" spans="31:33" x14ac:dyDescent="0.2">
      <c r="AE606" s="108">
        <f t="shared" si="31"/>
        <v>-591</v>
      </c>
      <c r="AF606" s="15">
        <f t="shared" si="29"/>
        <v>592</v>
      </c>
      <c r="AG606" s="15">
        <f t="shared" si="30"/>
        <v>-1</v>
      </c>
    </row>
    <row r="607" spans="31:33" x14ac:dyDescent="0.2">
      <c r="AE607" s="108">
        <f t="shared" si="31"/>
        <v>-592</v>
      </c>
      <c r="AF607" s="15">
        <f t="shared" si="29"/>
        <v>593</v>
      </c>
      <c r="AG607" s="15">
        <f t="shared" si="30"/>
        <v>-1</v>
      </c>
    </row>
    <row r="608" spans="31:33" x14ac:dyDescent="0.2">
      <c r="AE608" s="108">
        <f t="shared" si="31"/>
        <v>-593</v>
      </c>
      <c r="AF608" s="15">
        <f t="shared" si="29"/>
        <v>594</v>
      </c>
      <c r="AG608" s="15">
        <f t="shared" si="30"/>
        <v>-1</v>
      </c>
    </row>
    <row r="609" spans="31:33" x14ac:dyDescent="0.2">
      <c r="AE609" s="108">
        <f t="shared" si="31"/>
        <v>-594</v>
      </c>
      <c r="AF609" s="15">
        <f t="shared" si="29"/>
        <v>595</v>
      </c>
      <c r="AG609" s="15">
        <f t="shared" si="30"/>
        <v>-1</v>
      </c>
    </row>
    <row r="610" spans="31:33" x14ac:dyDescent="0.2">
      <c r="AE610" s="108">
        <f t="shared" si="31"/>
        <v>-595</v>
      </c>
      <c r="AF610" s="15">
        <f t="shared" si="29"/>
        <v>596</v>
      </c>
      <c r="AG610" s="15">
        <f t="shared" si="30"/>
        <v>-1</v>
      </c>
    </row>
    <row r="611" spans="31:33" x14ac:dyDescent="0.2">
      <c r="AE611" s="108">
        <f t="shared" si="31"/>
        <v>-596</v>
      </c>
      <c r="AF611" s="15">
        <f t="shared" si="29"/>
        <v>597</v>
      </c>
      <c r="AG611" s="15">
        <f t="shared" si="30"/>
        <v>-1</v>
      </c>
    </row>
    <row r="612" spans="31:33" x14ac:dyDescent="0.2">
      <c r="AE612" s="108">
        <f t="shared" si="31"/>
        <v>-597</v>
      </c>
      <c r="AF612" s="15">
        <f t="shared" si="29"/>
        <v>598</v>
      </c>
      <c r="AG612" s="15">
        <f t="shared" si="30"/>
        <v>-1</v>
      </c>
    </row>
    <row r="613" spans="31:33" x14ac:dyDescent="0.2">
      <c r="AE613" s="108">
        <f t="shared" si="31"/>
        <v>-598</v>
      </c>
      <c r="AF613" s="15">
        <f t="shared" si="29"/>
        <v>599</v>
      </c>
      <c r="AG613" s="15">
        <f t="shared" si="30"/>
        <v>-1</v>
      </c>
    </row>
    <row r="614" spans="31:33" x14ac:dyDescent="0.2">
      <c r="AE614" s="108">
        <f t="shared" si="31"/>
        <v>-599</v>
      </c>
      <c r="AF614" s="15">
        <f t="shared" si="29"/>
        <v>600</v>
      </c>
      <c r="AG614" s="15">
        <f t="shared" si="30"/>
        <v>-1</v>
      </c>
    </row>
    <row r="615" spans="31:33" x14ac:dyDescent="0.2">
      <c r="AE615" s="108">
        <f t="shared" si="31"/>
        <v>-600</v>
      </c>
      <c r="AF615" s="15">
        <f t="shared" si="29"/>
        <v>601</v>
      </c>
      <c r="AG615" s="15">
        <f t="shared" si="30"/>
        <v>-1</v>
      </c>
    </row>
    <row r="616" spans="31:33" x14ac:dyDescent="0.2">
      <c r="AE616" s="108">
        <f t="shared" si="31"/>
        <v>-601</v>
      </c>
      <c r="AF616" s="15">
        <f t="shared" si="29"/>
        <v>602</v>
      </c>
      <c r="AG616" s="15">
        <f t="shared" si="30"/>
        <v>-1</v>
      </c>
    </row>
    <row r="617" spans="31:33" x14ac:dyDescent="0.2">
      <c r="AE617" s="108">
        <f t="shared" si="31"/>
        <v>-602</v>
      </c>
      <c r="AF617" s="15">
        <f t="shared" si="29"/>
        <v>603</v>
      </c>
      <c r="AG617" s="15">
        <f t="shared" si="30"/>
        <v>-1</v>
      </c>
    </row>
    <row r="618" spans="31:33" x14ac:dyDescent="0.2">
      <c r="AE618" s="108">
        <f t="shared" si="31"/>
        <v>-603</v>
      </c>
      <c r="AF618" s="15">
        <f t="shared" si="29"/>
        <v>604</v>
      </c>
      <c r="AG618" s="15">
        <f t="shared" si="30"/>
        <v>-1</v>
      </c>
    </row>
    <row r="619" spans="31:33" x14ac:dyDescent="0.2">
      <c r="AE619" s="108">
        <f t="shared" si="31"/>
        <v>-604</v>
      </c>
      <c r="AF619" s="15">
        <f t="shared" si="29"/>
        <v>605</v>
      </c>
      <c r="AG619" s="15">
        <f t="shared" si="30"/>
        <v>-1</v>
      </c>
    </row>
    <row r="620" spans="31:33" x14ac:dyDescent="0.2">
      <c r="AE620" s="108">
        <f t="shared" si="31"/>
        <v>-605</v>
      </c>
      <c r="AF620" s="15">
        <f t="shared" si="29"/>
        <v>606</v>
      </c>
      <c r="AG620" s="15">
        <f t="shared" si="30"/>
        <v>-1</v>
      </c>
    </row>
    <row r="621" spans="31:33" x14ac:dyDescent="0.2">
      <c r="AE621" s="108">
        <f t="shared" si="31"/>
        <v>-606</v>
      </c>
      <c r="AF621" s="15">
        <f t="shared" si="29"/>
        <v>607</v>
      </c>
      <c r="AG621" s="15">
        <f t="shared" si="30"/>
        <v>-1</v>
      </c>
    </row>
    <row r="622" spans="31:33" x14ac:dyDescent="0.2">
      <c r="AE622" s="108">
        <f t="shared" si="31"/>
        <v>-607</v>
      </c>
      <c r="AF622" s="15">
        <f t="shared" si="29"/>
        <v>608</v>
      </c>
      <c r="AG622" s="15">
        <f t="shared" si="30"/>
        <v>-1</v>
      </c>
    </row>
    <row r="623" spans="31:33" x14ac:dyDescent="0.2">
      <c r="AE623" s="108">
        <f t="shared" si="31"/>
        <v>-608</v>
      </c>
      <c r="AF623" s="15">
        <f t="shared" si="29"/>
        <v>609</v>
      </c>
      <c r="AG623" s="15">
        <f t="shared" si="30"/>
        <v>-1</v>
      </c>
    </row>
    <row r="624" spans="31:33" x14ac:dyDescent="0.2">
      <c r="AE624" s="108">
        <f t="shared" si="31"/>
        <v>-609</v>
      </c>
      <c r="AF624" s="15">
        <f t="shared" si="29"/>
        <v>610</v>
      </c>
      <c r="AG624" s="15">
        <f t="shared" si="30"/>
        <v>-1</v>
      </c>
    </row>
    <row r="625" spans="31:33" x14ac:dyDescent="0.2">
      <c r="AE625" s="108">
        <f t="shared" si="31"/>
        <v>-610</v>
      </c>
      <c r="AF625" s="15">
        <f t="shared" si="29"/>
        <v>611</v>
      </c>
      <c r="AG625" s="15">
        <f t="shared" si="30"/>
        <v>-1</v>
      </c>
    </row>
    <row r="626" spans="31:33" x14ac:dyDescent="0.2">
      <c r="AE626" s="108">
        <f t="shared" si="31"/>
        <v>-611</v>
      </c>
      <c r="AF626" s="15">
        <f t="shared" si="29"/>
        <v>612</v>
      </c>
      <c r="AG626" s="15">
        <f t="shared" si="30"/>
        <v>-1</v>
      </c>
    </row>
    <row r="627" spans="31:33" x14ac:dyDescent="0.2">
      <c r="AE627" s="108">
        <f t="shared" si="31"/>
        <v>-612</v>
      </c>
      <c r="AF627" s="15">
        <f t="shared" si="29"/>
        <v>613</v>
      </c>
      <c r="AG627" s="15">
        <f t="shared" si="30"/>
        <v>-1</v>
      </c>
    </row>
    <row r="628" spans="31:33" x14ac:dyDescent="0.2">
      <c r="AE628" s="108">
        <f t="shared" si="31"/>
        <v>-613</v>
      </c>
      <c r="AF628" s="15">
        <f t="shared" si="29"/>
        <v>614</v>
      </c>
      <c r="AG628" s="15">
        <f t="shared" si="30"/>
        <v>-1</v>
      </c>
    </row>
    <row r="629" spans="31:33" x14ac:dyDescent="0.2">
      <c r="AE629" s="108">
        <f t="shared" si="31"/>
        <v>-614</v>
      </c>
      <c r="AF629" s="15">
        <f t="shared" si="29"/>
        <v>615</v>
      </c>
      <c r="AG629" s="15">
        <f t="shared" si="30"/>
        <v>-1</v>
      </c>
    </row>
    <row r="630" spans="31:33" x14ac:dyDescent="0.2">
      <c r="AE630" s="108">
        <f t="shared" si="31"/>
        <v>-615</v>
      </c>
      <c r="AF630" s="15">
        <f t="shared" si="29"/>
        <v>616</v>
      </c>
      <c r="AG630" s="15">
        <f t="shared" si="30"/>
        <v>-1</v>
      </c>
    </row>
    <row r="631" spans="31:33" x14ac:dyDescent="0.2">
      <c r="AE631" s="108">
        <f t="shared" si="31"/>
        <v>-616</v>
      </c>
      <c r="AF631" s="15">
        <f t="shared" si="29"/>
        <v>617</v>
      </c>
      <c r="AG631" s="15">
        <f t="shared" si="30"/>
        <v>-1</v>
      </c>
    </row>
    <row r="632" spans="31:33" x14ac:dyDescent="0.2">
      <c r="AE632" s="108">
        <f t="shared" si="31"/>
        <v>-617</v>
      </c>
      <c r="AF632" s="15">
        <f t="shared" si="29"/>
        <v>618</v>
      </c>
      <c r="AG632" s="15">
        <f t="shared" si="30"/>
        <v>-1</v>
      </c>
    </row>
    <row r="633" spans="31:33" x14ac:dyDescent="0.2">
      <c r="AE633" s="108">
        <f t="shared" si="31"/>
        <v>-618</v>
      </c>
      <c r="AF633" s="15">
        <f t="shared" si="29"/>
        <v>619</v>
      </c>
      <c r="AG633" s="15">
        <f t="shared" si="30"/>
        <v>-1</v>
      </c>
    </row>
    <row r="634" spans="31:33" x14ac:dyDescent="0.2">
      <c r="AE634" s="108">
        <f t="shared" si="31"/>
        <v>-619</v>
      </c>
      <c r="AF634" s="15">
        <f t="shared" si="29"/>
        <v>620</v>
      </c>
      <c r="AG634" s="15">
        <f t="shared" si="30"/>
        <v>-1</v>
      </c>
    </row>
    <row r="635" spans="31:33" x14ac:dyDescent="0.2">
      <c r="AE635" s="108">
        <f t="shared" si="31"/>
        <v>-620</v>
      </c>
      <c r="AF635" s="15">
        <f t="shared" si="29"/>
        <v>621</v>
      </c>
      <c r="AG635" s="15">
        <f t="shared" si="30"/>
        <v>-1</v>
      </c>
    </row>
    <row r="636" spans="31:33" x14ac:dyDescent="0.2">
      <c r="AE636" s="108">
        <f t="shared" si="31"/>
        <v>-621</v>
      </c>
      <c r="AF636" s="15">
        <f t="shared" si="29"/>
        <v>622</v>
      </c>
      <c r="AG636" s="15">
        <f t="shared" si="30"/>
        <v>-1</v>
      </c>
    </row>
    <row r="637" spans="31:33" x14ac:dyDescent="0.2">
      <c r="AE637" s="108">
        <f t="shared" si="31"/>
        <v>-622</v>
      </c>
      <c r="AF637" s="15">
        <f t="shared" si="29"/>
        <v>623</v>
      </c>
      <c r="AG637" s="15">
        <f t="shared" si="30"/>
        <v>-1</v>
      </c>
    </row>
    <row r="638" spans="31:33" x14ac:dyDescent="0.2">
      <c r="AE638" s="108">
        <f t="shared" si="31"/>
        <v>-623</v>
      </c>
      <c r="AF638" s="15">
        <f t="shared" si="29"/>
        <v>624</v>
      </c>
      <c r="AG638" s="15">
        <f t="shared" si="30"/>
        <v>-1</v>
      </c>
    </row>
    <row r="639" spans="31:33" x14ac:dyDescent="0.2">
      <c r="AE639" s="108">
        <f t="shared" si="31"/>
        <v>-624</v>
      </c>
      <c r="AF639" s="15">
        <f t="shared" si="29"/>
        <v>625</v>
      </c>
      <c r="AG639" s="15">
        <f t="shared" si="30"/>
        <v>-1</v>
      </c>
    </row>
    <row r="640" spans="31:33" x14ac:dyDescent="0.2">
      <c r="AE640" s="108">
        <f t="shared" si="31"/>
        <v>-625</v>
      </c>
      <c r="AF640" s="15">
        <f t="shared" si="29"/>
        <v>626</v>
      </c>
      <c r="AG640" s="15">
        <f t="shared" si="30"/>
        <v>-1</v>
      </c>
    </row>
    <row r="641" spans="31:33" x14ac:dyDescent="0.2">
      <c r="AE641" s="108">
        <f t="shared" si="31"/>
        <v>-626</v>
      </c>
      <c r="AF641" s="15">
        <f t="shared" si="29"/>
        <v>627</v>
      </c>
      <c r="AG641" s="15">
        <f t="shared" si="30"/>
        <v>-1</v>
      </c>
    </row>
    <row r="642" spans="31:33" x14ac:dyDescent="0.2">
      <c r="AE642" s="108">
        <f t="shared" si="31"/>
        <v>-627</v>
      </c>
      <c r="AF642" s="15">
        <f t="shared" si="29"/>
        <v>628</v>
      </c>
      <c r="AG642" s="15">
        <f t="shared" si="30"/>
        <v>-1</v>
      </c>
    </row>
    <row r="643" spans="31:33" x14ac:dyDescent="0.2">
      <c r="AE643" s="108">
        <f t="shared" si="31"/>
        <v>-628</v>
      </c>
      <c r="AF643" s="15">
        <f t="shared" si="29"/>
        <v>629</v>
      </c>
      <c r="AG643" s="15">
        <f t="shared" si="30"/>
        <v>-1</v>
      </c>
    </row>
    <row r="644" spans="31:33" x14ac:dyDescent="0.2">
      <c r="AE644" s="108">
        <f t="shared" si="31"/>
        <v>-629</v>
      </c>
      <c r="AF644" s="15">
        <f t="shared" ref="AF644:AF707" si="32">IF(AF643&gt;=1,AF643+1,IF(AE644=0,1,-1))</f>
        <v>630</v>
      </c>
      <c r="AG644" s="15">
        <f t="shared" ref="AG644:AG707" si="33">IF(AND(AG643&gt;=1,AG643&lt;$AB$3),AG643+1,IF(AE644=0,1,-1))</f>
        <v>-1</v>
      </c>
    </row>
    <row r="645" spans="31:33" x14ac:dyDescent="0.2">
      <c r="AE645" s="108">
        <f t="shared" ref="AE645:AE708" si="34">AE644-1</f>
        <v>-630</v>
      </c>
      <c r="AF645" s="15">
        <f t="shared" si="32"/>
        <v>631</v>
      </c>
      <c r="AG645" s="15">
        <f t="shared" si="33"/>
        <v>-1</v>
      </c>
    </row>
    <row r="646" spans="31:33" x14ac:dyDescent="0.2">
      <c r="AE646" s="108">
        <f t="shared" si="34"/>
        <v>-631</v>
      </c>
      <c r="AF646" s="15">
        <f t="shared" si="32"/>
        <v>632</v>
      </c>
      <c r="AG646" s="15">
        <f t="shared" si="33"/>
        <v>-1</v>
      </c>
    </row>
    <row r="647" spans="31:33" x14ac:dyDescent="0.2">
      <c r="AE647" s="108">
        <f t="shared" si="34"/>
        <v>-632</v>
      </c>
      <c r="AF647" s="15">
        <f t="shared" si="32"/>
        <v>633</v>
      </c>
      <c r="AG647" s="15">
        <f t="shared" si="33"/>
        <v>-1</v>
      </c>
    </row>
    <row r="648" spans="31:33" x14ac:dyDescent="0.2">
      <c r="AE648" s="108">
        <f t="shared" si="34"/>
        <v>-633</v>
      </c>
      <c r="AF648" s="15">
        <f t="shared" si="32"/>
        <v>634</v>
      </c>
      <c r="AG648" s="15">
        <f t="shared" si="33"/>
        <v>-1</v>
      </c>
    </row>
    <row r="649" spans="31:33" x14ac:dyDescent="0.2">
      <c r="AE649" s="108">
        <f t="shared" si="34"/>
        <v>-634</v>
      </c>
      <c r="AF649" s="15">
        <f t="shared" si="32"/>
        <v>635</v>
      </c>
      <c r="AG649" s="15">
        <f t="shared" si="33"/>
        <v>-1</v>
      </c>
    </row>
    <row r="650" spans="31:33" x14ac:dyDescent="0.2">
      <c r="AE650" s="108">
        <f t="shared" si="34"/>
        <v>-635</v>
      </c>
      <c r="AF650" s="15">
        <f t="shared" si="32"/>
        <v>636</v>
      </c>
      <c r="AG650" s="15">
        <f t="shared" si="33"/>
        <v>-1</v>
      </c>
    </row>
    <row r="651" spans="31:33" x14ac:dyDescent="0.2">
      <c r="AE651" s="108">
        <f t="shared" si="34"/>
        <v>-636</v>
      </c>
      <c r="AF651" s="15">
        <f t="shared" si="32"/>
        <v>637</v>
      </c>
      <c r="AG651" s="15">
        <f t="shared" si="33"/>
        <v>-1</v>
      </c>
    </row>
    <row r="652" spans="31:33" x14ac:dyDescent="0.2">
      <c r="AE652" s="108">
        <f t="shared" si="34"/>
        <v>-637</v>
      </c>
      <c r="AF652" s="15">
        <f t="shared" si="32"/>
        <v>638</v>
      </c>
      <c r="AG652" s="15">
        <f t="shared" si="33"/>
        <v>-1</v>
      </c>
    </row>
    <row r="653" spans="31:33" x14ac:dyDescent="0.2">
      <c r="AE653" s="108">
        <f t="shared" si="34"/>
        <v>-638</v>
      </c>
      <c r="AF653" s="15">
        <f t="shared" si="32"/>
        <v>639</v>
      </c>
      <c r="AG653" s="15">
        <f t="shared" si="33"/>
        <v>-1</v>
      </c>
    </row>
    <row r="654" spans="31:33" x14ac:dyDescent="0.2">
      <c r="AE654" s="108">
        <f t="shared" si="34"/>
        <v>-639</v>
      </c>
      <c r="AF654" s="15">
        <f t="shared" si="32"/>
        <v>640</v>
      </c>
      <c r="AG654" s="15">
        <f t="shared" si="33"/>
        <v>-1</v>
      </c>
    </row>
    <row r="655" spans="31:33" x14ac:dyDescent="0.2">
      <c r="AE655" s="108">
        <f t="shared" si="34"/>
        <v>-640</v>
      </c>
      <c r="AF655" s="15">
        <f t="shared" si="32"/>
        <v>641</v>
      </c>
      <c r="AG655" s="15">
        <f t="shared" si="33"/>
        <v>-1</v>
      </c>
    </row>
    <row r="656" spans="31:33" x14ac:dyDescent="0.2">
      <c r="AE656" s="108">
        <f t="shared" si="34"/>
        <v>-641</v>
      </c>
      <c r="AF656" s="15">
        <f t="shared" si="32"/>
        <v>642</v>
      </c>
      <c r="AG656" s="15">
        <f t="shared" si="33"/>
        <v>-1</v>
      </c>
    </row>
    <row r="657" spans="31:33" x14ac:dyDescent="0.2">
      <c r="AE657" s="108">
        <f t="shared" si="34"/>
        <v>-642</v>
      </c>
      <c r="AF657" s="15">
        <f t="shared" si="32"/>
        <v>643</v>
      </c>
      <c r="AG657" s="15">
        <f t="shared" si="33"/>
        <v>-1</v>
      </c>
    </row>
    <row r="658" spans="31:33" x14ac:dyDescent="0.2">
      <c r="AE658" s="108">
        <f t="shared" si="34"/>
        <v>-643</v>
      </c>
      <c r="AF658" s="15">
        <f t="shared" si="32"/>
        <v>644</v>
      </c>
      <c r="AG658" s="15">
        <f t="shared" si="33"/>
        <v>-1</v>
      </c>
    </row>
    <row r="659" spans="31:33" x14ac:dyDescent="0.2">
      <c r="AE659" s="108">
        <f t="shared" si="34"/>
        <v>-644</v>
      </c>
      <c r="AF659" s="15">
        <f t="shared" si="32"/>
        <v>645</v>
      </c>
      <c r="AG659" s="15">
        <f t="shared" si="33"/>
        <v>-1</v>
      </c>
    </row>
    <row r="660" spans="31:33" x14ac:dyDescent="0.2">
      <c r="AE660" s="108">
        <f t="shared" si="34"/>
        <v>-645</v>
      </c>
      <c r="AF660" s="15">
        <f t="shared" si="32"/>
        <v>646</v>
      </c>
      <c r="AG660" s="15">
        <f t="shared" si="33"/>
        <v>-1</v>
      </c>
    </row>
    <row r="661" spans="31:33" x14ac:dyDescent="0.2">
      <c r="AE661" s="108">
        <f t="shared" si="34"/>
        <v>-646</v>
      </c>
      <c r="AF661" s="15">
        <f t="shared" si="32"/>
        <v>647</v>
      </c>
      <c r="AG661" s="15">
        <f t="shared" si="33"/>
        <v>-1</v>
      </c>
    </row>
    <row r="662" spans="31:33" x14ac:dyDescent="0.2">
      <c r="AE662" s="108">
        <f t="shared" si="34"/>
        <v>-647</v>
      </c>
      <c r="AF662" s="15">
        <f t="shared" si="32"/>
        <v>648</v>
      </c>
      <c r="AG662" s="15">
        <f t="shared" si="33"/>
        <v>-1</v>
      </c>
    </row>
    <row r="663" spans="31:33" x14ac:dyDescent="0.2">
      <c r="AE663" s="108">
        <f t="shared" si="34"/>
        <v>-648</v>
      </c>
      <c r="AF663" s="15">
        <f t="shared" si="32"/>
        <v>649</v>
      </c>
      <c r="AG663" s="15">
        <f t="shared" si="33"/>
        <v>-1</v>
      </c>
    </row>
    <row r="664" spans="31:33" x14ac:dyDescent="0.2">
      <c r="AE664" s="108">
        <f t="shared" si="34"/>
        <v>-649</v>
      </c>
      <c r="AF664" s="15">
        <f t="shared" si="32"/>
        <v>650</v>
      </c>
      <c r="AG664" s="15">
        <f t="shared" si="33"/>
        <v>-1</v>
      </c>
    </row>
    <row r="665" spans="31:33" x14ac:dyDescent="0.2">
      <c r="AE665" s="108">
        <f t="shared" si="34"/>
        <v>-650</v>
      </c>
      <c r="AF665" s="15">
        <f t="shared" si="32"/>
        <v>651</v>
      </c>
      <c r="AG665" s="15">
        <f t="shared" si="33"/>
        <v>-1</v>
      </c>
    </row>
    <row r="666" spans="31:33" x14ac:dyDescent="0.2">
      <c r="AE666" s="108">
        <f t="shared" si="34"/>
        <v>-651</v>
      </c>
      <c r="AF666" s="15">
        <f t="shared" si="32"/>
        <v>652</v>
      </c>
      <c r="AG666" s="15">
        <f t="shared" si="33"/>
        <v>-1</v>
      </c>
    </row>
    <row r="667" spans="31:33" x14ac:dyDescent="0.2">
      <c r="AE667" s="108">
        <f t="shared" si="34"/>
        <v>-652</v>
      </c>
      <c r="AF667" s="15">
        <f t="shared" si="32"/>
        <v>653</v>
      </c>
      <c r="AG667" s="15">
        <f t="shared" si="33"/>
        <v>-1</v>
      </c>
    </row>
    <row r="668" spans="31:33" x14ac:dyDescent="0.2">
      <c r="AE668" s="108">
        <f t="shared" si="34"/>
        <v>-653</v>
      </c>
      <c r="AF668" s="15">
        <f t="shared" si="32"/>
        <v>654</v>
      </c>
      <c r="AG668" s="15">
        <f t="shared" si="33"/>
        <v>-1</v>
      </c>
    </row>
    <row r="669" spans="31:33" x14ac:dyDescent="0.2">
      <c r="AE669" s="108">
        <f t="shared" si="34"/>
        <v>-654</v>
      </c>
      <c r="AF669" s="15">
        <f t="shared" si="32"/>
        <v>655</v>
      </c>
      <c r="AG669" s="15">
        <f t="shared" si="33"/>
        <v>-1</v>
      </c>
    </row>
    <row r="670" spans="31:33" x14ac:dyDescent="0.2">
      <c r="AE670" s="108">
        <f t="shared" si="34"/>
        <v>-655</v>
      </c>
      <c r="AF670" s="15">
        <f t="shared" si="32"/>
        <v>656</v>
      </c>
      <c r="AG670" s="15">
        <f t="shared" si="33"/>
        <v>-1</v>
      </c>
    </row>
    <row r="671" spans="31:33" x14ac:dyDescent="0.2">
      <c r="AE671" s="108">
        <f t="shared" si="34"/>
        <v>-656</v>
      </c>
      <c r="AF671" s="15">
        <f t="shared" si="32"/>
        <v>657</v>
      </c>
      <c r="AG671" s="15">
        <f t="shared" si="33"/>
        <v>-1</v>
      </c>
    </row>
    <row r="672" spans="31:33" x14ac:dyDescent="0.2">
      <c r="AE672" s="108">
        <f t="shared" si="34"/>
        <v>-657</v>
      </c>
      <c r="AF672" s="15">
        <f t="shared" si="32"/>
        <v>658</v>
      </c>
      <c r="AG672" s="15">
        <f t="shared" si="33"/>
        <v>-1</v>
      </c>
    </row>
    <row r="673" spans="31:33" x14ac:dyDescent="0.2">
      <c r="AE673" s="108">
        <f t="shared" si="34"/>
        <v>-658</v>
      </c>
      <c r="AF673" s="15">
        <f t="shared" si="32"/>
        <v>659</v>
      </c>
      <c r="AG673" s="15">
        <f t="shared" si="33"/>
        <v>-1</v>
      </c>
    </row>
    <row r="674" spans="31:33" x14ac:dyDescent="0.2">
      <c r="AE674" s="108">
        <f t="shared" si="34"/>
        <v>-659</v>
      </c>
      <c r="AF674" s="15">
        <f t="shared" si="32"/>
        <v>660</v>
      </c>
      <c r="AG674" s="15">
        <f t="shared" si="33"/>
        <v>-1</v>
      </c>
    </row>
    <row r="675" spans="31:33" x14ac:dyDescent="0.2">
      <c r="AE675" s="108">
        <f t="shared" si="34"/>
        <v>-660</v>
      </c>
      <c r="AF675" s="15">
        <f t="shared" si="32"/>
        <v>661</v>
      </c>
      <c r="AG675" s="15">
        <f t="shared" si="33"/>
        <v>-1</v>
      </c>
    </row>
    <row r="676" spans="31:33" x14ac:dyDescent="0.2">
      <c r="AE676" s="108">
        <f t="shared" si="34"/>
        <v>-661</v>
      </c>
      <c r="AF676" s="15">
        <f t="shared" si="32"/>
        <v>662</v>
      </c>
      <c r="AG676" s="15">
        <f t="shared" si="33"/>
        <v>-1</v>
      </c>
    </row>
    <row r="677" spans="31:33" x14ac:dyDescent="0.2">
      <c r="AE677" s="108">
        <f t="shared" si="34"/>
        <v>-662</v>
      </c>
      <c r="AF677" s="15">
        <f t="shared" si="32"/>
        <v>663</v>
      </c>
      <c r="AG677" s="15">
        <f t="shared" si="33"/>
        <v>-1</v>
      </c>
    </row>
    <row r="678" spans="31:33" x14ac:dyDescent="0.2">
      <c r="AE678" s="108">
        <f t="shared" si="34"/>
        <v>-663</v>
      </c>
      <c r="AF678" s="15">
        <f t="shared" si="32"/>
        <v>664</v>
      </c>
      <c r="AG678" s="15">
        <f t="shared" si="33"/>
        <v>-1</v>
      </c>
    </row>
    <row r="679" spans="31:33" x14ac:dyDescent="0.2">
      <c r="AE679" s="108">
        <f t="shared" si="34"/>
        <v>-664</v>
      </c>
      <c r="AF679" s="15">
        <f t="shared" si="32"/>
        <v>665</v>
      </c>
      <c r="AG679" s="15">
        <f t="shared" si="33"/>
        <v>-1</v>
      </c>
    </row>
    <row r="680" spans="31:33" x14ac:dyDescent="0.2">
      <c r="AE680" s="108">
        <f t="shared" si="34"/>
        <v>-665</v>
      </c>
      <c r="AF680" s="15">
        <f t="shared" si="32"/>
        <v>666</v>
      </c>
      <c r="AG680" s="15">
        <f t="shared" si="33"/>
        <v>-1</v>
      </c>
    </row>
    <row r="681" spans="31:33" x14ac:dyDescent="0.2">
      <c r="AE681" s="108">
        <f t="shared" si="34"/>
        <v>-666</v>
      </c>
      <c r="AF681" s="15">
        <f t="shared" si="32"/>
        <v>667</v>
      </c>
      <c r="AG681" s="15">
        <f t="shared" si="33"/>
        <v>-1</v>
      </c>
    </row>
    <row r="682" spans="31:33" x14ac:dyDescent="0.2">
      <c r="AE682" s="108">
        <f t="shared" si="34"/>
        <v>-667</v>
      </c>
      <c r="AF682" s="15">
        <f t="shared" si="32"/>
        <v>668</v>
      </c>
      <c r="AG682" s="15">
        <f t="shared" si="33"/>
        <v>-1</v>
      </c>
    </row>
    <row r="683" spans="31:33" x14ac:dyDescent="0.2">
      <c r="AE683" s="108">
        <f t="shared" si="34"/>
        <v>-668</v>
      </c>
      <c r="AF683" s="15">
        <f t="shared" si="32"/>
        <v>669</v>
      </c>
      <c r="AG683" s="15">
        <f t="shared" si="33"/>
        <v>-1</v>
      </c>
    </row>
    <row r="684" spans="31:33" x14ac:dyDescent="0.2">
      <c r="AE684" s="108">
        <f t="shared" si="34"/>
        <v>-669</v>
      </c>
      <c r="AF684" s="15">
        <f t="shared" si="32"/>
        <v>670</v>
      </c>
      <c r="AG684" s="15">
        <f t="shared" si="33"/>
        <v>-1</v>
      </c>
    </row>
    <row r="685" spans="31:33" x14ac:dyDescent="0.2">
      <c r="AE685" s="108">
        <f t="shared" si="34"/>
        <v>-670</v>
      </c>
      <c r="AF685" s="15">
        <f t="shared" si="32"/>
        <v>671</v>
      </c>
      <c r="AG685" s="15">
        <f t="shared" si="33"/>
        <v>-1</v>
      </c>
    </row>
    <row r="686" spans="31:33" x14ac:dyDescent="0.2">
      <c r="AE686" s="108">
        <f t="shared" si="34"/>
        <v>-671</v>
      </c>
      <c r="AF686" s="15">
        <f t="shared" si="32"/>
        <v>672</v>
      </c>
      <c r="AG686" s="15">
        <f t="shared" si="33"/>
        <v>-1</v>
      </c>
    </row>
    <row r="687" spans="31:33" x14ac:dyDescent="0.2">
      <c r="AE687" s="108">
        <f t="shared" si="34"/>
        <v>-672</v>
      </c>
      <c r="AF687" s="15">
        <f t="shared" si="32"/>
        <v>673</v>
      </c>
      <c r="AG687" s="15">
        <f t="shared" si="33"/>
        <v>-1</v>
      </c>
    </row>
    <row r="688" spans="31:33" x14ac:dyDescent="0.2">
      <c r="AE688" s="108">
        <f t="shared" si="34"/>
        <v>-673</v>
      </c>
      <c r="AF688" s="15">
        <f t="shared" si="32"/>
        <v>674</v>
      </c>
      <c r="AG688" s="15">
        <f t="shared" si="33"/>
        <v>-1</v>
      </c>
    </row>
    <row r="689" spans="31:33" x14ac:dyDescent="0.2">
      <c r="AE689" s="108">
        <f t="shared" si="34"/>
        <v>-674</v>
      </c>
      <c r="AF689" s="15">
        <f t="shared" si="32"/>
        <v>675</v>
      </c>
      <c r="AG689" s="15">
        <f t="shared" si="33"/>
        <v>-1</v>
      </c>
    </row>
    <row r="690" spans="31:33" x14ac:dyDescent="0.2">
      <c r="AE690" s="108">
        <f t="shared" si="34"/>
        <v>-675</v>
      </c>
      <c r="AF690" s="15">
        <f t="shared" si="32"/>
        <v>676</v>
      </c>
      <c r="AG690" s="15">
        <f t="shared" si="33"/>
        <v>-1</v>
      </c>
    </row>
    <row r="691" spans="31:33" x14ac:dyDescent="0.2">
      <c r="AE691" s="108">
        <f t="shared" si="34"/>
        <v>-676</v>
      </c>
      <c r="AF691" s="15">
        <f t="shared" si="32"/>
        <v>677</v>
      </c>
      <c r="AG691" s="15">
        <f t="shared" si="33"/>
        <v>-1</v>
      </c>
    </row>
    <row r="692" spans="31:33" x14ac:dyDescent="0.2">
      <c r="AE692" s="108">
        <f t="shared" si="34"/>
        <v>-677</v>
      </c>
      <c r="AF692" s="15">
        <f t="shared" si="32"/>
        <v>678</v>
      </c>
      <c r="AG692" s="15">
        <f t="shared" si="33"/>
        <v>-1</v>
      </c>
    </row>
    <row r="693" spans="31:33" x14ac:dyDescent="0.2">
      <c r="AE693" s="108">
        <f t="shared" si="34"/>
        <v>-678</v>
      </c>
      <c r="AF693" s="15">
        <f t="shared" si="32"/>
        <v>679</v>
      </c>
      <c r="AG693" s="15">
        <f t="shared" si="33"/>
        <v>-1</v>
      </c>
    </row>
    <row r="694" spans="31:33" x14ac:dyDescent="0.2">
      <c r="AE694" s="108">
        <f t="shared" si="34"/>
        <v>-679</v>
      </c>
      <c r="AF694" s="15">
        <f t="shared" si="32"/>
        <v>680</v>
      </c>
      <c r="AG694" s="15">
        <f t="shared" si="33"/>
        <v>-1</v>
      </c>
    </row>
    <row r="695" spans="31:33" x14ac:dyDescent="0.2">
      <c r="AE695" s="108">
        <f t="shared" si="34"/>
        <v>-680</v>
      </c>
      <c r="AF695" s="15">
        <f t="shared" si="32"/>
        <v>681</v>
      </c>
      <c r="AG695" s="15">
        <f t="shared" si="33"/>
        <v>-1</v>
      </c>
    </row>
    <row r="696" spans="31:33" x14ac:dyDescent="0.2">
      <c r="AE696" s="108">
        <f t="shared" si="34"/>
        <v>-681</v>
      </c>
      <c r="AF696" s="15">
        <f t="shared" si="32"/>
        <v>682</v>
      </c>
      <c r="AG696" s="15">
        <f t="shared" si="33"/>
        <v>-1</v>
      </c>
    </row>
    <row r="697" spans="31:33" x14ac:dyDescent="0.2">
      <c r="AE697" s="108">
        <f t="shared" si="34"/>
        <v>-682</v>
      </c>
      <c r="AF697" s="15">
        <f t="shared" si="32"/>
        <v>683</v>
      </c>
      <c r="AG697" s="15">
        <f t="shared" si="33"/>
        <v>-1</v>
      </c>
    </row>
    <row r="698" spans="31:33" x14ac:dyDescent="0.2">
      <c r="AE698" s="108">
        <f t="shared" si="34"/>
        <v>-683</v>
      </c>
      <c r="AF698" s="15">
        <f t="shared" si="32"/>
        <v>684</v>
      </c>
      <c r="AG698" s="15">
        <f t="shared" si="33"/>
        <v>-1</v>
      </c>
    </row>
    <row r="699" spans="31:33" x14ac:dyDescent="0.2">
      <c r="AE699" s="108">
        <f t="shared" si="34"/>
        <v>-684</v>
      </c>
      <c r="AF699" s="15">
        <f t="shared" si="32"/>
        <v>685</v>
      </c>
      <c r="AG699" s="15">
        <f t="shared" si="33"/>
        <v>-1</v>
      </c>
    </row>
    <row r="700" spans="31:33" x14ac:dyDescent="0.2">
      <c r="AE700" s="108">
        <f t="shared" si="34"/>
        <v>-685</v>
      </c>
      <c r="AF700" s="15">
        <f t="shared" si="32"/>
        <v>686</v>
      </c>
      <c r="AG700" s="15">
        <f t="shared" si="33"/>
        <v>-1</v>
      </c>
    </row>
    <row r="701" spans="31:33" x14ac:dyDescent="0.2">
      <c r="AE701" s="108">
        <f t="shared" si="34"/>
        <v>-686</v>
      </c>
      <c r="AF701" s="15">
        <f t="shared" si="32"/>
        <v>687</v>
      </c>
      <c r="AG701" s="15">
        <f t="shared" si="33"/>
        <v>-1</v>
      </c>
    </row>
    <row r="702" spans="31:33" x14ac:dyDescent="0.2">
      <c r="AE702" s="108">
        <f t="shared" si="34"/>
        <v>-687</v>
      </c>
      <c r="AF702" s="15">
        <f t="shared" si="32"/>
        <v>688</v>
      </c>
      <c r="AG702" s="15">
        <f t="shared" si="33"/>
        <v>-1</v>
      </c>
    </row>
    <row r="703" spans="31:33" x14ac:dyDescent="0.2">
      <c r="AE703" s="108">
        <f t="shared" si="34"/>
        <v>-688</v>
      </c>
      <c r="AF703" s="15">
        <f t="shared" si="32"/>
        <v>689</v>
      </c>
      <c r="AG703" s="15">
        <f t="shared" si="33"/>
        <v>-1</v>
      </c>
    </row>
    <row r="704" spans="31:33" x14ac:dyDescent="0.2">
      <c r="AE704" s="108">
        <f t="shared" si="34"/>
        <v>-689</v>
      </c>
      <c r="AF704" s="15">
        <f t="shared" si="32"/>
        <v>690</v>
      </c>
      <c r="AG704" s="15">
        <f t="shared" si="33"/>
        <v>-1</v>
      </c>
    </row>
    <row r="705" spans="31:33" x14ac:dyDescent="0.2">
      <c r="AE705" s="108">
        <f t="shared" si="34"/>
        <v>-690</v>
      </c>
      <c r="AF705" s="15">
        <f t="shared" si="32"/>
        <v>691</v>
      </c>
      <c r="AG705" s="15">
        <f t="shared" si="33"/>
        <v>-1</v>
      </c>
    </row>
    <row r="706" spans="31:33" x14ac:dyDescent="0.2">
      <c r="AE706" s="108">
        <f t="shared" si="34"/>
        <v>-691</v>
      </c>
      <c r="AF706" s="15">
        <f t="shared" si="32"/>
        <v>692</v>
      </c>
      <c r="AG706" s="15">
        <f t="shared" si="33"/>
        <v>-1</v>
      </c>
    </row>
    <row r="707" spans="31:33" x14ac:dyDescent="0.2">
      <c r="AE707" s="108">
        <f t="shared" si="34"/>
        <v>-692</v>
      </c>
      <c r="AF707" s="15">
        <f t="shared" si="32"/>
        <v>693</v>
      </c>
      <c r="AG707" s="15">
        <f t="shared" si="33"/>
        <v>-1</v>
      </c>
    </row>
    <row r="708" spans="31:33" x14ac:dyDescent="0.2">
      <c r="AE708" s="108">
        <f t="shared" si="34"/>
        <v>-693</v>
      </c>
      <c r="AF708" s="15">
        <f t="shared" ref="AF708:AF771" si="35">IF(AF707&gt;=1,AF707+1,IF(AE708=0,1,-1))</f>
        <v>694</v>
      </c>
      <c r="AG708" s="15">
        <f t="shared" ref="AG708:AG771" si="36">IF(AND(AG707&gt;=1,AG707&lt;$AB$3),AG707+1,IF(AE708=0,1,-1))</f>
        <v>-1</v>
      </c>
    </row>
    <row r="709" spans="31:33" x14ac:dyDescent="0.2">
      <c r="AE709" s="108">
        <f t="shared" ref="AE709:AE772" si="37">AE708-1</f>
        <v>-694</v>
      </c>
      <c r="AF709" s="15">
        <f t="shared" si="35"/>
        <v>695</v>
      </c>
      <c r="AG709" s="15">
        <f t="shared" si="36"/>
        <v>-1</v>
      </c>
    </row>
    <row r="710" spans="31:33" x14ac:dyDescent="0.2">
      <c r="AE710" s="108">
        <f t="shared" si="37"/>
        <v>-695</v>
      </c>
      <c r="AF710" s="15">
        <f t="shared" si="35"/>
        <v>696</v>
      </c>
      <c r="AG710" s="15">
        <f t="shared" si="36"/>
        <v>-1</v>
      </c>
    </row>
    <row r="711" spans="31:33" x14ac:dyDescent="0.2">
      <c r="AE711" s="108">
        <f t="shared" si="37"/>
        <v>-696</v>
      </c>
      <c r="AF711" s="15">
        <f t="shared" si="35"/>
        <v>697</v>
      </c>
      <c r="AG711" s="15">
        <f t="shared" si="36"/>
        <v>-1</v>
      </c>
    </row>
    <row r="712" spans="31:33" x14ac:dyDescent="0.2">
      <c r="AE712" s="108">
        <f t="shared" si="37"/>
        <v>-697</v>
      </c>
      <c r="AF712" s="15">
        <f t="shared" si="35"/>
        <v>698</v>
      </c>
      <c r="AG712" s="15">
        <f t="shared" si="36"/>
        <v>-1</v>
      </c>
    </row>
    <row r="713" spans="31:33" x14ac:dyDescent="0.2">
      <c r="AE713" s="108">
        <f t="shared" si="37"/>
        <v>-698</v>
      </c>
      <c r="AF713" s="15">
        <f t="shared" si="35"/>
        <v>699</v>
      </c>
      <c r="AG713" s="15">
        <f t="shared" si="36"/>
        <v>-1</v>
      </c>
    </row>
    <row r="714" spans="31:33" x14ac:dyDescent="0.2">
      <c r="AE714" s="108">
        <f t="shared" si="37"/>
        <v>-699</v>
      </c>
      <c r="AF714" s="15">
        <f t="shared" si="35"/>
        <v>700</v>
      </c>
      <c r="AG714" s="15">
        <f t="shared" si="36"/>
        <v>-1</v>
      </c>
    </row>
    <row r="715" spans="31:33" x14ac:dyDescent="0.2">
      <c r="AE715" s="108">
        <f t="shared" si="37"/>
        <v>-700</v>
      </c>
      <c r="AF715" s="15">
        <f t="shared" si="35"/>
        <v>701</v>
      </c>
      <c r="AG715" s="15">
        <f t="shared" si="36"/>
        <v>-1</v>
      </c>
    </row>
    <row r="716" spans="31:33" x14ac:dyDescent="0.2">
      <c r="AE716" s="108">
        <f t="shared" si="37"/>
        <v>-701</v>
      </c>
      <c r="AF716" s="15">
        <f t="shared" si="35"/>
        <v>702</v>
      </c>
      <c r="AG716" s="15">
        <f t="shared" si="36"/>
        <v>-1</v>
      </c>
    </row>
    <row r="717" spans="31:33" x14ac:dyDescent="0.2">
      <c r="AE717" s="108">
        <f t="shared" si="37"/>
        <v>-702</v>
      </c>
      <c r="AF717" s="15">
        <f t="shared" si="35"/>
        <v>703</v>
      </c>
      <c r="AG717" s="15">
        <f t="shared" si="36"/>
        <v>-1</v>
      </c>
    </row>
    <row r="718" spans="31:33" x14ac:dyDescent="0.2">
      <c r="AE718" s="108">
        <f t="shared" si="37"/>
        <v>-703</v>
      </c>
      <c r="AF718" s="15">
        <f t="shared" si="35"/>
        <v>704</v>
      </c>
      <c r="AG718" s="15">
        <f t="shared" si="36"/>
        <v>-1</v>
      </c>
    </row>
    <row r="719" spans="31:33" x14ac:dyDescent="0.2">
      <c r="AE719" s="108">
        <f t="shared" si="37"/>
        <v>-704</v>
      </c>
      <c r="AF719" s="15">
        <f t="shared" si="35"/>
        <v>705</v>
      </c>
      <c r="AG719" s="15">
        <f t="shared" si="36"/>
        <v>-1</v>
      </c>
    </row>
    <row r="720" spans="31:33" x14ac:dyDescent="0.2">
      <c r="AE720" s="108">
        <f t="shared" si="37"/>
        <v>-705</v>
      </c>
      <c r="AF720" s="15">
        <f t="shared" si="35"/>
        <v>706</v>
      </c>
      <c r="AG720" s="15">
        <f t="shared" si="36"/>
        <v>-1</v>
      </c>
    </row>
    <row r="721" spans="31:33" x14ac:dyDescent="0.2">
      <c r="AE721" s="108">
        <f t="shared" si="37"/>
        <v>-706</v>
      </c>
      <c r="AF721" s="15">
        <f t="shared" si="35"/>
        <v>707</v>
      </c>
      <c r="AG721" s="15">
        <f t="shared" si="36"/>
        <v>-1</v>
      </c>
    </row>
    <row r="722" spans="31:33" x14ac:dyDescent="0.2">
      <c r="AE722" s="108">
        <f t="shared" si="37"/>
        <v>-707</v>
      </c>
      <c r="AF722" s="15">
        <f t="shared" si="35"/>
        <v>708</v>
      </c>
      <c r="AG722" s="15">
        <f t="shared" si="36"/>
        <v>-1</v>
      </c>
    </row>
    <row r="723" spans="31:33" x14ac:dyDescent="0.2">
      <c r="AE723" s="108">
        <f t="shared" si="37"/>
        <v>-708</v>
      </c>
      <c r="AF723" s="15">
        <f t="shared" si="35"/>
        <v>709</v>
      </c>
      <c r="AG723" s="15">
        <f t="shared" si="36"/>
        <v>-1</v>
      </c>
    </row>
    <row r="724" spans="31:33" x14ac:dyDescent="0.2">
      <c r="AE724" s="108">
        <f t="shared" si="37"/>
        <v>-709</v>
      </c>
      <c r="AF724" s="15">
        <f t="shared" si="35"/>
        <v>710</v>
      </c>
      <c r="AG724" s="15">
        <f t="shared" si="36"/>
        <v>-1</v>
      </c>
    </row>
    <row r="725" spans="31:33" x14ac:dyDescent="0.2">
      <c r="AE725" s="108">
        <f t="shared" si="37"/>
        <v>-710</v>
      </c>
      <c r="AF725" s="15">
        <f t="shared" si="35"/>
        <v>711</v>
      </c>
      <c r="AG725" s="15">
        <f t="shared" si="36"/>
        <v>-1</v>
      </c>
    </row>
    <row r="726" spans="31:33" x14ac:dyDescent="0.2">
      <c r="AE726" s="108">
        <f t="shared" si="37"/>
        <v>-711</v>
      </c>
      <c r="AF726" s="15">
        <f t="shared" si="35"/>
        <v>712</v>
      </c>
      <c r="AG726" s="15">
        <f t="shared" si="36"/>
        <v>-1</v>
      </c>
    </row>
    <row r="727" spans="31:33" x14ac:dyDescent="0.2">
      <c r="AE727" s="108">
        <f t="shared" si="37"/>
        <v>-712</v>
      </c>
      <c r="AF727" s="15">
        <f t="shared" si="35"/>
        <v>713</v>
      </c>
      <c r="AG727" s="15">
        <f t="shared" si="36"/>
        <v>-1</v>
      </c>
    </row>
    <row r="728" spans="31:33" x14ac:dyDescent="0.2">
      <c r="AE728" s="108">
        <f t="shared" si="37"/>
        <v>-713</v>
      </c>
      <c r="AF728" s="15">
        <f t="shared" si="35"/>
        <v>714</v>
      </c>
      <c r="AG728" s="15">
        <f t="shared" si="36"/>
        <v>-1</v>
      </c>
    </row>
    <row r="729" spans="31:33" x14ac:dyDescent="0.2">
      <c r="AE729" s="108">
        <f t="shared" si="37"/>
        <v>-714</v>
      </c>
      <c r="AF729" s="15">
        <f t="shared" si="35"/>
        <v>715</v>
      </c>
      <c r="AG729" s="15">
        <f t="shared" si="36"/>
        <v>-1</v>
      </c>
    </row>
    <row r="730" spans="31:33" x14ac:dyDescent="0.2">
      <c r="AE730" s="108">
        <f t="shared" si="37"/>
        <v>-715</v>
      </c>
      <c r="AF730" s="15">
        <f t="shared" si="35"/>
        <v>716</v>
      </c>
      <c r="AG730" s="15">
        <f t="shared" si="36"/>
        <v>-1</v>
      </c>
    </row>
    <row r="731" spans="31:33" x14ac:dyDescent="0.2">
      <c r="AE731" s="108">
        <f t="shared" si="37"/>
        <v>-716</v>
      </c>
      <c r="AF731" s="15">
        <f t="shared" si="35"/>
        <v>717</v>
      </c>
      <c r="AG731" s="15">
        <f t="shared" si="36"/>
        <v>-1</v>
      </c>
    </row>
    <row r="732" spans="31:33" x14ac:dyDescent="0.2">
      <c r="AE732" s="108">
        <f t="shared" si="37"/>
        <v>-717</v>
      </c>
      <c r="AF732" s="15">
        <f t="shared" si="35"/>
        <v>718</v>
      </c>
      <c r="AG732" s="15">
        <f t="shared" si="36"/>
        <v>-1</v>
      </c>
    </row>
    <row r="733" spans="31:33" x14ac:dyDescent="0.2">
      <c r="AE733" s="108">
        <f t="shared" si="37"/>
        <v>-718</v>
      </c>
      <c r="AF733" s="15">
        <f t="shared" si="35"/>
        <v>719</v>
      </c>
      <c r="AG733" s="15">
        <f t="shared" si="36"/>
        <v>-1</v>
      </c>
    </row>
    <row r="734" spans="31:33" x14ac:dyDescent="0.2">
      <c r="AE734" s="108">
        <f t="shared" si="37"/>
        <v>-719</v>
      </c>
      <c r="AF734" s="15">
        <f t="shared" si="35"/>
        <v>720</v>
      </c>
      <c r="AG734" s="15">
        <f t="shared" si="36"/>
        <v>-1</v>
      </c>
    </row>
    <row r="735" spans="31:33" x14ac:dyDescent="0.2">
      <c r="AE735" s="108">
        <f t="shared" si="37"/>
        <v>-720</v>
      </c>
      <c r="AF735" s="15">
        <f t="shared" si="35"/>
        <v>721</v>
      </c>
      <c r="AG735" s="15">
        <f t="shared" si="36"/>
        <v>-1</v>
      </c>
    </row>
    <row r="736" spans="31:33" x14ac:dyDescent="0.2">
      <c r="AE736" s="108">
        <f t="shared" si="37"/>
        <v>-721</v>
      </c>
      <c r="AF736" s="15">
        <f t="shared" si="35"/>
        <v>722</v>
      </c>
      <c r="AG736" s="15">
        <f t="shared" si="36"/>
        <v>-1</v>
      </c>
    </row>
    <row r="737" spans="31:33" x14ac:dyDescent="0.2">
      <c r="AE737" s="108">
        <f t="shared" si="37"/>
        <v>-722</v>
      </c>
      <c r="AF737" s="15">
        <f t="shared" si="35"/>
        <v>723</v>
      </c>
      <c r="AG737" s="15">
        <f t="shared" si="36"/>
        <v>-1</v>
      </c>
    </row>
    <row r="738" spans="31:33" x14ac:dyDescent="0.2">
      <c r="AE738" s="108">
        <f t="shared" si="37"/>
        <v>-723</v>
      </c>
      <c r="AF738" s="15">
        <f t="shared" si="35"/>
        <v>724</v>
      </c>
      <c r="AG738" s="15">
        <f t="shared" si="36"/>
        <v>-1</v>
      </c>
    </row>
    <row r="739" spans="31:33" x14ac:dyDescent="0.2">
      <c r="AE739" s="108">
        <f t="shared" si="37"/>
        <v>-724</v>
      </c>
      <c r="AF739" s="15">
        <f t="shared" si="35"/>
        <v>725</v>
      </c>
      <c r="AG739" s="15">
        <f t="shared" si="36"/>
        <v>-1</v>
      </c>
    </row>
    <row r="740" spans="31:33" x14ac:dyDescent="0.2">
      <c r="AE740" s="108">
        <f t="shared" si="37"/>
        <v>-725</v>
      </c>
      <c r="AF740" s="15">
        <f t="shared" si="35"/>
        <v>726</v>
      </c>
      <c r="AG740" s="15">
        <f t="shared" si="36"/>
        <v>-1</v>
      </c>
    </row>
    <row r="741" spans="31:33" x14ac:dyDescent="0.2">
      <c r="AE741" s="108">
        <f t="shared" si="37"/>
        <v>-726</v>
      </c>
      <c r="AF741" s="15">
        <f t="shared" si="35"/>
        <v>727</v>
      </c>
      <c r="AG741" s="15">
        <f t="shared" si="36"/>
        <v>-1</v>
      </c>
    </row>
    <row r="742" spans="31:33" x14ac:dyDescent="0.2">
      <c r="AE742" s="108">
        <f t="shared" si="37"/>
        <v>-727</v>
      </c>
      <c r="AF742" s="15">
        <f t="shared" si="35"/>
        <v>728</v>
      </c>
      <c r="AG742" s="15">
        <f t="shared" si="36"/>
        <v>-1</v>
      </c>
    </row>
    <row r="743" spans="31:33" x14ac:dyDescent="0.2">
      <c r="AE743" s="108">
        <f t="shared" si="37"/>
        <v>-728</v>
      </c>
      <c r="AF743" s="15">
        <f t="shared" si="35"/>
        <v>729</v>
      </c>
      <c r="AG743" s="15">
        <f t="shared" si="36"/>
        <v>-1</v>
      </c>
    </row>
    <row r="744" spans="31:33" x14ac:dyDescent="0.2">
      <c r="AE744" s="108">
        <f t="shared" si="37"/>
        <v>-729</v>
      </c>
      <c r="AF744" s="15">
        <f t="shared" si="35"/>
        <v>730</v>
      </c>
      <c r="AG744" s="15">
        <f t="shared" si="36"/>
        <v>-1</v>
      </c>
    </row>
    <row r="745" spans="31:33" x14ac:dyDescent="0.2">
      <c r="AE745" s="108">
        <f t="shared" si="37"/>
        <v>-730</v>
      </c>
      <c r="AF745" s="15">
        <f t="shared" si="35"/>
        <v>731</v>
      </c>
      <c r="AG745" s="15">
        <f t="shared" si="36"/>
        <v>-1</v>
      </c>
    </row>
    <row r="746" spans="31:33" x14ac:dyDescent="0.2">
      <c r="AE746" s="108">
        <f t="shared" si="37"/>
        <v>-731</v>
      </c>
      <c r="AF746" s="15">
        <f t="shared" si="35"/>
        <v>732</v>
      </c>
      <c r="AG746" s="15">
        <f t="shared" si="36"/>
        <v>-1</v>
      </c>
    </row>
    <row r="747" spans="31:33" x14ac:dyDescent="0.2">
      <c r="AE747" s="108">
        <f t="shared" si="37"/>
        <v>-732</v>
      </c>
      <c r="AF747" s="15">
        <f t="shared" si="35"/>
        <v>733</v>
      </c>
      <c r="AG747" s="15">
        <f t="shared" si="36"/>
        <v>-1</v>
      </c>
    </row>
    <row r="748" spans="31:33" x14ac:dyDescent="0.2">
      <c r="AE748" s="108">
        <f t="shared" si="37"/>
        <v>-733</v>
      </c>
      <c r="AF748" s="15">
        <f t="shared" si="35"/>
        <v>734</v>
      </c>
      <c r="AG748" s="15">
        <f t="shared" si="36"/>
        <v>-1</v>
      </c>
    </row>
    <row r="749" spans="31:33" x14ac:dyDescent="0.2">
      <c r="AE749" s="108">
        <f t="shared" si="37"/>
        <v>-734</v>
      </c>
      <c r="AF749" s="15">
        <f t="shared" si="35"/>
        <v>735</v>
      </c>
      <c r="AG749" s="15">
        <f t="shared" si="36"/>
        <v>-1</v>
      </c>
    </row>
    <row r="750" spans="31:33" x14ac:dyDescent="0.2">
      <c r="AE750" s="108">
        <f t="shared" si="37"/>
        <v>-735</v>
      </c>
      <c r="AF750" s="15">
        <f t="shared" si="35"/>
        <v>736</v>
      </c>
      <c r="AG750" s="15">
        <f t="shared" si="36"/>
        <v>-1</v>
      </c>
    </row>
    <row r="751" spans="31:33" x14ac:dyDescent="0.2">
      <c r="AE751" s="108">
        <f t="shared" si="37"/>
        <v>-736</v>
      </c>
      <c r="AF751" s="15">
        <f t="shared" si="35"/>
        <v>737</v>
      </c>
      <c r="AG751" s="15">
        <f t="shared" si="36"/>
        <v>-1</v>
      </c>
    </row>
    <row r="752" spans="31:33" x14ac:dyDescent="0.2">
      <c r="AE752" s="108">
        <f t="shared" si="37"/>
        <v>-737</v>
      </c>
      <c r="AF752" s="15">
        <f t="shared" si="35"/>
        <v>738</v>
      </c>
      <c r="AG752" s="15">
        <f t="shared" si="36"/>
        <v>-1</v>
      </c>
    </row>
    <row r="753" spans="31:33" x14ac:dyDescent="0.2">
      <c r="AE753" s="108">
        <f t="shared" si="37"/>
        <v>-738</v>
      </c>
      <c r="AF753" s="15">
        <f t="shared" si="35"/>
        <v>739</v>
      </c>
      <c r="AG753" s="15">
        <f t="shared" si="36"/>
        <v>-1</v>
      </c>
    </row>
    <row r="754" spans="31:33" x14ac:dyDescent="0.2">
      <c r="AE754" s="108">
        <f t="shared" si="37"/>
        <v>-739</v>
      </c>
      <c r="AF754" s="15">
        <f t="shared" si="35"/>
        <v>740</v>
      </c>
      <c r="AG754" s="15">
        <f t="shared" si="36"/>
        <v>-1</v>
      </c>
    </row>
    <row r="755" spans="31:33" x14ac:dyDescent="0.2">
      <c r="AE755" s="108">
        <f t="shared" si="37"/>
        <v>-740</v>
      </c>
      <c r="AF755" s="15">
        <f t="shared" si="35"/>
        <v>741</v>
      </c>
      <c r="AG755" s="15">
        <f t="shared" si="36"/>
        <v>-1</v>
      </c>
    </row>
    <row r="756" spans="31:33" x14ac:dyDescent="0.2">
      <c r="AE756" s="108">
        <f t="shared" si="37"/>
        <v>-741</v>
      </c>
      <c r="AF756" s="15">
        <f t="shared" si="35"/>
        <v>742</v>
      </c>
      <c r="AG756" s="15">
        <f t="shared" si="36"/>
        <v>-1</v>
      </c>
    </row>
    <row r="757" spans="31:33" x14ac:dyDescent="0.2">
      <c r="AE757" s="108">
        <f t="shared" si="37"/>
        <v>-742</v>
      </c>
      <c r="AF757" s="15">
        <f t="shared" si="35"/>
        <v>743</v>
      </c>
      <c r="AG757" s="15">
        <f t="shared" si="36"/>
        <v>-1</v>
      </c>
    </row>
    <row r="758" spans="31:33" x14ac:dyDescent="0.2">
      <c r="AE758" s="108">
        <f t="shared" si="37"/>
        <v>-743</v>
      </c>
      <c r="AF758" s="15">
        <f t="shared" si="35"/>
        <v>744</v>
      </c>
      <c r="AG758" s="15">
        <f t="shared" si="36"/>
        <v>-1</v>
      </c>
    </row>
    <row r="759" spans="31:33" x14ac:dyDescent="0.2">
      <c r="AE759" s="108">
        <f t="shared" si="37"/>
        <v>-744</v>
      </c>
      <c r="AF759" s="15">
        <f t="shared" si="35"/>
        <v>745</v>
      </c>
      <c r="AG759" s="15">
        <f t="shared" si="36"/>
        <v>-1</v>
      </c>
    </row>
    <row r="760" spans="31:33" x14ac:dyDescent="0.2">
      <c r="AE760" s="108">
        <f t="shared" si="37"/>
        <v>-745</v>
      </c>
      <c r="AF760" s="15">
        <f t="shared" si="35"/>
        <v>746</v>
      </c>
      <c r="AG760" s="15">
        <f t="shared" si="36"/>
        <v>-1</v>
      </c>
    </row>
    <row r="761" spans="31:33" x14ac:dyDescent="0.2">
      <c r="AE761" s="108">
        <f t="shared" si="37"/>
        <v>-746</v>
      </c>
      <c r="AF761" s="15">
        <f t="shared" si="35"/>
        <v>747</v>
      </c>
      <c r="AG761" s="15">
        <f t="shared" si="36"/>
        <v>-1</v>
      </c>
    </row>
    <row r="762" spans="31:33" x14ac:dyDescent="0.2">
      <c r="AE762" s="108">
        <f t="shared" si="37"/>
        <v>-747</v>
      </c>
      <c r="AF762" s="15">
        <f t="shared" si="35"/>
        <v>748</v>
      </c>
      <c r="AG762" s="15">
        <f t="shared" si="36"/>
        <v>-1</v>
      </c>
    </row>
    <row r="763" spans="31:33" x14ac:dyDescent="0.2">
      <c r="AE763" s="108">
        <f t="shared" si="37"/>
        <v>-748</v>
      </c>
      <c r="AF763" s="15">
        <f t="shared" si="35"/>
        <v>749</v>
      </c>
      <c r="AG763" s="15">
        <f t="shared" si="36"/>
        <v>-1</v>
      </c>
    </row>
    <row r="764" spans="31:33" x14ac:dyDescent="0.2">
      <c r="AE764" s="108">
        <f t="shared" si="37"/>
        <v>-749</v>
      </c>
      <c r="AF764" s="15">
        <f t="shared" si="35"/>
        <v>750</v>
      </c>
      <c r="AG764" s="15">
        <f t="shared" si="36"/>
        <v>-1</v>
      </c>
    </row>
    <row r="765" spans="31:33" x14ac:dyDescent="0.2">
      <c r="AE765" s="108">
        <f t="shared" si="37"/>
        <v>-750</v>
      </c>
      <c r="AF765" s="15">
        <f t="shared" si="35"/>
        <v>751</v>
      </c>
      <c r="AG765" s="15">
        <f t="shared" si="36"/>
        <v>-1</v>
      </c>
    </row>
    <row r="766" spans="31:33" x14ac:dyDescent="0.2">
      <c r="AE766" s="108">
        <f t="shared" si="37"/>
        <v>-751</v>
      </c>
      <c r="AF766" s="15">
        <f t="shared" si="35"/>
        <v>752</v>
      </c>
      <c r="AG766" s="15">
        <f t="shared" si="36"/>
        <v>-1</v>
      </c>
    </row>
    <row r="767" spans="31:33" x14ac:dyDescent="0.2">
      <c r="AE767" s="108">
        <f t="shared" si="37"/>
        <v>-752</v>
      </c>
      <c r="AF767" s="15">
        <f t="shared" si="35"/>
        <v>753</v>
      </c>
      <c r="AG767" s="15">
        <f t="shared" si="36"/>
        <v>-1</v>
      </c>
    </row>
    <row r="768" spans="31:33" x14ac:dyDescent="0.2">
      <c r="AE768" s="108">
        <f t="shared" si="37"/>
        <v>-753</v>
      </c>
      <c r="AF768" s="15">
        <f t="shared" si="35"/>
        <v>754</v>
      </c>
      <c r="AG768" s="15">
        <f t="shared" si="36"/>
        <v>-1</v>
      </c>
    </row>
    <row r="769" spans="31:33" x14ac:dyDescent="0.2">
      <c r="AE769" s="108">
        <f t="shared" si="37"/>
        <v>-754</v>
      </c>
      <c r="AF769" s="15">
        <f t="shared" si="35"/>
        <v>755</v>
      </c>
      <c r="AG769" s="15">
        <f t="shared" si="36"/>
        <v>-1</v>
      </c>
    </row>
    <row r="770" spans="31:33" x14ac:dyDescent="0.2">
      <c r="AE770" s="108">
        <f t="shared" si="37"/>
        <v>-755</v>
      </c>
      <c r="AF770" s="15">
        <f t="shared" si="35"/>
        <v>756</v>
      </c>
      <c r="AG770" s="15">
        <f t="shared" si="36"/>
        <v>-1</v>
      </c>
    </row>
    <row r="771" spans="31:33" x14ac:dyDescent="0.2">
      <c r="AE771" s="108">
        <f t="shared" si="37"/>
        <v>-756</v>
      </c>
      <c r="AF771" s="15">
        <f t="shared" si="35"/>
        <v>757</v>
      </c>
      <c r="AG771" s="15">
        <f t="shared" si="36"/>
        <v>-1</v>
      </c>
    </row>
    <row r="772" spans="31:33" x14ac:dyDescent="0.2">
      <c r="AE772" s="108">
        <f t="shared" si="37"/>
        <v>-757</v>
      </c>
      <c r="AF772" s="15">
        <f t="shared" ref="AF772:AF835" si="38">IF(AF771&gt;=1,AF771+1,IF(AE772=0,1,-1))</f>
        <v>758</v>
      </c>
      <c r="AG772" s="15">
        <f t="shared" ref="AG772:AG835" si="39">IF(AND(AG771&gt;=1,AG771&lt;$AB$3),AG771+1,IF(AE772=0,1,-1))</f>
        <v>-1</v>
      </c>
    </row>
    <row r="773" spans="31:33" x14ac:dyDescent="0.2">
      <c r="AE773" s="108">
        <f t="shared" ref="AE773:AE836" si="40">AE772-1</f>
        <v>-758</v>
      </c>
      <c r="AF773" s="15">
        <f t="shared" si="38"/>
        <v>759</v>
      </c>
      <c r="AG773" s="15">
        <f t="shared" si="39"/>
        <v>-1</v>
      </c>
    </row>
    <row r="774" spans="31:33" x14ac:dyDescent="0.2">
      <c r="AE774" s="108">
        <f t="shared" si="40"/>
        <v>-759</v>
      </c>
      <c r="AF774" s="15">
        <f t="shared" si="38"/>
        <v>760</v>
      </c>
      <c r="AG774" s="15">
        <f t="shared" si="39"/>
        <v>-1</v>
      </c>
    </row>
    <row r="775" spans="31:33" x14ac:dyDescent="0.2">
      <c r="AE775" s="108">
        <f t="shared" si="40"/>
        <v>-760</v>
      </c>
      <c r="AF775" s="15">
        <f t="shared" si="38"/>
        <v>761</v>
      </c>
      <c r="AG775" s="15">
        <f t="shared" si="39"/>
        <v>-1</v>
      </c>
    </row>
    <row r="776" spans="31:33" x14ac:dyDescent="0.2">
      <c r="AE776" s="108">
        <f t="shared" si="40"/>
        <v>-761</v>
      </c>
      <c r="AF776" s="15">
        <f t="shared" si="38"/>
        <v>762</v>
      </c>
      <c r="AG776" s="15">
        <f t="shared" si="39"/>
        <v>-1</v>
      </c>
    </row>
    <row r="777" spans="31:33" x14ac:dyDescent="0.2">
      <c r="AE777" s="108">
        <f t="shared" si="40"/>
        <v>-762</v>
      </c>
      <c r="AF777" s="15">
        <f t="shared" si="38"/>
        <v>763</v>
      </c>
      <c r="AG777" s="15">
        <f t="shared" si="39"/>
        <v>-1</v>
      </c>
    </row>
    <row r="778" spans="31:33" x14ac:dyDescent="0.2">
      <c r="AE778" s="108">
        <f t="shared" si="40"/>
        <v>-763</v>
      </c>
      <c r="AF778" s="15">
        <f t="shared" si="38"/>
        <v>764</v>
      </c>
      <c r="AG778" s="15">
        <f t="shared" si="39"/>
        <v>-1</v>
      </c>
    </row>
    <row r="779" spans="31:33" x14ac:dyDescent="0.2">
      <c r="AE779" s="108">
        <f t="shared" si="40"/>
        <v>-764</v>
      </c>
      <c r="AF779" s="15">
        <f t="shared" si="38"/>
        <v>765</v>
      </c>
      <c r="AG779" s="15">
        <f t="shared" si="39"/>
        <v>-1</v>
      </c>
    </row>
    <row r="780" spans="31:33" x14ac:dyDescent="0.2">
      <c r="AE780" s="108">
        <f t="shared" si="40"/>
        <v>-765</v>
      </c>
      <c r="AF780" s="15">
        <f t="shared" si="38"/>
        <v>766</v>
      </c>
      <c r="AG780" s="15">
        <f t="shared" si="39"/>
        <v>-1</v>
      </c>
    </row>
    <row r="781" spans="31:33" x14ac:dyDescent="0.2">
      <c r="AE781" s="108">
        <f t="shared" si="40"/>
        <v>-766</v>
      </c>
      <c r="AF781" s="15">
        <f t="shared" si="38"/>
        <v>767</v>
      </c>
      <c r="AG781" s="15">
        <f t="shared" si="39"/>
        <v>-1</v>
      </c>
    </row>
    <row r="782" spans="31:33" x14ac:dyDescent="0.2">
      <c r="AE782" s="108">
        <f t="shared" si="40"/>
        <v>-767</v>
      </c>
      <c r="AF782" s="15">
        <f t="shared" si="38"/>
        <v>768</v>
      </c>
      <c r="AG782" s="15">
        <f t="shared" si="39"/>
        <v>-1</v>
      </c>
    </row>
    <row r="783" spans="31:33" x14ac:dyDescent="0.2">
      <c r="AE783" s="108">
        <f t="shared" si="40"/>
        <v>-768</v>
      </c>
      <c r="AF783" s="15">
        <f t="shared" si="38"/>
        <v>769</v>
      </c>
      <c r="AG783" s="15">
        <f t="shared" si="39"/>
        <v>-1</v>
      </c>
    </row>
    <row r="784" spans="31:33" x14ac:dyDescent="0.2">
      <c r="AE784" s="108">
        <f t="shared" si="40"/>
        <v>-769</v>
      </c>
      <c r="AF784" s="15">
        <f t="shared" si="38"/>
        <v>770</v>
      </c>
      <c r="AG784" s="15">
        <f t="shared" si="39"/>
        <v>-1</v>
      </c>
    </row>
    <row r="785" spans="31:33" x14ac:dyDescent="0.2">
      <c r="AE785" s="108">
        <f t="shared" si="40"/>
        <v>-770</v>
      </c>
      <c r="AF785" s="15">
        <f t="shared" si="38"/>
        <v>771</v>
      </c>
      <c r="AG785" s="15">
        <f t="shared" si="39"/>
        <v>-1</v>
      </c>
    </row>
    <row r="786" spans="31:33" x14ac:dyDescent="0.2">
      <c r="AE786" s="108">
        <f t="shared" si="40"/>
        <v>-771</v>
      </c>
      <c r="AF786" s="15">
        <f t="shared" si="38"/>
        <v>772</v>
      </c>
      <c r="AG786" s="15">
        <f t="shared" si="39"/>
        <v>-1</v>
      </c>
    </row>
    <row r="787" spans="31:33" x14ac:dyDescent="0.2">
      <c r="AE787" s="108">
        <f t="shared" si="40"/>
        <v>-772</v>
      </c>
      <c r="AF787" s="15">
        <f t="shared" si="38"/>
        <v>773</v>
      </c>
      <c r="AG787" s="15">
        <f t="shared" si="39"/>
        <v>-1</v>
      </c>
    </row>
    <row r="788" spans="31:33" x14ac:dyDescent="0.2">
      <c r="AE788" s="108">
        <f t="shared" si="40"/>
        <v>-773</v>
      </c>
      <c r="AF788" s="15">
        <f t="shared" si="38"/>
        <v>774</v>
      </c>
      <c r="AG788" s="15">
        <f t="shared" si="39"/>
        <v>-1</v>
      </c>
    </row>
    <row r="789" spans="31:33" x14ac:dyDescent="0.2">
      <c r="AE789" s="108">
        <f t="shared" si="40"/>
        <v>-774</v>
      </c>
      <c r="AF789" s="15">
        <f t="shared" si="38"/>
        <v>775</v>
      </c>
      <c r="AG789" s="15">
        <f t="shared" si="39"/>
        <v>-1</v>
      </c>
    </row>
    <row r="790" spans="31:33" x14ac:dyDescent="0.2">
      <c r="AE790" s="108">
        <f t="shared" si="40"/>
        <v>-775</v>
      </c>
      <c r="AF790" s="15">
        <f t="shared" si="38"/>
        <v>776</v>
      </c>
      <c r="AG790" s="15">
        <f t="shared" si="39"/>
        <v>-1</v>
      </c>
    </row>
    <row r="791" spans="31:33" x14ac:dyDescent="0.2">
      <c r="AE791" s="108">
        <f t="shared" si="40"/>
        <v>-776</v>
      </c>
      <c r="AF791" s="15">
        <f t="shared" si="38"/>
        <v>777</v>
      </c>
      <c r="AG791" s="15">
        <f t="shared" si="39"/>
        <v>-1</v>
      </c>
    </row>
    <row r="792" spans="31:33" x14ac:dyDescent="0.2">
      <c r="AE792" s="108">
        <f t="shared" si="40"/>
        <v>-777</v>
      </c>
      <c r="AF792" s="15">
        <f t="shared" si="38"/>
        <v>778</v>
      </c>
      <c r="AG792" s="15">
        <f t="shared" si="39"/>
        <v>-1</v>
      </c>
    </row>
    <row r="793" spans="31:33" x14ac:dyDescent="0.2">
      <c r="AE793" s="108">
        <f t="shared" si="40"/>
        <v>-778</v>
      </c>
      <c r="AF793" s="15">
        <f t="shared" si="38"/>
        <v>779</v>
      </c>
      <c r="AG793" s="15">
        <f t="shared" si="39"/>
        <v>-1</v>
      </c>
    </row>
    <row r="794" spans="31:33" x14ac:dyDescent="0.2">
      <c r="AE794" s="108">
        <f t="shared" si="40"/>
        <v>-779</v>
      </c>
      <c r="AF794" s="15">
        <f t="shared" si="38"/>
        <v>780</v>
      </c>
      <c r="AG794" s="15">
        <f t="shared" si="39"/>
        <v>-1</v>
      </c>
    </row>
    <row r="795" spans="31:33" x14ac:dyDescent="0.2">
      <c r="AE795" s="108">
        <f t="shared" si="40"/>
        <v>-780</v>
      </c>
      <c r="AF795" s="15">
        <f t="shared" si="38"/>
        <v>781</v>
      </c>
      <c r="AG795" s="15">
        <f t="shared" si="39"/>
        <v>-1</v>
      </c>
    </row>
    <row r="796" spans="31:33" x14ac:dyDescent="0.2">
      <c r="AE796" s="108">
        <f t="shared" si="40"/>
        <v>-781</v>
      </c>
      <c r="AF796" s="15">
        <f t="shared" si="38"/>
        <v>782</v>
      </c>
      <c r="AG796" s="15">
        <f t="shared" si="39"/>
        <v>-1</v>
      </c>
    </row>
    <row r="797" spans="31:33" x14ac:dyDescent="0.2">
      <c r="AE797" s="108">
        <f t="shared" si="40"/>
        <v>-782</v>
      </c>
      <c r="AF797" s="15">
        <f t="shared" si="38"/>
        <v>783</v>
      </c>
      <c r="AG797" s="15">
        <f t="shared" si="39"/>
        <v>-1</v>
      </c>
    </row>
    <row r="798" spans="31:33" x14ac:dyDescent="0.2">
      <c r="AE798" s="108">
        <f t="shared" si="40"/>
        <v>-783</v>
      </c>
      <c r="AF798" s="15">
        <f t="shared" si="38"/>
        <v>784</v>
      </c>
      <c r="AG798" s="15">
        <f t="shared" si="39"/>
        <v>-1</v>
      </c>
    </row>
    <row r="799" spans="31:33" x14ac:dyDescent="0.2">
      <c r="AE799" s="108">
        <f t="shared" si="40"/>
        <v>-784</v>
      </c>
      <c r="AF799" s="15">
        <f t="shared" si="38"/>
        <v>785</v>
      </c>
      <c r="AG799" s="15">
        <f t="shared" si="39"/>
        <v>-1</v>
      </c>
    </row>
    <row r="800" spans="31:33" x14ac:dyDescent="0.2">
      <c r="AE800" s="108">
        <f t="shared" si="40"/>
        <v>-785</v>
      </c>
      <c r="AF800" s="15">
        <f t="shared" si="38"/>
        <v>786</v>
      </c>
      <c r="AG800" s="15">
        <f t="shared" si="39"/>
        <v>-1</v>
      </c>
    </row>
    <row r="801" spans="31:33" x14ac:dyDescent="0.2">
      <c r="AE801" s="108">
        <f t="shared" si="40"/>
        <v>-786</v>
      </c>
      <c r="AF801" s="15">
        <f t="shared" si="38"/>
        <v>787</v>
      </c>
      <c r="AG801" s="15">
        <f t="shared" si="39"/>
        <v>-1</v>
      </c>
    </row>
    <row r="802" spans="31:33" x14ac:dyDescent="0.2">
      <c r="AE802" s="108">
        <f t="shared" si="40"/>
        <v>-787</v>
      </c>
      <c r="AF802" s="15">
        <f t="shared" si="38"/>
        <v>788</v>
      </c>
      <c r="AG802" s="15">
        <f t="shared" si="39"/>
        <v>-1</v>
      </c>
    </row>
    <row r="803" spans="31:33" x14ac:dyDescent="0.2">
      <c r="AE803" s="108">
        <f t="shared" si="40"/>
        <v>-788</v>
      </c>
      <c r="AF803" s="15">
        <f t="shared" si="38"/>
        <v>789</v>
      </c>
      <c r="AG803" s="15">
        <f t="shared" si="39"/>
        <v>-1</v>
      </c>
    </row>
    <row r="804" spans="31:33" x14ac:dyDescent="0.2">
      <c r="AE804" s="108">
        <f t="shared" si="40"/>
        <v>-789</v>
      </c>
      <c r="AF804" s="15">
        <f t="shared" si="38"/>
        <v>790</v>
      </c>
      <c r="AG804" s="15">
        <f t="shared" si="39"/>
        <v>-1</v>
      </c>
    </row>
    <row r="805" spans="31:33" x14ac:dyDescent="0.2">
      <c r="AE805" s="108">
        <f t="shared" si="40"/>
        <v>-790</v>
      </c>
      <c r="AF805" s="15">
        <f t="shared" si="38"/>
        <v>791</v>
      </c>
      <c r="AG805" s="15">
        <f t="shared" si="39"/>
        <v>-1</v>
      </c>
    </row>
    <row r="806" spans="31:33" x14ac:dyDescent="0.2">
      <c r="AE806" s="108">
        <f t="shared" si="40"/>
        <v>-791</v>
      </c>
      <c r="AF806" s="15">
        <f t="shared" si="38"/>
        <v>792</v>
      </c>
      <c r="AG806" s="15">
        <f t="shared" si="39"/>
        <v>-1</v>
      </c>
    </row>
    <row r="807" spans="31:33" x14ac:dyDescent="0.2">
      <c r="AE807" s="108">
        <f t="shared" si="40"/>
        <v>-792</v>
      </c>
      <c r="AF807" s="15">
        <f t="shared" si="38"/>
        <v>793</v>
      </c>
      <c r="AG807" s="15">
        <f t="shared" si="39"/>
        <v>-1</v>
      </c>
    </row>
    <row r="808" spans="31:33" x14ac:dyDescent="0.2">
      <c r="AE808" s="108">
        <f t="shared" si="40"/>
        <v>-793</v>
      </c>
      <c r="AF808" s="15">
        <f t="shared" si="38"/>
        <v>794</v>
      </c>
      <c r="AG808" s="15">
        <f t="shared" si="39"/>
        <v>-1</v>
      </c>
    </row>
    <row r="809" spans="31:33" x14ac:dyDescent="0.2">
      <c r="AE809" s="108">
        <f t="shared" si="40"/>
        <v>-794</v>
      </c>
      <c r="AF809" s="15">
        <f t="shared" si="38"/>
        <v>795</v>
      </c>
      <c r="AG809" s="15">
        <f t="shared" si="39"/>
        <v>-1</v>
      </c>
    </row>
    <row r="810" spans="31:33" x14ac:dyDescent="0.2">
      <c r="AE810" s="108">
        <f t="shared" si="40"/>
        <v>-795</v>
      </c>
      <c r="AF810" s="15">
        <f t="shared" si="38"/>
        <v>796</v>
      </c>
      <c r="AG810" s="15">
        <f t="shared" si="39"/>
        <v>-1</v>
      </c>
    </row>
    <row r="811" spans="31:33" x14ac:dyDescent="0.2">
      <c r="AE811" s="108">
        <f t="shared" si="40"/>
        <v>-796</v>
      </c>
      <c r="AF811" s="15">
        <f t="shared" si="38"/>
        <v>797</v>
      </c>
      <c r="AG811" s="15">
        <f t="shared" si="39"/>
        <v>-1</v>
      </c>
    </row>
    <row r="812" spans="31:33" x14ac:dyDescent="0.2">
      <c r="AE812" s="108">
        <f t="shared" si="40"/>
        <v>-797</v>
      </c>
      <c r="AF812" s="15">
        <f t="shared" si="38"/>
        <v>798</v>
      </c>
      <c r="AG812" s="15">
        <f t="shared" si="39"/>
        <v>-1</v>
      </c>
    </row>
    <row r="813" spans="31:33" x14ac:dyDescent="0.2">
      <c r="AE813" s="108">
        <f t="shared" si="40"/>
        <v>-798</v>
      </c>
      <c r="AF813" s="15">
        <f t="shared" si="38"/>
        <v>799</v>
      </c>
      <c r="AG813" s="15">
        <f t="shared" si="39"/>
        <v>-1</v>
      </c>
    </row>
    <row r="814" spans="31:33" x14ac:dyDescent="0.2">
      <c r="AE814" s="108">
        <f t="shared" si="40"/>
        <v>-799</v>
      </c>
      <c r="AF814" s="15">
        <f t="shared" si="38"/>
        <v>800</v>
      </c>
      <c r="AG814" s="15">
        <f t="shared" si="39"/>
        <v>-1</v>
      </c>
    </row>
    <row r="815" spans="31:33" x14ac:dyDescent="0.2">
      <c r="AE815" s="108">
        <f t="shared" si="40"/>
        <v>-800</v>
      </c>
      <c r="AF815" s="15">
        <f t="shared" si="38"/>
        <v>801</v>
      </c>
      <c r="AG815" s="15">
        <f t="shared" si="39"/>
        <v>-1</v>
      </c>
    </row>
    <row r="816" spans="31:33" x14ac:dyDescent="0.2">
      <c r="AE816" s="108">
        <f t="shared" si="40"/>
        <v>-801</v>
      </c>
      <c r="AF816" s="15">
        <f t="shared" si="38"/>
        <v>802</v>
      </c>
      <c r="AG816" s="15">
        <f t="shared" si="39"/>
        <v>-1</v>
      </c>
    </row>
    <row r="817" spans="31:33" x14ac:dyDescent="0.2">
      <c r="AE817" s="108">
        <f t="shared" si="40"/>
        <v>-802</v>
      </c>
      <c r="AF817" s="15">
        <f t="shared" si="38"/>
        <v>803</v>
      </c>
      <c r="AG817" s="15">
        <f t="shared" si="39"/>
        <v>-1</v>
      </c>
    </row>
    <row r="818" spans="31:33" x14ac:dyDescent="0.2">
      <c r="AE818" s="108">
        <f t="shared" si="40"/>
        <v>-803</v>
      </c>
      <c r="AF818" s="15">
        <f t="shared" si="38"/>
        <v>804</v>
      </c>
      <c r="AG818" s="15">
        <f t="shared" si="39"/>
        <v>-1</v>
      </c>
    </row>
    <row r="819" spans="31:33" x14ac:dyDescent="0.2">
      <c r="AE819" s="108">
        <f t="shared" si="40"/>
        <v>-804</v>
      </c>
      <c r="AF819" s="15">
        <f t="shared" si="38"/>
        <v>805</v>
      </c>
      <c r="AG819" s="15">
        <f t="shared" si="39"/>
        <v>-1</v>
      </c>
    </row>
    <row r="820" spans="31:33" x14ac:dyDescent="0.2">
      <c r="AE820" s="108">
        <f t="shared" si="40"/>
        <v>-805</v>
      </c>
      <c r="AF820" s="15">
        <f t="shared" si="38"/>
        <v>806</v>
      </c>
      <c r="AG820" s="15">
        <f t="shared" si="39"/>
        <v>-1</v>
      </c>
    </row>
    <row r="821" spans="31:33" x14ac:dyDescent="0.2">
      <c r="AE821" s="108">
        <f t="shared" si="40"/>
        <v>-806</v>
      </c>
      <c r="AF821" s="15">
        <f t="shared" si="38"/>
        <v>807</v>
      </c>
      <c r="AG821" s="15">
        <f t="shared" si="39"/>
        <v>-1</v>
      </c>
    </row>
    <row r="822" spans="31:33" x14ac:dyDescent="0.2">
      <c r="AE822" s="108">
        <f t="shared" si="40"/>
        <v>-807</v>
      </c>
      <c r="AF822" s="15">
        <f t="shared" si="38"/>
        <v>808</v>
      </c>
      <c r="AG822" s="15">
        <f t="shared" si="39"/>
        <v>-1</v>
      </c>
    </row>
    <row r="823" spans="31:33" x14ac:dyDescent="0.2">
      <c r="AE823" s="108">
        <f t="shared" si="40"/>
        <v>-808</v>
      </c>
      <c r="AF823" s="15">
        <f t="shared" si="38"/>
        <v>809</v>
      </c>
      <c r="AG823" s="15">
        <f t="shared" si="39"/>
        <v>-1</v>
      </c>
    </row>
    <row r="824" spans="31:33" x14ac:dyDescent="0.2">
      <c r="AE824" s="108">
        <f t="shared" si="40"/>
        <v>-809</v>
      </c>
      <c r="AF824" s="15">
        <f t="shared" si="38"/>
        <v>810</v>
      </c>
      <c r="AG824" s="15">
        <f t="shared" si="39"/>
        <v>-1</v>
      </c>
    </row>
    <row r="825" spans="31:33" x14ac:dyDescent="0.2">
      <c r="AE825" s="108">
        <f t="shared" si="40"/>
        <v>-810</v>
      </c>
      <c r="AF825" s="15">
        <f t="shared" si="38"/>
        <v>811</v>
      </c>
      <c r="AG825" s="15">
        <f t="shared" si="39"/>
        <v>-1</v>
      </c>
    </row>
    <row r="826" spans="31:33" x14ac:dyDescent="0.2">
      <c r="AE826" s="108">
        <f t="shared" si="40"/>
        <v>-811</v>
      </c>
      <c r="AF826" s="15">
        <f t="shared" si="38"/>
        <v>812</v>
      </c>
      <c r="AG826" s="15">
        <f t="shared" si="39"/>
        <v>-1</v>
      </c>
    </row>
    <row r="827" spans="31:33" x14ac:dyDescent="0.2">
      <c r="AE827" s="108">
        <f t="shared" si="40"/>
        <v>-812</v>
      </c>
      <c r="AF827" s="15">
        <f t="shared" si="38"/>
        <v>813</v>
      </c>
      <c r="AG827" s="15">
        <f t="shared" si="39"/>
        <v>-1</v>
      </c>
    </row>
    <row r="828" spans="31:33" x14ac:dyDescent="0.2">
      <c r="AE828" s="108">
        <f t="shared" si="40"/>
        <v>-813</v>
      </c>
      <c r="AF828" s="15">
        <f t="shared" si="38"/>
        <v>814</v>
      </c>
      <c r="AG828" s="15">
        <f t="shared" si="39"/>
        <v>-1</v>
      </c>
    </row>
    <row r="829" spans="31:33" x14ac:dyDescent="0.2">
      <c r="AE829" s="108">
        <f t="shared" si="40"/>
        <v>-814</v>
      </c>
      <c r="AF829" s="15">
        <f t="shared" si="38"/>
        <v>815</v>
      </c>
      <c r="AG829" s="15">
        <f t="shared" si="39"/>
        <v>-1</v>
      </c>
    </row>
    <row r="830" spans="31:33" x14ac:dyDescent="0.2">
      <c r="AE830" s="108">
        <f t="shared" si="40"/>
        <v>-815</v>
      </c>
      <c r="AF830" s="15">
        <f t="shared" si="38"/>
        <v>816</v>
      </c>
      <c r="AG830" s="15">
        <f t="shared" si="39"/>
        <v>-1</v>
      </c>
    </row>
    <row r="831" spans="31:33" x14ac:dyDescent="0.2">
      <c r="AE831" s="108">
        <f t="shared" si="40"/>
        <v>-816</v>
      </c>
      <c r="AF831" s="15">
        <f t="shared" si="38"/>
        <v>817</v>
      </c>
      <c r="AG831" s="15">
        <f t="shared" si="39"/>
        <v>-1</v>
      </c>
    </row>
    <row r="832" spans="31:33" x14ac:dyDescent="0.2">
      <c r="AE832" s="108">
        <f t="shared" si="40"/>
        <v>-817</v>
      </c>
      <c r="AF832" s="15">
        <f t="shared" si="38"/>
        <v>818</v>
      </c>
      <c r="AG832" s="15">
        <f t="shared" si="39"/>
        <v>-1</v>
      </c>
    </row>
    <row r="833" spans="31:33" x14ac:dyDescent="0.2">
      <c r="AE833" s="108">
        <f t="shared" si="40"/>
        <v>-818</v>
      </c>
      <c r="AF833" s="15">
        <f t="shared" si="38"/>
        <v>819</v>
      </c>
      <c r="AG833" s="15">
        <f t="shared" si="39"/>
        <v>-1</v>
      </c>
    </row>
    <row r="834" spans="31:33" x14ac:dyDescent="0.2">
      <c r="AE834" s="108">
        <f t="shared" si="40"/>
        <v>-819</v>
      </c>
      <c r="AF834" s="15">
        <f t="shared" si="38"/>
        <v>820</v>
      </c>
      <c r="AG834" s="15">
        <f t="shared" si="39"/>
        <v>-1</v>
      </c>
    </row>
    <row r="835" spans="31:33" x14ac:dyDescent="0.2">
      <c r="AE835" s="108">
        <f t="shared" si="40"/>
        <v>-820</v>
      </c>
      <c r="AF835" s="15">
        <f t="shared" si="38"/>
        <v>821</v>
      </c>
      <c r="AG835" s="15">
        <f t="shared" si="39"/>
        <v>-1</v>
      </c>
    </row>
    <row r="836" spans="31:33" x14ac:dyDescent="0.2">
      <c r="AE836" s="108">
        <f t="shared" si="40"/>
        <v>-821</v>
      </c>
      <c r="AF836" s="15">
        <f t="shared" ref="AF836:AF899" si="41">IF(AF835&gt;=1,AF835+1,IF(AE836=0,1,-1))</f>
        <v>822</v>
      </c>
      <c r="AG836" s="15">
        <f t="shared" ref="AG836:AG899" si="42">IF(AND(AG835&gt;=1,AG835&lt;$AB$3),AG835+1,IF(AE836=0,1,-1))</f>
        <v>-1</v>
      </c>
    </row>
    <row r="837" spans="31:33" x14ac:dyDescent="0.2">
      <c r="AE837" s="108">
        <f t="shared" ref="AE837:AE900" si="43">AE836-1</f>
        <v>-822</v>
      </c>
      <c r="AF837" s="15">
        <f t="shared" si="41"/>
        <v>823</v>
      </c>
      <c r="AG837" s="15">
        <f t="shared" si="42"/>
        <v>-1</v>
      </c>
    </row>
    <row r="838" spans="31:33" x14ac:dyDescent="0.2">
      <c r="AE838" s="108">
        <f t="shared" si="43"/>
        <v>-823</v>
      </c>
      <c r="AF838" s="15">
        <f t="shared" si="41"/>
        <v>824</v>
      </c>
      <c r="AG838" s="15">
        <f t="shared" si="42"/>
        <v>-1</v>
      </c>
    </row>
    <row r="839" spans="31:33" x14ac:dyDescent="0.2">
      <c r="AE839" s="108">
        <f t="shared" si="43"/>
        <v>-824</v>
      </c>
      <c r="AF839" s="15">
        <f t="shared" si="41"/>
        <v>825</v>
      </c>
      <c r="AG839" s="15">
        <f t="shared" si="42"/>
        <v>-1</v>
      </c>
    </row>
    <row r="840" spans="31:33" x14ac:dyDescent="0.2">
      <c r="AE840" s="108">
        <f t="shared" si="43"/>
        <v>-825</v>
      </c>
      <c r="AF840" s="15">
        <f t="shared" si="41"/>
        <v>826</v>
      </c>
      <c r="AG840" s="15">
        <f t="shared" si="42"/>
        <v>-1</v>
      </c>
    </row>
    <row r="841" spans="31:33" x14ac:dyDescent="0.2">
      <c r="AE841" s="108">
        <f t="shared" si="43"/>
        <v>-826</v>
      </c>
      <c r="AF841" s="15">
        <f t="shared" si="41"/>
        <v>827</v>
      </c>
      <c r="AG841" s="15">
        <f t="shared" si="42"/>
        <v>-1</v>
      </c>
    </row>
    <row r="842" spans="31:33" x14ac:dyDescent="0.2">
      <c r="AE842" s="108">
        <f t="shared" si="43"/>
        <v>-827</v>
      </c>
      <c r="AF842" s="15">
        <f t="shared" si="41"/>
        <v>828</v>
      </c>
      <c r="AG842" s="15">
        <f t="shared" si="42"/>
        <v>-1</v>
      </c>
    </row>
    <row r="843" spans="31:33" x14ac:dyDescent="0.2">
      <c r="AE843" s="108">
        <f t="shared" si="43"/>
        <v>-828</v>
      </c>
      <c r="AF843" s="15">
        <f t="shared" si="41"/>
        <v>829</v>
      </c>
      <c r="AG843" s="15">
        <f t="shared" si="42"/>
        <v>-1</v>
      </c>
    </row>
    <row r="844" spans="31:33" x14ac:dyDescent="0.2">
      <c r="AE844" s="108">
        <f t="shared" si="43"/>
        <v>-829</v>
      </c>
      <c r="AF844" s="15">
        <f t="shared" si="41"/>
        <v>830</v>
      </c>
      <c r="AG844" s="15">
        <f t="shared" si="42"/>
        <v>-1</v>
      </c>
    </row>
    <row r="845" spans="31:33" x14ac:dyDescent="0.2">
      <c r="AE845" s="108">
        <f t="shared" si="43"/>
        <v>-830</v>
      </c>
      <c r="AF845" s="15">
        <f t="shared" si="41"/>
        <v>831</v>
      </c>
      <c r="AG845" s="15">
        <f t="shared" si="42"/>
        <v>-1</v>
      </c>
    </row>
    <row r="846" spans="31:33" x14ac:dyDescent="0.2">
      <c r="AE846" s="108">
        <f t="shared" si="43"/>
        <v>-831</v>
      </c>
      <c r="AF846" s="15">
        <f t="shared" si="41"/>
        <v>832</v>
      </c>
      <c r="AG846" s="15">
        <f t="shared" si="42"/>
        <v>-1</v>
      </c>
    </row>
    <row r="847" spans="31:33" x14ac:dyDescent="0.2">
      <c r="AE847" s="108">
        <f t="shared" si="43"/>
        <v>-832</v>
      </c>
      <c r="AF847" s="15">
        <f t="shared" si="41"/>
        <v>833</v>
      </c>
      <c r="AG847" s="15">
        <f t="shared" si="42"/>
        <v>-1</v>
      </c>
    </row>
    <row r="848" spans="31:33" x14ac:dyDescent="0.2">
      <c r="AE848" s="108">
        <f t="shared" si="43"/>
        <v>-833</v>
      </c>
      <c r="AF848" s="15">
        <f t="shared" si="41"/>
        <v>834</v>
      </c>
      <c r="AG848" s="15">
        <f t="shared" si="42"/>
        <v>-1</v>
      </c>
    </row>
    <row r="849" spans="31:33" x14ac:dyDescent="0.2">
      <c r="AE849" s="108">
        <f t="shared" si="43"/>
        <v>-834</v>
      </c>
      <c r="AF849" s="15">
        <f t="shared" si="41"/>
        <v>835</v>
      </c>
      <c r="AG849" s="15">
        <f t="shared" si="42"/>
        <v>-1</v>
      </c>
    </row>
    <row r="850" spans="31:33" x14ac:dyDescent="0.2">
      <c r="AE850" s="108">
        <f t="shared" si="43"/>
        <v>-835</v>
      </c>
      <c r="AF850" s="15">
        <f t="shared" si="41"/>
        <v>836</v>
      </c>
      <c r="AG850" s="15">
        <f t="shared" si="42"/>
        <v>-1</v>
      </c>
    </row>
    <row r="851" spans="31:33" x14ac:dyDescent="0.2">
      <c r="AE851" s="108">
        <f t="shared" si="43"/>
        <v>-836</v>
      </c>
      <c r="AF851" s="15">
        <f t="shared" si="41"/>
        <v>837</v>
      </c>
      <c r="AG851" s="15">
        <f t="shared" si="42"/>
        <v>-1</v>
      </c>
    </row>
    <row r="852" spans="31:33" x14ac:dyDescent="0.2">
      <c r="AE852" s="108">
        <f t="shared" si="43"/>
        <v>-837</v>
      </c>
      <c r="AF852" s="15">
        <f t="shared" si="41"/>
        <v>838</v>
      </c>
      <c r="AG852" s="15">
        <f t="shared" si="42"/>
        <v>-1</v>
      </c>
    </row>
    <row r="853" spans="31:33" x14ac:dyDescent="0.2">
      <c r="AE853" s="108">
        <f t="shared" si="43"/>
        <v>-838</v>
      </c>
      <c r="AF853" s="15">
        <f t="shared" si="41"/>
        <v>839</v>
      </c>
      <c r="AG853" s="15">
        <f t="shared" si="42"/>
        <v>-1</v>
      </c>
    </row>
    <row r="854" spans="31:33" x14ac:dyDescent="0.2">
      <c r="AE854" s="108">
        <f t="shared" si="43"/>
        <v>-839</v>
      </c>
      <c r="AF854" s="15">
        <f t="shared" si="41"/>
        <v>840</v>
      </c>
      <c r="AG854" s="15">
        <f t="shared" si="42"/>
        <v>-1</v>
      </c>
    </row>
    <row r="855" spans="31:33" x14ac:dyDescent="0.2">
      <c r="AE855" s="108">
        <f t="shared" si="43"/>
        <v>-840</v>
      </c>
      <c r="AF855" s="15">
        <f t="shared" si="41"/>
        <v>841</v>
      </c>
      <c r="AG855" s="15">
        <f t="shared" si="42"/>
        <v>-1</v>
      </c>
    </row>
    <row r="856" spans="31:33" x14ac:dyDescent="0.2">
      <c r="AE856" s="108">
        <f t="shared" si="43"/>
        <v>-841</v>
      </c>
      <c r="AF856" s="15">
        <f t="shared" si="41"/>
        <v>842</v>
      </c>
      <c r="AG856" s="15">
        <f t="shared" si="42"/>
        <v>-1</v>
      </c>
    </row>
    <row r="857" spans="31:33" x14ac:dyDescent="0.2">
      <c r="AE857" s="108">
        <f t="shared" si="43"/>
        <v>-842</v>
      </c>
      <c r="AF857" s="15">
        <f t="shared" si="41"/>
        <v>843</v>
      </c>
      <c r="AG857" s="15">
        <f t="shared" si="42"/>
        <v>-1</v>
      </c>
    </row>
    <row r="858" spans="31:33" x14ac:dyDescent="0.2">
      <c r="AE858" s="108">
        <f t="shared" si="43"/>
        <v>-843</v>
      </c>
      <c r="AF858" s="15">
        <f t="shared" si="41"/>
        <v>844</v>
      </c>
      <c r="AG858" s="15">
        <f t="shared" si="42"/>
        <v>-1</v>
      </c>
    </row>
    <row r="859" spans="31:33" x14ac:dyDescent="0.2">
      <c r="AE859" s="108">
        <f t="shared" si="43"/>
        <v>-844</v>
      </c>
      <c r="AF859" s="15">
        <f t="shared" si="41"/>
        <v>845</v>
      </c>
      <c r="AG859" s="15">
        <f t="shared" si="42"/>
        <v>-1</v>
      </c>
    </row>
    <row r="860" spans="31:33" x14ac:dyDescent="0.2">
      <c r="AE860" s="108">
        <f t="shared" si="43"/>
        <v>-845</v>
      </c>
      <c r="AF860" s="15">
        <f t="shared" si="41"/>
        <v>846</v>
      </c>
      <c r="AG860" s="15">
        <f t="shared" si="42"/>
        <v>-1</v>
      </c>
    </row>
    <row r="861" spans="31:33" x14ac:dyDescent="0.2">
      <c r="AE861" s="108">
        <f t="shared" si="43"/>
        <v>-846</v>
      </c>
      <c r="AF861" s="15">
        <f t="shared" si="41"/>
        <v>847</v>
      </c>
      <c r="AG861" s="15">
        <f t="shared" si="42"/>
        <v>-1</v>
      </c>
    </row>
    <row r="862" spans="31:33" x14ac:dyDescent="0.2">
      <c r="AE862" s="108">
        <f t="shared" si="43"/>
        <v>-847</v>
      </c>
      <c r="AF862" s="15">
        <f t="shared" si="41"/>
        <v>848</v>
      </c>
      <c r="AG862" s="15">
        <f t="shared" si="42"/>
        <v>-1</v>
      </c>
    </row>
    <row r="863" spans="31:33" x14ac:dyDescent="0.2">
      <c r="AE863" s="108">
        <f t="shared" si="43"/>
        <v>-848</v>
      </c>
      <c r="AF863" s="15">
        <f t="shared" si="41"/>
        <v>849</v>
      </c>
      <c r="AG863" s="15">
        <f t="shared" si="42"/>
        <v>-1</v>
      </c>
    </row>
    <row r="864" spans="31:33" x14ac:dyDescent="0.2">
      <c r="AE864" s="108">
        <f t="shared" si="43"/>
        <v>-849</v>
      </c>
      <c r="AF864" s="15">
        <f t="shared" si="41"/>
        <v>850</v>
      </c>
      <c r="AG864" s="15">
        <f t="shared" si="42"/>
        <v>-1</v>
      </c>
    </row>
    <row r="865" spans="31:33" x14ac:dyDescent="0.2">
      <c r="AE865" s="108">
        <f t="shared" si="43"/>
        <v>-850</v>
      </c>
      <c r="AF865" s="15">
        <f t="shared" si="41"/>
        <v>851</v>
      </c>
      <c r="AG865" s="15">
        <f t="shared" si="42"/>
        <v>-1</v>
      </c>
    </row>
    <row r="866" spans="31:33" x14ac:dyDescent="0.2">
      <c r="AE866" s="108">
        <f t="shared" si="43"/>
        <v>-851</v>
      </c>
      <c r="AF866" s="15">
        <f t="shared" si="41"/>
        <v>852</v>
      </c>
      <c r="AG866" s="15">
        <f t="shared" si="42"/>
        <v>-1</v>
      </c>
    </row>
    <row r="867" spans="31:33" x14ac:dyDescent="0.2">
      <c r="AE867" s="108">
        <f t="shared" si="43"/>
        <v>-852</v>
      </c>
      <c r="AF867" s="15">
        <f t="shared" si="41"/>
        <v>853</v>
      </c>
      <c r="AG867" s="15">
        <f t="shared" si="42"/>
        <v>-1</v>
      </c>
    </row>
    <row r="868" spans="31:33" x14ac:dyDescent="0.2">
      <c r="AE868" s="108">
        <f t="shared" si="43"/>
        <v>-853</v>
      </c>
      <c r="AF868" s="15">
        <f t="shared" si="41"/>
        <v>854</v>
      </c>
      <c r="AG868" s="15">
        <f t="shared" si="42"/>
        <v>-1</v>
      </c>
    </row>
    <row r="869" spans="31:33" x14ac:dyDescent="0.2">
      <c r="AE869" s="108">
        <f t="shared" si="43"/>
        <v>-854</v>
      </c>
      <c r="AF869" s="15">
        <f t="shared" si="41"/>
        <v>855</v>
      </c>
      <c r="AG869" s="15">
        <f t="shared" si="42"/>
        <v>-1</v>
      </c>
    </row>
    <row r="870" spans="31:33" x14ac:dyDescent="0.2">
      <c r="AE870" s="108">
        <f t="shared" si="43"/>
        <v>-855</v>
      </c>
      <c r="AF870" s="15">
        <f t="shared" si="41"/>
        <v>856</v>
      </c>
      <c r="AG870" s="15">
        <f t="shared" si="42"/>
        <v>-1</v>
      </c>
    </row>
    <row r="871" spans="31:33" x14ac:dyDescent="0.2">
      <c r="AE871" s="108">
        <f t="shared" si="43"/>
        <v>-856</v>
      </c>
      <c r="AF871" s="15">
        <f t="shared" si="41"/>
        <v>857</v>
      </c>
      <c r="AG871" s="15">
        <f t="shared" si="42"/>
        <v>-1</v>
      </c>
    </row>
    <row r="872" spans="31:33" x14ac:dyDescent="0.2">
      <c r="AE872" s="108">
        <f t="shared" si="43"/>
        <v>-857</v>
      </c>
      <c r="AF872" s="15">
        <f t="shared" si="41"/>
        <v>858</v>
      </c>
      <c r="AG872" s="15">
        <f t="shared" si="42"/>
        <v>-1</v>
      </c>
    </row>
    <row r="873" spans="31:33" x14ac:dyDescent="0.2">
      <c r="AE873" s="108">
        <f t="shared" si="43"/>
        <v>-858</v>
      </c>
      <c r="AF873" s="15">
        <f t="shared" si="41"/>
        <v>859</v>
      </c>
      <c r="AG873" s="15">
        <f t="shared" si="42"/>
        <v>-1</v>
      </c>
    </row>
    <row r="874" spans="31:33" x14ac:dyDescent="0.2">
      <c r="AE874" s="108">
        <f t="shared" si="43"/>
        <v>-859</v>
      </c>
      <c r="AF874" s="15">
        <f t="shared" si="41"/>
        <v>860</v>
      </c>
      <c r="AG874" s="15">
        <f t="shared" si="42"/>
        <v>-1</v>
      </c>
    </row>
    <row r="875" spans="31:33" x14ac:dyDescent="0.2">
      <c r="AE875" s="108">
        <f t="shared" si="43"/>
        <v>-860</v>
      </c>
      <c r="AF875" s="15">
        <f t="shared" si="41"/>
        <v>861</v>
      </c>
      <c r="AG875" s="15">
        <f t="shared" si="42"/>
        <v>-1</v>
      </c>
    </row>
    <row r="876" spans="31:33" x14ac:dyDescent="0.2">
      <c r="AE876" s="108">
        <f t="shared" si="43"/>
        <v>-861</v>
      </c>
      <c r="AF876" s="15">
        <f t="shared" si="41"/>
        <v>862</v>
      </c>
      <c r="AG876" s="15">
        <f t="shared" si="42"/>
        <v>-1</v>
      </c>
    </row>
    <row r="877" spans="31:33" x14ac:dyDescent="0.2">
      <c r="AE877" s="108">
        <f t="shared" si="43"/>
        <v>-862</v>
      </c>
      <c r="AF877" s="15">
        <f t="shared" si="41"/>
        <v>863</v>
      </c>
      <c r="AG877" s="15">
        <f t="shared" si="42"/>
        <v>-1</v>
      </c>
    </row>
    <row r="878" spans="31:33" x14ac:dyDescent="0.2">
      <c r="AE878" s="108">
        <f t="shared" si="43"/>
        <v>-863</v>
      </c>
      <c r="AF878" s="15">
        <f t="shared" si="41"/>
        <v>864</v>
      </c>
      <c r="AG878" s="15">
        <f t="shared" si="42"/>
        <v>-1</v>
      </c>
    </row>
    <row r="879" spans="31:33" x14ac:dyDescent="0.2">
      <c r="AE879" s="108">
        <f t="shared" si="43"/>
        <v>-864</v>
      </c>
      <c r="AF879" s="15">
        <f t="shared" si="41"/>
        <v>865</v>
      </c>
      <c r="AG879" s="15">
        <f t="shared" si="42"/>
        <v>-1</v>
      </c>
    </row>
    <row r="880" spans="31:33" x14ac:dyDescent="0.2">
      <c r="AE880" s="108">
        <f t="shared" si="43"/>
        <v>-865</v>
      </c>
      <c r="AF880" s="15">
        <f t="shared" si="41"/>
        <v>866</v>
      </c>
      <c r="AG880" s="15">
        <f t="shared" si="42"/>
        <v>-1</v>
      </c>
    </row>
    <row r="881" spans="31:33" x14ac:dyDescent="0.2">
      <c r="AE881" s="108">
        <f t="shared" si="43"/>
        <v>-866</v>
      </c>
      <c r="AF881" s="15">
        <f t="shared" si="41"/>
        <v>867</v>
      </c>
      <c r="AG881" s="15">
        <f t="shared" si="42"/>
        <v>-1</v>
      </c>
    </row>
    <row r="882" spans="31:33" x14ac:dyDescent="0.2">
      <c r="AE882" s="108">
        <f t="shared" si="43"/>
        <v>-867</v>
      </c>
      <c r="AF882" s="15">
        <f t="shared" si="41"/>
        <v>868</v>
      </c>
      <c r="AG882" s="15">
        <f t="shared" si="42"/>
        <v>-1</v>
      </c>
    </row>
    <row r="883" spans="31:33" x14ac:dyDescent="0.2">
      <c r="AE883" s="108">
        <f t="shared" si="43"/>
        <v>-868</v>
      </c>
      <c r="AF883" s="15">
        <f t="shared" si="41"/>
        <v>869</v>
      </c>
      <c r="AG883" s="15">
        <f t="shared" si="42"/>
        <v>-1</v>
      </c>
    </row>
    <row r="884" spans="31:33" x14ac:dyDescent="0.2">
      <c r="AE884" s="108">
        <f t="shared" si="43"/>
        <v>-869</v>
      </c>
      <c r="AF884" s="15">
        <f t="shared" si="41"/>
        <v>870</v>
      </c>
      <c r="AG884" s="15">
        <f t="shared" si="42"/>
        <v>-1</v>
      </c>
    </row>
    <row r="885" spans="31:33" x14ac:dyDescent="0.2">
      <c r="AE885" s="108">
        <f t="shared" si="43"/>
        <v>-870</v>
      </c>
      <c r="AF885" s="15">
        <f t="shared" si="41"/>
        <v>871</v>
      </c>
      <c r="AG885" s="15">
        <f t="shared" si="42"/>
        <v>-1</v>
      </c>
    </row>
    <row r="886" spans="31:33" x14ac:dyDescent="0.2">
      <c r="AE886" s="108">
        <f t="shared" si="43"/>
        <v>-871</v>
      </c>
      <c r="AF886" s="15">
        <f t="shared" si="41"/>
        <v>872</v>
      </c>
      <c r="AG886" s="15">
        <f t="shared" si="42"/>
        <v>-1</v>
      </c>
    </row>
    <row r="887" spans="31:33" x14ac:dyDescent="0.2">
      <c r="AE887" s="108">
        <f t="shared" si="43"/>
        <v>-872</v>
      </c>
      <c r="AF887" s="15">
        <f t="shared" si="41"/>
        <v>873</v>
      </c>
      <c r="AG887" s="15">
        <f t="shared" si="42"/>
        <v>-1</v>
      </c>
    </row>
    <row r="888" spans="31:33" x14ac:dyDescent="0.2">
      <c r="AE888" s="108">
        <f t="shared" si="43"/>
        <v>-873</v>
      </c>
      <c r="AF888" s="15">
        <f t="shared" si="41"/>
        <v>874</v>
      </c>
      <c r="AG888" s="15">
        <f t="shared" si="42"/>
        <v>-1</v>
      </c>
    </row>
    <row r="889" spans="31:33" x14ac:dyDescent="0.2">
      <c r="AE889" s="108">
        <f t="shared" si="43"/>
        <v>-874</v>
      </c>
      <c r="AF889" s="15">
        <f t="shared" si="41"/>
        <v>875</v>
      </c>
      <c r="AG889" s="15">
        <f t="shared" si="42"/>
        <v>-1</v>
      </c>
    </row>
    <row r="890" spans="31:33" x14ac:dyDescent="0.2">
      <c r="AE890" s="108">
        <f t="shared" si="43"/>
        <v>-875</v>
      </c>
      <c r="AF890" s="15">
        <f t="shared" si="41"/>
        <v>876</v>
      </c>
      <c r="AG890" s="15">
        <f t="shared" si="42"/>
        <v>-1</v>
      </c>
    </row>
    <row r="891" spans="31:33" x14ac:dyDescent="0.2">
      <c r="AE891" s="108">
        <f t="shared" si="43"/>
        <v>-876</v>
      </c>
      <c r="AF891" s="15">
        <f t="shared" si="41"/>
        <v>877</v>
      </c>
      <c r="AG891" s="15">
        <f t="shared" si="42"/>
        <v>-1</v>
      </c>
    </row>
    <row r="892" spans="31:33" x14ac:dyDescent="0.2">
      <c r="AE892" s="108">
        <f t="shared" si="43"/>
        <v>-877</v>
      </c>
      <c r="AF892" s="15">
        <f t="shared" si="41"/>
        <v>878</v>
      </c>
      <c r="AG892" s="15">
        <f t="shared" si="42"/>
        <v>-1</v>
      </c>
    </row>
    <row r="893" spans="31:33" x14ac:dyDescent="0.2">
      <c r="AE893" s="108">
        <f t="shared" si="43"/>
        <v>-878</v>
      </c>
      <c r="AF893" s="15">
        <f t="shared" si="41"/>
        <v>879</v>
      </c>
      <c r="AG893" s="15">
        <f t="shared" si="42"/>
        <v>-1</v>
      </c>
    </row>
    <row r="894" spans="31:33" x14ac:dyDescent="0.2">
      <c r="AE894" s="108">
        <f t="shared" si="43"/>
        <v>-879</v>
      </c>
      <c r="AF894" s="15">
        <f t="shared" si="41"/>
        <v>880</v>
      </c>
      <c r="AG894" s="15">
        <f t="shared" si="42"/>
        <v>-1</v>
      </c>
    </row>
    <row r="895" spans="31:33" x14ac:dyDescent="0.2">
      <c r="AE895" s="108">
        <f t="shared" si="43"/>
        <v>-880</v>
      </c>
      <c r="AF895" s="15">
        <f t="shared" si="41"/>
        <v>881</v>
      </c>
      <c r="AG895" s="15">
        <f t="shared" si="42"/>
        <v>-1</v>
      </c>
    </row>
    <row r="896" spans="31:33" x14ac:dyDescent="0.2">
      <c r="AE896" s="108">
        <f t="shared" si="43"/>
        <v>-881</v>
      </c>
      <c r="AF896" s="15">
        <f t="shared" si="41"/>
        <v>882</v>
      </c>
      <c r="AG896" s="15">
        <f t="shared" si="42"/>
        <v>-1</v>
      </c>
    </row>
    <row r="897" spans="31:33" x14ac:dyDescent="0.2">
      <c r="AE897" s="108">
        <f t="shared" si="43"/>
        <v>-882</v>
      </c>
      <c r="AF897" s="15">
        <f t="shared" si="41"/>
        <v>883</v>
      </c>
      <c r="AG897" s="15">
        <f t="shared" si="42"/>
        <v>-1</v>
      </c>
    </row>
    <row r="898" spans="31:33" x14ac:dyDescent="0.2">
      <c r="AE898" s="108">
        <f t="shared" si="43"/>
        <v>-883</v>
      </c>
      <c r="AF898" s="15">
        <f t="shared" si="41"/>
        <v>884</v>
      </c>
      <c r="AG898" s="15">
        <f t="shared" si="42"/>
        <v>-1</v>
      </c>
    </row>
    <row r="899" spans="31:33" x14ac:dyDescent="0.2">
      <c r="AE899" s="108">
        <f t="shared" si="43"/>
        <v>-884</v>
      </c>
      <c r="AF899" s="15">
        <f t="shared" si="41"/>
        <v>885</v>
      </c>
      <c r="AG899" s="15">
        <f t="shared" si="42"/>
        <v>-1</v>
      </c>
    </row>
    <row r="900" spans="31:33" x14ac:dyDescent="0.2">
      <c r="AE900" s="108">
        <f t="shared" si="43"/>
        <v>-885</v>
      </c>
      <c r="AF900" s="15">
        <f t="shared" ref="AF900:AF963" si="44">IF(AF899&gt;=1,AF899+1,IF(AE900=0,1,-1))</f>
        <v>886</v>
      </c>
      <c r="AG900" s="15">
        <f t="shared" ref="AG900:AG963" si="45">IF(AND(AG899&gt;=1,AG899&lt;$AB$3),AG899+1,IF(AE900=0,1,-1))</f>
        <v>-1</v>
      </c>
    </row>
    <row r="901" spans="31:33" x14ac:dyDescent="0.2">
      <c r="AE901" s="108">
        <f t="shared" ref="AE901:AE964" si="46">AE900-1</f>
        <v>-886</v>
      </c>
      <c r="AF901" s="15">
        <f t="shared" si="44"/>
        <v>887</v>
      </c>
      <c r="AG901" s="15">
        <f t="shared" si="45"/>
        <v>-1</v>
      </c>
    </row>
    <row r="902" spans="31:33" x14ac:dyDescent="0.2">
      <c r="AE902" s="108">
        <f t="shared" si="46"/>
        <v>-887</v>
      </c>
      <c r="AF902" s="15">
        <f t="shared" si="44"/>
        <v>888</v>
      </c>
      <c r="AG902" s="15">
        <f t="shared" si="45"/>
        <v>-1</v>
      </c>
    </row>
    <row r="903" spans="31:33" x14ac:dyDescent="0.2">
      <c r="AE903" s="108">
        <f t="shared" si="46"/>
        <v>-888</v>
      </c>
      <c r="AF903" s="15">
        <f t="shared" si="44"/>
        <v>889</v>
      </c>
      <c r="AG903" s="15">
        <f t="shared" si="45"/>
        <v>-1</v>
      </c>
    </row>
    <row r="904" spans="31:33" x14ac:dyDescent="0.2">
      <c r="AE904" s="108">
        <f t="shared" si="46"/>
        <v>-889</v>
      </c>
      <c r="AF904" s="15">
        <f t="shared" si="44"/>
        <v>890</v>
      </c>
      <c r="AG904" s="15">
        <f t="shared" si="45"/>
        <v>-1</v>
      </c>
    </row>
    <row r="905" spans="31:33" x14ac:dyDescent="0.2">
      <c r="AE905" s="108">
        <f t="shared" si="46"/>
        <v>-890</v>
      </c>
      <c r="AF905" s="15">
        <f t="shared" si="44"/>
        <v>891</v>
      </c>
      <c r="AG905" s="15">
        <f t="shared" si="45"/>
        <v>-1</v>
      </c>
    </row>
    <row r="906" spans="31:33" x14ac:dyDescent="0.2">
      <c r="AE906" s="108">
        <f t="shared" si="46"/>
        <v>-891</v>
      </c>
      <c r="AF906" s="15">
        <f t="shared" si="44"/>
        <v>892</v>
      </c>
      <c r="AG906" s="15">
        <f t="shared" si="45"/>
        <v>-1</v>
      </c>
    </row>
    <row r="907" spans="31:33" x14ac:dyDescent="0.2">
      <c r="AE907" s="108">
        <f t="shared" si="46"/>
        <v>-892</v>
      </c>
      <c r="AF907" s="15">
        <f t="shared" si="44"/>
        <v>893</v>
      </c>
      <c r="AG907" s="15">
        <f t="shared" si="45"/>
        <v>-1</v>
      </c>
    </row>
    <row r="908" spans="31:33" x14ac:dyDescent="0.2">
      <c r="AE908" s="108">
        <f t="shared" si="46"/>
        <v>-893</v>
      </c>
      <c r="AF908" s="15">
        <f t="shared" si="44"/>
        <v>894</v>
      </c>
      <c r="AG908" s="15">
        <f t="shared" si="45"/>
        <v>-1</v>
      </c>
    </row>
    <row r="909" spans="31:33" x14ac:dyDescent="0.2">
      <c r="AE909" s="108">
        <f t="shared" si="46"/>
        <v>-894</v>
      </c>
      <c r="AF909" s="15">
        <f t="shared" si="44"/>
        <v>895</v>
      </c>
      <c r="AG909" s="15">
        <f t="shared" si="45"/>
        <v>-1</v>
      </c>
    </row>
    <row r="910" spans="31:33" x14ac:dyDescent="0.2">
      <c r="AE910" s="108">
        <f t="shared" si="46"/>
        <v>-895</v>
      </c>
      <c r="AF910" s="15">
        <f t="shared" si="44"/>
        <v>896</v>
      </c>
      <c r="AG910" s="15">
        <f t="shared" si="45"/>
        <v>-1</v>
      </c>
    </row>
    <row r="911" spans="31:33" x14ac:dyDescent="0.2">
      <c r="AE911" s="108">
        <f t="shared" si="46"/>
        <v>-896</v>
      </c>
      <c r="AF911" s="15">
        <f t="shared" si="44"/>
        <v>897</v>
      </c>
      <c r="AG911" s="15">
        <f t="shared" si="45"/>
        <v>-1</v>
      </c>
    </row>
    <row r="912" spans="31:33" x14ac:dyDescent="0.2">
      <c r="AE912" s="108">
        <f t="shared" si="46"/>
        <v>-897</v>
      </c>
      <c r="AF912" s="15">
        <f t="shared" si="44"/>
        <v>898</v>
      </c>
      <c r="AG912" s="15">
        <f t="shared" si="45"/>
        <v>-1</v>
      </c>
    </row>
    <row r="913" spans="31:33" x14ac:dyDescent="0.2">
      <c r="AE913" s="108">
        <f t="shared" si="46"/>
        <v>-898</v>
      </c>
      <c r="AF913" s="15">
        <f t="shared" si="44"/>
        <v>899</v>
      </c>
      <c r="AG913" s="15">
        <f t="shared" si="45"/>
        <v>-1</v>
      </c>
    </row>
    <row r="914" spans="31:33" x14ac:dyDescent="0.2">
      <c r="AE914" s="108">
        <f t="shared" si="46"/>
        <v>-899</v>
      </c>
      <c r="AF914" s="15">
        <f t="shared" si="44"/>
        <v>900</v>
      </c>
      <c r="AG914" s="15">
        <f t="shared" si="45"/>
        <v>-1</v>
      </c>
    </row>
    <row r="915" spans="31:33" x14ac:dyDescent="0.2">
      <c r="AE915" s="108">
        <f t="shared" si="46"/>
        <v>-900</v>
      </c>
      <c r="AF915" s="15">
        <f t="shared" si="44"/>
        <v>901</v>
      </c>
      <c r="AG915" s="15">
        <f t="shared" si="45"/>
        <v>-1</v>
      </c>
    </row>
    <row r="916" spans="31:33" x14ac:dyDescent="0.2">
      <c r="AE916" s="108">
        <f t="shared" si="46"/>
        <v>-901</v>
      </c>
      <c r="AF916" s="15">
        <f t="shared" si="44"/>
        <v>902</v>
      </c>
      <c r="AG916" s="15">
        <f t="shared" si="45"/>
        <v>-1</v>
      </c>
    </row>
    <row r="917" spans="31:33" x14ac:dyDescent="0.2">
      <c r="AE917" s="108">
        <f t="shared" si="46"/>
        <v>-902</v>
      </c>
      <c r="AF917" s="15">
        <f t="shared" si="44"/>
        <v>903</v>
      </c>
      <c r="AG917" s="15">
        <f t="shared" si="45"/>
        <v>-1</v>
      </c>
    </row>
    <row r="918" spans="31:33" x14ac:dyDescent="0.2">
      <c r="AE918" s="108">
        <f t="shared" si="46"/>
        <v>-903</v>
      </c>
      <c r="AF918" s="15">
        <f t="shared" si="44"/>
        <v>904</v>
      </c>
      <c r="AG918" s="15">
        <f t="shared" si="45"/>
        <v>-1</v>
      </c>
    </row>
    <row r="919" spans="31:33" x14ac:dyDescent="0.2">
      <c r="AE919" s="108">
        <f t="shared" si="46"/>
        <v>-904</v>
      </c>
      <c r="AF919" s="15">
        <f t="shared" si="44"/>
        <v>905</v>
      </c>
      <c r="AG919" s="15">
        <f t="shared" si="45"/>
        <v>-1</v>
      </c>
    </row>
    <row r="920" spans="31:33" x14ac:dyDescent="0.2">
      <c r="AE920" s="108">
        <f t="shared" si="46"/>
        <v>-905</v>
      </c>
      <c r="AF920" s="15">
        <f t="shared" si="44"/>
        <v>906</v>
      </c>
      <c r="AG920" s="15">
        <f t="shared" si="45"/>
        <v>-1</v>
      </c>
    </row>
    <row r="921" spans="31:33" x14ac:dyDescent="0.2">
      <c r="AE921" s="108">
        <f t="shared" si="46"/>
        <v>-906</v>
      </c>
      <c r="AF921" s="15">
        <f t="shared" si="44"/>
        <v>907</v>
      </c>
      <c r="AG921" s="15">
        <f t="shared" si="45"/>
        <v>-1</v>
      </c>
    </row>
    <row r="922" spans="31:33" x14ac:dyDescent="0.2">
      <c r="AE922" s="108">
        <f t="shared" si="46"/>
        <v>-907</v>
      </c>
      <c r="AF922" s="15">
        <f t="shared" si="44"/>
        <v>908</v>
      </c>
      <c r="AG922" s="15">
        <f t="shared" si="45"/>
        <v>-1</v>
      </c>
    </row>
    <row r="923" spans="31:33" x14ac:dyDescent="0.2">
      <c r="AE923" s="108">
        <f t="shared" si="46"/>
        <v>-908</v>
      </c>
      <c r="AF923" s="15">
        <f t="shared" si="44"/>
        <v>909</v>
      </c>
      <c r="AG923" s="15">
        <f t="shared" si="45"/>
        <v>-1</v>
      </c>
    </row>
    <row r="924" spans="31:33" x14ac:dyDescent="0.2">
      <c r="AE924" s="108">
        <f t="shared" si="46"/>
        <v>-909</v>
      </c>
      <c r="AF924" s="15">
        <f t="shared" si="44"/>
        <v>910</v>
      </c>
      <c r="AG924" s="15">
        <f t="shared" si="45"/>
        <v>-1</v>
      </c>
    </row>
    <row r="925" spans="31:33" x14ac:dyDescent="0.2">
      <c r="AE925" s="108">
        <f t="shared" si="46"/>
        <v>-910</v>
      </c>
      <c r="AF925" s="15">
        <f t="shared" si="44"/>
        <v>911</v>
      </c>
      <c r="AG925" s="15">
        <f t="shared" si="45"/>
        <v>-1</v>
      </c>
    </row>
    <row r="926" spans="31:33" x14ac:dyDescent="0.2">
      <c r="AE926" s="108">
        <f t="shared" si="46"/>
        <v>-911</v>
      </c>
      <c r="AF926" s="15">
        <f t="shared" si="44"/>
        <v>912</v>
      </c>
      <c r="AG926" s="15">
        <f t="shared" si="45"/>
        <v>-1</v>
      </c>
    </row>
    <row r="927" spans="31:33" x14ac:dyDescent="0.2">
      <c r="AE927" s="108">
        <f t="shared" si="46"/>
        <v>-912</v>
      </c>
      <c r="AF927" s="15">
        <f t="shared" si="44"/>
        <v>913</v>
      </c>
      <c r="AG927" s="15">
        <f t="shared" si="45"/>
        <v>-1</v>
      </c>
    </row>
    <row r="928" spans="31:33" x14ac:dyDescent="0.2">
      <c r="AE928" s="108">
        <f t="shared" si="46"/>
        <v>-913</v>
      </c>
      <c r="AF928" s="15">
        <f t="shared" si="44"/>
        <v>914</v>
      </c>
      <c r="AG928" s="15">
        <f t="shared" si="45"/>
        <v>-1</v>
      </c>
    </row>
    <row r="929" spans="31:33" x14ac:dyDescent="0.2">
      <c r="AE929" s="108">
        <f t="shared" si="46"/>
        <v>-914</v>
      </c>
      <c r="AF929" s="15">
        <f t="shared" si="44"/>
        <v>915</v>
      </c>
      <c r="AG929" s="15">
        <f t="shared" si="45"/>
        <v>-1</v>
      </c>
    </row>
    <row r="930" spans="31:33" x14ac:dyDescent="0.2">
      <c r="AE930" s="108">
        <f t="shared" si="46"/>
        <v>-915</v>
      </c>
      <c r="AF930" s="15">
        <f t="shared" si="44"/>
        <v>916</v>
      </c>
      <c r="AG930" s="15">
        <f t="shared" si="45"/>
        <v>-1</v>
      </c>
    </row>
    <row r="931" spans="31:33" x14ac:dyDescent="0.2">
      <c r="AE931" s="108">
        <f t="shared" si="46"/>
        <v>-916</v>
      </c>
      <c r="AF931" s="15">
        <f t="shared" si="44"/>
        <v>917</v>
      </c>
      <c r="AG931" s="15">
        <f t="shared" si="45"/>
        <v>-1</v>
      </c>
    </row>
    <row r="932" spans="31:33" x14ac:dyDescent="0.2">
      <c r="AE932" s="108">
        <f t="shared" si="46"/>
        <v>-917</v>
      </c>
      <c r="AF932" s="15">
        <f t="shared" si="44"/>
        <v>918</v>
      </c>
      <c r="AG932" s="15">
        <f t="shared" si="45"/>
        <v>-1</v>
      </c>
    </row>
    <row r="933" spans="31:33" x14ac:dyDescent="0.2">
      <c r="AE933" s="108">
        <f t="shared" si="46"/>
        <v>-918</v>
      </c>
      <c r="AF933" s="15">
        <f t="shared" si="44"/>
        <v>919</v>
      </c>
      <c r="AG933" s="15">
        <f t="shared" si="45"/>
        <v>-1</v>
      </c>
    </row>
    <row r="934" spans="31:33" x14ac:dyDescent="0.2">
      <c r="AE934" s="108">
        <f t="shared" si="46"/>
        <v>-919</v>
      </c>
      <c r="AF934" s="15">
        <f t="shared" si="44"/>
        <v>920</v>
      </c>
      <c r="AG934" s="15">
        <f t="shared" si="45"/>
        <v>-1</v>
      </c>
    </row>
    <row r="935" spans="31:33" x14ac:dyDescent="0.2">
      <c r="AE935" s="108">
        <f t="shared" si="46"/>
        <v>-920</v>
      </c>
      <c r="AF935" s="15">
        <f t="shared" si="44"/>
        <v>921</v>
      </c>
      <c r="AG935" s="15">
        <f t="shared" si="45"/>
        <v>-1</v>
      </c>
    </row>
    <row r="936" spans="31:33" x14ac:dyDescent="0.2">
      <c r="AE936" s="108">
        <f t="shared" si="46"/>
        <v>-921</v>
      </c>
      <c r="AF936" s="15">
        <f t="shared" si="44"/>
        <v>922</v>
      </c>
      <c r="AG936" s="15">
        <f t="shared" si="45"/>
        <v>-1</v>
      </c>
    </row>
    <row r="937" spans="31:33" x14ac:dyDescent="0.2">
      <c r="AE937" s="108">
        <f t="shared" si="46"/>
        <v>-922</v>
      </c>
      <c r="AF937" s="15">
        <f t="shared" si="44"/>
        <v>923</v>
      </c>
      <c r="AG937" s="15">
        <f t="shared" si="45"/>
        <v>-1</v>
      </c>
    </row>
    <row r="938" spans="31:33" x14ac:dyDescent="0.2">
      <c r="AE938" s="108">
        <f t="shared" si="46"/>
        <v>-923</v>
      </c>
      <c r="AF938" s="15">
        <f t="shared" si="44"/>
        <v>924</v>
      </c>
      <c r="AG938" s="15">
        <f t="shared" si="45"/>
        <v>-1</v>
      </c>
    </row>
    <row r="939" spans="31:33" x14ac:dyDescent="0.2">
      <c r="AE939" s="108">
        <f t="shared" si="46"/>
        <v>-924</v>
      </c>
      <c r="AF939" s="15">
        <f t="shared" si="44"/>
        <v>925</v>
      </c>
      <c r="AG939" s="15">
        <f t="shared" si="45"/>
        <v>-1</v>
      </c>
    </row>
    <row r="940" spans="31:33" x14ac:dyDescent="0.2">
      <c r="AE940" s="108">
        <f t="shared" si="46"/>
        <v>-925</v>
      </c>
      <c r="AF940" s="15">
        <f t="shared" si="44"/>
        <v>926</v>
      </c>
      <c r="AG940" s="15">
        <f t="shared" si="45"/>
        <v>-1</v>
      </c>
    </row>
    <row r="941" spans="31:33" x14ac:dyDescent="0.2">
      <c r="AE941" s="108">
        <f t="shared" si="46"/>
        <v>-926</v>
      </c>
      <c r="AF941" s="15">
        <f t="shared" si="44"/>
        <v>927</v>
      </c>
      <c r="AG941" s="15">
        <f t="shared" si="45"/>
        <v>-1</v>
      </c>
    </row>
    <row r="942" spans="31:33" x14ac:dyDescent="0.2">
      <c r="AE942" s="108">
        <f t="shared" si="46"/>
        <v>-927</v>
      </c>
      <c r="AF942" s="15">
        <f t="shared" si="44"/>
        <v>928</v>
      </c>
      <c r="AG942" s="15">
        <f t="shared" si="45"/>
        <v>-1</v>
      </c>
    </row>
    <row r="943" spans="31:33" x14ac:dyDescent="0.2">
      <c r="AE943" s="108">
        <f t="shared" si="46"/>
        <v>-928</v>
      </c>
      <c r="AF943" s="15">
        <f t="shared" si="44"/>
        <v>929</v>
      </c>
      <c r="AG943" s="15">
        <f t="shared" si="45"/>
        <v>-1</v>
      </c>
    </row>
    <row r="944" spans="31:33" x14ac:dyDescent="0.2">
      <c r="AE944" s="108">
        <f t="shared" si="46"/>
        <v>-929</v>
      </c>
      <c r="AF944" s="15">
        <f t="shared" si="44"/>
        <v>930</v>
      </c>
      <c r="AG944" s="15">
        <f t="shared" si="45"/>
        <v>-1</v>
      </c>
    </row>
    <row r="945" spans="31:33" x14ac:dyDescent="0.2">
      <c r="AE945" s="108">
        <f t="shared" si="46"/>
        <v>-930</v>
      </c>
      <c r="AF945" s="15">
        <f t="shared" si="44"/>
        <v>931</v>
      </c>
      <c r="AG945" s="15">
        <f t="shared" si="45"/>
        <v>-1</v>
      </c>
    </row>
    <row r="946" spans="31:33" x14ac:dyDescent="0.2">
      <c r="AE946" s="108">
        <f t="shared" si="46"/>
        <v>-931</v>
      </c>
      <c r="AF946" s="15">
        <f t="shared" si="44"/>
        <v>932</v>
      </c>
      <c r="AG946" s="15">
        <f t="shared" si="45"/>
        <v>-1</v>
      </c>
    </row>
    <row r="947" spans="31:33" x14ac:dyDescent="0.2">
      <c r="AE947" s="108">
        <f t="shared" si="46"/>
        <v>-932</v>
      </c>
      <c r="AF947" s="15">
        <f t="shared" si="44"/>
        <v>933</v>
      </c>
      <c r="AG947" s="15">
        <f t="shared" si="45"/>
        <v>-1</v>
      </c>
    </row>
    <row r="948" spans="31:33" x14ac:dyDescent="0.2">
      <c r="AE948" s="108">
        <f t="shared" si="46"/>
        <v>-933</v>
      </c>
      <c r="AF948" s="15">
        <f t="shared" si="44"/>
        <v>934</v>
      </c>
      <c r="AG948" s="15">
        <f t="shared" si="45"/>
        <v>-1</v>
      </c>
    </row>
    <row r="949" spans="31:33" x14ac:dyDescent="0.2">
      <c r="AE949" s="108">
        <f t="shared" si="46"/>
        <v>-934</v>
      </c>
      <c r="AF949" s="15">
        <f t="shared" si="44"/>
        <v>935</v>
      </c>
      <c r="AG949" s="15">
        <f t="shared" si="45"/>
        <v>-1</v>
      </c>
    </row>
    <row r="950" spans="31:33" x14ac:dyDescent="0.2">
      <c r="AE950" s="108">
        <f t="shared" si="46"/>
        <v>-935</v>
      </c>
      <c r="AF950" s="15">
        <f t="shared" si="44"/>
        <v>936</v>
      </c>
      <c r="AG950" s="15">
        <f t="shared" si="45"/>
        <v>-1</v>
      </c>
    </row>
    <row r="951" spans="31:33" x14ac:dyDescent="0.2">
      <c r="AE951" s="108">
        <f t="shared" si="46"/>
        <v>-936</v>
      </c>
      <c r="AF951" s="15">
        <f t="shared" si="44"/>
        <v>937</v>
      </c>
      <c r="AG951" s="15">
        <f t="shared" si="45"/>
        <v>-1</v>
      </c>
    </row>
    <row r="952" spans="31:33" x14ac:dyDescent="0.2">
      <c r="AE952" s="108">
        <f t="shared" si="46"/>
        <v>-937</v>
      </c>
      <c r="AF952" s="15">
        <f t="shared" si="44"/>
        <v>938</v>
      </c>
      <c r="AG952" s="15">
        <f t="shared" si="45"/>
        <v>-1</v>
      </c>
    </row>
    <row r="953" spans="31:33" x14ac:dyDescent="0.2">
      <c r="AE953" s="108">
        <f t="shared" si="46"/>
        <v>-938</v>
      </c>
      <c r="AF953" s="15">
        <f t="shared" si="44"/>
        <v>939</v>
      </c>
      <c r="AG953" s="15">
        <f t="shared" si="45"/>
        <v>-1</v>
      </c>
    </row>
    <row r="954" spans="31:33" x14ac:dyDescent="0.2">
      <c r="AE954" s="108">
        <f t="shared" si="46"/>
        <v>-939</v>
      </c>
      <c r="AF954" s="15">
        <f t="shared" si="44"/>
        <v>940</v>
      </c>
      <c r="AG954" s="15">
        <f t="shared" si="45"/>
        <v>-1</v>
      </c>
    </row>
    <row r="955" spans="31:33" x14ac:dyDescent="0.2">
      <c r="AE955" s="108">
        <f t="shared" si="46"/>
        <v>-940</v>
      </c>
      <c r="AF955" s="15">
        <f t="shared" si="44"/>
        <v>941</v>
      </c>
      <c r="AG955" s="15">
        <f t="shared" si="45"/>
        <v>-1</v>
      </c>
    </row>
    <row r="956" spans="31:33" x14ac:dyDescent="0.2">
      <c r="AE956" s="108">
        <f t="shared" si="46"/>
        <v>-941</v>
      </c>
      <c r="AF956" s="15">
        <f t="shared" si="44"/>
        <v>942</v>
      </c>
      <c r="AG956" s="15">
        <f t="shared" si="45"/>
        <v>-1</v>
      </c>
    </row>
    <row r="957" spans="31:33" x14ac:dyDescent="0.2">
      <c r="AE957" s="108">
        <f t="shared" si="46"/>
        <v>-942</v>
      </c>
      <c r="AF957" s="15">
        <f t="shared" si="44"/>
        <v>943</v>
      </c>
      <c r="AG957" s="15">
        <f t="shared" si="45"/>
        <v>-1</v>
      </c>
    </row>
    <row r="958" spans="31:33" x14ac:dyDescent="0.2">
      <c r="AE958" s="108">
        <f t="shared" si="46"/>
        <v>-943</v>
      </c>
      <c r="AF958" s="15">
        <f t="shared" si="44"/>
        <v>944</v>
      </c>
      <c r="AG958" s="15">
        <f t="shared" si="45"/>
        <v>-1</v>
      </c>
    </row>
    <row r="959" spans="31:33" x14ac:dyDescent="0.2">
      <c r="AE959" s="108">
        <f t="shared" si="46"/>
        <v>-944</v>
      </c>
      <c r="AF959" s="15">
        <f t="shared" si="44"/>
        <v>945</v>
      </c>
      <c r="AG959" s="15">
        <f t="shared" si="45"/>
        <v>-1</v>
      </c>
    </row>
    <row r="960" spans="31:33" x14ac:dyDescent="0.2">
      <c r="AE960" s="108">
        <f t="shared" si="46"/>
        <v>-945</v>
      </c>
      <c r="AF960" s="15">
        <f t="shared" si="44"/>
        <v>946</v>
      </c>
      <c r="AG960" s="15">
        <f t="shared" si="45"/>
        <v>-1</v>
      </c>
    </row>
    <row r="961" spans="31:33" x14ac:dyDescent="0.2">
      <c r="AE961" s="108">
        <f t="shared" si="46"/>
        <v>-946</v>
      </c>
      <c r="AF961" s="15">
        <f t="shared" si="44"/>
        <v>947</v>
      </c>
      <c r="AG961" s="15">
        <f t="shared" si="45"/>
        <v>-1</v>
      </c>
    </row>
    <row r="962" spans="31:33" x14ac:dyDescent="0.2">
      <c r="AE962" s="108">
        <f t="shared" si="46"/>
        <v>-947</v>
      </c>
      <c r="AF962" s="15">
        <f t="shared" si="44"/>
        <v>948</v>
      </c>
      <c r="AG962" s="15">
        <f t="shared" si="45"/>
        <v>-1</v>
      </c>
    </row>
    <row r="963" spans="31:33" x14ac:dyDescent="0.2">
      <c r="AE963" s="108">
        <f t="shared" si="46"/>
        <v>-948</v>
      </c>
      <c r="AF963" s="15">
        <f t="shared" si="44"/>
        <v>949</v>
      </c>
      <c r="AG963" s="15">
        <f t="shared" si="45"/>
        <v>-1</v>
      </c>
    </row>
    <row r="964" spans="31:33" x14ac:dyDescent="0.2">
      <c r="AE964" s="108">
        <f t="shared" si="46"/>
        <v>-949</v>
      </c>
      <c r="AF964" s="15">
        <f t="shared" ref="AF964:AF1001" si="47">IF(AF963&gt;=1,AF963+1,IF(AE964=0,1,-1))</f>
        <v>950</v>
      </c>
      <c r="AG964" s="15">
        <f t="shared" ref="AG964:AG1001" si="48">IF(AND(AG963&gt;=1,AG963&lt;$AB$3),AG963+1,IF(AE964=0,1,-1))</f>
        <v>-1</v>
      </c>
    </row>
    <row r="965" spans="31:33" x14ac:dyDescent="0.2">
      <c r="AE965" s="108">
        <f t="shared" ref="AE965:AE1003" si="49">AE964-1</f>
        <v>-950</v>
      </c>
      <c r="AF965" s="15">
        <f t="shared" si="47"/>
        <v>951</v>
      </c>
      <c r="AG965" s="15">
        <f t="shared" si="48"/>
        <v>-1</v>
      </c>
    </row>
    <row r="966" spans="31:33" x14ac:dyDescent="0.2">
      <c r="AE966" s="108">
        <f t="shared" si="49"/>
        <v>-951</v>
      </c>
      <c r="AF966" s="15">
        <f t="shared" si="47"/>
        <v>952</v>
      </c>
      <c r="AG966" s="15">
        <f t="shared" si="48"/>
        <v>-1</v>
      </c>
    </row>
    <row r="967" spans="31:33" x14ac:dyDescent="0.2">
      <c r="AE967" s="108">
        <f t="shared" si="49"/>
        <v>-952</v>
      </c>
      <c r="AF967" s="15">
        <f t="shared" si="47"/>
        <v>953</v>
      </c>
      <c r="AG967" s="15">
        <f t="shared" si="48"/>
        <v>-1</v>
      </c>
    </row>
    <row r="968" spans="31:33" x14ac:dyDescent="0.2">
      <c r="AE968" s="108">
        <f t="shared" si="49"/>
        <v>-953</v>
      </c>
      <c r="AF968" s="15">
        <f t="shared" si="47"/>
        <v>954</v>
      </c>
      <c r="AG968" s="15">
        <f t="shared" si="48"/>
        <v>-1</v>
      </c>
    </row>
    <row r="969" spans="31:33" x14ac:dyDescent="0.2">
      <c r="AE969" s="108">
        <f t="shared" si="49"/>
        <v>-954</v>
      </c>
      <c r="AF969" s="15">
        <f t="shared" si="47"/>
        <v>955</v>
      </c>
      <c r="AG969" s="15">
        <f t="shared" si="48"/>
        <v>-1</v>
      </c>
    </row>
    <row r="970" spans="31:33" x14ac:dyDescent="0.2">
      <c r="AE970" s="108">
        <f t="shared" si="49"/>
        <v>-955</v>
      </c>
      <c r="AF970" s="15">
        <f t="shared" si="47"/>
        <v>956</v>
      </c>
      <c r="AG970" s="15">
        <f t="shared" si="48"/>
        <v>-1</v>
      </c>
    </row>
    <row r="971" spans="31:33" x14ac:dyDescent="0.2">
      <c r="AE971" s="108">
        <f t="shared" si="49"/>
        <v>-956</v>
      </c>
      <c r="AF971" s="15">
        <f t="shared" si="47"/>
        <v>957</v>
      </c>
      <c r="AG971" s="15">
        <f t="shared" si="48"/>
        <v>-1</v>
      </c>
    </row>
    <row r="972" spans="31:33" x14ac:dyDescent="0.2">
      <c r="AE972" s="108">
        <f t="shared" si="49"/>
        <v>-957</v>
      </c>
      <c r="AF972" s="15">
        <f t="shared" si="47"/>
        <v>958</v>
      </c>
      <c r="AG972" s="15">
        <f t="shared" si="48"/>
        <v>-1</v>
      </c>
    </row>
    <row r="973" spans="31:33" x14ac:dyDescent="0.2">
      <c r="AE973" s="108">
        <f t="shared" si="49"/>
        <v>-958</v>
      </c>
      <c r="AF973" s="15">
        <f t="shared" si="47"/>
        <v>959</v>
      </c>
      <c r="AG973" s="15">
        <f t="shared" si="48"/>
        <v>-1</v>
      </c>
    </row>
    <row r="974" spans="31:33" x14ac:dyDescent="0.2">
      <c r="AE974" s="108">
        <f t="shared" si="49"/>
        <v>-959</v>
      </c>
      <c r="AF974" s="15">
        <f t="shared" si="47"/>
        <v>960</v>
      </c>
      <c r="AG974" s="15">
        <f t="shared" si="48"/>
        <v>-1</v>
      </c>
    </row>
    <row r="975" spans="31:33" x14ac:dyDescent="0.2">
      <c r="AE975" s="108">
        <f t="shared" si="49"/>
        <v>-960</v>
      </c>
      <c r="AF975" s="15">
        <f t="shared" si="47"/>
        <v>961</v>
      </c>
      <c r="AG975" s="15">
        <f t="shared" si="48"/>
        <v>-1</v>
      </c>
    </row>
    <row r="976" spans="31:33" x14ac:dyDescent="0.2">
      <c r="AE976" s="108">
        <f t="shared" si="49"/>
        <v>-961</v>
      </c>
      <c r="AF976" s="15">
        <f t="shared" si="47"/>
        <v>962</v>
      </c>
      <c r="AG976" s="15">
        <f t="shared" si="48"/>
        <v>-1</v>
      </c>
    </row>
    <row r="977" spans="31:33" x14ac:dyDescent="0.2">
      <c r="AE977" s="108">
        <f t="shared" si="49"/>
        <v>-962</v>
      </c>
      <c r="AF977" s="15">
        <f t="shared" si="47"/>
        <v>963</v>
      </c>
      <c r="AG977" s="15">
        <f t="shared" si="48"/>
        <v>-1</v>
      </c>
    </row>
    <row r="978" spans="31:33" x14ac:dyDescent="0.2">
      <c r="AE978" s="108">
        <f t="shared" si="49"/>
        <v>-963</v>
      </c>
      <c r="AF978" s="15">
        <f t="shared" si="47"/>
        <v>964</v>
      </c>
      <c r="AG978" s="15">
        <f t="shared" si="48"/>
        <v>-1</v>
      </c>
    </row>
    <row r="979" spans="31:33" x14ac:dyDescent="0.2">
      <c r="AE979" s="108">
        <f t="shared" si="49"/>
        <v>-964</v>
      </c>
      <c r="AF979" s="15">
        <f t="shared" si="47"/>
        <v>965</v>
      </c>
      <c r="AG979" s="15">
        <f t="shared" si="48"/>
        <v>-1</v>
      </c>
    </row>
    <row r="980" spans="31:33" x14ac:dyDescent="0.2">
      <c r="AE980" s="108">
        <f t="shared" si="49"/>
        <v>-965</v>
      </c>
      <c r="AF980" s="15">
        <f t="shared" si="47"/>
        <v>966</v>
      </c>
      <c r="AG980" s="15">
        <f t="shared" si="48"/>
        <v>-1</v>
      </c>
    </row>
    <row r="981" spans="31:33" x14ac:dyDescent="0.2">
      <c r="AE981" s="108">
        <f t="shared" si="49"/>
        <v>-966</v>
      </c>
      <c r="AF981" s="15">
        <f t="shared" si="47"/>
        <v>967</v>
      </c>
      <c r="AG981" s="15">
        <f t="shared" si="48"/>
        <v>-1</v>
      </c>
    </row>
    <row r="982" spans="31:33" x14ac:dyDescent="0.2">
      <c r="AE982" s="108">
        <f t="shared" si="49"/>
        <v>-967</v>
      </c>
      <c r="AF982" s="15">
        <f t="shared" si="47"/>
        <v>968</v>
      </c>
      <c r="AG982" s="15">
        <f t="shared" si="48"/>
        <v>-1</v>
      </c>
    </row>
    <row r="983" spans="31:33" x14ac:dyDescent="0.2">
      <c r="AE983" s="108">
        <f t="shared" si="49"/>
        <v>-968</v>
      </c>
      <c r="AF983" s="15">
        <f t="shared" si="47"/>
        <v>969</v>
      </c>
      <c r="AG983" s="15">
        <f t="shared" si="48"/>
        <v>-1</v>
      </c>
    </row>
    <row r="984" spans="31:33" x14ac:dyDescent="0.2">
      <c r="AE984" s="108">
        <f t="shared" si="49"/>
        <v>-969</v>
      </c>
      <c r="AF984" s="15">
        <f t="shared" si="47"/>
        <v>970</v>
      </c>
      <c r="AG984" s="15">
        <f t="shared" si="48"/>
        <v>-1</v>
      </c>
    </row>
    <row r="985" spans="31:33" x14ac:dyDescent="0.2">
      <c r="AE985" s="108">
        <f t="shared" si="49"/>
        <v>-970</v>
      </c>
      <c r="AF985" s="15">
        <f t="shared" si="47"/>
        <v>971</v>
      </c>
      <c r="AG985" s="15">
        <f t="shared" si="48"/>
        <v>-1</v>
      </c>
    </row>
    <row r="986" spans="31:33" x14ac:dyDescent="0.2">
      <c r="AE986" s="108">
        <f t="shared" si="49"/>
        <v>-971</v>
      </c>
      <c r="AF986" s="15">
        <f t="shared" si="47"/>
        <v>972</v>
      </c>
      <c r="AG986" s="15">
        <f t="shared" si="48"/>
        <v>-1</v>
      </c>
    </row>
    <row r="987" spans="31:33" x14ac:dyDescent="0.2">
      <c r="AE987" s="108">
        <f t="shared" si="49"/>
        <v>-972</v>
      </c>
      <c r="AF987" s="15">
        <f t="shared" si="47"/>
        <v>973</v>
      </c>
      <c r="AG987" s="15">
        <f t="shared" si="48"/>
        <v>-1</v>
      </c>
    </row>
    <row r="988" spans="31:33" x14ac:dyDescent="0.2">
      <c r="AE988" s="108">
        <f t="shared" si="49"/>
        <v>-973</v>
      </c>
      <c r="AF988" s="15">
        <f t="shared" si="47"/>
        <v>974</v>
      </c>
      <c r="AG988" s="15">
        <f t="shared" si="48"/>
        <v>-1</v>
      </c>
    </row>
    <row r="989" spans="31:33" x14ac:dyDescent="0.2">
      <c r="AE989" s="108">
        <f t="shared" si="49"/>
        <v>-974</v>
      </c>
      <c r="AF989" s="15">
        <f t="shared" si="47"/>
        <v>975</v>
      </c>
      <c r="AG989" s="15">
        <f t="shared" si="48"/>
        <v>-1</v>
      </c>
    </row>
    <row r="990" spans="31:33" x14ac:dyDescent="0.2">
      <c r="AE990" s="108">
        <f t="shared" si="49"/>
        <v>-975</v>
      </c>
      <c r="AF990" s="15">
        <f t="shared" si="47"/>
        <v>976</v>
      </c>
      <c r="AG990" s="15">
        <f t="shared" si="48"/>
        <v>-1</v>
      </c>
    </row>
    <row r="991" spans="31:33" x14ac:dyDescent="0.2">
      <c r="AE991" s="108">
        <f t="shared" si="49"/>
        <v>-976</v>
      </c>
      <c r="AF991" s="15">
        <f t="shared" si="47"/>
        <v>977</v>
      </c>
      <c r="AG991" s="15">
        <f t="shared" si="48"/>
        <v>-1</v>
      </c>
    </row>
    <row r="992" spans="31:33" x14ac:dyDescent="0.2">
      <c r="AE992" s="108">
        <f t="shared" si="49"/>
        <v>-977</v>
      </c>
      <c r="AF992" s="15">
        <f t="shared" si="47"/>
        <v>978</v>
      </c>
      <c r="AG992" s="15">
        <f t="shared" si="48"/>
        <v>-1</v>
      </c>
    </row>
    <row r="993" spans="31:33" x14ac:dyDescent="0.2">
      <c r="AE993" s="108">
        <f t="shared" si="49"/>
        <v>-978</v>
      </c>
      <c r="AF993" s="15">
        <f t="shared" si="47"/>
        <v>979</v>
      </c>
      <c r="AG993" s="15">
        <f t="shared" si="48"/>
        <v>-1</v>
      </c>
    </row>
    <row r="994" spans="31:33" x14ac:dyDescent="0.2">
      <c r="AE994" s="108">
        <f t="shared" si="49"/>
        <v>-979</v>
      </c>
      <c r="AF994" s="15">
        <f t="shared" si="47"/>
        <v>980</v>
      </c>
      <c r="AG994" s="15">
        <f t="shared" si="48"/>
        <v>-1</v>
      </c>
    </row>
    <row r="995" spans="31:33" x14ac:dyDescent="0.2">
      <c r="AE995" s="108">
        <f t="shared" si="49"/>
        <v>-980</v>
      </c>
      <c r="AF995" s="15">
        <f t="shared" si="47"/>
        <v>981</v>
      </c>
      <c r="AG995" s="15">
        <f t="shared" si="48"/>
        <v>-1</v>
      </c>
    </row>
    <row r="996" spans="31:33" x14ac:dyDescent="0.2">
      <c r="AE996" s="108">
        <f t="shared" si="49"/>
        <v>-981</v>
      </c>
      <c r="AF996" s="15">
        <f t="shared" si="47"/>
        <v>982</v>
      </c>
      <c r="AG996" s="15">
        <f t="shared" si="48"/>
        <v>-1</v>
      </c>
    </row>
    <row r="997" spans="31:33" x14ac:dyDescent="0.2">
      <c r="AE997" s="108">
        <f t="shared" si="49"/>
        <v>-982</v>
      </c>
      <c r="AF997" s="15">
        <f t="shared" si="47"/>
        <v>983</v>
      </c>
      <c r="AG997" s="15">
        <f t="shared" si="48"/>
        <v>-1</v>
      </c>
    </row>
    <row r="998" spans="31:33" x14ac:dyDescent="0.2">
      <c r="AE998" s="108">
        <f t="shared" si="49"/>
        <v>-983</v>
      </c>
      <c r="AF998" s="15">
        <f t="shared" si="47"/>
        <v>984</v>
      </c>
      <c r="AG998" s="15">
        <f t="shared" si="48"/>
        <v>-1</v>
      </c>
    </row>
    <row r="999" spans="31:33" x14ac:dyDescent="0.2">
      <c r="AE999" s="108">
        <f t="shared" si="49"/>
        <v>-984</v>
      </c>
      <c r="AF999" s="15">
        <f t="shared" si="47"/>
        <v>985</v>
      </c>
      <c r="AG999" s="15">
        <f t="shared" si="48"/>
        <v>-1</v>
      </c>
    </row>
    <row r="1000" spans="31:33" x14ac:dyDescent="0.2">
      <c r="AE1000" s="108">
        <f t="shared" si="49"/>
        <v>-985</v>
      </c>
      <c r="AF1000" s="15">
        <f t="shared" si="47"/>
        <v>986</v>
      </c>
      <c r="AG1000" s="15">
        <f t="shared" si="48"/>
        <v>-1</v>
      </c>
    </row>
    <row r="1001" spans="31:33" x14ac:dyDescent="0.2">
      <c r="AE1001" s="108">
        <f t="shared" si="49"/>
        <v>-986</v>
      </c>
      <c r="AF1001" s="15">
        <f t="shared" si="47"/>
        <v>987</v>
      </c>
      <c r="AG1001" s="15">
        <f t="shared" si="48"/>
        <v>-1</v>
      </c>
    </row>
    <row r="1002" spans="31:33" x14ac:dyDescent="0.2">
      <c r="AE1002" s="108">
        <f t="shared" si="49"/>
        <v>-987</v>
      </c>
      <c r="AF1002" s="15">
        <f t="shared" ref="AF1002:AF1003" si="50">IF(AF1001&gt;=1,AF1001+1,IF(AE1002=0,1,-1))</f>
        <v>988</v>
      </c>
      <c r="AG1002" s="15">
        <f t="shared" ref="AG1002:AG1003" si="51">IF(AND(AG1001&gt;=1,AG1001&lt;$AB$3),AG1001+1,IF(AE1002=0,1,-1))</f>
        <v>-1</v>
      </c>
    </row>
    <row r="1003" spans="31:33" x14ac:dyDescent="0.2">
      <c r="AE1003" s="108">
        <f t="shared" si="49"/>
        <v>-988</v>
      </c>
      <c r="AF1003" s="15">
        <f t="shared" si="50"/>
        <v>989</v>
      </c>
      <c r="AG1003" s="15">
        <f t="shared" si="51"/>
        <v>-1</v>
      </c>
    </row>
  </sheetData>
  <phoneticPr fontId="36" type="noConversion"/>
  <pageMargins left="0.7" right="0.7" top="0.75" bottom="0.75" header="0.3" footer="0.3"/>
  <legacyDrawing r:id="rId1"/>
  <tableParts count="6">
    <tablePart r:id="rId2"/>
    <tablePart r:id="rId3"/>
    <tablePart r:id="rId4"/>
    <tablePart r:id="rId5"/>
    <tablePart r:id="rId6"/>
    <tablePart r:id="rId7"/>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550C9-FFEF-4EB0-A7AB-9E4678619461}">
  <sheetPr>
    <tabColor rgb="FFCCFFCC"/>
  </sheetPr>
  <dimension ref="A2:AA5592"/>
  <sheetViews>
    <sheetView showGridLines="0" zoomScale="90" zoomScaleNormal="90" workbookViewId="0">
      <selection activeCell="E4" sqref="E4"/>
    </sheetView>
  </sheetViews>
  <sheetFormatPr defaultRowHeight="12.75" x14ac:dyDescent="0.2"/>
  <cols>
    <col min="1" max="1" width="7.28515625" customWidth="1"/>
    <col min="2" max="2" width="2.85546875" customWidth="1"/>
    <col min="3" max="3" width="12.42578125" bestFit="1" customWidth="1"/>
    <col min="4" max="4" width="17.5703125" style="2" customWidth="1"/>
    <col min="5" max="5" width="14.85546875" style="2" customWidth="1"/>
    <col min="6" max="6" width="13.5703125" style="2" customWidth="1"/>
    <col min="7" max="7" width="15" style="2" customWidth="1"/>
    <col min="8" max="8" width="15.42578125" style="2" customWidth="1"/>
    <col min="9" max="9" width="21.140625" style="2" customWidth="1"/>
    <col min="10" max="10" width="15" style="2" customWidth="1"/>
    <col min="11" max="11" width="24.140625" style="2" customWidth="1"/>
    <col min="12" max="13" width="28.7109375" style="2" customWidth="1"/>
    <col min="14" max="14" width="13.28515625" style="2" customWidth="1"/>
    <col min="15" max="15" width="17.7109375" style="2" customWidth="1"/>
    <col min="16" max="16" width="11.5703125" style="2" customWidth="1"/>
    <col min="17" max="18" width="19.5703125" style="2" customWidth="1"/>
    <col min="19" max="19" width="15" style="2" customWidth="1"/>
    <col min="20" max="20" width="15.7109375" style="2" customWidth="1"/>
    <col min="21" max="21" width="12.85546875" style="2" customWidth="1"/>
    <col min="22" max="22" width="14.42578125" style="2" customWidth="1"/>
    <col min="23" max="23" width="8.85546875" style="2" customWidth="1"/>
    <col min="24" max="24" width="8.5703125" customWidth="1"/>
  </cols>
  <sheetData>
    <row r="2" spans="1:27" ht="16.5" thickBot="1" x14ac:dyDescent="0.3">
      <c r="C2" s="1" t="s">
        <v>0</v>
      </c>
      <c r="D2" s="219"/>
      <c r="E2" s="219"/>
      <c r="F2" s="219"/>
      <c r="G2" s="219"/>
    </row>
    <row r="3" spans="1:27" x14ac:dyDescent="0.2">
      <c r="C3" s="32"/>
      <c r="D3" s="37"/>
      <c r="E3" s="41"/>
      <c r="F3" s="42"/>
      <c r="G3" s="42"/>
      <c r="H3" s="42"/>
      <c r="I3" s="42"/>
      <c r="J3" s="37"/>
      <c r="K3" s="37"/>
      <c r="L3" s="42"/>
      <c r="M3" s="42"/>
      <c r="N3" s="42"/>
      <c r="O3" s="42"/>
      <c r="P3" s="37"/>
      <c r="Q3" s="37"/>
      <c r="R3" s="37"/>
      <c r="S3" s="37"/>
      <c r="T3" s="37"/>
      <c r="U3" s="37"/>
      <c r="V3" s="37"/>
      <c r="W3" s="37"/>
    </row>
    <row r="4" spans="1:27" x14ac:dyDescent="0.2">
      <c r="C4" s="40" t="s">
        <v>51</v>
      </c>
      <c r="D4" s="37"/>
      <c r="E4" s="5">
        <f>IF('Metric Data'!B2,'Cumulative Volumes Metric'!F6,'Cumulative Volumes Metric'!F7)</f>
        <v>100</v>
      </c>
      <c r="F4" s="37"/>
      <c r="G4" s="220"/>
      <c r="H4" s="222"/>
      <c r="I4" s="7"/>
      <c r="J4" s="7"/>
      <c r="K4" s="8"/>
      <c r="L4" s="37"/>
      <c r="M4" s="37"/>
      <c r="N4" s="37"/>
      <c r="O4" s="37"/>
      <c r="P4" s="37"/>
      <c r="Q4" s="37"/>
      <c r="R4" s="37"/>
      <c r="S4" s="37"/>
      <c r="T4" s="37"/>
      <c r="U4" s="37"/>
      <c r="V4" s="37"/>
      <c r="W4" s="37"/>
    </row>
    <row r="5" spans="1:27" x14ac:dyDescent="0.2">
      <c r="C5" s="40" t="s">
        <v>58</v>
      </c>
      <c r="D5" s="37"/>
      <c r="E5" s="5">
        <f>IF('Metric Data'!B2,'Cumulative Volumes Metric'!F7,0)</f>
        <v>10</v>
      </c>
      <c r="F5" s="37"/>
      <c r="G5" s="221"/>
      <c r="H5" s="222"/>
      <c r="I5" s="7"/>
      <c r="J5" s="7"/>
      <c r="K5" s="8"/>
      <c r="L5" s="37"/>
      <c r="M5" s="37"/>
      <c r="N5" s="37"/>
      <c r="O5" s="37"/>
      <c r="P5" s="37"/>
      <c r="Q5" s="37"/>
      <c r="R5" s="37"/>
      <c r="S5" s="37"/>
      <c r="T5" s="37"/>
      <c r="U5" s="37"/>
      <c r="V5" s="37"/>
      <c r="W5" s="37"/>
    </row>
    <row r="6" spans="1:27" x14ac:dyDescent="0.2">
      <c r="C6" s="123" t="s">
        <v>14</v>
      </c>
      <c r="D6" s="37"/>
      <c r="E6" s="56">
        <f>'Cumulative Volumes Metric'!F8</f>
        <v>40</v>
      </c>
      <c r="F6" s="43">
        <f>E6/100</f>
        <v>0.4</v>
      </c>
      <c r="G6" s="30"/>
      <c r="H6" s="30"/>
      <c r="I6" s="37"/>
      <c r="J6" s="37"/>
      <c r="K6" s="37"/>
      <c r="L6" s="37"/>
      <c r="M6" s="37"/>
      <c r="N6" s="37" t="s">
        <v>85</v>
      </c>
      <c r="O6" s="37"/>
      <c r="P6" s="37"/>
      <c r="Q6" s="90" t="s">
        <v>86</v>
      </c>
      <c r="R6" s="37"/>
      <c r="S6" s="37"/>
      <c r="T6" s="37"/>
      <c r="U6" s="37"/>
      <c r="V6" s="37"/>
      <c r="W6" s="37"/>
      <c r="AA6" s="30"/>
    </row>
    <row r="7" spans="1:27" x14ac:dyDescent="0.2">
      <c r="C7" s="32" t="s">
        <v>52</v>
      </c>
      <c r="D7" s="32"/>
      <c r="E7" s="14">
        <f>'Cumulative Volumes Metric'!F9</f>
        <v>100</v>
      </c>
      <c r="F7" s="40" t="s">
        <v>41</v>
      </c>
      <c r="G7" s="37"/>
      <c r="H7" s="40"/>
      <c r="I7" s="37"/>
      <c r="J7" s="37"/>
      <c r="K7" s="37"/>
      <c r="L7" s="37"/>
      <c r="M7" s="37"/>
      <c r="N7" s="37" t="s">
        <v>87</v>
      </c>
      <c r="O7" s="37"/>
      <c r="P7" s="37"/>
      <c r="Q7" s="37"/>
      <c r="R7" s="37"/>
      <c r="S7" s="37"/>
      <c r="T7" s="37"/>
      <c r="U7" s="37"/>
      <c r="V7" s="37"/>
      <c r="W7" s="37"/>
      <c r="AA7" s="30"/>
    </row>
    <row r="8" spans="1:27" x14ac:dyDescent="0.2">
      <c r="C8" s="32" t="s">
        <v>53</v>
      </c>
      <c r="D8" s="32"/>
      <c r="E8" s="56">
        <f>'Cumulative Volumes Metric'!F10</f>
        <v>305</v>
      </c>
      <c r="F8" s="40" t="s">
        <v>42</v>
      </c>
      <c r="G8" s="37"/>
      <c r="H8" s="40"/>
      <c r="I8" s="37"/>
      <c r="J8" s="37"/>
      <c r="K8" s="37"/>
      <c r="L8" s="37"/>
      <c r="M8" s="37"/>
      <c r="N8" s="37"/>
      <c r="O8" s="37"/>
      <c r="P8" s="37"/>
      <c r="Q8" s="37"/>
      <c r="R8" s="37"/>
      <c r="S8" s="37"/>
      <c r="T8" s="37"/>
      <c r="U8" s="37"/>
      <c r="V8" s="37"/>
      <c r="W8" s="37"/>
    </row>
    <row r="9" spans="1:27" x14ac:dyDescent="0.2">
      <c r="C9" s="32" t="s">
        <v>54</v>
      </c>
      <c r="D9" s="37"/>
      <c r="E9" s="56">
        <f>'Cumulative Volumes Metric'!F11</f>
        <v>229</v>
      </c>
      <c r="F9" s="40" t="s">
        <v>42</v>
      </c>
      <c r="G9" s="37"/>
      <c r="H9" s="37"/>
      <c r="I9" s="37"/>
      <c r="J9" s="37"/>
      <c r="K9" s="37"/>
      <c r="L9" s="37"/>
      <c r="M9" s="37"/>
      <c r="N9" s="37"/>
      <c r="O9" s="30"/>
      <c r="P9" s="37" t="s">
        <v>88</v>
      </c>
      <c r="Q9" s="37">
        <v>79.146000000000001</v>
      </c>
      <c r="R9" s="37" t="s">
        <v>89</v>
      </c>
      <c r="S9" s="37">
        <v>44.8</v>
      </c>
      <c r="T9" s="37"/>
      <c r="U9" s="37" t="s">
        <v>90</v>
      </c>
      <c r="V9" s="37" t="s">
        <v>90</v>
      </c>
      <c r="W9" s="37"/>
    </row>
    <row r="10" spans="1:27" x14ac:dyDescent="0.2">
      <c r="A10" s="32"/>
      <c r="B10" s="32"/>
      <c r="C10" s="32" t="e">
        <f>IF(#REF!="yes","Area of system -","")</f>
        <v>#REF!</v>
      </c>
      <c r="D10" s="37"/>
      <c r="E10" s="44">
        <f>'Cumulative Volumes Metric'!F13</f>
        <v>590</v>
      </c>
      <c r="F10" s="40" t="e">
        <f>IF(#REF!="NO","","sq. meters   Minimum area required -")</f>
        <v>#REF!</v>
      </c>
      <c r="H10" s="40"/>
      <c r="I10" s="37"/>
      <c r="J10" s="37"/>
      <c r="K10" s="37"/>
      <c r="L10" s="37"/>
      <c r="M10" s="37"/>
      <c r="N10" s="37"/>
      <c r="O10" s="37"/>
      <c r="P10" s="37"/>
      <c r="Q10" s="37"/>
      <c r="R10" s="37"/>
      <c r="S10" s="37"/>
      <c r="T10" s="37"/>
      <c r="U10" s="37"/>
      <c r="V10" s="37"/>
      <c r="W10" s="37"/>
    </row>
    <row r="11" spans="1:27" ht="33" customHeight="1" x14ac:dyDescent="0.2">
      <c r="A11" s="45" t="e">
        <f>IF(#REF!&lt;9,"StormTech requires a minimum of 9 inches of stone below the chambers.","  ")</f>
        <v>#REF!</v>
      </c>
      <c r="B11" s="45"/>
      <c r="C11" s="136"/>
      <c r="E11" s="47"/>
      <c r="F11" s="48"/>
      <c r="G11" s="48"/>
      <c r="H11" s="46"/>
      <c r="I11" s="46"/>
      <c r="J11" s="45"/>
      <c r="K11" s="133"/>
      <c r="L11" s="46"/>
      <c r="M11" s="46"/>
      <c r="N11" s="46" t="s">
        <v>91</v>
      </c>
      <c r="O11" s="78"/>
      <c r="P11" s="79">
        <v>1</v>
      </c>
      <c r="Q11" s="81" t="s">
        <v>92</v>
      </c>
      <c r="R11" s="81"/>
      <c r="S11" s="81" t="s">
        <v>93</v>
      </c>
      <c r="T11" s="45"/>
      <c r="U11" s="80">
        <v>2</v>
      </c>
      <c r="V11" s="80"/>
      <c r="W11" s="29"/>
      <c r="X11" s="19"/>
    </row>
    <row r="12" spans="1:27" ht="24" thickBot="1" x14ac:dyDescent="0.4">
      <c r="A12" s="49"/>
      <c r="B12" s="50"/>
      <c r="C12" s="49"/>
      <c r="D12" s="49"/>
      <c r="E12" s="49"/>
      <c r="F12" s="49"/>
      <c r="G12" s="49"/>
      <c r="H12" s="49"/>
      <c r="I12" s="49"/>
      <c r="J12" s="49"/>
      <c r="K12" s="49"/>
      <c r="L12" s="49"/>
      <c r="M12" s="49"/>
      <c r="N12" s="49"/>
      <c r="O12" s="49"/>
      <c r="P12" s="49"/>
      <c r="Q12" s="49"/>
      <c r="R12" s="49"/>
      <c r="S12" s="49"/>
      <c r="T12" s="49"/>
      <c r="U12" s="49"/>
      <c r="V12" s="49"/>
      <c r="W12" s="50"/>
      <c r="X12" s="20"/>
    </row>
    <row r="13" spans="1:27" s="26" customFormat="1" ht="51.75" thickBot="1" x14ac:dyDescent="0.25">
      <c r="A13" s="51" t="s">
        <v>55</v>
      </c>
      <c r="B13" s="52"/>
      <c r="C13" s="53" t="s">
        <v>82</v>
      </c>
      <c r="D13" s="124" t="s">
        <v>83</v>
      </c>
      <c r="E13" s="129" t="s">
        <v>94</v>
      </c>
      <c r="F13" s="124" t="s">
        <v>95</v>
      </c>
      <c r="G13" s="129" t="s">
        <v>96</v>
      </c>
      <c r="H13" s="129" t="s">
        <v>97</v>
      </c>
      <c r="I13" s="129" t="s">
        <v>97</v>
      </c>
      <c r="J13" s="131" t="s">
        <v>97</v>
      </c>
      <c r="K13" s="131" t="s">
        <v>98</v>
      </c>
      <c r="L13" s="129" t="s">
        <v>119</v>
      </c>
      <c r="M13" s="138" t="s">
        <v>98</v>
      </c>
      <c r="N13" s="89" t="s">
        <v>65</v>
      </c>
      <c r="O13" s="125" t="s">
        <v>66</v>
      </c>
      <c r="P13" s="130" t="s">
        <v>67</v>
      </c>
      <c r="Q13" s="58" t="s">
        <v>68</v>
      </c>
      <c r="R13" s="54" t="s">
        <v>69</v>
      </c>
      <c r="S13" s="91" t="s">
        <v>70</v>
      </c>
      <c r="T13" s="54" t="s">
        <v>71</v>
      </c>
      <c r="U13" s="109" t="s">
        <v>74</v>
      </c>
      <c r="V13" s="109" t="s">
        <v>75</v>
      </c>
      <c r="W13" s="55" t="s">
        <v>84</v>
      </c>
      <c r="Z13" s="126"/>
    </row>
    <row r="14" spans="1:27" x14ac:dyDescent="0.2">
      <c r="A14" s="27">
        <f>'Metric Data'!AC13</f>
        <v>81</v>
      </c>
      <c r="B14" s="34"/>
      <c r="C14" s="27">
        <f>A14*25.4</f>
        <v>2057.4</v>
      </c>
      <c r="D14" s="179" cm="1">
        <f t="array" ref="D14">IF(A14=0," ",IF('Metric Data'!AG3&gt;=1,_xlfn.XLOOKUP('Metric Data'!AG3,Metric_Incremental[Height],_xlfn.XLOOKUP('Cumulative Volumes Metric'!$F$4,Metric_Incremental[#Headers],Metric_Incremental[])),0))</f>
        <v>0</v>
      </c>
      <c r="E14" s="179" cm="1">
        <f t="array" ref="E14">IF(A14=0," ",IF('Metric Data'!AG3&gt;=1,_xlfn.XLOOKUP('Metric Data'!AG3,Metric_Incremental[Height],_xlfn.XLOOKUP('Cumulative Volumes Metric'!$F$4&amp;"EC",Metric_Incremental[#Headers],Metric_Incremental[])),0))</f>
        <v>0</v>
      </c>
      <c r="F14" s="177">
        <f>IF(A14=0,"",$E$4*D14)</f>
        <v>0</v>
      </c>
      <c r="G14" s="177">
        <f t="shared" ref="G14:G77" si="0">IF(A14=0,"",$E$5*E14)</f>
        <v>0</v>
      </c>
      <c r="H14" s="28">
        <f>IF(A14=0,"",IF('Cumulative Volumes Metric'!$AQ$17=FALSE,J14,I14))</f>
        <v>5.9943999999999997</v>
      </c>
      <c r="I14" s="177">
        <f>IF(A14=0,"",($E$6/100)*($E$10*(25.4/1000)-(F14+G14)))</f>
        <v>5.9943999999999997</v>
      </c>
      <c r="J14" s="28">
        <f t="shared" ref="J14:J77" si="1">IF(A14=0,"",R14+T14)</f>
        <v>5.9748725287679996</v>
      </c>
      <c r="K14" s="28">
        <f>IF(A14=0,"",IF('Cumulative Volumes Metric'!$AQ$17=FALSE,M14,L14))</f>
        <v>5.9943999999999997</v>
      </c>
      <c r="L14" s="177">
        <f>IF(A14=0,"",I14+F14+G14)</f>
        <v>5.9943999999999997</v>
      </c>
      <c r="M14" s="28">
        <f t="shared" ref="M14:M77" si="2">IF(A14=0,"",F14+G14+J14)</f>
        <v>5.9748725287679996</v>
      </c>
      <c r="N14" s="28">
        <f>IF(($E$8/25.4)+45+($E$9/25.4)&gt;989,"FALSE",IF(A14="","",IF('Cumulative Volumes Metric'!$AQ$17=FALSE,P14,O14)))</f>
        <v>791.12150669120808</v>
      </c>
      <c r="O14" s="177">
        <f>IF(A14=0,"",IF(A14=1,L14,O15+L14))</f>
        <v>791.12150669120808</v>
      </c>
      <c r="P14" s="178">
        <f>IF(A14=0,"",IF('Cumulative Volumes Metric'!$AQ$17=FALSE,(U14*$E$4)+(V14*$E$5),O14))</f>
        <v>791.12150669120808</v>
      </c>
      <c r="Q14" s="28">
        <f>IF(A14=0,"",(((25.4/1000)*'Metric Data'!$AC$4*'Metric Data'!$AC$5)-D14)*($E$6/100))</f>
        <v>5.6547410399999998E-2</v>
      </c>
      <c r="R14" s="28">
        <f t="shared" ref="R14:R77" si="3">IF(A14=0,"",Q14*$E$4)</f>
        <v>5.6547410399999993</v>
      </c>
      <c r="S14" s="28">
        <f>IF(A14=0,"",(((25.4/1000)*'Metric Data'!$AC$5*'Metric Data'!$AC$7)-E14)*($E$6/100))</f>
        <v>3.2013148876799992E-2</v>
      </c>
      <c r="T14" s="28">
        <f t="shared" ref="T14:T77" si="4">IF(A14=0,"",S14*$E$5)</f>
        <v>0.32013148876799991</v>
      </c>
      <c r="U14" s="30">
        <f t="shared" ref="U14:U77" si="5">IF(A14=0,"",IF(A14=1,D14+Q14,U15+D14+Q14))</f>
        <v>7.5689061354199705</v>
      </c>
      <c r="V14" s="30">
        <f t="shared" ref="V14:V77" si="6">IF(A14=0,"",IF(A14=1,E14+S14,V15+E14+S14))</f>
        <v>3.2649167979419351</v>
      </c>
      <c r="W14" s="30">
        <f t="shared" ref="W14:W77" si="7">IF(A14=0,"",$E$7+C14/1000)</f>
        <v>102.0574</v>
      </c>
      <c r="X14" s="32"/>
      <c r="Y14" s="33"/>
      <c r="Z14" s="2"/>
    </row>
    <row r="15" spans="1:27" x14ac:dyDescent="0.2">
      <c r="A15" s="34">
        <f>IF(A14=0,0,IF(A14=" ","",IF(A14-1&gt;0,A14-1,0)))</f>
        <v>80</v>
      </c>
      <c r="B15" s="34"/>
      <c r="C15" s="34">
        <f t="shared" ref="C15:C78" si="8">A15*25.4</f>
        <v>2032</v>
      </c>
      <c r="D15" s="83" cm="1">
        <f t="array" ref="D15">IF(A15=0," ",IF('Metric Data'!AG4&gt;=1,_xlfn.XLOOKUP('Metric Data'!AG4,Metric_Incremental[Height],_xlfn.XLOOKUP('Cumulative Volumes Metric'!$F$4,Metric_Incremental[#Headers],Metric_Incremental[])),0))</f>
        <v>0</v>
      </c>
      <c r="E15" s="83" cm="1">
        <f t="array" ref="E15">IF(A15=0," ",IF('Metric Data'!AG4&gt;=1,_xlfn.XLOOKUP('Metric Data'!AG4,Metric_Incremental[Height],_xlfn.XLOOKUP('Cumulative Volumes Metric'!$F$4&amp;"EC",Metric_Incremental[#Headers],Metric_Incremental[])),0))</f>
        <v>0</v>
      </c>
      <c r="F15" s="30">
        <f t="shared" ref="F15:F78" si="9">IF(A15=0,"",$E$4*D15)</f>
        <v>0</v>
      </c>
      <c r="G15" s="30">
        <f t="shared" si="0"/>
        <v>0</v>
      </c>
      <c r="H15" s="30">
        <f>IF(A15=0,"",IF('Cumulative Volumes Metric'!$AQ$17=FALSE,J15,I15))</f>
        <v>5.9943999999999997</v>
      </c>
      <c r="I15" s="30">
        <f t="shared" ref="I15:I77" si="10">IF(A15=0,"",($E$6/100)*($E$10*(25.4/1000)-(F15+G15)))</f>
        <v>5.9943999999999997</v>
      </c>
      <c r="J15" s="30">
        <f t="shared" si="1"/>
        <v>5.9748725287679996</v>
      </c>
      <c r="K15" s="30">
        <f>IF(A15=0,"",IF('Cumulative Volumes Metric'!$AQ$17=FALSE,M15,L15))</f>
        <v>5.9943999999999997</v>
      </c>
      <c r="L15" s="30">
        <f t="shared" ref="L15:L77" si="11">IF(A15=0,"",I15+F15+G15)</f>
        <v>5.9943999999999997</v>
      </c>
      <c r="M15" s="30">
        <f t="shared" si="2"/>
        <v>5.9748725287679996</v>
      </c>
      <c r="N15" s="30">
        <f>IF(($E$8/25.4)+45+($E$9/25.4)&gt;989,"FALSE",IF(A15="","",IF('Cumulative Volumes Metric'!$AQ$17=FALSE,P15,O15)))</f>
        <v>785.12710669120804</v>
      </c>
      <c r="O15" s="30">
        <f t="shared" ref="O15:O77" si="12">IF(A15=0,"",IF(A15=1,L15,O16+L15))</f>
        <v>785.12710669120804</v>
      </c>
      <c r="P15" s="30">
        <f>IF(A15=0,"",IF('Cumulative Volumes Metric'!$AQ$17=FALSE,(U15*$E$4)+(V15*$E$5),O15))</f>
        <v>785.12710669120804</v>
      </c>
      <c r="Q15" s="30">
        <f>IF(A15=0,"",(((25.4/1000)*'Metric Data'!$AC$4*'Metric Data'!$AC$5)-D15)*($E$6/100))</f>
        <v>5.6547410399999998E-2</v>
      </c>
      <c r="R15" s="30">
        <f t="shared" si="3"/>
        <v>5.6547410399999993</v>
      </c>
      <c r="S15" s="30">
        <f>IF(A15=0,"",(((25.4/1000)*'Metric Data'!$AC$5*'Metric Data'!$AC$7)-E15)*($E$6/100))</f>
        <v>3.2013148876799992E-2</v>
      </c>
      <c r="T15" s="30">
        <f t="shared" si="4"/>
        <v>0.32013148876799991</v>
      </c>
      <c r="U15" s="30">
        <f t="shared" si="5"/>
        <v>7.5123587250199702</v>
      </c>
      <c r="V15" s="30">
        <f t="shared" si="6"/>
        <v>3.2329036490651353</v>
      </c>
      <c r="W15" s="30">
        <f t="shared" si="7"/>
        <v>102.032</v>
      </c>
      <c r="X15" s="32"/>
      <c r="Z15" s="2"/>
    </row>
    <row r="16" spans="1:27" x14ac:dyDescent="0.2">
      <c r="A16" s="34">
        <f t="shared" ref="A16:A78" si="13">IF(A15=0,0,IF(A15=" ","",IF(A15-1&gt;0,A15-1,0)))</f>
        <v>79</v>
      </c>
      <c r="B16" s="34"/>
      <c r="C16" s="34">
        <f t="shared" si="8"/>
        <v>2006.6</v>
      </c>
      <c r="D16" s="83" cm="1">
        <f t="array" ref="D16">IF(A16=0," ",IF('Metric Data'!AG5&gt;=1,_xlfn.XLOOKUP('Metric Data'!AG5,Metric_Incremental[Height],_xlfn.XLOOKUP('Cumulative Volumes Metric'!$F$4,Metric_Incremental[#Headers],Metric_Incremental[])),0))</f>
        <v>0</v>
      </c>
      <c r="E16" s="83" cm="1">
        <f t="array" ref="E16">IF(A16=0," ",IF('Metric Data'!AG5&gt;=1,_xlfn.XLOOKUP('Metric Data'!AG5,Metric_Incremental[Height],_xlfn.XLOOKUP('Cumulative Volumes Metric'!$F$4&amp;"EC",Metric_Incremental[#Headers],Metric_Incremental[])),0))</f>
        <v>0</v>
      </c>
      <c r="F16" s="30">
        <f t="shared" si="9"/>
        <v>0</v>
      </c>
      <c r="G16" s="30">
        <f t="shared" si="0"/>
        <v>0</v>
      </c>
      <c r="H16" s="30">
        <f>IF(A16=0,"",IF('Cumulative Volumes Metric'!$AQ$17=FALSE,J16,I16))</f>
        <v>5.9943999999999997</v>
      </c>
      <c r="I16" s="30">
        <f t="shared" si="10"/>
        <v>5.9943999999999997</v>
      </c>
      <c r="J16" s="30">
        <f t="shared" si="1"/>
        <v>5.9748725287679996</v>
      </c>
      <c r="K16" s="30">
        <f>IF(A16=0,"",IF('Cumulative Volumes Metric'!$AQ$17=FALSE,M16,L16))</f>
        <v>5.9943999999999997</v>
      </c>
      <c r="L16" s="30">
        <f t="shared" si="11"/>
        <v>5.9943999999999997</v>
      </c>
      <c r="M16" s="30">
        <f t="shared" si="2"/>
        <v>5.9748725287679996</v>
      </c>
      <c r="N16" s="30">
        <f>IF(($E$8/25.4)+45+($E$9/25.4)&gt;989,"FALSE",IF(A16="","",IF('Cumulative Volumes Metric'!$AQ$17=FALSE,P16,O16)))</f>
        <v>779.132706691208</v>
      </c>
      <c r="O16" s="30">
        <f t="shared" si="12"/>
        <v>779.132706691208</v>
      </c>
      <c r="P16" s="30">
        <f>IF(A16=0,"",IF('Cumulative Volumes Metric'!$AQ$17=FALSE,(U16*$E$4)+(V16*$E$5),O16))</f>
        <v>779.132706691208</v>
      </c>
      <c r="Q16" s="30">
        <f>IF(A16=0,"",(((25.4/1000)*'Metric Data'!$AC$4*'Metric Data'!$AC$5)-D16)*($E$6/100))</f>
        <v>5.6547410399999998E-2</v>
      </c>
      <c r="R16" s="30">
        <f t="shared" si="3"/>
        <v>5.6547410399999993</v>
      </c>
      <c r="S16" s="30">
        <f>IF(A16=0,"",(((25.4/1000)*'Metric Data'!$AC$5*'Metric Data'!$AC$7)-E16)*($E$6/100))</f>
        <v>3.2013148876799992E-2</v>
      </c>
      <c r="T16" s="30">
        <f t="shared" si="4"/>
        <v>0.32013148876799991</v>
      </c>
      <c r="U16" s="30">
        <f t="shared" si="5"/>
        <v>7.4558113146199698</v>
      </c>
      <c r="V16" s="30">
        <f t="shared" si="6"/>
        <v>3.2008905001883354</v>
      </c>
      <c r="W16" s="30">
        <f t="shared" si="7"/>
        <v>102.00660000000001</v>
      </c>
      <c r="X16" s="32"/>
      <c r="Z16" s="2"/>
    </row>
    <row r="17" spans="1:27" x14ac:dyDescent="0.2">
      <c r="A17" s="34">
        <f t="shared" si="13"/>
        <v>78</v>
      </c>
      <c r="B17" s="34"/>
      <c r="C17" s="34">
        <f t="shared" si="8"/>
        <v>1981.1999999999998</v>
      </c>
      <c r="D17" s="83" cm="1">
        <f t="array" ref="D17">IF(A17=0," ",IF('Metric Data'!AG6&gt;=1,_xlfn.XLOOKUP('Metric Data'!AG6,Metric_Incremental[Height],_xlfn.XLOOKUP('Cumulative Volumes Metric'!$F$4,Metric_Incremental[#Headers],Metric_Incremental[])),0))</f>
        <v>0</v>
      </c>
      <c r="E17" s="83" cm="1">
        <f t="array" ref="E17">IF(A17=0," ",IF('Metric Data'!AG6&gt;=1,_xlfn.XLOOKUP('Metric Data'!AG6,Metric_Incremental[Height],_xlfn.XLOOKUP('Cumulative Volumes Metric'!$F$4&amp;"EC",Metric_Incremental[#Headers],Metric_Incremental[])),0))</f>
        <v>0</v>
      </c>
      <c r="F17" s="30">
        <f t="shared" si="9"/>
        <v>0</v>
      </c>
      <c r="G17" s="30">
        <f t="shared" si="0"/>
        <v>0</v>
      </c>
      <c r="H17" s="30">
        <f>IF(A17=0,"",IF('Cumulative Volumes Metric'!$AQ$17=FALSE,J17,I17))</f>
        <v>5.9943999999999997</v>
      </c>
      <c r="I17" s="30">
        <f t="shared" si="10"/>
        <v>5.9943999999999997</v>
      </c>
      <c r="J17" s="30">
        <f t="shared" si="1"/>
        <v>5.9748725287679996</v>
      </c>
      <c r="K17" s="30">
        <f>IF(A17=0,"",IF('Cumulative Volumes Metric'!$AQ$17=FALSE,M17,L17))</f>
        <v>5.9943999999999997</v>
      </c>
      <c r="L17" s="30">
        <f t="shared" si="11"/>
        <v>5.9943999999999997</v>
      </c>
      <c r="M17" s="30">
        <f t="shared" si="2"/>
        <v>5.9748725287679996</v>
      </c>
      <c r="N17" s="30">
        <f>IF(($E$8/25.4)+45+($E$9/25.4)&gt;989,"FALSE",IF(A17="","",IF('Cumulative Volumes Metric'!$AQ$17=FALSE,P17,O17)))</f>
        <v>773.13830669120796</v>
      </c>
      <c r="O17" s="30">
        <f t="shared" si="12"/>
        <v>773.13830669120796</v>
      </c>
      <c r="P17" s="30">
        <f>IF(A17=0,"",IF('Cumulative Volumes Metric'!$AQ$17=FALSE,(U17*$E$4)+(V17*$E$5),O17))</f>
        <v>773.13830669120796</v>
      </c>
      <c r="Q17" s="30">
        <f>IF(A17=0,"",(((25.4/1000)*'Metric Data'!$AC$4*'Metric Data'!$AC$5)-D17)*($E$6/100))</f>
        <v>5.6547410399999998E-2</v>
      </c>
      <c r="R17" s="30">
        <f t="shared" si="3"/>
        <v>5.6547410399999993</v>
      </c>
      <c r="S17" s="30">
        <f>IF(A17=0,"",(((25.4/1000)*'Metric Data'!$AC$5*'Metric Data'!$AC$7)-E17)*($E$6/100))</f>
        <v>3.2013148876799992E-2</v>
      </c>
      <c r="T17" s="30">
        <f t="shared" si="4"/>
        <v>0.32013148876799991</v>
      </c>
      <c r="U17" s="30">
        <f t="shared" si="5"/>
        <v>7.3992639042199695</v>
      </c>
      <c r="V17" s="30">
        <f t="shared" si="6"/>
        <v>3.1688773513115356</v>
      </c>
      <c r="W17" s="30">
        <f t="shared" si="7"/>
        <v>101.9812</v>
      </c>
      <c r="X17" s="32"/>
      <c r="Z17" s="2"/>
    </row>
    <row r="18" spans="1:27" x14ac:dyDescent="0.2">
      <c r="A18" s="34">
        <f t="shared" si="13"/>
        <v>77</v>
      </c>
      <c r="B18" s="34"/>
      <c r="C18" s="34">
        <f t="shared" si="8"/>
        <v>1955.8</v>
      </c>
      <c r="D18" s="83" cm="1">
        <f t="array" ref="D18">IF(A18=0," ",IF('Metric Data'!AG7&gt;=1,_xlfn.XLOOKUP('Metric Data'!AG7,Metric_Incremental[Height],_xlfn.XLOOKUP('Cumulative Volumes Metric'!$F$4,Metric_Incremental[#Headers],Metric_Incremental[])),0))</f>
        <v>0</v>
      </c>
      <c r="E18" s="83" cm="1">
        <f t="array" ref="E18">IF(A18=0," ",IF('Metric Data'!AG7&gt;=1,_xlfn.XLOOKUP('Metric Data'!AG7,Metric_Incremental[Height],_xlfn.XLOOKUP('Cumulative Volumes Metric'!$F$4&amp;"EC",Metric_Incremental[#Headers],Metric_Incremental[])),0))</f>
        <v>0</v>
      </c>
      <c r="F18" s="30">
        <f t="shared" si="9"/>
        <v>0</v>
      </c>
      <c r="G18" s="30">
        <f t="shared" si="0"/>
        <v>0</v>
      </c>
      <c r="H18" s="30">
        <f>IF(A18=0,"",IF('Cumulative Volumes Metric'!$AQ$17=FALSE,J18,I18))</f>
        <v>5.9943999999999997</v>
      </c>
      <c r="I18" s="30">
        <f t="shared" si="10"/>
        <v>5.9943999999999997</v>
      </c>
      <c r="J18" s="30">
        <f t="shared" si="1"/>
        <v>5.9748725287679996</v>
      </c>
      <c r="K18" s="30">
        <f>IF(A18=0,"",IF('Cumulative Volumes Metric'!$AQ$17=FALSE,M18,L18))</f>
        <v>5.9943999999999997</v>
      </c>
      <c r="L18" s="30">
        <f t="shared" si="11"/>
        <v>5.9943999999999997</v>
      </c>
      <c r="M18" s="30">
        <f t="shared" si="2"/>
        <v>5.9748725287679996</v>
      </c>
      <c r="N18" s="30">
        <f>IF(($E$8/25.4)+45+($E$9/25.4)&gt;989,"FALSE",IF(A18="","",IF('Cumulative Volumes Metric'!$AQ$17=FALSE,P18,O18)))</f>
        <v>767.14390669120792</v>
      </c>
      <c r="O18" s="30">
        <f t="shared" si="12"/>
        <v>767.14390669120792</v>
      </c>
      <c r="P18" s="30">
        <f>IF(A18=0,"",IF('Cumulative Volumes Metric'!$AQ$17=FALSE,(U18*$E$4)+(V18*$E$5),O18))</f>
        <v>767.14390669120792</v>
      </c>
      <c r="Q18" s="30">
        <f>IF(A18=0,"",(((25.4/1000)*'Metric Data'!$AC$4*'Metric Data'!$AC$5)-D18)*($E$6/100))</f>
        <v>5.6547410399999998E-2</v>
      </c>
      <c r="R18" s="30">
        <f t="shared" si="3"/>
        <v>5.6547410399999993</v>
      </c>
      <c r="S18" s="30">
        <f>IF(A18=0,"",(((25.4/1000)*'Metric Data'!$AC$5*'Metric Data'!$AC$7)-E18)*($E$6/100))</f>
        <v>3.2013148876799992E-2</v>
      </c>
      <c r="T18" s="30">
        <f t="shared" si="4"/>
        <v>0.32013148876799991</v>
      </c>
      <c r="U18" s="30">
        <f t="shared" si="5"/>
        <v>7.3427164938199692</v>
      </c>
      <c r="V18" s="30">
        <f t="shared" si="6"/>
        <v>3.1368642024347357</v>
      </c>
      <c r="W18" s="30">
        <f t="shared" si="7"/>
        <v>101.9558</v>
      </c>
      <c r="X18" s="32"/>
      <c r="Z18" s="2"/>
    </row>
    <row r="19" spans="1:27" x14ac:dyDescent="0.2">
      <c r="A19" s="34">
        <f t="shared" si="13"/>
        <v>76</v>
      </c>
      <c r="B19" s="34"/>
      <c r="C19" s="34">
        <f t="shared" si="8"/>
        <v>1930.3999999999999</v>
      </c>
      <c r="D19" s="83" cm="1">
        <f t="array" ref="D19">IF(A19=0," ",IF('Metric Data'!AG8&gt;=1,_xlfn.XLOOKUP('Metric Data'!AG8,Metric_Incremental[Height],_xlfn.XLOOKUP('Cumulative Volumes Metric'!$F$4,Metric_Incremental[#Headers],Metric_Incremental[])),0))</f>
        <v>0</v>
      </c>
      <c r="E19" s="83" cm="1">
        <f t="array" ref="E19">IF(A19=0," ",IF('Metric Data'!AG8&gt;=1,_xlfn.XLOOKUP('Metric Data'!AG8,Metric_Incremental[Height],_xlfn.XLOOKUP('Cumulative Volumes Metric'!$F$4&amp;"EC",Metric_Incremental[#Headers],Metric_Incremental[])),0))</f>
        <v>0</v>
      </c>
      <c r="F19" s="30">
        <f t="shared" si="9"/>
        <v>0</v>
      </c>
      <c r="G19" s="30">
        <f t="shared" si="0"/>
        <v>0</v>
      </c>
      <c r="H19" s="30">
        <f>IF(A19=0,"",IF('Cumulative Volumes Metric'!$AQ$17=FALSE,J19,I19))</f>
        <v>5.9943999999999997</v>
      </c>
      <c r="I19" s="30">
        <f t="shared" si="10"/>
        <v>5.9943999999999997</v>
      </c>
      <c r="J19" s="30">
        <f t="shared" si="1"/>
        <v>5.9748725287679996</v>
      </c>
      <c r="K19" s="30">
        <f>IF(A19=0,"",IF('Cumulative Volumes Metric'!$AQ$17=FALSE,M19,L19))</f>
        <v>5.9943999999999997</v>
      </c>
      <c r="L19" s="30">
        <f t="shared" si="11"/>
        <v>5.9943999999999997</v>
      </c>
      <c r="M19" s="30">
        <f t="shared" si="2"/>
        <v>5.9748725287679996</v>
      </c>
      <c r="N19" s="30">
        <f>IF(($E$8/25.4)+45+($E$9/25.4)&gt;989,"FALSE",IF(A19="","",IF('Cumulative Volumes Metric'!$AQ$17=FALSE,P19,O19)))</f>
        <v>761.14950669120788</v>
      </c>
      <c r="O19" s="30">
        <f t="shared" si="12"/>
        <v>761.14950669120788</v>
      </c>
      <c r="P19" s="30">
        <f>IF(A19=0,"",IF('Cumulative Volumes Metric'!$AQ$17=FALSE,(U19*$E$4)+(V19*$E$5),O19))</f>
        <v>761.14950669120788</v>
      </c>
      <c r="Q19" s="30">
        <f>IF(A19=0,"",(((25.4/1000)*'Metric Data'!$AC$4*'Metric Data'!$AC$5)-D19)*($E$6/100))</f>
        <v>5.6547410399999998E-2</v>
      </c>
      <c r="R19" s="30">
        <f t="shared" si="3"/>
        <v>5.6547410399999993</v>
      </c>
      <c r="S19" s="30">
        <f>IF(A19=0,"",(((25.4/1000)*'Metric Data'!$AC$5*'Metric Data'!$AC$7)-E19)*($E$6/100))</f>
        <v>3.2013148876799992E-2</v>
      </c>
      <c r="T19" s="30">
        <f t="shared" si="4"/>
        <v>0.32013148876799991</v>
      </c>
      <c r="U19" s="30">
        <f t="shared" si="5"/>
        <v>7.2861690834199688</v>
      </c>
      <c r="V19" s="30">
        <f t="shared" si="6"/>
        <v>3.1048510535579359</v>
      </c>
      <c r="W19" s="30">
        <f t="shared" si="7"/>
        <v>101.93040000000001</v>
      </c>
      <c r="X19" s="32"/>
      <c r="Z19" s="2"/>
    </row>
    <row r="20" spans="1:27" x14ac:dyDescent="0.2">
      <c r="A20" s="34">
        <f t="shared" si="13"/>
        <v>75</v>
      </c>
      <c r="B20" s="34"/>
      <c r="C20" s="34">
        <f t="shared" si="8"/>
        <v>1905</v>
      </c>
      <c r="D20" s="83" cm="1">
        <f t="array" ref="D20">IF(A20=0," ",IF('Metric Data'!AG9&gt;=1,_xlfn.XLOOKUP('Metric Data'!AG9,Metric_Incremental[Height],_xlfn.XLOOKUP('Cumulative Volumes Metric'!$F$4,Metric_Incremental[#Headers],Metric_Incremental[])),0))</f>
        <v>0</v>
      </c>
      <c r="E20" s="83" cm="1">
        <f t="array" ref="E20">IF(A20=0," ",IF('Metric Data'!AG9&gt;=1,_xlfn.XLOOKUP('Metric Data'!AG9,Metric_Incremental[Height],_xlfn.XLOOKUP('Cumulative Volumes Metric'!$F$4&amp;"EC",Metric_Incremental[#Headers],Metric_Incremental[])),0))</f>
        <v>0</v>
      </c>
      <c r="F20" s="30">
        <f t="shared" si="9"/>
        <v>0</v>
      </c>
      <c r="G20" s="30">
        <f t="shared" si="0"/>
        <v>0</v>
      </c>
      <c r="H20" s="30">
        <f>IF(A20=0,"",IF('Cumulative Volumes Metric'!$AQ$17=FALSE,J20,I20))</f>
        <v>5.9943999999999997</v>
      </c>
      <c r="I20" s="30">
        <f t="shared" si="10"/>
        <v>5.9943999999999997</v>
      </c>
      <c r="J20" s="30">
        <f t="shared" si="1"/>
        <v>5.9748725287679996</v>
      </c>
      <c r="K20" s="30">
        <f>IF(A20=0,"",IF('Cumulative Volumes Metric'!$AQ$17=FALSE,M20,L20))</f>
        <v>5.9943999999999997</v>
      </c>
      <c r="L20" s="30">
        <f t="shared" si="11"/>
        <v>5.9943999999999997</v>
      </c>
      <c r="M20" s="30">
        <f t="shared" si="2"/>
        <v>5.9748725287679996</v>
      </c>
      <c r="N20" s="30">
        <f>IF(($E$8/25.4)+45+($E$9/25.4)&gt;989,"FALSE",IF(A20="","",IF('Cumulative Volumes Metric'!$AQ$17=FALSE,P20,O20)))</f>
        <v>755.15510669120783</v>
      </c>
      <c r="O20" s="30">
        <f t="shared" si="12"/>
        <v>755.15510669120783</v>
      </c>
      <c r="P20" s="30">
        <f>IF(A20=0,"",IF('Cumulative Volumes Metric'!$AQ$17=FALSE,(U20*$E$4)+(V20*$E$5),O20))</f>
        <v>755.15510669120783</v>
      </c>
      <c r="Q20" s="30">
        <f>IF(A20=0,"",(((25.4/1000)*'Metric Data'!$AC$4*'Metric Data'!$AC$5)-D20)*($E$6/100))</f>
        <v>5.6547410399999998E-2</v>
      </c>
      <c r="R20" s="30">
        <f t="shared" si="3"/>
        <v>5.6547410399999993</v>
      </c>
      <c r="S20" s="30">
        <f>IF(A20=0,"",(((25.4/1000)*'Metric Data'!$AC$5*'Metric Data'!$AC$7)-E20)*($E$6/100))</f>
        <v>3.2013148876799992E-2</v>
      </c>
      <c r="T20" s="30">
        <f t="shared" si="4"/>
        <v>0.32013148876799991</v>
      </c>
      <c r="U20" s="30">
        <f t="shared" si="5"/>
        <v>7.2296216730199685</v>
      </c>
      <c r="V20" s="30">
        <f t="shared" si="6"/>
        <v>3.072837904681136</v>
      </c>
      <c r="W20" s="30">
        <f t="shared" si="7"/>
        <v>101.905</v>
      </c>
      <c r="X20" s="32"/>
      <c r="Z20" s="15"/>
    </row>
    <row r="21" spans="1:27" x14ac:dyDescent="0.2">
      <c r="A21" s="34">
        <f t="shared" si="13"/>
        <v>74</v>
      </c>
      <c r="B21" s="34"/>
      <c r="C21" s="34">
        <f t="shared" si="8"/>
        <v>1879.6</v>
      </c>
      <c r="D21" s="83" cm="1">
        <f t="array" ref="D21">IF(A21=0," ",IF('Metric Data'!AG10&gt;=1,_xlfn.XLOOKUP('Metric Data'!AG10,Metric_Incremental[Height],_xlfn.XLOOKUP('Cumulative Volumes Metric'!$F$4,Metric_Incremental[#Headers],Metric_Incremental[])),0))</f>
        <v>0</v>
      </c>
      <c r="E21" s="83" cm="1">
        <f t="array" ref="E21">IF(A21=0," ",IF('Metric Data'!AG10&gt;=1,_xlfn.XLOOKUP('Metric Data'!AG10,Metric_Incremental[Height],_xlfn.XLOOKUP('Cumulative Volumes Metric'!$F$4&amp;"EC",Metric_Incremental[#Headers],Metric_Incremental[])),0))</f>
        <v>0</v>
      </c>
      <c r="F21" s="30">
        <f t="shared" si="9"/>
        <v>0</v>
      </c>
      <c r="G21" s="30">
        <f t="shared" si="0"/>
        <v>0</v>
      </c>
      <c r="H21" s="30">
        <f>IF(A21=0,"",IF('Cumulative Volumes Metric'!$AQ$17=FALSE,J21,I21))</f>
        <v>5.9943999999999997</v>
      </c>
      <c r="I21" s="30">
        <f t="shared" si="10"/>
        <v>5.9943999999999997</v>
      </c>
      <c r="J21" s="30">
        <f t="shared" si="1"/>
        <v>5.9748725287679996</v>
      </c>
      <c r="K21" s="30">
        <f>IF(A21=0,"",IF('Cumulative Volumes Metric'!$AQ$17=FALSE,M21,L21))</f>
        <v>5.9943999999999997</v>
      </c>
      <c r="L21" s="30">
        <f t="shared" si="11"/>
        <v>5.9943999999999997</v>
      </c>
      <c r="M21" s="30">
        <f t="shared" si="2"/>
        <v>5.9748725287679996</v>
      </c>
      <c r="N21" s="30">
        <f>IF(($E$8/25.4)+45+($E$9/25.4)&gt;989,"FALSE",IF(A21="","",IF('Cumulative Volumes Metric'!$AQ$17=FALSE,P21,O21)))</f>
        <v>749.16070669120779</v>
      </c>
      <c r="O21" s="30">
        <f t="shared" si="12"/>
        <v>749.16070669120779</v>
      </c>
      <c r="P21" s="30">
        <f>IF(A21=0,"",IF('Cumulative Volumes Metric'!$AQ$17=FALSE,(U21*$E$4)+(V21*$E$5),O21))</f>
        <v>749.16070669120779</v>
      </c>
      <c r="Q21" s="30">
        <f>IF(A21=0,"",(((25.4/1000)*'Metric Data'!$AC$4*'Metric Data'!$AC$5)-D21)*($E$6/100))</f>
        <v>5.6547410399999998E-2</v>
      </c>
      <c r="R21" s="30">
        <f t="shared" si="3"/>
        <v>5.6547410399999993</v>
      </c>
      <c r="S21" s="30">
        <f>IF(A21=0,"",(((25.4/1000)*'Metric Data'!$AC$5*'Metric Data'!$AC$7)-E21)*($E$6/100))</f>
        <v>3.2013148876799992E-2</v>
      </c>
      <c r="T21" s="30">
        <f t="shared" si="4"/>
        <v>0.32013148876799991</v>
      </c>
      <c r="U21" s="30">
        <f t="shared" si="5"/>
        <v>7.1730742626199682</v>
      </c>
      <c r="V21" s="30">
        <f t="shared" si="6"/>
        <v>3.0408247558043362</v>
      </c>
      <c r="W21" s="30">
        <f t="shared" si="7"/>
        <v>101.8796</v>
      </c>
      <c r="X21" s="32"/>
      <c r="Z21" s="15"/>
    </row>
    <row r="22" spans="1:27" x14ac:dyDescent="0.2">
      <c r="A22" s="34">
        <f t="shared" si="13"/>
        <v>73</v>
      </c>
      <c r="B22" s="34"/>
      <c r="C22" s="34">
        <f t="shared" si="8"/>
        <v>1854.1999999999998</v>
      </c>
      <c r="D22" s="83" cm="1">
        <f t="array" ref="D22">IF(A22=0," ",IF('Metric Data'!AG11&gt;=1,_xlfn.XLOOKUP('Metric Data'!AG11,Metric_Incremental[Height],_xlfn.XLOOKUP('Cumulative Volumes Metric'!$F$4,Metric_Incremental[#Headers],Metric_Incremental[])),0))</f>
        <v>0</v>
      </c>
      <c r="E22" s="83" cm="1">
        <f t="array" ref="E22">IF(A22=0," ",IF('Metric Data'!AG11&gt;=1,_xlfn.XLOOKUP('Metric Data'!AG11,Metric_Incremental[Height],_xlfn.XLOOKUP('Cumulative Volumes Metric'!$F$4&amp;"EC",Metric_Incremental[#Headers],Metric_Incremental[])),0))</f>
        <v>0</v>
      </c>
      <c r="F22" s="30">
        <f t="shared" si="9"/>
        <v>0</v>
      </c>
      <c r="G22" s="30">
        <f t="shared" si="0"/>
        <v>0</v>
      </c>
      <c r="H22" s="30">
        <f>IF(A22=0,"",IF('Cumulative Volumes Metric'!$AQ$17=FALSE,J22,I22))</f>
        <v>5.9943999999999997</v>
      </c>
      <c r="I22" s="30">
        <f t="shared" si="10"/>
        <v>5.9943999999999997</v>
      </c>
      <c r="J22" s="30">
        <f t="shared" si="1"/>
        <v>5.9748725287679996</v>
      </c>
      <c r="K22" s="30">
        <f>IF(A22=0,"",IF('Cumulative Volumes Metric'!$AQ$17=FALSE,M22,L22))</f>
        <v>5.9943999999999997</v>
      </c>
      <c r="L22" s="30">
        <f t="shared" si="11"/>
        <v>5.9943999999999997</v>
      </c>
      <c r="M22" s="30">
        <f t="shared" si="2"/>
        <v>5.9748725287679996</v>
      </c>
      <c r="N22" s="30">
        <f>IF(($E$8/25.4)+45+($E$9/25.4)&gt;989,"FALSE",IF(A22="","",IF('Cumulative Volumes Metric'!$AQ$17=FALSE,P22,O22)))</f>
        <v>743.16630669120775</v>
      </c>
      <c r="O22" s="30">
        <f t="shared" si="12"/>
        <v>743.16630669120775</v>
      </c>
      <c r="P22" s="30">
        <f>IF(A22=0,"",IF('Cumulative Volumes Metric'!$AQ$17=FALSE,(U22*$E$4)+(V22*$E$5),O22))</f>
        <v>743.16630669120775</v>
      </c>
      <c r="Q22" s="30">
        <f>IF(A22=0,"",(((25.4/1000)*'Metric Data'!$AC$4*'Metric Data'!$AC$5)-D22)*($E$6/100))</f>
        <v>5.6547410399999998E-2</v>
      </c>
      <c r="R22" s="30">
        <f t="shared" si="3"/>
        <v>5.6547410399999993</v>
      </c>
      <c r="S22" s="30">
        <f>IF(A22=0,"",(((25.4/1000)*'Metric Data'!$AC$5*'Metric Data'!$AC$7)-E22)*($E$6/100))</f>
        <v>3.2013148876799992E-2</v>
      </c>
      <c r="T22" s="30">
        <f t="shared" si="4"/>
        <v>0.32013148876799991</v>
      </c>
      <c r="U22" s="30">
        <f t="shared" si="5"/>
        <v>7.1165268522199678</v>
      </c>
      <c r="V22" s="30">
        <f t="shared" si="6"/>
        <v>3.0088116069275364</v>
      </c>
      <c r="W22" s="30">
        <f t="shared" si="7"/>
        <v>101.85420000000001</v>
      </c>
      <c r="X22" s="32"/>
      <c r="Z22" s="15"/>
    </row>
    <row r="23" spans="1:27" x14ac:dyDescent="0.2">
      <c r="A23" s="34">
        <f t="shared" si="13"/>
        <v>72</v>
      </c>
      <c r="B23" s="34"/>
      <c r="C23" s="34">
        <f t="shared" si="8"/>
        <v>1828.8</v>
      </c>
      <c r="D23" s="83" cm="1">
        <f t="array" ref="D23">IF(A23=0," ",IF('Metric Data'!AG12&gt;=1,_xlfn.XLOOKUP('Metric Data'!AG12,Metric_Incremental[Height],_xlfn.XLOOKUP('Cumulative Volumes Metric'!$F$4,Metric_Incremental[#Headers],Metric_Incremental[])),0))</f>
        <v>0</v>
      </c>
      <c r="E23" s="83" cm="1">
        <f t="array" ref="E23">IF(A23=0," ",IF('Metric Data'!AG12&gt;=1,_xlfn.XLOOKUP('Metric Data'!AG12,Metric_Incremental[Height],_xlfn.XLOOKUP('Cumulative Volumes Metric'!$F$4&amp;"EC",Metric_Incremental[#Headers],Metric_Incremental[])),0))</f>
        <v>0</v>
      </c>
      <c r="F23" s="30">
        <f t="shared" si="9"/>
        <v>0</v>
      </c>
      <c r="G23" s="30">
        <f t="shared" si="0"/>
        <v>0</v>
      </c>
      <c r="H23" s="30">
        <f>IF(A23=0,"",IF('Cumulative Volumes Metric'!$AQ$17=FALSE,J23,I23))</f>
        <v>5.9943999999999997</v>
      </c>
      <c r="I23" s="30">
        <f t="shared" si="10"/>
        <v>5.9943999999999997</v>
      </c>
      <c r="J23" s="30">
        <f t="shared" si="1"/>
        <v>5.9748725287679996</v>
      </c>
      <c r="K23" s="30">
        <f>IF(A23=0,"",IF('Cumulative Volumes Metric'!$AQ$17=FALSE,M23,L23))</f>
        <v>5.9943999999999997</v>
      </c>
      <c r="L23" s="30">
        <f t="shared" si="11"/>
        <v>5.9943999999999997</v>
      </c>
      <c r="M23" s="30">
        <f t="shared" si="2"/>
        <v>5.9748725287679996</v>
      </c>
      <c r="N23" s="30">
        <f>IF(($E$8/25.4)+45+($E$9/25.4)&gt;989,"FALSE",IF(A23="","",IF('Cumulative Volumes Metric'!$AQ$17=FALSE,P23,O23)))</f>
        <v>737.17190669120771</v>
      </c>
      <c r="O23" s="30">
        <f t="shared" si="12"/>
        <v>737.17190669120771</v>
      </c>
      <c r="P23" s="30">
        <f>IF(A23=0,"",IF('Cumulative Volumes Metric'!$AQ$17=FALSE,(U23*$E$4)+(V23*$E$5),O23))</f>
        <v>737.17190669120771</v>
      </c>
      <c r="Q23" s="30">
        <f>IF(A23=0,"",(((25.4/1000)*'Metric Data'!$AC$4*'Metric Data'!$AC$5)-D23)*($E$6/100))</f>
        <v>5.6547410399999998E-2</v>
      </c>
      <c r="R23" s="30">
        <f t="shared" si="3"/>
        <v>5.6547410399999993</v>
      </c>
      <c r="S23" s="30">
        <f>IF(A23=0,"",(((25.4/1000)*'Metric Data'!$AC$5*'Metric Data'!$AC$7)-E23)*($E$6/100))</f>
        <v>3.2013148876799992E-2</v>
      </c>
      <c r="T23" s="30">
        <f t="shared" si="4"/>
        <v>0.32013148876799991</v>
      </c>
      <c r="U23" s="30">
        <f t="shared" si="5"/>
        <v>7.0599794418199675</v>
      </c>
      <c r="V23" s="30">
        <f t="shared" si="6"/>
        <v>2.9767984580507365</v>
      </c>
      <c r="W23" s="30">
        <f t="shared" si="7"/>
        <v>101.8288</v>
      </c>
      <c r="X23" s="32"/>
      <c r="Z23" s="15"/>
    </row>
    <row r="24" spans="1:27" x14ac:dyDescent="0.2">
      <c r="A24" s="34">
        <f t="shared" si="13"/>
        <v>71</v>
      </c>
      <c r="B24" s="34"/>
      <c r="C24" s="34">
        <f t="shared" si="8"/>
        <v>1803.3999999999999</v>
      </c>
      <c r="D24" s="83" cm="1">
        <f t="array" ref="D24">IF(A24=0," ",IF('Metric Data'!AG13&gt;=1,_xlfn.XLOOKUP('Metric Data'!AG13,Metric_Incremental[Height],_xlfn.XLOOKUP('Cumulative Volumes Metric'!$F$4,Metric_Incremental[#Headers],Metric_Incremental[])),0))</f>
        <v>0</v>
      </c>
      <c r="E24" s="83" cm="1">
        <f t="array" ref="E24">IF(A24=0," ",IF('Metric Data'!AG13&gt;=1,_xlfn.XLOOKUP('Metric Data'!AG13,Metric_Incremental[Height],_xlfn.XLOOKUP('Cumulative Volumes Metric'!$F$4&amp;"EC",Metric_Incremental[#Headers],Metric_Incremental[])),0))</f>
        <v>0</v>
      </c>
      <c r="F24" s="30">
        <f t="shared" si="9"/>
        <v>0</v>
      </c>
      <c r="G24" s="30">
        <f t="shared" si="0"/>
        <v>0</v>
      </c>
      <c r="H24" s="30">
        <f>IF(A24=0,"",IF('Cumulative Volumes Metric'!$AQ$17=FALSE,J24,I24))</f>
        <v>5.9943999999999997</v>
      </c>
      <c r="I24" s="30">
        <f t="shared" si="10"/>
        <v>5.9943999999999997</v>
      </c>
      <c r="J24" s="30">
        <f t="shared" si="1"/>
        <v>5.9748725287679996</v>
      </c>
      <c r="K24" s="30">
        <f>IF(A24=0,"",IF('Cumulative Volumes Metric'!$AQ$17=FALSE,M24,L24))</f>
        <v>5.9943999999999997</v>
      </c>
      <c r="L24" s="30">
        <f t="shared" si="11"/>
        <v>5.9943999999999997</v>
      </c>
      <c r="M24" s="30">
        <f t="shared" si="2"/>
        <v>5.9748725287679996</v>
      </c>
      <c r="N24" s="30">
        <f>IF(($E$8/25.4)+45+($E$9/25.4)&gt;989,"FALSE",IF(A24="","",IF('Cumulative Volumes Metric'!$AQ$17=FALSE,P24,O24)))</f>
        <v>731.17750669120767</v>
      </c>
      <c r="O24" s="30">
        <f t="shared" si="12"/>
        <v>731.17750669120767</v>
      </c>
      <c r="P24" s="30">
        <f>IF(A24=0,"",IF('Cumulative Volumes Metric'!$AQ$17=FALSE,(U24*$E$4)+(V24*$E$5),O24))</f>
        <v>731.17750669120767</v>
      </c>
      <c r="Q24" s="30">
        <f>IF(A24=0,"",(((25.4/1000)*'Metric Data'!$AC$4*'Metric Data'!$AC$5)-D24)*($E$6/100))</f>
        <v>5.6547410399999998E-2</v>
      </c>
      <c r="R24" s="30">
        <f t="shared" si="3"/>
        <v>5.6547410399999993</v>
      </c>
      <c r="S24" s="30">
        <f>IF(A24=0,"",(((25.4/1000)*'Metric Data'!$AC$5*'Metric Data'!$AC$7)-E24)*($E$6/100))</f>
        <v>3.2013148876799992E-2</v>
      </c>
      <c r="T24" s="30">
        <f t="shared" si="4"/>
        <v>0.32013148876799991</v>
      </c>
      <c r="U24" s="30">
        <f t="shared" si="5"/>
        <v>7.0034320314199672</v>
      </c>
      <c r="V24" s="30">
        <f t="shared" si="6"/>
        <v>2.9447853091739367</v>
      </c>
      <c r="W24" s="30">
        <f t="shared" si="7"/>
        <v>101.8034</v>
      </c>
      <c r="X24" s="32"/>
      <c r="Z24" s="15"/>
    </row>
    <row r="25" spans="1:27" x14ac:dyDescent="0.2">
      <c r="A25" s="34">
        <f t="shared" si="13"/>
        <v>70</v>
      </c>
      <c r="B25" s="34"/>
      <c r="C25" s="34">
        <f t="shared" si="8"/>
        <v>1778</v>
      </c>
      <c r="D25" s="83" cm="1">
        <f t="array" ref="D25">IF(A25=0," ",IF('Metric Data'!AG14&gt;=1,_xlfn.XLOOKUP('Metric Data'!AG14,Metric_Incremental[Height],_xlfn.XLOOKUP('Cumulative Volumes Metric'!$F$4,Metric_Incremental[#Headers],Metric_Incremental[])),0))</f>
        <v>0</v>
      </c>
      <c r="E25" s="83" cm="1">
        <f t="array" ref="E25">IF(A25=0," ",IF('Metric Data'!AG14&gt;=1,_xlfn.XLOOKUP('Metric Data'!AG14,Metric_Incremental[Height],_xlfn.XLOOKUP('Cumulative Volumes Metric'!$F$4&amp;"EC",Metric_Incremental[#Headers],Metric_Incremental[])),0))</f>
        <v>0</v>
      </c>
      <c r="F25" s="30">
        <f t="shared" si="9"/>
        <v>0</v>
      </c>
      <c r="G25" s="30">
        <f t="shared" si="0"/>
        <v>0</v>
      </c>
      <c r="H25" s="30">
        <f>IF(A25=0,"",IF('Cumulative Volumes Metric'!$AQ$17=FALSE,J25,I25))</f>
        <v>5.9943999999999997</v>
      </c>
      <c r="I25" s="30">
        <f t="shared" si="10"/>
        <v>5.9943999999999997</v>
      </c>
      <c r="J25" s="30">
        <f t="shared" si="1"/>
        <v>5.9748725287679996</v>
      </c>
      <c r="K25" s="30">
        <f>IF(A25=0,"",IF('Cumulative Volumes Metric'!$AQ$17=FALSE,M25,L25))</f>
        <v>5.9943999999999997</v>
      </c>
      <c r="L25" s="30">
        <f t="shared" si="11"/>
        <v>5.9943999999999997</v>
      </c>
      <c r="M25" s="30">
        <f t="shared" si="2"/>
        <v>5.9748725287679996</v>
      </c>
      <c r="N25" s="30">
        <f>IF(($E$8/25.4)+45+($E$9/25.4)&gt;989,"FALSE",IF(A25="","",IF('Cumulative Volumes Metric'!$AQ$17=FALSE,P25,O25)))</f>
        <v>725.18310669120763</v>
      </c>
      <c r="O25" s="30">
        <f t="shared" si="12"/>
        <v>725.18310669120763</v>
      </c>
      <c r="P25" s="30">
        <f>IF(A25=0,"",IF('Cumulative Volumes Metric'!$AQ$17=FALSE,(U25*$E$4)+(V25*$E$5),O25))</f>
        <v>725.18310669120763</v>
      </c>
      <c r="Q25" s="30">
        <f>IF(A25=0,"",(((25.4/1000)*'Metric Data'!$AC$4*'Metric Data'!$AC$5)-D25)*($E$6/100))</f>
        <v>5.6547410399999998E-2</v>
      </c>
      <c r="R25" s="30">
        <f t="shared" si="3"/>
        <v>5.6547410399999993</v>
      </c>
      <c r="S25" s="30">
        <f>IF(A25=0,"",(((25.4/1000)*'Metric Data'!$AC$5*'Metric Data'!$AC$7)-E25)*($E$6/100))</f>
        <v>3.2013148876799992E-2</v>
      </c>
      <c r="T25" s="30">
        <f t="shared" si="4"/>
        <v>0.32013148876799991</v>
      </c>
      <c r="U25" s="30">
        <f t="shared" si="5"/>
        <v>6.9468846210199668</v>
      </c>
      <c r="V25" s="30">
        <f t="shared" si="6"/>
        <v>2.9127721602971368</v>
      </c>
      <c r="W25" s="30">
        <f t="shared" si="7"/>
        <v>101.77800000000001</v>
      </c>
      <c r="X25" s="32"/>
      <c r="Z25" s="15"/>
      <c r="AA25" s="33"/>
    </row>
    <row r="26" spans="1:27" x14ac:dyDescent="0.2">
      <c r="A26" s="34">
        <f t="shared" si="13"/>
        <v>69</v>
      </c>
      <c r="B26" s="34"/>
      <c r="C26" s="34">
        <f t="shared" si="8"/>
        <v>1752.6</v>
      </c>
      <c r="D26" s="83" cm="1">
        <f t="array" ref="D26">IF(A26=0," ",IF('Metric Data'!AG15&gt;=1,_xlfn.XLOOKUP('Metric Data'!AG15,Metric_Incremental[Height],_xlfn.XLOOKUP('Cumulative Volumes Metric'!$F$4,Metric_Incremental[#Headers],Metric_Incremental[])),0))</f>
        <v>1.6813240832510611E-3</v>
      </c>
      <c r="E26" s="83" cm="1">
        <f t="array" ref="E26">IF(A26=0," ",IF('Metric Data'!AG15&gt;=1,_xlfn.XLOOKUP('Metric Data'!AG15,Metric_Incremental[Height],_xlfn.XLOOKUP('Cumulative Volumes Metric'!$F$4&amp;"EC",Metric_Incremental[#Headers],Metric_Incremental[])),0))</f>
        <v>3.6870678182073126E-4</v>
      </c>
      <c r="F26" s="30">
        <f t="shared" si="9"/>
        <v>0.16813240832510612</v>
      </c>
      <c r="G26" s="30">
        <f t="shared" si="0"/>
        <v>3.6870678182073127E-3</v>
      </c>
      <c r="H26" s="30">
        <f>IF(A26=0,"",IF('Cumulative Volumes Metric'!$AQ$17=FALSE,J26,I26))</f>
        <v>5.9256722095426744</v>
      </c>
      <c r="I26" s="30">
        <f t="shared" si="10"/>
        <v>5.9256722095426744</v>
      </c>
      <c r="J26" s="30">
        <f t="shared" si="1"/>
        <v>5.9061447383106751</v>
      </c>
      <c r="K26" s="30">
        <f>IF(A26=0,"",IF('Cumulative Volumes Metric'!$AQ$17=FALSE,M26,L26))</f>
        <v>6.0974916856859878</v>
      </c>
      <c r="L26" s="30">
        <f t="shared" si="11"/>
        <v>6.0974916856859878</v>
      </c>
      <c r="M26" s="30">
        <f t="shared" si="2"/>
        <v>6.0779642144539885</v>
      </c>
      <c r="N26" s="30">
        <f>IF(($E$8/25.4)+45+($E$9/25.4)&gt;989,"FALSE",IF(A26="","",IF('Cumulative Volumes Metric'!$AQ$17=FALSE,P26,O26)))</f>
        <v>719.18870669120759</v>
      </c>
      <c r="O26" s="30">
        <f t="shared" si="12"/>
        <v>719.18870669120759</v>
      </c>
      <c r="P26" s="30">
        <f>IF(A26=0,"",IF('Cumulative Volumes Metric'!$AQ$17=FALSE,(U26*$E$4)+(V26*$E$5),O26))</f>
        <v>719.18870669120759</v>
      </c>
      <c r="Q26" s="30">
        <f>IF(A26=0,"",(((25.4/1000)*'Metric Data'!$AC$4*'Metric Data'!$AC$5)-D26)*($E$6/100))</f>
        <v>5.5874880766699581E-2</v>
      </c>
      <c r="R26" s="30">
        <f t="shared" si="3"/>
        <v>5.5874880766699579</v>
      </c>
      <c r="S26" s="30">
        <f>IF(A26=0,"",(((25.4/1000)*'Metric Data'!$AC$5*'Metric Data'!$AC$7)-E26)*($E$6/100))</f>
        <v>3.1865666164071701E-2</v>
      </c>
      <c r="T26" s="30">
        <f t="shared" si="4"/>
        <v>0.31865666164071704</v>
      </c>
      <c r="U26" s="30">
        <f t="shared" si="5"/>
        <v>6.8903372106199665</v>
      </c>
      <c r="V26" s="30">
        <f t="shared" si="6"/>
        <v>2.880759011420337</v>
      </c>
      <c r="W26" s="30">
        <f t="shared" si="7"/>
        <v>101.7526</v>
      </c>
      <c r="X26" s="32"/>
      <c r="Z26" s="15"/>
    </row>
    <row r="27" spans="1:27" x14ac:dyDescent="0.2">
      <c r="A27" s="34">
        <f t="shared" si="13"/>
        <v>68</v>
      </c>
      <c r="B27" s="34"/>
      <c r="C27" s="34">
        <f t="shared" si="8"/>
        <v>1727.1999999999998</v>
      </c>
      <c r="D27" s="83" cm="1">
        <f t="array" ref="D27">IF(A27=0," ",IF('Metric Data'!AG16&gt;=1,_xlfn.XLOOKUP('Metric Data'!AG16,Metric_Incremental[Height],_xlfn.XLOOKUP('Cumulative Volumes Metric'!$F$4,Metric_Incremental[#Headers],Metric_Incremental[])),0))</f>
        <v>5.3852241257258716E-3</v>
      </c>
      <c r="E27" s="83" cm="1">
        <f t="array" ref="E27">IF(A27=0," ",IF('Metric Data'!AG16&gt;=1,_xlfn.XLOOKUP('Metric Data'!AG16,Metric_Incremental[Height],_xlfn.XLOOKUP('Cumulative Volumes Metric'!$F$4&amp;"EC",Metric_Incremental[#Headers],Metric_Incremental[])),0))</f>
        <v>9.6029675775153569E-4</v>
      </c>
      <c r="F27" s="30">
        <f t="shared" si="9"/>
        <v>0.53852241257258715</v>
      </c>
      <c r="G27" s="30">
        <f t="shared" si="0"/>
        <v>9.6029675775153572E-3</v>
      </c>
      <c r="H27" s="30">
        <f>IF(A27=0,"",IF('Cumulative Volumes Metric'!$AQ$17=FALSE,J27,I27))</f>
        <v>5.775149847939959</v>
      </c>
      <c r="I27" s="30">
        <f t="shared" si="10"/>
        <v>5.775149847939959</v>
      </c>
      <c r="J27" s="30">
        <f t="shared" si="1"/>
        <v>5.7556223767079588</v>
      </c>
      <c r="K27" s="30">
        <f>IF(A27=0,"",IF('Cumulative Volumes Metric'!$AQ$17=FALSE,M27,L27))</f>
        <v>6.3232752280900613</v>
      </c>
      <c r="L27" s="30">
        <f t="shared" si="11"/>
        <v>6.3232752280900613</v>
      </c>
      <c r="M27" s="30">
        <f t="shared" si="2"/>
        <v>6.3037477568580611</v>
      </c>
      <c r="N27" s="30">
        <f>IF(($E$8/25.4)+45+($E$9/25.4)&gt;989,"FALSE",IF(A27="","",IF('Cumulative Volumes Metric'!$AQ$17=FALSE,P27,O27)))</f>
        <v>713.09121500552158</v>
      </c>
      <c r="O27" s="30">
        <f t="shared" si="12"/>
        <v>713.09121500552158</v>
      </c>
      <c r="P27" s="30">
        <f>IF(A27=0,"",IF('Cumulative Volumes Metric'!$AQ$17=FALSE,(U27*$E$4)+(V27*$E$5),O27))</f>
        <v>713.09121500552158</v>
      </c>
      <c r="Q27" s="30">
        <f>IF(A27=0,"",(((25.4/1000)*'Metric Data'!$AC$4*'Metric Data'!$AC$5)-D27)*($E$6/100))</f>
        <v>5.439332074970965E-2</v>
      </c>
      <c r="R27" s="30">
        <f t="shared" si="3"/>
        <v>5.4393320749709648</v>
      </c>
      <c r="S27" s="30">
        <f>IF(A27=0,"",(((25.4/1000)*'Metric Data'!$AC$5*'Metric Data'!$AC$7)-E27)*($E$6/100))</f>
        <v>3.1629030173699377E-2</v>
      </c>
      <c r="T27" s="30">
        <f t="shared" si="4"/>
        <v>0.3162903017369938</v>
      </c>
      <c r="U27" s="30">
        <f t="shared" si="5"/>
        <v>6.8327810057700153</v>
      </c>
      <c r="V27" s="30">
        <f t="shared" si="6"/>
        <v>2.8485246384744447</v>
      </c>
      <c r="W27" s="30">
        <f t="shared" si="7"/>
        <v>101.7272</v>
      </c>
      <c r="X27" s="32"/>
      <c r="Z27" s="15"/>
    </row>
    <row r="28" spans="1:27" x14ac:dyDescent="0.2">
      <c r="A28" s="34">
        <f t="shared" si="13"/>
        <v>67</v>
      </c>
      <c r="B28" s="34"/>
      <c r="C28" s="34">
        <f t="shared" si="8"/>
        <v>1701.8</v>
      </c>
      <c r="D28" s="83" cm="1">
        <f t="array" ref="D28">IF(A28=0," ",IF('Metric Data'!AG17&gt;=1,_xlfn.XLOOKUP('Metric Data'!AG17,Metric_Incremental[Height],_xlfn.XLOOKUP('Cumulative Volumes Metric'!$F$4,Metric_Incremental[#Headers],Metric_Incremental[])),0))</f>
        <v>7.7921019396853817E-3</v>
      </c>
      <c r="E28" s="83" cm="1">
        <f t="array" ref="E28">IF(A28=0," ",IF('Metric Data'!AG17&gt;=1,_xlfn.XLOOKUP('Metric Data'!AG17,Metric_Incremental[Height],_xlfn.XLOOKUP('Cumulative Volumes Metric'!$F$4&amp;"EC",Metric_Incremental[#Headers],Metric_Incremental[])),0))</f>
        <v>1.4661081693331439E-3</v>
      </c>
      <c r="F28" s="30">
        <f t="shared" si="9"/>
        <v>0.77921019396853819</v>
      </c>
      <c r="G28" s="30">
        <f t="shared" si="0"/>
        <v>1.4661081693331439E-2</v>
      </c>
      <c r="H28" s="30">
        <f>IF(A28=0,"",IF('Cumulative Volumes Metric'!$AQ$17=FALSE,J28,I28))</f>
        <v>5.6768514897352524</v>
      </c>
      <c r="I28" s="30">
        <f t="shared" si="10"/>
        <v>5.6768514897352524</v>
      </c>
      <c r="J28" s="30">
        <f t="shared" si="1"/>
        <v>5.6573240185032514</v>
      </c>
      <c r="K28" s="30">
        <f>IF(A28=0,"",IF('Cumulative Volumes Metric'!$AQ$17=FALSE,M28,L28))</f>
        <v>6.470722765397122</v>
      </c>
      <c r="L28" s="30">
        <f t="shared" si="11"/>
        <v>6.470722765397122</v>
      </c>
      <c r="M28" s="30">
        <f t="shared" si="2"/>
        <v>6.4511952941651209</v>
      </c>
      <c r="N28" s="30">
        <f>IF(($E$8/25.4)+45+($E$9/25.4)&gt;989,"FALSE",IF(A28="","",IF('Cumulative Volumes Metric'!$AQ$17=FALSE,P28,O28)))</f>
        <v>706.76793977743148</v>
      </c>
      <c r="O28" s="30">
        <f t="shared" si="12"/>
        <v>706.76793977743148</v>
      </c>
      <c r="P28" s="30">
        <f>IF(A28=0,"",IF('Cumulative Volumes Metric'!$AQ$17=FALSE,(U28*$E$4)+(V28*$E$5),O28))</f>
        <v>706.76793977743148</v>
      </c>
      <c r="Q28" s="30">
        <f>IF(A28=0,"",(((25.4/1000)*'Metric Data'!$AC$4*'Metric Data'!$AC$5)-D28)*($E$6/100))</f>
        <v>5.3430569624125845E-2</v>
      </c>
      <c r="R28" s="30">
        <f t="shared" si="3"/>
        <v>5.3430569624125841</v>
      </c>
      <c r="S28" s="30">
        <f>IF(A28=0,"",(((25.4/1000)*'Metric Data'!$AC$5*'Metric Data'!$AC$7)-E28)*($E$6/100))</f>
        <v>3.1426705609066734E-2</v>
      </c>
      <c r="T28" s="30">
        <f t="shared" si="4"/>
        <v>0.31426705609066735</v>
      </c>
      <c r="U28" s="30">
        <f t="shared" si="5"/>
        <v>6.7730024608945802</v>
      </c>
      <c r="V28" s="30">
        <f t="shared" si="6"/>
        <v>2.8159353115429941</v>
      </c>
      <c r="W28" s="30">
        <f t="shared" si="7"/>
        <v>101.70180000000001</v>
      </c>
      <c r="X28" s="32"/>
      <c r="Z28" s="15"/>
    </row>
    <row r="29" spans="1:27" x14ac:dyDescent="0.2">
      <c r="A29" s="34">
        <f t="shared" si="13"/>
        <v>66</v>
      </c>
      <c r="B29" s="34"/>
      <c r="C29" s="34">
        <f t="shared" si="8"/>
        <v>1676.3999999999999</v>
      </c>
      <c r="D29" s="83" cm="1">
        <f t="array" ref="D29">IF(A29=0," ",IF('Metric Data'!AG18&gt;=1,_xlfn.XLOOKUP('Metric Data'!AG18,Metric_Incremental[Height],_xlfn.XLOOKUP('Cumulative Volumes Metric'!$F$4,Metric_Incremental[#Headers],Metric_Incremental[])),0))</f>
        <v>1.0116122893954676E-2</v>
      </c>
      <c r="E29" s="83" cm="1">
        <f t="array" ref="E29">IF(A29=0," ",IF('Metric Data'!AG18&gt;=1,_xlfn.XLOOKUP('Metric Data'!AG18,Metric_Incremental[Height],_xlfn.XLOOKUP('Cumulative Volumes Metric'!$F$4&amp;"EC",Metric_Incremental[#Headers],Metric_Incremental[])),0))</f>
        <v>1.8688950870736228E-3</v>
      </c>
      <c r="F29" s="30">
        <f t="shared" si="9"/>
        <v>1.0116122893954675</v>
      </c>
      <c r="G29" s="30">
        <f t="shared" si="0"/>
        <v>1.8688950870736229E-2</v>
      </c>
      <c r="H29" s="30">
        <f>IF(A29=0,"",IF('Cumulative Volumes Metric'!$AQ$17=FALSE,J29,I29))</f>
        <v>5.5822795038935187</v>
      </c>
      <c r="I29" s="30">
        <f t="shared" si="10"/>
        <v>5.5822795038935187</v>
      </c>
      <c r="J29" s="30">
        <f t="shared" si="1"/>
        <v>5.5627520326615185</v>
      </c>
      <c r="K29" s="30">
        <f>IF(A29=0,"",IF('Cumulative Volumes Metric'!$AQ$17=FALSE,M29,L29))</f>
        <v>6.6125807441597217</v>
      </c>
      <c r="L29" s="30">
        <f t="shared" si="11"/>
        <v>6.6125807441597217</v>
      </c>
      <c r="M29" s="30">
        <f t="shared" si="2"/>
        <v>6.5930532729277225</v>
      </c>
      <c r="N29" s="30">
        <f>IF(($E$8/25.4)+45+($E$9/25.4)&gt;989,"FALSE",IF(A29="","",IF('Cumulative Volumes Metric'!$AQ$17=FALSE,P29,O29)))</f>
        <v>700.29721701203437</v>
      </c>
      <c r="O29" s="30">
        <f t="shared" si="12"/>
        <v>700.29721701203437</v>
      </c>
      <c r="P29" s="30">
        <f>IF(A29=0,"",IF('Cumulative Volumes Metric'!$AQ$17=FALSE,(U29*$E$4)+(V29*$E$5),O29))</f>
        <v>700.29721701203437</v>
      </c>
      <c r="Q29" s="30">
        <f>IF(A29=0,"",(((25.4/1000)*'Metric Data'!$AC$4*'Metric Data'!$AC$5)-D29)*($E$6/100))</f>
        <v>5.2500961242418133E-2</v>
      </c>
      <c r="R29" s="30">
        <f t="shared" si="3"/>
        <v>5.2500961242418134</v>
      </c>
      <c r="S29" s="30">
        <f>IF(A29=0,"",(((25.4/1000)*'Metric Data'!$AC$5*'Metric Data'!$AC$7)-E29)*($E$6/100))</f>
        <v>3.1265590841970545E-2</v>
      </c>
      <c r="T29" s="30">
        <f t="shared" si="4"/>
        <v>0.31265590841970547</v>
      </c>
      <c r="U29" s="30">
        <f t="shared" si="5"/>
        <v>6.7117797893307687</v>
      </c>
      <c r="V29" s="30">
        <f t="shared" si="6"/>
        <v>2.783042497764594</v>
      </c>
      <c r="W29" s="30">
        <f t="shared" si="7"/>
        <v>101.6764</v>
      </c>
      <c r="X29" s="32"/>
      <c r="Z29" s="15"/>
    </row>
    <row r="30" spans="1:27" x14ac:dyDescent="0.2">
      <c r="A30" s="34">
        <f t="shared" si="13"/>
        <v>65</v>
      </c>
      <c r="B30" s="34"/>
      <c r="C30" s="34">
        <f t="shared" si="8"/>
        <v>1651</v>
      </c>
      <c r="D30" s="83" cm="1">
        <f t="array" ref="D30">IF(A30=0," ",IF('Metric Data'!AG19&gt;=1,_xlfn.XLOOKUP('Metric Data'!AG19,Metric_Incremental[Height],_xlfn.XLOOKUP('Cumulative Volumes Metric'!$F$4,Metric_Incremental[#Headers],Metric_Incremental[])),0))</f>
        <v>1.2980261645193192E-2</v>
      </c>
      <c r="E30" s="83" cm="1">
        <f t="array" ref="E30">IF(A30=0," ",IF('Metric Data'!AG19&gt;=1,_xlfn.XLOOKUP('Metric Data'!AG19,Metric_Incremental[Height],_xlfn.XLOOKUP('Cumulative Volumes Metric'!$F$4&amp;"EC",Metric_Incremental[#Headers],Metric_Incremental[])),0))</f>
        <v>2.3522746708196959E-3</v>
      </c>
      <c r="F30" s="30">
        <f t="shared" si="9"/>
        <v>1.2980261645193192</v>
      </c>
      <c r="G30" s="30">
        <f t="shared" si="0"/>
        <v>2.352274670819696E-2</v>
      </c>
      <c r="H30" s="30">
        <f>IF(A30=0,"",IF('Cumulative Volumes Metric'!$AQ$17=FALSE,J30,I30))</f>
        <v>5.465780435508993</v>
      </c>
      <c r="I30" s="30">
        <f t="shared" si="10"/>
        <v>5.465780435508993</v>
      </c>
      <c r="J30" s="30">
        <f t="shared" si="1"/>
        <v>5.4462529642769937</v>
      </c>
      <c r="K30" s="30">
        <f>IF(A30=0,"",IF('Cumulative Volumes Metric'!$AQ$17=FALSE,M30,L30))</f>
        <v>6.7873293467365095</v>
      </c>
      <c r="L30" s="30">
        <f t="shared" si="11"/>
        <v>6.7873293467365095</v>
      </c>
      <c r="M30" s="30">
        <f t="shared" si="2"/>
        <v>6.7678018755045102</v>
      </c>
      <c r="N30" s="30">
        <f>IF(($E$8/25.4)+45+($E$9/25.4)&gt;989,"FALSE",IF(A30="","",IF('Cumulative Volumes Metric'!$AQ$17=FALSE,P30,O30)))</f>
        <v>693.68463626787468</v>
      </c>
      <c r="O30" s="30">
        <f t="shared" si="12"/>
        <v>693.68463626787468</v>
      </c>
      <c r="P30" s="30">
        <f>IF(A30=0,"",IF('Cumulative Volumes Metric'!$AQ$17=FALSE,(U30*$E$4)+(V30*$E$5),O30))</f>
        <v>693.68463626787468</v>
      </c>
      <c r="Q30" s="30">
        <f>IF(A30=0,"",(((25.4/1000)*'Metric Data'!$AC$4*'Metric Data'!$AC$5)-D30)*($E$6/100))</f>
        <v>5.1355305741922722E-2</v>
      </c>
      <c r="R30" s="30">
        <f t="shared" si="3"/>
        <v>5.1355305741922725</v>
      </c>
      <c r="S30" s="30">
        <f>IF(A30=0,"",(((25.4/1000)*'Metric Data'!$AC$5*'Metric Data'!$AC$7)-E30)*($E$6/100))</f>
        <v>3.1072239008472113E-2</v>
      </c>
      <c r="T30" s="30">
        <f t="shared" si="4"/>
        <v>0.31072239008472113</v>
      </c>
      <c r="U30" s="30">
        <f t="shared" si="5"/>
        <v>6.6491627051943958</v>
      </c>
      <c r="V30" s="30">
        <f t="shared" si="6"/>
        <v>2.7499080118355499</v>
      </c>
      <c r="W30" s="30">
        <f t="shared" si="7"/>
        <v>101.651</v>
      </c>
      <c r="X30" s="32"/>
      <c r="Z30" s="15"/>
    </row>
    <row r="31" spans="1:27" x14ac:dyDescent="0.2">
      <c r="A31" s="34">
        <f t="shared" si="13"/>
        <v>64</v>
      </c>
      <c r="B31" s="34"/>
      <c r="C31" s="34">
        <f t="shared" si="8"/>
        <v>1625.6</v>
      </c>
      <c r="D31" s="83" cm="1">
        <f t="array" ref="D31">IF(A31=0," ",IF('Metric Data'!AG20&gt;=1,_xlfn.XLOOKUP('Metric Data'!AG20,Metric_Incremental[Height],_xlfn.XLOOKUP('Cumulative Volumes Metric'!$F$4,Metric_Incremental[#Headers],Metric_Incremental[])),0))</f>
        <v>2.1000672801925548E-2</v>
      </c>
      <c r="E31" s="83" cm="1">
        <f t="array" ref="E31">IF(A31=0," ",IF('Metric Data'!AG20&gt;=1,_xlfn.XLOOKUP('Metric Data'!AG20,Metric_Incremental[Height],_xlfn.XLOOKUP('Cumulative Volumes Metric'!$F$4&amp;"EC",Metric_Incremental[#Headers],Metric_Incremental[])),0))</f>
        <v>2.9826640237858612E-3</v>
      </c>
      <c r="F31" s="30">
        <f t="shared" si="9"/>
        <v>2.1000672801925546</v>
      </c>
      <c r="G31" s="30">
        <f t="shared" si="0"/>
        <v>2.9826640237858613E-2</v>
      </c>
      <c r="H31" s="30">
        <f>IF(A31=0,"",IF('Cumulative Volumes Metric'!$AQ$17=FALSE,J31,I31))</f>
        <v>5.1424424318278348</v>
      </c>
      <c r="I31" s="30">
        <f t="shared" si="10"/>
        <v>5.1424424318278348</v>
      </c>
      <c r="J31" s="30">
        <f t="shared" si="1"/>
        <v>5.1229149605958346</v>
      </c>
      <c r="K31" s="30">
        <f>IF(A31=0,"",IF('Cumulative Volumes Metric'!$AQ$17=FALSE,M31,L31))</f>
        <v>7.2723363522582476</v>
      </c>
      <c r="L31" s="30">
        <f t="shared" si="11"/>
        <v>7.2723363522582476</v>
      </c>
      <c r="M31" s="30">
        <f t="shared" si="2"/>
        <v>7.2528088810262474</v>
      </c>
      <c r="N31" s="30">
        <f>IF(($E$8/25.4)+45+($E$9/25.4)&gt;989,"FALSE",IF(A31="","",IF('Cumulative Volumes Metric'!$AQ$17=FALSE,P31,O31)))</f>
        <v>686.89730692113812</v>
      </c>
      <c r="O31" s="30">
        <f t="shared" si="12"/>
        <v>686.89730692113812</v>
      </c>
      <c r="P31" s="30">
        <f>IF(A31=0,"",IF('Cumulative Volumes Metric'!$AQ$17=FALSE,(U31*$E$4)+(V31*$E$5),O31))</f>
        <v>686.89730692113812</v>
      </c>
      <c r="Q31" s="30">
        <f>IF(A31=0,"",(((25.4/1000)*'Metric Data'!$AC$4*'Metric Data'!$AC$5)-D31)*($E$6/100))</f>
        <v>4.8147141279229783E-2</v>
      </c>
      <c r="R31" s="30">
        <f t="shared" si="3"/>
        <v>4.8147141279229784</v>
      </c>
      <c r="S31" s="30">
        <f>IF(A31=0,"",(((25.4/1000)*'Metric Data'!$AC$5*'Metric Data'!$AC$7)-E31)*($E$6/100))</f>
        <v>3.082008326728565E-2</v>
      </c>
      <c r="T31" s="30">
        <f t="shared" si="4"/>
        <v>0.30820083267285647</v>
      </c>
      <c r="U31" s="30">
        <f t="shared" si="5"/>
        <v>6.58482713780728</v>
      </c>
      <c r="V31" s="30">
        <f t="shared" si="6"/>
        <v>2.7164834981562582</v>
      </c>
      <c r="W31" s="30">
        <f t="shared" si="7"/>
        <v>101.62560000000001</v>
      </c>
      <c r="X31" s="32"/>
      <c r="Z31" s="15"/>
    </row>
    <row r="32" spans="1:27" x14ac:dyDescent="0.2">
      <c r="A32" s="34">
        <f t="shared" si="13"/>
        <v>63</v>
      </c>
      <c r="B32" s="34"/>
      <c r="C32" s="34">
        <f t="shared" si="8"/>
        <v>1600.1999999999998</v>
      </c>
      <c r="D32" s="83" cm="1">
        <f t="array" ref="D32">IF(A32=0," ",IF('Metric Data'!AG21&gt;=1,_xlfn.XLOOKUP('Metric Data'!AG21,Metric_Incremental[Height],_xlfn.XLOOKUP('Cumulative Volumes Metric'!$F$4,Metric_Incremental[#Headers],Metric_Incremental[])),0))</f>
        <v>3.1045550899051057E-2</v>
      </c>
      <c r="E32" s="83" cm="1">
        <f t="array" ref="E32">IF(A32=0," ",IF('Metric Data'!AG21&gt;=1,_xlfn.XLOOKUP('Metric Data'!AG21,Metric_Incremental[Height],_xlfn.XLOOKUP('Cumulative Volumes Metric'!$F$4&amp;"EC",Metric_Incremental[#Headers],Metric_Incremental[])),0))</f>
        <v>3.7492280900467295E-3</v>
      </c>
      <c r="F32" s="30">
        <f t="shared" si="9"/>
        <v>3.1045550899051055</v>
      </c>
      <c r="G32" s="30">
        <f t="shared" si="0"/>
        <v>3.7492280900467294E-2</v>
      </c>
      <c r="H32" s="30">
        <f>IF(A32=0,"",IF('Cumulative Volumes Metric'!$AQ$17=FALSE,J32,I32))</f>
        <v>4.737581051677771</v>
      </c>
      <c r="I32" s="30">
        <f t="shared" si="10"/>
        <v>4.737581051677771</v>
      </c>
      <c r="J32" s="30">
        <f t="shared" si="1"/>
        <v>4.7180535804457699</v>
      </c>
      <c r="K32" s="30">
        <f>IF(A32=0,"",IF('Cumulative Volumes Metric'!$AQ$17=FALSE,M32,L32))</f>
        <v>7.8796284224833446</v>
      </c>
      <c r="L32" s="30">
        <f t="shared" si="11"/>
        <v>7.8796284224833446</v>
      </c>
      <c r="M32" s="30">
        <f t="shared" si="2"/>
        <v>7.8601009512513427</v>
      </c>
      <c r="N32" s="30">
        <f>IF(($E$8/25.4)+45+($E$9/25.4)&gt;989,"FALSE",IF(A32="","",IF('Cumulative Volumes Metric'!$AQ$17=FALSE,P32,O32)))</f>
        <v>679.62497056887992</v>
      </c>
      <c r="O32" s="30">
        <f t="shared" si="12"/>
        <v>679.62497056887992</v>
      </c>
      <c r="P32" s="30">
        <f>IF(A32=0,"",IF('Cumulative Volumes Metric'!$AQ$17=FALSE,(U32*$E$4)+(V32*$E$5),O32))</f>
        <v>679.62497056887992</v>
      </c>
      <c r="Q32" s="30">
        <f>IF(A32=0,"",(((25.4/1000)*'Metric Data'!$AC$4*'Metric Data'!$AC$5)-D32)*($E$6/100))</f>
        <v>4.4129190040379573E-2</v>
      </c>
      <c r="R32" s="30">
        <f t="shared" si="3"/>
        <v>4.4129190040379571</v>
      </c>
      <c r="S32" s="30">
        <f>IF(A32=0,"",(((25.4/1000)*'Metric Data'!$AC$5*'Metric Data'!$AC$7)-E32)*($E$6/100))</f>
        <v>3.05134576407813E-2</v>
      </c>
      <c r="T32" s="30">
        <f t="shared" si="4"/>
        <v>0.305134576407813</v>
      </c>
      <c r="U32" s="30">
        <f t="shared" si="5"/>
        <v>6.5156793237261255</v>
      </c>
      <c r="V32" s="30">
        <f t="shared" si="6"/>
        <v>2.6826807508651864</v>
      </c>
      <c r="W32" s="30">
        <f t="shared" si="7"/>
        <v>101.6002</v>
      </c>
      <c r="X32" s="32"/>
      <c r="Z32" s="15"/>
    </row>
    <row r="33" spans="1:26" x14ac:dyDescent="0.2">
      <c r="A33" s="34">
        <f t="shared" si="13"/>
        <v>62</v>
      </c>
      <c r="B33" s="34"/>
      <c r="C33" s="34">
        <f t="shared" si="8"/>
        <v>1574.8</v>
      </c>
      <c r="D33" s="83" cm="1">
        <f t="array" ref="D33">IF(A33=0," ",IF('Metric Data'!AG22&gt;=1,_xlfn.XLOOKUP('Metric Data'!AG22,Metric_Incremental[Height],_xlfn.XLOOKUP('Cumulative Volumes Metric'!$F$4,Metric_Incremental[#Headers],Metric_Incremental[])),0))</f>
        <v>3.7334957949880093E-2</v>
      </c>
      <c r="E33" s="83" cm="1">
        <f t="array" ref="E33">IF(A33=0," ",IF('Metric Data'!AG22&gt;=1,_xlfn.XLOOKUP('Metric Data'!AG22,Metric_Incremental[Height],_xlfn.XLOOKUP('Cumulative Volumes Metric'!$F$4&amp;"EC",Metric_Incremental[#Headers],Metric_Incremental[])),0))</f>
        <v>4.5587149936288955E-3</v>
      </c>
      <c r="F33" s="30">
        <f t="shared" si="9"/>
        <v>3.7334957949880092</v>
      </c>
      <c r="G33" s="30">
        <f t="shared" si="0"/>
        <v>4.5587149936288957E-2</v>
      </c>
      <c r="H33" s="30">
        <f>IF(A33=0,"",IF('Cumulative Volumes Metric'!$AQ$17=FALSE,J33,I33))</f>
        <v>4.482766822030281</v>
      </c>
      <c r="I33" s="30">
        <f t="shared" si="10"/>
        <v>4.482766822030281</v>
      </c>
      <c r="J33" s="30">
        <f t="shared" si="1"/>
        <v>4.4632393507982799</v>
      </c>
      <c r="K33" s="30">
        <f>IF(A33=0,"",IF('Cumulative Volumes Metric'!$AQ$17=FALSE,M33,L33))</f>
        <v>8.2618497669545796</v>
      </c>
      <c r="L33" s="30">
        <f t="shared" si="11"/>
        <v>8.2618497669545796</v>
      </c>
      <c r="M33" s="30">
        <f t="shared" si="2"/>
        <v>8.2423222957225786</v>
      </c>
      <c r="N33" s="30">
        <f>IF(($E$8/25.4)+45+($E$9/25.4)&gt;989,"FALSE",IF(A33="","",IF('Cumulative Volumes Metric'!$AQ$17=FALSE,P33,O33)))</f>
        <v>671.74534214639652</v>
      </c>
      <c r="O33" s="30">
        <f t="shared" si="12"/>
        <v>671.74534214639652</v>
      </c>
      <c r="P33" s="30">
        <f>IF(A33=0,"",IF('Cumulative Volumes Metric'!$AQ$17=FALSE,(U33*$E$4)+(V33*$E$5),O33))</f>
        <v>671.74534214639652</v>
      </c>
      <c r="Q33" s="30">
        <f>IF(A33=0,"",(((25.4/1000)*'Metric Data'!$AC$4*'Metric Data'!$AC$5)-D33)*($E$6/100))</f>
        <v>4.161342722004796E-2</v>
      </c>
      <c r="R33" s="30">
        <f t="shared" si="3"/>
        <v>4.1613427220047958</v>
      </c>
      <c r="S33" s="30">
        <f>IF(A33=0,"",(((25.4/1000)*'Metric Data'!$AC$5*'Metric Data'!$AC$7)-E33)*($E$6/100))</f>
        <v>3.0189662879348433E-2</v>
      </c>
      <c r="T33" s="30">
        <f t="shared" si="4"/>
        <v>0.30189662879348433</v>
      </c>
      <c r="U33" s="30">
        <f t="shared" si="5"/>
        <v>6.4405045827866942</v>
      </c>
      <c r="V33" s="30">
        <f t="shared" si="6"/>
        <v>2.6484180651343583</v>
      </c>
      <c r="W33" s="30">
        <f t="shared" si="7"/>
        <v>101.5748</v>
      </c>
      <c r="X33" s="32"/>
      <c r="Z33" s="15"/>
    </row>
    <row r="34" spans="1:26" x14ac:dyDescent="0.2">
      <c r="A34" s="34">
        <f t="shared" si="13"/>
        <v>61</v>
      </c>
      <c r="B34" s="34"/>
      <c r="C34" s="34">
        <f t="shared" si="8"/>
        <v>1549.3999999999999</v>
      </c>
      <c r="D34" s="83" cm="1">
        <f t="array" ref="D34">IF(A34=0," ",IF('Metric Data'!AG23&gt;=1,_xlfn.XLOOKUP('Metric Data'!AG23,Metric_Incremental[Height],_xlfn.XLOOKUP('Cumulative Volumes Metric'!$F$4,Metric_Incremental[#Headers],Metric_Incremental[])),0))</f>
        <v>4.2424797394874092E-2</v>
      </c>
      <c r="E34" s="83" cm="1">
        <f t="array" ref="E34">IF(A34=0," ",IF('Metric Data'!AG23&gt;=1,_xlfn.XLOOKUP('Metric Data'!AG23,Metric_Incremental[Height],_xlfn.XLOOKUP('Cumulative Volumes Metric'!$F$4&amp;"EC",Metric_Incremental[#Headers],Metric_Incremental[])),0))</f>
        <v>5.3430046722354567E-3</v>
      </c>
      <c r="F34" s="30">
        <f t="shared" si="9"/>
        <v>4.2424797394874094</v>
      </c>
      <c r="G34" s="30">
        <f t="shared" si="0"/>
        <v>5.3430046722354567E-2</v>
      </c>
      <c r="H34" s="30">
        <f>IF(A34=0,"",IF('Cumulative Volumes Metric'!$AQ$17=FALSE,J34,I34))</f>
        <v>4.2760360855160942</v>
      </c>
      <c r="I34" s="30">
        <f t="shared" si="10"/>
        <v>4.2760360855160942</v>
      </c>
      <c r="J34" s="30">
        <f t="shared" si="1"/>
        <v>4.256508614284094</v>
      </c>
      <c r="K34" s="30">
        <f>IF(A34=0,"",IF('Cumulative Volumes Metric'!$AQ$17=FALSE,M34,L34))</f>
        <v>8.571945871725859</v>
      </c>
      <c r="L34" s="30">
        <f t="shared" si="11"/>
        <v>8.571945871725859</v>
      </c>
      <c r="M34" s="30">
        <f t="shared" si="2"/>
        <v>8.5524184004938579</v>
      </c>
      <c r="N34" s="30">
        <f>IF(($E$8/25.4)+45+($E$9/25.4)&gt;989,"FALSE",IF(A34="","",IF('Cumulative Volumes Metric'!$AQ$17=FALSE,P34,O34)))</f>
        <v>663.48349237944194</v>
      </c>
      <c r="O34" s="30">
        <f t="shared" si="12"/>
        <v>663.48349237944194</v>
      </c>
      <c r="P34" s="30">
        <f>IF(A34=0,"",IF('Cumulative Volumes Metric'!$AQ$17=FALSE,(U34*$E$4)+(V34*$E$5),O34))</f>
        <v>663.48349237944194</v>
      </c>
      <c r="Q34" s="30">
        <f>IF(A34=0,"",(((25.4/1000)*'Metric Data'!$AC$4*'Metric Data'!$AC$5)-D34)*($E$6/100))</f>
        <v>3.9577491442050361E-2</v>
      </c>
      <c r="R34" s="30">
        <f t="shared" si="3"/>
        <v>3.9577491442050361</v>
      </c>
      <c r="S34" s="30">
        <f>IF(A34=0,"",(((25.4/1000)*'Metric Data'!$AC$5*'Metric Data'!$AC$7)-E34)*($E$6/100))</f>
        <v>2.9875947007905808E-2</v>
      </c>
      <c r="T34" s="30">
        <f t="shared" si="4"/>
        <v>0.29875947007905806</v>
      </c>
      <c r="U34" s="30">
        <f t="shared" si="5"/>
        <v>6.3615561976167667</v>
      </c>
      <c r="V34" s="30">
        <f t="shared" si="6"/>
        <v>2.6136696872613809</v>
      </c>
      <c r="W34" s="30">
        <f t="shared" si="7"/>
        <v>101.54940000000001</v>
      </c>
      <c r="X34" s="32"/>
      <c r="Z34" s="15"/>
    </row>
    <row r="35" spans="1:26" x14ac:dyDescent="0.2">
      <c r="A35" s="34">
        <f t="shared" si="13"/>
        <v>60</v>
      </c>
      <c r="B35" s="34"/>
      <c r="C35" s="34">
        <f t="shared" si="8"/>
        <v>1524</v>
      </c>
      <c r="D35" s="83" cm="1">
        <f t="array" ref="D35">IF(A35=0," ",IF('Metric Data'!AG24&gt;=1,_xlfn.XLOOKUP('Metric Data'!AG24,Metric_Incremental[Height],_xlfn.XLOOKUP('Cumulative Volumes Metric'!$F$4,Metric_Incremental[#Headers],Metric_Incremental[])),0))</f>
        <v>4.6849492566898403E-2</v>
      </c>
      <c r="E35" s="83" cm="1">
        <f t="array" ref="E35">IF(A35=0," ",IF('Metric Data'!AG24&gt;=1,_xlfn.XLOOKUP('Metric Data'!AG24,Metric_Incremental[Height],_xlfn.XLOOKUP('Cumulative Volumes Metric'!$F$4&amp;"EC",Metric_Incremental[#Headers],Metric_Incremental[])),0))</f>
        <v>6.1878889990090091E-3</v>
      </c>
      <c r="F35" s="30">
        <f t="shared" si="9"/>
        <v>4.6849492566898405</v>
      </c>
      <c r="G35" s="30">
        <f t="shared" si="0"/>
        <v>6.1878889990090093E-2</v>
      </c>
      <c r="H35" s="30">
        <f>IF(A35=0,"",IF('Cumulative Volumes Metric'!$AQ$17=FALSE,J35,I35))</f>
        <v>4.0956687413280282</v>
      </c>
      <c r="I35" s="30">
        <f t="shared" si="10"/>
        <v>4.0956687413280282</v>
      </c>
      <c r="J35" s="30">
        <f t="shared" si="1"/>
        <v>4.076141270096028</v>
      </c>
      <c r="K35" s="30">
        <f>IF(A35=0,"",IF('Cumulative Volumes Metric'!$AQ$17=FALSE,M35,L35))</f>
        <v>8.8424968880079593</v>
      </c>
      <c r="L35" s="30">
        <f t="shared" si="11"/>
        <v>8.8424968880079593</v>
      </c>
      <c r="M35" s="30">
        <f t="shared" si="2"/>
        <v>8.8229694167759583</v>
      </c>
      <c r="N35" s="30">
        <f>IF(($E$8/25.4)+45+($E$9/25.4)&gt;989,"FALSE",IF(A35="","",IF('Cumulative Volumes Metric'!$AQ$17=FALSE,P35,O35)))</f>
        <v>654.91154650771614</v>
      </c>
      <c r="O35" s="30">
        <f t="shared" si="12"/>
        <v>654.91154650771614</v>
      </c>
      <c r="P35" s="30">
        <f>IF(A35=0,"",IF('Cumulative Volumes Metric'!$AQ$17=FALSE,(U35*$E$4)+(V35*$E$5),O35))</f>
        <v>654.91154650771614</v>
      </c>
      <c r="Q35" s="30">
        <f>IF(A35=0,"",(((25.4/1000)*'Metric Data'!$AC$4*'Metric Data'!$AC$5)-D35)*($E$6/100))</f>
        <v>3.7807613373240637E-2</v>
      </c>
      <c r="R35" s="30">
        <f t="shared" si="3"/>
        <v>3.7807613373240638</v>
      </c>
      <c r="S35" s="30">
        <f>IF(A35=0,"",(((25.4/1000)*'Metric Data'!$AC$5*'Metric Data'!$AC$7)-E35)*($E$6/100))</f>
        <v>2.9537993277196389E-2</v>
      </c>
      <c r="T35" s="30">
        <f t="shared" si="4"/>
        <v>0.29537993277196389</v>
      </c>
      <c r="U35" s="30">
        <f t="shared" si="5"/>
        <v>6.2795539087798424</v>
      </c>
      <c r="V35" s="30">
        <f t="shared" si="6"/>
        <v>2.5784507355812396</v>
      </c>
      <c r="W35" s="30">
        <f t="shared" si="7"/>
        <v>101.524</v>
      </c>
      <c r="X35" s="32"/>
      <c r="Z35" s="15"/>
    </row>
    <row r="36" spans="1:26" x14ac:dyDescent="0.2">
      <c r="A36" s="34">
        <f t="shared" si="13"/>
        <v>59</v>
      </c>
      <c r="B36" s="34"/>
      <c r="C36" s="34">
        <f>A36*25.4</f>
        <v>1498.6</v>
      </c>
      <c r="D36" s="83" cm="1">
        <f t="array" ref="D36">IF(A36=0," ",IF('Metric Data'!AG25&gt;=1,_xlfn.XLOOKUP('Metric Data'!AG25,Metric_Incremental[Height],_xlfn.XLOOKUP('Cumulative Volumes Metric'!$F$4,Metric_Incremental[#Headers],Metric_Incremental[])),0))</f>
        <v>5.0798968143848329E-2</v>
      </c>
      <c r="E36" s="83" cm="1">
        <f t="array" ref="E36">IF(A36=0," ",IF('Metric Data'!AG25&gt;=1,_xlfn.XLOOKUP('Metric Data'!AG25,Metric_Incremental[Height],_xlfn.XLOOKUP('Cumulative Volumes Metric'!$F$4&amp;"EC",Metric_Incremental[#Headers],Metric_Incremental[])),0))</f>
        <v>6.9923460285996625E-3</v>
      </c>
      <c r="F36" s="30">
        <f t="shared" si="9"/>
        <v>5.0798968143848331</v>
      </c>
      <c r="G36" s="30">
        <f t="shared" si="0"/>
        <v>6.9923460285996622E-2</v>
      </c>
      <c r="H36" s="30">
        <f>IF(A36=0,"",IF('Cumulative Volumes Metric'!$AQ$17=FALSE,J36,I36))</f>
        <v>3.9344718901316678</v>
      </c>
      <c r="I36" s="30">
        <f t="shared" si="10"/>
        <v>3.9344718901316678</v>
      </c>
      <c r="J36" s="30">
        <f t="shared" si="1"/>
        <v>3.914944418899668</v>
      </c>
      <c r="K36" s="30">
        <f>IF(A36=0,"",IF('Cumulative Volumes Metric'!$AQ$17=FALSE,M36,L36))</f>
        <v>9.0842921648024983</v>
      </c>
      <c r="L36" s="30">
        <f t="shared" si="11"/>
        <v>9.0842921648024983</v>
      </c>
      <c r="M36" s="30">
        <f t="shared" si="2"/>
        <v>9.0647646935704991</v>
      </c>
      <c r="N36" s="30">
        <f>IF(($E$8/25.4)+45+($E$9/25.4)&gt;989,"FALSE",IF(A36="","",IF('Cumulative Volumes Metric'!$AQ$17=FALSE,P36,O36)))</f>
        <v>646.06904961970815</v>
      </c>
      <c r="O36" s="30">
        <f t="shared" si="12"/>
        <v>646.06904961970815</v>
      </c>
      <c r="P36" s="30">
        <f>IF(A36=0,"",IF('Cumulative Volumes Metric'!$AQ$17=FALSE,(U36*$E$4)+(V36*$E$5),O36))</f>
        <v>646.06904961970815</v>
      </c>
      <c r="Q36" s="30">
        <f>IF(A36=0,"",(((25.4/1000)*'Metric Data'!$AC$4*'Metric Data'!$AC$5)-D36)*($E$6/100))</f>
        <v>3.6227823142460668E-2</v>
      </c>
      <c r="R36" s="30">
        <f t="shared" si="3"/>
        <v>3.6227823142460669</v>
      </c>
      <c r="S36" s="30">
        <f>IF(A36=0,"",(((25.4/1000)*'Metric Data'!$AC$5*'Metric Data'!$AC$7)-E36)*($E$6/100))</f>
        <v>2.9216210465360128E-2</v>
      </c>
      <c r="T36" s="30">
        <f t="shared" si="4"/>
        <v>0.29216210465360126</v>
      </c>
      <c r="U36" s="30">
        <f t="shared" si="5"/>
        <v>6.1948968028397031</v>
      </c>
      <c r="V36" s="30">
        <f t="shared" si="6"/>
        <v>2.5427248533050344</v>
      </c>
      <c r="W36" s="30">
        <f t="shared" si="7"/>
        <v>101.4986</v>
      </c>
      <c r="X36" s="32"/>
      <c r="Z36" s="15"/>
    </row>
    <row r="37" spans="1:26" x14ac:dyDescent="0.2">
      <c r="A37" s="34">
        <f t="shared" si="13"/>
        <v>58</v>
      </c>
      <c r="B37" s="34"/>
      <c r="C37" s="34">
        <f t="shared" si="8"/>
        <v>1473.1999999999998</v>
      </c>
      <c r="D37" s="83" cm="1">
        <f t="array" ref="D37">IF(A37=0," ",IF('Metric Data'!AG26&gt;=1,_xlfn.XLOOKUP('Metric Data'!AG26,Metric_Incremental[Height],_xlfn.XLOOKUP('Cumulative Volumes Metric'!$F$4,Metric_Incremental[#Headers],Metric_Incremental[])),0))</f>
        <v>5.4358033979894797E-2</v>
      </c>
      <c r="E37" s="83" cm="1">
        <f t="array" ref="E37">IF(A37=0," ",IF('Metric Data'!AG26&gt;=1,_xlfn.XLOOKUP('Metric Data'!AG26,Metric_Incremental[Height],_xlfn.XLOOKUP('Cumulative Volumes Metric'!$F$4&amp;"EC",Metric_Incremental[#Headers],Metric_Incremental[])),0))</f>
        <v>7.7950601727311353E-3</v>
      </c>
      <c r="F37" s="30">
        <f t="shared" si="9"/>
        <v>5.4358033979894795</v>
      </c>
      <c r="G37" s="30">
        <f t="shared" si="0"/>
        <v>7.7950601727311358E-2</v>
      </c>
      <c r="H37" s="30">
        <f>IF(A37=0,"",IF('Cumulative Volumes Metric'!$AQ$17=FALSE,J37,I37))</f>
        <v>3.7888984001132835</v>
      </c>
      <c r="I37" s="30">
        <f t="shared" si="10"/>
        <v>3.7888984001132835</v>
      </c>
      <c r="J37" s="30">
        <f t="shared" si="1"/>
        <v>3.7693709288812833</v>
      </c>
      <c r="K37" s="30">
        <f>IF(A37=0,"",IF('Cumulative Volumes Metric'!$AQ$17=FALSE,M37,L37))</f>
        <v>9.302652399830075</v>
      </c>
      <c r="L37" s="30">
        <f t="shared" si="11"/>
        <v>9.302652399830075</v>
      </c>
      <c r="M37" s="30">
        <f t="shared" si="2"/>
        <v>9.2831249285980739</v>
      </c>
      <c r="N37" s="30">
        <f>IF(($E$8/25.4)+45+($E$9/25.4)&gt;989,"FALSE",IF(A37="","",IF('Cumulative Volumes Metric'!$AQ$17=FALSE,P37,O37)))</f>
        <v>636.98475745490566</v>
      </c>
      <c r="O37" s="30">
        <f t="shared" si="12"/>
        <v>636.98475745490566</v>
      </c>
      <c r="P37" s="30">
        <f>IF(A37=0,"",IF('Cumulative Volumes Metric'!$AQ$17=FALSE,(U37*$E$4)+(V37*$E$5),O37))</f>
        <v>636.98475745490566</v>
      </c>
      <c r="Q37" s="30">
        <f>IF(A37=0,"",(((25.4/1000)*'Metric Data'!$AC$4*'Metric Data'!$AC$5)-D37)*($E$6/100))</f>
        <v>3.480419680804208E-2</v>
      </c>
      <c r="R37" s="30">
        <f t="shared" si="3"/>
        <v>3.480419680804208</v>
      </c>
      <c r="S37" s="30">
        <f>IF(A37=0,"",(((25.4/1000)*'Metric Data'!$AC$5*'Metric Data'!$AC$7)-E37)*($E$6/100))</f>
        <v>2.8895124807707534E-2</v>
      </c>
      <c r="T37" s="30">
        <f t="shared" si="4"/>
        <v>0.28895124807707534</v>
      </c>
      <c r="U37" s="30">
        <f t="shared" si="5"/>
        <v>6.1078700115533939</v>
      </c>
      <c r="V37" s="30">
        <f t="shared" si="6"/>
        <v>2.5065162968110744</v>
      </c>
      <c r="W37" s="30">
        <f t="shared" si="7"/>
        <v>101.47320000000001</v>
      </c>
      <c r="X37" s="32"/>
      <c r="Z37" s="15"/>
    </row>
    <row r="38" spans="1:26" x14ac:dyDescent="0.2">
      <c r="A38" s="34">
        <f t="shared" si="13"/>
        <v>57</v>
      </c>
      <c r="B38" s="34"/>
      <c r="C38" s="34">
        <f t="shared" si="8"/>
        <v>1447.8</v>
      </c>
      <c r="D38" s="83" cm="1">
        <f t="array" ref="D38">IF(A38=0," ",IF('Metric Data'!AG27&gt;=1,_xlfn.XLOOKUP('Metric Data'!AG27,Metric_Incremental[Height],_xlfn.XLOOKUP('Cumulative Volumes Metric'!$F$4,Metric_Incremental[#Headers],Metric_Incremental[])),0))</f>
        <v>5.7693239699844821E-2</v>
      </c>
      <c r="E38" s="83" cm="1">
        <f t="array" ref="E38">IF(A38=0," ",IF('Metric Data'!AG27&gt;=1,_xlfn.XLOOKUP('Metric Data'!AG27,Metric_Incremental[Height],_xlfn.XLOOKUP('Cumulative Volumes Metric'!$F$4&amp;"EC",Metric_Incremental[#Headers],Metric_Incremental[])),0))</f>
        <v>8.547170041059109E-3</v>
      </c>
      <c r="F38" s="30">
        <f t="shared" si="9"/>
        <v>5.769323969984482</v>
      </c>
      <c r="G38" s="30">
        <f t="shared" si="0"/>
        <v>8.5471700410591087E-2</v>
      </c>
      <c r="H38" s="30">
        <f>IF(A38=0,"",IF('Cumulative Volumes Metric'!$AQ$17=FALSE,J38,I38))</f>
        <v>3.6524817318419709</v>
      </c>
      <c r="I38" s="30">
        <f t="shared" si="10"/>
        <v>3.6524817318419709</v>
      </c>
      <c r="J38" s="30">
        <f t="shared" si="1"/>
        <v>3.6329542606099698</v>
      </c>
      <c r="K38" s="30">
        <f>IF(A38=0,"",IF('Cumulative Volumes Metric'!$AQ$17=FALSE,M38,L38))</f>
        <v>9.5072774022370456</v>
      </c>
      <c r="L38" s="30">
        <f t="shared" si="11"/>
        <v>9.5072774022370456</v>
      </c>
      <c r="M38" s="30">
        <f t="shared" si="2"/>
        <v>9.4877499310050428</v>
      </c>
      <c r="N38" s="30">
        <f>IF(($E$8/25.4)+45+($E$9/25.4)&gt;989,"FALSE",IF(A38="","",IF('Cumulative Volumes Metric'!$AQ$17=FALSE,P38,O38)))</f>
        <v>627.68210505507557</v>
      </c>
      <c r="O38" s="30">
        <f t="shared" si="12"/>
        <v>627.68210505507557</v>
      </c>
      <c r="P38" s="30">
        <f>IF(A38=0,"",IF('Cumulative Volumes Metric'!$AQ$17=FALSE,(U38*$E$4)+(V38*$E$5),O38))</f>
        <v>627.68210505507557</v>
      </c>
      <c r="Q38" s="30">
        <f>IF(A38=0,"",(((25.4/1000)*'Metric Data'!$AC$4*'Metric Data'!$AC$5)-D38)*($E$6/100))</f>
        <v>3.3470114520062065E-2</v>
      </c>
      <c r="R38" s="30">
        <f t="shared" si="3"/>
        <v>3.3470114520062064</v>
      </c>
      <c r="S38" s="30">
        <f>IF(A38=0,"",(((25.4/1000)*'Metric Data'!$AC$5*'Metric Data'!$AC$7)-E38)*($E$6/100))</f>
        <v>2.859428086037635E-2</v>
      </c>
      <c r="T38" s="30">
        <f t="shared" si="4"/>
        <v>0.28594280860376348</v>
      </c>
      <c r="U38" s="30">
        <f t="shared" si="5"/>
        <v>6.0187077807654568</v>
      </c>
      <c r="V38" s="30">
        <f t="shared" si="6"/>
        <v>2.4698261118306357</v>
      </c>
      <c r="W38" s="30">
        <f t="shared" si="7"/>
        <v>101.4478</v>
      </c>
      <c r="X38" s="32"/>
      <c r="Z38" s="15"/>
    </row>
    <row r="39" spans="1:26" x14ac:dyDescent="0.2">
      <c r="A39" s="34">
        <f t="shared" si="13"/>
        <v>56</v>
      </c>
      <c r="B39" s="34"/>
      <c r="C39" s="34">
        <f t="shared" si="8"/>
        <v>1422.3999999999999</v>
      </c>
      <c r="D39" s="83" cm="1">
        <f t="array" ref="D39">IF(A39=0," ",IF('Metric Data'!AG28&gt;=1,_xlfn.XLOOKUP('Metric Data'!AG28,Metric_Incremental[Height],_xlfn.XLOOKUP('Cumulative Volumes Metric'!$F$4,Metric_Incremental[#Headers],Metric_Incremental[])),0))</f>
        <v>6.0748314030864448E-2</v>
      </c>
      <c r="E39" s="83" cm="1">
        <f t="array" ref="E39">IF(A39=0," ",IF('Metric Data'!AG28&gt;=1,_xlfn.XLOOKUP('Metric Data'!AG28,Metric_Incremental[Height],_xlfn.XLOOKUP('Cumulative Volumes Metric'!$F$4&amp;"EC",Metric_Incremental[#Headers],Metric_Incremental[])),0))</f>
        <v>9.2738385954977461E-3</v>
      </c>
      <c r="F39" s="30">
        <f t="shared" si="9"/>
        <v>6.0748314030864448</v>
      </c>
      <c r="G39" s="30">
        <f t="shared" si="0"/>
        <v>9.2738385954977465E-2</v>
      </c>
      <c r="H39" s="30">
        <f>IF(A39=0,"",IF('Cumulative Volumes Metric'!$AQ$17=FALSE,J39,I39))</f>
        <v>3.5273720843834315</v>
      </c>
      <c r="I39" s="30">
        <f t="shared" si="10"/>
        <v>3.5273720843834315</v>
      </c>
      <c r="J39" s="30">
        <f t="shared" si="1"/>
        <v>3.5078446131514314</v>
      </c>
      <c r="K39" s="30">
        <f>IF(A39=0,"",IF('Cumulative Volumes Metric'!$AQ$17=FALSE,M39,L39))</f>
        <v>9.6949418734248525</v>
      </c>
      <c r="L39" s="30">
        <f t="shared" si="11"/>
        <v>9.6949418734248525</v>
      </c>
      <c r="M39" s="30">
        <f t="shared" si="2"/>
        <v>9.6754144021928532</v>
      </c>
      <c r="N39" s="30">
        <f>IF(($E$8/25.4)+45+($E$9/25.4)&gt;989,"FALSE",IF(A39="","",IF('Cumulative Volumes Metric'!$AQ$17=FALSE,P39,O39)))</f>
        <v>618.17482765283853</v>
      </c>
      <c r="O39" s="30">
        <f t="shared" si="12"/>
        <v>618.17482765283853</v>
      </c>
      <c r="P39" s="30">
        <f>IF(A39=0,"",IF('Cumulative Volumes Metric'!$AQ$17=FALSE,(U39*$E$4)+(V39*$E$5),O39))</f>
        <v>618.17482765283853</v>
      </c>
      <c r="Q39" s="30">
        <f>IF(A39=0,"",(((25.4/1000)*'Metric Data'!$AC$4*'Metric Data'!$AC$5)-D39)*($E$6/100))</f>
        <v>3.2248084787654223E-2</v>
      </c>
      <c r="R39" s="30">
        <f t="shared" si="3"/>
        <v>3.2248084787654223</v>
      </c>
      <c r="S39" s="30">
        <f>IF(A39=0,"",(((25.4/1000)*'Metric Data'!$AC$5*'Metric Data'!$AC$7)-E39)*($E$6/100))</f>
        <v>2.8303613438600897E-2</v>
      </c>
      <c r="T39" s="30">
        <f t="shared" si="4"/>
        <v>0.28303613438600894</v>
      </c>
      <c r="U39" s="30">
        <f t="shared" si="5"/>
        <v>5.9275444265455501</v>
      </c>
      <c r="V39" s="30">
        <f t="shared" si="6"/>
        <v>2.4326846609292003</v>
      </c>
      <c r="W39" s="30">
        <f t="shared" si="7"/>
        <v>101.4224</v>
      </c>
      <c r="X39" s="32"/>
      <c r="Z39" s="15"/>
    </row>
    <row r="40" spans="1:26" x14ac:dyDescent="0.2">
      <c r="A40" s="34">
        <f t="shared" si="13"/>
        <v>55</v>
      </c>
      <c r="B40" s="34"/>
      <c r="C40" s="34">
        <f t="shared" si="8"/>
        <v>1397</v>
      </c>
      <c r="D40" s="83" cm="1">
        <f t="array" ref="D40">IF(A40=0," ",IF('Metric Data'!AG29&gt;=1,_xlfn.XLOOKUP('Metric Data'!AG29,Metric_Incremental[Height],_xlfn.XLOOKUP('Cumulative Volumes Metric'!$F$4,Metric_Incremental[#Headers],Metric_Incremental[])),0))</f>
        <v>6.3647104629761156E-2</v>
      </c>
      <c r="E40" s="83" cm="1">
        <f t="array" ref="E40">IF(A40=0," ",IF('Metric Data'!AG29&gt;=1,_xlfn.XLOOKUP('Metric Data'!AG29,Metric_Incremental[Height],_xlfn.XLOOKUP('Cumulative Volumes Metric'!$F$4&amp;"EC",Metric_Incremental[#Headers],Metric_Incremental[])),0))</f>
        <v>1.0038376044173736E-2</v>
      </c>
      <c r="F40" s="30">
        <f t="shared" si="9"/>
        <v>6.3647104629761158</v>
      </c>
      <c r="G40" s="30">
        <f t="shared" si="0"/>
        <v>0.10038376044173736</v>
      </c>
      <c r="H40" s="30">
        <f>IF(A40=0,"",IF('Cumulative Volumes Metric'!$AQ$17=FALSE,J40,I40))</f>
        <v>3.4083623106328589</v>
      </c>
      <c r="I40" s="30">
        <f t="shared" si="10"/>
        <v>3.4083623106328589</v>
      </c>
      <c r="J40" s="30">
        <f t="shared" si="1"/>
        <v>3.3888348394008587</v>
      </c>
      <c r="K40" s="30">
        <f>IF(A40=0,"",IF('Cumulative Volumes Metric'!$AQ$17=FALSE,M40,L40))</f>
        <v>9.8734565340507121</v>
      </c>
      <c r="L40" s="30">
        <f t="shared" si="11"/>
        <v>9.8734565340507121</v>
      </c>
      <c r="M40" s="30">
        <f t="shared" si="2"/>
        <v>9.8539290628187111</v>
      </c>
      <c r="N40" s="30">
        <f>IF(($E$8/25.4)+45+($E$9/25.4)&gt;989,"FALSE",IF(A40="","",IF('Cumulative Volumes Metric'!$AQ$17=FALSE,P40,O40)))</f>
        <v>608.47988577941373</v>
      </c>
      <c r="O40" s="30">
        <f t="shared" si="12"/>
        <v>608.47988577941373</v>
      </c>
      <c r="P40" s="30">
        <f>IF(A40=0,"",IF('Cumulative Volumes Metric'!$AQ$17=FALSE,(U40*$E$4)+(V40*$E$5),O40))</f>
        <v>608.47988577941373</v>
      </c>
      <c r="Q40" s="30">
        <f>IF(A40=0,"",(((25.4/1000)*'Metric Data'!$AC$4*'Metric Data'!$AC$5)-D40)*($E$6/100))</f>
        <v>3.1088568548095538E-2</v>
      </c>
      <c r="R40" s="30">
        <f t="shared" si="3"/>
        <v>3.1088568548095536</v>
      </c>
      <c r="S40" s="30">
        <f>IF(A40=0,"",(((25.4/1000)*'Metric Data'!$AC$5*'Metric Data'!$AC$7)-E40)*($E$6/100))</f>
        <v>2.7997798459130498E-2</v>
      </c>
      <c r="T40" s="30">
        <f t="shared" si="4"/>
        <v>0.27997798459130496</v>
      </c>
      <c r="U40" s="30">
        <f t="shared" si="5"/>
        <v>5.8345480277270312</v>
      </c>
      <c r="V40" s="30">
        <f t="shared" si="6"/>
        <v>2.3951072088951015</v>
      </c>
      <c r="W40" s="30">
        <f t="shared" si="7"/>
        <v>101.39700000000001</v>
      </c>
      <c r="X40" s="32"/>
      <c r="Z40" s="15"/>
    </row>
    <row r="41" spans="1:26" x14ac:dyDescent="0.2">
      <c r="A41" s="34">
        <f t="shared" si="13"/>
        <v>54</v>
      </c>
      <c r="B41" s="34"/>
      <c r="C41" s="34">
        <f t="shared" si="8"/>
        <v>1371.6</v>
      </c>
      <c r="D41" s="83" cm="1">
        <f t="array" ref="D41">IF(A41=0," ",IF('Metric Data'!AG30&gt;=1,_xlfn.XLOOKUP('Metric Data'!AG30,Metric_Incremental[Height],_xlfn.XLOOKUP('Cumulative Volumes Metric'!$F$4,Metric_Incremental[#Headers],Metric_Incremental[])),0))</f>
        <v>6.6349799801783904E-2</v>
      </c>
      <c r="E41" s="83" cm="1">
        <f t="array" ref="E41">IF(A41=0," ",IF('Metric Data'!AG30&gt;=1,_xlfn.XLOOKUP('Metric Data'!AG30,Metric_Incremental[Height],_xlfn.XLOOKUP('Cumulative Volumes Metric'!$F$4&amp;"EC",Metric_Incremental[#Headers],Metric_Incremental[])),0))</f>
        <v>1.0865043182783521E-2</v>
      </c>
      <c r="F41" s="30">
        <f t="shared" si="9"/>
        <v>6.6349799801783904</v>
      </c>
      <c r="G41" s="30">
        <f t="shared" si="0"/>
        <v>0.10865043182783521</v>
      </c>
      <c r="H41" s="30">
        <f>IF(A41=0,"",IF('Cumulative Volumes Metric'!$AQ$17=FALSE,J41,I41))</f>
        <v>3.2969478351975092</v>
      </c>
      <c r="I41" s="30">
        <f t="shared" si="10"/>
        <v>3.2969478351975092</v>
      </c>
      <c r="J41" s="30">
        <f t="shared" si="1"/>
        <v>3.2774203639655095</v>
      </c>
      <c r="K41" s="30">
        <f>IF(A41=0,"",IF('Cumulative Volumes Metric'!$AQ$17=FALSE,M41,L41))</f>
        <v>10.040578247203735</v>
      </c>
      <c r="L41" s="30">
        <f t="shared" si="11"/>
        <v>10.040578247203735</v>
      </c>
      <c r="M41" s="30">
        <f t="shared" si="2"/>
        <v>10.021050775971736</v>
      </c>
      <c r="N41" s="30">
        <f>IF(($E$8/25.4)+45+($E$9/25.4)&gt;989,"FALSE",IF(A41="","",IF('Cumulative Volumes Metric'!$AQ$17=FALSE,P41,O41)))</f>
        <v>598.60642924536307</v>
      </c>
      <c r="O41" s="30">
        <f t="shared" si="12"/>
        <v>598.60642924536307</v>
      </c>
      <c r="P41" s="30">
        <f>IF(A41=0,"",IF('Cumulative Volumes Metric'!$AQ$17=FALSE,(U41*$E$4)+(V41*$E$5),O41))</f>
        <v>598.60642924536307</v>
      </c>
      <c r="Q41" s="30">
        <f>IF(A41=0,"",(((25.4/1000)*'Metric Data'!$AC$4*'Metric Data'!$AC$5)-D41)*($E$6/100))</f>
        <v>3.0007490479286438E-2</v>
      </c>
      <c r="R41" s="30">
        <f t="shared" si="3"/>
        <v>3.0007490479286436</v>
      </c>
      <c r="S41" s="30">
        <f>IF(A41=0,"",(((25.4/1000)*'Metric Data'!$AC$5*'Metric Data'!$AC$7)-E41)*($E$6/100))</f>
        <v>2.7667131603686584E-2</v>
      </c>
      <c r="T41" s="30">
        <f t="shared" si="4"/>
        <v>0.27667131603686584</v>
      </c>
      <c r="U41" s="30">
        <f t="shared" si="5"/>
        <v>5.7398123545491746</v>
      </c>
      <c r="V41" s="30">
        <f t="shared" si="6"/>
        <v>2.3570710343917973</v>
      </c>
      <c r="W41" s="30">
        <f t="shared" si="7"/>
        <v>101.3716</v>
      </c>
      <c r="X41" s="32"/>
      <c r="Z41" s="15"/>
    </row>
    <row r="42" spans="1:26" x14ac:dyDescent="0.2">
      <c r="A42" s="34">
        <f t="shared" si="13"/>
        <v>53</v>
      </c>
      <c r="B42" s="34"/>
      <c r="C42" s="34">
        <f t="shared" si="8"/>
        <v>1346.1999999999998</v>
      </c>
      <c r="D42" s="83" cm="1">
        <f t="array" ref="D42">IF(A42=0," ",IF('Metric Data'!AG31&gt;=1,_xlfn.XLOOKUP('Metric Data'!AG31,Metric_Incremental[Height],_xlfn.XLOOKUP('Cumulative Volumes Metric'!$F$4,Metric_Incremental[#Headers],Metric_Incremental[])),0))</f>
        <v>6.890695087073484E-2</v>
      </c>
      <c r="E42" s="83" cm="1">
        <f t="array" ref="E42">IF(A42=0," ",IF('Metric Data'!AG31&gt;=1,_xlfn.XLOOKUP('Metric Data'!AG31,Metric_Incremental[Height],_xlfn.XLOOKUP('Cumulative Volumes Metric'!$F$4&amp;"EC",Metric_Incremental[#Headers],Metric_Incremental[])),0))</f>
        <v>1.158698201897212E-2</v>
      </c>
      <c r="F42" s="30">
        <f t="shared" si="9"/>
        <v>6.8906950870734835</v>
      </c>
      <c r="G42" s="30">
        <f t="shared" si="0"/>
        <v>0.1158698201897212</v>
      </c>
      <c r="H42" s="30">
        <f>IF(A42=0,"",IF('Cumulative Volumes Metric'!$AQ$17=FALSE,J42,I42))</f>
        <v>3.1917740370947176</v>
      </c>
      <c r="I42" s="30">
        <f t="shared" si="10"/>
        <v>3.1917740370947176</v>
      </c>
      <c r="J42" s="30">
        <f t="shared" si="1"/>
        <v>3.1722465658627175</v>
      </c>
      <c r="K42" s="30">
        <f>IF(A42=0,"",IF('Cumulative Volumes Metric'!$AQ$17=FALSE,M42,L42))</f>
        <v>10.198338944357921</v>
      </c>
      <c r="L42" s="30">
        <f t="shared" si="11"/>
        <v>10.198338944357921</v>
      </c>
      <c r="M42" s="30">
        <f t="shared" si="2"/>
        <v>10.178811473125922</v>
      </c>
      <c r="N42" s="30">
        <f>IF(($E$8/25.4)+45+($E$9/25.4)&gt;989,"FALSE",IF(A42="","",IF('Cumulative Volumes Metric'!$AQ$17=FALSE,P42,O42)))</f>
        <v>588.56585099815936</v>
      </c>
      <c r="O42" s="30">
        <f t="shared" si="12"/>
        <v>588.56585099815936</v>
      </c>
      <c r="P42" s="30">
        <f>IF(A42=0,"",IF('Cumulative Volumes Metric'!$AQ$17=FALSE,(U42*$E$4)+(V42*$E$5),O42))</f>
        <v>588.56585099815936</v>
      </c>
      <c r="Q42" s="30">
        <f>IF(A42=0,"",(((25.4/1000)*'Metric Data'!$AC$4*'Metric Data'!$AC$5)-D42)*($E$6/100))</f>
        <v>2.8984630051706064E-2</v>
      </c>
      <c r="R42" s="30">
        <f t="shared" si="3"/>
        <v>2.8984630051706062</v>
      </c>
      <c r="S42" s="30">
        <f>IF(A42=0,"",(((25.4/1000)*'Metric Data'!$AC$5*'Metric Data'!$AC$7)-E42)*($E$6/100))</f>
        <v>2.7378356069211143E-2</v>
      </c>
      <c r="T42" s="30">
        <f t="shared" si="4"/>
        <v>0.27378356069211141</v>
      </c>
      <c r="U42" s="30">
        <f t="shared" si="5"/>
        <v>5.6434550642681041</v>
      </c>
      <c r="V42" s="30">
        <f t="shared" si="6"/>
        <v>2.3185388596053271</v>
      </c>
      <c r="W42" s="30">
        <f t="shared" si="7"/>
        <v>101.3462</v>
      </c>
      <c r="X42" s="32"/>
      <c r="Z42" s="15"/>
    </row>
    <row r="43" spans="1:26" x14ac:dyDescent="0.2">
      <c r="A43" s="34">
        <f t="shared" si="13"/>
        <v>52</v>
      </c>
      <c r="B43" s="34"/>
      <c r="C43" s="34">
        <f t="shared" si="8"/>
        <v>1320.8</v>
      </c>
      <c r="D43" s="83" cm="1">
        <f t="array" ref="D43">IF(A43=0," ",IF('Metric Data'!AG32&gt;=1,_xlfn.XLOOKUP('Metric Data'!AG32,Metric_Incremental[Height],_xlfn.XLOOKUP('Cumulative Volumes Metric'!$F$4,Metric_Incremental[#Headers],Metric_Incremental[])),0))</f>
        <v>7.1331230638538967E-2</v>
      </c>
      <c r="E43" s="83" cm="1">
        <f t="array" ref="E43">IF(A43=0," ",IF('Metric Data'!AG32&gt;=1,_xlfn.XLOOKUP('Metric Data'!AG32,Metric_Incremental[Height],_xlfn.XLOOKUP('Cumulative Volumes Metric'!$F$4&amp;"EC",Metric_Incremental[#Headers],Metric_Incremental[])),0))</f>
        <v>1.2484225966303294E-2</v>
      </c>
      <c r="F43" s="30">
        <f t="shared" si="9"/>
        <v>7.1331230638538967</v>
      </c>
      <c r="G43" s="30">
        <f t="shared" si="0"/>
        <v>0.12484225966303295</v>
      </c>
      <c r="H43" s="30">
        <f>IF(A43=0,"",IF('Cumulative Volumes Metric'!$AQ$17=FALSE,J43,I43))</f>
        <v>3.0912138705932279</v>
      </c>
      <c r="I43" s="30">
        <f t="shared" si="10"/>
        <v>3.0912138705932279</v>
      </c>
      <c r="J43" s="30">
        <f t="shared" si="1"/>
        <v>3.0716863993612282</v>
      </c>
      <c r="K43" s="30">
        <f>IF(A43=0,"",IF('Cumulative Volumes Metric'!$AQ$17=FALSE,M43,L43))</f>
        <v>10.349179194110159</v>
      </c>
      <c r="L43" s="30">
        <f t="shared" si="11"/>
        <v>10.349179194110159</v>
      </c>
      <c r="M43" s="30">
        <f t="shared" si="2"/>
        <v>10.329651722878157</v>
      </c>
      <c r="N43" s="30">
        <f>IF(($E$8/25.4)+45+($E$9/25.4)&gt;989,"FALSE",IF(A43="","",IF('Cumulative Volumes Metric'!$AQ$17=FALSE,P43,O43)))</f>
        <v>578.36751205380142</v>
      </c>
      <c r="O43" s="30">
        <f t="shared" si="12"/>
        <v>578.36751205380142</v>
      </c>
      <c r="P43" s="30">
        <f>IF(A43=0,"",IF('Cumulative Volumes Metric'!$AQ$17=FALSE,(U43*$E$4)+(V43*$E$5),O43))</f>
        <v>578.36751205380142</v>
      </c>
      <c r="Q43" s="30">
        <f>IF(A43=0,"",(((25.4/1000)*'Metric Data'!$AC$4*'Metric Data'!$AC$5)-D43)*($E$6/100))</f>
        <v>2.8014918144584414E-2</v>
      </c>
      <c r="R43" s="30">
        <f t="shared" si="3"/>
        <v>2.8014918144584415</v>
      </c>
      <c r="S43" s="30">
        <f>IF(A43=0,"",(((25.4/1000)*'Metric Data'!$AC$5*'Metric Data'!$AC$7)-E43)*($E$6/100))</f>
        <v>2.7019458490278675E-2</v>
      </c>
      <c r="T43" s="30">
        <f t="shared" si="4"/>
        <v>0.27019458490278675</v>
      </c>
      <c r="U43" s="30">
        <f t="shared" si="5"/>
        <v>5.5455634833456626</v>
      </c>
      <c r="V43" s="30">
        <f t="shared" si="6"/>
        <v>2.2795735215171438</v>
      </c>
      <c r="W43" s="30">
        <f t="shared" si="7"/>
        <v>101.32080000000001</v>
      </c>
      <c r="X43" s="32"/>
      <c r="Z43" s="15"/>
    </row>
    <row r="44" spans="1:26" x14ac:dyDescent="0.2">
      <c r="A44" s="34">
        <f t="shared" si="13"/>
        <v>51</v>
      </c>
      <c r="B44" s="34"/>
      <c r="C44" s="34">
        <f t="shared" si="8"/>
        <v>1295.3999999999999</v>
      </c>
      <c r="D44" s="83" cm="1">
        <f t="array" ref="D44">IF(A44=0," ",IF('Metric Data'!AG33&gt;=1,_xlfn.XLOOKUP('Metric Data'!AG33,Metric_Incremental[Height],_xlfn.XLOOKUP('Cumulative Volumes Metric'!$F$4,Metric_Incremental[#Headers],Metric_Incremental[])),0))</f>
        <v>7.3639239699844414E-2</v>
      </c>
      <c r="E44" s="83" cm="1">
        <f t="array" ref="E44">IF(A44=0," ",IF('Metric Data'!AG33&gt;=1,_xlfn.XLOOKUP('Metric Data'!AG33,Metric_Incremental[Height],_xlfn.XLOOKUP('Cumulative Volumes Metric'!$F$4&amp;"EC",Metric_Incremental[#Headers],Metric_Incremental[])),0))</f>
        <v>1.3274319694180867E-2</v>
      </c>
      <c r="F44" s="30">
        <f t="shared" si="9"/>
        <v>7.363923969984441</v>
      </c>
      <c r="G44" s="30">
        <f t="shared" si="0"/>
        <v>0.13274319694180867</v>
      </c>
      <c r="H44" s="30">
        <f>IF(A44=0,"",IF('Cumulative Volumes Metric'!$AQ$17=FALSE,J44,I44))</f>
        <v>2.9957331332294999</v>
      </c>
      <c r="I44" s="30">
        <f t="shared" si="10"/>
        <v>2.9957331332294999</v>
      </c>
      <c r="J44" s="30">
        <f t="shared" si="1"/>
        <v>2.9762056619974997</v>
      </c>
      <c r="K44" s="30">
        <f>IF(A44=0,"",IF('Cumulative Volumes Metric'!$AQ$17=FALSE,M44,L44))</f>
        <v>10.492400300155749</v>
      </c>
      <c r="L44" s="30">
        <f t="shared" si="11"/>
        <v>10.492400300155749</v>
      </c>
      <c r="M44" s="30">
        <f t="shared" si="2"/>
        <v>10.472872828923748</v>
      </c>
      <c r="N44" s="30">
        <f>IF(($E$8/25.4)+45+($E$9/25.4)&gt;989,"FALSE",IF(A44="","",IF('Cumulative Volumes Metric'!$AQ$17=FALSE,P44,O44)))</f>
        <v>568.01833285969121</v>
      </c>
      <c r="O44" s="30">
        <f t="shared" si="12"/>
        <v>568.01833285969121</v>
      </c>
      <c r="P44" s="30">
        <f>IF(A44=0,"",IF('Cumulative Volumes Metric'!$AQ$17=FALSE,(U44*$E$4)+(V44*$E$5),O44))</f>
        <v>568.01833285969121</v>
      </c>
      <c r="Q44" s="30">
        <f>IF(A44=0,"",(((25.4/1000)*'Metric Data'!$AC$4*'Metric Data'!$AC$5)-D44)*($E$6/100))</f>
        <v>2.7091714520062232E-2</v>
      </c>
      <c r="R44" s="30">
        <f t="shared" si="3"/>
        <v>2.7091714520062231</v>
      </c>
      <c r="S44" s="30">
        <f>IF(A44=0,"",(((25.4/1000)*'Metric Data'!$AC$5*'Metric Data'!$AC$7)-E44)*($E$6/100))</f>
        <v>2.6703420999127644E-2</v>
      </c>
      <c r="T44" s="30">
        <f t="shared" si="4"/>
        <v>0.26703420999127642</v>
      </c>
      <c r="U44" s="30">
        <f t="shared" si="5"/>
        <v>5.4462173345625393</v>
      </c>
      <c r="V44" s="30">
        <f t="shared" si="6"/>
        <v>2.2400698370605618</v>
      </c>
      <c r="W44" s="30">
        <f t="shared" si="7"/>
        <v>101.2954</v>
      </c>
      <c r="X44" s="32"/>
      <c r="Z44" s="15"/>
    </row>
    <row r="45" spans="1:26" x14ac:dyDescent="0.2">
      <c r="A45" s="34">
        <f t="shared" si="13"/>
        <v>50</v>
      </c>
      <c r="B45" s="34"/>
      <c r="C45" s="34">
        <f t="shared" si="8"/>
        <v>1270</v>
      </c>
      <c r="D45" s="83" cm="1">
        <f t="array" ref="D45">IF(A45=0," ",IF('Metric Data'!AG34&gt;=1,_xlfn.XLOOKUP('Metric Data'!AG34,Metric_Incremental[Height],_xlfn.XLOOKUP('Cumulative Volumes Metric'!$F$4,Metric_Incremental[#Headers],Metric_Incremental[])),0))</f>
        <v>7.5843537023927002E-2</v>
      </c>
      <c r="E45" s="83" cm="1">
        <f t="array" ref="E45">IF(A45=0," ",IF('Metric Data'!AG34&gt;=1,_xlfn.XLOOKUP('Metric Data'!AG34,Metric_Incremental[Height],_xlfn.XLOOKUP('Cumulative Volumes Metric'!$F$4&amp;"EC",Metric_Incremental[#Headers],Metric_Incremental[])),0))</f>
        <v>1.4023498796545525E-2</v>
      </c>
      <c r="F45" s="30">
        <f t="shared" si="9"/>
        <v>7.5843537023927006</v>
      </c>
      <c r="G45" s="30">
        <f t="shared" si="0"/>
        <v>0.14023498796545525</v>
      </c>
      <c r="H45" s="30">
        <f>IF(A45=0,"",IF('Cumulative Volumes Metric'!$AQ$17=FALSE,J45,I45))</f>
        <v>2.9045645238567372</v>
      </c>
      <c r="I45" s="30">
        <f t="shared" si="10"/>
        <v>2.9045645238567372</v>
      </c>
      <c r="J45" s="30">
        <f t="shared" si="1"/>
        <v>2.8850370526247375</v>
      </c>
      <c r="K45" s="30">
        <f>IF(A45=0,"",IF('Cumulative Volumes Metric'!$AQ$17=FALSE,M45,L45))</f>
        <v>10.629153214214893</v>
      </c>
      <c r="L45" s="30">
        <f t="shared" si="11"/>
        <v>10.629153214214893</v>
      </c>
      <c r="M45" s="30">
        <f t="shared" si="2"/>
        <v>10.609625742982894</v>
      </c>
      <c r="N45" s="30">
        <f>IF(($E$8/25.4)+45+($E$9/25.4)&gt;989,"FALSE",IF(A45="","",IF('Cumulative Volumes Metric'!$AQ$17=FALSE,P45,O45)))</f>
        <v>557.52593255953548</v>
      </c>
      <c r="O45" s="30">
        <f t="shared" si="12"/>
        <v>557.52593255953548</v>
      </c>
      <c r="P45" s="30">
        <f>IF(A45=0,"",IF('Cumulative Volumes Metric'!$AQ$17=FALSE,(U45*$E$4)+(V45*$E$5),O45))</f>
        <v>557.52593255953548</v>
      </c>
      <c r="Q45" s="30">
        <f>IF(A45=0,"",(((25.4/1000)*'Metric Data'!$AC$4*'Metric Data'!$AC$5)-D45)*($E$6/100))</f>
        <v>2.6209995590429198E-2</v>
      </c>
      <c r="R45" s="30">
        <f t="shared" si="3"/>
        <v>2.6209995590429198</v>
      </c>
      <c r="S45" s="30">
        <f>IF(A45=0,"",(((25.4/1000)*'Metric Data'!$AC$5*'Metric Data'!$AC$7)-E45)*($E$6/100))</f>
        <v>2.6403749358181784E-2</v>
      </c>
      <c r="T45" s="30">
        <f t="shared" si="4"/>
        <v>0.26403749358181783</v>
      </c>
      <c r="U45" s="30">
        <f t="shared" si="5"/>
        <v>5.3454863803426331</v>
      </c>
      <c r="V45" s="30">
        <f t="shared" si="6"/>
        <v>2.2000920963672534</v>
      </c>
      <c r="W45" s="30">
        <f t="shared" si="7"/>
        <v>101.27</v>
      </c>
      <c r="X45" s="32"/>
      <c r="Z45" s="15"/>
    </row>
    <row r="46" spans="1:26" x14ac:dyDescent="0.2">
      <c r="A46" s="34">
        <f t="shared" si="13"/>
        <v>49</v>
      </c>
      <c r="B46" s="34"/>
      <c r="C46" s="34">
        <f t="shared" si="8"/>
        <v>1244.5999999999999</v>
      </c>
      <c r="D46" s="83" cm="1">
        <f t="array" ref="D46">IF(A46=0," ",IF('Metric Data'!AG35&gt;=1,_xlfn.XLOOKUP('Metric Data'!AG35,Metric_Incremental[Height],_xlfn.XLOOKUP('Cumulative Volumes Metric'!$F$4,Metric_Incremental[#Headers],Metric_Incremental[])),0))</f>
        <v>7.7943330879229999E-2</v>
      </c>
      <c r="E46" s="83" cm="1">
        <f t="array" ref="E46">IF(A46=0," ",IF('Metric Data'!AG35&gt;=1,_xlfn.XLOOKUP('Metric Data'!AG35,Metric_Incremental[Height],_xlfn.XLOOKUP('Cumulative Volumes Metric'!$F$4&amp;"EC",Metric_Incremental[#Headers],Metric_Incremental[])),0))</f>
        <v>1.4743983293218124E-2</v>
      </c>
      <c r="F46" s="30">
        <f t="shared" si="9"/>
        <v>7.7943330879230004</v>
      </c>
      <c r="G46" s="30">
        <f t="shared" si="0"/>
        <v>0.14743983293218124</v>
      </c>
      <c r="H46" s="30">
        <f>IF(A46=0,"",IF('Cumulative Volumes Metric'!$AQ$17=FALSE,J46,I46))</f>
        <v>2.8176908316579272</v>
      </c>
      <c r="I46" s="30">
        <f t="shared" si="10"/>
        <v>2.8176908316579272</v>
      </c>
      <c r="J46" s="30">
        <f t="shared" si="1"/>
        <v>2.7981633604259275</v>
      </c>
      <c r="K46" s="30">
        <f>IF(A46=0,"",IF('Cumulative Volumes Metric'!$AQ$17=FALSE,M46,L46))</f>
        <v>10.759463752513108</v>
      </c>
      <c r="L46" s="30">
        <f t="shared" si="11"/>
        <v>10.759463752513108</v>
      </c>
      <c r="M46" s="30">
        <f t="shared" si="2"/>
        <v>10.739936281281109</v>
      </c>
      <c r="N46" s="30">
        <f>IF(($E$8/25.4)+45+($E$9/25.4)&gt;989,"FALSE",IF(A46="","",IF('Cumulative Volumes Metric'!$AQ$17=FALSE,P46,O46)))</f>
        <v>546.89677934532062</v>
      </c>
      <c r="O46" s="30">
        <f t="shared" si="12"/>
        <v>546.89677934532062</v>
      </c>
      <c r="P46" s="30">
        <f>IF(A46=0,"",IF('Cumulative Volumes Metric'!$AQ$17=FALSE,(U46*$E$4)+(V46*$E$5),O46))</f>
        <v>546.89677934532062</v>
      </c>
      <c r="Q46" s="30">
        <f>IF(A46=0,"",(((25.4/1000)*'Metric Data'!$AC$4*'Metric Data'!$AC$5)-D46)*($E$6/100))</f>
        <v>2.5370078048308001E-2</v>
      </c>
      <c r="R46" s="30">
        <f t="shared" si="3"/>
        <v>2.5370078048308002</v>
      </c>
      <c r="S46" s="30">
        <f>IF(A46=0,"",(((25.4/1000)*'Metric Data'!$AC$5*'Metric Data'!$AC$7)-E46)*($E$6/100))</f>
        <v>2.6115555559512744E-2</v>
      </c>
      <c r="T46" s="30">
        <f t="shared" si="4"/>
        <v>0.26115555559512743</v>
      </c>
      <c r="U46" s="30">
        <f t="shared" si="5"/>
        <v>5.2434328477282763</v>
      </c>
      <c r="V46" s="30">
        <f t="shared" si="6"/>
        <v>2.1596648482125258</v>
      </c>
      <c r="W46" s="30">
        <f t="shared" si="7"/>
        <v>101.24460000000001</v>
      </c>
      <c r="X46" s="32"/>
      <c r="Z46" s="15"/>
    </row>
    <row r="47" spans="1:26" x14ac:dyDescent="0.2">
      <c r="A47" s="34">
        <f t="shared" si="13"/>
        <v>48</v>
      </c>
      <c r="B47" s="34"/>
      <c r="C47" s="34">
        <f t="shared" si="8"/>
        <v>1219.1999999999998</v>
      </c>
      <c r="D47" s="83" cm="1">
        <f t="array" ref="D47">IF(A47=0," ",IF('Metric Data'!AG36&gt;=1,_xlfn.XLOOKUP('Metric Data'!AG36,Metric_Incremental[Height],_xlfn.XLOOKUP('Cumulative Volumes Metric'!$F$4,Metric_Incremental[#Headers],Metric_Incremental[])),0))</f>
        <v>7.995012204445702E-2</v>
      </c>
      <c r="E47" s="83" cm="1">
        <f t="array" ref="E47">IF(A47=0," ",IF('Metric Data'!AG36&gt;=1,_xlfn.XLOOKUP('Metric Data'!AG36,Metric_Incremental[Height],_xlfn.XLOOKUP('Cumulative Volumes Metric'!$F$4&amp;"EC",Metric_Incremental[#Headers],Metric_Incremental[])),0))</f>
        <v>1.541704148378866E-2</v>
      </c>
      <c r="F47" s="30">
        <f t="shared" si="9"/>
        <v>7.9950122044457022</v>
      </c>
      <c r="G47" s="30">
        <f t="shared" si="0"/>
        <v>0.1541704148378866</v>
      </c>
      <c r="H47" s="30">
        <f>IF(A47=0,"",IF('Cumulative Volumes Metric'!$AQ$17=FALSE,J47,I47))</f>
        <v>2.734726952286564</v>
      </c>
      <c r="I47" s="30">
        <f t="shared" si="10"/>
        <v>2.734726952286564</v>
      </c>
      <c r="J47" s="30">
        <f t="shared" si="1"/>
        <v>2.7151994810545643</v>
      </c>
      <c r="K47" s="30">
        <f>IF(A47=0,"",IF('Cumulative Volumes Metric'!$AQ$17=FALSE,M47,L47))</f>
        <v>10.883909571570154</v>
      </c>
      <c r="L47" s="30">
        <f t="shared" si="11"/>
        <v>10.883909571570154</v>
      </c>
      <c r="M47" s="30">
        <f t="shared" si="2"/>
        <v>10.864382100338155</v>
      </c>
      <c r="N47" s="30">
        <f>IF(($E$8/25.4)+45+($E$9/25.4)&gt;989,"FALSE",IF(A47="","",IF('Cumulative Volumes Metric'!$AQ$17=FALSE,P47,O47)))</f>
        <v>536.13731559280757</v>
      </c>
      <c r="O47" s="30">
        <f t="shared" si="12"/>
        <v>536.13731559280757</v>
      </c>
      <c r="P47" s="30">
        <f>IF(A47=0,"",IF('Cumulative Volumes Metric'!$AQ$17=FALSE,(U47*$E$4)+(V47*$E$5),O47))</f>
        <v>536.13731559280757</v>
      </c>
      <c r="Q47" s="30">
        <f>IF(A47=0,"",(((25.4/1000)*'Metric Data'!$AC$4*'Metric Data'!$AC$5)-D47)*($E$6/100))</f>
        <v>2.456736158221719E-2</v>
      </c>
      <c r="R47" s="30">
        <f t="shared" si="3"/>
        <v>2.4567361582217191</v>
      </c>
      <c r="S47" s="30">
        <f>IF(A47=0,"",(((25.4/1000)*'Metric Data'!$AC$5*'Metric Data'!$AC$7)-E47)*($E$6/100))</f>
        <v>2.5846332283284531E-2</v>
      </c>
      <c r="T47" s="30">
        <f t="shared" si="4"/>
        <v>0.25846332283284529</v>
      </c>
      <c r="U47" s="30">
        <f t="shared" si="5"/>
        <v>5.1401194388007383</v>
      </c>
      <c r="V47" s="30">
        <f t="shared" si="6"/>
        <v>2.1188053093597947</v>
      </c>
      <c r="W47" s="30">
        <f t="shared" si="7"/>
        <v>101.2192</v>
      </c>
      <c r="X47" s="32"/>
      <c r="Z47" s="15"/>
    </row>
    <row r="48" spans="1:26" x14ac:dyDescent="0.2">
      <c r="A48" s="34">
        <f t="shared" si="13"/>
        <v>47</v>
      </c>
      <c r="B48" s="34"/>
      <c r="C48" s="34">
        <f t="shared" si="8"/>
        <v>1193.8</v>
      </c>
      <c r="D48" s="83" cm="1">
        <f t="array" ref="D48">IF(A48=0," ",IF('Metric Data'!AG37&gt;=1,_xlfn.XLOOKUP('Metric Data'!AG37,Metric_Incremental[Height],_xlfn.XLOOKUP('Cumulative Volumes Metric'!$F$4,Metric_Incremental[#Headers],Metric_Incremental[])),0))</f>
        <v>8.1874839869744087E-2</v>
      </c>
      <c r="E48" s="83" cm="1">
        <f t="array" ref="E48">IF(A48=0," ",IF('Metric Data'!AG37&gt;=1,_xlfn.XLOOKUP('Metric Data'!AG37,Metric_Incremental[Height],_xlfn.XLOOKUP('Cumulative Volumes Metric'!$F$4&amp;"EC",Metric_Incremental[#Headers],Metric_Incremental[])),0))</f>
        <v>1.6048999292085621E-2</v>
      </c>
      <c r="F48" s="30">
        <f t="shared" si="9"/>
        <v>8.1874839869744083</v>
      </c>
      <c r="G48" s="30">
        <f t="shared" si="0"/>
        <v>0.16048999292085619</v>
      </c>
      <c r="H48" s="30">
        <f>IF(A48=0,"",IF('Cumulative Volumes Metric'!$AQ$17=FALSE,J48,I48))</f>
        <v>2.6552104080418939</v>
      </c>
      <c r="I48" s="30">
        <f t="shared" si="10"/>
        <v>2.6552104080418939</v>
      </c>
      <c r="J48" s="30">
        <f t="shared" si="1"/>
        <v>2.6356829368098937</v>
      </c>
      <c r="K48" s="30">
        <f>IF(A48=0,"",IF('Cumulative Volumes Metric'!$AQ$17=FALSE,M48,L48))</f>
        <v>11.003184387937159</v>
      </c>
      <c r="L48" s="30">
        <f t="shared" si="11"/>
        <v>11.003184387937159</v>
      </c>
      <c r="M48" s="30">
        <f t="shared" si="2"/>
        <v>10.983656916705158</v>
      </c>
      <c r="N48" s="30">
        <f>IF(($E$8/25.4)+45+($E$9/25.4)&gt;989,"FALSE",IF(A48="","",IF('Cumulative Volumes Metric'!$AQ$17=FALSE,P48,O48)))</f>
        <v>525.25340602123742</v>
      </c>
      <c r="O48" s="30">
        <f t="shared" si="12"/>
        <v>525.25340602123742</v>
      </c>
      <c r="P48" s="30">
        <f>IF(A48=0,"",IF('Cumulative Volumes Metric'!$AQ$17=FALSE,(U48*$E$4)+(V48*$E$5),O48))</f>
        <v>525.25340602123742</v>
      </c>
      <c r="Q48" s="30">
        <f>IF(A48=0,"",(((25.4/1000)*'Metric Data'!$AC$4*'Metric Data'!$AC$5)-D48)*($E$6/100))</f>
        <v>2.3797474452102365E-2</v>
      </c>
      <c r="R48" s="30">
        <f t="shared" si="3"/>
        <v>2.3797474452102363</v>
      </c>
      <c r="S48" s="30">
        <f>IF(A48=0,"",(((25.4/1000)*'Metric Data'!$AC$5*'Metric Data'!$AC$7)-E48)*($E$6/100))</f>
        <v>2.5593549159965746E-2</v>
      </c>
      <c r="T48" s="30">
        <f t="shared" si="4"/>
        <v>0.25593549159965745</v>
      </c>
      <c r="U48" s="30">
        <f t="shared" si="5"/>
        <v>5.0356019551740641</v>
      </c>
      <c r="V48" s="30">
        <f t="shared" si="6"/>
        <v>2.0775419355927216</v>
      </c>
      <c r="W48" s="30">
        <f t="shared" si="7"/>
        <v>101.1938</v>
      </c>
      <c r="X48" s="32"/>
      <c r="Z48" s="15"/>
    </row>
    <row r="49" spans="1:27" x14ac:dyDescent="0.2">
      <c r="A49" s="34">
        <f t="shared" si="13"/>
        <v>46</v>
      </c>
      <c r="B49" s="34"/>
      <c r="C49" s="34">
        <f t="shared" si="8"/>
        <v>1168.3999999999999</v>
      </c>
      <c r="D49" s="83" cm="1">
        <f t="array" ref="D49">IF(A49=0," ",IF('Metric Data'!AG38&gt;=1,_xlfn.XLOOKUP('Metric Data'!AG38,Metric_Incremental[Height],_xlfn.XLOOKUP('Cumulative Volumes Metric'!$F$4,Metric_Incremental[#Headers],Metric_Incremental[])),0))</f>
        <v>8.3713956958799129E-2</v>
      </c>
      <c r="E49" s="83" cm="1">
        <f t="array" ref="E49">IF(A49=0," ",IF('Metric Data'!AG38&gt;=1,_xlfn.XLOOKUP('Metric Data'!AG38,Metric_Incremental[Height],_xlfn.XLOOKUP('Cumulative Volumes Metric'!$F$4&amp;"EC",Metric_Incremental[#Headers],Metric_Incremental[])),0))</f>
        <v>1.6664857426022906E-2</v>
      </c>
      <c r="F49" s="30">
        <f t="shared" si="9"/>
        <v>8.3713956958799134</v>
      </c>
      <c r="G49" s="30">
        <f t="shared" si="0"/>
        <v>0.16664857426022905</v>
      </c>
      <c r="H49" s="30">
        <f>IF(A49=0,"",IF('Cumulative Volumes Metric'!$AQ$17=FALSE,J49,I49))</f>
        <v>2.5791822919439427</v>
      </c>
      <c r="I49" s="30">
        <f t="shared" si="10"/>
        <v>2.5791822919439427</v>
      </c>
      <c r="J49" s="30">
        <f t="shared" si="1"/>
        <v>2.5596548207119429</v>
      </c>
      <c r="K49" s="30">
        <f>IF(A49=0,"",IF('Cumulative Volumes Metric'!$AQ$17=FALSE,M49,L49))</f>
        <v>11.117226562084085</v>
      </c>
      <c r="L49" s="30">
        <f t="shared" si="11"/>
        <v>11.117226562084085</v>
      </c>
      <c r="M49" s="30">
        <f t="shared" si="2"/>
        <v>11.097699090852085</v>
      </c>
      <c r="N49" s="30">
        <f>IF(($E$8/25.4)+45+($E$9/25.4)&gt;989,"FALSE",IF(A49="","",IF('Cumulative Volumes Metric'!$AQ$17=FALSE,P49,O49)))</f>
        <v>514.25022163330027</v>
      </c>
      <c r="O49" s="30">
        <f t="shared" si="12"/>
        <v>514.25022163330027</v>
      </c>
      <c r="P49" s="30">
        <f>IF(A49=0,"",IF('Cumulative Volumes Metric'!$AQ$17=FALSE,(U49*$E$4)+(V49*$E$5),O49))</f>
        <v>514.25022163330027</v>
      </c>
      <c r="Q49" s="30">
        <f>IF(A49=0,"",(((25.4/1000)*'Metric Data'!$AC$4*'Metric Data'!$AC$5)-D49)*($E$6/100))</f>
        <v>2.3061827616480346E-2</v>
      </c>
      <c r="R49" s="30">
        <f t="shared" si="3"/>
        <v>2.3061827616480346</v>
      </c>
      <c r="S49" s="30">
        <f>IF(A49=0,"",(((25.4/1000)*'Metric Data'!$AC$5*'Metric Data'!$AC$7)-E49)*($E$6/100))</f>
        <v>2.5347205906390832E-2</v>
      </c>
      <c r="T49" s="30">
        <f t="shared" si="4"/>
        <v>0.25347205906390829</v>
      </c>
      <c r="U49" s="30">
        <f t="shared" si="5"/>
        <v>4.9299296408522171</v>
      </c>
      <c r="V49" s="30">
        <f t="shared" si="6"/>
        <v>2.0358993871406703</v>
      </c>
      <c r="W49" s="30">
        <f t="shared" si="7"/>
        <v>101.16840000000001</v>
      </c>
      <c r="X49" s="32"/>
      <c r="Z49" s="15"/>
    </row>
    <row r="50" spans="1:27" x14ac:dyDescent="0.2">
      <c r="A50" s="34">
        <f t="shared" si="13"/>
        <v>45</v>
      </c>
      <c r="B50" s="34"/>
      <c r="C50" s="34">
        <f t="shared" si="8"/>
        <v>1143</v>
      </c>
      <c r="D50" s="83" cm="1">
        <f t="array" ref="D50">IF(A50=0," ",IF('Metric Data'!AG39&gt;=1,_xlfn.XLOOKUP('Metric Data'!AG39,Metric_Incremental[Height],_xlfn.XLOOKUP('Cumulative Volumes Metric'!$F$4,Metric_Incremental[#Headers],Metric_Incremental[])),0))</f>
        <v>8.5481266883760329E-2</v>
      </c>
      <c r="E50" s="83" cm="1">
        <f t="array" ref="E50">IF(A50=0," ",IF('Metric Data'!AG39&gt;=1,_xlfn.XLOOKUP('Metric Data'!AG39,Metric_Incremental[Height],_xlfn.XLOOKUP('Cumulative Volumes Metric'!$F$4&amp;"EC",Metric_Incremental[#Headers],Metric_Incremental[])),0))</f>
        <v>1.7273737505309375E-2</v>
      </c>
      <c r="F50" s="30">
        <f t="shared" si="9"/>
        <v>8.5481266883760334</v>
      </c>
      <c r="G50" s="30">
        <f t="shared" si="0"/>
        <v>0.17273737505309375</v>
      </c>
      <c r="H50" s="30">
        <f>IF(A50=0,"",IF('Cumulative Volumes Metric'!$AQ$17=FALSE,J50,I50))</f>
        <v>2.5060543746283486</v>
      </c>
      <c r="I50" s="30">
        <f t="shared" si="10"/>
        <v>2.5060543746283486</v>
      </c>
      <c r="J50" s="30">
        <f t="shared" si="1"/>
        <v>2.4865269033963489</v>
      </c>
      <c r="K50" s="30">
        <f>IF(A50=0,"",IF('Cumulative Volumes Metric'!$AQ$17=FALSE,M50,L50))</f>
        <v>11.226918438057476</v>
      </c>
      <c r="L50" s="30">
        <f t="shared" si="11"/>
        <v>11.226918438057476</v>
      </c>
      <c r="M50" s="30">
        <f t="shared" si="2"/>
        <v>11.207390966825477</v>
      </c>
      <c r="N50" s="30">
        <f>IF(($E$8/25.4)+45+($E$9/25.4)&gt;989,"FALSE",IF(A50="","",IF('Cumulative Volumes Metric'!$AQ$17=FALSE,P50,O50)))</f>
        <v>503.13299507121621</v>
      </c>
      <c r="O50" s="30">
        <f t="shared" si="12"/>
        <v>503.13299507121621</v>
      </c>
      <c r="P50" s="30">
        <f>IF(A50=0,"",IF('Cumulative Volumes Metric'!$AQ$17=FALSE,(U50*$E$4)+(V50*$E$5),O50))</f>
        <v>503.13299507121621</v>
      </c>
      <c r="Q50" s="30">
        <f>IF(A50=0,"",(((25.4/1000)*'Metric Data'!$AC$4*'Metric Data'!$AC$5)-D50)*($E$6/100))</f>
        <v>2.2354903646495866E-2</v>
      </c>
      <c r="R50" s="30">
        <f t="shared" si="3"/>
        <v>2.2354903646495865</v>
      </c>
      <c r="S50" s="30">
        <f>IF(A50=0,"",(((25.4/1000)*'Metric Data'!$AC$5*'Metric Data'!$AC$7)-E50)*($E$6/100))</f>
        <v>2.5103653874676241E-2</v>
      </c>
      <c r="T50" s="30">
        <f t="shared" si="4"/>
        <v>0.25103653874676241</v>
      </c>
      <c r="U50" s="30">
        <f t="shared" si="5"/>
        <v>4.8231538562769378</v>
      </c>
      <c r="V50" s="30">
        <f t="shared" si="6"/>
        <v>1.9938873238082568</v>
      </c>
      <c r="W50" s="30">
        <f t="shared" si="7"/>
        <v>101.143</v>
      </c>
      <c r="X50" s="32"/>
      <c r="Z50" s="2"/>
    </row>
    <row r="51" spans="1:27" x14ac:dyDescent="0.2">
      <c r="A51" s="34">
        <f t="shared" si="13"/>
        <v>44</v>
      </c>
      <c r="B51" s="34"/>
      <c r="C51" s="34">
        <f t="shared" si="8"/>
        <v>1117.5999999999999</v>
      </c>
      <c r="D51" s="83" cm="1">
        <f t="array" ref="D51">IF(A51=0," ",IF('Metric Data'!AG40&gt;=1,_xlfn.XLOOKUP('Metric Data'!AG40,Metric_Incremental[Height],_xlfn.XLOOKUP('Cumulative Volumes Metric'!$F$4,Metric_Incremental[#Headers],Metric_Incremental[])),0))</f>
        <v>8.7176479682854413E-2</v>
      </c>
      <c r="E51" s="83" cm="1">
        <f t="array" ref="E51">IF(A51=0," ",IF('Metric Data'!AG40&gt;=1,_xlfn.XLOOKUP('Metric Data'!AG40,Metric_Incremental[Height],_xlfn.XLOOKUP('Cumulative Volumes Metric'!$F$4&amp;"EC",Metric_Incremental[#Headers],Metric_Incremental[])),0))</f>
        <v>1.7899899476143313E-2</v>
      </c>
      <c r="F51" s="30">
        <f t="shared" si="9"/>
        <v>8.7176479682854406</v>
      </c>
      <c r="G51" s="30">
        <f t="shared" si="0"/>
        <v>0.17899899476143313</v>
      </c>
      <c r="H51" s="30">
        <f>IF(A51=0,"",IF('Cumulative Volumes Metric'!$AQ$17=FALSE,J51,I51))</f>
        <v>2.4357412147812507</v>
      </c>
      <c r="I51" s="30">
        <f t="shared" si="10"/>
        <v>2.4357412147812507</v>
      </c>
      <c r="J51" s="30">
        <f t="shared" si="1"/>
        <v>2.4162137435492501</v>
      </c>
      <c r="K51" s="30">
        <f>IF(A51=0,"",IF('Cumulative Volumes Metric'!$AQ$17=FALSE,M51,L51))</f>
        <v>11.332388177828124</v>
      </c>
      <c r="L51" s="30">
        <f t="shared" si="11"/>
        <v>11.332388177828124</v>
      </c>
      <c r="M51" s="30">
        <f t="shared" si="2"/>
        <v>11.312860706596123</v>
      </c>
      <c r="N51" s="30">
        <f>IF(($E$8/25.4)+45+($E$9/25.4)&gt;989,"FALSE",IF(A51="","",IF('Cumulative Volumes Metric'!$AQ$17=FALSE,P51,O51)))</f>
        <v>491.90607663315876</v>
      </c>
      <c r="O51" s="30">
        <f t="shared" si="12"/>
        <v>491.90607663315876</v>
      </c>
      <c r="P51" s="30">
        <f>IF(A51=0,"",IF('Cumulative Volumes Metric'!$AQ$17=FALSE,(U51*$E$4)+(V51*$E$5),O51))</f>
        <v>491.90607663315876</v>
      </c>
      <c r="Q51" s="30">
        <f>IF(A51=0,"",(((25.4/1000)*'Metric Data'!$AC$4*'Metric Data'!$AC$5)-D51)*($E$6/100))</f>
        <v>2.1676818526858235E-2</v>
      </c>
      <c r="R51" s="30">
        <f t="shared" si="3"/>
        <v>2.1676818526858233</v>
      </c>
      <c r="S51" s="30">
        <f>IF(A51=0,"",(((25.4/1000)*'Metric Data'!$AC$5*'Metric Data'!$AC$7)-E51)*($E$6/100))</f>
        <v>2.4853189086342667E-2</v>
      </c>
      <c r="T51" s="30">
        <f t="shared" si="4"/>
        <v>0.24853189086342667</v>
      </c>
      <c r="U51" s="30">
        <f t="shared" si="5"/>
        <v>4.7153176857466814</v>
      </c>
      <c r="V51" s="30">
        <f t="shared" si="6"/>
        <v>1.9515099324282712</v>
      </c>
      <c r="W51" s="30">
        <f t="shared" si="7"/>
        <v>101.1176</v>
      </c>
      <c r="X51" s="32"/>
      <c r="Z51" s="2"/>
    </row>
    <row r="52" spans="1:27" x14ac:dyDescent="0.2">
      <c r="A52" s="34">
        <f t="shared" si="13"/>
        <v>43</v>
      </c>
      <c r="B52" s="34"/>
      <c r="C52" s="34">
        <f t="shared" si="8"/>
        <v>1092.2</v>
      </c>
      <c r="D52" s="83" cm="1">
        <f t="array" ref="D52">IF(A52=0," ",IF('Metric Data'!AG41&gt;=1,_xlfn.XLOOKUP('Metric Data'!AG41,Metric_Incremental[Height],_xlfn.XLOOKUP('Cumulative Volumes Metric'!$F$4,Metric_Incremental[#Headers],Metric_Incremental[])),0))</f>
        <v>8.8808730284581333E-2</v>
      </c>
      <c r="E52" s="83" cm="1">
        <f t="array" ref="E52">IF(A52=0," ",IF('Metric Data'!AG41&gt;=1,_xlfn.XLOOKUP('Metric Data'!AG41,Metric_Incremental[Height],_xlfn.XLOOKUP('Cumulative Volumes Metric'!$F$4&amp;"EC",Metric_Incremental[#Headers],Metric_Incremental[])),0))</f>
        <v>1.8210077870593196E-2</v>
      </c>
      <c r="F52" s="30">
        <f t="shared" si="9"/>
        <v>8.880873028458133</v>
      </c>
      <c r="G52" s="30">
        <f t="shared" si="0"/>
        <v>0.18210077870593197</v>
      </c>
      <c r="H52" s="30">
        <f>IF(A52=0,"",IF('Cumulative Volumes Metric'!$AQ$17=FALSE,J52,I52))</f>
        <v>2.3692104771343736</v>
      </c>
      <c r="I52" s="30">
        <f t="shared" si="10"/>
        <v>2.3692104771343736</v>
      </c>
      <c r="J52" s="30">
        <f t="shared" si="1"/>
        <v>2.3496830059023739</v>
      </c>
      <c r="K52" s="30">
        <f>IF(A52=0,"",IF('Cumulative Volumes Metric'!$AQ$17=FALSE,M52,L52))</f>
        <v>11.432184284298438</v>
      </c>
      <c r="L52" s="30">
        <f t="shared" si="11"/>
        <v>11.432184284298438</v>
      </c>
      <c r="M52" s="30">
        <f t="shared" si="2"/>
        <v>11.412656813066439</v>
      </c>
      <c r="N52" s="30">
        <f>IF(($E$8/25.4)+45+($E$9/25.4)&gt;989,"FALSE",IF(A52="","",IF('Cumulative Volumes Metric'!$AQ$17=FALSE,P52,O52)))</f>
        <v>480.57368845533063</v>
      </c>
      <c r="O52" s="30">
        <f t="shared" si="12"/>
        <v>480.57368845533063</v>
      </c>
      <c r="P52" s="30">
        <f>IF(A52=0,"",IF('Cumulative Volumes Metric'!$AQ$17=FALSE,(U52*$E$4)+(V52*$E$5),O52))</f>
        <v>480.57368845533063</v>
      </c>
      <c r="Q52" s="30">
        <f>IF(A52=0,"",(((25.4/1000)*'Metric Data'!$AC$4*'Metric Data'!$AC$5)-D52)*($E$6/100))</f>
        <v>2.1023918286167467E-2</v>
      </c>
      <c r="R52" s="30">
        <f t="shared" si="3"/>
        <v>2.1023918286167467</v>
      </c>
      <c r="S52" s="30">
        <f>IF(A52=0,"",(((25.4/1000)*'Metric Data'!$AC$5*'Metric Data'!$AC$7)-E52)*($E$6/100))</f>
        <v>2.4729117728562712E-2</v>
      </c>
      <c r="T52" s="30">
        <f t="shared" si="4"/>
        <v>0.24729117728562711</v>
      </c>
      <c r="U52" s="30">
        <f t="shared" si="5"/>
        <v>4.6064643875369686</v>
      </c>
      <c r="V52" s="30">
        <f t="shared" si="6"/>
        <v>1.9087568438657854</v>
      </c>
      <c r="W52" s="30">
        <f t="shared" si="7"/>
        <v>101.09220000000001</v>
      </c>
      <c r="X52" s="32"/>
      <c r="Z52" s="2"/>
    </row>
    <row r="53" spans="1:27" x14ac:dyDescent="0.2">
      <c r="A53" s="34">
        <f t="shared" si="13"/>
        <v>42</v>
      </c>
      <c r="B53" s="34"/>
      <c r="C53" s="34">
        <f t="shared" si="8"/>
        <v>1066.8</v>
      </c>
      <c r="D53" s="83" cm="1">
        <f t="array" ref="D53">IF(A53=0," ",IF('Metric Data'!AG42&gt;=1,_xlfn.XLOOKUP('Metric Data'!AG42,Metric_Incremental[Height],_xlfn.XLOOKUP('Cumulative Volumes Metric'!$F$4,Metric_Incremental[#Headers],Metric_Incremental[])),0))</f>
        <v>9.0379990655528902E-2</v>
      </c>
      <c r="E53" s="83" cm="1">
        <f t="array" ref="E53">IF(A53=0," ",IF('Metric Data'!AG42&gt;=1,_xlfn.XLOOKUP('Metric Data'!AG42,Metric_Incremental[Height],_xlfn.XLOOKUP('Cumulative Volumes Metric'!$F$4&amp;"EC",Metric_Incremental[#Headers],Metric_Incremental[])),0))</f>
        <v>1.917885742602295E-2</v>
      </c>
      <c r="F53" s="30">
        <f t="shared" si="9"/>
        <v>9.0379990655528903</v>
      </c>
      <c r="G53" s="30">
        <f t="shared" si="0"/>
        <v>0.19178857426022949</v>
      </c>
      <c r="H53" s="30">
        <f>IF(A53=0,"",IF('Cumulative Volumes Metric'!$AQ$17=FALSE,J53,I53))</f>
        <v>2.3024849440747519</v>
      </c>
      <c r="I53" s="30">
        <f t="shared" si="10"/>
        <v>2.3024849440747519</v>
      </c>
      <c r="J53" s="30">
        <f t="shared" si="1"/>
        <v>2.2829574728427522</v>
      </c>
      <c r="K53" s="30">
        <f>IF(A53=0,"",IF('Cumulative Volumes Metric'!$AQ$17=FALSE,M53,L53))</f>
        <v>11.532272583887872</v>
      </c>
      <c r="L53" s="30">
        <f t="shared" si="11"/>
        <v>11.532272583887872</v>
      </c>
      <c r="M53" s="30">
        <f t="shared" si="2"/>
        <v>11.512745112655871</v>
      </c>
      <c r="N53" s="30">
        <f>IF(($E$8/25.4)+45+($E$9/25.4)&gt;989,"FALSE",IF(A53="","",IF('Cumulative Volumes Metric'!$AQ$17=FALSE,P53,O53)))</f>
        <v>469.14150417103218</v>
      </c>
      <c r="O53" s="30">
        <f t="shared" si="12"/>
        <v>469.14150417103218</v>
      </c>
      <c r="P53" s="30">
        <f>IF(A53=0,"",IF('Cumulative Volumes Metric'!$AQ$17=FALSE,(U53*$E$4)+(V53*$E$5),O53))</f>
        <v>469.14150417103218</v>
      </c>
      <c r="Q53" s="30">
        <f>IF(A53=0,"",(((25.4/1000)*'Metric Data'!$AC$4*'Metric Data'!$AC$5)-D53)*($E$6/100))</f>
        <v>2.0395414137788438E-2</v>
      </c>
      <c r="R53" s="30">
        <f t="shared" si="3"/>
        <v>2.0395414137788439</v>
      </c>
      <c r="S53" s="30">
        <f>IF(A53=0,"",(((25.4/1000)*'Metric Data'!$AC$5*'Metric Data'!$AC$7)-E53)*($E$6/100))</f>
        <v>2.4341605906390812E-2</v>
      </c>
      <c r="T53" s="30">
        <f t="shared" si="4"/>
        <v>0.24341605906390812</v>
      </c>
      <c r="U53" s="30">
        <f t="shared" si="5"/>
        <v>4.4966317389662196</v>
      </c>
      <c r="V53" s="30">
        <f t="shared" si="6"/>
        <v>1.8658176482666295</v>
      </c>
      <c r="W53" s="30">
        <f t="shared" si="7"/>
        <v>101.0668</v>
      </c>
      <c r="X53" s="32"/>
      <c r="Z53" s="2"/>
    </row>
    <row r="54" spans="1:27" x14ac:dyDescent="0.2">
      <c r="A54" s="34">
        <f t="shared" si="13"/>
        <v>41</v>
      </c>
      <c r="B54" s="34"/>
      <c r="C54" s="34">
        <f t="shared" si="8"/>
        <v>1041.3999999999999</v>
      </c>
      <c r="D54" s="83" cm="1">
        <f t="array" ref="D54">IF(A54=0," ",IF('Metric Data'!AG43&gt;=1,_xlfn.XLOOKUP('Metric Data'!AG43,Metric_Incremental[Height],_xlfn.XLOOKUP('Cumulative Volumes Metric'!$F$4,Metric_Incremental[#Headers],Metric_Incremental[])),0))</f>
        <v>9.1887799235452552E-2</v>
      </c>
      <c r="E54" s="83" cm="1">
        <f t="array" ref="E54">IF(A54=0," ",IF('Metric Data'!AG43&gt;=1,_xlfn.XLOOKUP('Metric Data'!AG43,Metric_Incremental[Height],_xlfn.XLOOKUP('Cumulative Volumes Metric'!$F$4&amp;"EC",Metric_Incremental[#Headers],Metric_Incremental[])),0))</f>
        <v>1.9816775307942812E-2</v>
      </c>
      <c r="F54" s="30">
        <f t="shared" si="9"/>
        <v>9.1887799235452547</v>
      </c>
      <c r="G54" s="30">
        <f t="shared" si="0"/>
        <v>0.19816775307942813</v>
      </c>
      <c r="H54" s="30">
        <f>IF(A54=0,"",IF('Cumulative Volumes Metric'!$AQ$17=FALSE,J54,I54))</f>
        <v>2.2396209293501266</v>
      </c>
      <c r="I54" s="30">
        <f t="shared" si="10"/>
        <v>2.2396209293501266</v>
      </c>
      <c r="J54" s="30">
        <f t="shared" si="1"/>
        <v>2.2200934581181264</v>
      </c>
      <c r="K54" s="30">
        <f>IF(A54=0,"",IF('Cumulative Volumes Metric'!$AQ$17=FALSE,M54,L54))</f>
        <v>11.626568605974809</v>
      </c>
      <c r="L54" s="30">
        <f t="shared" si="11"/>
        <v>11.626568605974809</v>
      </c>
      <c r="M54" s="30">
        <f t="shared" si="2"/>
        <v>11.60704113474281</v>
      </c>
      <c r="N54" s="30">
        <f>IF(($E$8/25.4)+45+($E$9/25.4)&gt;989,"FALSE",IF(A54="","",IF('Cumulative Volumes Metric'!$AQ$17=FALSE,P54,O54)))</f>
        <v>457.60923158714434</v>
      </c>
      <c r="O54" s="30">
        <f t="shared" si="12"/>
        <v>457.60923158714434</v>
      </c>
      <c r="P54" s="30">
        <f>IF(A54=0,"",IF('Cumulative Volumes Metric'!$AQ$17=FALSE,(U54*$E$4)+(V54*$E$5),O54))</f>
        <v>457.60923158714434</v>
      </c>
      <c r="Q54" s="30">
        <f>IF(A54=0,"",(((25.4/1000)*'Metric Data'!$AC$4*'Metric Data'!$AC$5)-D54)*($E$6/100))</f>
        <v>1.9792290705818977E-2</v>
      </c>
      <c r="R54" s="30">
        <f t="shared" si="3"/>
        <v>1.9792290705818978</v>
      </c>
      <c r="S54" s="30">
        <f>IF(A54=0,"",(((25.4/1000)*'Metric Data'!$AC$5*'Metric Data'!$AC$7)-E54)*($E$6/100))</f>
        <v>2.4086438753622867E-2</v>
      </c>
      <c r="T54" s="30">
        <f t="shared" si="4"/>
        <v>0.24086438753622869</v>
      </c>
      <c r="U54" s="30">
        <f t="shared" si="5"/>
        <v>4.3858563341729022</v>
      </c>
      <c r="V54" s="30">
        <f t="shared" si="6"/>
        <v>1.8222971849342158</v>
      </c>
      <c r="W54" s="30">
        <f t="shared" si="7"/>
        <v>101.0414</v>
      </c>
      <c r="X54" s="32"/>
      <c r="Z54" s="2"/>
    </row>
    <row r="55" spans="1:27" x14ac:dyDescent="0.2">
      <c r="A55" s="34">
        <f t="shared" si="13"/>
        <v>40</v>
      </c>
      <c r="B55" s="34"/>
      <c r="C55" s="34">
        <f t="shared" si="8"/>
        <v>1016</v>
      </c>
      <c r="D55" s="83" cm="1">
        <f t="array" ref="D55">IF(A55=0," ",IF('Metric Data'!AG44&gt;=1,_xlfn.XLOOKUP('Metric Data'!AG44,Metric_Incremental[Height],_xlfn.XLOOKUP('Cumulative Volumes Metric'!$F$4,Metric_Incremental[#Headers],Metric_Incremental[])),0))</f>
        <v>9.3340449100948505E-2</v>
      </c>
      <c r="E55" s="83" cm="1">
        <f t="array" ref="E55">IF(A55=0," ",IF('Metric Data'!AG44&gt;=1,_xlfn.XLOOKUP('Metric Data'!AG44,Metric_Incremental[Height],_xlfn.XLOOKUP('Cumulative Volumes Metric'!$F$4&amp;"EC",Metric_Incremental[#Headers],Metric_Incremental[])),0))</f>
        <v>2.0455900891972287E-2</v>
      </c>
      <c r="F55" s="30">
        <f t="shared" si="9"/>
        <v>9.3340449100948497</v>
      </c>
      <c r="G55" s="30">
        <f t="shared" si="0"/>
        <v>0.20455900891972287</v>
      </c>
      <c r="H55" s="30">
        <f>IF(A55=0,"",IF('Cumulative Volumes Metric'!$AQ$17=FALSE,J55,I55))</f>
        <v>2.1789584323941704</v>
      </c>
      <c r="I55" s="30">
        <f t="shared" si="10"/>
        <v>2.1789584323941704</v>
      </c>
      <c r="J55" s="30">
        <f t="shared" si="1"/>
        <v>2.1594309611621707</v>
      </c>
      <c r="K55" s="30">
        <f>IF(A55=0,"",IF('Cumulative Volumes Metric'!$AQ$17=FALSE,M55,L55))</f>
        <v>11.717562351408743</v>
      </c>
      <c r="L55" s="30">
        <f t="shared" si="11"/>
        <v>11.717562351408743</v>
      </c>
      <c r="M55" s="30">
        <f t="shared" si="2"/>
        <v>11.698034880176744</v>
      </c>
      <c r="N55" s="30">
        <f>IF(($E$8/25.4)+45+($E$9/25.4)&gt;989,"FALSE",IF(A55="","",IF('Cumulative Volumes Metric'!$AQ$17=FALSE,P55,O55)))</f>
        <v>445.98266298116954</v>
      </c>
      <c r="O55" s="30">
        <f t="shared" si="12"/>
        <v>445.98266298116954</v>
      </c>
      <c r="P55" s="30">
        <f>IF(A55=0,"",IF('Cumulative Volumes Metric'!$AQ$17=FALSE,(U55*$E$4)+(V55*$E$5),O55))</f>
        <v>445.98266298116954</v>
      </c>
      <c r="Q55" s="30">
        <f>IF(A55=0,"",(((25.4/1000)*'Metric Data'!$AC$4*'Metric Data'!$AC$5)-D55)*($E$6/100))</f>
        <v>1.9211230759620598E-2</v>
      </c>
      <c r="R55" s="30">
        <f t="shared" si="3"/>
        <v>1.9211230759620599</v>
      </c>
      <c r="S55" s="30">
        <f>IF(A55=0,"",(((25.4/1000)*'Metric Data'!$AC$5*'Metric Data'!$AC$7)-E55)*($E$6/100))</f>
        <v>2.3830788520011078E-2</v>
      </c>
      <c r="T55" s="30">
        <f t="shared" si="4"/>
        <v>0.23830788520011079</v>
      </c>
      <c r="U55" s="30">
        <f t="shared" si="5"/>
        <v>4.2741762442316302</v>
      </c>
      <c r="V55" s="30">
        <f t="shared" si="6"/>
        <v>1.7783939708726502</v>
      </c>
      <c r="W55" s="30">
        <f t="shared" si="7"/>
        <v>101.01600000000001</v>
      </c>
      <c r="X55" s="32"/>
      <c r="Z55" s="2"/>
    </row>
    <row r="56" spans="1:27" x14ac:dyDescent="0.2">
      <c r="A56" s="34">
        <f t="shared" si="13"/>
        <v>39</v>
      </c>
      <c r="B56" s="34"/>
      <c r="C56" s="34">
        <f t="shared" si="8"/>
        <v>990.59999999999991</v>
      </c>
      <c r="D56" s="30" cm="1">
        <f t="array" ref="D56">IF(A56=0," ",IF('Metric Data'!AG45&gt;=1,_xlfn.XLOOKUP('Metric Data'!AG45,Metric_Incremental[Height],_xlfn.XLOOKUP('Cumulative Volumes Metric'!$F$4,Metric_Incremental[#Headers],Metric_Incremental[])),0))</f>
        <v>9.4736398697437357E-2</v>
      </c>
      <c r="E56" s="83" cm="1">
        <f t="array" ref="E56">IF(A56=0," ",IF('Metric Data'!AG45&gt;=1,_xlfn.XLOOKUP('Metric Data'!AG45,Metric_Incremental[Height],_xlfn.XLOOKUP('Cumulative Volumes Metric'!$F$4&amp;"EC",Metric_Incremental[#Headers],Metric_Incremental[])),0))</f>
        <v>2.1059807730426115E-2</v>
      </c>
      <c r="F56" s="30">
        <f t="shared" si="9"/>
        <v>9.4736398697437352</v>
      </c>
      <c r="G56" s="30">
        <f t="shared" si="0"/>
        <v>0.21059807730426117</v>
      </c>
      <c r="H56" s="30">
        <f>IF(A56=0,"",IF('Cumulative Volumes Metric'!$AQ$17=FALSE,J56,I56))</f>
        <v>2.1207048211808011</v>
      </c>
      <c r="I56" s="30">
        <f t="shared" si="10"/>
        <v>2.1207048211808011</v>
      </c>
      <c r="J56" s="30">
        <f t="shared" si="1"/>
        <v>2.1011773499488013</v>
      </c>
      <c r="K56" s="30">
        <f>IF(A56=0,"",IF('Cumulative Volumes Metric'!$AQ$17=FALSE,M56,L56))</f>
        <v>11.804942768228798</v>
      </c>
      <c r="L56" s="30">
        <f t="shared" si="11"/>
        <v>11.804942768228798</v>
      </c>
      <c r="M56" s="30">
        <f t="shared" si="2"/>
        <v>11.785415296996799</v>
      </c>
      <c r="N56" s="30">
        <f>IF(($E$8/25.4)+45+($E$9/25.4)&gt;989,"FALSE",IF(A56="","",IF('Cumulative Volumes Metric'!$AQ$17=FALSE,P56,O56)))</f>
        <v>434.26510062976081</v>
      </c>
      <c r="O56" s="30">
        <f t="shared" si="12"/>
        <v>434.26510062976081</v>
      </c>
      <c r="P56" s="30">
        <f>IF(A56=0,"",IF('Cumulative Volumes Metric'!$AQ$17=FALSE,(U56*$E$4)+(V56*$E$5),O56))</f>
        <v>434.26510062976081</v>
      </c>
      <c r="Q56" s="30">
        <f>IF(A56=0,"",(((25.4/1000)*'Metric Data'!$AC$4*'Metric Data'!$AC$5)-D56)*($E$6/100))</f>
        <v>1.8652850921025057E-2</v>
      </c>
      <c r="R56" s="30">
        <f t="shared" si="3"/>
        <v>1.8652850921025057</v>
      </c>
      <c r="S56" s="30">
        <f>IF(A56=0,"",(((25.4/1000)*'Metric Data'!$AC$5*'Metric Data'!$AC$7)-E56)*($E$6/100))</f>
        <v>2.3589225784629547E-2</v>
      </c>
      <c r="T56" s="30">
        <f t="shared" si="4"/>
        <v>0.23589225784629547</v>
      </c>
      <c r="U56" s="30">
        <f t="shared" si="5"/>
        <v>4.1616245643710608</v>
      </c>
      <c r="V56" s="30">
        <f t="shared" si="6"/>
        <v>1.7341072814606668</v>
      </c>
      <c r="W56" s="30">
        <f t="shared" si="7"/>
        <v>100.9906</v>
      </c>
      <c r="X56" s="32"/>
      <c r="Z56" s="127"/>
      <c r="AA56" s="15"/>
    </row>
    <row r="57" spans="1:27" x14ac:dyDescent="0.2">
      <c r="A57" s="34">
        <f t="shared" si="13"/>
        <v>38</v>
      </c>
      <c r="B57" s="34"/>
      <c r="C57" s="34">
        <f t="shared" si="8"/>
        <v>965.19999999999993</v>
      </c>
      <c r="D57" s="30" cm="1">
        <f t="array" ref="D57">IF(A57=0," ",IF('Metric Data'!AG46&gt;=1,_xlfn.XLOOKUP('Metric Data'!AG46,Metric_Incremental[Height],_xlfn.XLOOKUP('Cumulative Volumes Metric'!$F$4,Metric_Incremental[#Headers],Metric_Incremental[])),0))</f>
        <v>9.6081268016423776E-2</v>
      </c>
      <c r="E57" s="83" cm="1">
        <f t="array" ref="E57">IF(A57=0," ",IF('Metric Data'!AG46&gt;=1,_xlfn.XLOOKUP('Metric Data'!AG46,Metric_Incremental[Height],_xlfn.XLOOKUP('Cumulative Volumes Metric'!$F$4&amp;"EC",Metric_Incremental[#Headers],Metric_Incremental[])),0))</f>
        <v>2.1647063570720639E-2</v>
      </c>
      <c r="F57" s="30">
        <f t="shared" si="9"/>
        <v>9.6081268016423778</v>
      </c>
      <c r="G57" s="30">
        <f t="shared" si="0"/>
        <v>0.21647063570720637</v>
      </c>
      <c r="H57" s="30">
        <f>IF(A57=0,"",IF('Cumulative Volumes Metric'!$AQ$17=FALSE,J57,I57))</f>
        <v>2.0645610250601658</v>
      </c>
      <c r="I57" s="30">
        <f t="shared" si="10"/>
        <v>2.0645610250601658</v>
      </c>
      <c r="J57" s="30">
        <f t="shared" si="1"/>
        <v>2.0450335538281665</v>
      </c>
      <c r="K57" s="30">
        <f>IF(A57=0,"",IF('Cumulative Volumes Metric'!$AQ$17=FALSE,M57,L57))</f>
        <v>11.88915846240975</v>
      </c>
      <c r="L57" s="30">
        <f t="shared" si="11"/>
        <v>11.88915846240975</v>
      </c>
      <c r="M57" s="30">
        <f t="shared" si="2"/>
        <v>11.86963099117775</v>
      </c>
      <c r="N57" s="30">
        <f>IF(($E$8/25.4)+45+($E$9/25.4)&gt;989,"FALSE",IF(A57="","",IF('Cumulative Volumes Metric'!$AQ$17=FALSE,P57,O57)))</f>
        <v>422.46015786153202</v>
      </c>
      <c r="O57" s="30">
        <f t="shared" si="12"/>
        <v>422.46015786153202</v>
      </c>
      <c r="P57" s="30">
        <f>IF(A57=0,"",IF('Cumulative Volumes Metric'!$AQ$17=FALSE,(U57*$E$4)+(V57*$E$5),O57))</f>
        <v>422.46015786153202</v>
      </c>
      <c r="Q57" s="30">
        <f>IF(A57=0,"",(((25.4/1000)*'Metric Data'!$AC$4*'Metric Data'!$AC$5)-D57)*($E$6/100))</f>
        <v>1.8114903193430489E-2</v>
      </c>
      <c r="R57" s="30">
        <f t="shared" si="3"/>
        <v>1.8114903193430489</v>
      </c>
      <c r="S57" s="30">
        <f>IF(A57=0,"",(((25.4/1000)*'Metric Data'!$AC$5*'Metric Data'!$AC$7)-E57)*($E$6/100))</f>
        <v>2.3354323448511738E-2</v>
      </c>
      <c r="T57" s="30">
        <f t="shared" si="4"/>
        <v>0.23354323448511738</v>
      </c>
      <c r="U57" s="30">
        <f t="shared" si="5"/>
        <v>4.0482353147525991</v>
      </c>
      <c r="V57" s="30">
        <f t="shared" si="6"/>
        <v>1.6894582479456113</v>
      </c>
      <c r="W57" s="30">
        <f t="shared" si="7"/>
        <v>100.9652</v>
      </c>
      <c r="X57" s="32"/>
    </row>
    <row r="58" spans="1:27" x14ac:dyDescent="0.2">
      <c r="A58" s="34">
        <f t="shared" si="13"/>
        <v>37</v>
      </c>
      <c r="B58" s="34"/>
      <c r="C58" s="34">
        <f t="shared" si="8"/>
        <v>939.8</v>
      </c>
      <c r="D58" s="30" cm="1">
        <f t="array" ref="D58">IF(A58=0," ",IF('Metric Data'!AG47&gt;=1,_xlfn.XLOOKUP('Metric Data'!AG47,Metric_Incremental[Height],_xlfn.XLOOKUP('Cumulative Volumes Metric'!$F$4,Metric_Incremental[#Headers],Metric_Incremental[])),0))</f>
        <v>9.7376511963754783E-2</v>
      </c>
      <c r="E58" s="83" cm="1">
        <f t="array" ref="E58">IF(A58=0," ",IF('Metric Data'!AG47&gt;=1,_xlfn.XLOOKUP('Metric Data'!AG47,Metric_Incremental[Height],_xlfn.XLOOKUP('Cumulative Volumes Metric'!$F$4&amp;"EC",Metric_Incremental[#Headers],Metric_Incremental[])),0))</f>
        <v>2.2243212232762297E-2</v>
      </c>
      <c r="F58" s="30">
        <f t="shared" si="9"/>
        <v>9.737651196375479</v>
      </c>
      <c r="G58" s="30">
        <f t="shared" si="0"/>
        <v>0.22243212232762297</v>
      </c>
      <c r="H58" s="30">
        <f>IF(A58=0,"",IF('Cumulative Volumes Metric'!$AQ$17=FALSE,J58,I58))</f>
        <v>2.0103666725187588</v>
      </c>
      <c r="I58" s="30">
        <f t="shared" si="10"/>
        <v>2.0103666725187588</v>
      </c>
      <c r="J58" s="30">
        <f t="shared" si="1"/>
        <v>1.9908392012867591</v>
      </c>
      <c r="K58" s="30">
        <f>IF(A58=0,"",IF('Cumulative Volumes Metric'!$AQ$17=FALSE,M58,L58))</f>
        <v>11.97044999122186</v>
      </c>
      <c r="L58" s="30">
        <f t="shared" si="11"/>
        <v>11.97044999122186</v>
      </c>
      <c r="M58" s="30">
        <f t="shared" si="2"/>
        <v>11.950922519989861</v>
      </c>
      <c r="N58" s="30">
        <f>IF(($E$8/25.4)+45+($E$9/25.4)&gt;989,"FALSE",IF(A58="","",IF('Cumulative Volumes Metric'!$AQ$17=FALSE,P58,O58)))</f>
        <v>410.57099939912229</v>
      </c>
      <c r="O58" s="30">
        <f t="shared" si="12"/>
        <v>410.57099939912229</v>
      </c>
      <c r="P58" s="30">
        <f>IF(A58=0,"",IF('Cumulative Volumes Metric'!$AQ$17=FALSE,(U58*$E$4)+(V58*$E$5),O58))</f>
        <v>410.57099939912229</v>
      </c>
      <c r="Q58" s="30">
        <f>IF(A58=0,"",(((25.4/1000)*'Metric Data'!$AC$4*'Metric Data'!$AC$5)-D58)*($E$6/100))</f>
        <v>1.7596805614498084E-2</v>
      </c>
      <c r="R58" s="30">
        <f t="shared" si="3"/>
        <v>1.7596805614498083</v>
      </c>
      <c r="S58" s="30">
        <f>IF(A58=0,"",(((25.4/1000)*'Metric Data'!$AC$5*'Metric Data'!$AC$7)-E58)*($E$6/100))</f>
        <v>2.3115863983695074E-2</v>
      </c>
      <c r="T58" s="30">
        <f t="shared" si="4"/>
        <v>0.23115863983695073</v>
      </c>
      <c r="U58" s="30">
        <f t="shared" si="5"/>
        <v>3.9340391435427446</v>
      </c>
      <c r="V58" s="30">
        <f t="shared" si="6"/>
        <v>1.644456860926379</v>
      </c>
      <c r="W58" s="30">
        <f t="shared" si="7"/>
        <v>100.93980000000001</v>
      </c>
      <c r="X58" s="32"/>
    </row>
    <row r="59" spans="1:27" x14ac:dyDescent="0.2">
      <c r="A59" s="34">
        <f t="shared" si="13"/>
        <v>36</v>
      </c>
      <c r="B59" s="34"/>
      <c r="C59" s="34">
        <f t="shared" si="8"/>
        <v>914.4</v>
      </c>
      <c r="D59" s="30" cm="1">
        <f t="array" ref="D59">IF(A59=0," ",IF('Metric Data'!AG48&gt;=1,_xlfn.XLOOKUP('Metric Data'!AG48,Metric_Incremental[Height],_xlfn.XLOOKUP('Cumulative Volumes Metric'!$F$4,Metric_Incremental[#Headers],Metric_Incremental[])),0))</f>
        <v>9.8623255840294188E-2</v>
      </c>
      <c r="E59" s="83" cm="1">
        <f t="array" ref="E59">IF(A59=0," ",IF('Metric Data'!AG48&gt;=1,_xlfn.XLOOKUP('Metric Data'!AG48,Metric_Incremental[Height],_xlfn.XLOOKUP('Cumulative Volumes Metric'!$F$4&amp;"EC",Metric_Incremental[#Headers],Metric_Incremental[])),0))</f>
        <v>2.2729755911085982E-2</v>
      </c>
      <c r="F59" s="30">
        <f t="shared" si="9"/>
        <v>9.8623255840294188</v>
      </c>
      <c r="G59" s="30">
        <f t="shared" si="0"/>
        <v>0.2272975591108598</v>
      </c>
      <c r="H59" s="30">
        <f>IF(A59=0,"",IF('Cumulative Volumes Metric'!$AQ$17=FALSE,J59,I59))</f>
        <v>1.9585507427438884</v>
      </c>
      <c r="I59" s="30">
        <f t="shared" si="10"/>
        <v>1.9585507427438884</v>
      </c>
      <c r="J59" s="30">
        <f t="shared" si="1"/>
        <v>1.9390232715118885</v>
      </c>
      <c r="K59" s="30">
        <f>IF(A59=0,"",IF('Cumulative Volumes Metric'!$AQ$17=FALSE,M59,L59))</f>
        <v>12.048173885884166</v>
      </c>
      <c r="L59" s="30">
        <f t="shared" si="11"/>
        <v>12.048173885884166</v>
      </c>
      <c r="M59" s="30">
        <f t="shared" si="2"/>
        <v>12.028646414652167</v>
      </c>
      <c r="N59" s="30">
        <f>IF(($E$8/25.4)+45+($E$9/25.4)&gt;989,"FALSE",IF(A59="","",IF('Cumulative Volumes Metric'!$AQ$17=FALSE,P59,O59)))</f>
        <v>398.60054940790042</v>
      </c>
      <c r="O59" s="30">
        <f t="shared" si="12"/>
        <v>398.60054940790042</v>
      </c>
      <c r="P59" s="30">
        <f>IF(A59=0,"",IF('Cumulative Volumes Metric'!$AQ$17=FALSE,(U59*$E$4)+(V59*$E$5),O59))</f>
        <v>398.60054940790042</v>
      </c>
      <c r="Q59" s="30">
        <f>IF(A59=0,"",(((25.4/1000)*'Metric Data'!$AC$4*'Metric Data'!$AC$5)-D59)*($E$6/100))</f>
        <v>1.7098108063882324E-2</v>
      </c>
      <c r="R59" s="30">
        <f t="shared" si="3"/>
        <v>1.7098108063882325</v>
      </c>
      <c r="S59" s="30">
        <f>IF(A59=0,"",(((25.4/1000)*'Metric Data'!$AC$5*'Metric Data'!$AC$7)-E59)*($E$6/100))</f>
        <v>2.2921246512365601E-2</v>
      </c>
      <c r="T59" s="30">
        <f t="shared" si="4"/>
        <v>0.22921246512365601</v>
      </c>
      <c r="U59" s="30">
        <f t="shared" si="5"/>
        <v>3.8190658259644921</v>
      </c>
      <c r="V59" s="30">
        <f t="shared" si="6"/>
        <v>1.5990977847099217</v>
      </c>
      <c r="W59" s="30">
        <f t="shared" si="7"/>
        <v>100.9144</v>
      </c>
      <c r="X59" s="32"/>
    </row>
    <row r="60" spans="1:27" x14ac:dyDescent="0.2">
      <c r="A60" s="34">
        <f t="shared" si="13"/>
        <v>35</v>
      </c>
      <c r="B60" s="34"/>
      <c r="C60" s="34">
        <f t="shared" si="8"/>
        <v>889</v>
      </c>
      <c r="D60" s="30" cm="1">
        <f t="array" ref="D60">IF(A60=0," ",IF('Metric Data'!AG49&gt;=1,_xlfn.XLOOKUP('Metric Data'!AG49,Metric_Incremental[Height],_xlfn.XLOOKUP('Cumulative Volumes Metric'!$F$4,Metric_Incremental[#Headers],Metric_Incremental[])),0))</f>
        <v>9.9826056349992934E-2</v>
      </c>
      <c r="E60" s="83" cm="1">
        <f t="array" ref="E60">IF(A60=0," ",IF('Metric Data'!AG49&gt;=1,_xlfn.XLOOKUP('Metric Data'!AG49,Metric_Incremental[Height],_xlfn.XLOOKUP('Cumulative Volumes Metric'!$F$4&amp;"EC",Metric_Incremental[#Headers],Metric_Incremental[])),0))</f>
        <v>2.3218160838170698E-2</v>
      </c>
      <c r="F60" s="30">
        <f t="shared" si="9"/>
        <v>9.9826056349992935</v>
      </c>
      <c r="G60" s="30">
        <f t="shared" si="0"/>
        <v>0.23218160838170698</v>
      </c>
      <c r="H60" s="30">
        <f>IF(A60=0,"",IF('Cumulative Volumes Metric'!$AQ$17=FALSE,J60,I60))</f>
        <v>1.9084851026475995</v>
      </c>
      <c r="I60" s="30">
        <f t="shared" si="10"/>
        <v>1.9084851026475995</v>
      </c>
      <c r="J60" s="30">
        <f t="shared" si="1"/>
        <v>1.8889576314155996</v>
      </c>
      <c r="K60" s="30">
        <f>IF(A60=0,"",IF('Cumulative Volumes Metric'!$AQ$17=FALSE,M60,L60))</f>
        <v>12.1232723460286</v>
      </c>
      <c r="L60" s="30">
        <f t="shared" si="11"/>
        <v>12.1232723460286</v>
      </c>
      <c r="M60" s="30">
        <f t="shared" si="2"/>
        <v>12.1037448747966</v>
      </c>
      <c r="N60" s="30">
        <f>IF(($E$8/25.4)+45+($E$9/25.4)&gt;989,"FALSE",IF(A60="","",IF('Cumulative Volumes Metric'!$AQ$17=FALSE,P60,O60)))</f>
        <v>386.55237552201623</v>
      </c>
      <c r="O60" s="30">
        <f t="shared" si="12"/>
        <v>386.55237552201623</v>
      </c>
      <c r="P60" s="30">
        <f>IF(A60=0,"",IF('Cumulative Volumes Metric'!$AQ$17=FALSE,(U60*$E$4)+(V60*$E$5),O60))</f>
        <v>386.55237552201623</v>
      </c>
      <c r="Q60" s="30">
        <f>IF(A60=0,"",(((25.4/1000)*'Metric Data'!$AC$4*'Metric Data'!$AC$5)-D60)*($E$6/100))</f>
        <v>1.6616987860002826E-2</v>
      </c>
      <c r="R60" s="30">
        <f t="shared" si="3"/>
        <v>1.6616987860002825</v>
      </c>
      <c r="S60" s="30">
        <f>IF(A60=0,"",(((25.4/1000)*'Metric Data'!$AC$5*'Metric Data'!$AC$7)-E60)*($E$6/100))</f>
        <v>2.272588454153171E-2</v>
      </c>
      <c r="T60" s="30">
        <f t="shared" si="4"/>
        <v>0.2272588454153171</v>
      </c>
      <c r="U60" s="30">
        <f t="shared" si="5"/>
        <v>3.7033444620603158</v>
      </c>
      <c r="V60" s="30">
        <f t="shared" si="6"/>
        <v>1.5534467822864702</v>
      </c>
      <c r="W60" s="30">
        <f t="shared" si="7"/>
        <v>100.889</v>
      </c>
      <c r="X60" s="32"/>
    </row>
    <row r="61" spans="1:27" x14ac:dyDescent="0.2">
      <c r="A61" s="34">
        <f t="shared" si="13"/>
        <v>34</v>
      </c>
      <c r="B61" s="34"/>
      <c r="C61" s="34">
        <f t="shared" si="8"/>
        <v>863.59999999999991</v>
      </c>
      <c r="D61" s="30" cm="1">
        <f t="array" ref="D61">IF(A61=0," ",IF('Metric Data'!AG50&gt;=1,_xlfn.XLOOKUP('Metric Data'!AG50,Metric_Incremental[Height],_xlfn.XLOOKUP('Cumulative Volumes Metric'!$F$4,Metric_Incremental[#Headers],Metric_Incremental[])),0))</f>
        <v>0.10098182755203165</v>
      </c>
      <c r="E61" s="83" cm="1">
        <f t="array" ref="E61">IF(A61=0," ",IF('Metric Data'!AG50&gt;=1,_xlfn.XLOOKUP('Metric Data'!AG50,Metric_Incremental[Height],_xlfn.XLOOKUP('Cumulative Volumes Metric'!$F$4&amp;"EC",Metric_Incremental[#Headers],Metric_Incremental[])),0))</f>
        <v>2.3743714285714271E-2</v>
      </c>
      <c r="F61" s="30">
        <f t="shared" si="9"/>
        <v>10.098182755203165</v>
      </c>
      <c r="G61" s="30">
        <f t="shared" si="0"/>
        <v>0.23743714285714271</v>
      </c>
      <c r="H61" s="30">
        <f>IF(A61=0,"",IF('Cumulative Volumes Metric'!$AQ$17=FALSE,J61,I61))</f>
        <v>1.8601520407758763</v>
      </c>
      <c r="I61" s="30">
        <f t="shared" si="10"/>
        <v>1.8601520407758763</v>
      </c>
      <c r="J61" s="30">
        <f t="shared" si="1"/>
        <v>1.8406245695438763</v>
      </c>
      <c r="K61" s="30">
        <f>IF(A61=0,"",IF('Cumulative Volumes Metric'!$AQ$17=FALSE,M61,L61))</f>
        <v>12.195771938836184</v>
      </c>
      <c r="L61" s="30">
        <f t="shared" si="11"/>
        <v>12.195771938836184</v>
      </c>
      <c r="M61" s="30">
        <f t="shared" si="2"/>
        <v>12.176244467604185</v>
      </c>
      <c r="N61" s="30">
        <f>IF(($E$8/25.4)+45+($E$9/25.4)&gt;989,"FALSE",IF(A61="","",IF('Cumulative Volumes Metric'!$AQ$17=FALSE,P61,O61)))</f>
        <v>374.42910317598762</v>
      </c>
      <c r="O61" s="30">
        <f t="shared" si="12"/>
        <v>374.42910317598762</v>
      </c>
      <c r="P61" s="30">
        <f>IF(A61=0,"",IF('Cumulative Volumes Metric'!$AQ$17=FALSE,(U61*$E$4)+(V61*$E$5),O61))</f>
        <v>374.42910317598762</v>
      </c>
      <c r="Q61" s="30">
        <f>IF(A61=0,"",(((25.4/1000)*'Metric Data'!$AC$4*'Metric Data'!$AC$5)-D61)*($E$6/100))</f>
        <v>1.6154679379187336E-2</v>
      </c>
      <c r="R61" s="30">
        <f t="shared" si="3"/>
        <v>1.6154679379187336</v>
      </c>
      <c r="S61" s="30">
        <f>IF(A61=0,"",(((25.4/1000)*'Metric Data'!$AC$5*'Metric Data'!$AC$7)-E61)*($E$6/100))</f>
        <v>2.2515663162514285E-2</v>
      </c>
      <c r="T61" s="30">
        <f t="shared" si="4"/>
        <v>0.22515663162514285</v>
      </c>
      <c r="U61" s="30">
        <f t="shared" si="5"/>
        <v>3.5869014178503202</v>
      </c>
      <c r="V61" s="30">
        <f t="shared" si="6"/>
        <v>1.5075027369067677</v>
      </c>
      <c r="W61" s="30">
        <f t="shared" si="7"/>
        <v>100.86360000000001</v>
      </c>
      <c r="X61" s="32"/>
    </row>
    <row r="62" spans="1:27" x14ac:dyDescent="0.2">
      <c r="A62" s="34">
        <f t="shared" si="13"/>
        <v>33</v>
      </c>
      <c r="B62" s="34"/>
      <c r="C62" s="34">
        <f t="shared" si="8"/>
        <v>838.19999999999993</v>
      </c>
      <c r="D62" s="30" cm="1">
        <f t="array" ref="D62">IF(A62=0," ",IF('Metric Data'!AG51&gt;=1,_xlfn.XLOOKUP('Metric Data'!AG51,Metric_Incremental[Height],_xlfn.XLOOKUP('Cumulative Volumes Metric'!$F$4,Metric_Incremental[#Headers],Metric_Incremental[])),0))</f>
        <v>0.10209779442163418</v>
      </c>
      <c r="E62" s="83" cm="1">
        <f t="array" ref="E62">IF(A62=0," ",IF('Metric Data'!AG51&gt;=1,_xlfn.XLOOKUP('Metric Data'!AG51,Metric_Incremental[Height],_xlfn.XLOOKUP('Cumulative Volumes Metric'!$F$4&amp;"EC",Metric_Incremental[#Headers],Metric_Incremental[])),0))</f>
        <v>2.4104535466515645E-2</v>
      </c>
      <c r="F62" s="30">
        <f t="shared" si="9"/>
        <v>10.209779442163418</v>
      </c>
      <c r="G62" s="30">
        <f t="shared" si="0"/>
        <v>0.24104535466515645</v>
      </c>
      <c r="H62" s="30">
        <f>IF(A62=0,"",IF('Cumulative Volumes Metric'!$AQ$17=FALSE,J62,I62))</f>
        <v>1.8140700812685702</v>
      </c>
      <c r="I62" s="30">
        <f t="shared" si="10"/>
        <v>1.8140700812685702</v>
      </c>
      <c r="J62" s="30">
        <f t="shared" si="1"/>
        <v>1.79454261003657</v>
      </c>
      <c r="K62" s="30">
        <f>IF(A62=0,"",IF('Cumulative Volumes Metric'!$AQ$17=FALSE,M62,L62))</f>
        <v>12.264894878097143</v>
      </c>
      <c r="L62" s="30">
        <f t="shared" si="11"/>
        <v>12.264894878097143</v>
      </c>
      <c r="M62" s="30">
        <f t="shared" si="2"/>
        <v>12.245367406865144</v>
      </c>
      <c r="N62" s="30">
        <f>IF(($E$8/25.4)+45+($E$9/25.4)&gt;989,"FALSE",IF(A62="","",IF('Cumulative Volumes Metric'!$AQ$17=FALSE,P62,O62)))</f>
        <v>362.23333123715145</v>
      </c>
      <c r="O62" s="30">
        <f t="shared" si="12"/>
        <v>362.23333123715145</v>
      </c>
      <c r="P62" s="30">
        <f>IF(A62=0,"",IF('Cumulative Volumes Metric'!$AQ$17=FALSE,(U62*$E$4)+(V62*$E$5),O62))</f>
        <v>362.23333123715145</v>
      </c>
      <c r="Q62" s="30">
        <f>IF(A62=0,"",(((25.4/1000)*'Metric Data'!$AC$4*'Metric Data'!$AC$5)-D62)*($E$6/100))</f>
        <v>1.5708292631346328E-2</v>
      </c>
      <c r="R62" s="30">
        <f t="shared" si="3"/>
        <v>1.5708292631346328</v>
      </c>
      <c r="S62" s="30">
        <f>IF(A62=0,"",(((25.4/1000)*'Metric Data'!$AC$5*'Metric Data'!$AC$7)-E62)*($E$6/100))</f>
        <v>2.2371334690193735E-2</v>
      </c>
      <c r="T62" s="30">
        <f t="shared" si="4"/>
        <v>0.22371334690193734</v>
      </c>
      <c r="U62" s="30">
        <f t="shared" si="5"/>
        <v>3.4697649109191011</v>
      </c>
      <c r="V62" s="30">
        <f t="shared" si="6"/>
        <v>1.4612433594585392</v>
      </c>
      <c r="W62" s="30">
        <f t="shared" si="7"/>
        <v>100.8382</v>
      </c>
      <c r="X62" s="32"/>
    </row>
    <row r="63" spans="1:27" x14ac:dyDescent="0.2">
      <c r="A63" s="34">
        <f t="shared" si="13"/>
        <v>32</v>
      </c>
      <c r="B63" s="34"/>
      <c r="C63" s="34">
        <f t="shared" si="8"/>
        <v>812.8</v>
      </c>
      <c r="D63" s="30" cm="1">
        <f t="array" ref="D63">IF(A63=0," ",IF('Metric Data'!AG52&gt;=1,_xlfn.XLOOKUP('Metric Data'!AG52,Metric_Incremental[Height],_xlfn.XLOOKUP('Cumulative Volumes Metric'!$F$4,Metric_Incremental[#Headers],Metric_Incremental[])),0))</f>
        <v>0.10317083703808551</v>
      </c>
      <c r="E63" s="83" cm="1">
        <f t="array" ref="E63">IF(A63=0," ",IF('Metric Data'!AG52&gt;=1,_xlfn.XLOOKUP('Metric Data'!AG52,Metric_Incremental[Height],_xlfn.XLOOKUP('Cumulative Volumes Metric'!$F$4&amp;"EC",Metric_Incremental[#Headers],Metric_Incremental[])),0))</f>
        <v>2.4338602010477144E-2</v>
      </c>
      <c r="F63" s="30">
        <f t="shared" si="9"/>
        <v>10.317083703808551</v>
      </c>
      <c r="G63" s="30">
        <f t="shared" si="0"/>
        <v>0.24338602010477145</v>
      </c>
      <c r="H63" s="30">
        <f>IF(A63=0,"",IF('Cumulative Volumes Metric'!$AQ$17=FALSE,J63,I63))</f>
        <v>1.7702121104346702</v>
      </c>
      <c r="I63" s="30">
        <f t="shared" si="10"/>
        <v>1.7702121104346702</v>
      </c>
      <c r="J63" s="30">
        <f t="shared" si="1"/>
        <v>1.7506846392026709</v>
      </c>
      <c r="K63" s="30">
        <f>IF(A63=0,"",IF('Cumulative Volumes Metric'!$AQ$17=FALSE,M63,L63))</f>
        <v>12.330681834347994</v>
      </c>
      <c r="L63" s="30">
        <f t="shared" si="11"/>
        <v>12.330681834347994</v>
      </c>
      <c r="M63" s="30">
        <f t="shared" si="2"/>
        <v>12.311154363115994</v>
      </c>
      <c r="N63" s="30">
        <f>IF(($E$8/25.4)+45+($E$9/25.4)&gt;989,"FALSE",IF(A63="","",IF('Cumulative Volumes Metric'!$AQ$17=FALSE,P63,O63)))</f>
        <v>349.96843635905429</v>
      </c>
      <c r="O63" s="30">
        <f t="shared" si="12"/>
        <v>349.96843635905429</v>
      </c>
      <c r="P63" s="30">
        <f>IF(A63=0,"",IF('Cumulative Volumes Metric'!$AQ$17=FALSE,(U63*$E$4)+(V63*$E$5),O63))</f>
        <v>349.96843635905429</v>
      </c>
      <c r="Q63" s="30">
        <f>IF(A63=0,"",(((25.4/1000)*'Metric Data'!$AC$4*'Metric Data'!$AC$5)-D63)*($E$6/100))</f>
        <v>1.5279075584765794E-2</v>
      </c>
      <c r="R63" s="30">
        <f t="shared" si="3"/>
        <v>1.5279075584765796</v>
      </c>
      <c r="S63" s="30">
        <f>IF(A63=0,"",(((25.4/1000)*'Metric Data'!$AC$5*'Metric Data'!$AC$7)-E63)*($E$6/100))</f>
        <v>2.2277708072609134E-2</v>
      </c>
      <c r="T63" s="30">
        <f t="shared" si="4"/>
        <v>0.22277708072609134</v>
      </c>
      <c r="U63" s="30">
        <f t="shared" si="5"/>
        <v>3.3519588238661204</v>
      </c>
      <c r="V63" s="30">
        <f t="shared" si="6"/>
        <v>1.4147674893018298</v>
      </c>
      <c r="W63" s="30">
        <f t="shared" si="7"/>
        <v>100.8128</v>
      </c>
      <c r="X63" s="32"/>
    </row>
    <row r="64" spans="1:27" x14ac:dyDescent="0.2">
      <c r="A64" s="34">
        <f t="shared" si="13"/>
        <v>31</v>
      </c>
      <c r="B64" s="34"/>
      <c r="C64" s="34">
        <f t="shared" si="8"/>
        <v>787.4</v>
      </c>
      <c r="D64" s="30" cm="1">
        <f t="array" ref="D64">IF(A64=0," ",IF('Metric Data'!AG53&gt;=1,_xlfn.XLOOKUP('Metric Data'!AG53,Metric_Incremental[Height],_xlfn.XLOOKUP('Cumulative Volumes Metric'!$F$4,Metric_Incremental[#Headers],Metric_Incremental[])),0))</f>
        <v>0.10420340365283906</v>
      </c>
      <c r="E64" s="83" cm="1">
        <f t="array" ref="E64">IF(A64=0," ",IF('Metric Data'!AG53&gt;=1,_xlfn.XLOOKUP('Metric Data'!AG53,Metric_Incremental[Height],_xlfn.XLOOKUP('Cumulative Volumes Metric'!$F$4&amp;"EC",Metric_Incremental[#Headers],Metric_Incremental[])),0))</f>
        <v>2.5186301288404416E-2</v>
      </c>
      <c r="F64" s="30">
        <f t="shared" si="9"/>
        <v>10.420340365283906</v>
      </c>
      <c r="G64" s="30">
        <f t="shared" si="0"/>
        <v>0.25186301288404417</v>
      </c>
      <c r="H64" s="30">
        <f>IF(A64=0,"",IF('Cumulative Volumes Metric'!$AQ$17=FALSE,J64,I64))</f>
        <v>1.7255186487328196</v>
      </c>
      <c r="I64" s="30">
        <f t="shared" si="10"/>
        <v>1.7255186487328196</v>
      </c>
      <c r="J64" s="30">
        <f t="shared" si="1"/>
        <v>1.7059911775008199</v>
      </c>
      <c r="K64" s="30">
        <f>IF(A64=0,"",IF('Cumulative Volumes Metric'!$AQ$17=FALSE,M64,L64))</f>
        <v>12.39772202690077</v>
      </c>
      <c r="L64" s="30">
        <f t="shared" si="11"/>
        <v>12.39772202690077</v>
      </c>
      <c r="M64" s="30">
        <f t="shared" si="2"/>
        <v>12.37819455566877</v>
      </c>
      <c r="N64" s="30">
        <f>IF(($E$8/25.4)+45+($E$9/25.4)&gt;989,"FALSE",IF(A64="","",IF('Cumulative Volumes Metric'!$AQ$17=FALSE,P64,O64)))</f>
        <v>337.63775452470628</v>
      </c>
      <c r="O64" s="30">
        <f t="shared" si="12"/>
        <v>337.63775452470628</v>
      </c>
      <c r="P64" s="30">
        <f>IF(A64=0,"",IF('Cumulative Volumes Metric'!$AQ$17=FALSE,(U64*$E$4)+(V64*$E$5),O64))</f>
        <v>337.63775452470628</v>
      </c>
      <c r="Q64" s="30">
        <f>IF(A64=0,"",(((25.4/1000)*'Metric Data'!$AC$4*'Metric Data'!$AC$5)-D64)*($E$6/100))</f>
        <v>1.4866048938864375E-2</v>
      </c>
      <c r="R64" s="30">
        <f t="shared" si="3"/>
        <v>1.4866048938864376</v>
      </c>
      <c r="S64" s="30">
        <f>IF(A64=0,"",(((25.4/1000)*'Metric Data'!$AC$5*'Metric Data'!$AC$7)-E64)*($E$6/100))</f>
        <v>2.1938628361438225E-2</v>
      </c>
      <c r="T64" s="30">
        <f t="shared" si="4"/>
        <v>0.21938628361438225</v>
      </c>
      <c r="U64" s="30">
        <f t="shared" si="5"/>
        <v>3.2335089112432693</v>
      </c>
      <c r="V64" s="30">
        <f t="shared" si="6"/>
        <v>1.3681511792187435</v>
      </c>
      <c r="W64" s="30">
        <f t="shared" si="7"/>
        <v>100.78740000000001</v>
      </c>
      <c r="X64" s="32"/>
    </row>
    <row r="65" spans="1:24" x14ac:dyDescent="0.2">
      <c r="A65" s="34">
        <f t="shared" si="13"/>
        <v>30</v>
      </c>
      <c r="B65" s="34"/>
      <c r="C65" s="34">
        <f t="shared" si="8"/>
        <v>762</v>
      </c>
      <c r="D65" s="30" cm="1">
        <f t="array" ref="D65">IF(A65=0," ",IF('Metric Data'!AG54&gt;=1,_xlfn.XLOOKUP('Metric Data'!AG54,Metric_Incremental[Height],_xlfn.XLOOKUP('Cumulative Volumes Metric'!$F$4,Metric_Incremental[#Headers],Metric_Incremental[])),0))</f>
        <v>0.10519599575251305</v>
      </c>
      <c r="E65" s="83" cm="1">
        <f t="array" ref="E65">IF(A65=0," ",IF('Metric Data'!AG54&gt;=1,_xlfn.XLOOKUP('Metric Data'!AG54,Metric_Incremental[Height],_xlfn.XLOOKUP('Cumulative Volumes Metric'!$F$4&amp;"EC",Metric_Incremental[#Headers],Metric_Incremental[])),0))</f>
        <v>2.5605019396856839E-2</v>
      </c>
      <c r="F65" s="30">
        <f t="shared" si="9"/>
        <v>10.519599575251306</v>
      </c>
      <c r="G65" s="30">
        <f t="shared" si="0"/>
        <v>0.25605019396856837</v>
      </c>
      <c r="H65" s="30">
        <f>IF(A65=0,"",IF('Cumulative Volumes Metric'!$AQ$17=FALSE,J65,I65))</f>
        <v>1.6841400923120504</v>
      </c>
      <c r="I65" s="30">
        <f t="shared" si="10"/>
        <v>1.6841400923120504</v>
      </c>
      <c r="J65" s="30">
        <f t="shared" si="1"/>
        <v>1.6646126210800503</v>
      </c>
      <c r="K65" s="30">
        <f>IF(A65=0,"",IF('Cumulative Volumes Metric'!$AQ$17=FALSE,M65,L65))</f>
        <v>12.459789861531924</v>
      </c>
      <c r="L65" s="30">
        <f t="shared" si="11"/>
        <v>12.459789861531924</v>
      </c>
      <c r="M65" s="30">
        <f t="shared" si="2"/>
        <v>12.440262390299923</v>
      </c>
      <c r="N65" s="30">
        <f>IF(($E$8/25.4)+45+($E$9/25.4)&gt;989,"FALSE",IF(A65="","",IF('Cumulative Volumes Metric'!$AQ$17=FALSE,P65,O65)))</f>
        <v>325.24003249780549</v>
      </c>
      <c r="O65" s="30">
        <f t="shared" si="12"/>
        <v>325.24003249780549</v>
      </c>
      <c r="P65" s="30">
        <f>IF(A65=0,"",IF('Cumulative Volumes Metric'!$AQ$17=FALSE,(U65*$E$4)+(V65*$E$5),O65))</f>
        <v>325.24003249780549</v>
      </c>
      <c r="Q65" s="30">
        <f>IF(A65=0,"",(((25.4/1000)*'Metric Data'!$AC$4*'Metric Data'!$AC$5)-D65)*($E$6/100))</f>
        <v>1.4469012098994777E-2</v>
      </c>
      <c r="R65" s="30">
        <f t="shared" si="3"/>
        <v>1.4469012098994778</v>
      </c>
      <c r="S65" s="30">
        <f>IF(A65=0,"",(((25.4/1000)*'Metric Data'!$AC$5*'Metric Data'!$AC$7)-E65)*($E$6/100))</f>
        <v>2.1771141118057256E-2</v>
      </c>
      <c r="T65" s="30">
        <f t="shared" si="4"/>
        <v>0.21771141118057255</v>
      </c>
      <c r="U65" s="30">
        <f t="shared" si="5"/>
        <v>3.1144394586515656</v>
      </c>
      <c r="V65" s="30">
        <f t="shared" si="6"/>
        <v>1.3210262495689009</v>
      </c>
      <c r="W65" s="30">
        <f t="shared" si="7"/>
        <v>100.762</v>
      </c>
      <c r="X65" s="32"/>
    </row>
    <row r="66" spans="1:24" x14ac:dyDescent="0.2">
      <c r="A66" s="34">
        <f t="shared" si="13"/>
        <v>29</v>
      </c>
      <c r="B66" s="34"/>
      <c r="C66" s="34">
        <f t="shared" si="8"/>
        <v>736.59999999999991</v>
      </c>
      <c r="D66" s="30" cm="1">
        <f t="array" ref="D66">IF(A66=0," ",IF('Metric Data'!AG55&gt;=1,_xlfn.XLOOKUP('Metric Data'!AG55,Metric_Incremental[Height],_xlfn.XLOOKUP('Cumulative Volumes Metric'!$F$4,Metric_Incremental[#Headers],Metric_Incremental[])),0))</f>
        <v>0.10615008806456175</v>
      </c>
      <c r="E66" s="83" cm="1">
        <f t="array" ref="E66">IF(A66=0," ",IF('Metric Data'!AG55&gt;=1,_xlfn.XLOOKUP('Metric Data'!AG55,Metric_Incremental[Height],_xlfn.XLOOKUP('Cumulative Volumes Metric'!$F$4&amp;"EC",Metric_Incremental[#Headers],Metric_Incremental[])),0))</f>
        <v>2.5973384114398999E-2</v>
      </c>
      <c r="F66" s="30">
        <f t="shared" si="9"/>
        <v>10.615008806456174</v>
      </c>
      <c r="G66" s="30">
        <f t="shared" si="0"/>
        <v>0.25973384114399001</v>
      </c>
      <c r="H66" s="30">
        <f>IF(A66=0,"",IF('Cumulative Volumes Metric'!$AQ$17=FALSE,J66,I66))</f>
        <v>1.6445029409599337</v>
      </c>
      <c r="I66" s="30">
        <f t="shared" si="10"/>
        <v>1.6445029409599337</v>
      </c>
      <c r="J66" s="30">
        <f t="shared" si="1"/>
        <v>1.6249754697279337</v>
      </c>
      <c r="K66" s="30">
        <f>IF(A66=0,"",IF('Cumulative Volumes Metric'!$AQ$17=FALSE,M66,L66))</f>
        <v>12.519245588560098</v>
      </c>
      <c r="L66" s="30">
        <f t="shared" si="11"/>
        <v>12.519245588560098</v>
      </c>
      <c r="M66" s="30">
        <f t="shared" si="2"/>
        <v>12.499718117328099</v>
      </c>
      <c r="N66" s="30">
        <f>IF(($E$8/25.4)+45+($E$9/25.4)&gt;989,"FALSE",IF(A66="","",IF('Cumulative Volumes Metric'!$AQ$17=FALSE,P66,O66)))</f>
        <v>312.78024263627356</v>
      </c>
      <c r="O66" s="30">
        <f t="shared" si="12"/>
        <v>312.78024263627356</v>
      </c>
      <c r="P66" s="30">
        <f>IF(A66=0,"",IF('Cumulative Volumes Metric'!$AQ$17=FALSE,(U66*$E$4)+(V66*$E$5),O66))</f>
        <v>312.78024263627356</v>
      </c>
      <c r="Q66" s="30">
        <f>IF(A66=0,"",(((25.4/1000)*'Metric Data'!$AC$4*'Metric Data'!$AC$5)-D66)*($E$6/100))</f>
        <v>1.4087375174175298E-2</v>
      </c>
      <c r="R66" s="30">
        <f t="shared" si="3"/>
        <v>1.4087375174175298</v>
      </c>
      <c r="S66" s="30">
        <f>IF(A66=0,"",(((25.4/1000)*'Metric Data'!$AC$5*'Metric Data'!$AC$7)-E66)*($E$6/100))</f>
        <v>2.1623795231040393E-2</v>
      </c>
      <c r="T66" s="30">
        <f t="shared" si="4"/>
        <v>0.21623795231040394</v>
      </c>
      <c r="U66" s="30">
        <f t="shared" si="5"/>
        <v>2.9947744508000578</v>
      </c>
      <c r="V66" s="30">
        <f t="shared" si="6"/>
        <v>1.2736500890539868</v>
      </c>
      <c r="W66" s="30">
        <f t="shared" si="7"/>
        <v>100.7366</v>
      </c>
      <c r="X66" s="32"/>
    </row>
    <row r="67" spans="1:24" x14ac:dyDescent="0.2">
      <c r="A67" s="34">
        <f t="shared" si="13"/>
        <v>28</v>
      </c>
      <c r="B67" s="34"/>
      <c r="C67" s="34">
        <f t="shared" si="8"/>
        <v>711.19999999999993</v>
      </c>
      <c r="D67" s="30" cm="1">
        <f t="array" ref="D67">IF(A67=0," ",IF('Metric Data'!AG56&gt;=1,_xlfn.XLOOKUP('Metric Data'!AG56,Metric_Incremental[Height],_xlfn.XLOOKUP('Cumulative Volumes Metric'!$F$4,Metric_Incremental[#Headers],Metric_Incremental[])),0))</f>
        <v>0.1070649432252584</v>
      </c>
      <c r="E67" s="83" cm="1">
        <f t="array" ref="E67">IF(A67=0," ",IF('Metric Data'!AG56&gt;=1,_xlfn.XLOOKUP('Metric Data'!AG56,Metric_Incremental[Height],_xlfn.XLOOKUP('Cumulative Volumes Metric'!$F$4&amp;"EC",Metric_Incremental[#Headers],Metric_Incremental[])),0))</f>
        <v>2.6045918731417268E-2</v>
      </c>
      <c r="F67" s="30">
        <f t="shared" si="9"/>
        <v>10.70649432252584</v>
      </c>
      <c r="G67" s="30">
        <f t="shared" si="0"/>
        <v>0.26045918731417267</v>
      </c>
      <c r="H67" s="30">
        <f>IF(A67=0,"",IF('Cumulative Volumes Metric'!$AQ$17=FALSE,J67,I67))</f>
        <v>1.6076185960639948</v>
      </c>
      <c r="I67" s="30">
        <f t="shared" si="10"/>
        <v>1.6076185960639948</v>
      </c>
      <c r="J67" s="30">
        <f t="shared" si="1"/>
        <v>1.5880911248319944</v>
      </c>
      <c r="K67" s="30">
        <f>IF(A67=0,"",IF('Cumulative Volumes Metric'!$AQ$17=FALSE,M67,L67))</f>
        <v>12.574572105904007</v>
      </c>
      <c r="L67" s="30">
        <f t="shared" si="11"/>
        <v>12.574572105904007</v>
      </c>
      <c r="M67" s="30">
        <f t="shared" si="2"/>
        <v>12.555044634672006</v>
      </c>
      <c r="N67" s="30">
        <f>IF(($E$8/25.4)+45+($E$9/25.4)&gt;989,"FALSE",IF(A67="","",IF('Cumulative Volumes Metric'!$AQ$17=FALSE,P67,O67)))</f>
        <v>300.26099704771343</v>
      </c>
      <c r="O67" s="30">
        <f t="shared" si="12"/>
        <v>300.26099704771343</v>
      </c>
      <c r="P67" s="30">
        <f>IF(A67=0,"",IF('Cumulative Volumes Metric'!$AQ$17=FALSE,(U67*$E$4)+(V67*$E$5),O67))</f>
        <v>300.26099704771343</v>
      </c>
      <c r="Q67" s="30">
        <f>IF(A67=0,"",(((25.4/1000)*'Metric Data'!$AC$4*'Metric Data'!$AC$5)-D67)*($E$6/100))</f>
        <v>1.3721433109896637E-2</v>
      </c>
      <c r="R67" s="30">
        <f t="shared" si="3"/>
        <v>1.3721433109896637</v>
      </c>
      <c r="S67" s="30">
        <f>IF(A67=0,"",(((25.4/1000)*'Metric Data'!$AC$5*'Metric Data'!$AC$7)-E67)*($E$6/100))</f>
        <v>2.1594781384233083E-2</v>
      </c>
      <c r="T67" s="30">
        <f t="shared" si="4"/>
        <v>0.21594781384233083</v>
      </c>
      <c r="U67" s="30">
        <f t="shared" si="5"/>
        <v>2.8745369875613207</v>
      </c>
      <c r="V67" s="30">
        <f t="shared" si="6"/>
        <v>1.2260529097085475</v>
      </c>
      <c r="W67" s="30">
        <f t="shared" si="7"/>
        <v>100.71120000000001</v>
      </c>
      <c r="X67" s="32"/>
    </row>
    <row r="68" spans="1:24" x14ac:dyDescent="0.2">
      <c r="A68" s="34">
        <f t="shared" si="13"/>
        <v>27</v>
      </c>
      <c r="B68" s="34"/>
      <c r="C68" s="34">
        <f t="shared" si="8"/>
        <v>685.8</v>
      </c>
      <c r="D68" s="30" cm="1">
        <f t="array" ref="D68">IF(A68=0," ",IF('Metric Data'!AG57&gt;=1,_xlfn.XLOOKUP('Metric Data'!AG57,Metric_Incremental[Height],_xlfn.XLOOKUP('Cumulative Volumes Metric'!$F$4,Metric_Incremental[#Headers],Metric_Incremental[])),0))</f>
        <v>0.10794410845249905</v>
      </c>
      <c r="E68" s="83" cm="1">
        <f t="array" ref="E68">IF(A68=0," ",IF('Metric Data'!AG57&gt;=1,_xlfn.XLOOKUP('Metric Data'!AG57,Metric_Incremental[Height],_xlfn.XLOOKUP('Cumulative Volumes Metric'!$F$4&amp;"EC",Metric_Incremental[#Headers],Metric_Incremental[])),0))</f>
        <v>2.6714145547217814E-2</v>
      </c>
      <c r="F68" s="30">
        <f t="shared" si="9"/>
        <v>10.794410845249905</v>
      </c>
      <c r="G68" s="30">
        <f t="shared" si="0"/>
        <v>0.26714145547217816</v>
      </c>
      <c r="H68" s="30">
        <f>IF(A68=0,"",IF('Cumulative Volumes Metric'!$AQ$17=FALSE,J68,I68))</f>
        <v>1.5697790797111666</v>
      </c>
      <c r="I68" s="30">
        <f t="shared" si="10"/>
        <v>1.5697790797111666</v>
      </c>
      <c r="J68" s="30">
        <f t="shared" si="1"/>
        <v>1.5502516084791664</v>
      </c>
      <c r="K68" s="30">
        <f>IF(A68=0,"",IF('Cumulative Volumes Metric'!$AQ$17=FALSE,M68,L68))</f>
        <v>12.631331380433249</v>
      </c>
      <c r="L68" s="30">
        <f t="shared" si="11"/>
        <v>12.631331380433249</v>
      </c>
      <c r="M68" s="30">
        <f t="shared" si="2"/>
        <v>12.611803909201249</v>
      </c>
      <c r="N68" s="30">
        <f>IF(($E$8/25.4)+45+($E$9/25.4)&gt;989,"FALSE",IF(A68="","",IF('Cumulative Volumes Metric'!$AQ$17=FALSE,P68,O68)))</f>
        <v>287.68642494180943</v>
      </c>
      <c r="O68" s="30">
        <f t="shared" si="12"/>
        <v>287.68642494180943</v>
      </c>
      <c r="P68" s="30">
        <f>IF(A68=0,"",IF('Cumulative Volumes Metric'!$AQ$17=FALSE,(U68*$E$4)+(V68*$E$5),O68))</f>
        <v>287.68642494180943</v>
      </c>
      <c r="Q68" s="30">
        <f>IF(A68=0,"",(((25.4/1000)*'Metric Data'!$AC$4*'Metric Data'!$AC$5)-D68)*($E$6/100))</f>
        <v>1.3369767019000379E-2</v>
      </c>
      <c r="R68" s="30">
        <f t="shared" si="3"/>
        <v>1.3369767019000378</v>
      </c>
      <c r="S68" s="30">
        <f>IF(A68=0,"",(((25.4/1000)*'Metric Data'!$AC$5*'Metric Data'!$AC$7)-E68)*($E$6/100))</f>
        <v>2.1327490657912868E-2</v>
      </c>
      <c r="T68" s="30">
        <f t="shared" si="4"/>
        <v>0.21327490657912868</v>
      </c>
      <c r="U68" s="30">
        <f t="shared" si="5"/>
        <v>2.7537506112261654</v>
      </c>
      <c r="V68" s="30">
        <f t="shared" si="6"/>
        <v>1.1784122095928973</v>
      </c>
      <c r="W68" s="30">
        <f t="shared" si="7"/>
        <v>100.6858</v>
      </c>
      <c r="X68" s="32"/>
    </row>
    <row r="69" spans="1:24" x14ac:dyDescent="0.2">
      <c r="A69" s="34">
        <f t="shared" si="13"/>
        <v>26</v>
      </c>
      <c r="B69" s="34"/>
      <c r="C69" s="34">
        <f t="shared" si="8"/>
        <v>660.4</v>
      </c>
      <c r="D69" s="30" cm="1">
        <f t="array" ref="D69">IF(A69=0," ",IF('Metric Data'!AG58&gt;=1,_xlfn.XLOOKUP('Metric Data'!AG58,Metric_Incremental[Height],_xlfn.XLOOKUP('Cumulative Volumes Metric'!$F$4,Metric_Incremental[#Headers],Metric_Incremental[])),0))</f>
        <v>0.10878360356788869</v>
      </c>
      <c r="E69" s="83" cm="1">
        <f t="array" ref="E69">IF(A69=0," ",IF('Metric Data'!AG58&gt;=1,_xlfn.XLOOKUP('Metric Data'!AG58,Metric_Incremental[Height],_xlfn.XLOOKUP('Cumulative Volumes Metric'!$F$4&amp;"EC",Metric_Incremental[#Headers],Metric_Incremental[])),0))</f>
        <v>2.7080302704233328E-2</v>
      </c>
      <c r="F69" s="30">
        <f t="shared" si="9"/>
        <v>10.878360356788869</v>
      </c>
      <c r="G69" s="30">
        <f t="shared" si="0"/>
        <v>0.27080302704233328</v>
      </c>
      <c r="H69" s="30">
        <f>IF(A69=0,"",IF('Cumulative Volumes Metric'!$AQ$17=FALSE,J69,I69))</f>
        <v>1.5347346464675184</v>
      </c>
      <c r="I69" s="30">
        <f t="shared" si="10"/>
        <v>1.5347346464675184</v>
      </c>
      <c r="J69" s="30">
        <f t="shared" si="1"/>
        <v>1.515207175235519</v>
      </c>
      <c r="K69" s="30">
        <f>IF(A69=0,"",IF('Cumulative Volumes Metric'!$AQ$17=FALSE,M69,L69))</f>
        <v>12.683898030298721</v>
      </c>
      <c r="L69" s="30">
        <f t="shared" si="11"/>
        <v>12.683898030298721</v>
      </c>
      <c r="M69" s="30">
        <f t="shared" si="2"/>
        <v>12.664370559066722</v>
      </c>
      <c r="N69" s="30">
        <f>IF(($E$8/25.4)+45+($E$9/25.4)&gt;989,"FALSE",IF(A69="","",IF('Cumulative Volumes Metric'!$AQ$17=FALSE,P69,O69)))</f>
        <v>275.05509356137617</v>
      </c>
      <c r="O69" s="30">
        <f t="shared" si="12"/>
        <v>275.05509356137617</v>
      </c>
      <c r="P69" s="30">
        <f>IF(A69=0,"",IF('Cumulative Volumes Metric'!$AQ$17=FALSE,(U69*$E$4)+(V69*$E$5),O69))</f>
        <v>275.05509356137617</v>
      </c>
      <c r="Q69" s="30">
        <f>IF(A69=0,"",(((25.4/1000)*'Metric Data'!$AC$4*'Metric Data'!$AC$5)-D69)*($E$6/100))</f>
        <v>1.3033968972844524E-2</v>
      </c>
      <c r="R69" s="30">
        <f t="shared" si="3"/>
        <v>1.3033968972844523</v>
      </c>
      <c r="S69" s="30">
        <f>IF(A69=0,"",(((25.4/1000)*'Metric Data'!$AC$5*'Metric Data'!$AC$7)-E69)*($E$6/100))</f>
        <v>2.1181027795106663E-2</v>
      </c>
      <c r="T69" s="30">
        <f t="shared" si="4"/>
        <v>0.21181027795106663</v>
      </c>
      <c r="U69" s="30">
        <f t="shared" si="5"/>
        <v>2.6324367357546659</v>
      </c>
      <c r="V69" s="30">
        <f t="shared" si="6"/>
        <v>1.1303705733877667</v>
      </c>
      <c r="W69" s="30">
        <f t="shared" si="7"/>
        <v>100.6604</v>
      </c>
      <c r="X69" s="32"/>
    </row>
    <row r="70" spans="1:24" x14ac:dyDescent="0.2">
      <c r="A70" s="34">
        <f t="shared" si="13"/>
        <v>25</v>
      </c>
      <c r="B70" s="34"/>
      <c r="C70" s="34">
        <f t="shared" si="8"/>
        <v>635</v>
      </c>
      <c r="D70" s="30" cm="1">
        <f t="array" ref="D70">IF(A70=0," ",IF('Metric Data'!AG59&gt;=1,_xlfn.XLOOKUP('Metric Data'!AG59,Metric_Incremental[Height],_xlfn.XLOOKUP('Cumulative Volumes Metric'!$F$4,Metric_Incremental[#Headers],Metric_Incremental[])),0))</f>
        <v>0.1095897460002833</v>
      </c>
      <c r="E70" s="83" cm="1">
        <f t="array" ref="E70">IF(A70=0," ",IF('Metric Data'!AG59&gt;=1,_xlfn.XLOOKUP('Metric Data'!AG59,Metric_Incremental[Height],_xlfn.XLOOKUP('Cumulative Volumes Metric'!$F$4&amp;"EC",Metric_Incremental[#Headers],Metric_Incremental[])),0))</f>
        <v>2.7428602576808753E-2</v>
      </c>
      <c r="F70" s="30">
        <f t="shared" si="9"/>
        <v>10.958974600028331</v>
      </c>
      <c r="G70" s="30">
        <f t="shared" si="0"/>
        <v>0.27428602576808753</v>
      </c>
      <c r="H70" s="30">
        <f>IF(A70=0,"",IF('Cumulative Volumes Metric'!$AQ$17=FALSE,J70,I70))</f>
        <v>1.5010957496814321</v>
      </c>
      <c r="I70" s="30">
        <f t="shared" si="10"/>
        <v>1.5010957496814321</v>
      </c>
      <c r="J70" s="30">
        <f t="shared" si="1"/>
        <v>1.4815682784494326</v>
      </c>
      <c r="K70" s="30">
        <f>IF(A70=0,"",IF('Cumulative Volumes Metric'!$AQ$17=FALSE,M70,L70))</f>
        <v>12.734356375477851</v>
      </c>
      <c r="L70" s="30">
        <f t="shared" si="11"/>
        <v>12.734356375477851</v>
      </c>
      <c r="M70" s="30">
        <f t="shared" si="2"/>
        <v>12.714828904245852</v>
      </c>
      <c r="N70" s="30">
        <f>IF(($E$8/25.4)+45+($E$9/25.4)&gt;989,"FALSE",IF(A70="","",IF('Cumulative Volumes Metric'!$AQ$17=FALSE,P70,O70)))</f>
        <v>262.37119553107743</v>
      </c>
      <c r="O70" s="30">
        <f t="shared" si="12"/>
        <v>262.37119553107743</v>
      </c>
      <c r="P70" s="30">
        <f>IF(A70=0,"",IF('Cumulative Volumes Metric'!$AQ$17=FALSE,(U70*$E$4)+(V70*$E$5),O70))</f>
        <v>262.37119553107743</v>
      </c>
      <c r="Q70" s="30">
        <f>IF(A70=0,"",(((25.4/1000)*'Metric Data'!$AC$4*'Metric Data'!$AC$5)-D70)*($E$6/100))</f>
        <v>1.2711511999886677E-2</v>
      </c>
      <c r="R70" s="30">
        <f t="shared" si="3"/>
        <v>1.2711511999886678</v>
      </c>
      <c r="S70" s="30">
        <f>IF(A70=0,"",(((25.4/1000)*'Metric Data'!$AC$5*'Metric Data'!$AC$7)-E70)*($E$6/100))</f>
        <v>2.1041707846076493E-2</v>
      </c>
      <c r="T70" s="30">
        <f t="shared" si="4"/>
        <v>0.21041707846076493</v>
      </c>
      <c r="U70" s="30">
        <f t="shared" si="5"/>
        <v>2.5106191632139323</v>
      </c>
      <c r="V70" s="30">
        <f t="shared" si="6"/>
        <v>1.0821092428884269</v>
      </c>
      <c r="W70" s="30">
        <f t="shared" si="7"/>
        <v>100.63500000000001</v>
      </c>
      <c r="X70" s="32"/>
    </row>
    <row r="71" spans="1:24" x14ac:dyDescent="0.2">
      <c r="A71" s="34">
        <f t="shared" si="13"/>
        <v>24</v>
      </c>
      <c r="B71" s="34"/>
      <c r="C71" s="34">
        <f t="shared" si="8"/>
        <v>609.59999999999991</v>
      </c>
      <c r="D71" s="30" cm="1">
        <f t="array" ref="D71">IF(A71=0," ",IF('Metric Data'!AG60&gt;=1,_xlfn.XLOOKUP('Metric Data'!AG60,Metric_Incremental[Height],_xlfn.XLOOKUP('Cumulative Volumes Metric'!$F$4,Metric_Incremental[#Headers],Metric_Incremental[])),0))</f>
        <v>0.11036108112699988</v>
      </c>
      <c r="E71" s="83" cm="1">
        <f t="array" ref="E71">IF(A71=0," ",IF('Metric Data'!AG60&gt;=1,_xlfn.XLOOKUP('Metric Data'!AG60,Metric_Incremental[Height],_xlfn.XLOOKUP('Cumulative Volumes Metric'!$F$4&amp;"EC",Metric_Incremental[#Headers],Metric_Incremental[])),0))</f>
        <v>2.7789317853603321E-2</v>
      </c>
      <c r="F71" s="30">
        <f t="shared" si="9"/>
        <v>11.036108112699988</v>
      </c>
      <c r="G71" s="30">
        <f t="shared" si="0"/>
        <v>0.27789317853603324</v>
      </c>
      <c r="H71" s="30">
        <f>IF(A71=0,"",IF('Cumulative Volumes Metric'!$AQ$17=FALSE,J71,I71))</f>
        <v>1.4687994835055911</v>
      </c>
      <c r="I71" s="30">
        <f t="shared" si="10"/>
        <v>1.4687994835055911</v>
      </c>
      <c r="J71" s="30">
        <f t="shared" si="1"/>
        <v>1.4492720122735911</v>
      </c>
      <c r="K71" s="30">
        <f>IF(A71=0,"",IF('Cumulative Volumes Metric'!$AQ$17=FALSE,M71,L71))</f>
        <v>12.782800774741613</v>
      </c>
      <c r="L71" s="30">
        <f t="shared" si="11"/>
        <v>12.782800774741613</v>
      </c>
      <c r="M71" s="30">
        <f t="shared" si="2"/>
        <v>12.763273303509612</v>
      </c>
      <c r="N71" s="30">
        <f>IF(($E$8/25.4)+45+($E$9/25.4)&gt;989,"FALSE",IF(A71="","",IF('Cumulative Volumes Metric'!$AQ$17=FALSE,P71,O71)))</f>
        <v>249.6368391555996</v>
      </c>
      <c r="O71" s="30">
        <f t="shared" si="12"/>
        <v>249.6368391555996</v>
      </c>
      <c r="P71" s="30">
        <f>IF(A71=0,"",IF('Cumulative Volumes Metric'!$AQ$17=FALSE,(U71*$E$4)+(V71*$E$5),O71))</f>
        <v>249.6368391555996</v>
      </c>
      <c r="Q71" s="30">
        <f>IF(A71=0,"",(((25.4/1000)*'Metric Data'!$AC$4*'Metric Data'!$AC$5)-D71)*($E$6/100))</f>
        <v>1.2402977949200046E-2</v>
      </c>
      <c r="R71" s="30">
        <f t="shared" si="3"/>
        <v>1.2402977949200045</v>
      </c>
      <c r="S71" s="30">
        <f>IF(A71=0,"",(((25.4/1000)*'Metric Data'!$AC$5*'Metric Data'!$AC$7)-E71)*($E$6/100))</f>
        <v>2.0897421735358662E-2</v>
      </c>
      <c r="T71" s="30">
        <f t="shared" si="4"/>
        <v>0.20897421735358662</v>
      </c>
      <c r="U71" s="30">
        <f t="shared" si="5"/>
        <v>2.388317905213762</v>
      </c>
      <c r="V71" s="30">
        <f t="shared" si="6"/>
        <v>1.0336389324655417</v>
      </c>
      <c r="W71" s="30">
        <f t="shared" si="7"/>
        <v>100.6096</v>
      </c>
      <c r="X71" s="32"/>
    </row>
    <row r="72" spans="1:24" x14ac:dyDescent="0.2">
      <c r="A72" s="34">
        <f t="shared" si="13"/>
        <v>23</v>
      </c>
      <c r="B72" s="34"/>
      <c r="C72" s="34">
        <f t="shared" si="8"/>
        <v>584.19999999999993</v>
      </c>
      <c r="D72" s="30" cm="1">
        <f t="array" ref="D72">IF(A72=0," ",IF('Metric Data'!AG61&gt;=1,_xlfn.XLOOKUP('Metric Data'!AG61,Metric_Incremental[Height],_xlfn.XLOOKUP('Cumulative Volumes Metric'!$F$4,Metric_Incremental[#Headers],Metric_Incremental[])),0))</f>
        <v>0.11109868611071794</v>
      </c>
      <c r="E72" s="83" cm="1">
        <f t="array" ref="E72">IF(A72=0," ",IF('Metric Data'!AG61&gt;=1,_xlfn.XLOOKUP('Metric Data'!AG61,Metric_Incremental[Height],_xlfn.XLOOKUP('Cumulative Volumes Metric'!$F$4&amp;"EC",Metric_Incremental[#Headers],Metric_Incremental[])),0))</f>
        <v>2.749946453348432E-2</v>
      </c>
      <c r="F72" s="30">
        <f t="shared" si="9"/>
        <v>11.109868611071793</v>
      </c>
      <c r="G72" s="30">
        <f t="shared" si="0"/>
        <v>0.27499464533484319</v>
      </c>
      <c r="H72" s="30">
        <f>IF(A72=0,"",IF('Cumulative Volumes Metric'!$AQ$17=FALSE,J72,I72))</f>
        <v>1.4404546974373453</v>
      </c>
      <c r="I72" s="30">
        <f t="shared" si="10"/>
        <v>1.4404546974373453</v>
      </c>
      <c r="J72" s="30">
        <f t="shared" si="1"/>
        <v>1.420927226205345</v>
      </c>
      <c r="K72" s="30">
        <f>IF(A72=0,"",IF('Cumulative Volumes Metric'!$AQ$17=FALSE,M72,L72))</f>
        <v>12.825317953843982</v>
      </c>
      <c r="L72" s="30">
        <f t="shared" si="11"/>
        <v>12.825317953843982</v>
      </c>
      <c r="M72" s="30">
        <f t="shared" si="2"/>
        <v>12.805790482611981</v>
      </c>
      <c r="N72" s="30">
        <f>IF(($E$8/25.4)+45+($E$9/25.4)&gt;989,"FALSE",IF(A72="","",IF('Cumulative Volumes Metric'!$AQ$17=FALSE,P72,O72)))</f>
        <v>236.85403838085799</v>
      </c>
      <c r="O72" s="30">
        <f t="shared" si="12"/>
        <v>236.85403838085799</v>
      </c>
      <c r="P72" s="30">
        <f>IF(A72=0,"",IF('Cumulative Volumes Metric'!$AQ$17=FALSE,(U72*$E$4)+(V72*$E$5),O72))</f>
        <v>236.85403838085799</v>
      </c>
      <c r="Q72" s="30">
        <f>IF(A72=0,"",(((25.4/1000)*'Metric Data'!$AC$4*'Metric Data'!$AC$5)-D72)*($E$6/100))</f>
        <v>1.2107935955712823E-2</v>
      </c>
      <c r="R72" s="30">
        <f t="shared" si="3"/>
        <v>1.2107935955712823</v>
      </c>
      <c r="S72" s="30">
        <f>IF(A72=0,"",(((25.4/1000)*'Metric Data'!$AC$5*'Metric Data'!$AC$7)-E72)*($E$6/100))</f>
        <v>2.1013363063406263E-2</v>
      </c>
      <c r="T72" s="30">
        <f t="shared" si="4"/>
        <v>0.21013363063406262</v>
      </c>
      <c r="U72" s="30">
        <f t="shared" si="5"/>
        <v>2.2655538461375619</v>
      </c>
      <c r="V72" s="30">
        <f t="shared" si="6"/>
        <v>0.98495219287657987</v>
      </c>
      <c r="W72" s="30">
        <f t="shared" si="7"/>
        <v>100.5842</v>
      </c>
      <c r="X72" s="32"/>
    </row>
    <row r="73" spans="1:24" x14ac:dyDescent="0.2">
      <c r="A73" s="34">
        <f t="shared" si="13"/>
        <v>22</v>
      </c>
      <c r="B73" s="34"/>
      <c r="C73" s="34">
        <f t="shared" si="8"/>
        <v>558.79999999999995</v>
      </c>
      <c r="D73" s="30" cm="1">
        <f t="array" ref="D73">IF(A73=0," ",IF('Metric Data'!AG62&gt;=1,_xlfn.XLOOKUP('Metric Data'!AG62,Metric_Incremental[Height],_xlfn.XLOOKUP('Cumulative Volumes Metric'!$F$4,Metric_Incremental[#Headers],Metric_Incremental[])),0))</f>
        <v>0.11180166359903726</v>
      </c>
      <c r="E73" s="83" cm="1">
        <f t="array" ref="E73">IF(A73=0," ",IF('Metric Data'!AG62&gt;=1,_xlfn.XLOOKUP('Metric Data'!AG62,Metric_Incremental[Height],_xlfn.XLOOKUP('Cumulative Volumes Metric'!$F$4&amp;"EC",Metric_Incremental[#Headers],Metric_Incremental[])),0))</f>
        <v>2.8408496389636172E-2</v>
      </c>
      <c r="F73" s="30">
        <f t="shared" si="9"/>
        <v>11.180166359903726</v>
      </c>
      <c r="G73" s="30">
        <f t="shared" si="0"/>
        <v>0.28408496389636173</v>
      </c>
      <c r="H73" s="30">
        <f>IF(A73=0,"",IF('Cumulative Volumes Metric'!$AQ$17=FALSE,J73,I73))</f>
        <v>1.4086994704799645</v>
      </c>
      <c r="I73" s="30">
        <f t="shared" si="10"/>
        <v>1.4086994704799645</v>
      </c>
      <c r="J73" s="30">
        <f t="shared" si="1"/>
        <v>1.3891719992479645</v>
      </c>
      <c r="K73" s="30">
        <f>IF(A73=0,"",IF('Cumulative Volumes Metric'!$AQ$17=FALSE,M73,L73))</f>
        <v>12.872950794280053</v>
      </c>
      <c r="L73" s="30">
        <f t="shared" si="11"/>
        <v>12.872950794280053</v>
      </c>
      <c r="M73" s="30">
        <f t="shared" si="2"/>
        <v>12.853423323048052</v>
      </c>
      <c r="N73" s="30">
        <f>IF(($E$8/25.4)+45+($E$9/25.4)&gt;989,"FALSE",IF(A73="","",IF('Cumulative Volumes Metric'!$AQ$17=FALSE,P73,O73)))</f>
        <v>224.02872042701401</v>
      </c>
      <c r="O73" s="30">
        <f t="shared" si="12"/>
        <v>224.02872042701401</v>
      </c>
      <c r="P73" s="30">
        <f>IF(A73=0,"",IF('Cumulative Volumes Metric'!$AQ$17=FALSE,(U73*$E$4)+(V73*$E$5),O73))</f>
        <v>224.02872042701401</v>
      </c>
      <c r="Q73" s="30">
        <f>IF(A73=0,"",(((25.4/1000)*'Metric Data'!$AC$4*'Metric Data'!$AC$5)-D73)*($E$6/100))</f>
        <v>1.1826744960385095E-2</v>
      </c>
      <c r="R73" s="30">
        <f t="shared" si="3"/>
        <v>1.1826744960385094</v>
      </c>
      <c r="S73" s="30">
        <f>IF(A73=0,"",(((25.4/1000)*'Metric Data'!$AC$5*'Metric Data'!$AC$7)-E73)*($E$6/100))</f>
        <v>2.0649750320945522E-2</v>
      </c>
      <c r="T73" s="30">
        <f t="shared" si="4"/>
        <v>0.2064975032094552</v>
      </c>
      <c r="U73" s="30">
        <f t="shared" si="5"/>
        <v>2.1423472240711314</v>
      </c>
      <c r="V73" s="30">
        <f t="shared" si="6"/>
        <v>0.9364393652796893</v>
      </c>
      <c r="W73" s="30">
        <f t="shared" si="7"/>
        <v>100.55880000000001</v>
      </c>
      <c r="X73" s="32"/>
    </row>
    <row r="74" spans="1:24" x14ac:dyDescent="0.2">
      <c r="A74" s="34">
        <f t="shared" si="13"/>
        <v>21</v>
      </c>
      <c r="B74" s="34"/>
      <c r="C74" s="34">
        <f t="shared" si="8"/>
        <v>533.4</v>
      </c>
      <c r="D74" s="30" cm="1">
        <f t="array" ref="D74">IF(A74=0," ",IF('Metric Data'!AG63&gt;=1,_xlfn.XLOOKUP('Metric Data'!AG63,Metric_Incremental[Height],_xlfn.XLOOKUP('Cumulative Volumes Metric'!$F$4,Metric_Incremental[#Headers],Metric_Incremental[])),0))</f>
        <v>0.11247198046156016</v>
      </c>
      <c r="E74" s="83" cm="1">
        <f t="array" ref="E74">IF(A74=0," ",IF('Metric Data'!AG63&gt;=1,_xlfn.XLOOKUP('Metric Data'!AG63,Metric_Incremental[Height],_xlfn.XLOOKUP('Cumulative Volumes Metric'!$F$4&amp;"EC",Metric_Incremental[#Headers],Metric_Incremental[])),0))</f>
        <v>2.8631585162112387E-2</v>
      </c>
      <c r="F74" s="30">
        <f t="shared" si="9"/>
        <v>11.247198046156017</v>
      </c>
      <c r="G74" s="30">
        <f t="shared" si="0"/>
        <v>0.28631585162112388</v>
      </c>
      <c r="H74" s="30">
        <f>IF(A74=0,"",IF('Cumulative Volumes Metric'!$AQ$17=FALSE,J74,I74))</f>
        <v>1.3809944408891432</v>
      </c>
      <c r="I74" s="30">
        <f t="shared" si="10"/>
        <v>1.3809944408891432</v>
      </c>
      <c r="J74" s="30">
        <f t="shared" si="1"/>
        <v>1.3614669696571438</v>
      </c>
      <c r="K74" s="30">
        <f>IF(A74=0,"",IF('Cumulative Volumes Metric'!$AQ$17=FALSE,M74,L74))</f>
        <v>12.914508338666284</v>
      </c>
      <c r="L74" s="30">
        <f t="shared" si="11"/>
        <v>12.914508338666284</v>
      </c>
      <c r="M74" s="30">
        <f t="shared" si="2"/>
        <v>12.894980867434285</v>
      </c>
      <c r="N74" s="30">
        <f>IF(($E$8/25.4)+45+($E$9/25.4)&gt;989,"FALSE",IF(A74="","",IF('Cumulative Volumes Metric'!$AQ$17=FALSE,P74,O74)))</f>
        <v>211.15576963273395</v>
      </c>
      <c r="O74" s="30">
        <f t="shared" si="12"/>
        <v>211.15576963273395</v>
      </c>
      <c r="P74" s="30">
        <f>IF(A74=0,"",IF('Cumulative Volumes Metric'!$AQ$17=FALSE,(U74*$E$4)+(V74*$E$5),O74))</f>
        <v>211.15576963273395</v>
      </c>
      <c r="Q74" s="30">
        <f>IF(A74=0,"",(((25.4/1000)*'Metric Data'!$AC$4*'Metric Data'!$AC$5)-D74)*($E$6/100))</f>
        <v>1.1558618215375932E-2</v>
      </c>
      <c r="R74" s="30">
        <f t="shared" si="3"/>
        <v>1.1558618215375933</v>
      </c>
      <c r="S74" s="30">
        <f>IF(A74=0,"",(((25.4/1000)*'Metric Data'!$AC$5*'Metric Data'!$AC$7)-E74)*($E$6/100))</f>
        <v>2.0560514811955036E-2</v>
      </c>
      <c r="T74" s="30">
        <f t="shared" si="4"/>
        <v>0.20560514811955036</v>
      </c>
      <c r="U74" s="30">
        <f t="shared" si="5"/>
        <v>2.0187188155117091</v>
      </c>
      <c r="V74" s="30">
        <f t="shared" si="6"/>
        <v>0.88738111856910762</v>
      </c>
      <c r="W74" s="30">
        <f t="shared" si="7"/>
        <v>100.5334</v>
      </c>
      <c r="X74" s="32"/>
    </row>
    <row r="75" spans="1:24" x14ac:dyDescent="0.2">
      <c r="A75" s="34">
        <f t="shared" si="13"/>
        <v>20</v>
      </c>
      <c r="B75" s="34"/>
      <c r="C75" s="34">
        <f t="shared" si="8"/>
        <v>508</v>
      </c>
      <c r="D75" s="30" cm="1">
        <f t="array" ref="D75">IF(A75=0," ",IF('Metric Data'!AG64&gt;=1,_xlfn.XLOOKUP('Metric Data'!AG64,Metric_Incremental[Height],_xlfn.XLOOKUP('Cumulative Volumes Metric'!$F$4,Metric_Incremental[#Headers],Metric_Incremental[])),0))</f>
        <v>0.11311129123601876</v>
      </c>
      <c r="E75" s="83" cm="1">
        <f t="array" ref="E75">IF(A75=0," ",IF('Metric Data'!AG64&gt;=1,_xlfn.XLOOKUP('Metric Data'!AG64,Metric_Incremental[Height],_xlfn.XLOOKUP('Cumulative Volumes Metric'!$F$4&amp;"EC",Metric_Incremental[#Headers],Metric_Incremental[])),0))</f>
        <v>2.889305847373641E-2</v>
      </c>
      <c r="F75" s="30">
        <f t="shared" si="9"/>
        <v>11.311129123601877</v>
      </c>
      <c r="G75" s="30">
        <f t="shared" si="0"/>
        <v>0.2889305847373641</v>
      </c>
      <c r="H75" s="30">
        <f>IF(A75=0,"",IF('Cumulative Volumes Metric'!$AQ$17=FALSE,J75,I75))</f>
        <v>1.3543761166643031</v>
      </c>
      <c r="I75" s="30">
        <f t="shared" si="10"/>
        <v>1.3543761166643031</v>
      </c>
      <c r="J75" s="30">
        <f t="shared" si="1"/>
        <v>1.3348486454323036</v>
      </c>
      <c r="K75" s="30">
        <f>IF(A75=0,"",IF('Cumulative Volumes Metric'!$AQ$17=FALSE,M75,L75))</f>
        <v>12.954435825003545</v>
      </c>
      <c r="L75" s="30">
        <f t="shared" si="11"/>
        <v>12.954435825003545</v>
      </c>
      <c r="M75" s="30">
        <f t="shared" si="2"/>
        <v>12.934908353771545</v>
      </c>
      <c r="N75" s="30">
        <f>IF(($E$8/25.4)+45+($E$9/25.4)&gt;989,"FALSE",IF(A75="","",IF('Cumulative Volumes Metric'!$AQ$17=FALSE,P75,O75)))</f>
        <v>198.24126129406767</v>
      </c>
      <c r="O75" s="30">
        <f t="shared" si="12"/>
        <v>198.24126129406767</v>
      </c>
      <c r="P75" s="30">
        <f>IF(A75=0,"",IF('Cumulative Volumes Metric'!$AQ$17=FALSE,(U75*$E$4)+(V75*$E$5),O75))</f>
        <v>198.24126129406767</v>
      </c>
      <c r="Q75" s="30">
        <f>IF(A75=0,"",(((25.4/1000)*'Metric Data'!$AC$4*'Metric Data'!$AC$5)-D75)*($E$6/100))</f>
        <v>1.1302893905592493E-2</v>
      </c>
      <c r="R75" s="30">
        <f t="shared" si="3"/>
        <v>1.1302893905592493</v>
      </c>
      <c r="S75" s="30">
        <f>IF(A75=0,"",(((25.4/1000)*'Metric Data'!$AC$5*'Metric Data'!$AC$7)-E75)*($E$6/100))</f>
        <v>2.0455925487305428E-2</v>
      </c>
      <c r="T75" s="30">
        <f t="shared" si="4"/>
        <v>0.20455925487305429</v>
      </c>
      <c r="U75" s="30">
        <f t="shared" si="5"/>
        <v>1.894688216834773</v>
      </c>
      <c r="V75" s="30">
        <f t="shared" si="6"/>
        <v>0.83818901859504014</v>
      </c>
      <c r="W75" s="30">
        <f t="shared" si="7"/>
        <v>100.508</v>
      </c>
      <c r="X75" s="32"/>
    </row>
    <row r="76" spans="1:24" x14ac:dyDescent="0.2">
      <c r="A76" s="34">
        <f t="shared" si="13"/>
        <v>19</v>
      </c>
      <c r="B76" s="34"/>
      <c r="C76" s="34">
        <f t="shared" si="8"/>
        <v>482.59999999999997</v>
      </c>
      <c r="D76" s="30" cm="1">
        <f t="array" ref="D76">IF(A76=0," ",IF('Metric Data'!AG65&gt;=1,_xlfn.XLOOKUP('Metric Data'!AG65,Metric_Incremental[Height],_xlfn.XLOOKUP('Cumulative Volumes Metric'!$F$4,Metric_Incremental[#Headers],Metric_Incremental[])),0))</f>
        <v>0.11371738807871999</v>
      </c>
      <c r="E76" s="83" cm="1">
        <f t="array" ref="E76">IF(A76=0," ",IF('Metric Data'!AG65&gt;=1,_xlfn.XLOOKUP('Metric Data'!AG65,Metric_Incremental[Height],_xlfn.XLOOKUP('Cumulative Volumes Metric'!$F$4&amp;"EC",Metric_Incremental[#Headers],Metric_Incremental[])),0))</f>
        <v>2.9175378451083075E-2</v>
      </c>
      <c r="F76" s="30">
        <f t="shared" si="9"/>
        <v>11.371738807871999</v>
      </c>
      <c r="G76" s="30">
        <f t="shared" si="0"/>
        <v>0.29175378451083078</v>
      </c>
      <c r="H76" s="30">
        <f>IF(A76=0,"",IF('Cumulative Volumes Metric'!$AQ$17=FALSE,J76,I76))</f>
        <v>1.3290029630468674</v>
      </c>
      <c r="I76" s="30">
        <f t="shared" si="10"/>
        <v>1.3290029630468674</v>
      </c>
      <c r="J76" s="30">
        <f t="shared" si="1"/>
        <v>1.3094754918148679</v>
      </c>
      <c r="K76" s="30">
        <f>IF(A76=0,"",IF('Cumulative Volumes Metric'!$AQ$17=FALSE,M76,L76))</f>
        <v>12.992495555429699</v>
      </c>
      <c r="L76" s="30">
        <f t="shared" si="11"/>
        <v>12.992495555429699</v>
      </c>
      <c r="M76" s="30">
        <f t="shared" si="2"/>
        <v>12.972968084197699</v>
      </c>
      <c r="N76" s="30">
        <f>IF(($E$8/25.4)+45+($E$9/25.4)&gt;989,"FALSE",IF(A76="","",IF('Cumulative Volumes Metric'!$AQ$17=FALSE,P76,O76)))</f>
        <v>185.28682546906413</v>
      </c>
      <c r="O76" s="30">
        <f t="shared" si="12"/>
        <v>185.28682546906413</v>
      </c>
      <c r="P76" s="30">
        <f>IF(A76=0,"",IF('Cumulative Volumes Metric'!$AQ$17=FALSE,(U76*$E$4)+(V76*$E$5),O76))</f>
        <v>185.28682546906413</v>
      </c>
      <c r="Q76" s="30">
        <f>IF(A76=0,"",(((25.4/1000)*'Metric Data'!$AC$4*'Metric Data'!$AC$5)-D76)*($E$6/100))</f>
        <v>1.1060455168512002E-2</v>
      </c>
      <c r="R76" s="30">
        <f t="shared" si="3"/>
        <v>1.1060455168512002</v>
      </c>
      <c r="S76" s="30">
        <f>IF(A76=0,"",(((25.4/1000)*'Metric Data'!$AC$5*'Metric Data'!$AC$7)-E76)*($E$6/100))</f>
        <v>2.0342997496366762E-2</v>
      </c>
      <c r="T76" s="30">
        <f t="shared" si="4"/>
        <v>0.2034299749636676</v>
      </c>
      <c r="U76" s="30">
        <f t="shared" si="5"/>
        <v>1.7702740316931616</v>
      </c>
      <c r="V76" s="30">
        <f t="shared" si="6"/>
        <v>0.78884003463399821</v>
      </c>
      <c r="W76" s="30">
        <f t="shared" si="7"/>
        <v>100.48260000000001</v>
      </c>
      <c r="X76" s="32"/>
    </row>
    <row r="77" spans="1:24" x14ac:dyDescent="0.2">
      <c r="A77" s="34">
        <f t="shared" si="13"/>
        <v>18</v>
      </c>
      <c r="B77" s="34"/>
      <c r="C77" s="34">
        <f t="shared" si="8"/>
        <v>457.2</v>
      </c>
      <c r="D77" s="30" cm="1">
        <f t="array" ref="D77">IF(A77=0," ",IF('Metric Data'!AG66&gt;=1,_xlfn.XLOOKUP('Metric Data'!AG66,Metric_Incremental[Height],_xlfn.XLOOKUP('Cumulative Volumes Metric'!$F$4,Metric_Incremental[#Headers],Metric_Incremental[])),0))</f>
        <v>0.11429154806739351</v>
      </c>
      <c r="E77" s="83" cm="1">
        <f t="array" ref="E77">IF(A77=0," ",IF('Metric Data'!AG66&gt;=1,_xlfn.XLOOKUP('Metric Data'!AG66,Metric_Incremental[Height],_xlfn.XLOOKUP('Cumulative Volumes Metric'!$F$4&amp;"EC",Metric_Incremental[#Headers],Metric_Incremental[])),0))</f>
        <v>2.9412688659209974E-2</v>
      </c>
      <c r="F77" s="30">
        <f t="shared" si="9"/>
        <v>11.429154806739351</v>
      </c>
      <c r="G77" s="30">
        <f t="shared" si="0"/>
        <v>0.29412688659209973</v>
      </c>
      <c r="H77" s="30">
        <f>IF(A77=0,"",IF('Cumulative Volumes Metric'!$AQ$17=FALSE,J77,I77))</f>
        <v>1.3050873226674193</v>
      </c>
      <c r="I77" s="30">
        <f t="shared" si="10"/>
        <v>1.3050873226674193</v>
      </c>
      <c r="J77" s="30">
        <f t="shared" si="1"/>
        <v>1.2855598514354194</v>
      </c>
      <c r="K77" s="30">
        <f>IF(A77=0,"",IF('Cumulative Volumes Metric'!$AQ$17=FALSE,M77,L77))</f>
        <v>13.028369015998869</v>
      </c>
      <c r="L77" s="30">
        <f t="shared" si="11"/>
        <v>13.028369015998869</v>
      </c>
      <c r="M77" s="30">
        <f t="shared" si="2"/>
        <v>13.00884154476687</v>
      </c>
      <c r="N77" s="30">
        <f>IF(($E$8/25.4)+45+($E$9/25.4)&gt;989,"FALSE",IF(A77="","",IF('Cumulative Volumes Metric'!$AQ$17=FALSE,P77,O77)))</f>
        <v>172.29432991363441</v>
      </c>
      <c r="O77" s="30">
        <f t="shared" si="12"/>
        <v>172.29432991363441</v>
      </c>
      <c r="P77" s="30">
        <f>IF(A77=0,"",IF('Cumulative Volumes Metric'!$AQ$17=FALSE,(U77*$E$4)+(V77*$E$5),O77))</f>
        <v>172.29432991363441</v>
      </c>
      <c r="Q77" s="30">
        <f>IF(A77=0,"",(((25.4/1000)*'Metric Data'!$AC$4*'Metric Data'!$AC$5)-D77)*($E$6/100))</f>
        <v>1.0830791173042593E-2</v>
      </c>
      <c r="R77" s="30">
        <f t="shared" si="3"/>
        <v>1.0830791173042593</v>
      </c>
      <c r="S77" s="30">
        <f>IF(A77=0,"",(((25.4/1000)*'Metric Data'!$AC$5*'Metric Data'!$AC$7)-E77)*($E$6/100))</f>
        <v>2.0248073413116005E-2</v>
      </c>
      <c r="T77" s="30">
        <f t="shared" si="4"/>
        <v>0.20248073413116005</v>
      </c>
      <c r="U77" s="30">
        <f t="shared" si="5"/>
        <v>1.6454961884459296</v>
      </c>
      <c r="V77" s="30">
        <f t="shared" si="6"/>
        <v>0.73932165868654831</v>
      </c>
      <c r="W77" s="30">
        <f t="shared" si="7"/>
        <v>100.4572</v>
      </c>
      <c r="X77" s="32"/>
    </row>
    <row r="78" spans="1:24" x14ac:dyDescent="0.2">
      <c r="A78" s="34">
        <f t="shared" si="13"/>
        <v>17</v>
      </c>
      <c r="B78" s="34"/>
      <c r="C78" s="34">
        <f t="shared" si="8"/>
        <v>431.79999999999995</v>
      </c>
      <c r="D78" s="30" cm="1">
        <f t="array" ref="D78">IF(A78=0," ",IF('Metric Data'!AG67&gt;=1,_xlfn.XLOOKUP('Metric Data'!AG67,Metric_Incremental[Height],_xlfn.XLOOKUP('Cumulative Volumes Metric'!$F$4,Metric_Incremental[#Headers],Metric_Incremental[])),0))</f>
        <v>0.11483580857992352</v>
      </c>
      <c r="E78" s="83" cm="1">
        <f t="array" ref="E78">IF(A78=0," ",IF('Metric Data'!AG67&gt;=1,_xlfn.XLOOKUP('Metric Data'!AG67,Metric_Incremental[Height],_xlfn.XLOOKUP('Cumulative Volumes Metric'!$F$4&amp;"EC",Metric_Incremental[#Headers],Metric_Incremental[])),0))</f>
        <v>2.962952569729577E-2</v>
      </c>
      <c r="F78" s="30">
        <f t="shared" si="9"/>
        <v>11.483580857992353</v>
      </c>
      <c r="G78" s="30">
        <f t="shared" ref="G78:G141" si="14">IF(A78=0,"",$E$5*E78)</f>
        <v>0.29629525697295772</v>
      </c>
      <c r="H78" s="30">
        <f>IF(A78=0,"",IF('Cumulative Volumes Metric'!$AQ$17=FALSE,J78,I78))</f>
        <v>1.2824495540138756</v>
      </c>
      <c r="I78" s="30">
        <f t="shared" ref="I78:I141" si="15">IF(A78=0,"",($E$6/100)*($E$10*(25.4/1000)-(F78+G78)))</f>
        <v>1.2824495540138756</v>
      </c>
      <c r="J78" s="30">
        <f t="shared" ref="J78:J141" si="16">IF(A78=0,"",R78+T78)</f>
        <v>1.2629220827818759</v>
      </c>
      <c r="K78" s="30">
        <f>IF(A78=0,"",IF('Cumulative Volumes Metric'!$AQ$17=FALSE,M78,L78))</f>
        <v>13.062325668979186</v>
      </c>
      <c r="L78" s="30">
        <f t="shared" ref="L78:L141" si="17">IF(A78=0,"",I78+F78+G78)</f>
        <v>13.062325668979186</v>
      </c>
      <c r="M78" s="30">
        <f t="shared" ref="M78:M141" si="18">IF(A78=0,"",F78+G78+J78)</f>
        <v>13.042798197747185</v>
      </c>
      <c r="N78" s="30">
        <f>IF(($E$8/25.4)+45+($E$9/25.4)&gt;989,"FALSE",IF(A78="","",IF('Cumulative Volumes Metric'!$AQ$17=FALSE,P78,O78)))</f>
        <v>159.26596089763555</v>
      </c>
      <c r="O78" s="30">
        <f t="shared" ref="O78:O141" si="19">IF(A78=0,"",IF(A78=1,L78,O79+L78))</f>
        <v>159.26596089763555</v>
      </c>
      <c r="P78" s="30">
        <f>IF(A78=0,"",IF('Cumulative Volumes Metric'!$AQ$17=FALSE,(U78*$E$4)+(V78*$E$5),O78))</f>
        <v>159.26596089763555</v>
      </c>
      <c r="Q78" s="30">
        <f>IF(A78=0,"",(((25.4/1000)*'Metric Data'!$AC$4*'Metric Data'!$AC$5)-D78)*($E$6/100))</f>
        <v>1.0613086968030589E-2</v>
      </c>
      <c r="R78" s="30">
        <f t="shared" ref="R78:R141" si="20">IF(A78=0,"",Q78*$E$4)</f>
        <v>1.0613086968030589</v>
      </c>
      <c r="S78" s="30">
        <f>IF(A78=0,"",(((25.4/1000)*'Metric Data'!$AC$5*'Metric Data'!$AC$7)-E78)*($E$6/100))</f>
        <v>2.0161338597881686E-2</v>
      </c>
      <c r="T78" s="30">
        <f t="shared" ref="T78:T141" si="21">IF(A78=0,"",S78*$E$5)</f>
        <v>0.20161338597881687</v>
      </c>
      <c r="U78" s="30">
        <f t="shared" ref="U78:U141" si="22">IF(A78=0,"",IF(A78=1,D78+Q78,U79+D78+Q78))</f>
        <v>1.5203738492054935</v>
      </c>
      <c r="V78" s="30">
        <f t="shared" ref="V78:V141" si="23">IF(A78=0,"",IF(A78=1,E78+S78,V79+E78+S78))</f>
        <v>0.68966089661422236</v>
      </c>
      <c r="W78" s="30">
        <f t="shared" ref="W78:W141" si="24">IF(A78=0,"",$E$7+C78/1000)</f>
        <v>100.4318</v>
      </c>
      <c r="X78" s="32"/>
    </row>
    <row r="79" spans="1:24" x14ac:dyDescent="0.2">
      <c r="A79" s="34">
        <f t="shared" ref="A79:A142" si="25">IF(A78=0,0,IF(A78=" ","",IF(A78-1&gt;0,A78-1,0)))</f>
        <v>16</v>
      </c>
      <c r="B79" s="34"/>
      <c r="C79" s="34">
        <f t="shared" ref="C79:C142" si="26">A79*25.4</f>
        <v>406.4</v>
      </c>
      <c r="D79" s="30" cm="1">
        <f t="array" ref="D79">IF(A79=0," ",IF('Metric Data'!AG68&gt;=1,_xlfn.XLOOKUP('Metric Data'!AG68,Metric_Incremental[Height],_xlfn.XLOOKUP('Cumulative Volumes Metric'!$F$4,Metric_Incremental[#Headers],Metric_Incremental[])),0))</f>
        <v>0.11534905054509419</v>
      </c>
      <c r="E79" s="83" cm="1">
        <f t="array" ref="E79">IF(A79=0," ",IF('Metric Data'!AG68&gt;=1,_xlfn.XLOOKUP('Metric Data'!AG68,Metric_Incremental[Height],_xlfn.XLOOKUP('Cumulative Volumes Metric'!$F$4&amp;"EC",Metric_Incremental[#Headers],Metric_Incremental[])),0))</f>
        <v>2.9846367266034263E-2</v>
      </c>
      <c r="F79" s="30">
        <f t="shared" ref="F79:F142" si="27">IF(A79=0,"",$E$4*D79)</f>
        <v>11.534905054509419</v>
      </c>
      <c r="G79" s="30">
        <f t="shared" si="14"/>
        <v>0.29846367266034263</v>
      </c>
      <c r="H79" s="30">
        <f>IF(A79=0,"",IF('Cumulative Volumes Metric'!$AQ$17=FALSE,J79,I79))</f>
        <v>1.2610525091320945</v>
      </c>
      <c r="I79" s="30">
        <f t="shared" si="15"/>
        <v>1.2610525091320945</v>
      </c>
      <c r="J79" s="30">
        <f t="shared" si="16"/>
        <v>1.2415250379000953</v>
      </c>
      <c r="K79" s="30">
        <f>IF(A79=0,"",IF('Cumulative Volumes Metric'!$AQ$17=FALSE,M79,L79))</f>
        <v>13.094421236301857</v>
      </c>
      <c r="L79" s="30">
        <f t="shared" si="17"/>
        <v>13.094421236301857</v>
      </c>
      <c r="M79" s="30">
        <f t="shared" si="18"/>
        <v>13.074893765069858</v>
      </c>
      <c r="N79" s="30">
        <f>IF(($E$8/25.4)+45+($E$9/25.4)&gt;989,"FALSE",IF(A79="","",IF('Cumulative Volumes Metric'!$AQ$17=FALSE,P79,O79)))</f>
        <v>146.20363522865637</v>
      </c>
      <c r="O79" s="30">
        <f t="shared" si="19"/>
        <v>146.20363522865637</v>
      </c>
      <c r="P79" s="30">
        <f>IF(A79=0,"",IF('Cumulative Volumes Metric'!$AQ$17=FALSE,(U79*$E$4)+(V79*$E$5),O79))</f>
        <v>146.20363522865637</v>
      </c>
      <c r="Q79" s="30">
        <f>IF(A79=0,"",(((25.4/1000)*'Metric Data'!$AC$4*'Metric Data'!$AC$5)-D79)*($E$6/100))</f>
        <v>1.0407790181962324E-2</v>
      </c>
      <c r="R79" s="30">
        <f t="shared" si="20"/>
        <v>1.0407790181962324</v>
      </c>
      <c r="S79" s="30">
        <f>IF(A79=0,"",(((25.4/1000)*'Metric Data'!$AC$5*'Metric Data'!$AC$7)-E79)*($E$6/100))</f>
        <v>2.0074601970386286E-2</v>
      </c>
      <c r="T79" s="30">
        <f t="shared" si="21"/>
        <v>0.20074601970386285</v>
      </c>
      <c r="U79" s="30">
        <f t="shared" si="22"/>
        <v>1.3949249536575394</v>
      </c>
      <c r="V79" s="30">
        <f t="shared" si="23"/>
        <v>0.63987003231904482</v>
      </c>
      <c r="W79" s="30">
        <f t="shared" si="24"/>
        <v>100.4064</v>
      </c>
      <c r="X79" s="32"/>
    </row>
    <row r="80" spans="1:24" x14ac:dyDescent="0.2">
      <c r="A80" s="34">
        <f t="shared" si="25"/>
        <v>15</v>
      </c>
      <c r="B80" s="34"/>
      <c r="C80" s="34">
        <f t="shared" si="26"/>
        <v>381</v>
      </c>
      <c r="D80" s="30" cm="1">
        <f t="array" ref="D80">IF(A80=0," ",IF('Metric Data'!AG69&gt;=1,_xlfn.XLOOKUP('Metric Data'!AG69,Metric_Incremental[Height],_xlfn.XLOOKUP('Cumulative Volumes Metric'!$F$4,Metric_Incremental[#Headers],Metric_Incremental[])),0))</f>
        <v>0.11582914625513242</v>
      </c>
      <c r="E80" s="83" cm="1">
        <f t="array" ref="E80">IF(A80=0," ",IF('Metric Data'!AG69&gt;=1,_xlfn.XLOOKUP('Metric Data'!AG69,Metric_Incremental[Height],_xlfn.XLOOKUP('Cumulative Volumes Metric'!$F$4&amp;"EC",Metric_Incremental[#Headers],Metric_Incremental[])),0))</f>
        <v>2.9745055642078456E-2</v>
      </c>
      <c r="F80" s="30">
        <f t="shared" si="27"/>
        <v>11.582914625513242</v>
      </c>
      <c r="G80" s="30">
        <f t="shared" si="14"/>
        <v>0.29745055642078455</v>
      </c>
      <c r="H80" s="30">
        <f>IF(A80=0,"",IF('Cumulative Volumes Metric'!$AQ$17=FALSE,J80,I80))</f>
        <v>1.2422539272263891</v>
      </c>
      <c r="I80" s="30">
        <f t="shared" si="15"/>
        <v>1.2422539272263891</v>
      </c>
      <c r="J80" s="30">
        <f t="shared" si="16"/>
        <v>1.2227264559943891</v>
      </c>
      <c r="K80" s="30">
        <f>IF(A80=0,"",IF('Cumulative Volumes Metric'!$AQ$17=FALSE,M80,L80))</f>
        <v>13.122619109160416</v>
      </c>
      <c r="L80" s="30">
        <f t="shared" si="17"/>
        <v>13.122619109160416</v>
      </c>
      <c r="M80" s="30">
        <f t="shared" si="18"/>
        <v>13.103091637928415</v>
      </c>
      <c r="N80" s="30">
        <f>IF(($E$8/25.4)+45+($E$9/25.4)&gt;989,"FALSE",IF(A80="","",IF('Cumulative Volumes Metric'!$AQ$17=FALSE,P80,O80)))</f>
        <v>133.10921399235451</v>
      </c>
      <c r="O80" s="30">
        <f t="shared" si="19"/>
        <v>133.10921399235451</v>
      </c>
      <c r="P80" s="30">
        <f>IF(A80=0,"",IF('Cumulative Volumes Metric'!$AQ$17=FALSE,(U80*$E$4)+(V80*$E$5),O80))</f>
        <v>133.10921399235451</v>
      </c>
      <c r="Q80" s="30">
        <f>IF(A80=0,"",(((25.4/1000)*'Metric Data'!$AC$4*'Metric Data'!$AC$5)-D80)*($E$6/100))</f>
        <v>1.021575189794703E-2</v>
      </c>
      <c r="R80" s="30">
        <f t="shared" si="20"/>
        <v>1.021575189794703</v>
      </c>
      <c r="S80" s="30">
        <f>IF(A80=0,"",(((25.4/1000)*'Metric Data'!$AC$5*'Metric Data'!$AC$7)-E80)*($E$6/100))</f>
        <v>2.0115126619968612E-2</v>
      </c>
      <c r="T80" s="30">
        <f t="shared" si="21"/>
        <v>0.20115126619968612</v>
      </c>
      <c r="U80" s="30">
        <f t="shared" si="22"/>
        <v>1.2691681129304828</v>
      </c>
      <c r="V80" s="30">
        <f t="shared" si="23"/>
        <v>0.58994906308262429</v>
      </c>
      <c r="W80" s="30">
        <f t="shared" si="24"/>
        <v>100.381</v>
      </c>
      <c r="X80" s="32"/>
    </row>
    <row r="81" spans="1:24" x14ac:dyDescent="0.2">
      <c r="A81" s="34">
        <f t="shared" si="25"/>
        <v>14</v>
      </c>
      <c r="B81" s="34"/>
      <c r="C81" s="34">
        <f t="shared" si="26"/>
        <v>355.59999999999997</v>
      </c>
      <c r="D81" s="30" cm="1">
        <f t="array" ref="D81">IF(A81=0," ",IF('Metric Data'!AG70&gt;=1,_xlfn.XLOOKUP('Metric Data'!AG70,Metric_Incremental[Height],_xlfn.XLOOKUP('Cumulative Volumes Metric'!$F$4,Metric_Incremental[#Headers],Metric_Incremental[])),0))</f>
        <v>0.11628752003397989</v>
      </c>
      <c r="E81" s="83" cm="1">
        <f t="array" ref="E81">IF(A81=0," ",IF('Metric Data'!AG70&gt;=1,_xlfn.XLOOKUP('Metric Data'!AG70,Metric_Incremental[Height],_xlfn.XLOOKUP('Cumulative Volumes Metric'!$F$4&amp;"EC",Metric_Incremental[#Headers],Metric_Incremental[])),0))</f>
        <v>2.9920840436075315E-2</v>
      </c>
      <c r="F81" s="30">
        <f t="shared" si="27"/>
        <v>11.62875200339799</v>
      </c>
      <c r="G81" s="30">
        <f t="shared" si="14"/>
        <v>0.29920840436075313</v>
      </c>
      <c r="H81" s="30">
        <f>IF(A81=0,"",IF('Cumulative Volumes Metric'!$AQ$17=FALSE,J81,I81))</f>
        <v>1.2232158368965025</v>
      </c>
      <c r="I81" s="30">
        <f t="shared" si="15"/>
        <v>1.2232158368965025</v>
      </c>
      <c r="J81" s="30">
        <f t="shared" si="16"/>
        <v>1.2036883656645025</v>
      </c>
      <c r="K81" s="30">
        <f>IF(A81=0,"",IF('Cumulative Volumes Metric'!$AQ$17=FALSE,M81,L81))</f>
        <v>13.151176244655245</v>
      </c>
      <c r="L81" s="30">
        <f t="shared" si="17"/>
        <v>13.151176244655245</v>
      </c>
      <c r="M81" s="30">
        <f t="shared" si="18"/>
        <v>13.131648773423246</v>
      </c>
      <c r="N81" s="30">
        <f>IF(($E$8/25.4)+45+($E$9/25.4)&gt;989,"FALSE",IF(A81="","",IF('Cumulative Volumes Metric'!$AQ$17=FALSE,P81,O81)))</f>
        <v>119.9865948831941</v>
      </c>
      <c r="O81" s="30">
        <f t="shared" si="19"/>
        <v>119.9865948831941</v>
      </c>
      <c r="P81" s="30">
        <f>IF(A81=0,"",IF('Cumulative Volumes Metric'!$AQ$17=FALSE,(U81*$E$4)+(V81*$E$5),O81))</f>
        <v>119.9865948831941</v>
      </c>
      <c r="Q81" s="30">
        <f>IF(A81=0,"",(((25.4/1000)*'Metric Data'!$AC$4*'Metric Data'!$AC$5)-D81)*($E$6/100))</f>
        <v>1.003240238640804E-2</v>
      </c>
      <c r="R81" s="30">
        <f t="shared" si="20"/>
        <v>1.0032402386408039</v>
      </c>
      <c r="S81" s="30">
        <f>IF(A81=0,"",(((25.4/1000)*'Metric Data'!$AC$5*'Metric Data'!$AC$7)-E81)*($E$6/100))</f>
        <v>2.0044812702369866E-2</v>
      </c>
      <c r="T81" s="30">
        <f t="shared" si="21"/>
        <v>0.20044812702369866</v>
      </c>
      <c r="U81" s="30">
        <f t="shared" si="22"/>
        <v>1.1431232147774033</v>
      </c>
      <c r="V81" s="30">
        <f t="shared" si="23"/>
        <v>0.54008888082057727</v>
      </c>
      <c r="W81" s="30">
        <f t="shared" si="24"/>
        <v>100.3556</v>
      </c>
      <c r="X81" s="32"/>
    </row>
    <row r="82" spans="1:24" x14ac:dyDescent="0.2">
      <c r="A82" s="34">
        <f t="shared" si="25"/>
        <v>13</v>
      </c>
      <c r="B82" s="34"/>
      <c r="C82" s="34">
        <f t="shared" si="26"/>
        <v>330.2</v>
      </c>
      <c r="D82" s="30" cm="1">
        <f t="array" ref="D82">IF(A82=0," ",IF('Metric Data'!AG71&gt;=1,_xlfn.XLOOKUP('Metric Data'!AG71,Metric_Incremental[Height],_xlfn.XLOOKUP('Cumulative Volumes Metric'!$F$4,Metric_Incremental[#Headers],Metric_Incremental[])),0))</f>
        <v>0.11672375477842277</v>
      </c>
      <c r="E82" s="83" cm="1">
        <f t="array" ref="E82">IF(A82=0," ",IF('Metric Data'!AG71&gt;=1,_xlfn.XLOOKUP('Metric Data'!AG71,Metric_Incremental[Height],_xlfn.XLOOKUP('Cumulative Volumes Metric'!$F$4&amp;"EC",Metric_Incremental[#Headers],Metric_Incremental[])),0))</f>
        <v>3.0453342489027327E-2</v>
      </c>
      <c r="F82" s="30">
        <f t="shared" si="27"/>
        <v>11.672375477842277</v>
      </c>
      <c r="G82" s="30">
        <f t="shared" si="14"/>
        <v>0.30453342489027324</v>
      </c>
      <c r="H82" s="30">
        <f>IF(A82=0,"",IF('Cumulative Volumes Metric'!$AQ$17=FALSE,J82,I82))</f>
        <v>1.2036364389069796</v>
      </c>
      <c r="I82" s="30">
        <f t="shared" si="15"/>
        <v>1.2036364389069796</v>
      </c>
      <c r="J82" s="30">
        <f t="shared" si="16"/>
        <v>1.1841089676749796</v>
      </c>
      <c r="K82" s="30">
        <f>IF(A82=0,"",IF('Cumulative Volumes Metric'!$AQ$17=FALSE,M82,L82))</f>
        <v>13.18054534163953</v>
      </c>
      <c r="L82" s="30">
        <f t="shared" si="17"/>
        <v>13.18054534163953</v>
      </c>
      <c r="M82" s="30">
        <f t="shared" si="18"/>
        <v>13.16101787040753</v>
      </c>
      <c r="N82" s="30">
        <f>IF(($E$8/25.4)+45+($E$9/25.4)&gt;989,"FALSE",IF(A82="","",IF('Cumulative Volumes Metric'!$AQ$17=FALSE,P82,O82)))</f>
        <v>106.83541863853885</v>
      </c>
      <c r="O82" s="30">
        <f t="shared" si="19"/>
        <v>106.83541863853885</v>
      </c>
      <c r="P82" s="30">
        <f>IF(A82=0,"",IF('Cumulative Volumes Metric'!$AQ$17=FALSE,(U82*$E$4)+(V82*$E$5),O82))</f>
        <v>106.83541863853885</v>
      </c>
      <c r="Q82" s="30">
        <f>IF(A82=0,"",(((25.4/1000)*'Metric Data'!$AC$4*'Metric Data'!$AC$5)-D82)*($E$6/100))</f>
        <v>9.8579084886308913E-3</v>
      </c>
      <c r="R82" s="30">
        <f t="shared" si="20"/>
        <v>0.9857908488630891</v>
      </c>
      <c r="S82" s="30">
        <f>IF(A82=0,"",(((25.4/1000)*'Metric Data'!$AC$5*'Metric Data'!$AC$7)-E82)*($E$6/100))</f>
        <v>1.983181188118906E-2</v>
      </c>
      <c r="T82" s="30">
        <f t="shared" si="21"/>
        <v>0.1983181188118906</v>
      </c>
      <c r="U82" s="30">
        <f t="shared" si="22"/>
        <v>1.0168032923570154</v>
      </c>
      <c r="V82" s="30">
        <f t="shared" si="23"/>
        <v>0.49012322768213207</v>
      </c>
      <c r="W82" s="30">
        <f t="shared" si="24"/>
        <v>100.3302</v>
      </c>
      <c r="X82" s="32"/>
    </row>
    <row r="83" spans="1:24" x14ac:dyDescent="0.2">
      <c r="A83" s="34">
        <f t="shared" si="25"/>
        <v>12</v>
      </c>
      <c r="B83" s="34"/>
      <c r="C83" s="34">
        <f t="shared" si="26"/>
        <v>304.79999999999995</v>
      </c>
      <c r="D83" s="30" cm="1">
        <f t="array" ref="D83">IF(A83=0," ",IF('Metric Data'!AG72&gt;=1,_xlfn.XLOOKUP('Metric Data'!AG72,Metric_Incremental[Height],_xlfn.XLOOKUP('Cumulative Volumes Metric'!$F$4,Metric_Incremental[#Headers],Metric_Incremental[])),0))</f>
        <v>0.11713257907404785</v>
      </c>
      <c r="E83" s="83" cm="1">
        <f t="array" ref="E83">IF(A83=0," ",IF('Metric Data'!AG72&gt;=1,_xlfn.XLOOKUP('Metric Data'!AG72,Metric_Incremental[Height],_xlfn.XLOOKUP('Cumulative Volumes Metric'!$F$4&amp;"EC",Metric_Incremental[#Headers],Metric_Incremental[])),0))</f>
        <v>3.0660425031856155E-2</v>
      </c>
      <c r="F83" s="30">
        <f t="shared" si="27"/>
        <v>11.713257907404785</v>
      </c>
      <c r="G83" s="30">
        <f t="shared" si="14"/>
        <v>0.30660425031856153</v>
      </c>
      <c r="H83" s="30">
        <f>IF(A83=0,"",IF('Cumulative Volumes Metric'!$AQ$17=FALSE,J83,I83))</f>
        <v>1.1864551369106615</v>
      </c>
      <c r="I83" s="30">
        <f t="shared" si="15"/>
        <v>1.1864551369106615</v>
      </c>
      <c r="J83" s="30">
        <f t="shared" si="16"/>
        <v>1.1669276656786611</v>
      </c>
      <c r="K83" s="30">
        <f>IF(A83=0,"",IF('Cumulative Volumes Metric'!$AQ$17=FALSE,M83,L83))</f>
        <v>13.206317294634008</v>
      </c>
      <c r="L83" s="30">
        <f t="shared" si="17"/>
        <v>13.206317294634008</v>
      </c>
      <c r="M83" s="30">
        <f t="shared" si="18"/>
        <v>13.186789823402007</v>
      </c>
      <c r="N83" s="30">
        <f>IF(($E$8/25.4)+45+($E$9/25.4)&gt;989,"FALSE",IF(A83="","",IF('Cumulative Volumes Metric'!$AQ$17=FALSE,P83,O83)))</f>
        <v>93.654873296899325</v>
      </c>
      <c r="O83" s="30">
        <f t="shared" si="19"/>
        <v>93.654873296899325</v>
      </c>
      <c r="P83" s="30">
        <f>IF(A83=0,"",IF('Cumulative Volumes Metric'!$AQ$17=FALSE,(U83*$E$4)+(V83*$E$5),O83))</f>
        <v>93.654873296899325</v>
      </c>
      <c r="Q83" s="30">
        <f>IF(A83=0,"",(((25.4/1000)*'Metric Data'!$AC$4*'Metric Data'!$AC$5)-D83)*($E$6/100))</f>
        <v>9.6943787703808581E-3</v>
      </c>
      <c r="R83" s="30">
        <f t="shared" si="20"/>
        <v>0.96943787703808582</v>
      </c>
      <c r="S83" s="30">
        <f>IF(A83=0,"",(((25.4/1000)*'Metric Data'!$AC$5*'Metric Data'!$AC$7)-E83)*($E$6/100))</f>
        <v>1.9748978864057531E-2</v>
      </c>
      <c r="T83" s="30">
        <f t="shared" si="21"/>
        <v>0.19748978864057531</v>
      </c>
      <c r="U83" s="30">
        <f t="shared" si="22"/>
        <v>0.89022162908996172</v>
      </c>
      <c r="V83" s="30">
        <f t="shared" si="23"/>
        <v>0.43983807331191571</v>
      </c>
      <c r="W83" s="30">
        <f t="shared" si="24"/>
        <v>100.3048</v>
      </c>
      <c r="X83" s="32"/>
    </row>
    <row r="84" spans="1:24" x14ac:dyDescent="0.2">
      <c r="A84" s="34">
        <f t="shared" si="25"/>
        <v>11</v>
      </c>
      <c r="B84" s="34"/>
      <c r="C84" s="34">
        <f t="shared" si="26"/>
        <v>279.39999999999998</v>
      </c>
      <c r="D84" s="30" cm="1">
        <f t="array" ref="D84">IF(A84=0," ",IF('Metric Data'!AG73&gt;=1,_xlfn.XLOOKUP('Metric Data'!AG73,Metric_Incremental[Height],_xlfn.XLOOKUP('Cumulative Volumes Metric'!$F$4,Metric_Incremental[#Headers],Metric_Incremental[])),0))</f>
        <v>0.11751307971117091</v>
      </c>
      <c r="E84" s="83" cm="1">
        <f t="array" ref="E84">IF(A84=0," ",IF('Metric Data'!AG73&gt;=1,_xlfn.XLOOKUP('Metric Data'!AG73,Metric_Incremental[Height],_xlfn.XLOOKUP('Cumulative Volumes Metric'!$F$4&amp;"EC",Metric_Incremental[#Headers],Metric_Incremental[])),0))</f>
        <v>3.0811307093303132E-2</v>
      </c>
      <c r="F84" s="30">
        <f t="shared" si="27"/>
        <v>11.751307971117091</v>
      </c>
      <c r="G84" s="30">
        <f t="shared" si="14"/>
        <v>0.30811307093303131</v>
      </c>
      <c r="H84" s="30">
        <f>IF(A84=0,"",IF('Cumulative Volumes Metric'!$AQ$17=FALSE,J84,I84))</f>
        <v>1.1706315831799508</v>
      </c>
      <c r="I84" s="30">
        <f t="shared" si="15"/>
        <v>1.1706315831799508</v>
      </c>
      <c r="J84" s="30">
        <f t="shared" si="16"/>
        <v>1.151104111947951</v>
      </c>
      <c r="K84" s="30">
        <f>IF(A84=0,"",IF('Cumulative Volumes Metric'!$AQ$17=FALSE,M84,L84))</f>
        <v>13.230052625230073</v>
      </c>
      <c r="L84" s="30">
        <f t="shared" si="17"/>
        <v>13.230052625230073</v>
      </c>
      <c r="M84" s="30">
        <f t="shared" si="18"/>
        <v>13.210525153998073</v>
      </c>
      <c r="N84" s="30">
        <f>IF(($E$8/25.4)+45+($E$9/25.4)&gt;989,"FALSE",IF(A84="","",IF('Cumulative Volumes Metric'!$AQ$17=FALSE,P84,O84)))</f>
        <v>80.44855600226532</v>
      </c>
      <c r="O84" s="30">
        <f t="shared" si="19"/>
        <v>80.44855600226532</v>
      </c>
      <c r="P84" s="30">
        <f>IF(A84=0,"",IF('Cumulative Volumes Metric'!$AQ$17=FALSE,(U84*$E$4)+(V84*$E$5),O84))</f>
        <v>80.44855600226532</v>
      </c>
      <c r="Q84" s="30">
        <f>IF(A84=0,"",(((25.4/1000)*'Metric Data'!$AC$4*'Metric Data'!$AC$5)-D84)*($E$6/100))</f>
        <v>9.5421785155316366E-3</v>
      </c>
      <c r="R84" s="30">
        <f t="shared" si="20"/>
        <v>0.95421785155316363</v>
      </c>
      <c r="S84" s="30">
        <f>IF(A84=0,"",(((25.4/1000)*'Metric Data'!$AC$5*'Metric Data'!$AC$7)-E84)*($E$6/100))</f>
        <v>1.968862603947874E-2</v>
      </c>
      <c r="T84" s="30">
        <f t="shared" si="21"/>
        <v>0.1968862603947874</v>
      </c>
      <c r="U84" s="30">
        <f t="shared" si="22"/>
        <v>0.76339467124553306</v>
      </c>
      <c r="V84" s="30">
        <f t="shared" si="23"/>
        <v>0.38942866941600202</v>
      </c>
      <c r="W84" s="30">
        <f t="shared" si="24"/>
        <v>100.2794</v>
      </c>
      <c r="X84" s="32"/>
    </row>
    <row r="85" spans="1:24" x14ac:dyDescent="0.2">
      <c r="A85" s="34">
        <f t="shared" si="25"/>
        <v>10</v>
      </c>
      <c r="B85" s="34"/>
      <c r="C85" s="34">
        <f t="shared" si="26"/>
        <v>254</v>
      </c>
      <c r="D85" s="30" cm="1">
        <f t="array" ref="D85">IF(A85=0," ",IF('Metric Data'!AG74&gt;=1,_xlfn.XLOOKUP('Metric Data'!AG74,Metric_Incremental[Height],_xlfn.XLOOKUP('Cumulative Volumes Metric'!$F$4,Metric_Incremental[#Headers],Metric_Incremental[])),0))</f>
        <v>0.11810884836471754</v>
      </c>
      <c r="E85" s="83" cm="1">
        <f t="array" ref="E85">IF(A85=0," ",IF('Metric Data'!AG74&gt;=1,_xlfn.XLOOKUP('Metric Data'!AG74,Metric_Incremental[Height],_xlfn.XLOOKUP('Cumulative Volumes Metric'!$F$4&amp;"EC",Metric_Incremental[#Headers],Metric_Incremental[])),0))</f>
        <v>3.1328745858700269E-2</v>
      </c>
      <c r="F85" s="30">
        <f t="shared" si="27"/>
        <v>11.810884836471754</v>
      </c>
      <c r="G85" s="30">
        <f t="shared" si="14"/>
        <v>0.31328745858700269</v>
      </c>
      <c r="H85" s="30">
        <f>IF(A85=0,"",IF('Cumulative Volumes Metric'!$AQ$17=FALSE,J85,I85))</f>
        <v>1.1447310819764973</v>
      </c>
      <c r="I85" s="30">
        <f t="shared" si="15"/>
        <v>1.1447310819764973</v>
      </c>
      <c r="J85" s="30">
        <f t="shared" si="16"/>
        <v>1.1252036107444972</v>
      </c>
      <c r="K85" s="30">
        <f>IF(A85=0,"",IF('Cumulative Volumes Metric'!$AQ$17=FALSE,M85,L85))</f>
        <v>13.268903377035253</v>
      </c>
      <c r="L85" s="30">
        <f t="shared" si="17"/>
        <v>13.268903377035253</v>
      </c>
      <c r="M85" s="30">
        <f t="shared" si="18"/>
        <v>13.249375905803253</v>
      </c>
      <c r="N85" s="30">
        <f>IF(($E$8/25.4)+45+($E$9/25.4)&gt;989,"FALSE",IF(A85="","",IF('Cumulative Volumes Metric'!$AQ$17=FALSE,P85,O85)))</f>
        <v>67.218503377035248</v>
      </c>
      <c r="O85" s="30">
        <f t="shared" si="19"/>
        <v>67.218503377035248</v>
      </c>
      <c r="P85" s="30">
        <f>IF(A85=0,"",IF('Cumulative Volumes Metric'!$AQ$17=FALSE,(U85*$E$4)+(V85*$E$5),O85))</f>
        <v>67.218503377035248</v>
      </c>
      <c r="Q85" s="30">
        <f>IF(A85=0,"",(((25.4/1000)*'Metric Data'!$AC$4*'Metric Data'!$AC$5)-D85)*($E$6/100))</f>
        <v>9.3038710541129832E-3</v>
      </c>
      <c r="R85" s="30">
        <f t="shared" si="20"/>
        <v>0.93038710541129832</v>
      </c>
      <c r="S85" s="30">
        <f>IF(A85=0,"",(((25.4/1000)*'Metric Data'!$AC$5*'Metric Data'!$AC$7)-E85)*($E$6/100))</f>
        <v>1.9481650533319884E-2</v>
      </c>
      <c r="T85" s="30">
        <f t="shared" si="21"/>
        <v>0.19481650533319883</v>
      </c>
      <c r="U85" s="30">
        <f t="shared" si="22"/>
        <v>0.63633941301883057</v>
      </c>
      <c r="V85" s="30">
        <f t="shared" si="23"/>
        <v>0.33892873628322012</v>
      </c>
      <c r="W85" s="30">
        <f t="shared" si="24"/>
        <v>100.254</v>
      </c>
      <c r="X85" s="32"/>
    </row>
    <row r="86" spans="1:24" x14ac:dyDescent="0.2">
      <c r="A86" s="34">
        <f t="shared" si="25"/>
        <v>9</v>
      </c>
      <c r="B86" s="34"/>
      <c r="C86" s="34">
        <f t="shared" si="26"/>
        <v>228.6</v>
      </c>
      <c r="D86" s="30" cm="1">
        <f t="array" ref="D86">IF(A86=0," ",IF('Metric Data'!AG75&gt;=1,_xlfn.XLOOKUP('Metric Data'!AG75,Metric_Incremental[Height],_xlfn.XLOOKUP('Cumulative Volumes Metric'!$F$4,Metric_Incremental[#Headers],Metric_Incremental[])),0))</f>
        <v>0</v>
      </c>
      <c r="E86" s="83" cm="1">
        <f t="array" ref="E86">IF(A86=0," ",IF('Metric Data'!AG75&gt;=1,_xlfn.XLOOKUP('Metric Data'!AG75,Metric_Incremental[Height],_xlfn.XLOOKUP('Cumulative Volumes Metric'!$F$4&amp;"EC",Metric_Incremental[#Headers],Metric_Incremental[])),0))</f>
        <v>0</v>
      </c>
      <c r="F86" s="30">
        <f t="shared" si="27"/>
        <v>0</v>
      </c>
      <c r="G86" s="30">
        <f t="shared" si="14"/>
        <v>0</v>
      </c>
      <c r="H86" s="30">
        <f>IF(A86=0,"",IF('Cumulative Volumes Metric'!$AQ$17=FALSE,J86,I86))</f>
        <v>5.9943999999999997</v>
      </c>
      <c r="I86" s="30">
        <f t="shared" si="15"/>
        <v>5.9943999999999997</v>
      </c>
      <c r="J86" s="30">
        <f t="shared" si="16"/>
        <v>5.9748725287679996</v>
      </c>
      <c r="K86" s="30">
        <f>IF(A86=0,"",IF('Cumulative Volumes Metric'!$AQ$17=FALSE,M86,L86))</f>
        <v>5.9943999999999997</v>
      </c>
      <c r="L86" s="30">
        <f t="shared" si="17"/>
        <v>5.9943999999999997</v>
      </c>
      <c r="M86" s="30">
        <f t="shared" si="18"/>
        <v>5.9748725287679996</v>
      </c>
      <c r="N86" s="30">
        <f>IF(($E$8/25.4)+45+($E$9/25.4)&gt;989,"FALSE",IF(A86="","",IF('Cumulative Volumes Metric'!$AQ$17=FALSE,P86,O86)))</f>
        <v>53.949599999999997</v>
      </c>
      <c r="O86" s="30">
        <f t="shared" si="19"/>
        <v>53.949599999999997</v>
      </c>
      <c r="P86" s="30">
        <f>IF(A86=0,"",IF('Cumulative Volumes Metric'!$AQ$17=FALSE,(U86*$E$4)+(V86*$E$5),O86))</f>
        <v>53.949599999999997</v>
      </c>
      <c r="Q86" s="30">
        <f>IF(A86=0,"",(((25.4/1000)*'Metric Data'!$AC$4*'Metric Data'!$AC$5)-D86)*($E$6/100))</f>
        <v>5.6547410399999998E-2</v>
      </c>
      <c r="R86" s="30">
        <f t="shared" si="20"/>
        <v>5.6547410399999993</v>
      </c>
      <c r="S86" s="30">
        <f>IF(A86=0,"",(((25.4/1000)*'Metric Data'!$AC$5*'Metric Data'!$AC$7)-E86)*($E$6/100))</f>
        <v>3.2013148876799992E-2</v>
      </c>
      <c r="T86" s="30">
        <f t="shared" si="21"/>
        <v>0.32013148876799991</v>
      </c>
      <c r="U86" s="30">
        <f t="shared" si="22"/>
        <v>0.50892669359999998</v>
      </c>
      <c r="V86" s="30">
        <f t="shared" si="23"/>
        <v>0.28811833989119995</v>
      </c>
      <c r="W86" s="30">
        <f t="shared" si="24"/>
        <v>100.2286</v>
      </c>
      <c r="X86" s="32"/>
    </row>
    <row r="87" spans="1:24" x14ac:dyDescent="0.2">
      <c r="A87" s="34">
        <f t="shared" si="25"/>
        <v>8</v>
      </c>
      <c r="B87" s="34"/>
      <c r="C87" s="34">
        <f t="shared" si="26"/>
        <v>203.2</v>
      </c>
      <c r="D87" s="30" cm="1">
        <f t="array" ref="D87">IF(A87=0," ",IF('Metric Data'!AG76&gt;=1,_xlfn.XLOOKUP('Metric Data'!AG76,Metric_Incremental[Height],_xlfn.XLOOKUP('Cumulative Volumes Metric'!$F$4,Metric_Incremental[#Headers],Metric_Incremental[])),0))</f>
        <v>0</v>
      </c>
      <c r="E87" s="83" cm="1">
        <f t="array" ref="E87">IF(A87=0," ",IF('Metric Data'!AG76&gt;=1,_xlfn.XLOOKUP('Metric Data'!AG76,Metric_Incremental[Height],_xlfn.XLOOKUP('Cumulative Volumes Metric'!$F$4&amp;"EC",Metric_Incremental[#Headers],Metric_Incremental[])),0))</f>
        <v>0</v>
      </c>
      <c r="F87" s="30">
        <f t="shared" si="27"/>
        <v>0</v>
      </c>
      <c r="G87" s="30">
        <f t="shared" si="14"/>
        <v>0</v>
      </c>
      <c r="H87" s="30">
        <f>IF(A87=0,"",IF('Cumulative Volumes Metric'!$AQ$17=FALSE,J87,I87))</f>
        <v>5.9943999999999997</v>
      </c>
      <c r="I87" s="30">
        <f t="shared" si="15"/>
        <v>5.9943999999999997</v>
      </c>
      <c r="J87" s="30">
        <f t="shared" si="16"/>
        <v>5.9748725287679996</v>
      </c>
      <c r="K87" s="30">
        <f>IF(A87=0,"",IF('Cumulative Volumes Metric'!$AQ$17=FALSE,M87,L87))</f>
        <v>5.9943999999999997</v>
      </c>
      <c r="L87" s="30">
        <f t="shared" si="17"/>
        <v>5.9943999999999997</v>
      </c>
      <c r="M87" s="30">
        <f t="shared" si="18"/>
        <v>5.9748725287679996</v>
      </c>
      <c r="N87" s="30">
        <f>IF(($E$8/25.4)+45+($E$9/25.4)&gt;989,"FALSE",IF(A87="","",IF('Cumulative Volumes Metric'!$AQ$17=FALSE,P87,O87)))</f>
        <v>47.955199999999998</v>
      </c>
      <c r="O87" s="30">
        <f t="shared" si="19"/>
        <v>47.955199999999998</v>
      </c>
      <c r="P87" s="30">
        <f>IF(A87=0,"",IF('Cumulative Volumes Metric'!$AQ$17=FALSE,(U87*$E$4)+(V87*$E$5),O87))</f>
        <v>47.955199999999998</v>
      </c>
      <c r="Q87" s="30">
        <f>IF(A87=0,"",(((25.4/1000)*'Metric Data'!$AC$4*'Metric Data'!$AC$5)-D87)*($E$6/100))</f>
        <v>5.6547410399999998E-2</v>
      </c>
      <c r="R87" s="30">
        <f t="shared" si="20"/>
        <v>5.6547410399999993</v>
      </c>
      <c r="S87" s="30">
        <f>IF(A87=0,"",(((25.4/1000)*'Metric Data'!$AC$5*'Metric Data'!$AC$7)-E87)*($E$6/100))</f>
        <v>3.2013148876799992E-2</v>
      </c>
      <c r="T87" s="30">
        <f t="shared" si="21"/>
        <v>0.32013148876799991</v>
      </c>
      <c r="U87" s="30">
        <f t="shared" si="22"/>
        <v>0.45237928319999998</v>
      </c>
      <c r="V87" s="30">
        <f t="shared" si="23"/>
        <v>0.25610519101439994</v>
      </c>
      <c r="W87" s="30">
        <f t="shared" si="24"/>
        <v>100.2032</v>
      </c>
      <c r="X87" s="32"/>
    </row>
    <row r="88" spans="1:24" x14ac:dyDescent="0.2">
      <c r="A88" s="34">
        <f t="shared" si="25"/>
        <v>7</v>
      </c>
      <c r="B88" s="34"/>
      <c r="C88" s="34">
        <f t="shared" si="26"/>
        <v>177.79999999999998</v>
      </c>
      <c r="D88" s="30" cm="1">
        <f t="array" ref="D88">IF(A88=0," ",IF('Metric Data'!AG77&gt;=1,_xlfn.XLOOKUP('Metric Data'!AG77,Metric_Incremental[Height],_xlfn.XLOOKUP('Cumulative Volumes Metric'!$F$4,Metric_Incremental[#Headers],Metric_Incremental[])),0))</f>
        <v>0</v>
      </c>
      <c r="E88" s="83" cm="1">
        <f t="array" ref="E88">IF(A88=0," ",IF('Metric Data'!AG77&gt;=1,_xlfn.XLOOKUP('Metric Data'!AG77,Metric_Incremental[Height],_xlfn.XLOOKUP('Cumulative Volumes Metric'!$F$4&amp;"EC",Metric_Incremental[#Headers],Metric_Incremental[])),0))</f>
        <v>0</v>
      </c>
      <c r="F88" s="30">
        <f t="shared" si="27"/>
        <v>0</v>
      </c>
      <c r="G88" s="30">
        <f t="shared" si="14"/>
        <v>0</v>
      </c>
      <c r="H88" s="30">
        <f>IF(A88=0,"",IF('Cumulative Volumes Metric'!$AQ$17=FALSE,J88,I88))</f>
        <v>5.9943999999999997</v>
      </c>
      <c r="I88" s="30">
        <f t="shared" si="15"/>
        <v>5.9943999999999997</v>
      </c>
      <c r="J88" s="30">
        <f t="shared" si="16"/>
        <v>5.9748725287679996</v>
      </c>
      <c r="K88" s="30">
        <f>IF(A88=0,"",IF('Cumulative Volumes Metric'!$AQ$17=FALSE,M88,L88))</f>
        <v>5.9943999999999997</v>
      </c>
      <c r="L88" s="30">
        <f t="shared" si="17"/>
        <v>5.9943999999999997</v>
      </c>
      <c r="M88" s="30">
        <f t="shared" si="18"/>
        <v>5.9748725287679996</v>
      </c>
      <c r="N88" s="30">
        <f>IF(($E$8/25.4)+45+($E$9/25.4)&gt;989,"FALSE",IF(A88="","",IF('Cumulative Volumes Metric'!$AQ$17=FALSE,P88,O88)))</f>
        <v>41.960799999999999</v>
      </c>
      <c r="O88" s="30">
        <f t="shared" si="19"/>
        <v>41.960799999999999</v>
      </c>
      <c r="P88" s="30">
        <f>IF(A88=0,"",IF('Cumulative Volumes Metric'!$AQ$17=FALSE,(U88*$E$4)+(V88*$E$5),O88))</f>
        <v>41.960799999999999</v>
      </c>
      <c r="Q88" s="30">
        <f>IF(A88=0,"",(((25.4/1000)*'Metric Data'!$AC$4*'Metric Data'!$AC$5)-D88)*($E$6/100))</f>
        <v>5.6547410399999998E-2</v>
      </c>
      <c r="R88" s="30">
        <f t="shared" si="20"/>
        <v>5.6547410399999993</v>
      </c>
      <c r="S88" s="30">
        <f>IF(A88=0,"",(((25.4/1000)*'Metric Data'!$AC$5*'Metric Data'!$AC$7)-E88)*($E$6/100))</f>
        <v>3.2013148876799992E-2</v>
      </c>
      <c r="T88" s="30">
        <f t="shared" si="21"/>
        <v>0.32013148876799991</v>
      </c>
      <c r="U88" s="30">
        <f t="shared" si="22"/>
        <v>0.39583187279999998</v>
      </c>
      <c r="V88" s="30">
        <f t="shared" si="23"/>
        <v>0.22409204213759992</v>
      </c>
      <c r="W88" s="30">
        <f t="shared" si="24"/>
        <v>100.1778</v>
      </c>
      <c r="X88" s="32"/>
    </row>
    <row r="89" spans="1:24" x14ac:dyDescent="0.2">
      <c r="A89" s="34">
        <f t="shared" si="25"/>
        <v>6</v>
      </c>
      <c r="B89" s="34"/>
      <c r="C89" s="34">
        <f t="shared" si="26"/>
        <v>152.39999999999998</v>
      </c>
      <c r="D89" s="30" cm="1">
        <f t="array" ref="D89">IF(A89=0," ",IF('Metric Data'!AG78&gt;=1,_xlfn.XLOOKUP('Metric Data'!AG78,Metric_Incremental[Height],_xlfn.XLOOKUP('Cumulative Volumes Metric'!$F$4,Metric_Incremental[#Headers],Metric_Incremental[])),0))</f>
        <v>0</v>
      </c>
      <c r="E89" s="83" cm="1">
        <f t="array" ref="E89">IF(A89=0," ",IF('Metric Data'!AG78&gt;=1,_xlfn.XLOOKUP('Metric Data'!AG78,Metric_Incremental[Height],_xlfn.XLOOKUP('Cumulative Volumes Metric'!$F$4&amp;"EC",Metric_Incremental[#Headers],Metric_Incremental[])),0))</f>
        <v>0</v>
      </c>
      <c r="F89" s="30">
        <f t="shared" si="27"/>
        <v>0</v>
      </c>
      <c r="G89" s="30">
        <f t="shared" si="14"/>
        <v>0</v>
      </c>
      <c r="H89" s="30">
        <f>IF(A89=0,"",IF('Cumulative Volumes Metric'!$AQ$17=FALSE,J89,I89))</f>
        <v>5.9943999999999997</v>
      </c>
      <c r="I89" s="30">
        <f t="shared" si="15"/>
        <v>5.9943999999999997</v>
      </c>
      <c r="J89" s="30">
        <f t="shared" si="16"/>
        <v>5.9748725287679996</v>
      </c>
      <c r="K89" s="30">
        <f>IF(A89=0,"",IF('Cumulative Volumes Metric'!$AQ$17=FALSE,M89,L89))</f>
        <v>5.9943999999999997</v>
      </c>
      <c r="L89" s="30">
        <f t="shared" si="17"/>
        <v>5.9943999999999997</v>
      </c>
      <c r="M89" s="30">
        <f t="shared" si="18"/>
        <v>5.9748725287679996</v>
      </c>
      <c r="N89" s="30">
        <f>IF(($E$8/25.4)+45+($E$9/25.4)&gt;989,"FALSE",IF(A89="","",IF('Cumulative Volumes Metric'!$AQ$17=FALSE,P89,O89)))</f>
        <v>35.9664</v>
      </c>
      <c r="O89" s="30">
        <f t="shared" si="19"/>
        <v>35.9664</v>
      </c>
      <c r="P89" s="30">
        <f>IF(A89=0,"",IF('Cumulative Volumes Metric'!$AQ$17=FALSE,(U89*$E$4)+(V89*$E$5),O89))</f>
        <v>35.9664</v>
      </c>
      <c r="Q89" s="30">
        <f>IF(A89=0,"",(((25.4/1000)*'Metric Data'!$AC$4*'Metric Data'!$AC$5)-D89)*($E$6/100))</f>
        <v>5.6547410399999998E-2</v>
      </c>
      <c r="R89" s="30">
        <f t="shared" si="20"/>
        <v>5.6547410399999993</v>
      </c>
      <c r="S89" s="30">
        <f>IF(A89=0,"",(((25.4/1000)*'Metric Data'!$AC$5*'Metric Data'!$AC$7)-E89)*($E$6/100))</f>
        <v>3.2013148876799992E-2</v>
      </c>
      <c r="T89" s="30">
        <f t="shared" si="21"/>
        <v>0.32013148876799991</v>
      </c>
      <c r="U89" s="30">
        <f t="shared" si="22"/>
        <v>0.33928446239999999</v>
      </c>
      <c r="V89" s="30">
        <f t="shared" si="23"/>
        <v>0.19207889326079994</v>
      </c>
      <c r="W89" s="30">
        <f t="shared" si="24"/>
        <v>100.1524</v>
      </c>
      <c r="X89" s="32"/>
    </row>
    <row r="90" spans="1:24" x14ac:dyDescent="0.2">
      <c r="A90" s="34">
        <f t="shared" si="25"/>
        <v>5</v>
      </c>
      <c r="B90" s="34"/>
      <c r="C90" s="34">
        <f t="shared" si="26"/>
        <v>127</v>
      </c>
      <c r="D90" s="30" cm="1">
        <f t="array" ref="D90">IF(A90=0," ",IF('Metric Data'!AG79&gt;=1,_xlfn.XLOOKUP('Metric Data'!AG79,Metric_Incremental[Height],_xlfn.XLOOKUP('Cumulative Volumes Metric'!$F$4,Metric_Incremental[#Headers],Metric_Incremental[])),0))</f>
        <v>0</v>
      </c>
      <c r="E90" s="83" cm="1">
        <f t="array" ref="E90">IF(A90=0," ",IF('Metric Data'!AG79&gt;=1,_xlfn.XLOOKUP('Metric Data'!AG79,Metric_Incremental[Height],_xlfn.XLOOKUP('Cumulative Volumes Metric'!$F$4&amp;"EC",Metric_Incremental[#Headers],Metric_Incremental[])),0))</f>
        <v>0</v>
      </c>
      <c r="F90" s="30">
        <f t="shared" si="27"/>
        <v>0</v>
      </c>
      <c r="G90" s="30">
        <f t="shared" si="14"/>
        <v>0</v>
      </c>
      <c r="H90" s="30">
        <f>IF(A90=0,"",IF('Cumulative Volumes Metric'!$AQ$17=FALSE,J90,I90))</f>
        <v>5.9943999999999997</v>
      </c>
      <c r="I90" s="30">
        <f t="shared" si="15"/>
        <v>5.9943999999999997</v>
      </c>
      <c r="J90" s="30">
        <f t="shared" si="16"/>
        <v>5.9748725287679996</v>
      </c>
      <c r="K90" s="30">
        <f>IF(A90=0,"",IF('Cumulative Volumes Metric'!$AQ$17=FALSE,M90,L90))</f>
        <v>5.9943999999999997</v>
      </c>
      <c r="L90" s="30">
        <f t="shared" si="17"/>
        <v>5.9943999999999997</v>
      </c>
      <c r="M90" s="30">
        <f t="shared" si="18"/>
        <v>5.9748725287679996</v>
      </c>
      <c r="N90" s="30">
        <f>IF(($E$8/25.4)+45+($E$9/25.4)&gt;989,"FALSE",IF(A90="","",IF('Cumulative Volumes Metric'!$AQ$17=FALSE,P90,O90)))</f>
        <v>29.971999999999998</v>
      </c>
      <c r="O90" s="30">
        <f t="shared" si="19"/>
        <v>29.971999999999998</v>
      </c>
      <c r="P90" s="30">
        <f>IF(A90=0,"",IF('Cumulative Volumes Metric'!$AQ$17=FALSE,(U90*$E$4)+(V90*$E$5),O90))</f>
        <v>29.971999999999998</v>
      </c>
      <c r="Q90" s="30">
        <f>IF(A90=0,"",(((25.4/1000)*'Metric Data'!$AC$4*'Metric Data'!$AC$5)-D90)*($E$6/100))</f>
        <v>5.6547410399999998E-2</v>
      </c>
      <c r="R90" s="30">
        <f t="shared" si="20"/>
        <v>5.6547410399999993</v>
      </c>
      <c r="S90" s="30">
        <f>IF(A90=0,"",(((25.4/1000)*'Metric Data'!$AC$5*'Metric Data'!$AC$7)-E90)*($E$6/100))</f>
        <v>3.2013148876799992E-2</v>
      </c>
      <c r="T90" s="30">
        <f t="shared" si="21"/>
        <v>0.32013148876799991</v>
      </c>
      <c r="U90" s="30">
        <f t="shared" si="22"/>
        <v>0.28273705199999999</v>
      </c>
      <c r="V90" s="30">
        <f t="shared" si="23"/>
        <v>0.16006574438399995</v>
      </c>
      <c r="W90" s="30">
        <f t="shared" si="24"/>
        <v>100.127</v>
      </c>
      <c r="X90" s="32"/>
    </row>
    <row r="91" spans="1:24" x14ac:dyDescent="0.2">
      <c r="A91" s="34">
        <f t="shared" si="25"/>
        <v>4</v>
      </c>
      <c r="B91" s="34"/>
      <c r="C91" s="34">
        <f t="shared" si="26"/>
        <v>101.6</v>
      </c>
      <c r="D91" s="30" cm="1">
        <f t="array" ref="D91">IF(A91=0," ",IF('Metric Data'!AG80&gt;=1,_xlfn.XLOOKUP('Metric Data'!AG80,Metric_Incremental[Height],_xlfn.XLOOKUP('Cumulative Volumes Metric'!$F$4,Metric_Incremental[#Headers],Metric_Incremental[])),0))</f>
        <v>0</v>
      </c>
      <c r="E91" s="83" cm="1">
        <f t="array" ref="E91">IF(A91=0," ",IF('Metric Data'!AG80&gt;=1,_xlfn.XLOOKUP('Metric Data'!AG80,Metric_Incremental[Height],_xlfn.XLOOKUP('Cumulative Volumes Metric'!$F$4&amp;"EC",Metric_Incremental[#Headers],Metric_Incremental[])),0))</f>
        <v>0</v>
      </c>
      <c r="F91" s="30">
        <f t="shared" si="27"/>
        <v>0</v>
      </c>
      <c r="G91" s="30">
        <f t="shared" si="14"/>
        <v>0</v>
      </c>
      <c r="H91" s="30">
        <f>IF(A91=0,"",IF('Cumulative Volumes Metric'!$AQ$17=FALSE,J91,I91))</f>
        <v>5.9943999999999997</v>
      </c>
      <c r="I91" s="30">
        <f t="shared" si="15"/>
        <v>5.9943999999999997</v>
      </c>
      <c r="J91" s="30">
        <f t="shared" si="16"/>
        <v>5.9748725287679996</v>
      </c>
      <c r="K91" s="30">
        <f>IF(A91=0,"",IF('Cumulative Volumes Metric'!$AQ$17=FALSE,M91,L91))</f>
        <v>5.9943999999999997</v>
      </c>
      <c r="L91" s="30">
        <f t="shared" si="17"/>
        <v>5.9943999999999997</v>
      </c>
      <c r="M91" s="30">
        <f t="shared" si="18"/>
        <v>5.9748725287679996</v>
      </c>
      <c r="N91" s="30">
        <f>IF(($E$8/25.4)+45+($E$9/25.4)&gt;989,"FALSE",IF(A91="","",IF('Cumulative Volumes Metric'!$AQ$17=FALSE,P91,O91)))</f>
        <v>23.977599999999999</v>
      </c>
      <c r="O91" s="30">
        <f t="shared" si="19"/>
        <v>23.977599999999999</v>
      </c>
      <c r="P91" s="30">
        <f>IF(A91=0,"",IF('Cumulative Volumes Metric'!$AQ$17=FALSE,(U91*$E$4)+(V91*$E$5),O91))</f>
        <v>23.977599999999999</v>
      </c>
      <c r="Q91" s="30">
        <f>IF(A91=0,"",(((25.4/1000)*'Metric Data'!$AC$4*'Metric Data'!$AC$5)-D91)*($E$6/100))</f>
        <v>5.6547410399999998E-2</v>
      </c>
      <c r="R91" s="30">
        <f t="shared" si="20"/>
        <v>5.6547410399999993</v>
      </c>
      <c r="S91" s="30">
        <f>IF(A91=0,"",(((25.4/1000)*'Metric Data'!$AC$5*'Metric Data'!$AC$7)-E91)*($E$6/100))</f>
        <v>3.2013148876799992E-2</v>
      </c>
      <c r="T91" s="30">
        <f t="shared" si="21"/>
        <v>0.32013148876799991</v>
      </c>
      <c r="U91" s="30">
        <f t="shared" si="22"/>
        <v>0.22618964159999999</v>
      </c>
      <c r="V91" s="30">
        <f t="shared" si="23"/>
        <v>0.12805259550719997</v>
      </c>
      <c r="W91" s="30">
        <f t="shared" si="24"/>
        <v>100.1016</v>
      </c>
      <c r="X91" s="32"/>
    </row>
    <row r="92" spans="1:24" x14ac:dyDescent="0.2">
      <c r="A92" s="34">
        <f t="shared" si="25"/>
        <v>3</v>
      </c>
      <c r="B92" s="34"/>
      <c r="C92" s="34">
        <f t="shared" si="26"/>
        <v>76.199999999999989</v>
      </c>
      <c r="D92" s="30" cm="1">
        <f t="array" ref="D92">IF(A92=0," ",IF('Metric Data'!AG81&gt;=1,_xlfn.XLOOKUP('Metric Data'!AG81,Metric_Incremental[Height],_xlfn.XLOOKUP('Cumulative Volumes Metric'!$F$4,Metric_Incremental[#Headers],Metric_Incremental[])),0))</f>
        <v>0</v>
      </c>
      <c r="E92" s="83" cm="1">
        <f t="array" ref="E92">IF(A92=0," ",IF('Metric Data'!AG81&gt;=1,_xlfn.XLOOKUP('Metric Data'!AG81,Metric_Incremental[Height],_xlfn.XLOOKUP('Cumulative Volumes Metric'!$F$4&amp;"EC",Metric_Incremental[#Headers],Metric_Incremental[])),0))</f>
        <v>0</v>
      </c>
      <c r="F92" s="30">
        <f t="shared" si="27"/>
        <v>0</v>
      </c>
      <c r="G92" s="30">
        <f t="shared" si="14"/>
        <v>0</v>
      </c>
      <c r="H92" s="30">
        <f>IF(A92=0,"",IF('Cumulative Volumes Metric'!$AQ$17=FALSE,J92,I92))</f>
        <v>5.9943999999999997</v>
      </c>
      <c r="I92" s="30">
        <f t="shared" si="15"/>
        <v>5.9943999999999997</v>
      </c>
      <c r="J92" s="30">
        <f t="shared" si="16"/>
        <v>5.9748725287679996</v>
      </c>
      <c r="K92" s="30">
        <f>IF(A92=0,"",IF('Cumulative Volumes Metric'!$AQ$17=FALSE,M92,L92))</f>
        <v>5.9943999999999997</v>
      </c>
      <c r="L92" s="30">
        <f t="shared" si="17"/>
        <v>5.9943999999999997</v>
      </c>
      <c r="M92" s="30">
        <f t="shared" si="18"/>
        <v>5.9748725287679996</v>
      </c>
      <c r="N92" s="30">
        <f>IF(($E$8/25.4)+45+($E$9/25.4)&gt;989,"FALSE",IF(A92="","",IF('Cumulative Volumes Metric'!$AQ$17=FALSE,P92,O92)))</f>
        <v>17.9832</v>
      </c>
      <c r="O92" s="30">
        <f t="shared" si="19"/>
        <v>17.9832</v>
      </c>
      <c r="P92" s="30">
        <f>IF(A92=0,"",IF('Cumulative Volumes Metric'!$AQ$17=FALSE,(U92*$E$4)+(V92*$E$5),O92))</f>
        <v>17.9832</v>
      </c>
      <c r="Q92" s="30">
        <f>IF(A92=0,"",(((25.4/1000)*'Metric Data'!$AC$4*'Metric Data'!$AC$5)-D92)*($E$6/100))</f>
        <v>5.6547410399999998E-2</v>
      </c>
      <c r="R92" s="30">
        <f t="shared" si="20"/>
        <v>5.6547410399999993</v>
      </c>
      <c r="S92" s="30">
        <f>IF(A92=0,"",(((25.4/1000)*'Metric Data'!$AC$5*'Metric Data'!$AC$7)-E92)*($E$6/100))</f>
        <v>3.2013148876799992E-2</v>
      </c>
      <c r="T92" s="30">
        <f t="shared" si="21"/>
        <v>0.32013148876799991</v>
      </c>
      <c r="U92" s="30">
        <f t="shared" si="22"/>
        <v>0.16964223119999999</v>
      </c>
      <c r="V92" s="30">
        <f t="shared" si="23"/>
        <v>9.6039446630399983E-2</v>
      </c>
      <c r="W92" s="30">
        <f t="shared" si="24"/>
        <v>100.0762</v>
      </c>
      <c r="X92" s="32"/>
    </row>
    <row r="93" spans="1:24" x14ac:dyDescent="0.2">
      <c r="A93" s="34">
        <f t="shared" si="25"/>
        <v>2</v>
      </c>
      <c r="B93" s="34"/>
      <c r="C93" s="34">
        <f t="shared" si="26"/>
        <v>50.8</v>
      </c>
      <c r="D93" s="30" cm="1">
        <f t="array" ref="D93">IF(A93=0," ",IF('Metric Data'!AG82&gt;=1,_xlfn.XLOOKUP('Metric Data'!AG82,Metric_Incremental[Height],_xlfn.XLOOKUP('Cumulative Volumes Metric'!$F$4,Metric_Incremental[#Headers],Metric_Incremental[])),0))</f>
        <v>0</v>
      </c>
      <c r="E93" s="83" cm="1">
        <f t="array" ref="E93">IF(A93=0," ",IF('Metric Data'!AG82&gt;=1,_xlfn.XLOOKUP('Metric Data'!AG82,Metric_Incremental[Height],_xlfn.XLOOKUP('Cumulative Volumes Metric'!$F$4&amp;"EC",Metric_Incremental[#Headers],Metric_Incremental[])),0))</f>
        <v>0</v>
      </c>
      <c r="F93" s="30">
        <f t="shared" si="27"/>
        <v>0</v>
      </c>
      <c r="G93" s="30">
        <f t="shared" si="14"/>
        <v>0</v>
      </c>
      <c r="H93" s="30">
        <f>IF(A93=0,"",IF('Cumulative Volumes Metric'!$AQ$17=FALSE,J93,I93))</f>
        <v>5.9943999999999997</v>
      </c>
      <c r="I93" s="30">
        <f t="shared" si="15"/>
        <v>5.9943999999999997</v>
      </c>
      <c r="J93" s="30">
        <f t="shared" si="16"/>
        <v>5.9748725287679996</v>
      </c>
      <c r="K93" s="30">
        <f>IF(A93=0,"",IF('Cumulative Volumes Metric'!$AQ$17=FALSE,M93,L93))</f>
        <v>5.9943999999999997</v>
      </c>
      <c r="L93" s="30">
        <f t="shared" si="17"/>
        <v>5.9943999999999997</v>
      </c>
      <c r="M93" s="30">
        <f t="shared" si="18"/>
        <v>5.9748725287679996</v>
      </c>
      <c r="N93" s="30">
        <f>IF(($E$8/25.4)+45+($E$9/25.4)&gt;989,"FALSE",IF(A93="","",IF('Cumulative Volumes Metric'!$AQ$17=FALSE,P93,O93)))</f>
        <v>11.988799999999999</v>
      </c>
      <c r="O93" s="30">
        <f t="shared" si="19"/>
        <v>11.988799999999999</v>
      </c>
      <c r="P93" s="30">
        <f>IF(A93=0,"",IF('Cumulative Volumes Metric'!$AQ$17=FALSE,(U93*$E$4)+(V93*$E$5),O93))</f>
        <v>11.988799999999999</v>
      </c>
      <c r="Q93" s="30">
        <f>IF(A93=0,"",(((25.4/1000)*'Metric Data'!$AC$4*'Metric Data'!$AC$5)-D93)*($E$6/100))</f>
        <v>5.6547410399999998E-2</v>
      </c>
      <c r="R93" s="30">
        <f t="shared" si="20"/>
        <v>5.6547410399999993</v>
      </c>
      <c r="S93" s="30">
        <f>IF(A93=0,"",(((25.4/1000)*'Metric Data'!$AC$5*'Metric Data'!$AC$7)-E93)*($E$6/100))</f>
        <v>3.2013148876799992E-2</v>
      </c>
      <c r="T93" s="30">
        <f t="shared" si="21"/>
        <v>0.32013148876799991</v>
      </c>
      <c r="U93" s="30">
        <f t="shared" si="22"/>
        <v>0.1130948208</v>
      </c>
      <c r="V93" s="30">
        <f t="shared" si="23"/>
        <v>6.4026297753599984E-2</v>
      </c>
      <c r="W93" s="30">
        <f t="shared" si="24"/>
        <v>100.0508</v>
      </c>
      <c r="X93" s="32"/>
    </row>
    <row r="94" spans="1:24" x14ac:dyDescent="0.2">
      <c r="A94" s="34">
        <f t="shared" si="25"/>
        <v>1</v>
      </c>
      <c r="B94" s="34"/>
      <c r="C94" s="34">
        <f t="shared" si="26"/>
        <v>25.4</v>
      </c>
      <c r="D94" s="30" cm="1">
        <f t="array" ref="D94">IF(A94=0," ",IF('Metric Data'!AG83&gt;=1,_xlfn.XLOOKUP('Metric Data'!AG83,Metric_Incremental[Height],_xlfn.XLOOKUP('Cumulative Volumes Metric'!$F$4,Metric_Incremental[#Headers],Metric_Incremental[])),0))</f>
        <v>0</v>
      </c>
      <c r="E94" s="83" cm="1">
        <f t="array" ref="E94">IF(A94=0," ",IF('Metric Data'!AG83&gt;=1,_xlfn.XLOOKUP('Metric Data'!AG83,Metric_Incremental[Height],_xlfn.XLOOKUP('Cumulative Volumes Metric'!$F$4&amp;"EC",Metric_Incremental[#Headers],Metric_Incremental[])),0))</f>
        <v>0</v>
      </c>
      <c r="F94" s="30">
        <f t="shared" si="27"/>
        <v>0</v>
      </c>
      <c r="G94" s="30">
        <f t="shared" si="14"/>
        <v>0</v>
      </c>
      <c r="H94" s="30">
        <f>IF(A94=0,"",IF('Cumulative Volumes Metric'!$AQ$17=FALSE,J94,I94))</f>
        <v>5.9943999999999997</v>
      </c>
      <c r="I94" s="30">
        <f t="shared" si="15"/>
        <v>5.9943999999999997</v>
      </c>
      <c r="J94" s="30">
        <f t="shared" si="16"/>
        <v>5.9748725287679996</v>
      </c>
      <c r="K94" s="30">
        <f>IF(A94=0,"",IF('Cumulative Volumes Metric'!$AQ$17=FALSE,M94,L94))</f>
        <v>5.9943999999999997</v>
      </c>
      <c r="L94" s="30">
        <f t="shared" si="17"/>
        <v>5.9943999999999997</v>
      </c>
      <c r="M94" s="30">
        <f t="shared" si="18"/>
        <v>5.9748725287679996</v>
      </c>
      <c r="N94" s="30">
        <f>IF(($E$8/25.4)+45+($E$9/25.4)&gt;989,"FALSE",IF(A94="","",IF('Cumulative Volumes Metric'!$AQ$17=FALSE,P94,O94)))</f>
        <v>5.9943999999999997</v>
      </c>
      <c r="O94" s="30">
        <f t="shared" si="19"/>
        <v>5.9943999999999997</v>
      </c>
      <c r="P94" s="30">
        <f>IF(A94=0,"",IF('Cumulative Volumes Metric'!$AQ$17=FALSE,(U94*$E$4)+(V94*$E$5),O94))</f>
        <v>5.9943999999999997</v>
      </c>
      <c r="Q94" s="30">
        <f>IF(A94=0,"",(((25.4/1000)*'Metric Data'!$AC$4*'Metric Data'!$AC$5)-D94)*($E$6/100))</f>
        <v>5.6547410399999998E-2</v>
      </c>
      <c r="R94" s="30">
        <f t="shared" si="20"/>
        <v>5.6547410399999993</v>
      </c>
      <c r="S94" s="30">
        <f>IF(A94=0,"",(((25.4/1000)*'Metric Data'!$AC$5*'Metric Data'!$AC$7)-E94)*($E$6/100))</f>
        <v>3.2013148876799992E-2</v>
      </c>
      <c r="T94" s="30">
        <f t="shared" si="21"/>
        <v>0.32013148876799991</v>
      </c>
      <c r="U94" s="30">
        <f t="shared" si="22"/>
        <v>5.6547410399999998E-2</v>
      </c>
      <c r="V94" s="30">
        <f t="shared" si="23"/>
        <v>3.2013148876799992E-2</v>
      </c>
      <c r="W94" s="30">
        <f t="shared" si="24"/>
        <v>100.0254</v>
      </c>
      <c r="X94" s="32"/>
    </row>
    <row r="95" spans="1:24" x14ac:dyDescent="0.2">
      <c r="A95" s="34">
        <f t="shared" si="25"/>
        <v>0</v>
      </c>
      <c r="B95" s="34"/>
      <c r="C95" s="34">
        <f t="shared" si="26"/>
        <v>0</v>
      </c>
      <c r="D95" s="30" t="str" cm="1">
        <f t="array" ref="D95">IF(A95=0," ",IF('Metric Data'!AG84&gt;=1,_xlfn.XLOOKUP('Metric Data'!AG84,Metric_Incremental[Height],_xlfn.XLOOKUP('Cumulative Volumes Metric'!$F$4,Metric_Incremental[#Headers],Metric_Incremental[])),0))</f>
        <v xml:space="preserve"> </v>
      </c>
      <c r="E95" s="83" t="str" cm="1">
        <f t="array" ref="E95">IF(A95=0," ",IF('Metric Data'!AG84&gt;=1,_xlfn.XLOOKUP('Metric Data'!AG84,Metric_Incremental[Height],_xlfn.XLOOKUP('Cumulative Volumes Metric'!$F$4&amp;"EC",Metric_Incremental[#Headers],Metric_Incremental[])),0))</f>
        <v xml:space="preserve"> </v>
      </c>
      <c r="F95" s="30" t="str">
        <f t="shared" si="27"/>
        <v/>
      </c>
      <c r="G95" s="30" t="str">
        <f t="shared" si="14"/>
        <v/>
      </c>
      <c r="H95" s="30" t="str">
        <f>IF(A95=0,"",IF('Cumulative Volumes Metric'!$AQ$17=FALSE,J95,I95))</f>
        <v/>
      </c>
      <c r="I95" s="30" t="str">
        <f t="shared" si="15"/>
        <v/>
      </c>
      <c r="J95" s="30" t="str">
        <f t="shared" si="16"/>
        <v/>
      </c>
      <c r="K95" s="30" t="str">
        <f>IF(A95=0,"",IF('Cumulative Volumes Metric'!$AQ$17=FALSE,M95,L95))</f>
        <v/>
      </c>
      <c r="L95" s="30" t="str">
        <f t="shared" si="17"/>
        <v/>
      </c>
      <c r="M95" s="30" t="str">
        <f t="shared" si="18"/>
        <v/>
      </c>
      <c r="N95" s="30" t="str">
        <f>IF(($E$8/25.4)+45+($E$9/25.4)&gt;989,"FALSE",IF(A95="","",IF('Cumulative Volumes Metric'!$AQ$17=FALSE,P95,O95)))</f>
        <v/>
      </c>
      <c r="O95" s="30" t="str">
        <f t="shared" si="19"/>
        <v/>
      </c>
      <c r="P95" s="30" t="str">
        <f>IF(A95=0,"",IF('Cumulative Volumes Metric'!$AQ$17=FALSE,(U95*$E$4)+(V95*$E$5),O95))</f>
        <v/>
      </c>
      <c r="Q95" s="30" t="str">
        <f>IF(A95=0,"",(((25.4/1000)*'Metric Data'!$AC$4*'Metric Data'!$AC$5)-D95)*($E$6/100))</f>
        <v/>
      </c>
      <c r="R95" s="30" t="str">
        <f t="shared" si="20"/>
        <v/>
      </c>
      <c r="S95" s="30" t="str">
        <f>IF(A95=0,"",(((25.4/1000)*'Metric Data'!$AC$5*'Metric Data'!$AC$7)-E95)*($E$6/100))</f>
        <v/>
      </c>
      <c r="T95" s="30" t="str">
        <f t="shared" si="21"/>
        <v/>
      </c>
      <c r="U95" s="30" t="str">
        <f t="shared" si="22"/>
        <v/>
      </c>
      <c r="V95" s="30" t="str">
        <f t="shared" si="23"/>
        <v/>
      </c>
      <c r="W95" s="30" t="str">
        <f t="shared" si="24"/>
        <v/>
      </c>
      <c r="X95" s="32"/>
    </row>
    <row r="96" spans="1:24" x14ac:dyDescent="0.2">
      <c r="A96" s="34">
        <f t="shared" si="25"/>
        <v>0</v>
      </c>
      <c r="B96" s="34"/>
      <c r="C96" s="34">
        <f t="shared" si="26"/>
        <v>0</v>
      </c>
      <c r="D96" s="30" t="str" cm="1">
        <f t="array" ref="D96">IF(A96=0," ",IF('Metric Data'!AG85&gt;=1,_xlfn.XLOOKUP('Metric Data'!AG85,Metric_Incremental[Height],_xlfn.XLOOKUP('Cumulative Volumes Metric'!$F$4,Metric_Incremental[#Headers],Metric_Incremental[])),0))</f>
        <v xml:space="preserve"> </v>
      </c>
      <c r="E96" s="83" t="str" cm="1">
        <f t="array" ref="E96">IF(A96=0," ",IF('Metric Data'!AG85&gt;=1,_xlfn.XLOOKUP('Metric Data'!AG85,Metric_Incremental[Height],_xlfn.XLOOKUP('Cumulative Volumes Metric'!$F$4&amp;"EC",Metric_Incremental[#Headers],Metric_Incremental[])),0))</f>
        <v xml:space="preserve"> </v>
      </c>
      <c r="F96" s="30" t="str">
        <f t="shared" si="27"/>
        <v/>
      </c>
      <c r="G96" s="30" t="str">
        <f t="shared" si="14"/>
        <v/>
      </c>
      <c r="H96" s="30" t="str">
        <f>IF(A96=0,"",IF('Cumulative Volumes Metric'!$AQ$17=FALSE,J96,I96))</f>
        <v/>
      </c>
      <c r="I96" s="30" t="str">
        <f t="shared" si="15"/>
        <v/>
      </c>
      <c r="J96" s="30" t="str">
        <f t="shared" si="16"/>
        <v/>
      </c>
      <c r="K96" s="30" t="str">
        <f>IF(A96=0,"",IF('Cumulative Volumes Metric'!$AQ$17=FALSE,M96,L96))</f>
        <v/>
      </c>
      <c r="L96" s="30" t="str">
        <f t="shared" si="17"/>
        <v/>
      </c>
      <c r="M96" s="30" t="str">
        <f t="shared" si="18"/>
        <v/>
      </c>
      <c r="N96" s="30" t="str">
        <f>IF(($E$8/25.4)+45+($E$9/25.4)&gt;989,"FALSE",IF(A96="","",IF('Cumulative Volumes Metric'!$AQ$17=FALSE,P96,O96)))</f>
        <v/>
      </c>
      <c r="O96" s="30" t="str">
        <f t="shared" si="19"/>
        <v/>
      </c>
      <c r="P96" s="30" t="str">
        <f>IF(A96=0,"",IF('Cumulative Volumes Metric'!$AQ$17=FALSE,(U96*$E$4)+(V96*$E$5),O96))</f>
        <v/>
      </c>
      <c r="Q96" s="30" t="str">
        <f>IF(A96=0,"",(((25.4/1000)*'Metric Data'!$AC$4*'Metric Data'!$AC$5)-D96)*($E$6/100))</f>
        <v/>
      </c>
      <c r="R96" s="30" t="str">
        <f t="shared" si="20"/>
        <v/>
      </c>
      <c r="S96" s="30" t="str">
        <f>IF(A96=0,"",(((25.4/1000)*'Metric Data'!$AC$5*'Metric Data'!$AC$7)-E96)*($E$6/100))</f>
        <v/>
      </c>
      <c r="T96" s="30" t="str">
        <f t="shared" si="21"/>
        <v/>
      </c>
      <c r="U96" s="30" t="str">
        <f t="shared" si="22"/>
        <v/>
      </c>
      <c r="V96" s="30" t="str">
        <f t="shared" si="23"/>
        <v/>
      </c>
      <c r="W96" s="30" t="str">
        <f t="shared" si="24"/>
        <v/>
      </c>
      <c r="X96" s="32"/>
    </row>
    <row r="97" spans="1:24" x14ac:dyDescent="0.2">
      <c r="A97" s="34">
        <f t="shared" si="25"/>
        <v>0</v>
      </c>
      <c r="B97" s="34"/>
      <c r="C97" s="34">
        <f t="shared" si="26"/>
        <v>0</v>
      </c>
      <c r="D97" s="30" t="str" cm="1">
        <f t="array" ref="D97">IF(A97=0," ",IF('Metric Data'!AG86&gt;=1,_xlfn.XLOOKUP('Metric Data'!AG86,Metric_Incremental[Height],_xlfn.XLOOKUP('Cumulative Volumes Metric'!$F$4,Metric_Incremental[#Headers],Metric_Incremental[])),0))</f>
        <v xml:space="preserve"> </v>
      </c>
      <c r="E97" s="83" t="str" cm="1">
        <f t="array" ref="E97">IF(A97=0," ",IF('Metric Data'!AG86&gt;=1,_xlfn.XLOOKUP('Metric Data'!AG86,Metric_Incremental[Height],_xlfn.XLOOKUP('Cumulative Volumes Metric'!$F$4&amp;"EC",Metric_Incremental[#Headers],Metric_Incremental[])),0))</f>
        <v xml:space="preserve"> </v>
      </c>
      <c r="F97" s="30" t="str">
        <f t="shared" si="27"/>
        <v/>
      </c>
      <c r="G97" s="30" t="str">
        <f t="shared" si="14"/>
        <v/>
      </c>
      <c r="H97" s="30" t="str">
        <f>IF(A97=0,"",IF('Cumulative Volumes Metric'!$AQ$17=FALSE,J97,I97))</f>
        <v/>
      </c>
      <c r="I97" s="30" t="str">
        <f t="shared" si="15"/>
        <v/>
      </c>
      <c r="J97" s="30" t="str">
        <f t="shared" si="16"/>
        <v/>
      </c>
      <c r="K97" s="30" t="str">
        <f>IF(A97=0,"",IF('Cumulative Volumes Metric'!$AQ$17=FALSE,M97,L97))</f>
        <v/>
      </c>
      <c r="L97" s="30" t="str">
        <f t="shared" si="17"/>
        <v/>
      </c>
      <c r="M97" s="30" t="str">
        <f t="shared" si="18"/>
        <v/>
      </c>
      <c r="N97" s="30" t="str">
        <f>IF(($E$8/25.4)+45+($E$9/25.4)&gt;989,"FALSE",IF(A97="","",IF('Cumulative Volumes Metric'!$AQ$17=FALSE,P97,O97)))</f>
        <v/>
      </c>
      <c r="O97" s="30" t="str">
        <f t="shared" si="19"/>
        <v/>
      </c>
      <c r="P97" s="30" t="str">
        <f>IF(A97=0,"",IF('Cumulative Volumes Metric'!$AQ$17=FALSE,(U97*$E$4)+(V97*$E$5),O97))</f>
        <v/>
      </c>
      <c r="Q97" s="30" t="str">
        <f>IF(A97=0,"",(((25.4/1000)*'Metric Data'!$AC$4*'Metric Data'!$AC$5)-D97)*($E$6/100))</f>
        <v/>
      </c>
      <c r="R97" s="30" t="str">
        <f t="shared" si="20"/>
        <v/>
      </c>
      <c r="S97" s="30" t="str">
        <f>IF(A97=0,"",(((25.4/1000)*'Metric Data'!$AC$5*'Metric Data'!$AC$7)-E97)*($E$6/100))</f>
        <v/>
      </c>
      <c r="T97" s="30" t="str">
        <f t="shared" si="21"/>
        <v/>
      </c>
      <c r="U97" s="30" t="str">
        <f t="shared" si="22"/>
        <v/>
      </c>
      <c r="V97" s="30" t="str">
        <f t="shared" si="23"/>
        <v/>
      </c>
      <c r="W97" s="30" t="str">
        <f t="shared" si="24"/>
        <v/>
      </c>
      <c r="X97" s="32"/>
    </row>
    <row r="98" spans="1:24" x14ac:dyDescent="0.2">
      <c r="A98" s="34">
        <f t="shared" si="25"/>
        <v>0</v>
      </c>
      <c r="B98" s="34"/>
      <c r="C98" s="34">
        <f t="shared" si="26"/>
        <v>0</v>
      </c>
      <c r="D98" s="30" t="str" cm="1">
        <f t="array" ref="D98">IF(A98=0," ",IF('Metric Data'!AG87&gt;=1,_xlfn.XLOOKUP('Metric Data'!AG87,Metric_Incremental[Height],_xlfn.XLOOKUP('Cumulative Volumes Metric'!$F$4,Metric_Incremental[#Headers],Metric_Incremental[])),0))</f>
        <v xml:space="preserve"> </v>
      </c>
      <c r="E98" s="83" t="str" cm="1">
        <f t="array" ref="E98">IF(A98=0," ",IF('Metric Data'!AG87&gt;=1,_xlfn.XLOOKUP('Metric Data'!AG87,Metric_Incremental[Height],_xlfn.XLOOKUP('Cumulative Volumes Metric'!$F$4&amp;"EC",Metric_Incremental[#Headers],Metric_Incremental[])),0))</f>
        <v xml:space="preserve"> </v>
      </c>
      <c r="F98" s="30" t="str">
        <f t="shared" si="27"/>
        <v/>
      </c>
      <c r="G98" s="30" t="str">
        <f t="shared" si="14"/>
        <v/>
      </c>
      <c r="H98" s="30" t="str">
        <f>IF(A98=0,"",IF('Cumulative Volumes Metric'!$AQ$17=FALSE,J98,I98))</f>
        <v/>
      </c>
      <c r="I98" s="30" t="str">
        <f t="shared" si="15"/>
        <v/>
      </c>
      <c r="J98" s="30" t="str">
        <f t="shared" si="16"/>
        <v/>
      </c>
      <c r="K98" s="30" t="str">
        <f>IF(A98=0,"",IF('Cumulative Volumes Metric'!$AQ$17=FALSE,M98,L98))</f>
        <v/>
      </c>
      <c r="L98" s="30" t="str">
        <f t="shared" si="17"/>
        <v/>
      </c>
      <c r="M98" s="30" t="str">
        <f t="shared" si="18"/>
        <v/>
      </c>
      <c r="N98" s="30" t="str">
        <f>IF(($E$8/25.4)+45+($E$9/25.4)&gt;989,"FALSE",IF(A98="","",IF('Cumulative Volumes Metric'!$AQ$17=FALSE,P98,O98)))</f>
        <v/>
      </c>
      <c r="O98" s="30" t="str">
        <f t="shared" si="19"/>
        <v/>
      </c>
      <c r="P98" s="30" t="str">
        <f>IF(A98=0,"",IF('Cumulative Volumes Metric'!$AQ$17=FALSE,(U98*$E$4)+(V98*$E$5),O98))</f>
        <v/>
      </c>
      <c r="Q98" s="30" t="str">
        <f>IF(A98=0,"",(((25.4/1000)*'Metric Data'!$AC$4*'Metric Data'!$AC$5)-D98)*($E$6/100))</f>
        <v/>
      </c>
      <c r="R98" s="30" t="str">
        <f t="shared" si="20"/>
        <v/>
      </c>
      <c r="S98" s="30" t="str">
        <f>IF(A98=0,"",(((25.4/1000)*'Metric Data'!$AC$5*'Metric Data'!$AC$7)-E98)*($E$6/100))</f>
        <v/>
      </c>
      <c r="T98" s="30" t="str">
        <f t="shared" si="21"/>
        <v/>
      </c>
      <c r="U98" s="30" t="str">
        <f t="shared" si="22"/>
        <v/>
      </c>
      <c r="V98" s="30" t="str">
        <f t="shared" si="23"/>
        <v/>
      </c>
      <c r="W98" s="30" t="str">
        <f t="shared" si="24"/>
        <v/>
      </c>
      <c r="X98" s="32"/>
    </row>
    <row r="99" spans="1:24" x14ac:dyDescent="0.2">
      <c r="A99" s="34">
        <f t="shared" si="25"/>
        <v>0</v>
      </c>
      <c r="B99" s="34"/>
      <c r="C99" s="34">
        <f t="shared" si="26"/>
        <v>0</v>
      </c>
      <c r="D99" s="30" t="str" cm="1">
        <f t="array" ref="D99">IF(A99=0," ",IF('Metric Data'!AG88&gt;=1,_xlfn.XLOOKUP('Metric Data'!AG88,Metric_Incremental[Height],_xlfn.XLOOKUP('Cumulative Volumes Metric'!$F$4,Metric_Incremental[#Headers],Metric_Incremental[])),0))</f>
        <v xml:space="preserve"> </v>
      </c>
      <c r="E99" s="83" t="str" cm="1">
        <f t="array" ref="E99">IF(A99=0," ",IF('Metric Data'!AG88&gt;=1,_xlfn.XLOOKUP('Metric Data'!AG88,Metric_Incremental[Height],_xlfn.XLOOKUP('Cumulative Volumes Metric'!$F$4&amp;"EC",Metric_Incremental[#Headers],Metric_Incremental[])),0))</f>
        <v xml:space="preserve"> </v>
      </c>
      <c r="F99" s="30" t="str">
        <f t="shared" si="27"/>
        <v/>
      </c>
      <c r="G99" s="30" t="str">
        <f t="shared" si="14"/>
        <v/>
      </c>
      <c r="H99" s="30" t="str">
        <f>IF(A99=0,"",IF('Cumulative Volumes Metric'!$AQ$17=FALSE,J99,I99))</f>
        <v/>
      </c>
      <c r="I99" s="30" t="str">
        <f t="shared" si="15"/>
        <v/>
      </c>
      <c r="J99" s="30" t="str">
        <f t="shared" si="16"/>
        <v/>
      </c>
      <c r="K99" s="30" t="str">
        <f>IF(A99=0,"",IF('Cumulative Volumes Metric'!$AQ$17=FALSE,M99,L99))</f>
        <v/>
      </c>
      <c r="L99" s="30" t="str">
        <f t="shared" si="17"/>
        <v/>
      </c>
      <c r="M99" s="30" t="str">
        <f t="shared" si="18"/>
        <v/>
      </c>
      <c r="N99" s="30" t="str">
        <f>IF(($E$8/25.4)+45+($E$9/25.4)&gt;989,"FALSE",IF(A99="","",IF('Cumulative Volumes Metric'!$AQ$17=FALSE,P99,O99)))</f>
        <v/>
      </c>
      <c r="O99" s="30" t="str">
        <f t="shared" si="19"/>
        <v/>
      </c>
      <c r="P99" s="30" t="str">
        <f>IF(A99=0,"",IF('Cumulative Volumes Metric'!$AQ$17=FALSE,(U99*$E$4)+(V99*$E$5),O99))</f>
        <v/>
      </c>
      <c r="Q99" s="30" t="str">
        <f>IF(A99=0,"",(((25.4/1000)*'Metric Data'!$AC$4*'Metric Data'!$AC$5)-D99)*($E$6/100))</f>
        <v/>
      </c>
      <c r="R99" s="30" t="str">
        <f t="shared" si="20"/>
        <v/>
      </c>
      <c r="S99" s="30" t="str">
        <f>IF(A99=0,"",(((25.4/1000)*'Metric Data'!$AC$5*'Metric Data'!$AC$7)-E99)*($E$6/100))</f>
        <v/>
      </c>
      <c r="T99" s="30" t="str">
        <f t="shared" si="21"/>
        <v/>
      </c>
      <c r="U99" s="30" t="str">
        <f t="shared" si="22"/>
        <v/>
      </c>
      <c r="V99" s="30" t="str">
        <f t="shared" si="23"/>
        <v/>
      </c>
      <c r="W99" s="30" t="str">
        <f t="shared" si="24"/>
        <v/>
      </c>
      <c r="X99" s="32"/>
    </row>
    <row r="100" spans="1:24" x14ac:dyDescent="0.2">
      <c r="A100" s="34">
        <f t="shared" si="25"/>
        <v>0</v>
      </c>
      <c r="B100" s="34"/>
      <c r="C100" s="34">
        <f t="shared" si="26"/>
        <v>0</v>
      </c>
      <c r="D100" s="30" t="str" cm="1">
        <f t="array" ref="D100">IF(A100=0," ",IF('Metric Data'!AG89&gt;=1,_xlfn.XLOOKUP('Metric Data'!AG89,Metric_Incremental[Height],_xlfn.XLOOKUP('Cumulative Volumes Metric'!$F$4,Metric_Incremental[#Headers],Metric_Incremental[])),0))</f>
        <v xml:space="preserve"> </v>
      </c>
      <c r="E100" s="83" t="str" cm="1">
        <f t="array" ref="E100">IF(A100=0," ",IF('Metric Data'!AG89&gt;=1,_xlfn.XLOOKUP('Metric Data'!AG89,Metric_Incremental[Height],_xlfn.XLOOKUP('Cumulative Volumes Metric'!$F$4&amp;"EC",Metric_Incremental[#Headers],Metric_Incremental[])),0))</f>
        <v xml:space="preserve"> </v>
      </c>
      <c r="F100" s="30" t="str">
        <f t="shared" si="27"/>
        <v/>
      </c>
      <c r="G100" s="30" t="str">
        <f t="shared" si="14"/>
        <v/>
      </c>
      <c r="H100" s="30" t="str">
        <f>IF(A100=0,"",IF('Cumulative Volumes Metric'!$AQ$17=FALSE,J100,I100))</f>
        <v/>
      </c>
      <c r="I100" s="30" t="str">
        <f t="shared" si="15"/>
        <v/>
      </c>
      <c r="J100" s="30" t="str">
        <f t="shared" si="16"/>
        <v/>
      </c>
      <c r="K100" s="30" t="str">
        <f>IF(A100=0,"",IF('Cumulative Volumes Metric'!$AQ$17=FALSE,M100,L100))</f>
        <v/>
      </c>
      <c r="L100" s="30" t="str">
        <f t="shared" si="17"/>
        <v/>
      </c>
      <c r="M100" s="30" t="str">
        <f t="shared" si="18"/>
        <v/>
      </c>
      <c r="N100" s="30" t="str">
        <f>IF(($E$8/25.4)+45+($E$9/25.4)&gt;989,"FALSE",IF(A100="","",IF('Cumulative Volumes Metric'!$AQ$17=FALSE,P100,O100)))</f>
        <v/>
      </c>
      <c r="O100" s="30" t="str">
        <f t="shared" si="19"/>
        <v/>
      </c>
      <c r="P100" s="30" t="str">
        <f>IF(A100=0,"",IF('Cumulative Volumes Metric'!$AQ$17=FALSE,(U100*$E$4)+(V100*$E$5),O100))</f>
        <v/>
      </c>
      <c r="Q100" s="30" t="str">
        <f>IF(A100=0,"",(((25.4/1000)*'Metric Data'!$AC$4*'Metric Data'!$AC$5)-D100)*($E$6/100))</f>
        <v/>
      </c>
      <c r="R100" s="30" t="str">
        <f t="shared" si="20"/>
        <v/>
      </c>
      <c r="S100" s="30" t="str">
        <f>IF(A100=0,"",(((25.4/1000)*'Metric Data'!$AC$5*'Metric Data'!$AC$7)-E100)*($E$6/100))</f>
        <v/>
      </c>
      <c r="T100" s="30" t="str">
        <f t="shared" si="21"/>
        <v/>
      </c>
      <c r="U100" s="30" t="str">
        <f t="shared" si="22"/>
        <v/>
      </c>
      <c r="V100" s="30" t="str">
        <f t="shared" si="23"/>
        <v/>
      </c>
      <c r="W100" s="30" t="str">
        <f t="shared" si="24"/>
        <v/>
      </c>
      <c r="X100" s="32"/>
    </row>
    <row r="101" spans="1:24" x14ac:dyDescent="0.2">
      <c r="A101" s="34">
        <f t="shared" si="25"/>
        <v>0</v>
      </c>
      <c r="B101" s="34"/>
      <c r="C101" s="34">
        <f t="shared" si="26"/>
        <v>0</v>
      </c>
      <c r="D101" s="30" t="str" cm="1">
        <f t="array" ref="D101">IF(A101=0," ",IF('Metric Data'!AG90&gt;=1,_xlfn.XLOOKUP('Metric Data'!AG90,Metric_Incremental[Height],_xlfn.XLOOKUP('Cumulative Volumes Metric'!$F$4,Metric_Incremental[#Headers],Metric_Incremental[])),0))</f>
        <v xml:space="preserve"> </v>
      </c>
      <c r="E101" s="83" t="str" cm="1">
        <f t="array" ref="E101">IF(A101=0," ",IF('Metric Data'!AG90&gt;=1,_xlfn.XLOOKUP('Metric Data'!AG90,Metric_Incremental[Height],_xlfn.XLOOKUP('Cumulative Volumes Metric'!$F$4&amp;"EC",Metric_Incremental[#Headers],Metric_Incremental[])),0))</f>
        <v xml:space="preserve"> </v>
      </c>
      <c r="F101" s="30" t="str">
        <f t="shared" si="27"/>
        <v/>
      </c>
      <c r="G101" s="30" t="str">
        <f t="shared" si="14"/>
        <v/>
      </c>
      <c r="H101" s="30" t="str">
        <f>IF(A101=0,"",IF('Cumulative Volumes Metric'!$AQ$17=FALSE,J101,I101))</f>
        <v/>
      </c>
      <c r="I101" s="30" t="str">
        <f t="shared" si="15"/>
        <v/>
      </c>
      <c r="J101" s="30" t="str">
        <f t="shared" si="16"/>
        <v/>
      </c>
      <c r="K101" s="30" t="str">
        <f>IF(A101=0,"",IF('Cumulative Volumes Metric'!$AQ$17=FALSE,M101,L101))</f>
        <v/>
      </c>
      <c r="L101" s="30" t="str">
        <f t="shared" si="17"/>
        <v/>
      </c>
      <c r="M101" s="30" t="str">
        <f t="shared" si="18"/>
        <v/>
      </c>
      <c r="N101" s="30" t="str">
        <f>IF(($E$8/25.4)+45+($E$9/25.4)&gt;989,"FALSE",IF(A101="","",IF('Cumulative Volumes Metric'!$AQ$17=FALSE,P101,O101)))</f>
        <v/>
      </c>
      <c r="O101" s="30" t="str">
        <f t="shared" si="19"/>
        <v/>
      </c>
      <c r="P101" s="30" t="str">
        <f>IF(A101=0,"",IF('Cumulative Volumes Metric'!$AQ$17=FALSE,(U101*$E$4)+(V101*$E$5),O101))</f>
        <v/>
      </c>
      <c r="Q101" s="30" t="str">
        <f>IF(A101=0,"",(((25.4/1000)*'Metric Data'!$AC$4*'Metric Data'!$AC$5)-D101)*($E$6/100))</f>
        <v/>
      </c>
      <c r="R101" s="30" t="str">
        <f t="shared" si="20"/>
        <v/>
      </c>
      <c r="S101" s="30" t="str">
        <f>IF(A101=0,"",(((25.4/1000)*'Metric Data'!$AC$5*'Metric Data'!$AC$7)-E101)*($E$6/100))</f>
        <v/>
      </c>
      <c r="T101" s="30" t="str">
        <f t="shared" si="21"/>
        <v/>
      </c>
      <c r="U101" s="30" t="str">
        <f t="shared" si="22"/>
        <v/>
      </c>
      <c r="V101" s="30" t="str">
        <f t="shared" si="23"/>
        <v/>
      </c>
      <c r="W101" s="30" t="str">
        <f t="shared" si="24"/>
        <v/>
      </c>
      <c r="X101" s="32"/>
    </row>
    <row r="102" spans="1:24" x14ac:dyDescent="0.2">
      <c r="A102" s="34">
        <f t="shared" si="25"/>
        <v>0</v>
      </c>
      <c r="B102" s="34"/>
      <c r="C102" s="34">
        <f t="shared" si="26"/>
        <v>0</v>
      </c>
      <c r="D102" s="30" t="str" cm="1">
        <f t="array" ref="D102">IF(A102=0," ",IF('Metric Data'!AG91&gt;=1,_xlfn.XLOOKUP('Metric Data'!AG91,Metric_Incremental[Height],_xlfn.XLOOKUP('Cumulative Volumes Metric'!$F$4,Metric_Incremental[#Headers],Metric_Incremental[])),0))</f>
        <v xml:space="preserve"> </v>
      </c>
      <c r="E102" s="83" t="str" cm="1">
        <f t="array" ref="E102">IF(A102=0," ",IF('Metric Data'!AG91&gt;=1,_xlfn.XLOOKUP('Metric Data'!AG91,Metric_Incremental[Height],_xlfn.XLOOKUP('Cumulative Volumes Metric'!$F$4&amp;"EC",Metric_Incremental[#Headers],Metric_Incremental[])),0))</f>
        <v xml:space="preserve"> </v>
      </c>
      <c r="F102" s="30" t="str">
        <f t="shared" si="27"/>
        <v/>
      </c>
      <c r="G102" s="30" t="str">
        <f t="shared" si="14"/>
        <v/>
      </c>
      <c r="H102" s="30" t="str">
        <f>IF(A102=0,"",IF('Cumulative Volumes Metric'!$AQ$17=FALSE,J102,I102))</f>
        <v/>
      </c>
      <c r="I102" s="30" t="str">
        <f t="shared" si="15"/>
        <v/>
      </c>
      <c r="J102" s="30" t="str">
        <f t="shared" si="16"/>
        <v/>
      </c>
      <c r="K102" s="30" t="str">
        <f>IF(A102=0,"",IF('Cumulative Volumes Metric'!$AQ$17=FALSE,M102,L102))</f>
        <v/>
      </c>
      <c r="L102" s="30" t="str">
        <f t="shared" si="17"/>
        <v/>
      </c>
      <c r="M102" s="30" t="str">
        <f t="shared" si="18"/>
        <v/>
      </c>
      <c r="N102" s="30" t="str">
        <f>IF(($E$8/25.4)+45+($E$9/25.4)&gt;989,"FALSE",IF(A102="","",IF('Cumulative Volumes Metric'!$AQ$17=FALSE,P102,O102)))</f>
        <v/>
      </c>
      <c r="O102" s="30" t="str">
        <f t="shared" si="19"/>
        <v/>
      </c>
      <c r="P102" s="30" t="str">
        <f>IF(A102=0,"",IF('Cumulative Volumes Metric'!$AQ$17=FALSE,(U102*$E$4)+(V102*$E$5),O102))</f>
        <v/>
      </c>
      <c r="Q102" s="30" t="str">
        <f>IF(A102=0,"",(((25.4/1000)*'Metric Data'!$AC$4*'Metric Data'!$AC$5)-D102)*($E$6/100))</f>
        <v/>
      </c>
      <c r="R102" s="30" t="str">
        <f t="shared" si="20"/>
        <v/>
      </c>
      <c r="S102" s="30" t="str">
        <f>IF(A102=0,"",(((25.4/1000)*'Metric Data'!$AC$5*'Metric Data'!$AC$7)-E102)*($E$6/100))</f>
        <v/>
      </c>
      <c r="T102" s="30" t="str">
        <f t="shared" si="21"/>
        <v/>
      </c>
      <c r="U102" s="30" t="str">
        <f t="shared" si="22"/>
        <v/>
      </c>
      <c r="V102" s="30" t="str">
        <f t="shared" si="23"/>
        <v/>
      </c>
      <c r="W102" s="30" t="str">
        <f t="shared" si="24"/>
        <v/>
      </c>
      <c r="X102" s="32"/>
    </row>
    <row r="103" spans="1:24" x14ac:dyDescent="0.2">
      <c r="A103" s="34">
        <f t="shared" si="25"/>
        <v>0</v>
      </c>
      <c r="B103" s="34"/>
      <c r="C103" s="34">
        <f t="shared" si="26"/>
        <v>0</v>
      </c>
      <c r="D103" s="30" t="str" cm="1">
        <f t="array" ref="D103">IF(A103=0," ",IF('Metric Data'!AG92&gt;=1,_xlfn.XLOOKUP('Metric Data'!AG92,Metric_Incremental[Height],_xlfn.XLOOKUP('Cumulative Volumes Metric'!$F$4,Metric_Incremental[#Headers],Metric_Incremental[])),0))</f>
        <v xml:space="preserve"> </v>
      </c>
      <c r="E103" s="83" t="str" cm="1">
        <f t="array" ref="E103">IF(A103=0," ",IF('Metric Data'!AG92&gt;=1,_xlfn.XLOOKUP('Metric Data'!AG92,Metric_Incremental[Height],_xlfn.XLOOKUP('Cumulative Volumes Metric'!$F$4&amp;"EC",Metric_Incremental[#Headers],Metric_Incremental[])),0))</f>
        <v xml:space="preserve"> </v>
      </c>
      <c r="F103" s="30" t="str">
        <f t="shared" si="27"/>
        <v/>
      </c>
      <c r="G103" s="30" t="str">
        <f t="shared" si="14"/>
        <v/>
      </c>
      <c r="H103" s="30" t="str">
        <f>IF(A103=0,"",IF('Cumulative Volumes Metric'!$AQ$17=FALSE,J103,I103))</f>
        <v/>
      </c>
      <c r="I103" s="30" t="str">
        <f t="shared" si="15"/>
        <v/>
      </c>
      <c r="J103" s="30" t="str">
        <f t="shared" si="16"/>
        <v/>
      </c>
      <c r="K103" s="30" t="str">
        <f>IF(A103=0,"",IF('Cumulative Volumes Metric'!$AQ$17=FALSE,M103,L103))</f>
        <v/>
      </c>
      <c r="L103" s="30" t="str">
        <f t="shared" si="17"/>
        <v/>
      </c>
      <c r="M103" s="30" t="str">
        <f t="shared" si="18"/>
        <v/>
      </c>
      <c r="N103" s="30" t="str">
        <f>IF(($E$8/25.4)+45+($E$9/25.4)&gt;989,"FALSE",IF(A103="","",IF('Cumulative Volumes Metric'!$AQ$17=FALSE,P103,O103)))</f>
        <v/>
      </c>
      <c r="O103" s="30" t="str">
        <f t="shared" si="19"/>
        <v/>
      </c>
      <c r="P103" s="30" t="str">
        <f>IF(A103=0,"",IF('Cumulative Volumes Metric'!$AQ$17=FALSE,(U103*$E$4)+(V103*$E$5),O103))</f>
        <v/>
      </c>
      <c r="Q103" s="30" t="str">
        <f>IF(A103=0,"",(((25.4/1000)*'Metric Data'!$AC$4*'Metric Data'!$AC$5)-D103)*($E$6/100))</f>
        <v/>
      </c>
      <c r="R103" s="30" t="str">
        <f t="shared" si="20"/>
        <v/>
      </c>
      <c r="S103" s="30" t="str">
        <f>IF(A103=0,"",(((25.4/1000)*'Metric Data'!$AC$5*'Metric Data'!$AC$7)-E103)*($E$6/100))</f>
        <v/>
      </c>
      <c r="T103" s="30" t="str">
        <f t="shared" si="21"/>
        <v/>
      </c>
      <c r="U103" s="30" t="str">
        <f t="shared" si="22"/>
        <v/>
      </c>
      <c r="V103" s="30" t="str">
        <f t="shared" si="23"/>
        <v/>
      </c>
      <c r="W103" s="30" t="str">
        <f t="shared" si="24"/>
        <v/>
      </c>
      <c r="X103" s="32"/>
    </row>
    <row r="104" spans="1:24" x14ac:dyDescent="0.2">
      <c r="A104" s="34">
        <f t="shared" si="25"/>
        <v>0</v>
      </c>
      <c r="B104" s="34"/>
      <c r="C104" s="34">
        <f t="shared" si="26"/>
        <v>0</v>
      </c>
      <c r="D104" s="30" t="str" cm="1">
        <f t="array" ref="D104">IF(A104=0," ",IF('Metric Data'!AG93&gt;=1,_xlfn.XLOOKUP('Metric Data'!AG93,Metric_Incremental[Height],_xlfn.XLOOKUP('Cumulative Volumes Metric'!$F$4,Metric_Incremental[#Headers],Metric_Incremental[])),0))</f>
        <v xml:space="preserve"> </v>
      </c>
      <c r="E104" s="83" t="str" cm="1">
        <f t="array" ref="E104">IF(A104=0," ",IF('Metric Data'!AG93&gt;=1,_xlfn.XLOOKUP('Metric Data'!AG93,Metric_Incremental[Height],_xlfn.XLOOKUP('Cumulative Volumes Metric'!$F$4&amp;"EC",Metric_Incremental[#Headers],Metric_Incremental[])),0))</f>
        <v xml:space="preserve"> </v>
      </c>
      <c r="F104" s="30" t="str">
        <f t="shared" si="27"/>
        <v/>
      </c>
      <c r="G104" s="30" t="str">
        <f t="shared" si="14"/>
        <v/>
      </c>
      <c r="H104" s="30" t="str">
        <f>IF(A104=0,"",IF('Cumulative Volumes Metric'!$AQ$17=FALSE,J104,I104))</f>
        <v/>
      </c>
      <c r="I104" s="30" t="str">
        <f t="shared" si="15"/>
        <v/>
      </c>
      <c r="J104" s="30" t="str">
        <f t="shared" si="16"/>
        <v/>
      </c>
      <c r="K104" s="30" t="str">
        <f>IF(A104=0,"",IF('Cumulative Volumes Metric'!$AQ$17=FALSE,M104,L104))</f>
        <v/>
      </c>
      <c r="L104" s="30" t="str">
        <f t="shared" si="17"/>
        <v/>
      </c>
      <c r="M104" s="30" t="str">
        <f t="shared" si="18"/>
        <v/>
      </c>
      <c r="N104" s="30" t="str">
        <f>IF(($E$8/25.4)+45+($E$9/25.4)&gt;989,"FALSE",IF(A104="","",IF('Cumulative Volumes Metric'!$AQ$17=FALSE,P104,O104)))</f>
        <v/>
      </c>
      <c r="O104" s="30" t="str">
        <f t="shared" si="19"/>
        <v/>
      </c>
      <c r="P104" s="30" t="str">
        <f>IF(A104=0,"",IF('Cumulative Volumes Metric'!$AQ$17=FALSE,(U104*$E$4)+(V104*$E$5),O104))</f>
        <v/>
      </c>
      <c r="Q104" s="30" t="str">
        <f>IF(A104=0,"",(((25.4/1000)*'Metric Data'!$AC$4*'Metric Data'!$AC$5)-D104)*($E$6/100))</f>
        <v/>
      </c>
      <c r="R104" s="30" t="str">
        <f t="shared" si="20"/>
        <v/>
      </c>
      <c r="S104" s="30" t="str">
        <f>IF(A104=0,"",(((25.4/1000)*'Metric Data'!$AC$5*'Metric Data'!$AC$7)-E104)*($E$6/100))</f>
        <v/>
      </c>
      <c r="T104" s="30" t="str">
        <f t="shared" si="21"/>
        <v/>
      </c>
      <c r="U104" s="30" t="str">
        <f t="shared" si="22"/>
        <v/>
      </c>
      <c r="V104" s="30" t="str">
        <f t="shared" si="23"/>
        <v/>
      </c>
      <c r="W104" s="30" t="str">
        <f t="shared" si="24"/>
        <v/>
      </c>
      <c r="X104" s="32"/>
    </row>
    <row r="105" spans="1:24" x14ac:dyDescent="0.2">
      <c r="A105" s="34">
        <f t="shared" si="25"/>
        <v>0</v>
      </c>
      <c r="B105" s="34"/>
      <c r="C105" s="34">
        <f t="shared" si="26"/>
        <v>0</v>
      </c>
      <c r="D105" s="30" t="str" cm="1">
        <f t="array" ref="D105">IF(A105=0," ",IF('Metric Data'!AG94&gt;=1,_xlfn.XLOOKUP('Metric Data'!AG94,Metric_Incremental[Height],_xlfn.XLOOKUP('Cumulative Volumes Metric'!$F$4,Metric_Incremental[#Headers],Metric_Incremental[])),0))</f>
        <v xml:space="preserve"> </v>
      </c>
      <c r="E105" s="83" t="str" cm="1">
        <f t="array" ref="E105">IF(A105=0," ",IF('Metric Data'!AG94&gt;=1,_xlfn.XLOOKUP('Metric Data'!AG94,Metric_Incremental[Height],_xlfn.XLOOKUP('Cumulative Volumes Metric'!$F$4&amp;"EC",Metric_Incremental[#Headers],Metric_Incremental[])),0))</f>
        <v xml:space="preserve"> </v>
      </c>
      <c r="F105" s="30" t="str">
        <f t="shared" si="27"/>
        <v/>
      </c>
      <c r="G105" s="30" t="str">
        <f t="shared" si="14"/>
        <v/>
      </c>
      <c r="H105" s="30" t="str">
        <f>IF(A105=0,"",IF('Cumulative Volumes Metric'!$AQ$17=FALSE,J105,I105))</f>
        <v/>
      </c>
      <c r="I105" s="30" t="str">
        <f t="shared" si="15"/>
        <v/>
      </c>
      <c r="J105" s="30" t="str">
        <f t="shared" si="16"/>
        <v/>
      </c>
      <c r="K105" s="30" t="str">
        <f>IF(A105=0,"",IF('Cumulative Volumes Metric'!$AQ$17=FALSE,M105,L105))</f>
        <v/>
      </c>
      <c r="L105" s="30" t="str">
        <f t="shared" si="17"/>
        <v/>
      </c>
      <c r="M105" s="30" t="str">
        <f t="shared" si="18"/>
        <v/>
      </c>
      <c r="N105" s="30" t="str">
        <f>IF(($E$8/25.4)+45+($E$9/25.4)&gt;989,"FALSE",IF(A105="","",IF('Cumulative Volumes Metric'!$AQ$17=FALSE,P105,O105)))</f>
        <v/>
      </c>
      <c r="O105" s="30" t="str">
        <f t="shared" si="19"/>
        <v/>
      </c>
      <c r="P105" s="30" t="str">
        <f>IF(A105=0,"",IF('Cumulative Volumes Metric'!$AQ$17=FALSE,(U105*$E$4)+(V105*$E$5),O105))</f>
        <v/>
      </c>
      <c r="Q105" s="30" t="str">
        <f>IF(A105=0,"",(((25.4/1000)*'Metric Data'!$AC$4*'Metric Data'!$AC$5)-D105)*($E$6/100))</f>
        <v/>
      </c>
      <c r="R105" s="30" t="str">
        <f t="shared" si="20"/>
        <v/>
      </c>
      <c r="S105" s="30" t="str">
        <f>IF(A105=0,"",(((25.4/1000)*'Metric Data'!$AC$5*'Metric Data'!$AC$7)-E105)*($E$6/100))</f>
        <v/>
      </c>
      <c r="T105" s="30" t="str">
        <f t="shared" si="21"/>
        <v/>
      </c>
      <c r="U105" s="30" t="str">
        <f t="shared" si="22"/>
        <v/>
      </c>
      <c r="V105" s="30" t="str">
        <f t="shared" si="23"/>
        <v/>
      </c>
      <c r="W105" s="30" t="str">
        <f t="shared" si="24"/>
        <v/>
      </c>
      <c r="X105" s="32"/>
    </row>
    <row r="106" spans="1:24" x14ac:dyDescent="0.2">
      <c r="A106" s="34">
        <f t="shared" si="25"/>
        <v>0</v>
      </c>
      <c r="B106" s="34"/>
      <c r="C106" s="34">
        <f t="shared" si="26"/>
        <v>0</v>
      </c>
      <c r="D106" s="30" t="str" cm="1">
        <f t="array" ref="D106">IF(A106=0," ",IF('Metric Data'!AG95&gt;=1,_xlfn.XLOOKUP('Metric Data'!AG95,Metric_Incremental[Height],_xlfn.XLOOKUP('Cumulative Volumes Metric'!$F$4,Metric_Incremental[#Headers],Metric_Incremental[])),0))</f>
        <v xml:space="preserve"> </v>
      </c>
      <c r="E106" s="83" t="str" cm="1">
        <f t="array" ref="E106">IF(A106=0," ",IF('Metric Data'!AG95&gt;=1,_xlfn.XLOOKUP('Metric Data'!AG95,Metric_Incremental[Height],_xlfn.XLOOKUP('Cumulative Volumes Metric'!$F$4&amp;"EC",Metric_Incremental[#Headers],Metric_Incremental[])),0))</f>
        <v xml:space="preserve"> </v>
      </c>
      <c r="F106" s="30" t="str">
        <f t="shared" si="27"/>
        <v/>
      </c>
      <c r="G106" s="30" t="str">
        <f t="shared" si="14"/>
        <v/>
      </c>
      <c r="H106" s="30" t="str">
        <f>IF(A106=0,"",IF('Cumulative Volumes Metric'!$AQ$17=FALSE,J106,I106))</f>
        <v/>
      </c>
      <c r="I106" s="30" t="str">
        <f t="shared" si="15"/>
        <v/>
      </c>
      <c r="J106" s="30" t="str">
        <f t="shared" si="16"/>
        <v/>
      </c>
      <c r="K106" s="30" t="str">
        <f>IF(A106=0,"",IF('Cumulative Volumes Metric'!$AQ$17=FALSE,M106,L106))</f>
        <v/>
      </c>
      <c r="L106" s="30" t="str">
        <f t="shared" si="17"/>
        <v/>
      </c>
      <c r="M106" s="30" t="str">
        <f t="shared" si="18"/>
        <v/>
      </c>
      <c r="N106" s="30" t="str">
        <f>IF(($E$8/25.4)+45+($E$9/25.4)&gt;989,"FALSE",IF(A106="","",IF('Cumulative Volumes Metric'!$AQ$17=FALSE,P106,O106)))</f>
        <v/>
      </c>
      <c r="O106" s="30" t="str">
        <f t="shared" si="19"/>
        <v/>
      </c>
      <c r="P106" s="30" t="str">
        <f>IF(A106=0,"",IF('Cumulative Volumes Metric'!$AQ$17=FALSE,(U106*$E$4)+(V106*$E$5),O106))</f>
        <v/>
      </c>
      <c r="Q106" s="30" t="str">
        <f>IF(A106=0,"",(((25.4/1000)*'Metric Data'!$AC$4*'Metric Data'!$AC$5)-D106)*($E$6/100))</f>
        <v/>
      </c>
      <c r="R106" s="30" t="str">
        <f t="shared" si="20"/>
        <v/>
      </c>
      <c r="S106" s="30" t="str">
        <f>IF(A106=0,"",(((25.4/1000)*'Metric Data'!$AC$5*'Metric Data'!$AC$7)-E106)*($E$6/100))</f>
        <v/>
      </c>
      <c r="T106" s="30" t="str">
        <f t="shared" si="21"/>
        <v/>
      </c>
      <c r="U106" s="30" t="str">
        <f t="shared" si="22"/>
        <v/>
      </c>
      <c r="V106" s="30" t="str">
        <f t="shared" si="23"/>
        <v/>
      </c>
      <c r="W106" s="30" t="str">
        <f t="shared" si="24"/>
        <v/>
      </c>
      <c r="X106" s="32"/>
    </row>
    <row r="107" spans="1:24" x14ac:dyDescent="0.2">
      <c r="A107" s="34">
        <f t="shared" si="25"/>
        <v>0</v>
      </c>
      <c r="B107" s="34"/>
      <c r="C107" s="34">
        <f t="shared" si="26"/>
        <v>0</v>
      </c>
      <c r="D107" s="30" t="str" cm="1">
        <f t="array" ref="D107">IF(A107=0," ",IF('Metric Data'!AG96&gt;=1,_xlfn.XLOOKUP('Metric Data'!AG96,Metric_Incremental[Height],_xlfn.XLOOKUP('Cumulative Volumes Metric'!$F$4,Metric_Incremental[#Headers],Metric_Incremental[])),0))</f>
        <v xml:space="preserve"> </v>
      </c>
      <c r="E107" s="83" t="str" cm="1">
        <f t="array" ref="E107">IF(A107=0," ",IF('Metric Data'!AG96&gt;=1,_xlfn.XLOOKUP('Metric Data'!AG96,Metric_Incremental[Height],_xlfn.XLOOKUP('Cumulative Volumes Metric'!$F$4&amp;"EC",Metric_Incremental[#Headers],Metric_Incremental[])),0))</f>
        <v xml:space="preserve"> </v>
      </c>
      <c r="F107" s="30" t="str">
        <f t="shared" si="27"/>
        <v/>
      </c>
      <c r="G107" s="30" t="str">
        <f t="shared" si="14"/>
        <v/>
      </c>
      <c r="H107" s="30" t="str">
        <f>IF(A107=0,"",IF('Cumulative Volumes Metric'!$AQ$17=FALSE,J107,I107))</f>
        <v/>
      </c>
      <c r="I107" s="30" t="str">
        <f t="shared" si="15"/>
        <v/>
      </c>
      <c r="J107" s="30" t="str">
        <f t="shared" si="16"/>
        <v/>
      </c>
      <c r="K107" s="30" t="str">
        <f>IF(A107=0,"",IF('Cumulative Volumes Metric'!$AQ$17=FALSE,M107,L107))</f>
        <v/>
      </c>
      <c r="L107" s="30" t="str">
        <f t="shared" si="17"/>
        <v/>
      </c>
      <c r="M107" s="30" t="str">
        <f t="shared" si="18"/>
        <v/>
      </c>
      <c r="N107" s="30" t="str">
        <f>IF(($E$8/25.4)+45+($E$9/25.4)&gt;989,"FALSE",IF(A107="","",IF('Cumulative Volumes Metric'!$AQ$17=FALSE,P107,O107)))</f>
        <v/>
      </c>
      <c r="O107" s="30" t="str">
        <f t="shared" si="19"/>
        <v/>
      </c>
      <c r="P107" s="30" t="str">
        <f>IF(A107=0,"",IF('Cumulative Volumes Metric'!$AQ$17=FALSE,(U107*$E$4)+(V107*$E$5),O107))</f>
        <v/>
      </c>
      <c r="Q107" s="30" t="str">
        <f>IF(A107=0,"",(((25.4/1000)*'Metric Data'!$AC$4*'Metric Data'!$AC$5)-D107)*($E$6/100))</f>
        <v/>
      </c>
      <c r="R107" s="30" t="str">
        <f t="shared" si="20"/>
        <v/>
      </c>
      <c r="S107" s="30" t="str">
        <f>IF(A107=0,"",(((25.4/1000)*'Metric Data'!$AC$5*'Metric Data'!$AC$7)-E107)*($E$6/100))</f>
        <v/>
      </c>
      <c r="T107" s="30" t="str">
        <f t="shared" si="21"/>
        <v/>
      </c>
      <c r="U107" s="30" t="str">
        <f t="shared" si="22"/>
        <v/>
      </c>
      <c r="V107" s="30" t="str">
        <f t="shared" si="23"/>
        <v/>
      </c>
      <c r="W107" s="30" t="str">
        <f t="shared" si="24"/>
        <v/>
      </c>
      <c r="X107" s="32"/>
    </row>
    <row r="108" spans="1:24" x14ac:dyDescent="0.2">
      <c r="A108" s="34">
        <f t="shared" si="25"/>
        <v>0</v>
      </c>
      <c r="B108" s="34"/>
      <c r="C108" s="34">
        <f t="shared" si="26"/>
        <v>0</v>
      </c>
      <c r="D108" s="30" t="str" cm="1">
        <f t="array" ref="D108">IF(A108=0," ",IF('Metric Data'!AG97&gt;=1,_xlfn.XLOOKUP('Metric Data'!AG97,Metric_Incremental[Height],_xlfn.XLOOKUP('Cumulative Volumes Metric'!$F$4,Metric_Incremental[#Headers],Metric_Incremental[])),0))</f>
        <v xml:space="preserve"> </v>
      </c>
      <c r="E108" s="83" t="str" cm="1">
        <f t="array" ref="E108">IF(A108=0," ",IF('Metric Data'!AG97&gt;=1,_xlfn.XLOOKUP('Metric Data'!AG97,Metric_Incremental[Height],_xlfn.XLOOKUP('Cumulative Volumes Metric'!$F$4&amp;"EC",Metric_Incremental[#Headers],Metric_Incremental[])),0))</f>
        <v xml:space="preserve"> </v>
      </c>
      <c r="F108" s="30" t="str">
        <f t="shared" si="27"/>
        <v/>
      </c>
      <c r="G108" s="30" t="str">
        <f t="shared" si="14"/>
        <v/>
      </c>
      <c r="H108" s="30" t="str">
        <f>IF(A108=0,"",IF('Cumulative Volumes Metric'!$AQ$17=FALSE,J108,I108))</f>
        <v/>
      </c>
      <c r="I108" s="30" t="str">
        <f t="shared" si="15"/>
        <v/>
      </c>
      <c r="J108" s="30" t="str">
        <f t="shared" si="16"/>
        <v/>
      </c>
      <c r="K108" s="30" t="str">
        <f>IF(A108=0,"",IF('Cumulative Volumes Metric'!$AQ$17=FALSE,M108,L108))</f>
        <v/>
      </c>
      <c r="L108" s="30" t="str">
        <f t="shared" si="17"/>
        <v/>
      </c>
      <c r="M108" s="30" t="str">
        <f t="shared" si="18"/>
        <v/>
      </c>
      <c r="N108" s="30" t="str">
        <f>IF(($E$8/25.4)+45+($E$9/25.4)&gt;989,"FALSE",IF(A108="","",IF('Cumulative Volumes Metric'!$AQ$17=FALSE,P108,O108)))</f>
        <v/>
      </c>
      <c r="O108" s="30" t="str">
        <f t="shared" si="19"/>
        <v/>
      </c>
      <c r="P108" s="30" t="str">
        <f>IF(A108=0,"",IF('Cumulative Volumes Metric'!$AQ$17=FALSE,(U108*$E$4)+(V108*$E$5),O108))</f>
        <v/>
      </c>
      <c r="Q108" s="30" t="str">
        <f>IF(A108=0,"",(((25.4/1000)*'Metric Data'!$AC$4*'Metric Data'!$AC$5)-D108)*($E$6/100))</f>
        <v/>
      </c>
      <c r="R108" s="30" t="str">
        <f t="shared" si="20"/>
        <v/>
      </c>
      <c r="S108" s="30" t="str">
        <f>IF(A108=0,"",(((25.4/1000)*'Metric Data'!$AC$5*'Metric Data'!$AC$7)-E108)*($E$6/100))</f>
        <v/>
      </c>
      <c r="T108" s="30" t="str">
        <f t="shared" si="21"/>
        <v/>
      </c>
      <c r="U108" s="30" t="str">
        <f t="shared" si="22"/>
        <v/>
      </c>
      <c r="V108" s="30" t="str">
        <f t="shared" si="23"/>
        <v/>
      </c>
      <c r="W108" s="30" t="str">
        <f t="shared" si="24"/>
        <v/>
      </c>
      <c r="X108" s="32"/>
    </row>
    <row r="109" spans="1:24" x14ac:dyDescent="0.2">
      <c r="A109" s="34">
        <f t="shared" si="25"/>
        <v>0</v>
      </c>
      <c r="B109" s="34"/>
      <c r="C109" s="34">
        <f t="shared" si="26"/>
        <v>0</v>
      </c>
      <c r="D109" s="30" t="str" cm="1">
        <f t="array" ref="D109">IF(A109=0," ",IF('Metric Data'!AG98&gt;=1,_xlfn.XLOOKUP('Metric Data'!AG98,Metric_Incremental[Height],_xlfn.XLOOKUP('Cumulative Volumes Metric'!$F$4,Metric_Incremental[#Headers],Metric_Incremental[])),0))</f>
        <v xml:space="preserve"> </v>
      </c>
      <c r="E109" s="83" t="str" cm="1">
        <f t="array" ref="E109">IF(A109=0," ",IF('Metric Data'!AG98&gt;=1,_xlfn.XLOOKUP('Metric Data'!AG98,Metric_Incremental[Height],_xlfn.XLOOKUP('Cumulative Volumes Metric'!$F$4&amp;"EC",Metric_Incremental[#Headers],Metric_Incremental[])),0))</f>
        <v xml:space="preserve"> </v>
      </c>
      <c r="F109" s="30" t="str">
        <f t="shared" si="27"/>
        <v/>
      </c>
      <c r="G109" s="30" t="str">
        <f t="shared" si="14"/>
        <v/>
      </c>
      <c r="H109" s="30" t="str">
        <f>IF(A109=0,"",IF('Cumulative Volumes Metric'!$AQ$17=FALSE,J109,I109))</f>
        <v/>
      </c>
      <c r="I109" s="30" t="str">
        <f t="shared" si="15"/>
        <v/>
      </c>
      <c r="J109" s="30" t="str">
        <f t="shared" si="16"/>
        <v/>
      </c>
      <c r="K109" s="30" t="str">
        <f>IF(A109=0,"",IF('Cumulative Volumes Metric'!$AQ$17=FALSE,M109,L109))</f>
        <v/>
      </c>
      <c r="L109" s="30" t="str">
        <f t="shared" si="17"/>
        <v/>
      </c>
      <c r="M109" s="30" t="str">
        <f t="shared" si="18"/>
        <v/>
      </c>
      <c r="N109" s="30" t="str">
        <f>IF(($E$8/25.4)+45+($E$9/25.4)&gt;989,"FALSE",IF(A109="","",IF('Cumulative Volumes Metric'!$AQ$17=FALSE,P109,O109)))</f>
        <v/>
      </c>
      <c r="O109" s="30" t="str">
        <f t="shared" si="19"/>
        <v/>
      </c>
      <c r="P109" s="30" t="str">
        <f>IF(A109=0,"",IF('Cumulative Volumes Metric'!$AQ$17=FALSE,(U109*$E$4)+(V109*$E$5),O109))</f>
        <v/>
      </c>
      <c r="Q109" s="30" t="str">
        <f>IF(A109=0,"",(((25.4/1000)*'Metric Data'!$AC$4*'Metric Data'!$AC$5)-D109)*($E$6/100))</f>
        <v/>
      </c>
      <c r="R109" s="30" t="str">
        <f t="shared" si="20"/>
        <v/>
      </c>
      <c r="S109" s="30" t="str">
        <f>IF(A109=0,"",(((25.4/1000)*'Metric Data'!$AC$5*'Metric Data'!$AC$7)-E109)*($E$6/100))</f>
        <v/>
      </c>
      <c r="T109" s="30" t="str">
        <f t="shared" si="21"/>
        <v/>
      </c>
      <c r="U109" s="30" t="str">
        <f t="shared" si="22"/>
        <v/>
      </c>
      <c r="V109" s="30" t="str">
        <f t="shared" si="23"/>
        <v/>
      </c>
      <c r="W109" s="30" t="str">
        <f t="shared" si="24"/>
        <v/>
      </c>
      <c r="X109" s="32"/>
    </row>
    <row r="110" spans="1:24" x14ac:dyDescent="0.2">
      <c r="A110" s="34">
        <f t="shared" si="25"/>
        <v>0</v>
      </c>
      <c r="B110" s="34"/>
      <c r="C110" s="34">
        <f t="shared" si="26"/>
        <v>0</v>
      </c>
      <c r="D110" s="30" t="str" cm="1">
        <f t="array" ref="D110">IF(A110=0," ",IF('Metric Data'!AG99&gt;=1,_xlfn.XLOOKUP('Metric Data'!AG99,Metric_Incremental[Height],_xlfn.XLOOKUP('Cumulative Volumes Metric'!$F$4,Metric_Incremental[#Headers],Metric_Incremental[])),0))</f>
        <v xml:space="preserve"> </v>
      </c>
      <c r="E110" s="83" t="str" cm="1">
        <f t="array" ref="E110">IF(A110=0," ",IF('Metric Data'!AG99&gt;=1,_xlfn.XLOOKUP('Metric Data'!AG99,Metric_Incremental[Height],_xlfn.XLOOKUP('Cumulative Volumes Metric'!$F$4&amp;"EC",Metric_Incremental[#Headers],Metric_Incremental[])),0))</f>
        <v xml:space="preserve"> </v>
      </c>
      <c r="F110" s="30" t="str">
        <f t="shared" si="27"/>
        <v/>
      </c>
      <c r="G110" s="30" t="str">
        <f t="shared" si="14"/>
        <v/>
      </c>
      <c r="H110" s="30" t="str">
        <f>IF(A110=0,"",IF('Cumulative Volumes Metric'!$AQ$17=FALSE,J110,I110))</f>
        <v/>
      </c>
      <c r="I110" s="30" t="str">
        <f t="shared" si="15"/>
        <v/>
      </c>
      <c r="J110" s="30" t="str">
        <f t="shared" si="16"/>
        <v/>
      </c>
      <c r="K110" s="30" t="str">
        <f>IF(A110=0,"",IF('Cumulative Volumes Metric'!$AQ$17=FALSE,M110,L110))</f>
        <v/>
      </c>
      <c r="L110" s="30" t="str">
        <f t="shared" si="17"/>
        <v/>
      </c>
      <c r="M110" s="30" t="str">
        <f t="shared" si="18"/>
        <v/>
      </c>
      <c r="N110" s="30" t="str">
        <f>IF(($E$8/25.4)+45+($E$9/25.4)&gt;989,"FALSE",IF(A110="","",IF('Cumulative Volumes Metric'!$AQ$17=FALSE,P110,O110)))</f>
        <v/>
      </c>
      <c r="O110" s="30" t="str">
        <f t="shared" si="19"/>
        <v/>
      </c>
      <c r="P110" s="30" t="str">
        <f>IF(A110=0,"",IF('Cumulative Volumes Metric'!$AQ$17=FALSE,(U110*$E$4)+(V110*$E$5),O110))</f>
        <v/>
      </c>
      <c r="Q110" s="30" t="str">
        <f>IF(A110=0,"",(((25.4/1000)*'Metric Data'!$AC$4*'Metric Data'!$AC$5)-D110)*($E$6/100))</f>
        <v/>
      </c>
      <c r="R110" s="30" t="str">
        <f t="shared" si="20"/>
        <v/>
      </c>
      <c r="S110" s="30" t="str">
        <f>IF(A110=0,"",(((25.4/1000)*'Metric Data'!$AC$5*'Metric Data'!$AC$7)-E110)*($E$6/100))</f>
        <v/>
      </c>
      <c r="T110" s="30" t="str">
        <f t="shared" si="21"/>
        <v/>
      </c>
      <c r="U110" s="30" t="str">
        <f t="shared" si="22"/>
        <v/>
      </c>
      <c r="V110" s="30" t="str">
        <f t="shared" si="23"/>
        <v/>
      </c>
      <c r="W110" s="30" t="str">
        <f t="shared" si="24"/>
        <v/>
      </c>
      <c r="X110" s="32"/>
    </row>
    <row r="111" spans="1:24" x14ac:dyDescent="0.2">
      <c r="A111" s="34">
        <f t="shared" si="25"/>
        <v>0</v>
      </c>
      <c r="B111" s="34"/>
      <c r="C111" s="34">
        <f t="shared" si="26"/>
        <v>0</v>
      </c>
      <c r="D111" s="30" t="str" cm="1">
        <f t="array" ref="D111">IF(A111=0," ",IF('Metric Data'!AG100&gt;=1,_xlfn.XLOOKUP('Metric Data'!AG100,Metric_Incremental[Height],_xlfn.XLOOKUP('Cumulative Volumes Metric'!$F$4,Metric_Incremental[#Headers],Metric_Incremental[])),0))</f>
        <v xml:space="preserve"> </v>
      </c>
      <c r="E111" s="83" t="str" cm="1">
        <f t="array" ref="E111">IF(A111=0," ",IF('Metric Data'!AG100&gt;=1,_xlfn.XLOOKUP('Metric Data'!AG100,Metric_Incremental[Height],_xlfn.XLOOKUP('Cumulative Volumes Metric'!$F$4&amp;"EC",Metric_Incremental[#Headers],Metric_Incremental[])),0))</f>
        <v xml:space="preserve"> </v>
      </c>
      <c r="F111" s="30" t="str">
        <f t="shared" si="27"/>
        <v/>
      </c>
      <c r="G111" s="30" t="str">
        <f t="shared" si="14"/>
        <v/>
      </c>
      <c r="H111" s="30" t="str">
        <f>IF(A111=0,"",IF('Cumulative Volumes Metric'!$AQ$17=FALSE,J111,I111))</f>
        <v/>
      </c>
      <c r="I111" s="30" t="str">
        <f t="shared" si="15"/>
        <v/>
      </c>
      <c r="J111" s="30" t="str">
        <f t="shared" si="16"/>
        <v/>
      </c>
      <c r="K111" s="30" t="str">
        <f>IF(A111=0,"",IF('Cumulative Volumes Metric'!$AQ$17=FALSE,M111,L111))</f>
        <v/>
      </c>
      <c r="L111" s="30" t="str">
        <f t="shared" si="17"/>
        <v/>
      </c>
      <c r="M111" s="30" t="str">
        <f t="shared" si="18"/>
        <v/>
      </c>
      <c r="N111" s="30" t="str">
        <f>IF(($E$8/25.4)+45+($E$9/25.4)&gt;989,"FALSE",IF(A111="","",IF('Cumulative Volumes Metric'!$AQ$17=FALSE,P111,O111)))</f>
        <v/>
      </c>
      <c r="O111" s="30" t="str">
        <f t="shared" si="19"/>
        <v/>
      </c>
      <c r="P111" s="30" t="str">
        <f>IF(A111=0,"",IF('Cumulative Volumes Metric'!$AQ$17=FALSE,(U111*$E$4)+(V111*$E$5),O111))</f>
        <v/>
      </c>
      <c r="Q111" s="30" t="str">
        <f>IF(A111=0,"",(((25.4/1000)*'Metric Data'!$AC$4*'Metric Data'!$AC$5)-D111)*($E$6/100))</f>
        <v/>
      </c>
      <c r="R111" s="30" t="str">
        <f t="shared" si="20"/>
        <v/>
      </c>
      <c r="S111" s="30" t="str">
        <f>IF(A111=0,"",(((25.4/1000)*'Metric Data'!$AC$5*'Metric Data'!$AC$7)-E111)*($E$6/100))</f>
        <v/>
      </c>
      <c r="T111" s="30" t="str">
        <f t="shared" si="21"/>
        <v/>
      </c>
      <c r="U111" s="30" t="str">
        <f t="shared" si="22"/>
        <v/>
      </c>
      <c r="V111" s="30" t="str">
        <f t="shared" si="23"/>
        <v/>
      </c>
      <c r="W111" s="30" t="str">
        <f t="shared" si="24"/>
        <v/>
      </c>
      <c r="X111" s="32"/>
    </row>
    <row r="112" spans="1:24" x14ac:dyDescent="0.2">
      <c r="A112" s="34">
        <f t="shared" si="25"/>
        <v>0</v>
      </c>
      <c r="B112" s="34"/>
      <c r="C112" s="34">
        <f t="shared" si="26"/>
        <v>0</v>
      </c>
      <c r="D112" s="30" t="str" cm="1">
        <f t="array" ref="D112">IF(A112=0," ",IF('Metric Data'!AG101&gt;=1,_xlfn.XLOOKUP('Metric Data'!AG101,Metric_Incremental[Height],_xlfn.XLOOKUP('Cumulative Volumes Metric'!$F$4,Metric_Incremental[#Headers],Metric_Incremental[])),0))</f>
        <v xml:space="preserve"> </v>
      </c>
      <c r="E112" s="83" t="str" cm="1">
        <f t="array" ref="E112">IF(A112=0," ",IF('Metric Data'!AG101&gt;=1,_xlfn.XLOOKUP('Metric Data'!AG101,Metric_Incremental[Height],_xlfn.XLOOKUP('Cumulative Volumes Metric'!$F$4&amp;"EC",Metric_Incremental[#Headers],Metric_Incremental[])),0))</f>
        <v xml:space="preserve"> </v>
      </c>
      <c r="F112" s="30" t="str">
        <f t="shared" si="27"/>
        <v/>
      </c>
      <c r="G112" s="30" t="str">
        <f t="shared" si="14"/>
        <v/>
      </c>
      <c r="H112" s="30" t="str">
        <f>IF(A112=0,"",IF('Cumulative Volumes Metric'!$AQ$17=FALSE,J112,I112))</f>
        <v/>
      </c>
      <c r="I112" s="30" t="str">
        <f t="shared" si="15"/>
        <v/>
      </c>
      <c r="J112" s="30" t="str">
        <f t="shared" si="16"/>
        <v/>
      </c>
      <c r="K112" s="30" t="str">
        <f>IF(A112=0,"",IF('Cumulative Volumes Metric'!$AQ$17=FALSE,M112,L112))</f>
        <v/>
      </c>
      <c r="L112" s="30" t="str">
        <f t="shared" si="17"/>
        <v/>
      </c>
      <c r="M112" s="30" t="str">
        <f t="shared" si="18"/>
        <v/>
      </c>
      <c r="N112" s="30" t="str">
        <f>IF(($E$8/25.4)+45+($E$9/25.4)&gt;989,"FALSE",IF(A112="","",IF('Cumulative Volumes Metric'!$AQ$17=FALSE,P112,O112)))</f>
        <v/>
      </c>
      <c r="O112" s="30" t="str">
        <f t="shared" si="19"/>
        <v/>
      </c>
      <c r="P112" s="30" t="str">
        <f>IF(A112=0,"",IF('Cumulative Volumes Metric'!$AQ$17=FALSE,(U112*$E$4)+(V112*$E$5),O112))</f>
        <v/>
      </c>
      <c r="Q112" s="30" t="str">
        <f>IF(A112=0,"",(((25.4/1000)*'Metric Data'!$AC$4*'Metric Data'!$AC$5)-D112)*($E$6/100))</f>
        <v/>
      </c>
      <c r="R112" s="30" t="str">
        <f t="shared" si="20"/>
        <v/>
      </c>
      <c r="S112" s="30" t="str">
        <f>IF(A112=0,"",(((25.4/1000)*'Metric Data'!$AC$5*'Metric Data'!$AC$7)-E112)*($E$6/100))</f>
        <v/>
      </c>
      <c r="T112" s="30" t="str">
        <f t="shared" si="21"/>
        <v/>
      </c>
      <c r="U112" s="30" t="str">
        <f t="shared" si="22"/>
        <v/>
      </c>
      <c r="V112" s="30" t="str">
        <f t="shared" si="23"/>
        <v/>
      </c>
      <c r="W112" s="30" t="str">
        <f t="shared" si="24"/>
        <v/>
      </c>
      <c r="X112" s="32"/>
    </row>
    <row r="113" spans="1:24" x14ac:dyDescent="0.2">
      <c r="A113" s="34">
        <f t="shared" si="25"/>
        <v>0</v>
      </c>
      <c r="B113" s="34"/>
      <c r="C113" s="34">
        <f t="shared" si="26"/>
        <v>0</v>
      </c>
      <c r="D113" s="30" t="str" cm="1">
        <f t="array" ref="D113">IF(A113=0," ",IF('Metric Data'!AG102&gt;=1,_xlfn.XLOOKUP('Metric Data'!AG102,Metric_Incremental[Height],_xlfn.XLOOKUP('Cumulative Volumes Metric'!$F$4,Metric_Incremental[#Headers],Metric_Incremental[])),0))</f>
        <v xml:space="preserve"> </v>
      </c>
      <c r="E113" s="83" t="str" cm="1">
        <f t="array" ref="E113">IF(A113=0," ",IF('Metric Data'!AG102&gt;=1,_xlfn.XLOOKUP('Metric Data'!AG102,Metric_Incremental[Height],_xlfn.XLOOKUP('Cumulative Volumes Metric'!$F$4&amp;"EC",Metric_Incremental[#Headers],Metric_Incremental[])),0))</f>
        <v xml:space="preserve"> </v>
      </c>
      <c r="F113" s="30" t="str">
        <f t="shared" si="27"/>
        <v/>
      </c>
      <c r="G113" s="30" t="str">
        <f t="shared" si="14"/>
        <v/>
      </c>
      <c r="H113" s="30" t="str">
        <f>IF(A113=0,"",IF('Cumulative Volumes Metric'!$AQ$17=FALSE,J113,I113))</f>
        <v/>
      </c>
      <c r="I113" s="30" t="str">
        <f t="shared" si="15"/>
        <v/>
      </c>
      <c r="J113" s="30" t="str">
        <f t="shared" si="16"/>
        <v/>
      </c>
      <c r="K113" s="30" t="str">
        <f>IF(A113=0,"",IF('Cumulative Volumes Metric'!$AQ$17=FALSE,M113,L113))</f>
        <v/>
      </c>
      <c r="L113" s="30" t="str">
        <f t="shared" si="17"/>
        <v/>
      </c>
      <c r="M113" s="30" t="str">
        <f t="shared" si="18"/>
        <v/>
      </c>
      <c r="N113" s="30" t="str">
        <f>IF(($E$8/25.4)+45+($E$9/25.4)&gt;989,"FALSE",IF(A113="","",IF('Cumulative Volumes Metric'!$AQ$17=FALSE,P113,O113)))</f>
        <v/>
      </c>
      <c r="O113" s="30" t="str">
        <f t="shared" si="19"/>
        <v/>
      </c>
      <c r="P113" s="30" t="str">
        <f>IF(A113=0,"",IF('Cumulative Volumes Metric'!$AQ$17=FALSE,(U113*$E$4)+(V113*$E$5),O113))</f>
        <v/>
      </c>
      <c r="Q113" s="30" t="str">
        <f>IF(A113=0,"",(((25.4/1000)*'Metric Data'!$AC$4*'Metric Data'!$AC$5)-D113)*($E$6/100))</f>
        <v/>
      </c>
      <c r="R113" s="30" t="str">
        <f t="shared" si="20"/>
        <v/>
      </c>
      <c r="S113" s="30" t="str">
        <f>IF(A113=0,"",(((25.4/1000)*'Metric Data'!$AC$5*'Metric Data'!$AC$7)-E113)*($E$6/100))</f>
        <v/>
      </c>
      <c r="T113" s="30" t="str">
        <f t="shared" si="21"/>
        <v/>
      </c>
      <c r="U113" s="30" t="str">
        <f t="shared" si="22"/>
        <v/>
      </c>
      <c r="V113" s="30" t="str">
        <f t="shared" si="23"/>
        <v/>
      </c>
      <c r="W113" s="30" t="str">
        <f t="shared" si="24"/>
        <v/>
      </c>
      <c r="X113" s="32"/>
    </row>
    <row r="114" spans="1:24" x14ac:dyDescent="0.2">
      <c r="A114" s="34">
        <f t="shared" si="25"/>
        <v>0</v>
      </c>
      <c r="B114" s="34"/>
      <c r="C114" s="34">
        <f t="shared" si="26"/>
        <v>0</v>
      </c>
      <c r="D114" s="30" t="str" cm="1">
        <f t="array" ref="D114">IF(A114=0," ",IF('Metric Data'!AG103&gt;=1,_xlfn.XLOOKUP('Metric Data'!AG103,Metric_Incremental[Height],_xlfn.XLOOKUP('Cumulative Volumes Metric'!$F$4,Metric_Incremental[#Headers],Metric_Incremental[])),0))</f>
        <v xml:space="preserve"> </v>
      </c>
      <c r="E114" s="83" t="str" cm="1">
        <f t="array" ref="E114">IF(A114=0," ",IF('Metric Data'!AG103&gt;=1,_xlfn.XLOOKUP('Metric Data'!AG103,Metric_Incremental[Height],_xlfn.XLOOKUP('Cumulative Volumes Metric'!$F$4&amp;"EC",Metric_Incremental[#Headers],Metric_Incremental[])),0))</f>
        <v xml:space="preserve"> </v>
      </c>
      <c r="F114" s="30" t="str">
        <f t="shared" si="27"/>
        <v/>
      </c>
      <c r="G114" s="30" t="str">
        <f t="shared" si="14"/>
        <v/>
      </c>
      <c r="H114" s="30" t="str">
        <f>IF(A114=0,"",IF('Cumulative Volumes Metric'!$AQ$17=FALSE,J114,I114))</f>
        <v/>
      </c>
      <c r="I114" s="30" t="str">
        <f t="shared" si="15"/>
        <v/>
      </c>
      <c r="J114" s="30" t="str">
        <f t="shared" si="16"/>
        <v/>
      </c>
      <c r="K114" s="30" t="str">
        <f>IF(A114=0,"",IF('Cumulative Volumes Metric'!$AQ$17=FALSE,M114,L114))</f>
        <v/>
      </c>
      <c r="L114" s="30" t="str">
        <f t="shared" si="17"/>
        <v/>
      </c>
      <c r="M114" s="30" t="str">
        <f t="shared" si="18"/>
        <v/>
      </c>
      <c r="N114" s="30" t="str">
        <f>IF(($E$8/25.4)+45+($E$9/25.4)&gt;989,"FALSE",IF(A114="","",IF('Cumulative Volumes Metric'!$AQ$17=FALSE,P114,O114)))</f>
        <v/>
      </c>
      <c r="O114" s="30" t="str">
        <f t="shared" si="19"/>
        <v/>
      </c>
      <c r="P114" s="30" t="str">
        <f>IF(A114=0,"",IF('Cumulative Volumes Metric'!$AQ$17=FALSE,(U114*$E$4)+(V114*$E$5),O114))</f>
        <v/>
      </c>
      <c r="Q114" s="30" t="str">
        <f>IF(A114=0,"",(((25.4/1000)*'Metric Data'!$AC$4*'Metric Data'!$AC$5)-D114)*($E$6/100))</f>
        <v/>
      </c>
      <c r="R114" s="30" t="str">
        <f t="shared" si="20"/>
        <v/>
      </c>
      <c r="S114" s="30" t="str">
        <f>IF(A114=0,"",(((25.4/1000)*'Metric Data'!$AC$5*'Metric Data'!$AC$7)-E114)*($E$6/100))</f>
        <v/>
      </c>
      <c r="T114" s="30" t="str">
        <f t="shared" si="21"/>
        <v/>
      </c>
      <c r="U114" s="30" t="str">
        <f t="shared" si="22"/>
        <v/>
      </c>
      <c r="V114" s="30" t="str">
        <f t="shared" si="23"/>
        <v/>
      </c>
      <c r="W114" s="30" t="str">
        <f t="shared" si="24"/>
        <v/>
      </c>
      <c r="X114" s="32"/>
    </row>
    <row r="115" spans="1:24" x14ac:dyDescent="0.2">
      <c r="A115" s="34">
        <f t="shared" si="25"/>
        <v>0</v>
      </c>
      <c r="B115" s="34"/>
      <c r="C115" s="34">
        <f t="shared" si="26"/>
        <v>0</v>
      </c>
      <c r="D115" s="30" t="str" cm="1">
        <f t="array" ref="D115">IF(A115=0," ",IF('Metric Data'!AG104&gt;=1,_xlfn.XLOOKUP('Metric Data'!AG104,Metric_Incremental[Height],_xlfn.XLOOKUP('Cumulative Volumes Metric'!$F$4,Metric_Incremental[#Headers],Metric_Incremental[])),0))</f>
        <v xml:space="preserve"> </v>
      </c>
      <c r="E115" s="83" t="str" cm="1">
        <f t="array" ref="E115">IF(A115=0," ",IF('Metric Data'!AG104&gt;=1,_xlfn.XLOOKUP('Metric Data'!AG104,Metric_Incremental[Height],_xlfn.XLOOKUP('Cumulative Volumes Metric'!$F$4&amp;"EC",Metric_Incremental[#Headers],Metric_Incremental[])),0))</f>
        <v xml:space="preserve"> </v>
      </c>
      <c r="F115" s="30" t="str">
        <f t="shared" si="27"/>
        <v/>
      </c>
      <c r="G115" s="30" t="str">
        <f t="shared" si="14"/>
        <v/>
      </c>
      <c r="H115" s="30" t="str">
        <f>IF(A115=0,"",IF('Cumulative Volumes Metric'!$AQ$17=FALSE,J115,I115))</f>
        <v/>
      </c>
      <c r="I115" s="30" t="str">
        <f t="shared" si="15"/>
        <v/>
      </c>
      <c r="J115" s="30" t="str">
        <f t="shared" si="16"/>
        <v/>
      </c>
      <c r="K115" s="30" t="str">
        <f>IF(A115=0,"",IF('Cumulative Volumes Metric'!$AQ$17=FALSE,M115,L115))</f>
        <v/>
      </c>
      <c r="L115" s="30" t="str">
        <f t="shared" si="17"/>
        <v/>
      </c>
      <c r="M115" s="30" t="str">
        <f t="shared" si="18"/>
        <v/>
      </c>
      <c r="N115" s="30" t="str">
        <f>IF(($E$8/25.4)+45+($E$9/25.4)&gt;989,"FALSE",IF(A115="","",IF('Cumulative Volumes Metric'!$AQ$17=FALSE,P115,O115)))</f>
        <v/>
      </c>
      <c r="O115" s="30" t="str">
        <f t="shared" si="19"/>
        <v/>
      </c>
      <c r="P115" s="30" t="str">
        <f>IF(A115=0,"",IF('Cumulative Volumes Metric'!$AQ$17=FALSE,(U115*$E$4)+(V115*$E$5),O115))</f>
        <v/>
      </c>
      <c r="Q115" s="30" t="str">
        <f>IF(A115=0,"",(((25.4/1000)*'Metric Data'!$AC$4*'Metric Data'!$AC$5)-D115)*($E$6/100))</f>
        <v/>
      </c>
      <c r="R115" s="30" t="str">
        <f t="shared" si="20"/>
        <v/>
      </c>
      <c r="S115" s="30" t="str">
        <f>IF(A115=0,"",(((25.4/1000)*'Metric Data'!$AC$5*'Metric Data'!$AC$7)-E115)*($E$6/100))</f>
        <v/>
      </c>
      <c r="T115" s="30" t="str">
        <f t="shared" si="21"/>
        <v/>
      </c>
      <c r="U115" s="30" t="str">
        <f t="shared" si="22"/>
        <v/>
      </c>
      <c r="V115" s="30" t="str">
        <f t="shared" si="23"/>
        <v/>
      </c>
      <c r="W115" s="30" t="str">
        <f t="shared" si="24"/>
        <v/>
      </c>
      <c r="X115" s="32"/>
    </row>
    <row r="116" spans="1:24" x14ac:dyDescent="0.2">
      <c r="A116" s="34">
        <f t="shared" si="25"/>
        <v>0</v>
      </c>
      <c r="B116" s="34"/>
      <c r="C116" s="34">
        <f t="shared" si="26"/>
        <v>0</v>
      </c>
      <c r="D116" s="30" t="str" cm="1">
        <f t="array" ref="D116">IF(A116=0," ",IF('Metric Data'!AG105&gt;=1,_xlfn.XLOOKUP('Metric Data'!AG105,Metric_Incremental[Height],_xlfn.XLOOKUP('Cumulative Volumes Metric'!$F$4,Metric_Incremental[#Headers],Metric_Incremental[])),0))</f>
        <v xml:space="preserve"> </v>
      </c>
      <c r="E116" s="83" t="str" cm="1">
        <f t="array" ref="E116">IF(A116=0," ",IF('Metric Data'!AG105&gt;=1,_xlfn.XLOOKUP('Metric Data'!AG105,Metric_Incremental[Height],_xlfn.XLOOKUP('Cumulative Volumes Metric'!$F$4&amp;"EC",Metric_Incremental[#Headers],Metric_Incremental[])),0))</f>
        <v xml:space="preserve"> </v>
      </c>
      <c r="F116" s="30" t="str">
        <f t="shared" si="27"/>
        <v/>
      </c>
      <c r="G116" s="30" t="str">
        <f t="shared" si="14"/>
        <v/>
      </c>
      <c r="H116" s="30" t="str">
        <f>IF(A116=0,"",IF('Cumulative Volumes Metric'!$AQ$17=FALSE,J116,I116))</f>
        <v/>
      </c>
      <c r="I116" s="30" t="str">
        <f t="shared" si="15"/>
        <v/>
      </c>
      <c r="J116" s="30" t="str">
        <f t="shared" si="16"/>
        <v/>
      </c>
      <c r="K116" s="30" t="str">
        <f>IF(A116=0,"",IF('Cumulative Volumes Metric'!$AQ$17=FALSE,M116,L116))</f>
        <v/>
      </c>
      <c r="L116" s="30" t="str">
        <f t="shared" si="17"/>
        <v/>
      </c>
      <c r="M116" s="30" t="str">
        <f t="shared" si="18"/>
        <v/>
      </c>
      <c r="N116" s="30" t="str">
        <f>IF(($E$8/25.4)+45+($E$9/25.4)&gt;989,"FALSE",IF(A116="","",IF('Cumulative Volumes Metric'!$AQ$17=FALSE,P116,O116)))</f>
        <v/>
      </c>
      <c r="O116" s="30" t="str">
        <f t="shared" si="19"/>
        <v/>
      </c>
      <c r="P116" s="30" t="str">
        <f>IF(A116=0,"",IF('Cumulative Volumes Metric'!$AQ$17=FALSE,(U116*$E$4)+(V116*$E$5),O116))</f>
        <v/>
      </c>
      <c r="Q116" s="30" t="str">
        <f>IF(A116=0,"",(((25.4/1000)*'Metric Data'!$AC$4*'Metric Data'!$AC$5)-D116)*($E$6/100))</f>
        <v/>
      </c>
      <c r="R116" s="30" t="str">
        <f t="shared" si="20"/>
        <v/>
      </c>
      <c r="S116" s="30" t="str">
        <f>IF(A116=0,"",(((25.4/1000)*'Metric Data'!$AC$5*'Metric Data'!$AC$7)-E116)*($E$6/100))</f>
        <v/>
      </c>
      <c r="T116" s="30" t="str">
        <f t="shared" si="21"/>
        <v/>
      </c>
      <c r="U116" s="30" t="str">
        <f t="shared" si="22"/>
        <v/>
      </c>
      <c r="V116" s="30" t="str">
        <f t="shared" si="23"/>
        <v/>
      </c>
      <c r="W116" s="30" t="str">
        <f t="shared" si="24"/>
        <v/>
      </c>
      <c r="X116" s="32"/>
    </row>
    <row r="117" spans="1:24" x14ac:dyDescent="0.2">
      <c r="A117" s="34">
        <f t="shared" si="25"/>
        <v>0</v>
      </c>
      <c r="B117" s="34"/>
      <c r="C117" s="34">
        <f t="shared" si="26"/>
        <v>0</v>
      </c>
      <c r="D117" s="30" t="str" cm="1">
        <f t="array" ref="D117">IF(A117=0," ",IF('Metric Data'!AG106&gt;=1,_xlfn.XLOOKUP('Metric Data'!AG106,Metric_Incremental[Height],_xlfn.XLOOKUP('Cumulative Volumes Metric'!$F$4,Metric_Incremental[#Headers],Metric_Incremental[])),0))</f>
        <v xml:space="preserve"> </v>
      </c>
      <c r="E117" s="83" t="str" cm="1">
        <f t="array" ref="E117">IF(A117=0," ",IF('Metric Data'!AG106&gt;=1,_xlfn.XLOOKUP('Metric Data'!AG106,Metric_Incremental[Height],_xlfn.XLOOKUP('Cumulative Volumes Metric'!$F$4&amp;"EC",Metric_Incremental[#Headers],Metric_Incremental[])),0))</f>
        <v xml:space="preserve"> </v>
      </c>
      <c r="F117" s="30" t="str">
        <f t="shared" si="27"/>
        <v/>
      </c>
      <c r="G117" s="30" t="str">
        <f t="shared" si="14"/>
        <v/>
      </c>
      <c r="H117" s="30" t="str">
        <f>IF(A117=0,"",IF('Cumulative Volumes Metric'!$AQ$17=FALSE,J117,I117))</f>
        <v/>
      </c>
      <c r="I117" s="30" t="str">
        <f t="shared" si="15"/>
        <v/>
      </c>
      <c r="J117" s="30" t="str">
        <f t="shared" si="16"/>
        <v/>
      </c>
      <c r="K117" s="30" t="str">
        <f>IF(A117=0,"",IF('Cumulative Volumes Metric'!$AQ$17=FALSE,M117,L117))</f>
        <v/>
      </c>
      <c r="L117" s="30" t="str">
        <f t="shared" si="17"/>
        <v/>
      </c>
      <c r="M117" s="30" t="str">
        <f t="shared" si="18"/>
        <v/>
      </c>
      <c r="N117" s="30" t="str">
        <f>IF(($E$8/25.4)+45+($E$9/25.4)&gt;989,"FALSE",IF(A117="","",IF('Cumulative Volumes Metric'!$AQ$17=FALSE,P117,O117)))</f>
        <v/>
      </c>
      <c r="O117" s="30" t="str">
        <f t="shared" si="19"/>
        <v/>
      </c>
      <c r="P117" s="30" t="str">
        <f>IF(A117=0,"",IF('Cumulative Volumes Metric'!$AQ$17=FALSE,(U117*$E$4)+(V117*$E$5),O117))</f>
        <v/>
      </c>
      <c r="Q117" s="30" t="str">
        <f>IF(A117=0,"",(((25.4/1000)*'Metric Data'!$AC$4*'Metric Data'!$AC$5)-D117)*($E$6/100))</f>
        <v/>
      </c>
      <c r="R117" s="30" t="str">
        <f t="shared" si="20"/>
        <v/>
      </c>
      <c r="S117" s="30" t="str">
        <f>IF(A117=0,"",(((25.4/1000)*'Metric Data'!$AC$5*'Metric Data'!$AC$7)-E117)*($E$6/100))</f>
        <v/>
      </c>
      <c r="T117" s="30" t="str">
        <f t="shared" si="21"/>
        <v/>
      </c>
      <c r="U117" s="30" t="str">
        <f t="shared" si="22"/>
        <v/>
      </c>
      <c r="V117" s="30" t="str">
        <f t="shared" si="23"/>
        <v/>
      </c>
      <c r="W117" s="30" t="str">
        <f t="shared" si="24"/>
        <v/>
      </c>
      <c r="X117" s="32"/>
    </row>
    <row r="118" spans="1:24" x14ac:dyDescent="0.2">
      <c r="A118" s="34">
        <f t="shared" si="25"/>
        <v>0</v>
      </c>
      <c r="B118" s="34"/>
      <c r="C118" s="34">
        <f t="shared" si="26"/>
        <v>0</v>
      </c>
      <c r="D118" s="30" t="str" cm="1">
        <f t="array" ref="D118">IF(A118=0," ",IF('Metric Data'!AG107&gt;=1,_xlfn.XLOOKUP('Metric Data'!AG107,Metric_Incremental[Height],_xlfn.XLOOKUP('Cumulative Volumes Metric'!$F$4,Metric_Incremental[#Headers],Metric_Incremental[])),0))</f>
        <v xml:space="preserve"> </v>
      </c>
      <c r="E118" s="83" t="str" cm="1">
        <f t="array" ref="E118">IF(A118=0," ",IF('Metric Data'!AG107&gt;=1,_xlfn.XLOOKUP('Metric Data'!AG107,Metric_Incremental[Height],_xlfn.XLOOKUP('Cumulative Volumes Metric'!$F$4&amp;"EC",Metric_Incremental[#Headers],Metric_Incremental[])),0))</f>
        <v xml:space="preserve"> </v>
      </c>
      <c r="F118" s="30" t="str">
        <f t="shared" si="27"/>
        <v/>
      </c>
      <c r="G118" s="30" t="str">
        <f t="shared" si="14"/>
        <v/>
      </c>
      <c r="H118" s="30" t="str">
        <f>IF(A118=0,"",IF('Cumulative Volumes Metric'!$AQ$17=FALSE,J118,I118))</f>
        <v/>
      </c>
      <c r="I118" s="30" t="str">
        <f t="shared" si="15"/>
        <v/>
      </c>
      <c r="J118" s="30" t="str">
        <f t="shared" si="16"/>
        <v/>
      </c>
      <c r="K118" s="30" t="str">
        <f>IF(A118=0,"",IF('Cumulative Volumes Metric'!$AQ$17=FALSE,M118,L118))</f>
        <v/>
      </c>
      <c r="L118" s="30" t="str">
        <f t="shared" si="17"/>
        <v/>
      </c>
      <c r="M118" s="30" t="str">
        <f t="shared" si="18"/>
        <v/>
      </c>
      <c r="N118" s="30" t="str">
        <f>IF(($E$8/25.4)+45+($E$9/25.4)&gt;989,"FALSE",IF(A118="","",IF('Cumulative Volumes Metric'!$AQ$17=FALSE,P118,O118)))</f>
        <v/>
      </c>
      <c r="O118" s="30" t="str">
        <f t="shared" si="19"/>
        <v/>
      </c>
      <c r="P118" s="30" t="str">
        <f>IF(A118=0,"",IF('Cumulative Volumes Metric'!$AQ$17=FALSE,(U118*$E$4)+(V118*$E$5),O118))</f>
        <v/>
      </c>
      <c r="Q118" s="30" t="str">
        <f>IF(A118=0,"",(((25.4/1000)*'Metric Data'!$AC$4*'Metric Data'!$AC$5)-D118)*($E$6/100))</f>
        <v/>
      </c>
      <c r="R118" s="30" t="str">
        <f t="shared" si="20"/>
        <v/>
      </c>
      <c r="S118" s="30" t="str">
        <f>IF(A118=0,"",(((25.4/1000)*'Metric Data'!$AC$5*'Metric Data'!$AC$7)-E118)*($E$6/100))</f>
        <v/>
      </c>
      <c r="T118" s="30" t="str">
        <f t="shared" si="21"/>
        <v/>
      </c>
      <c r="U118" s="30" t="str">
        <f t="shared" si="22"/>
        <v/>
      </c>
      <c r="V118" s="30" t="str">
        <f t="shared" si="23"/>
        <v/>
      </c>
      <c r="W118" s="30" t="str">
        <f t="shared" si="24"/>
        <v/>
      </c>
      <c r="X118" s="32"/>
    </row>
    <row r="119" spans="1:24" x14ac:dyDescent="0.2">
      <c r="A119" s="34">
        <f t="shared" si="25"/>
        <v>0</v>
      </c>
      <c r="B119" s="34"/>
      <c r="C119" s="34">
        <f t="shared" si="26"/>
        <v>0</v>
      </c>
      <c r="D119" s="30" t="str" cm="1">
        <f t="array" ref="D119">IF(A119=0," ",IF('Metric Data'!AG108&gt;=1,_xlfn.XLOOKUP('Metric Data'!AG108,Metric_Incremental[Height],_xlfn.XLOOKUP('Cumulative Volumes Metric'!$F$4,Metric_Incremental[#Headers],Metric_Incremental[])),0))</f>
        <v xml:space="preserve"> </v>
      </c>
      <c r="E119" s="83" t="str" cm="1">
        <f t="array" ref="E119">IF(A119=0," ",IF('Metric Data'!AG108&gt;=1,_xlfn.XLOOKUP('Metric Data'!AG108,Metric_Incremental[Height],_xlfn.XLOOKUP('Cumulative Volumes Metric'!$F$4&amp;"EC",Metric_Incremental[#Headers],Metric_Incremental[])),0))</f>
        <v xml:space="preserve"> </v>
      </c>
      <c r="F119" s="30" t="str">
        <f t="shared" si="27"/>
        <v/>
      </c>
      <c r="G119" s="30" t="str">
        <f t="shared" si="14"/>
        <v/>
      </c>
      <c r="H119" s="30" t="str">
        <f>IF(A119=0,"",IF('Cumulative Volumes Metric'!$AQ$17=FALSE,J119,I119))</f>
        <v/>
      </c>
      <c r="I119" s="30" t="str">
        <f t="shared" si="15"/>
        <v/>
      </c>
      <c r="J119" s="30" t="str">
        <f t="shared" si="16"/>
        <v/>
      </c>
      <c r="K119" s="30" t="str">
        <f>IF(A119=0,"",IF('Cumulative Volumes Metric'!$AQ$17=FALSE,M119,L119))</f>
        <v/>
      </c>
      <c r="L119" s="30" t="str">
        <f t="shared" si="17"/>
        <v/>
      </c>
      <c r="M119" s="30" t="str">
        <f t="shared" si="18"/>
        <v/>
      </c>
      <c r="N119" s="30" t="str">
        <f>IF(($E$8/25.4)+45+($E$9/25.4)&gt;989,"FALSE",IF(A119="","",IF('Cumulative Volumes Metric'!$AQ$17=FALSE,P119,O119)))</f>
        <v/>
      </c>
      <c r="O119" s="30" t="str">
        <f t="shared" si="19"/>
        <v/>
      </c>
      <c r="P119" s="30" t="str">
        <f>IF(A119=0,"",IF('Cumulative Volumes Metric'!$AQ$17=FALSE,(U119*$E$4)+(V119*$E$5),O119))</f>
        <v/>
      </c>
      <c r="Q119" s="30" t="str">
        <f>IF(A119=0,"",(((25.4/1000)*'Metric Data'!$AC$4*'Metric Data'!$AC$5)-D119)*($E$6/100))</f>
        <v/>
      </c>
      <c r="R119" s="30" t="str">
        <f t="shared" si="20"/>
        <v/>
      </c>
      <c r="S119" s="30" t="str">
        <f>IF(A119=0,"",(((25.4/1000)*'Metric Data'!$AC$5*'Metric Data'!$AC$7)-E119)*($E$6/100))</f>
        <v/>
      </c>
      <c r="T119" s="30" t="str">
        <f t="shared" si="21"/>
        <v/>
      </c>
      <c r="U119" s="30" t="str">
        <f t="shared" si="22"/>
        <v/>
      </c>
      <c r="V119" s="30" t="str">
        <f t="shared" si="23"/>
        <v/>
      </c>
      <c r="W119" s="30" t="str">
        <f t="shared" si="24"/>
        <v/>
      </c>
      <c r="X119" s="32"/>
    </row>
    <row r="120" spans="1:24" x14ac:dyDescent="0.2">
      <c r="A120" s="34">
        <f t="shared" si="25"/>
        <v>0</v>
      </c>
      <c r="B120" s="34"/>
      <c r="C120" s="34">
        <f t="shared" si="26"/>
        <v>0</v>
      </c>
      <c r="D120" s="30" t="str" cm="1">
        <f t="array" ref="D120">IF(A120=0," ",IF('Metric Data'!AG109&gt;=1,_xlfn.XLOOKUP('Metric Data'!AG109,Metric_Incremental[Height],_xlfn.XLOOKUP('Cumulative Volumes Metric'!$F$4,Metric_Incremental[#Headers],Metric_Incremental[])),0))</f>
        <v xml:space="preserve"> </v>
      </c>
      <c r="E120" s="83" t="str" cm="1">
        <f t="array" ref="E120">IF(A120=0," ",IF('Metric Data'!AG109&gt;=1,_xlfn.XLOOKUP('Metric Data'!AG109,Metric_Incremental[Height],_xlfn.XLOOKUP('Cumulative Volumes Metric'!$F$4&amp;"EC",Metric_Incremental[#Headers],Metric_Incremental[])),0))</f>
        <v xml:space="preserve"> </v>
      </c>
      <c r="F120" s="30" t="str">
        <f t="shared" si="27"/>
        <v/>
      </c>
      <c r="G120" s="30" t="str">
        <f t="shared" si="14"/>
        <v/>
      </c>
      <c r="H120" s="30" t="str">
        <f>IF(A120=0,"",IF('Cumulative Volumes Metric'!$AQ$17=FALSE,J120,I120))</f>
        <v/>
      </c>
      <c r="I120" s="30" t="str">
        <f t="shared" si="15"/>
        <v/>
      </c>
      <c r="J120" s="30" t="str">
        <f t="shared" si="16"/>
        <v/>
      </c>
      <c r="K120" s="30" t="str">
        <f>IF(A120=0,"",IF('Cumulative Volumes Metric'!$AQ$17=FALSE,M120,L120))</f>
        <v/>
      </c>
      <c r="L120" s="30" t="str">
        <f t="shared" si="17"/>
        <v/>
      </c>
      <c r="M120" s="30" t="str">
        <f t="shared" si="18"/>
        <v/>
      </c>
      <c r="N120" s="30" t="str">
        <f>IF(($E$8/25.4)+45+($E$9/25.4)&gt;989,"FALSE",IF(A120="","",IF('Cumulative Volumes Metric'!$AQ$17=FALSE,P120,O120)))</f>
        <v/>
      </c>
      <c r="O120" s="30" t="str">
        <f t="shared" si="19"/>
        <v/>
      </c>
      <c r="P120" s="30" t="str">
        <f>IF(A120=0,"",IF('Cumulative Volumes Metric'!$AQ$17=FALSE,(U120*$E$4)+(V120*$E$5),O120))</f>
        <v/>
      </c>
      <c r="Q120" s="30" t="str">
        <f>IF(A120=0,"",(((25.4/1000)*'Metric Data'!$AC$4*'Metric Data'!$AC$5)-D120)*($E$6/100))</f>
        <v/>
      </c>
      <c r="R120" s="30" t="str">
        <f t="shared" si="20"/>
        <v/>
      </c>
      <c r="S120" s="30" t="str">
        <f>IF(A120=0,"",(((25.4/1000)*'Metric Data'!$AC$5*'Metric Data'!$AC$7)-E120)*($E$6/100))</f>
        <v/>
      </c>
      <c r="T120" s="30" t="str">
        <f t="shared" si="21"/>
        <v/>
      </c>
      <c r="U120" s="30" t="str">
        <f t="shared" si="22"/>
        <v/>
      </c>
      <c r="V120" s="30" t="str">
        <f t="shared" si="23"/>
        <v/>
      </c>
      <c r="W120" s="30" t="str">
        <f t="shared" si="24"/>
        <v/>
      </c>
      <c r="X120" s="32"/>
    </row>
    <row r="121" spans="1:24" x14ac:dyDescent="0.2">
      <c r="A121" s="34">
        <f t="shared" si="25"/>
        <v>0</v>
      </c>
      <c r="B121" s="34"/>
      <c r="C121" s="34">
        <f t="shared" si="26"/>
        <v>0</v>
      </c>
      <c r="D121" s="30" t="str" cm="1">
        <f t="array" ref="D121">IF(A121=0," ",IF('Metric Data'!AG110&gt;=1,_xlfn.XLOOKUP('Metric Data'!AG110,Metric_Incremental[Height],_xlfn.XLOOKUP('Cumulative Volumes Metric'!$F$4,Metric_Incremental[#Headers],Metric_Incremental[])),0))</f>
        <v xml:space="preserve"> </v>
      </c>
      <c r="E121" s="83" t="str" cm="1">
        <f t="array" ref="E121">IF(A121=0," ",IF('Metric Data'!AG110&gt;=1,_xlfn.XLOOKUP('Metric Data'!AG110,Metric_Incremental[Height],_xlfn.XLOOKUP('Cumulative Volumes Metric'!$F$4&amp;"EC",Metric_Incremental[#Headers],Metric_Incremental[])),0))</f>
        <v xml:space="preserve"> </v>
      </c>
      <c r="F121" s="30" t="str">
        <f t="shared" si="27"/>
        <v/>
      </c>
      <c r="G121" s="30" t="str">
        <f t="shared" si="14"/>
        <v/>
      </c>
      <c r="H121" s="30" t="str">
        <f>IF(A121=0,"",IF('Cumulative Volumes Metric'!$AQ$17=FALSE,J121,I121))</f>
        <v/>
      </c>
      <c r="I121" s="30" t="str">
        <f t="shared" si="15"/>
        <v/>
      </c>
      <c r="J121" s="30" t="str">
        <f t="shared" si="16"/>
        <v/>
      </c>
      <c r="K121" s="30" t="str">
        <f>IF(A121=0,"",IF('Cumulative Volumes Metric'!$AQ$17=FALSE,M121,L121))</f>
        <v/>
      </c>
      <c r="L121" s="30" t="str">
        <f t="shared" si="17"/>
        <v/>
      </c>
      <c r="M121" s="30" t="str">
        <f t="shared" si="18"/>
        <v/>
      </c>
      <c r="N121" s="30" t="str">
        <f>IF(($E$8/25.4)+45+($E$9/25.4)&gt;989,"FALSE",IF(A121="","",IF('Cumulative Volumes Metric'!$AQ$17=FALSE,P121,O121)))</f>
        <v/>
      </c>
      <c r="O121" s="30" t="str">
        <f t="shared" si="19"/>
        <v/>
      </c>
      <c r="P121" s="30" t="str">
        <f>IF(A121=0,"",IF('Cumulative Volumes Metric'!$AQ$17=FALSE,(U121*$E$4)+(V121*$E$5),O121))</f>
        <v/>
      </c>
      <c r="Q121" s="30" t="str">
        <f>IF(A121=0,"",(((25.4/1000)*'Metric Data'!$AC$4*'Metric Data'!$AC$5)-D121)*($E$6/100))</f>
        <v/>
      </c>
      <c r="R121" s="30" t="str">
        <f t="shared" si="20"/>
        <v/>
      </c>
      <c r="S121" s="30" t="str">
        <f>IF(A121=0,"",(((25.4/1000)*'Metric Data'!$AC$5*'Metric Data'!$AC$7)-E121)*($E$6/100))</f>
        <v/>
      </c>
      <c r="T121" s="30" t="str">
        <f t="shared" si="21"/>
        <v/>
      </c>
      <c r="U121" s="30" t="str">
        <f t="shared" si="22"/>
        <v/>
      </c>
      <c r="V121" s="30" t="str">
        <f t="shared" si="23"/>
        <v/>
      </c>
      <c r="W121" s="30" t="str">
        <f t="shared" si="24"/>
        <v/>
      </c>
      <c r="X121" s="32"/>
    </row>
    <row r="122" spans="1:24" x14ac:dyDescent="0.2">
      <c r="A122" s="34">
        <f t="shared" si="25"/>
        <v>0</v>
      </c>
      <c r="B122" s="34"/>
      <c r="C122" s="34">
        <f t="shared" si="26"/>
        <v>0</v>
      </c>
      <c r="D122" s="30" t="str" cm="1">
        <f t="array" ref="D122">IF(A122=0," ",IF('Metric Data'!AG111&gt;=1,_xlfn.XLOOKUP('Metric Data'!AG111,Metric_Incremental[Height],_xlfn.XLOOKUP('Cumulative Volumes Metric'!$F$4,Metric_Incremental[#Headers],Metric_Incremental[])),0))</f>
        <v xml:space="preserve"> </v>
      </c>
      <c r="E122" s="83" t="str" cm="1">
        <f t="array" ref="E122">IF(A122=0," ",IF('Metric Data'!AG111&gt;=1,_xlfn.XLOOKUP('Metric Data'!AG111,Metric_Incremental[Height],_xlfn.XLOOKUP('Cumulative Volumes Metric'!$F$4&amp;"EC",Metric_Incremental[#Headers],Metric_Incremental[])),0))</f>
        <v xml:space="preserve"> </v>
      </c>
      <c r="F122" s="30" t="str">
        <f t="shared" si="27"/>
        <v/>
      </c>
      <c r="G122" s="30" t="str">
        <f t="shared" si="14"/>
        <v/>
      </c>
      <c r="H122" s="30" t="str">
        <f>IF(A122=0,"",IF('Cumulative Volumes Metric'!$AQ$17=FALSE,J122,I122))</f>
        <v/>
      </c>
      <c r="I122" s="30" t="str">
        <f t="shared" si="15"/>
        <v/>
      </c>
      <c r="J122" s="30" t="str">
        <f t="shared" si="16"/>
        <v/>
      </c>
      <c r="K122" s="30" t="str">
        <f>IF(A122=0,"",IF('Cumulative Volumes Metric'!$AQ$17=FALSE,M122,L122))</f>
        <v/>
      </c>
      <c r="L122" s="30" t="str">
        <f t="shared" si="17"/>
        <v/>
      </c>
      <c r="M122" s="30" t="str">
        <f t="shared" si="18"/>
        <v/>
      </c>
      <c r="N122" s="30" t="str">
        <f>IF(($E$8/25.4)+45+($E$9/25.4)&gt;989,"FALSE",IF(A122="","",IF('Cumulative Volumes Metric'!$AQ$17=FALSE,P122,O122)))</f>
        <v/>
      </c>
      <c r="O122" s="30" t="str">
        <f t="shared" si="19"/>
        <v/>
      </c>
      <c r="P122" s="30" t="str">
        <f>IF(A122=0,"",IF('Cumulative Volumes Metric'!$AQ$17=FALSE,(U122*$E$4)+(V122*$E$5),O122))</f>
        <v/>
      </c>
      <c r="Q122" s="30" t="str">
        <f>IF(A122=0,"",(((25.4/1000)*'Metric Data'!$AC$4*'Metric Data'!$AC$5)-D122)*($E$6/100))</f>
        <v/>
      </c>
      <c r="R122" s="30" t="str">
        <f t="shared" si="20"/>
        <v/>
      </c>
      <c r="S122" s="30" t="str">
        <f>IF(A122=0,"",(((25.4/1000)*'Metric Data'!$AC$5*'Metric Data'!$AC$7)-E122)*($E$6/100))</f>
        <v/>
      </c>
      <c r="T122" s="30" t="str">
        <f t="shared" si="21"/>
        <v/>
      </c>
      <c r="U122" s="30" t="str">
        <f t="shared" si="22"/>
        <v/>
      </c>
      <c r="V122" s="30" t="str">
        <f t="shared" si="23"/>
        <v/>
      </c>
      <c r="W122" s="30" t="str">
        <f t="shared" si="24"/>
        <v/>
      </c>
      <c r="X122" s="32"/>
    </row>
    <row r="123" spans="1:24" x14ac:dyDescent="0.2">
      <c r="A123" s="34">
        <f t="shared" si="25"/>
        <v>0</v>
      </c>
      <c r="B123" s="34"/>
      <c r="C123" s="34">
        <f t="shared" si="26"/>
        <v>0</v>
      </c>
      <c r="D123" s="30" t="str" cm="1">
        <f t="array" ref="D123">IF(A123=0," ",IF('Metric Data'!AG112&gt;=1,_xlfn.XLOOKUP('Metric Data'!AG112,Metric_Incremental[Height],_xlfn.XLOOKUP('Cumulative Volumes Metric'!$F$4,Metric_Incremental[#Headers],Metric_Incremental[])),0))</f>
        <v xml:space="preserve"> </v>
      </c>
      <c r="E123" s="83" t="str" cm="1">
        <f t="array" ref="E123">IF(A123=0," ",IF('Metric Data'!AG112&gt;=1,_xlfn.XLOOKUP('Metric Data'!AG112,Metric_Incremental[Height],_xlfn.XLOOKUP('Cumulative Volumes Metric'!$F$4&amp;"EC",Metric_Incremental[#Headers],Metric_Incremental[])),0))</f>
        <v xml:space="preserve"> </v>
      </c>
      <c r="F123" s="30" t="str">
        <f t="shared" si="27"/>
        <v/>
      </c>
      <c r="G123" s="30" t="str">
        <f t="shared" si="14"/>
        <v/>
      </c>
      <c r="H123" s="30" t="str">
        <f>IF(A123=0,"",IF('Cumulative Volumes Metric'!$AQ$17=FALSE,J123,I123))</f>
        <v/>
      </c>
      <c r="I123" s="30" t="str">
        <f t="shared" si="15"/>
        <v/>
      </c>
      <c r="J123" s="30" t="str">
        <f t="shared" si="16"/>
        <v/>
      </c>
      <c r="K123" s="30" t="str">
        <f>IF(A123=0,"",IF('Cumulative Volumes Metric'!$AQ$17=FALSE,M123,L123))</f>
        <v/>
      </c>
      <c r="L123" s="30" t="str">
        <f t="shared" si="17"/>
        <v/>
      </c>
      <c r="M123" s="30" t="str">
        <f t="shared" si="18"/>
        <v/>
      </c>
      <c r="N123" s="30" t="str">
        <f>IF(($E$8/25.4)+45+($E$9/25.4)&gt;989,"FALSE",IF(A123="","",IF('Cumulative Volumes Metric'!$AQ$17=FALSE,P123,O123)))</f>
        <v/>
      </c>
      <c r="O123" s="30" t="str">
        <f t="shared" si="19"/>
        <v/>
      </c>
      <c r="P123" s="30" t="str">
        <f>IF(A123=0,"",IF('Cumulative Volumes Metric'!$AQ$17=FALSE,(U123*$E$4)+(V123*$E$5),O123))</f>
        <v/>
      </c>
      <c r="Q123" s="30" t="str">
        <f>IF(A123=0,"",(((25.4/1000)*'Metric Data'!$AC$4*'Metric Data'!$AC$5)-D123)*($E$6/100))</f>
        <v/>
      </c>
      <c r="R123" s="30" t="str">
        <f t="shared" si="20"/>
        <v/>
      </c>
      <c r="S123" s="30" t="str">
        <f>IF(A123=0,"",(((25.4/1000)*'Metric Data'!$AC$5*'Metric Data'!$AC$7)-E123)*($E$6/100))</f>
        <v/>
      </c>
      <c r="T123" s="30" t="str">
        <f t="shared" si="21"/>
        <v/>
      </c>
      <c r="U123" s="30" t="str">
        <f t="shared" si="22"/>
        <v/>
      </c>
      <c r="V123" s="30" t="str">
        <f t="shared" si="23"/>
        <v/>
      </c>
      <c r="W123" s="30" t="str">
        <f t="shared" si="24"/>
        <v/>
      </c>
      <c r="X123" s="32"/>
    </row>
    <row r="124" spans="1:24" x14ac:dyDescent="0.2">
      <c r="A124" s="34">
        <f t="shared" si="25"/>
        <v>0</v>
      </c>
      <c r="B124" s="34"/>
      <c r="C124" s="34">
        <f t="shared" si="26"/>
        <v>0</v>
      </c>
      <c r="D124" s="30" t="str" cm="1">
        <f t="array" ref="D124">IF(A124=0," ",IF('Metric Data'!AG113&gt;=1,_xlfn.XLOOKUP('Metric Data'!AG113,Metric_Incremental[Height],_xlfn.XLOOKUP('Cumulative Volumes Metric'!$F$4,Metric_Incremental[#Headers],Metric_Incremental[])),0))</f>
        <v xml:space="preserve"> </v>
      </c>
      <c r="E124" s="83" t="str" cm="1">
        <f t="array" ref="E124">IF(A124=0," ",IF('Metric Data'!AG113&gt;=1,_xlfn.XLOOKUP('Metric Data'!AG113,Metric_Incremental[Height],_xlfn.XLOOKUP('Cumulative Volumes Metric'!$F$4&amp;"EC",Metric_Incremental[#Headers],Metric_Incremental[])),0))</f>
        <v xml:space="preserve"> </v>
      </c>
      <c r="F124" s="30" t="str">
        <f t="shared" si="27"/>
        <v/>
      </c>
      <c r="G124" s="30" t="str">
        <f t="shared" si="14"/>
        <v/>
      </c>
      <c r="H124" s="30" t="str">
        <f>IF(A124=0,"",IF('Cumulative Volumes Metric'!$AQ$17=FALSE,J124,I124))</f>
        <v/>
      </c>
      <c r="I124" s="30" t="str">
        <f t="shared" si="15"/>
        <v/>
      </c>
      <c r="J124" s="30" t="str">
        <f t="shared" si="16"/>
        <v/>
      </c>
      <c r="K124" s="30" t="str">
        <f>IF(A124=0,"",IF('Cumulative Volumes Metric'!$AQ$17=FALSE,M124,L124))</f>
        <v/>
      </c>
      <c r="L124" s="30" t="str">
        <f t="shared" si="17"/>
        <v/>
      </c>
      <c r="M124" s="30" t="str">
        <f t="shared" si="18"/>
        <v/>
      </c>
      <c r="N124" s="30" t="str">
        <f>IF(($E$8/25.4)+45+($E$9/25.4)&gt;989,"FALSE",IF(A124="","",IF('Cumulative Volumes Metric'!$AQ$17=FALSE,P124,O124)))</f>
        <v/>
      </c>
      <c r="O124" s="30" t="str">
        <f t="shared" si="19"/>
        <v/>
      </c>
      <c r="P124" s="30" t="str">
        <f>IF(A124=0,"",IF('Cumulative Volumes Metric'!$AQ$17=FALSE,(U124*$E$4)+(V124*$E$5),O124))</f>
        <v/>
      </c>
      <c r="Q124" s="30" t="str">
        <f>IF(A124=0,"",(((25.4/1000)*'Metric Data'!$AC$4*'Metric Data'!$AC$5)-D124)*($E$6/100))</f>
        <v/>
      </c>
      <c r="R124" s="30" t="str">
        <f t="shared" si="20"/>
        <v/>
      </c>
      <c r="S124" s="30" t="str">
        <f>IF(A124=0,"",(((25.4/1000)*'Metric Data'!$AC$5*'Metric Data'!$AC$7)-E124)*($E$6/100))</f>
        <v/>
      </c>
      <c r="T124" s="30" t="str">
        <f t="shared" si="21"/>
        <v/>
      </c>
      <c r="U124" s="30" t="str">
        <f t="shared" si="22"/>
        <v/>
      </c>
      <c r="V124" s="30" t="str">
        <f t="shared" si="23"/>
        <v/>
      </c>
      <c r="W124" s="30" t="str">
        <f t="shared" si="24"/>
        <v/>
      </c>
      <c r="X124" s="32"/>
    </row>
    <row r="125" spans="1:24" x14ac:dyDescent="0.2">
      <c r="A125" s="34">
        <f t="shared" si="25"/>
        <v>0</v>
      </c>
      <c r="B125" s="34"/>
      <c r="C125" s="34">
        <f t="shared" si="26"/>
        <v>0</v>
      </c>
      <c r="D125" s="30" t="str" cm="1">
        <f t="array" ref="D125">IF(A125=0," ",IF('Metric Data'!AG114&gt;=1,_xlfn.XLOOKUP('Metric Data'!AG114,Metric_Incremental[Height],_xlfn.XLOOKUP('Cumulative Volumes Metric'!$F$4,Metric_Incremental[#Headers],Metric_Incremental[])),0))</f>
        <v xml:space="preserve"> </v>
      </c>
      <c r="E125" s="83" t="str" cm="1">
        <f t="array" ref="E125">IF(A125=0," ",IF('Metric Data'!AG114&gt;=1,_xlfn.XLOOKUP('Metric Data'!AG114,Metric_Incremental[Height],_xlfn.XLOOKUP('Cumulative Volumes Metric'!$F$4&amp;"EC",Metric_Incremental[#Headers],Metric_Incremental[])),0))</f>
        <v xml:space="preserve"> </v>
      </c>
      <c r="F125" s="30" t="str">
        <f t="shared" si="27"/>
        <v/>
      </c>
      <c r="G125" s="30" t="str">
        <f t="shared" si="14"/>
        <v/>
      </c>
      <c r="H125" s="30" t="str">
        <f>IF(A125=0,"",IF('Cumulative Volumes Metric'!$AQ$17=FALSE,J125,I125))</f>
        <v/>
      </c>
      <c r="I125" s="30" t="str">
        <f t="shared" si="15"/>
        <v/>
      </c>
      <c r="J125" s="30" t="str">
        <f t="shared" si="16"/>
        <v/>
      </c>
      <c r="K125" s="30" t="str">
        <f>IF(A125=0,"",IF('Cumulative Volumes Metric'!$AQ$17=FALSE,M125,L125))</f>
        <v/>
      </c>
      <c r="L125" s="30" t="str">
        <f t="shared" si="17"/>
        <v/>
      </c>
      <c r="M125" s="30" t="str">
        <f t="shared" si="18"/>
        <v/>
      </c>
      <c r="N125" s="30" t="str">
        <f>IF(($E$8/25.4)+45+($E$9/25.4)&gt;989,"FALSE",IF(A125="","",IF('Cumulative Volumes Metric'!$AQ$17=FALSE,P125,O125)))</f>
        <v/>
      </c>
      <c r="O125" s="30" t="str">
        <f t="shared" si="19"/>
        <v/>
      </c>
      <c r="P125" s="30" t="str">
        <f>IF(A125=0,"",IF('Cumulative Volumes Metric'!$AQ$17=FALSE,(U125*$E$4)+(V125*$E$5),O125))</f>
        <v/>
      </c>
      <c r="Q125" s="30" t="str">
        <f>IF(A125=0,"",(((25.4/1000)*'Metric Data'!$AC$4*'Metric Data'!$AC$5)-D125)*($E$6/100))</f>
        <v/>
      </c>
      <c r="R125" s="30" t="str">
        <f t="shared" si="20"/>
        <v/>
      </c>
      <c r="S125" s="30" t="str">
        <f>IF(A125=0,"",(((25.4/1000)*'Metric Data'!$AC$5*'Metric Data'!$AC$7)-E125)*($E$6/100))</f>
        <v/>
      </c>
      <c r="T125" s="30" t="str">
        <f t="shared" si="21"/>
        <v/>
      </c>
      <c r="U125" s="30" t="str">
        <f t="shared" si="22"/>
        <v/>
      </c>
      <c r="V125" s="30" t="str">
        <f t="shared" si="23"/>
        <v/>
      </c>
      <c r="W125" s="30" t="str">
        <f t="shared" si="24"/>
        <v/>
      </c>
      <c r="X125" s="32"/>
    </row>
    <row r="126" spans="1:24" x14ac:dyDescent="0.2">
      <c r="A126" s="34">
        <f t="shared" si="25"/>
        <v>0</v>
      </c>
      <c r="B126" s="34"/>
      <c r="C126" s="34">
        <f t="shared" si="26"/>
        <v>0</v>
      </c>
      <c r="D126" s="30" t="str" cm="1">
        <f t="array" ref="D126">IF(A126=0," ",IF('Metric Data'!AG115&gt;=1,_xlfn.XLOOKUP('Metric Data'!AG115,Metric_Incremental[Height],_xlfn.XLOOKUP('Cumulative Volumes Metric'!$F$4,Metric_Incremental[#Headers],Metric_Incremental[])),0))</f>
        <v xml:space="preserve"> </v>
      </c>
      <c r="E126" s="83" t="str" cm="1">
        <f t="array" ref="E126">IF(A126=0," ",IF('Metric Data'!AG115&gt;=1,_xlfn.XLOOKUP('Metric Data'!AG115,Metric_Incremental[Height],_xlfn.XLOOKUP('Cumulative Volumes Metric'!$F$4&amp;"EC",Metric_Incremental[#Headers],Metric_Incremental[])),0))</f>
        <v xml:space="preserve"> </v>
      </c>
      <c r="F126" s="30" t="str">
        <f t="shared" si="27"/>
        <v/>
      </c>
      <c r="G126" s="30" t="str">
        <f t="shared" si="14"/>
        <v/>
      </c>
      <c r="H126" s="30" t="str">
        <f>IF(A126=0,"",IF('Cumulative Volumes Metric'!$AQ$17=FALSE,J126,I126))</f>
        <v/>
      </c>
      <c r="I126" s="30" t="str">
        <f t="shared" si="15"/>
        <v/>
      </c>
      <c r="J126" s="30" t="str">
        <f t="shared" si="16"/>
        <v/>
      </c>
      <c r="K126" s="30" t="str">
        <f>IF(A126=0,"",IF('Cumulative Volumes Metric'!$AQ$17=FALSE,M126,L126))</f>
        <v/>
      </c>
      <c r="L126" s="30" t="str">
        <f t="shared" si="17"/>
        <v/>
      </c>
      <c r="M126" s="30" t="str">
        <f t="shared" si="18"/>
        <v/>
      </c>
      <c r="N126" s="30" t="str">
        <f>IF(($E$8/25.4)+45+($E$9/25.4)&gt;989,"FALSE",IF(A126="","",IF('Cumulative Volumes Metric'!$AQ$17=FALSE,P126,O126)))</f>
        <v/>
      </c>
      <c r="O126" s="30" t="str">
        <f t="shared" si="19"/>
        <v/>
      </c>
      <c r="P126" s="30" t="str">
        <f>IF(A126=0,"",IF('Cumulative Volumes Metric'!$AQ$17=FALSE,(U126*$E$4)+(V126*$E$5),O126))</f>
        <v/>
      </c>
      <c r="Q126" s="30" t="str">
        <f>IF(A126=0,"",(((25.4/1000)*'Metric Data'!$AC$4*'Metric Data'!$AC$5)-D126)*($E$6/100))</f>
        <v/>
      </c>
      <c r="R126" s="30" t="str">
        <f t="shared" si="20"/>
        <v/>
      </c>
      <c r="S126" s="30" t="str">
        <f>IF(A126=0,"",(((25.4/1000)*'Metric Data'!$AC$5*'Metric Data'!$AC$7)-E126)*($E$6/100))</f>
        <v/>
      </c>
      <c r="T126" s="30" t="str">
        <f t="shared" si="21"/>
        <v/>
      </c>
      <c r="U126" s="30" t="str">
        <f t="shared" si="22"/>
        <v/>
      </c>
      <c r="V126" s="30" t="str">
        <f t="shared" si="23"/>
        <v/>
      </c>
      <c r="W126" s="30" t="str">
        <f t="shared" si="24"/>
        <v/>
      </c>
      <c r="X126" s="32"/>
    </row>
    <row r="127" spans="1:24" x14ac:dyDescent="0.2">
      <c r="A127" s="34">
        <f t="shared" si="25"/>
        <v>0</v>
      </c>
      <c r="B127" s="34"/>
      <c r="C127" s="34">
        <f t="shared" si="26"/>
        <v>0</v>
      </c>
      <c r="D127" s="30" t="str" cm="1">
        <f t="array" ref="D127">IF(A127=0," ",IF('Metric Data'!AG116&gt;=1,_xlfn.XLOOKUP('Metric Data'!AG116,Metric_Incremental[Height],_xlfn.XLOOKUP('Cumulative Volumes Metric'!$F$4,Metric_Incremental[#Headers],Metric_Incremental[])),0))</f>
        <v xml:space="preserve"> </v>
      </c>
      <c r="E127" s="83" t="str" cm="1">
        <f t="array" ref="E127">IF(A127=0," ",IF('Metric Data'!AG116&gt;=1,_xlfn.XLOOKUP('Metric Data'!AG116,Metric_Incremental[Height],_xlfn.XLOOKUP('Cumulative Volumes Metric'!$F$4&amp;"EC",Metric_Incremental[#Headers],Metric_Incremental[])),0))</f>
        <v xml:space="preserve"> </v>
      </c>
      <c r="F127" s="30" t="str">
        <f t="shared" si="27"/>
        <v/>
      </c>
      <c r="G127" s="30" t="str">
        <f t="shared" si="14"/>
        <v/>
      </c>
      <c r="H127" s="30" t="str">
        <f>IF(A127=0,"",IF('Cumulative Volumes Metric'!$AQ$17=FALSE,J127,I127))</f>
        <v/>
      </c>
      <c r="I127" s="30" t="str">
        <f t="shared" si="15"/>
        <v/>
      </c>
      <c r="J127" s="30" t="str">
        <f t="shared" si="16"/>
        <v/>
      </c>
      <c r="K127" s="30" t="str">
        <f>IF(A127=0,"",IF('Cumulative Volumes Metric'!$AQ$17=FALSE,M127,L127))</f>
        <v/>
      </c>
      <c r="L127" s="30" t="str">
        <f t="shared" si="17"/>
        <v/>
      </c>
      <c r="M127" s="30" t="str">
        <f t="shared" si="18"/>
        <v/>
      </c>
      <c r="N127" s="30" t="str">
        <f>IF(($E$8/25.4)+45+($E$9/25.4)&gt;989,"FALSE",IF(A127="","",IF('Cumulative Volumes Metric'!$AQ$17=FALSE,P127,O127)))</f>
        <v/>
      </c>
      <c r="O127" s="30" t="str">
        <f t="shared" si="19"/>
        <v/>
      </c>
      <c r="P127" s="30" t="str">
        <f>IF(A127=0,"",IF('Cumulative Volumes Metric'!$AQ$17=FALSE,(U127*$E$4)+(V127*$E$5),O127))</f>
        <v/>
      </c>
      <c r="Q127" s="30" t="str">
        <f>IF(A127=0,"",(((25.4/1000)*'Metric Data'!$AC$4*'Metric Data'!$AC$5)-D127)*($E$6/100))</f>
        <v/>
      </c>
      <c r="R127" s="30" t="str">
        <f t="shared" si="20"/>
        <v/>
      </c>
      <c r="S127" s="30" t="str">
        <f>IF(A127=0,"",(((25.4/1000)*'Metric Data'!$AC$5*'Metric Data'!$AC$7)-E127)*($E$6/100))</f>
        <v/>
      </c>
      <c r="T127" s="30" t="str">
        <f t="shared" si="21"/>
        <v/>
      </c>
      <c r="U127" s="30" t="str">
        <f t="shared" si="22"/>
        <v/>
      </c>
      <c r="V127" s="30" t="str">
        <f t="shared" si="23"/>
        <v/>
      </c>
      <c r="W127" s="30" t="str">
        <f t="shared" si="24"/>
        <v/>
      </c>
      <c r="X127" s="32"/>
    </row>
    <row r="128" spans="1:24" x14ac:dyDescent="0.2">
      <c r="A128" s="34">
        <f t="shared" si="25"/>
        <v>0</v>
      </c>
      <c r="B128" s="34"/>
      <c r="C128" s="34">
        <f t="shared" si="26"/>
        <v>0</v>
      </c>
      <c r="D128" s="30" t="str" cm="1">
        <f t="array" ref="D128">IF(A128=0," ",IF('Metric Data'!AG117&gt;=1,_xlfn.XLOOKUP('Metric Data'!AG117,Metric_Incremental[Height],_xlfn.XLOOKUP('Cumulative Volumes Metric'!$F$4,Metric_Incremental[#Headers],Metric_Incremental[])),0))</f>
        <v xml:space="preserve"> </v>
      </c>
      <c r="E128" s="83" t="str" cm="1">
        <f t="array" ref="E128">IF(A128=0," ",IF('Metric Data'!AG117&gt;=1,_xlfn.XLOOKUP('Metric Data'!AG117,Metric_Incremental[Height],_xlfn.XLOOKUP('Cumulative Volumes Metric'!$F$4&amp;"EC",Metric_Incremental[#Headers],Metric_Incremental[])),0))</f>
        <v xml:space="preserve"> </v>
      </c>
      <c r="F128" s="30" t="str">
        <f t="shared" si="27"/>
        <v/>
      </c>
      <c r="G128" s="30" t="str">
        <f t="shared" si="14"/>
        <v/>
      </c>
      <c r="H128" s="30" t="str">
        <f>IF(A128=0,"",IF('Cumulative Volumes Metric'!$AQ$17=FALSE,J128,I128))</f>
        <v/>
      </c>
      <c r="I128" s="30" t="str">
        <f t="shared" si="15"/>
        <v/>
      </c>
      <c r="J128" s="30" t="str">
        <f t="shared" si="16"/>
        <v/>
      </c>
      <c r="K128" s="30" t="str">
        <f>IF(A128=0,"",IF('Cumulative Volumes Metric'!$AQ$17=FALSE,M128,L128))</f>
        <v/>
      </c>
      <c r="L128" s="30" t="str">
        <f t="shared" si="17"/>
        <v/>
      </c>
      <c r="M128" s="30" t="str">
        <f t="shared" si="18"/>
        <v/>
      </c>
      <c r="N128" s="30" t="str">
        <f>IF(($E$8/25.4)+45+($E$9/25.4)&gt;989,"FALSE",IF(A128="","",IF('Cumulative Volumes Metric'!$AQ$17=FALSE,P128,O128)))</f>
        <v/>
      </c>
      <c r="O128" s="30" t="str">
        <f t="shared" si="19"/>
        <v/>
      </c>
      <c r="P128" s="30" t="str">
        <f>IF(A128=0,"",IF('Cumulative Volumes Metric'!$AQ$17=FALSE,(U128*$E$4)+(V128*$E$5),O128))</f>
        <v/>
      </c>
      <c r="Q128" s="30" t="str">
        <f>IF(A128=0,"",(((25.4/1000)*'Metric Data'!$AC$4*'Metric Data'!$AC$5)-D128)*($E$6/100))</f>
        <v/>
      </c>
      <c r="R128" s="30" t="str">
        <f t="shared" si="20"/>
        <v/>
      </c>
      <c r="S128" s="30" t="str">
        <f>IF(A128=0,"",(((25.4/1000)*'Metric Data'!$AC$5*'Metric Data'!$AC$7)-E128)*($E$6/100))</f>
        <v/>
      </c>
      <c r="T128" s="30" t="str">
        <f t="shared" si="21"/>
        <v/>
      </c>
      <c r="U128" s="30" t="str">
        <f t="shared" si="22"/>
        <v/>
      </c>
      <c r="V128" s="30" t="str">
        <f t="shared" si="23"/>
        <v/>
      </c>
      <c r="W128" s="30" t="str">
        <f t="shared" si="24"/>
        <v/>
      </c>
      <c r="X128" s="32"/>
    </row>
    <row r="129" spans="1:24" x14ac:dyDescent="0.2">
      <c r="A129" s="34">
        <f t="shared" si="25"/>
        <v>0</v>
      </c>
      <c r="B129" s="34"/>
      <c r="C129" s="34">
        <f t="shared" si="26"/>
        <v>0</v>
      </c>
      <c r="D129" s="30" t="str" cm="1">
        <f t="array" ref="D129">IF(A129=0," ",IF('Metric Data'!AG118&gt;=1,_xlfn.XLOOKUP('Metric Data'!AG118,Metric_Incremental[Height],_xlfn.XLOOKUP('Cumulative Volumes Metric'!$F$4,Metric_Incremental[#Headers],Metric_Incremental[])),0))</f>
        <v xml:space="preserve"> </v>
      </c>
      <c r="E129" s="83" t="str" cm="1">
        <f t="array" ref="E129">IF(A129=0," ",IF('Metric Data'!AG118&gt;=1,_xlfn.XLOOKUP('Metric Data'!AG118,Metric_Incremental[Height],_xlfn.XLOOKUP('Cumulative Volumes Metric'!$F$4&amp;"EC",Metric_Incremental[#Headers],Metric_Incremental[])),0))</f>
        <v xml:space="preserve"> </v>
      </c>
      <c r="F129" s="30" t="str">
        <f t="shared" si="27"/>
        <v/>
      </c>
      <c r="G129" s="30" t="str">
        <f t="shared" si="14"/>
        <v/>
      </c>
      <c r="H129" s="30" t="str">
        <f>IF(A129=0,"",IF('Cumulative Volumes Metric'!$AQ$17=FALSE,J129,I129))</f>
        <v/>
      </c>
      <c r="I129" s="30" t="str">
        <f t="shared" si="15"/>
        <v/>
      </c>
      <c r="J129" s="30" t="str">
        <f t="shared" si="16"/>
        <v/>
      </c>
      <c r="K129" s="30" t="str">
        <f>IF(A129=0,"",IF('Cumulative Volumes Metric'!$AQ$17=FALSE,M129,L129))</f>
        <v/>
      </c>
      <c r="L129" s="30" t="str">
        <f t="shared" si="17"/>
        <v/>
      </c>
      <c r="M129" s="30" t="str">
        <f t="shared" si="18"/>
        <v/>
      </c>
      <c r="N129" s="30" t="str">
        <f>IF(($E$8/25.4)+45+($E$9/25.4)&gt;989,"FALSE",IF(A129="","",IF('Cumulative Volumes Metric'!$AQ$17=FALSE,P129,O129)))</f>
        <v/>
      </c>
      <c r="O129" s="30" t="str">
        <f t="shared" si="19"/>
        <v/>
      </c>
      <c r="P129" s="30" t="str">
        <f>IF(A129=0,"",IF('Cumulative Volumes Metric'!$AQ$17=FALSE,(U129*$E$4)+(V129*$E$5),O129))</f>
        <v/>
      </c>
      <c r="Q129" s="30" t="str">
        <f>IF(A129=0,"",(((25.4/1000)*'Metric Data'!$AC$4*'Metric Data'!$AC$5)-D129)*($E$6/100))</f>
        <v/>
      </c>
      <c r="R129" s="30" t="str">
        <f t="shared" si="20"/>
        <v/>
      </c>
      <c r="S129" s="30" t="str">
        <f>IF(A129=0,"",(((25.4/1000)*'Metric Data'!$AC$5*'Metric Data'!$AC$7)-E129)*($E$6/100))</f>
        <v/>
      </c>
      <c r="T129" s="30" t="str">
        <f t="shared" si="21"/>
        <v/>
      </c>
      <c r="U129" s="30" t="str">
        <f t="shared" si="22"/>
        <v/>
      </c>
      <c r="V129" s="30" t="str">
        <f t="shared" si="23"/>
        <v/>
      </c>
      <c r="W129" s="30" t="str">
        <f t="shared" si="24"/>
        <v/>
      </c>
      <c r="X129" s="32"/>
    </row>
    <row r="130" spans="1:24" x14ac:dyDescent="0.2">
      <c r="A130" s="34">
        <f t="shared" si="25"/>
        <v>0</v>
      </c>
      <c r="B130" s="34"/>
      <c r="C130" s="34">
        <f t="shared" si="26"/>
        <v>0</v>
      </c>
      <c r="D130" s="30" t="str" cm="1">
        <f t="array" ref="D130">IF(A130=0," ",IF('Metric Data'!AG119&gt;=1,_xlfn.XLOOKUP('Metric Data'!AG119,Metric_Incremental[Height],_xlfn.XLOOKUP('Cumulative Volumes Metric'!$F$4,Metric_Incremental[#Headers],Metric_Incremental[])),0))</f>
        <v xml:space="preserve"> </v>
      </c>
      <c r="E130" s="83" t="str" cm="1">
        <f t="array" ref="E130">IF(A130=0," ",IF('Metric Data'!AG119&gt;=1,_xlfn.XLOOKUP('Metric Data'!AG119,Metric_Incremental[Height],_xlfn.XLOOKUP('Cumulative Volumes Metric'!$F$4&amp;"EC",Metric_Incremental[#Headers],Metric_Incremental[])),0))</f>
        <v xml:space="preserve"> </v>
      </c>
      <c r="F130" s="30" t="str">
        <f t="shared" si="27"/>
        <v/>
      </c>
      <c r="G130" s="30" t="str">
        <f t="shared" si="14"/>
        <v/>
      </c>
      <c r="H130" s="30" t="str">
        <f>IF(A130=0,"",IF('Cumulative Volumes Metric'!$AQ$17=FALSE,J130,I130))</f>
        <v/>
      </c>
      <c r="I130" s="30" t="str">
        <f t="shared" si="15"/>
        <v/>
      </c>
      <c r="J130" s="30" t="str">
        <f t="shared" si="16"/>
        <v/>
      </c>
      <c r="K130" s="30" t="str">
        <f>IF(A130=0,"",IF('Cumulative Volumes Metric'!$AQ$17=FALSE,M130,L130))</f>
        <v/>
      </c>
      <c r="L130" s="30" t="str">
        <f t="shared" si="17"/>
        <v/>
      </c>
      <c r="M130" s="30" t="str">
        <f t="shared" si="18"/>
        <v/>
      </c>
      <c r="N130" s="30" t="str">
        <f>IF(($E$8/25.4)+45+($E$9/25.4)&gt;989,"FALSE",IF(A130="","",IF('Cumulative Volumes Metric'!$AQ$17=FALSE,P130,O130)))</f>
        <v/>
      </c>
      <c r="O130" s="30" t="str">
        <f t="shared" si="19"/>
        <v/>
      </c>
      <c r="P130" s="30" t="str">
        <f>IF(A130=0,"",IF('Cumulative Volumes Metric'!$AQ$17=FALSE,(U130*$E$4)+(V130*$E$5),O130))</f>
        <v/>
      </c>
      <c r="Q130" s="30" t="str">
        <f>IF(A130=0,"",(((25.4/1000)*'Metric Data'!$AC$4*'Metric Data'!$AC$5)-D130)*($E$6/100))</f>
        <v/>
      </c>
      <c r="R130" s="30" t="str">
        <f t="shared" si="20"/>
        <v/>
      </c>
      <c r="S130" s="30" t="str">
        <f>IF(A130=0,"",(((25.4/1000)*'Metric Data'!$AC$5*'Metric Data'!$AC$7)-E130)*($E$6/100))</f>
        <v/>
      </c>
      <c r="T130" s="30" t="str">
        <f t="shared" si="21"/>
        <v/>
      </c>
      <c r="U130" s="30" t="str">
        <f t="shared" si="22"/>
        <v/>
      </c>
      <c r="V130" s="30" t="str">
        <f t="shared" si="23"/>
        <v/>
      </c>
      <c r="W130" s="30" t="str">
        <f t="shared" si="24"/>
        <v/>
      </c>
      <c r="X130" s="32"/>
    </row>
    <row r="131" spans="1:24" x14ac:dyDescent="0.2">
      <c r="A131" s="34">
        <f t="shared" si="25"/>
        <v>0</v>
      </c>
      <c r="B131" s="34"/>
      <c r="C131" s="34">
        <f t="shared" si="26"/>
        <v>0</v>
      </c>
      <c r="D131" s="30" t="str" cm="1">
        <f t="array" ref="D131">IF(A131=0," ",IF('Metric Data'!AG120&gt;=1,_xlfn.XLOOKUP('Metric Data'!AG120,Metric_Incremental[Height],_xlfn.XLOOKUP('Cumulative Volumes Metric'!$F$4,Metric_Incremental[#Headers],Metric_Incremental[])),0))</f>
        <v xml:space="preserve"> </v>
      </c>
      <c r="E131" s="83" t="str" cm="1">
        <f t="array" ref="E131">IF(A131=0," ",IF('Metric Data'!AG120&gt;=1,_xlfn.XLOOKUP('Metric Data'!AG120,Metric_Incremental[Height],_xlfn.XLOOKUP('Cumulative Volumes Metric'!$F$4&amp;"EC",Metric_Incremental[#Headers],Metric_Incremental[])),0))</f>
        <v xml:space="preserve"> </v>
      </c>
      <c r="F131" s="30" t="str">
        <f t="shared" si="27"/>
        <v/>
      </c>
      <c r="G131" s="30" t="str">
        <f t="shared" si="14"/>
        <v/>
      </c>
      <c r="H131" s="30" t="str">
        <f>IF(A131=0,"",IF('Cumulative Volumes Metric'!$AQ$17=FALSE,J131,I131))</f>
        <v/>
      </c>
      <c r="I131" s="30" t="str">
        <f t="shared" si="15"/>
        <v/>
      </c>
      <c r="J131" s="30" t="str">
        <f t="shared" si="16"/>
        <v/>
      </c>
      <c r="K131" s="30" t="str">
        <f>IF(A131=0,"",IF('Cumulative Volumes Metric'!$AQ$17=FALSE,M131,L131))</f>
        <v/>
      </c>
      <c r="L131" s="30" t="str">
        <f t="shared" si="17"/>
        <v/>
      </c>
      <c r="M131" s="30" t="str">
        <f t="shared" si="18"/>
        <v/>
      </c>
      <c r="N131" s="30" t="str">
        <f>IF(($E$8/25.4)+45+($E$9/25.4)&gt;989,"FALSE",IF(A131="","",IF('Cumulative Volumes Metric'!$AQ$17=FALSE,P131,O131)))</f>
        <v/>
      </c>
      <c r="O131" s="30" t="str">
        <f t="shared" si="19"/>
        <v/>
      </c>
      <c r="P131" s="30" t="str">
        <f>IF(A131=0,"",IF('Cumulative Volumes Metric'!$AQ$17=FALSE,(U131*$E$4)+(V131*$E$5),O131))</f>
        <v/>
      </c>
      <c r="Q131" s="30" t="str">
        <f>IF(A131=0,"",(((25.4/1000)*'Metric Data'!$AC$4*'Metric Data'!$AC$5)-D131)*($E$6/100))</f>
        <v/>
      </c>
      <c r="R131" s="30" t="str">
        <f t="shared" si="20"/>
        <v/>
      </c>
      <c r="S131" s="30" t="str">
        <f>IF(A131=0,"",(((25.4/1000)*'Metric Data'!$AC$5*'Metric Data'!$AC$7)-E131)*($E$6/100))</f>
        <v/>
      </c>
      <c r="T131" s="30" t="str">
        <f t="shared" si="21"/>
        <v/>
      </c>
      <c r="U131" s="30" t="str">
        <f t="shared" si="22"/>
        <v/>
      </c>
      <c r="V131" s="30" t="str">
        <f t="shared" si="23"/>
        <v/>
      </c>
      <c r="W131" s="30" t="str">
        <f t="shared" si="24"/>
        <v/>
      </c>
      <c r="X131" s="32"/>
    </row>
    <row r="132" spans="1:24" x14ac:dyDescent="0.2">
      <c r="A132" s="34">
        <f t="shared" si="25"/>
        <v>0</v>
      </c>
      <c r="B132" s="34"/>
      <c r="C132" s="34">
        <f t="shared" si="26"/>
        <v>0</v>
      </c>
      <c r="D132" s="30" t="str" cm="1">
        <f t="array" ref="D132">IF(A132=0," ",IF('Metric Data'!AG121&gt;=1,_xlfn.XLOOKUP('Metric Data'!AG121,Metric_Incremental[Height],_xlfn.XLOOKUP('Cumulative Volumes Metric'!$F$4,Metric_Incremental[#Headers],Metric_Incremental[])),0))</f>
        <v xml:space="preserve"> </v>
      </c>
      <c r="E132" s="83" t="str" cm="1">
        <f t="array" ref="E132">IF(A132=0," ",IF('Metric Data'!AG121&gt;=1,_xlfn.XLOOKUP('Metric Data'!AG121,Metric_Incremental[Height],_xlfn.XLOOKUP('Cumulative Volumes Metric'!$F$4&amp;"EC",Metric_Incremental[#Headers],Metric_Incremental[])),0))</f>
        <v xml:space="preserve"> </v>
      </c>
      <c r="F132" s="30" t="str">
        <f t="shared" si="27"/>
        <v/>
      </c>
      <c r="G132" s="30" t="str">
        <f t="shared" si="14"/>
        <v/>
      </c>
      <c r="H132" s="30" t="str">
        <f>IF(A132=0,"",IF('Cumulative Volumes Metric'!$AQ$17=FALSE,J132,I132))</f>
        <v/>
      </c>
      <c r="I132" s="30" t="str">
        <f t="shared" si="15"/>
        <v/>
      </c>
      <c r="J132" s="30" t="str">
        <f t="shared" si="16"/>
        <v/>
      </c>
      <c r="K132" s="30" t="str">
        <f>IF(A132=0,"",IF('Cumulative Volumes Metric'!$AQ$17=FALSE,M132,L132))</f>
        <v/>
      </c>
      <c r="L132" s="30" t="str">
        <f t="shared" si="17"/>
        <v/>
      </c>
      <c r="M132" s="30" t="str">
        <f t="shared" si="18"/>
        <v/>
      </c>
      <c r="N132" s="30" t="str">
        <f>IF(($E$8/25.4)+45+($E$9/25.4)&gt;989,"FALSE",IF(A132="","",IF('Cumulative Volumes Metric'!$AQ$17=FALSE,P132,O132)))</f>
        <v/>
      </c>
      <c r="O132" s="30" t="str">
        <f t="shared" si="19"/>
        <v/>
      </c>
      <c r="P132" s="30" t="str">
        <f>IF(A132=0,"",IF('Cumulative Volumes Metric'!$AQ$17=FALSE,(U132*$E$4)+(V132*$E$5),O132))</f>
        <v/>
      </c>
      <c r="Q132" s="30" t="str">
        <f>IF(A132=0,"",(((25.4/1000)*'Metric Data'!$AC$4*'Metric Data'!$AC$5)-D132)*($E$6/100))</f>
        <v/>
      </c>
      <c r="R132" s="30" t="str">
        <f t="shared" si="20"/>
        <v/>
      </c>
      <c r="S132" s="30" t="str">
        <f>IF(A132=0,"",(((25.4/1000)*'Metric Data'!$AC$5*'Metric Data'!$AC$7)-E132)*($E$6/100))</f>
        <v/>
      </c>
      <c r="T132" s="30" t="str">
        <f t="shared" si="21"/>
        <v/>
      </c>
      <c r="U132" s="30" t="str">
        <f t="shared" si="22"/>
        <v/>
      </c>
      <c r="V132" s="30" t="str">
        <f t="shared" si="23"/>
        <v/>
      </c>
      <c r="W132" s="30" t="str">
        <f t="shared" si="24"/>
        <v/>
      </c>
      <c r="X132" s="32"/>
    </row>
    <row r="133" spans="1:24" x14ac:dyDescent="0.2">
      <c r="A133" s="34">
        <f t="shared" si="25"/>
        <v>0</v>
      </c>
      <c r="B133" s="34"/>
      <c r="C133" s="34">
        <f t="shared" si="26"/>
        <v>0</v>
      </c>
      <c r="D133" s="30" t="str" cm="1">
        <f t="array" ref="D133">IF(A133=0," ",IF('Metric Data'!AG122&gt;=1,_xlfn.XLOOKUP('Metric Data'!AG122,Metric_Incremental[Height],_xlfn.XLOOKUP('Cumulative Volumes Metric'!$F$4,Metric_Incremental[#Headers],Metric_Incremental[])),0))</f>
        <v xml:space="preserve"> </v>
      </c>
      <c r="E133" s="83" t="str" cm="1">
        <f t="array" ref="E133">IF(A133=0," ",IF('Metric Data'!AG122&gt;=1,_xlfn.XLOOKUP('Metric Data'!AG122,Metric_Incremental[Height],_xlfn.XLOOKUP('Cumulative Volumes Metric'!$F$4&amp;"EC",Metric_Incremental[#Headers],Metric_Incremental[])),0))</f>
        <v xml:space="preserve"> </v>
      </c>
      <c r="F133" s="30" t="str">
        <f t="shared" si="27"/>
        <v/>
      </c>
      <c r="G133" s="30" t="str">
        <f t="shared" si="14"/>
        <v/>
      </c>
      <c r="H133" s="30" t="str">
        <f>IF(A133=0,"",IF('Cumulative Volumes Metric'!$AQ$17=FALSE,J133,I133))</f>
        <v/>
      </c>
      <c r="I133" s="30" t="str">
        <f t="shared" si="15"/>
        <v/>
      </c>
      <c r="J133" s="30" t="str">
        <f t="shared" si="16"/>
        <v/>
      </c>
      <c r="K133" s="30" t="str">
        <f>IF(A133=0,"",IF('Cumulative Volumes Metric'!$AQ$17=FALSE,M133,L133))</f>
        <v/>
      </c>
      <c r="L133" s="30" t="str">
        <f t="shared" si="17"/>
        <v/>
      </c>
      <c r="M133" s="30" t="str">
        <f t="shared" si="18"/>
        <v/>
      </c>
      <c r="N133" s="30" t="str">
        <f>IF(($E$8/25.4)+45+($E$9/25.4)&gt;989,"FALSE",IF(A133="","",IF('Cumulative Volumes Metric'!$AQ$17=FALSE,P133,O133)))</f>
        <v/>
      </c>
      <c r="O133" s="30" t="str">
        <f t="shared" si="19"/>
        <v/>
      </c>
      <c r="P133" s="30" t="str">
        <f>IF(A133=0,"",IF('Cumulative Volumes Metric'!$AQ$17=FALSE,(U133*$E$4)+(V133*$E$5),O133))</f>
        <v/>
      </c>
      <c r="Q133" s="30" t="str">
        <f>IF(A133=0,"",(((25.4/1000)*'Metric Data'!$AC$4*'Metric Data'!$AC$5)-D133)*($E$6/100))</f>
        <v/>
      </c>
      <c r="R133" s="30" t="str">
        <f t="shared" si="20"/>
        <v/>
      </c>
      <c r="S133" s="30" t="str">
        <f>IF(A133=0,"",(((25.4/1000)*'Metric Data'!$AC$5*'Metric Data'!$AC$7)-E133)*($E$6/100))</f>
        <v/>
      </c>
      <c r="T133" s="30" t="str">
        <f t="shared" si="21"/>
        <v/>
      </c>
      <c r="U133" s="30" t="str">
        <f t="shared" si="22"/>
        <v/>
      </c>
      <c r="V133" s="30" t="str">
        <f t="shared" si="23"/>
        <v/>
      </c>
      <c r="W133" s="30" t="str">
        <f t="shared" si="24"/>
        <v/>
      </c>
      <c r="X133" s="32"/>
    </row>
    <row r="134" spans="1:24" x14ac:dyDescent="0.2">
      <c r="A134" s="34">
        <f t="shared" si="25"/>
        <v>0</v>
      </c>
      <c r="B134" s="34"/>
      <c r="C134" s="34">
        <f t="shared" si="26"/>
        <v>0</v>
      </c>
      <c r="D134" s="30" t="str" cm="1">
        <f t="array" ref="D134">IF(A134=0," ",IF('Metric Data'!AG123&gt;=1,_xlfn.XLOOKUP('Metric Data'!AG123,Metric_Incremental[Height],_xlfn.XLOOKUP('Cumulative Volumes Metric'!$F$4,Metric_Incremental[#Headers],Metric_Incremental[])),0))</f>
        <v xml:space="preserve"> </v>
      </c>
      <c r="E134" s="83" t="str" cm="1">
        <f t="array" ref="E134">IF(A134=0," ",IF('Metric Data'!AG123&gt;=1,_xlfn.XLOOKUP('Metric Data'!AG123,Metric_Incremental[Height],_xlfn.XLOOKUP('Cumulative Volumes Metric'!$F$4&amp;"EC",Metric_Incremental[#Headers],Metric_Incremental[])),0))</f>
        <v xml:space="preserve"> </v>
      </c>
      <c r="F134" s="30" t="str">
        <f t="shared" si="27"/>
        <v/>
      </c>
      <c r="G134" s="30" t="str">
        <f t="shared" si="14"/>
        <v/>
      </c>
      <c r="H134" s="30" t="str">
        <f>IF(A134=0,"",IF('Cumulative Volumes Metric'!$AQ$17=FALSE,J134,I134))</f>
        <v/>
      </c>
      <c r="I134" s="30" t="str">
        <f t="shared" si="15"/>
        <v/>
      </c>
      <c r="J134" s="30" t="str">
        <f t="shared" si="16"/>
        <v/>
      </c>
      <c r="K134" s="30" t="str">
        <f>IF(A134=0,"",IF('Cumulative Volumes Metric'!$AQ$17=FALSE,M134,L134))</f>
        <v/>
      </c>
      <c r="L134" s="30" t="str">
        <f t="shared" si="17"/>
        <v/>
      </c>
      <c r="M134" s="30" t="str">
        <f t="shared" si="18"/>
        <v/>
      </c>
      <c r="N134" s="30" t="str">
        <f>IF(($E$8/25.4)+45+($E$9/25.4)&gt;989,"FALSE",IF(A134="","",IF('Cumulative Volumes Metric'!$AQ$17=FALSE,P134,O134)))</f>
        <v/>
      </c>
      <c r="O134" s="30" t="str">
        <f t="shared" si="19"/>
        <v/>
      </c>
      <c r="P134" s="30" t="str">
        <f>IF(A134=0,"",IF('Cumulative Volumes Metric'!$AQ$17=FALSE,(U134*$E$4)+(V134*$E$5),O134))</f>
        <v/>
      </c>
      <c r="Q134" s="30" t="str">
        <f>IF(A134=0,"",(((25.4/1000)*'Metric Data'!$AC$4*'Metric Data'!$AC$5)-D134)*($E$6/100))</f>
        <v/>
      </c>
      <c r="R134" s="30" t="str">
        <f t="shared" si="20"/>
        <v/>
      </c>
      <c r="S134" s="30" t="str">
        <f>IF(A134=0,"",(((25.4/1000)*'Metric Data'!$AC$5*'Metric Data'!$AC$7)-E134)*($E$6/100))</f>
        <v/>
      </c>
      <c r="T134" s="30" t="str">
        <f t="shared" si="21"/>
        <v/>
      </c>
      <c r="U134" s="30" t="str">
        <f t="shared" si="22"/>
        <v/>
      </c>
      <c r="V134" s="30" t="str">
        <f t="shared" si="23"/>
        <v/>
      </c>
      <c r="W134" s="30" t="str">
        <f t="shared" si="24"/>
        <v/>
      </c>
      <c r="X134" s="32"/>
    </row>
    <row r="135" spans="1:24" x14ac:dyDescent="0.2">
      <c r="A135" s="34">
        <f t="shared" si="25"/>
        <v>0</v>
      </c>
      <c r="B135" s="34"/>
      <c r="C135" s="34">
        <f t="shared" si="26"/>
        <v>0</v>
      </c>
      <c r="D135" s="30" t="str" cm="1">
        <f t="array" ref="D135">IF(A135=0," ",IF('Metric Data'!AG124&gt;=1,_xlfn.XLOOKUP('Metric Data'!AG124,Metric_Incremental[Height],_xlfn.XLOOKUP('Cumulative Volumes Metric'!$F$4,Metric_Incremental[#Headers],Metric_Incremental[])),0))</f>
        <v xml:space="preserve"> </v>
      </c>
      <c r="E135" s="83" t="str" cm="1">
        <f t="array" ref="E135">IF(A135=0," ",IF('Metric Data'!AG124&gt;=1,_xlfn.XLOOKUP('Metric Data'!AG124,Metric_Incremental[Height],_xlfn.XLOOKUP('Cumulative Volumes Metric'!$F$4&amp;"EC",Metric_Incremental[#Headers],Metric_Incremental[])),0))</f>
        <v xml:space="preserve"> </v>
      </c>
      <c r="F135" s="30" t="str">
        <f t="shared" si="27"/>
        <v/>
      </c>
      <c r="G135" s="30" t="str">
        <f t="shared" si="14"/>
        <v/>
      </c>
      <c r="H135" s="30" t="str">
        <f>IF(A135=0,"",IF('Cumulative Volumes Metric'!$AQ$17=FALSE,J135,I135))</f>
        <v/>
      </c>
      <c r="I135" s="30" t="str">
        <f t="shared" si="15"/>
        <v/>
      </c>
      <c r="J135" s="30" t="str">
        <f t="shared" si="16"/>
        <v/>
      </c>
      <c r="K135" s="30" t="str">
        <f>IF(A135=0,"",IF('Cumulative Volumes Metric'!$AQ$17=FALSE,M135,L135))</f>
        <v/>
      </c>
      <c r="L135" s="30" t="str">
        <f t="shared" si="17"/>
        <v/>
      </c>
      <c r="M135" s="30" t="str">
        <f t="shared" si="18"/>
        <v/>
      </c>
      <c r="N135" s="30" t="str">
        <f>IF(($E$8/25.4)+45+($E$9/25.4)&gt;989,"FALSE",IF(A135="","",IF('Cumulative Volumes Metric'!$AQ$17=FALSE,P135,O135)))</f>
        <v/>
      </c>
      <c r="O135" s="30" t="str">
        <f t="shared" si="19"/>
        <v/>
      </c>
      <c r="P135" s="30" t="str">
        <f>IF(A135=0,"",IF('Cumulative Volumes Metric'!$AQ$17=FALSE,(U135*$E$4)+(V135*$E$5),O135))</f>
        <v/>
      </c>
      <c r="Q135" s="30" t="str">
        <f>IF(A135=0,"",(((25.4/1000)*'Metric Data'!$AC$4*'Metric Data'!$AC$5)-D135)*($E$6/100))</f>
        <v/>
      </c>
      <c r="R135" s="30" t="str">
        <f t="shared" si="20"/>
        <v/>
      </c>
      <c r="S135" s="30" t="str">
        <f>IF(A135=0,"",(((25.4/1000)*'Metric Data'!$AC$5*'Metric Data'!$AC$7)-E135)*($E$6/100))</f>
        <v/>
      </c>
      <c r="T135" s="30" t="str">
        <f t="shared" si="21"/>
        <v/>
      </c>
      <c r="U135" s="30" t="str">
        <f t="shared" si="22"/>
        <v/>
      </c>
      <c r="V135" s="30" t="str">
        <f t="shared" si="23"/>
        <v/>
      </c>
      <c r="W135" s="30" t="str">
        <f t="shared" si="24"/>
        <v/>
      </c>
      <c r="X135" s="32"/>
    </row>
    <row r="136" spans="1:24" x14ac:dyDescent="0.2">
      <c r="A136" s="34">
        <f t="shared" si="25"/>
        <v>0</v>
      </c>
      <c r="B136" s="34"/>
      <c r="C136" s="34">
        <f t="shared" si="26"/>
        <v>0</v>
      </c>
      <c r="D136" s="30" t="str" cm="1">
        <f t="array" ref="D136">IF(A136=0," ",IF('Metric Data'!AG125&gt;=1,_xlfn.XLOOKUP('Metric Data'!AG125,Metric_Incremental[Height],_xlfn.XLOOKUP('Cumulative Volumes Metric'!$F$4,Metric_Incremental[#Headers],Metric_Incremental[])),0))</f>
        <v xml:space="preserve"> </v>
      </c>
      <c r="E136" s="83" t="str" cm="1">
        <f t="array" ref="E136">IF(A136=0," ",IF('Metric Data'!AG125&gt;=1,_xlfn.XLOOKUP('Metric Data'!AG125,Metric_Incremental[Height],_xlfn.XLOOKUP('Cumulative Volumes Metric'!$F$4&amp;"EC",Metric_Incremental[#Headers],Metric_Incremental[])),0))</f>
        <v xml:space="preserve"> </v>
      </c>
      <c r="F136" s="30" t="str">
        <f t="shared" si="27"/>
        <v/>
      </c>
      <c r="G136" s="30" t="str">
        <f t="shared" si="14"/>
        <v/>
      </c>
      <c r="H136" s="30" t="str">
        <f>IF(A136=0,"",IF('Cumulative Volumes Metric'!$AQ$17=FALSE,J136,I136))</f>
        <v/>
      </c>
      <c r="I136" s="30" t="str">
        <f t="shared" si="15"/>
        <v/>
      </c>
      <c r="J136" s="30" t="str">
        <f t="shared" si="16"/>
        <v/>
      </c>
      <c r="K136" s="30" t="str">
        <f>IF(A136=0,"",IF('Cumulative Volumes Metric'!$AQ$17=FALSE,M136,L136))</f>
        <v/>
      </c>
      <c r="L136" s="30" t="str">
        <f t="shared" si="17"/>
        <v/>
      </c>
      <c r="M136" s="30" t="str">
        <f t="shared" si="18"/>
        <v/>
      </c>
      <c r="N136" s="30" t="str">
        <f>IF(($E$8/25.4)+45+($E$9/25.4)&gt;989,"FALSE",IF(A136="","",IF('Cumulative Volumes Metric'!$AQ$17=FALSE,P136,O136)))</f>
        <v/>
      </c>
      <c r="O136" s="30" t="str">
        <f t="shared" si="19"/>
        <v/>
      </c>
      <c r="P136" s="30" t="str">
        <f>IF(A136=0,"",IF('Cumulative Volumes Metric'!$AQ$17=FALSE,(U136*$E$4)+(V136*$E$5),O136))</f>
        <v/>
      </c>
      <c r="Q136" s="30" t="str">
        <f>IF(A136=0,"",(((25.4/1000)*'Metric Data'!$AC$4*'Metric Data'!$AC$5)-D136)*($E$6/100))</f>
        <v/>
      </c>
      <c r="R136" s="30" t="str">
        <f t="shared" si="20"/>
        <v/>
      </c>
      <c r="S136" s="30" t="str">
        <f>IF(A136=0,"",(((25.4/1000)*'Metric Data'!$AC$5*'Metric Data'!$AC$7)-E136)*($E$6/100))</f>
        <v/>
      </c>
      <c r="T136" s="30" t="str">
        <f t="shared" si="21"/>
        <v/>
      </c>
      <c r="U136" s="30" t="str">
        <f t="shared" si="22"/>
        <v/>
      </c>
      <c r="V136" s="30" t="str">
        <f t="shared" si="23"/>
        <v/>
      </c>
      <c r="W136" s="30" t="str">
        <f t="shared" si="24"/>
        <v/>
      </c>
      <c r="X136" s="32"/>
    </row>
    <row r="137" spans="1:24" x14ac:dyDescent="0.2">
      <c r="A137" s="34">
        <f t="shared" si="25"/>
        <v>0</v>
      </c>
      <c r="B137" s="34"/>
      <c r="C137" s="34">
        <f t="shared" si="26"/>
        <v>0</v>
      </c>
      <c r="D137" s="30" t="str" cm="1">
        <f t="array" ref="D137">IF(A137=0," ",IF('Metric Data'!AG126&gt;=1,_xlfn.XLOOKUP('Metric Data'!AG126,Metric_Incremental[Height],_xlfn.XLOOKUP('Cumulative Volumes Metric'!$F$4,Metric_Incremental[#Headers],Metric_Incremental[])),0))</f>
        <v xml:space="preserve"> </v>
      </c>
      <c r="E137" s="83" t="str" cm="1">
        <f t="array" ref="E137">IF(A137=0," ",IF('Metric Data'!AG126&gt;=1,_xlfn.XLOOKUP('Metric Data'!AG126,Metric_Incremental[Height],_xlfn.XLOOKUP('Cumulative Volumes Metric'!$F$4&amp;"EC",Metric_Incremental[#Headers],Metric_Incremental[])),0))</f>
        <v xml:space="preserve"> </v>
      </c>
      <c r="F137" s="30" t="str">
        <f t="shared" si="27"/>
        <v/>
      </c>
      <c r="G137" s="30" t="str">
        <f t="shared" si="14"/>
        <v/>
      </c>
      <c r="H137" s="30" t="str">
        <f>IF(A137=0,"",IF('Cumulative Volumes Metric'!$AQ$17=FALSE,J137,I137))</f>
        <v/>
      </c>
      <c r="I137" s="30" t="str">
        <f t="shared" si="15"/>
        <v/>
      </c>
      <c r="J137" s="30" t="str">
        <f t="shared" si="16"/>
        <v/>
      </c>
      <c r="K137" s="30" t="str">
        <f>IF(A137=0,"",IF('Cumulative Volumes Metric'!$AQ$17=FALSE,M137,L137))</f>
        <v/>
      </c>
      <c r="L137" s="30" t="str">
        <f t="shared" si="17"/>
        <v/>
      </c>
      <c r="M137" s="30" t="str">
        <f t="shared" si="18"/>
        <v/>
      </c>
      <c r="N137" s="30" t="str">
        <f>IF(($E$8/25.4)+45+($E$9/25.4)&gt;989,"FALSE",IF(A137="","",IF('Cumulative Volumes Metric'!$AQ$17=FALSE,P137,O137)))</f>
        <v/>
      </c>
      <c r="O137" s="30" t="str">
        <f t="shared" si="19"/>
        <v/>
      </c>
      <c r="P137" s="30" t="str">
        <f>IF(A137=0,"",IF('Cumulative Volumes Metric'!$AQ$17=FALSE,(U137*$E$4)+(V137*$E$5),O137))</f>
        <v/>
      </c>
      <c r="Q137" s="30" t="str">
        <f>IF(A137=0,"",(((25.4/1000)*'Metric Data'!$AC$4*'Metric Data'!$AC$5)-D137)*($E$6/100))</f>
        <v/>
      </c>
      <c r="R137" s="30" t="str">
        <f t="shared" si="20"/>
        <v/>
      </c>
      <c r="S137" s="30" t="str">
        <f>IF(A137=0,"",(((25.4/1000)*'Metric Data'!$AC$5*'Metric Data'!$AC$7)-E137)*($E$6/100))</f>
        <v/>
      </c>
      <c r="T137" s="30" t="str">
        <f t="shared" si="21"/>
        <v/>
      </c>
      <c r="U137" s="30" t="str">
        <f t="shared" si="22"/>
        <v/>
      </c>
      <c r="V137" s="30" t="str">
        <f t="shared" si="23"/>
        <v/>
      </c>
      <c r="W137" s="30" t="str">
        <f t="shared" si="24"/>
        <v/>
      </c>
      <c r="X137" s="32"/>
    </row>
    <row r="138" spans="1:24" x14ac:dyDescent="0.2">
      <c r="A138" s="34">
        <f t="shared" si="25"/>
        <v>0</v>
      </c>
      <c r="B138" s="34"/>
      <c r="C138" s="34">
        <f t="shared" si="26"/>
        <v>0</v>
      </c>
      <c r="D138" s="30" t="str" cm="1">
        <f t="array" ref="D138">IF(A138=0," ",IF('Metric Data'!AG127&gt;=1,_xlfn.XLOOKUP('Metric Data'!AG127,Metric_Incremental[Height],_xlfn.XLOOKUP('Cumulative Volumes Metric'!$F$4,Metric_Incremental[#Headers],Metric_Incremental[])),0))</f>
        <v xml:space="preserve"> </v>
      </c>
      <c r="E138" s="83" t="str" cm="1">
        <f t="array" ref="E138">IF(A138=0," ",IF('Metric Data'!AG127&gt;=1,_xlfn.XLOOKUP('Metric Data'!AG127,Metric_Incremental[Height],_xlfn.XLOOKUP('Cumulative Volumes Metric'!$F$4&amp;"EC",Metric_Incremental[#Headers],Metric_Incremental[])),0))</f>
        <v xml:space="preserve"> </v>
      </c>
      <c r="F138" s="30" t="str">
        <f t="shared" si="27"/>
        <v/>
      </c>
      <c r="G138" s="30" t="str">
        <f t="shared" si="14"/>
        <v/>
      </c>
      <c r="H138" s="30" t="str">
        <f>IF(A138=0,"",IF('Cumulative Volumes Metric'!$AQ$17=FALSE,J138,I138))</f>
        <v/>
      </c>
      <c r="I138" s="30" t="str">
        <f t="shared" si="15"/>
        <v/>
      </c>
      <c r="J138" s="30" t="str">
        <f t="shared" si="16"/>
        <v/>
      </c>
      <c r="K138" s="30" t="str">
        <f>IF(A138=0,"",IF('Cumulative Volumes Metric'!$AQ$17=FALSE,M138,L138))</f>
        <v/>
      </c>
      <c r="L138" s="30" t="str">
        <f t="shared" si="17"/>
        <v/>
      </c>
      <c r="M138" s="30" t="str">
        <f t="shared" si="18"/>
        <v/>
      </c>
      <c r="N138" s="30" t="str">
        <f>IF(($E$8/25.4)+45+($E$9/25.4)&gt;989,"FALSE",IF(A138="","",IF('Cumulative Volumes Metric'!$AQ$17=FALSE,P138,O138)))</f>
        <v/>
      </c>
      <c r="O138" s="30" t="str">
        <f t="shared" si="19"/>
        <v/>
      </c>
      <c r="P138" s="30" t="str">
        <f>IF(A138=0,"",IF('Cumulative Volumes Metric'!$AQ$17=FALSE,(U138*$E$4)+(V138*$E$5),O138))</f>
        <v/>
      </c>
      <c r="Q138" s="30" t="str">
        <f>IF(A138=0,"",(((25.4/1000)*'Metric Data'!$AC$4*'Metric Data'!$AC$5)-D138)*($E$6/100))</f>
        <v/>
      </c>
      <c r="R138" s="30" t="str">
        <f t="shared" si="20"/>
        <v/>
      </c>
      <c r="S138" s="30" t="str">
        <f>IF(A138=0,"",(((25.4/1000)*'Metric Data'!$AC$5*'Metric Data'!$AC$7)-E138)*($E$6/100))</f>
        <v/>
      </c>
      <c r="T138" s="30" t="str">
        <f t="shared" si="21"/>
        <v/>
      </c>
      <c r="U138" s="30" t="str">
        <f t="shared" si="22"/>
        <v/>
      </c>
      <c r="V138" s="30" t="str">
        <f t="shared" si="23"/>
        <v/>
      </c>
      <c r="W138" s="30" t="str">
        <f t="shared" si="24"/>
        <v/>
      </c>
      <c r="X138" s="32"/>
    </row>
    <row r="139" spans="1:24" x14ac:dyDescent="0.2">
      <c r="A139" s="34">
        <f t="shared" si="25"/>
        <v>0</v>
      </c>
      <c r="B139" s="34"/>
      <c r="C139" s="34">
        <f t="shared" si="26"/>
        <v>0</v>
      </c>
      <c r="D139" s="30" t="str" cm="1">
        <f t="array" ref="D139">IF(A139=0," ",IF('Metric Data'!AG128&gt;=1,_xlfn.XLOOKUP('Metric Data'!AG128,Metric_Incremental[Height],_xlfn.XLOOKUP('Cumulative Volumes Metric'!$F$4,Metric_Incremental[#Headers],Metric_Incremental[])),0))</f>
        <v xml:space="preserve"> </v>
      </c>
      <c r="E139" s="83" t="str" cm="1">
        <f t="array" ref="E139">IF(A139=0," ",IF('Metric Data'!AG128&gt;=1,_xlfn.XLOOKUP('Metric Data'!AG128,Metric_Incremental[Height],_xlfn.XLOOKUP('Cumulative Volumes Metric'!$F$4&amp;"EC",Metric_Incremental[#Headers],Metric_Incremental[])),0))</f>
        <v xml:space="preserve"> </v>
      </c>
      <c r="F139" s="30" t="str">
        <f t="shared" si="27"/>
        <v/>
      </c>
      <c r="G139" s="30" t="str">
        <f t="shared" si="14"/>
        <v/>
      </c>
      <c r="H139" s="30" t="str">
        <f>IF(A139=0,"",IF('Cumulative Volumes Metric'!$AQ$17=FALSE,J139,I139))</f>
        <v/>
      </c>
      <c r="I139" s="30" t="str">
        <f t="shared" si="15"/>
        <v/>
      </c>
      <c r="J139" s="30" t="str">
        <f t="shared" si="16"/>
        <v/>
      </c>
      <c r="K139" s="30" t="str">
        <f>IF(A139=0,"",IF('Cumulative Volumes Metric'!$AQ$17=FALSE,M139,L139))</f>
        <v/>
      </c>
      <c r="L139" s="30" t="str">
        <f t="shared" si="17"/>
        <v/>
      </c>
      <c r="M139" s="30" t="str">
        <f t="shared" si="18"/>
        <v/>
      </c>
      <c r="N139" s="30" t="str">
        <f>IF(($E$8/25.4)+45+($E$9/25.4)&gt;989,"FALSE",IF(A139="","",IF('Cumulative Volumes Metric'!$AQ$17=FALSE,P139,O139)))</f>
        <v/>
      </c>
      <c r="O139" s="30" t="str">
        <f t="shared" si="19"/>
        <v/>
      </c>
      <c r="P139" s="30" t="str">
        <f>IF(A139=0,"",IF('Cumulative Volumes Metric'!$AQ$17=FALSE,(U139*$E$4)+(V139*$E$5),O139))</f>
        <v/>
      </c>
      <c r="Q139" s="30" t="str">
        <f>IF(A139=0,"",(((25.4/1000)*'Metric Data'!$AC$4*'Metric Data'!$AC$5)-D139)*($E$6/100))</f>
        <v/>
      </c>
      <c r="R139" s="30" t="str">
        <f t="shared" si="20"/>
        <v/>
      </c>
      <c r="S139" s="30" t="str">
        <f>IF(A139=0,"",(((25.4/1000)*'Metric Data'!$AC$5*'Metric Data'!$AC$7)-E139)*($E$6/100))</f>
        <v/>
      </c>
      <c r="T139" s="30" t="str">
        <f t="shared" si="21"/>
        <v/>
      </c>
      <c r="U139" s="30" t="str">
        <f t="shared" si="22"/>
        <v/>
      </c>
      <c r="V139" s="30" t="str">
        <f t="shared" si="23"/>
        <v/>
      </c>
      <c r="W139" s="30" t="str">
        <f t="shared" si="24"/>
        <v/>
      </c>
      <c r="X139" s="32"/>
    </row>
    <row r="140" spans="1:24" x14ac:dyDescent="0.2">
      <c r="A140" s="34">
        <f t="shared" si="25"/>
        <v>0</v>
      </c>
      <c r="B140" s="34"/>
      <c r="C140" s="34">
        <f t="shared" si="26"/>
        <v>0</v>
      </c>
      <c r="D140" s="30" t="str" cm="1">
        <f t="array" ref="D140">IF(A140=0," ",IF('Metric Data'!AG129&gt;=1,_xlfn.XLOOKUP('Metric Data'!AG129,Metric_Incremental[Height],_xlfn.XLOOKUP('Cumulative Volumes Metric'!$F$4,Metric_Incremental[#Headers],Metric_Incremental[])),0))</f>
        <v xml:space="preserve"> </v>
      </c>
      <c r="E140" s="83" t="str" cm="1">
        <f t="array" ref="E140">IF(A140=0," ",IF('Metric Data'!AG129&gt;=1,_xlfn.XLOOKUP('Metric Data'!AG129,Metric_Incremental[Height],_xlfn.XLOOKUP('Cumulative Volumes Metric'!$F$4&amp;"EC",Metric_Incremental[#Headers],Metric_Incremental[])),0))</f>
        <v xml:space="preserve"> </v>
      </c>
      <c r="F140" s="30" t="str">
        <f t="shared" si="27"/>
        <v/>
      </c>
      <c r="G140" s="30" t="str">
        <f t="shared" si="14"/>
        <v/>
      </c>
      <c r="H140" s="30" t="str">
        <f>IF(A140=0,"",IF('Cumulative Volumes Metric'!$AQ$17=FALSE,J140,I140))</f>
        <v/>
      </c>
      <c r="I140" s="30" t="str">
        <f t="shared" si="15"/>
        <v/>
      </c>
      <c r="J140" s="30" t="str">
        <f t="shared" si="16"/>
        <v/>
      </c>
      <c r="K140" s="30" t="str">
        <f>IF(A140=0,"",IF('Cumulative Volumes Metric'!$AQ$17=FALSE,M140,L140))</f>
        <v/>
      </c>
      <c r="L140" s="30" t="str">
        <f t="shared" si="17"/>
        <v/>
      </c>
      <c r="M140" s="30" t="str">
        <f t="shared" si="18"/>
        <v/>
      </c>
      <c r="N140" s="30" t="str">
        <f>IF(($E$8/25.4)+45+($E$9/25.4)&gt;989,"FALSE",IF(A140="","",IF('Cumulative Volumes Metric'!$AQ$17=FALSE,P140,O140)))</f>
        <v/>
      </c>
      <c r="O140" s="30" t="str">
        <f t="shared" si="19"/>
        <v/>
      </c>
      <c r="P140" s="30" t="str">
        <f>IF(A140=0,"",IF('Cumulative Volumes Metric'!$AQ$17=FALSE,(U140*$E$4)+(V140*$E$5),O140))</f>
        <v/>
      </c>
      <c r="Q140" s="30" t="str">
        <f>IF(A140=0,"",(((25.4/1000)*'Metric Data'!$AC$4*'Metric Data'!$AC$5)-D140)*($E$6/100))</f>
        <v/>
      </c>
      <c r="R140" s="30" t="str">
        <f t="shared" si="20"/>
        <v/>
      </c>
      <c r="S140" s="30" t="str">
        <f>IF(A140=0,"",(((25.4/1000)*'Metric Data'!$AC$5*'Metric Data'!$AC$7)-E140)*($E$6/100))</f>
        <v/>
      </c>
      <c r="T140" s="30" t="str">
        <f t="shared" si="21"/>
        <v/>
      </c>
      <c r="U140" s="30" t="str">
        <f t="shared" si="22"/>
        <v/>
      </c>
      <c r="V140" s="30" t="str">
        <f t="shared" si="23"/>
        <v/>
      </c>
      <c r="W140" s="30" t="str">
        <f t="shared" si="24"/>
        <v/>
      </c>
      <c r="X140" s="32"/>
    </row>
    <row r="141" spans="1:24" x14ac:dyDescent="0.2">
      <c r="A141" s="34">
        <f t="shared" si="25"/>
        <v>0</v>
      </c>
      <c r="B141" s="34"/>
      <c r="C141" s="34">
        <f t="shared" si="26"/>
        <v>0</v>
      </c>
      <c r="D141" s="30" t="str" cm="1">
        <f t="array" ref="D141">IF(A141=0," ",IF('Metric Data'!AG130&gt;=1,_xlfn.XLOOKUP('Metric Data'!AG130,Metric_Incremental[Height],_xlfn.XLOOKUP('Cumulative Volumes Metric'!$F$4,Metric_Incremental[#Headers],Metric_Incremental[])),0))</f>
        <v xml:space="preserve"> </v>
      </c>
      <c r="E141" s="83" t="str" cm="1">
        <f t="array" ref="E141">IF(A141=0," ",IF('Metric Data'!AG130&gt;=1,_xlfn.XLOOKUP('Metric Data'!AG130,Metric_Incremental[Height],_xlfn.XLOOKUP('Cumulative Volumes Metric'!$F$4&amp;"EC",Metric_Incremental[#Headers],Metric_Incremental[])),0))</f>
        <v xml:space="preserve"> </v>
      </c>
      <c r="F141" s="30" t="str">
        <f t="shared" si="27"/>
        <v/>
      </c>
      <c r="G141" s="30" t="str">
        <f t="shared" si="14"/>
        <v/>
      </c>
      <c r="H141" s="30" t="str">
        <f>IF(A141=0,"",IF('Cumulative Volumes Metric'!$AQ$17=FALSE,J141,I141))</f>
        <v/>
      </c>
      <c r="I141" s="30" t="str">
        <f t="shared" si="15"/>
        <v/>
      </c>
      <c r="J141" s="30" t="str">
        <f t="shared" si="16"/>
        <v/>
      </c>
      <c r="K141" s="30" t="str">
        <f>IF(A141=0,"",IF('Cumulative Volumes Metric'!$AQ$17=FALSE,M141,L141))</f>
        <v/>
      </c>
      <c r="L141" s="30" t="str">
        <f t="shared" si="17"/>
        <v/>
      </c>
      <c r="M141" s="30" t="str">
        <f t="shared" si="18"/>
        <v/>
      </c>
      <c r="N141" s="30" t="str">
        <f>IF(($E$8/25.4)+45+($E$9/25.4)&gt;989,"FALSE",IF(A141="","",IF('Cumulative Volumes Metric'!$AQ$17=FALSE,P141,O141)))</f>
        <v/>
      </c>
      <c r="O141" s="30" t="str">
        <f t="shared" si="19"/>
        <v/>
      </c>
      <c r="P141" s="30" t="str">
        <f>IF(A141=0,"",IF('Cumulative Volumes Metric'!$AQ$17=FALSE,(U141*$E$4)+(V141*$E$5),O141))</f>
        <v/>
      </c>
      <c r="Q141" s="30" t="str">
        <f>IF(A141=0,"",(((25.4/1000)*'Metric Data'!$AC$4*'Metric Data'!$AC$5)-D141)*($E$6/100))</f>
        <v/>
      </c>
      <c r="R141" s="30" t="str">
        <f t="shared" si="20"/>
        <v/>
      </c>
      <c r="S141" s="30" t="str">
        <f>IF(A141=0,"",(((25.4/1000)*'Metric Data'!$AC$5*'Metric Data'!$AC$7)-E141)*($E$6/100))</f>
        <v/>
      </c>
      <c r="T141" s="30" t="str">
        <f t="shared" si="21"/>
        <v/>
      </c>
      <c r="U141" s="30" t="str">
        <f t="shared" si="22"/>
        <v/>
      </c>
      <c r="V141" s="30" t="str">
        <f t="shared" si="23"/>
        <v/>
      </c>
      <c r="W141" s="30" t="str">
        <f t="shared" si="24"/>
        <v/>
      </c>
      <c r="X141" s="32"/>
    </row>
    <row r="142" spans="1:24" x14ac:dyDescent="0.2">
      <c r="A142" s="34">
        <f t="shared" si="25"/>
        <v>0</v>
      </c>
      <c r="B142" s="34"/>
      <c r="C142" s="34">
        <f t="shared" si="26"/>
        <v>0</v>
      </c>
      <c r="D142" s="30" t="str" cm="1">
        <f t="array" ref="D142">IF(A142=0," ",IF('Metric Data'!AG131&gt;=1,_xlfn.XLOOKUP('Metric Data'!AG131,Metric_Incremental[Height],_xlfn.XLOOKUP('Cumulative Volumes Metric'!$F$4,Metric_Incremental[#Headers],Metric_Incremental[])),0))</f>
        <v xml:space="preserve"> </v>
      </c>
      <c r="E142" s="83" t="str" cm="1">
        <f t="array" ref="E142">IF(A142=0," ",IF('Metric Data'!AG131&gt;=1,_xlfn.XLOOKUP('Metric Data'!AG131,Metric_Incremental[Height],_xlfn.XLOOKUP('Cumulative Volumes Metric'!$F$4&amp;"EC",Metric_Incremental[#Headers],Metric_Incremental[])),0))</f>
        <v xml:space="preserve"> </v>
      </c>
      <c r="F142" s="30" t="str">
        <f t="shared" si="27"/>
        <v/>
      </c>
      <c r="G142" s="30" t="str">
        <f t="shared" ref="G142:G205" si="28">IF(A142=0,"",$E$5*E142)</f>
        <v/>
      </c>
      <c r="H142" s="30" t="str">
        <f>IF(A142=0,"",IF('Cumulative Volumes Metric'!$AQ$17=FALSE,J142,I142))</f>
        <v/>
      </c>
      <c r="I142" s="30" t="str">
        <f t="shared" ref="I142:I205" si="29">IF(A142=0,"",($E$6/100)*($E$10*(25.4/1000)-(F142+G142)))</f>
        <v/>
      </c>
      <c r="J142" s="30" t="str">
        <f t="shared" ref="J142:J205" si="30">IF(A142=0,"",R142+T142)</f>
        <v/>
      </c>
      <c r="K142" s="30" t="str">
        <f>IF(A142=0,"",IF('Cumulative Volumes Metric'!$AQ$17=FALSE,M142,L142))</f>
        <v/>
      </c>
      <c r="L142" s="30" t="str">
        <f t="shared" ref="L142:L205" si="31">IF(A142=0,"",I142+F142+G142)</f>
        <v/>
      </c>
      <c r="M142" s="30" t="str">
        <f t="shared" ref="M142:M205" si="32">IF(A142=0,"",F142+G142+J142)</f>
        <v/>
      </c>
      <c r="N142" s="30" t="str">
        <f>IF(($E$8/25.4)+45+($E$9/25.4)&gt;989,"FALSE",IF(A142="","",IF('Cumulative Volumes Metric'!$AQ$17=FALSE,P142,O142)))</f>
        <v/>
      </c>
      <c r="O142" s="30" t="str">
        <f t="shared" ref="O142:O205" si="33">IF(A142=0,"",IF(A142=1,L142,O143+L142))</f>
        <v/>
      </c>
      <c r="P142" s="30" t="str">
        <f>IF(A142=0,"",IF('Cumulative Volumes Metric'!$AQ$17=FALSE,(U142*$E$4)+(V142*$E$5),O142))</f>
        <v/>
      </c>
      <c r="Q142" s="30" t="str">
        <f>IF(A142=0,"",(((25.4/1000)*'Metric Data'!$AC$4*'Metric Data'!$AC$5)-D142)*($E$6/100))</f>
        <v/>
      </c>
      <c r="R142" s="30" t="str">
        <f t="shared" ref="R142:R205" si="34">IF(A142=0,"",Q142*$E$4)</f>
        <v/>
      </c>
      <c r="S142" s="30" t="str">
        <f>IF(A142=0,"",(((25.4/1000)*'Metric Data'!$AC$5*'Metric Data'!$AC$7)-E142)*($E$6/100))</f>
        <v/>
      </c>
      <c r="T142" s="30" t="str">
        <f t="shared" ref="T142:T205" si="35">IF(A142=0,"",S142*$E$5)</f>
        <v/>
      </c>
      <c r="U142" s="30" t="str">
        <f t="shared" ref="U142:U205" si="36">IF(A142=0,"",IF(A142=1,D142+Q142,U143+D142+Q142))</f>
        <v/>
      </c>
      <c r="V142" s="30" t="str">
        <f t="shared" ref="V142:V205" si="37">IF(A142=0,"",IF(A142=1,E142+S142,V143+E142+S142))</f>
        <v/>
      </c>
      <c r="W142" s="30" t="str">
        <f t="shared" ref="W142:W205" si="38">IF(A142=0,"",$E$7+C142/1000)</f>
        <v/>
      </c>
      <c r="X142" s="32"/>
    </row>
    <row r="143" spans="1:24" x14ac:dyDescent="0.2">
      <c r="A143" s="34">
        <f t="shared" ref="A143:A206" si="39">IF(A142=0,0,IF(A142=" ","",IF(A142-1&gt;0,A142-1,0)))</f>
        <v>0</v>
      </c>
      <c r="B143" s="34"/>
      <c r="C143" s="34">
        <f t="shared" ref="C143:C206" si="40">A143*25.4</f>
        <v>0</v>
      </c>
      <c r="D143" s="30" t="str" cm="1">
        <f t="array" ref="D143">IF(A143=0," ",IF('Metric Data'!AG132&gt;=1,_xlfn.XLOOKUP('Metric Data'!AG132,Metric_Incremental[Height],_xlfn.XLOOKUP('Cumulative Volumes Metric'!$F$4,Metric_Incremental[#Headers],Metric_Incremental[])),0))</f>
        <v xml:space="preserve"> </v>
      </c>
      <c r="E143" s="83" t="str" cm="1">
        <f t="array" ref="E143">IF(A143=0," ",IF('Metric Data'!AG132&gt;=1,_xlfn.XLOOKUP('Metric Data'!AG132,Metric_Incremental[Height],_xlfn.XLOOKUP('Cumulative Volumes Metric'!$F$4&amp;"EC",Metric_Incremental[#Headers],Metric_Incremental[])),0))</f>
        <v xml:space="preserve"> </v>
      </c>
      <c r="F143" s="30" t="str">
        <f t="shared" ref="F143:F206" si="41">IF(A143=0,"",$E$4*D143)</f>
        <v/>
      </c>
      <c r="G143" s="30" t="str">
        <f t="shared" si="28"/>
        <v/>
      </c>
      <c r="H143" s="30" t="str">
        <f>IF(A143=0,"",IF('Cumulative Volumes Metric'!$AQ$17=FALSE,J143,I143))</f>
        <v/>
      </c>
      <c r="I143" s="30" t="str">
        <f t="shared" si="29"/>
        <v/>
      </c>
      <c r="J143" s="30" t="str">
        <f t="shared" si="30"/>
        <v/>
      </c>
      <c r="K143" s="30" t="str">
        <f>IF(A143=0,"",IF('Cumulative Volumes Metric'!$AQ$17=FALSE,M143,L143))</f>
        <v/>
      </c>
      <c r="L143" s="30" t="str">
        <f t="shared" si="31"/>
        <v/>
      </c>
      <c r="M143" s="30" t="str">
        <f t="shared" si="32"/>
        <v/>
      </c>
      <c r="N143" s="30" t="str">
        <f>IF(($E$8/25.4)+45+($E$9/25.4)&gt;989,"FALSE",IF(A143="","",IF('Cumulative Volumes Metric'!$AQ$17=FALSE,P143,O143)))</f>
        <v/>
      </c>
      <c r="O143" s="30" t="str">
        <f t="shared" si="33"/>
        <v/>
      </c>
      <c r="P143" s="30" t="str">
        <f>IF(A143=0,"",IF('Cumulative Volumes Metric'!$AQ$17=FALSE,(U143*$E$4)+(V143*$E$5),O143))</f>
        <v/>
      </c>
      <c r="Q143" s="30" t="str">
        <f>IF(A143=0,"",(((25.4/1000)*'Metric Data'!$AC$4*'Metric Data'!$AC$5)-D143)*($E$6/100))</f>
        <v/>
      </c>
      <c r="R143" s="30" t="str">
        <f t="shared" si="34"/>
        <v/>
      </c>
      <c r="S143" s="30" t="str">
        <f>IF(A143=0,"",(((25.4/1000)*'Metric Data'!$AC$5*'Metric Data'!$AC$7)-E143)*($E$6/100))</f>
        <v/>
      </c>
      <c r="T143" s="30" t="str">
        <f t="shared" si="35"/>
        <v/>
      </c>
      <c r="U143" s="30" t="str">
        <f t="shared" si="36"/>
        <v/>
      </c>
      <c r="V143" s="30" t="str">
        <f t="shared" si="37"/>
        <v/>
      </c>
      <c r="W143" s="30" t="str">
        <f t="shared" si="38"/>
        <v/>
      </c>
      <c r="X143" s="32"/>
    </row>
    <row r="144" spans="1:24" x14ac:dyDescent="0.2">
      <c r="A144" s="34">
        <f t="shared" si="39"/>
        <v>0</v>
      </c>
      <c r="B144" s="34"/>
      <c r="C144" s="34">
        <f t="shared" si="40"/>
        <v>0</v>
      </c>
      <c r="D144" s="30" t="str" cm="1">
        <f t="array" ref="D144">IF(A144=0," ",IF('Metric Data'!AG133&gt;=1,_xlfn.XLOOKUP('Metric Data'!AG133,Metric_Incremental[Height],_xlfn.XLOOKUP('Cumulative Volumes Metric'!$F$4,Metric_Incremental[#Headers],Metric_Incremental[])),0))</f>
        <v xml:space="preserve"> </v>
      </c>
      <c r="E144" s="83" t="str" cm="1">
        <f t="array" ref="E144">IF(A144=0," ",IF('Metric Data'!AG133&gt;=1,_xlfn.XLOOKUP('Metric Data'!AG133,Metric_Incremental[Height],_xlfn.XLOOKUP('Cumulative Volumes Metric'!$F$4&amp;"EC",Metric_Incremental[#Headers],Metric_Incremental[])),0))</f>
        <v xml:space="preserve"> </v>
      </c>
      <c r="F144" s="30" t="str">
        <f t="shared" si="41"/>
        <v/>
      </c>
      <c r="G144" s="30" t="str">
        <f t="shared" si="28"/>
        <v/>
      </c>
      <c r="H144" s="30" t="str">
        <f>IF(A144=0,"",IF('Cumulative Volumes Metric'!$AQ$17=FALSE,J144,I144))</f>
        <v/>
      </c>
      <c r="I144" s="30" t="str">
        <f t="shared" si="29"/>
        <v/>
      </c>
      <c r="J144" s="30" t="str">
        <f t="shared" si="30"/>
        <v/>
      </c>
      <c r="K144" s="30" t="str">
        <f>IF(A144=0,"",IF('Cumulative Volumes Metric'!$AQ$17=FALSE,M144,L144))</f>
        <v/>
      </c>
      <c r="L144" s="30" t="str">
        <f t="shared" si="31"/>
        <v/>
      </c>
      <c r="M144" s="30" t="str">
        <f t="shared" si="32"/>
        <v/>
      </c>
      <c r="N144" s="30" t="str">
        <f>IF(($E$8/25.4)+45+($E$9/25.4)&gt;989,"FALSE",IF(A144="","",IF('Cumulative Volumes Metric'!$AQ$17=FALSE,P144,O144)))</f>
        <v/>
      </c>
      <c r="O144" s="30" t="str">
        <f t="shared" si="33"/>
        <v/>
      </c>
      <c r="P144" s="30" t="str">
        <f>IF(A144=0,"",IF('Cumulative Volumes Metric'!$AQ$17=FALSE,(U144*$E$4)+(V144*$E$5),O144))</f>
        <v/>
      </c>
      <c r="Q144" s="30" t="str">
        <f>IF(A144=0,"",(((25.4/1000)*'Metric Data'!$AC$4*'Metric Data'!$AC$5)-D144)*($E$6/100))</f>
        <v/>
      </c>
      <c r="R144" s="30" t="str">
        <f t="shared" si="34"/>
        <v/>
      </c>
      <c r="S144" s="30" t="str">
        <f>IF(A144=0,"",(((25.4/1000)*'Metric Data'!$AC$5*'Metric Data'!$AC$7)-E144)*($E$6/100))</f>
        <v/>
      </c>
      <c r="T144" s="30" t="str">
        <f t="shared" si="35"/>
        <v/>
      </c>
      <c r="U144" s="30" t="str">
        <f t="shared" si="36"/>
        <v/>
      </c>
      <c r="V144" s="30" t="str">
        <f t="shared" si="37"/>
        <v/>
      </c>
      <c r="W144" s="30" t="str">
        <f t="shared" si="38"/>
        <v/>
      </c>
      <c r="X144" s="32"/>
    </row>
    <row r="145" spans="1:24" x14ac:dyDescent="0.2">
      <c r="A145" s="34">
        <f t="shared" si="39"/>
        <v>0</v>
      </c>
      <c r="B145" s="34"/>
      <c r="C145" s="34">
        <f t="shared" si="40"/>
        <v>0</v>
      </c>
      <c r="D145" s="30" t="str" cm="1">
        <f t="array" ref="D145">IF(A145=0," ",IF('Metric Data'!AG134&gt;=1,_xlfn.XLOOKUP('Metric Data'!AG134,Metric_Incremental[Height],_xlfn.XLOOKUP('Cumulative Volumes Metric'!$F$4,Metric_Incremental[#Headers],Metric_Incremental[])),0))</f>
        <v xml:space="preserve"> </v>
      </c>
      <c r="E145" s="83" t="str" cm="1">
        <f t="array" ref="E145">IF(A145=0," ",IF('Metric Data'!AG134&gt;=1,_xlfn.XLOOKUP('Metric Data'!AG134,Metric_Incremental[Height],_xlfn.XLOOKUP('Cumulative Volumes Metric'!$F$4&amp;"EC",Metric_Incremental[#Headers],Metric_Incremental[])),0))</f>
        <v xml:space="preserve"> </v>
      </c>
      <c r="F145" s="30" t="str">
        <f t="shared" si="41"/>
        <v/>
      </c>
      <c r="G145" s="30" t="str">
        <f t="shared" si="28"/>
        <v/>
      </c>
      <c r="H145" s="30" t="str">
        <f>IF(A145=0,"",IF('Cumulative Volumes Metric'!$AQ$17=FALSE,J145,I145))</f>
        <v/>
      </c>
      <c r="I145" s="30" t="str">
        <f t="shared" si="29"/>
        <v/>
      </c>
      <c r="J145" s="30" t="str">
        <f t="shared" si="30"/>
        <v/>
      </c>
      <c r="K145" s="30" t="str">
        <f>IF(A145=0,"",IF('Cumulative Volumes Metric'!$AQ$17=FALSE,M145,L145))</f>
        <v/>
      </c>
      <c r="L145" s="30" t="str">
        <f t="shared" si="31"/>
        <v/>
      </c>
      <c r="M145" s="30" t="str">
        <f t="shared" si="32"/>
        <v/>
      </c>
      <c r="N145" s="30" t="str">
        <f>IF(($E$8/25.4)+45+($E$9/25.4)&gt;989,"FALSE",IF(A145="","",IF('Cumulative Volumes Metric'!$AQ$17=FALSE,P145,O145)))</f>
        <v/>
      </c>
      <c r="O145" s="30" t="str">
        <f t="shared" si="33"/>
        <v/>
      </c>
      <c r="P145" s="30" t="str">
        <f>IF(A145=0,"",IF('Cumulative Volumes Metric'!$AQ$17=FALSE,(U145*$E$4)+(V145*$E$5),O145))</f>
        <v/>
      </c>
      <c r="Q145" s="30" t="str">
        <f>IF(A145=0,"",(((25.4/1000)*'Metric Data'!$AC$4*'Metric Data'!$AC$5)-D145)*($E$6/100))</f>
        <v/>
      </c>
      <c r="R145" s="30" t="str">
        <f t="shared" si="34"/>
        <v/>
      </c>
      <c r="S145" s="30" t="str">
        <f>IF(A145=0,"",(((25.4/1000)*'Metric Data'!$AC$5*'Metric Data'!$AC$7)-E145)*($E$6/100))</f>
        <v/>
      </c>
      <c r="T145" s="30" t="str">
        <f t="shared" si="35"/>
        <v/>
      </c>
      <c r="U145" s="30" t="str">
        <f t="shared" si="36"/>
        <v/>
      </c>
      <c r="V145" s="30" t="str">
        <f t="shared" si="37"/>
        <v/>
      </c>
      <c r="W145" s="30" t="str">
        <f t="shared" si="38"/>
        <v/>
      </c>
      <c r="X145" s="32"/>
    </row>
    <row r="146" spans="1:24" x14ac:dyDescent="0.2">
      <c r="A146" s="34">
        <f t="shared" si="39"/>
        <v>0</v>
      </c>
      <c r="B146" s="34"/>
      <c r="C146" s="34">
        <f t="shared" si="40"/>
        <v>0</v>
      </c>
      <c r="D146" s="30" t="str" cm="1">
        <f t="array" ref="D146">IF(A146=0," ",IF('Metric Data'!AG135&gt;=1,_xlfn.XLOOKUP('Metric Data'!AG135,Metric_Incremental[Height],_xlfn.XLOOKUP('Cumulative Volumes Metric'!$F$4,Metric_Incremental[#Headers],Metric_Incremental[])),0))</f>
        <v xml:space="preserve"> </v>
      </c>
      <c r="E146" s="83" t="str" cm="1">
        <f t="array" ref="E146">IF(A146=0," ",IF('Metric Data'!AG135&gt;=1,_xlfn.XLOOKUP('Metric Data'!AG135,Metric_Incremental[Height],_xlfn.XLOOKUP('Cumulative Volumes Metric'!$F$4&amp;"EC",Metric_Incremental[#Headers],Metric_Incremental[])),0))</f>
        <v xml:space="preserve"> </v>
      </c>
      <c r="F146" s="30" t="str">
        <f t="shared" si="41"/>
        <v/>
      </c>
      <c r="G146" s="30" t="str">
        <f t="shared" si="28"/>
        <v/>
      </c>
      <c r="H146" s="30" t="str">
        <f>IF(A146=0,"",IF('Cumulative Volumes Metric'!$AQ$17=FALSE,J146,I146))</f>
        <v/>
      </c>
      <c r="I146" s="30" t="str">
        <f t="shared" si="29"/>
        <v/>
      </c>
      <c r="J146" s="30" t="str">
        <f t="shared" si="30"/>
        <v/>
      </c>
      <c r="K146" s="30" t="str">
        <f>IF(A146=0,"",IF('Cumulative Volumes Metric'!$AQ$17=FALSE,M146,L146))</f>
        <v/>
      </c>
      <c r="L146" s="30" t="str">
        <f t="shared" si="31"/>
        <v/>
      </c>
      <c r="M146" s="30" t="str">
        <f t="shared" si="32"/>
        <v/>
      </c>
      <c r="N146" s="30" t="str">
        <f>IF(($E$8/25.4)+45+($E$9/25.4)&gt;989,"FALSE",IF(A146="","",IF('Cumulative Volumes Metric'!$AQ$17=FALSE,P146,O146)))</f>
        <v/>
      </c>
      <c r="O146" s="30" t="str">
        <f t="shared" si="33"/>
        <v/>
      </c>
      <c r="P146" s="30" t="str">
        <f>IF(A146=0,"",IF('Cumulative Volumes Metric'!$AQ$17=FALSE,(U146*$E$4)+(V146*$E$5),O146))</f>
        <v/>
      </c>
      <c r="Q146" s="30" t="str">
        <f>IF(A146=0,"",(((25.4/1000)*'Metric Data'!$AC$4*'Metric Data'!$AC$5)-D146)*($E$6/100))</f>
        <v/>
      </c>
      <c r="R146" s="30" t="str">
        <f t="shared" si="34"/>
        <v/>
      </c>
      <c r="S146" s="30" t="str">
        <f>IF(A146=0,"",(((25.4/1000)*'Metric Data'!$AC$5*'Metric Data'!$AC$7)-E146)*($E$6/100))</f>
        <v/>
      </c>
      <c r="T146" s="30" t="str">
        <f t="shared" si="35"/>
        <v/>
      </c>
      <c r="U146" s="30" t="str">
        <f t="shared" si="36"/>
        <v/>
      </c>
      <c r="V146" s="30" t="str">
        <f t="shared" si="37"/>
        <v/>
      </c>
      <c r="W146" s="30" t="str">
        <f t="shared" si="38"/>
        <v/>
      </c>
      <c r="X146" s="32"/>
    </row>
    <row r="147" spans="1:24" x14ac:dyDescent="0.2">
      <c r="A147" s="34">
        <f t="shared" si="39"/>
        <v>0</v>
      </c>
      <c r="B147" s="34"/>
      <c r="C147" s="34">
        <f t="shared" si="40"/>
        <v>0</v>
      </c>
      <c r="D147" s="30" t="str" cm="1">
        <f t="array" ref="D147">IF(A147=0," ",IF('Metric Data'!AG136&gt;=1,_xlfn.XLOOKUP('Metric Data'!AG136,Metric_Incremental[Height],_xlfn.XLOOKUP('Cumulative Volumes Metric'!$F$4,Metric_Incremental[#Headers],Metric_Incremental[])),0))</f>
        <v xml:space="preserve"> </v>
      </c>
      <c r="E147" s="83" t="str" cm="1">
        <f t="array" ref="E147">IF(A147=0," ",IF('Metric Data'!AG136&gt;=1,_xlfn.XLOOKUP('Metric Data'!AG136,Metric_Incremental[Height],_xlfn.XLOOKUP('Cumulative Volumes Metric'!$F$4&amp;"EC",Metric_Incremental[#Headers],Metric_Incremental[])),0))</f>
        <v xml:space="preserve"> </v>
      </c>
      <c r="F147" s="30" t="str">
        <f t="shared" si="41"/>
        <v/>
      </c>
      <c r="G147" s="30" t="str">
        <f t="shared" si="28"/>
        <v/>
      </c>
      <c r="H147" s="30" t="str">
        <f>IF(A147=0,"",IF('Cumulative Volumes Metric'!$AQ$17=FALSE,J147,I147))</f>
        <v/>
      </c>
      <c r="I147" s="30" t="str">
        <f t="shared" si="29"/>
        <v/>
      </c>
      <c r="J147" s="30" t="str">
        <f t="shared" si="30"/>
        <v/>
      </c>
      <c r="K147" s="30" t="str">
        <f>IF(A147=0,"",IF('Cumulative Volumes Metric'!$AQ$17=FALSE,M147,L147))</f>
        <v/>
      </c>
      <c r="L147" s="30" t="str">
        <f t="shared" si="31"/>
        <v/>
      </c>
      <c r="M147" s="30" t="str">
        <f t="shared" si="32"/>
        <v/>
      </c>
      <c r="N147" s="30" t="str">
        <f>IF(($E$8/25.4)+45+($E$9/25.4)&gt;989,"FALSE",IF(A147="","",IF('Cumulative Volumes Metric'!$AQ$17=FALSE,P147,O147)))</f>
        <v/>
      </c>
      <c r="O147" s="30" t="str">
        <f t="shared" si="33"/>
        <v/>
      </c>
      <c r="P147" s="30" t="str">
        <f>IF(A147=0,"",IF('Cumulative Volumes Metric'!$AQ$17=FALSE,(U147*$E$4)+(V147*$E$5),O147))</f>
        <v/>
      </c>
      <c r="Q147" s="30" t="str">
        <f>IF(A147=0,"",(((25.4/1000)*'Metric Data'!$AC$4*'Metric Data'!$AC$5)-D147)*($E$6/100))</f>
        <v/>
      </c>
      <c r="R147" s="30" t="str">
        <f t="shared" si="34"/>
        <v/>
      </c>
      <c r="S147" s="30" t="str">
        <f>IF(A147=0,"",(((25.4/1000)*'Metric Data'!$AC$5*'Metric Data'!$AC$7)-E147)*($E$6/100))</f>
        <v/>
      </c>
      <c r="T147" s="30" t="str">
        <f t="shared" si="35"/>
        <v/>
      </c>
      <c r="U147" s="30" t="str">
        <f t="shared" si="36"/>
        <v/>
      </c>
      <c r="V147" s="30" t="str">
        <f t="shared" si="37"/>
        <v/>
      </c>
      <c r="W147" s="30" t="str">
        <f t="shared" si="38"/>
        <v/>
      </c>
      <c r="X147" s="32"/>
    </row>
    <row r="148" spans="1:24" x14ac:dyDescent="0.2">
      <c r="A148" s="34">
        <f t="shared" si="39"/>
        <v>0</v>
      </c>
      <c r="B148" s="34"/>
      <c r="C148" s="34">
        <f t="shared" si="40"/>
        <v>0</v>
      </c>
      <c r="D148" s="30" t="str" cm="1">
        <f t="array" ref="D148">IF(A148=0," ",IF('Metric Data'!AG137&gt;=1,_xlfn.XLOOKUP('Metric Data'!AG137,Metric_Incremental[Height],_xlfn.XLOOKUP('Cumulative Volumes Metric'!$F$4,Metric_Incremental[#Headers],Metric_Incremental[])),0))</f>
        <v xml:space="preserve"> </v>
      </c>
      <c r="E148" s="83" t="str" cm="1">
        <f t="array" ref="E148">IF(A148=0," ",IF('Metric Data'!AG137&gt;=1,_xlfn.XLOOKUP('Metric Data'!AG137,Metric_Incremental[Height],_xlfn.XLOOKUP('Cumulative Volumes Metric'!$F$4&amp;"EC",Metric_Incremental[#Headers],Metric_Incremental[])),0))</f>
        <v xml:space="preserve"> </v>
      </c>
      <c r="F148" s="30" t="str">
        <f t="shared" si="41"/>
        <v/>
      </c>
      <c r="G148" s="30" t="str">
        <f t="shared" si="28"/>
        <v/>
      </c>
      <c r="H148" s="30" t="str">
        <f>IF(A148=0,"",IF('Cumulative Volumes Metric'!$AQ$17=FALSE,J148,I148))</f>
        <v/>
      </c>
      <c r="I148" s="30" t="str">
        <f t="shared" si="29"/>
        <v/>
      </c>
      <c r="J148" s="30" t="str">
        <f t="shared" si="30"/>
        <v/>
      </c>
      <c r="K148" s="30" t="str">
        <f>IF(A148=0,"",IF('Cumulative Volumes Metric'!$AQ$17=FALSE,M148,L148))</f>
        <v/>
      </c>
      <c r="L148" s="30" t="str">
        <f t="shared" si="31"/>
        <v/>
      </c>
      <c r="M148" s="30" t="str">
        <f t="shared" si="32"/>
        <v/>
      </c>
      <c r="N148" s="30" t="str">
        <f>IF(($E$8/25.4)+45+($E$9/25.4)&gt;989,"FALSE",IF(A148="","",IF('Cumulative Volumes Metric'!$AQ$17=FALSE,P148,O148)))</f>
        <v/>
      </c>
      <c r="O148" s="30" t="str">
        <f t="shared" si="33"/>
        <v/>
      </c>
      <c r="P148" s="30" t="str">
        <f>IF(A148=0,"",IF('Cumulative Volumes Metric'!$AQ$17=FALSE,(U148*$E$4)+(V148*$E$5),O148))</f>
        <v/>
      </c>
      <c r="Q148" s="30" t="str">
        <f>IF(A148=0,"",(((25.4/1000)*'Metric Data'!$AC$4*'Metric Data'!$AC$5)-D148)*($E$6/100))</f>
        <v/>
      </c>
      <c r="R148" s="30" t="str">
        <f t="shared" si="34"/>
        <v/>
      </c>
      <c r="S148" s="30" t="str">
        <f>IF(A148=0,"",(((25.4/1000)*'Metric Data'!$AC$5*'Metric Data'!$AC$7)-E148)*($E$6/100))</f>
        <v/>
      </c>
      <c r="T148" s="30" t="str">
        <f t="shared" si="35"/>
        <v/>
      </c>
      <c r="U148" s="30" t="str">
        <f t="shared" si="36"/>
        <v/>
      </c>
      <c r="V148" s="30" t="str">
        <f t="shared" si="37"/>
        <v/>
      </c>
      <c r="W148" s="30" t="str">
        <f t="shared" si="38"/>
        <v/>
      </c>
      <c r="X148" s="32"/>
    </row>
    <row r="149" spans="1:24" x14ac:dyDescent="0.2">
      <c r="A149" s="34">
        <f t="shared" si="39"/>
        <v>0</v>
      </c>
      <c r="B149" s="34"/>
      <c r="C149" s="34">
        <f t="shared" si="40"/>
        <v>0</v>
      </c>
      <c r="D149" s="30" t="str" cm="1">
        <f t="array" ref="D149">IF(A149=0," ",IF('Metric Data'!AG138&gt;=1,_xlfn.XLOOKUP('Metric Data'!AG138,Metric_Incremental[Height],_xlfn.XLOOKUP('Cumulative Volumes Metric'!$F$4,Metric_Incremental[#Headers],Metric_Incremental[])),0))</f>
        <v xml:space="preserve"> </v>
      </c>
      <c r="E149" s="83" t="str" cm="1">
        <f t="array" ref="E149">IF(A149=0," ",IF('Metric Data'!AG138&gt;=1,_xlfn.XLOOKUP('Metric Data'!AG138,Metric_Incremental[Height],_xlfn.XLOOKUP('Cumulative Volumes Metric'!$F$4&amp;"EC",Metric_Incremental[#Headers],Metric_Incremental[])),0))</f>
        <v xml:space="preserve"> </v>
      </c>
      <c r="F149" s="30" t="str">
        <f t="shared" si="41"/>
        <v/>
      </c>
      <c r="G149" s="30" t="str">
        <f t="shared" si="28"/>
        <v/>
      </c>
      <c r="H149" s="30" t="str">
        <f>IF(A149=0,"",IF('Cumulative Volumes Metric'!$AQ$17=FALSE,J149,I149))</f>
        <v/>
      </c>
      <c r="I149" s="30" t="str">
        <f t="shared" si="29"/>
        <v/>
      </c>
      <c r="J149" s="30" t="str">
        <f t="shared" si="30"/>
        <v/>
      </c>
      <c r="K149" s="30" t="str">
        <f>IF(A149=0,"",IF('Cumulative Volumes Metric'!$AQ$17=FALSE,M149,L149))</f>
        <v/>
      </c>
      <c r="L149" s="30" t="str">
        <f t="shared" si="31"/>
        <v/>
      </c>
      <c r="M149" s="30" t="str">
        <f t="shared" si="32"/>
        <v/>
      </c>
      <c r="N149" s="30" t="str">
        <f>IF(($E$8/25.4)+45+($E$9/25.4)&gt;989,"FALSE",IF(A149="","",IF('Cumulative Volumes Metric'!$AQ$17=FALSE,P149,O149)))</f>
        <v/>
      </c>
      <c r="O149" s="30" t="str">
        <f t="shared" si="33"/>
        <v/>
      </c>
      <c r="P149" s="30" t="str">
        <f>IF(A149=0,"",IF('Cumulative Volumes Metric'!$AQ$17=FALSE,(U149*$E$4)+(V149*$E$5),O149))</f>
        <v/>
      </c>
      <c r="Q149" s="30" t="str">
        <f>IF(A149=0,"",(((25.4/1000)*'Metric Data'!$AC$4*'Metric Data'!$AC$5)-D149)*($E$6/100))</f>
        <v/>
      </c>
      <c r="R149" s="30" t="str">
        <f t="shared" si="34"/>
        <v/>
      </c>
      <c r="S149" s="30" t="str">
        <f>IF(A149=0,"",(((25.4/1000)*'Metric Data'!$AC$5*'Metric Data'!$AC$7)-E149)*($E$6/100))</f>
        <v/>
      </c>
      <c r="T149" s="30" t="str">
        <f t="shared" si="35"/>
        <v/>
      </c>
      <c r="U149" s="30" t="str">
        <f t="shared" si="36"/>
        <v/>
      </c>
      <c r="V149" s="30" t="str">
        <f t="shared" si="37"/>
        <v/>
      </c>
      <c r="W149" s="30" t="str">
        <f t="shared" si="38"/>
        <v/>
      </c>
      <c r="X149" s="32"/>
    </row>
    <row r="150" spans="1:24" x14ac:dyDescent="0.2">
      <c r="A150" s="34">
        <f t="shared" si="39"/>
        <v>0</v>
      </c>
      <c r="B150" s="34"/>
      <c r="C150" s="34">
        <f t="shared" si="40"/>
        <v>0</v>
      </c>
      <c r="D150" s="30" t="str" cm="1">
        <f t="array" ref="D150">IF(A150=0," ",IF('Metric Data'!AG139&gt;=1,_xlfn.XLOOKUP('Metric Data'!AG139,Metric_Incremental[Height],_xlfn.XLOOKUP('Cumulative Volumes Metric'!$F$4,Metric_Incremental[#Headers],Metric_Incremental[])),0))</f>
        <v xml:space="preserve"> </v>
      </c>
      <c r="E150" s="83" t="str" cm="1">
        <f t="array" ref="E150">IF(A150=0," ",IF('Metric Data'!AG139&gt;=1,_xlfn.XLOOKUP('Metric Data'!AG139,Metric_Incremental[Height],_xlfn.XLOOKUP('Cumulative Volumes Metric'!$F$4&amp;"EC",Metric_Incremental[#Headers],Metric_Incremental[])),0))</f>
        <v xml:space="preserve"> </v>
      </c>
      <c r="F150" s="30" t="str">
        <f t="shared" si="41"/>
        <v/>
      </c>
      <c r="G150" s="30" t="str">
        <f t="shared" si="28"/>
        <v/>
      </c>
      <c r="H150" s="30" t="str">
        <f>IF(A150=0,"",IF('Cumulative Volumes Metric'!$AQ$17=FALSE,J150,I150))</f>
        <v/>
      </c>
      <c r="I150" s="30" t="str">
        <f t="shared" si="29"/>
        <v/>
      </c>
      <c r="J150" s="30" t="str">
        <f t="shared" si="30"/>
        <v/>
      </c>
      <c r="K150" s="30" t="str">
        <f>IF(A150=0,"",IF('Cumulative Volumes Metric'!$AQ$17=FALSE,M150,L150))</f>
        <v/>
      </c>
      <c r="L150" s="30" t="str">
        <f t="shared" si="31"/>
        <v/>
      </c>
      <c r="M150" s="30" t="str">
        <f t="shared" si="32"/>
        <v/>
      </c>
      <c r="N150" s="30" t="str">
        <f>IF(($E$8/25.4)+45+($E$9/25.4)&gt;989,"FALSE",IF(A150="","",IF('Cumulative Volumes Metric'!$AQ$17=FALSE,P150,O150)))</f>
        <v/>
      </c>
      <c r="O150" s="30" t="str">
        <f t="shared" si="33"/>
        <v/>
      </c>
      <c r="P150" s="30" t="str">
        <f>IF(A150=0,"",IF('Cumulative Volumes Metric'!$AQ$17=FALSE,(U150*$E$4)+(V150*$E$5),O150))</f>
        <v/>
      </c>
      <c r="Q150" s="30" t="str">
        <f>IF(A150=0,"",(((25.4/1000)*'Metric Data'!$AC$4*'Metric Data'!$AC$5)-D150)*($E$6/100))</f>
        <v/>
      </c>
      <c r="R150" s="30" t="str">
        <f t="shared" si="34"/>
        <v/>
      </c>
      <c r="S150" s="30" t="str">
        <f>IF(A150=0,"",(((25.4/1000)*'Metric Data'!$AC$5*'Metric Data'!$AC$7)-E150)*($E$6/100))</f>
        <v/>
      </c>
      <c r="T150" s="30" t="str">
        <f t="shared" si="35"/>
        <v/>
      </c>
      <c r="U150" s="30" t="str">
        <f t="shared" si="36"/>
        <v/>
      </c>
      <c r="V150" s="30" t="str">
        <f t="shared" si="37"/>
        <v/>
      </c>
      <c r="W150" s="30" t="str">
        <f t="shared" si="38"/>
        <v/>
      </c>
      <c r="X150" s="32"/>
    </row>
    <row r="151" spans="1:24" x14ac:dyDescent="0.2">
      <c r="A151" s="34">
        <f t="shared" si="39"/>
        <v>0</v>
      </c>
      <c r="B151" s="34"/>
      <c r="C151" s="34">
        <f t="shared" si="40"/>
        <v>0</v>
      </c>
      <c r="D151" s="30" t="str" cm="1">
        <f t="array" ref="D151">IF(A151=0," ",IF('Metric Data'!AG140&gt;=1,_xlfn.XLOOKUP('Metric Data'!AG140,Metric_Incremental[Height],_xlfn.XLOOKUP('Cumulative Volumes Metric'!$F$4,Metric_Incremental[#Headers],Metric_Incremental[])),0))</f>
        <v xml:space="preserve"> </v>
      </c>
      <c r="E151" s="83" t="str" cm="1">
        <f t="array" ref="E151">IF(A151=0," ",IF('Metric Data'!AG140&gt;=1,_xlfn.XLOOKUP('Metric Data'!AG140,Metric_Incremental[Height],_xlfn.XLOOKUP('Cumulative Volumes Metric'!$F$4&amp;"EC",Metric_Incremental[#Headers],Metric_Incremental[])),0))</f>
        <v xml:space="preserve"> </v>
      </c>
      <c r="F151" s="30" t="str">
        <f t="shared" si="41"/>
        <v/>
      </c>
      <c r="G151" s="30" t="str">
        <f t="shared" si="28"/>
        <v/>
      </c>
      <c r="H151" s="30" t="str">
        <f>IF(A151=0,"",IF('Cumulative Volumes Metric'!$AQ$17=FALSE,J151,I151))</f>
        <v/>
      </c>
      <c r="I151" s="30" t="str">
        <f t="shared" si="29"/>
        <v/>
      </c>
      <c r="J151" s="30" t="str">
        <f t="shared" si="30"/>
        <v/>
      </c>
      <c r="K151" s="30" t="str">
        <f>IF(A151=0,"",IF('Cumulative Volumes Metric'!$AQ$17=FALSE,M151,L151))</f>
        <v/>
      </c>
      <c r="L151" s="30" t="str">
        <f t="shared" si="31"/>
        <v/>
      </c>
      <c r="M151" s="30" t="str">
        <f t="shared" si="32"/>
        <v/>
      </c>
      <c r="N151" s="30" t="str">
        <f>IF(($E$8/25.4)+45+($E$9/25.4)&gt;989,"FALSE",IF(A151="","",IF('Cumulative Volumes Metric'!$AQ$17=FALSE,P151,O151)))</f>
        <v/>
      </c>
      <c r="O151" s="30" t="str">
        <f t="shared" si="33"/>
        <v/>
      </c>
      <c r="P151" s="30" t="str">
        <f>IF(A151=0,"",IF('Cumulative Volumes Metric'!$AQ$17=FALSE,(U151*$E$4)+(V151*$E$5),O151))</f>
        <v/>
      </c>
      <c r="Q151" s="30" t="str">
        <f>IF(A151=0,"",(((25.4/1000)*'Metric Data'!$AC$4*'Metric Data'!$AC$5)-D151)*($E$6/100))</f>
        <v/>
      </c>
      <c r="R151" s="30" t="str">
        <f t="shared" si="34"/>
        <v/>
      </c>
      <c r="S151" s="30" t="str">
        <f>IF(A151=0,"",(((25.4/1000)*'Metric Data'!$AC$5*'Metric Data'!$AC$7)-E151)*($E$6/100))</f>
        <v/>
      </c>
      <c r="T151" s="30" t="str">
        <f t="shared" si="35"/>
        <v/>
      </c>
      <c r="U151" s="30" t="str">
        <f t="shared" si="36"/>
        <v/>
      </c>
      <c r="V151" s="30" t="str">
        <f t="shared" si="37"/>
        <v/>
      </c>
      <c r="W151" s="30" t="str">
        <f t="shared" si="38"/>
        <v/>
      </c>
      <c r="X151" s="32"/>
    </row>
    <row r="152" spans="1:24" x14ac:dyDescent="0.2">
      <c r="A152" s="34">
        <f t="shared" si="39"/>
        <v>0</v>
      </c>
      <c r="B152" s="34"/>
      <c r="C152" s="34">
        <f t="shared" si="40"/>
        <v>0</v>
      </c>
      <c r="D152" s="30" t="str" cm="1">
        <f t="array" ref="D152">IF(A152=0," ",IF('Metric Data'!AG141&gt;=1,_xlfn.XLOOKUP('Metric Data'!AG141,Metric_Incremental[Height],_xlfn.XLOOKUP('Cumulative Volumes Metric'!$F$4,Metric_Incremental[#Headers],Metric_Incremental[])),0))</f>
        <v xml:space="preserve"> </v>
      </c>
      <c r="E152" s="83" t="str" cm="1">
        <f t="array" ref="E152">IF(A152=0," ",IF('Metric Data'!AG141&gt;=1,_xlfn.XLOOKUP('Metric Data'!AG141,Metric_Incremental[Height],_xlfn.XLOOKUP('Cumulative Volumes Metric'!$F$4&amp;"EC",Metric_Incremental[#Headers],Metric_Incremental[])),0))</f>
        <v xml:space="preserve"> </v>
      </c>
      <c r="F152" s="30" t="str">
        <f t="shared" si="41"/>
        <v/>
      </c>
      <c r="G152" s="30" t="str">
        <f t="shared" si="28"/>
        <v/>
      </c>
      <c r="H152" s="30" t="str">
        <f>IF(A152=0,"",IF('Cumulative Volumes Metric'!$AQ$17=FALSE,J152,I152))</f>
        <v/>
      </c>
      <c r="I152" s="30" t="str">
        <f t="shared" si="29"/>
        <v/>
      </c>
      <c r="J152" s="30" t="str">
        <f t="shared" si="30"/>
        <v/>
      </c>
      <c r="K152" s="30" t="str">
        <f>IF(A152=0,"",IF('Cumulative Volumes Metric'!$AQ$17=FALSE,M152,L152))</f>
        <v/>
      </c>
      <c r="L152" s="30" t="str">
        <f t="shared" si="31"/>
        <v/>
      </c>
      <c r="M152" s="30" t="str">
        <f t="shared" si="32"/>
        <v/>
      </c>
      <c r="N152" s="30" t="str">
        <f>IF(($E$8/25.4)+45+($E$9/25.4)&gt;989,"FALSE",IF(A152="","",IF('Cumulative Volumes Metric'!$AQ$17=FALSE,P152,O152)))</f>
        <v/>
      </c>
      <c r="O152" s="30" t="str">
        <f t="shared" si="33"/>
        <v/>
      </c>
      <c r="P152" s="30" t="str">
        <f>IF(A152=0,"",IF('Cumulative Volumes Metric'!$AQ$17=FALSE,(U152*$E$4)+(V152*$E$5),O152))</f>
        <v/>
      </c>
      <c r="Q152" s="30" t="str">
        <f>IF(A152=0,"",(((25.4/1000)*'Metric Data'!$AC$4*'Metric Data'!$AC$5)-D152)*($E$6/100))</f>
        <v/>
      </c>
      <c r="R152" s="30" t="str">
        <f t="shared" si="34"/>
        <v/>
      </c>
      <c r="S152" s="30" t="str">
        <f>IF(A152=0,"",(((25.4/1000)*'Metric Data'!$AC$5*'Metric Data'!$AC$7)-E152)*($E$6/100))</f>
        <v/>
      </c>
      <c r="T152" s="30" t="str">
        <f t="shared" si="35"/>
        <v/>
      </c>
      <c r="U152" s="30" t="str">
        <f t="shared" si="36"/>
        <v/>
      </c>
      <c r="V152" s="30" t="str">
        <f t="shared" si="37"/>
        <v/>
      </c>
      <c r="W152" s="30" t="str">
        <f t="shared" si="38"/>
        <v/>
      </c>
      <c r="X152" s="32"/>
    </row>
    <row r="153" spans="1:24" x14ac:dyDescent="0.2">
      <c r="A153" s="34">
        <f t="shared" si="39"/>
        <v>0</v>
      </c>
      <c r="B153" s="34"/>
      <c r="C153" s="34">
        <f t="shared" si="40"/>
        <v>0</v>
      </c>
      <c r="D153" s="30" t="str" cm="1">
        <f t="array" ref="D153">IF(A153=0," ",IF('Metric Data'!AG142&gt;=1,_xlfn.XLOOKUP('Metric Data'!AG142,Metric_Incremental[Height],_xlfn.XLOOKUP('Cumulative Volumes Metric'!$F$4,Metric_Incremental[#Headers],Metric_Incremental[])),0))</f>
        <v xml:space="preserve"> </v>
      </c>
      <c r="E153" s="83" t="str" cm="1">
        <f t="array" ref="E153">IF(A153=0," ",IF('Metric Data'!AG142&gt;=1,_xlfn.XLOOKUP('Metric Data'!AG142,Metric_Incremental[Height],_xlfn.XLOOKUP('Cumulative Volumes Metric'!$F$4&amp;"EC",Metric_Incremental[#Headers],Metric_Incremental[])),0))</f>
        <v xml:space="preserve"> </v>
      </c>
      <c r="F153" s="30" t="str">
        <f t="shared" si="41"/>
        <v/>
      </c>
      <c r="G153" s="30" t="str">
        <f t="shared" si="28"/>
        <v/>
      </c>
      <c r="H153" s="30" t="str">
        <f>IF(A153=0,"",IF('Cumulative Volumes Metric'!$AQ$17=FALSE,J153,I153))</f>
        <v/>
      </c>
      <c r="I153" s="30" t="str">
        <f t="shared" si="29"/>
        <v/>
      </c>
      <c r="J153" s="30" t="str">
        <f t="shared" si="30"/>
        <v/>
      </c>
      <c r="K153" s="30" t="str">
        <f>IF(A153=0,"",IF('Cumulative Volumes Metric'!$AQ$17=FALSE,M153,L153))</f>
        <v/>
      </c>
      <c r="L153" s="30" t="str">
        <f t="shared" si="31"/>
        <v/>
      </c>
      <c r="M153" s="30" t="str">
        <f t="shared" si="32"/>
        <v/>
      </c>
      <c r="N153" s="30" t="str">
        <f>IF(($E$8/25.4)+45+($E$9/25.4)&gt;989,"FALSE",IF(A153="","",IF('Cumulative Volumes Metric'!$AQ$17=FALSE,P153,O153)))</f>
        <v/>
      </c>
      <c r="O153" s="30" t="str">
        <f t="shared" si="33"/>
        <v/>
      </c>
      <c r="P153" s="30" t="str">
        <f>IF(A153=0,"",IF('Cumulative Volumes Metric'!$AQ$17=FALSE,(U153*$E$4)+(V153*$E$5),O153))</f>
        <v/>
      </c>
      <c r="Q153" s="30" t="str">
        <f>IF(A153=0,"",(((25.4/1000)*'Metric Data'!$AC$4*'Metric Data'!$AC$5)-D153)*($E$6/100))</f>
        <v/>
      </c>
      <c r="R153" s="30" t="str">
        <f t="shared" si="34"/>
        <v/>
      </c>
      <c r="S153" s="30" t="str">
        <f>IF(A153=0,"",(((25.4/1000)*'Metric Data'!$AC$5*'Metric Data'!$AC$7)-E153)*($E$6/100))</f>
        <v/>
      </c>
      <c r="T153" s="30" t="str">
        <f t="shared" si="35"/>
        <v/>
      </c>
      <c r="U153" s="30" t="str">
        <f t="shared" si="36"/>
        <v/>
      </c>
      <c r="V153" s="30" t="str">
        <f t="shared" si="37"/>
        <v/>
      </c>
      <c r="W153" s="30" t="str">
        <f t="shared" si="38"/>
        <v/>
      </c>
      <c r="X153" s="32"/>
    </row>
    <row r="154" spans="1:24" x14ac:dyDescent="0.2">
      <c r="A154" s="34">
        <f t="shared" si="39"/>
        <v>0</v>
      </c>
      <c r="B154" s="34"/>
      <c r="C154" s="34">
        <f t="shared" si="40"/>
        <v>0</v>
      </c>
      <c r="D154" s="30" t="str" cm="1">
        <f t="array" ref="D154">IF(A154=0," ",IF('Metric Data'!AG143&gt;=1,_xlfn.XLOOKUP('Metric Data'!AG143,Metric_Incremental[Height],_xlfn.XLOOKUP('Cumulative Volumes Metric'!$F$4,Metric_Incremental[#Headers],Metric_Incremental[])),0))</f>
        <v xml:space="preserve"> </v>
      </c>
      <c r="E154" s="83" t="str" cm="1">
        <f t="array" ref="E154">IF(A154=0," ",IF('Metric Data'!AG143&gt;=1,_xlfn.XLOOKUP('Metric Data'!AG143,Metric_Incremental[Height],_xlfn.XLOOKUP('Cumulative Volumes Metric'!$F$4&amp;"EC",Metric_Incremental[#Headers],Metric_Incremental[])),0))</f>
        <v xml:space="preserve"> </v>
      </c>
      <c r="F154" s="30" t="str">
        <f t="shared" si="41"/>
        <v/>
      </c>
      <c r="G154" s="30" t="str">
        <f t="shared" si="28"/>
        <v/>
      </c>
      <c r="H154" s="30" t="str">
        <f>IF(A154=0,"",IF('Cumulative Volumes Metric'!$AQ$17=FALSE,J154,I154))</f>
        <v/>
      </c>
      <c r="I154" s="30" t="str">
        <f t="shared" si="29"/>
        <v/>
      </c>
      <c r="J154" s="30" t="str">
        <f t="shared" si="30"/>
        <v/>
      </c>
      <c r="K154" s="30" t="str">
        <f>IF(A154=0,"",IF('Cumulative Volumes Metric'!$AQ$17=FALSE,M154,L154))</f>
        <v/>
      </c>
      <c r="L154" s="30" t="str">
        <f t="shared" si="31"/>
        <v/>
      </c>
      <c r="M154" s="30" t="str">
        <f t="shared" si="32"/>
        <v/>
      </c>
      <c r="N154" s="30" t="str">
        <f>IF(($E$8/25.4)+45+($E$9/25.4)&gt;989,"FALSE",IF(A154="","",IF('Cumulative Volumes Metric'!$AQ$17=FALSE,P154,O154)))</f>
        <v/>
      </c>
      <c r="O154" s="30" t="str">
        <f t="shared" si="33"/>
        <v/>
      </c>
      <c r="P154" s="30" t="str">
        <f>IF(A154=0,"",IF('Cumulative Volumes Metric'!$AQ$17=FALSE,(U154*$E$4)+(V154*$E$5),O154))</f>
        <v/>
      </c>
      <c r="Q154" s="30" t="str">
        <f>IF(A154=0,"",(((25.4/1000)*'Metric Data'!$AC$4*'Metric Data'!$AC$5)-D154)*($E$6/100))</f>
        <v/>
      </c>
      <c r="R154" s="30" t="str">
        <f t="shared" si="34"/>
        <v/>
      </c>
      <c r="S154" s="30" t="str">
        <f>IF(A154=0,"",(((25.4/1000)*'Metric Data'!$AC$5*'Metric Data'!$AC$7)-E154)*($E$6/100))</f>
        <v/>
      </c>
      <c r="T154" s="30" t="str">
        <f t="shared" si="35"/>
        <v/>
      </c>
      <c r="U154" s="30" t="str">
        <f t="shared" si="36"/>
        <v/>
      </c>
      <c r="V154" s="30" t="str">
        <f t="shared" si="37"/>
        <v/>
      </c>
      <c r="W154" s="30" t="str">
        <f t="shared" si="38"/>
        <v/>
      </c>
      <c r="X154" s="32"/>
    </row>
    <row r="155" spans="1:24" x14ac:dyDescent="0.2">
      <c r="A155" s="34">
        <f t="shared" si="39"/>
        <v>0</v>
      </c>
      <c r="B155" s="34"/>
      <c r="C155" s="34">
        <f t="shared" si="40"/>
        <v>0</v>
      </c>
      <c r="D155" s="30" t="str" cm="1">
        <f t="array" ref="D155">IF(A155=0," ",IF('Metric Data'!AG144&gt;=1,_xlfn.XLOOKUP('Metric Data'!AG144,Metric_Incremental[Height],_xlfn.XLOOKUP('Cumulative Volumes Metric'!$F$4,Metric_Incremental[#Headers],Metric_Incremental[])),0))</f>
        <v xml:space="preserve"> </v>
      </c>
      <c r="E155" s="83" t="str" cm="1">
        <f t="array" ref="E155">IF(A155=0," ",IF('Metric Data'!AG144&gt;=1,_xlfn.XLOOKUP('Metric Data'!AG144,Metric_Incremental[Height],_xlfn.XLOOKUP('Cumulative Volumes Metric'!$F$4&amp;"EC",Metric_Incremental[#Headers],Metric_Incremental[])),0))</f>
        <v xml:space="preserve"> </v>
      </c>
      <c r="F155" s="30" t="str">
        <f t="shared" si="41"/>
        <v/>
      </c>
      <c r="G155" s="30" t="str">
        <f t="shared" si="28"/>
        <v/>
      </c>
      <c r="H155" s="30" t="str">
        <f>IF(A155=0,"",IF('Cumulative Volumes Metric'!$AQ$17=FALSE,J155,I155))</f>
        <v/>
      </c>
      <c r="I155" s="30" t="str">
        <f t="shared" si="29"/>
        <v/>
      </c>
      <c r="J155" s="30" t="str">
        <f t="shared" si="30"/>
        <v/>
      </c>
      <c r="K155" s="30" t="str">
        <f>IF(A155=0,"",IF('Cumulative Volumes Metric'!$AQ$17=FALSE,M155,L155))</f>
        <v/>
      </c>
      <c r="L155" s="30" t="str">
        <f t="shared" si="31"/>
        <v/>
      </c>
      <c r="M155" s="30" t="str">
        <f t="shared" si="32"/>
        <v/>
      </c>
      <c r="N155" s="30" t="str">
        <f>IF(($E$8/25.4)+45+($E$9/25.4)&gt;989,"FALSE",IF(A155="","",IF('Cumulative Volumes Metric'!$AQ$17=FALSE,P155,O155)))</f>
        <v/>
      </c>
      <c r="O155" s="30" t="str">
        <f t="shared" si="33"/>
        <v/>
      </c>
      <c r="P155" s="30" t="str">
        <f>IF(A155=0,"",IF('Cumulative Volumes Metric'!$AQ$17=FALSE,(U155*$E$4)+(V155*$E$5),O155))</f>
        <v/>
      </c>
      <c r="Q155" s="30" t="str">
        <f>IF(A155=0,"",(((25.4/1000)*'Metric Data'!$AC$4*'Metric Data'!$AC$5)-D155)*($E$6/100))</f>
        <v/>
      </c>
      <c r="R155" s="30" t="str">
        <f t="shared" si="34"/>
        <v/>
      </c>
      <c r="S155" s="30" t="str">
        <f>IF(A155=0,"",(((25.4/1000)*'Metric Data'!$AC$5*'Metric Data'!$AC$7)-E155)*($E$6/100))</f>
        <v/>
      </c>
      <c r="T155" s="30" t="str">
        <f t="shared" si="35"/>
        <v/>
      </c>
      <c r="U155" s="30" t="str">
        <f t="shared" si="36"/>
        <v/>
      </c>
      <c r="V155" s="30" t="str">
        <f t="shared" si="37"/>
        <v/>
      </c>
      <c r="W155" s="30" t="str">
        <f t="shared" si="38"/>
        <v/>
      </c>
      <c r="X155" s="32"/>
    </row>
    <row r="156" spans="1:24" x14ac:dyDescent="0.2">
      <c r="A156" s="34">
        <f t="shared" si="39"/>
        <v>0</v>
      </c>
      <c r="B156" s="34"/>
      <c r="C156" s="34">
        <f t="shared" si="40"/>
        <v>0</v>
      </c>
      <c r="D156" s="30" t="str" cm="1">
        <f t="array" ref="D156">IF(A156=0," ",IF('Metric Data'!AG145&gt;=1,_xlfn.XLOOKUP('Metric Data'!AG145,Metric_Incremental[Height],_xlfn.XLOOKUP('Cumulative Volumes Metric'!$F$4,Metric_Incremental[#Headers],Metric_Incremental[])),0))</f>
        <v xml:space="preserve"> </v>
      </c>
      <c r="E156" s="83" t="str" cm="1">
        <f t="array" ref="E156">IF(A156=0," ",IF('Metric Data'!AG145&gt;=1,_xlfn.XLOOKUP('Metric Data'!AG145,Metric_Incremental[Height],_xlfn.XLOOKUP('Cumulative Volumes Metric'!$F$4&amp;"EC",Metric_Incremental[#Headers],Metric_Incremental[])),0))</f>
        <v xml:space="preserve"> </v>
      </c>
      <c r="F156" s="30" t="str">
        <f t="shared" si="41"/>
        <v/>
      </c>
      <c r="G156" s="30" t="str">
        <f t="shared" si="28"/>
        <v/>
      </c>
      <c r="H156" s="30" t="str">
        <f>IF(A156=0,"",IF('Cumulative Volumes Metric'!$AQ$17=FALSE,J156,I156))</f>
        <v/>
      </c>
      <c r="I156" s="30" t="str">
        <f t="shared" si="29"/>
        <v/>
      </c>
      <c r="J156" s="30" t="str">
        <f t="shared" si="30"/>
        <v/>
      </c>
      <c r="K156" s="30" t="str">
        <f>IF(A156=0,"",IF('Cumulative Volumes Metric'!$AQ$17=FALSE,M156,L156))</f>
        <v/>
      </c>
      <c r="L156" s="30" t="str">
        <f t="shared" si="31"/>
        <v/>
      </c>
      <c r="M156" s="30" t="str">
        <f t="shared" si="32"/>
        <v/>
      </c>
      <c r="N156" s="30" t="str">
        <f>IF(($E$8/25.4)+45+($E$9/25.4)&gt;989,"FALSE",IF(A156="","",IF('Cumulative Volumes Metric'!$AQ$17=FALSE,P156,O156)))</f>
        <v/>
      </c>
      <c r="O156" s="30" t="str">
        <f t="shared" si="33"/>
        <v/>
      </c>
      <c r="P156" s="30" t="str">
        <f>IF(A156=0,"",IF('Cumulative Volumes Metric'!$AQ$17=FALSE,(U156*$E$4)+(V156*$E$5),O156))</f>
        <v/>
      </c>
      <c r="Q156" s="30" t="str">
        <f>IF(A156=0,"",(((25.4/1000)*'Metric Data'!$AC$4*'Metric Data'!$AC$5)-D156)*($E$6/100))</f>
        <v/>
      </c>
      <c r="R156" s="30" t="str">
        <f t="shared" si="34"/>
        <v/>
      </c>
      <c r="S156" s="30" t="str">
        <f>IF(A156=0,"",(((25.4/1000)*'Metric Data'!$AC$5*'Metric Data'!$AC$7)-E156)*($E$6/100))</f>
        <v/>
      </c>
      <c r="T156" s="30" t="str">
        <f t="shared" si="35"/>
        <v/>
      </c>
      <c r="U156" s="30" t="str">
        <f t="shared" si="36"/>
        <v/>
      </c>
      <c r="V156" s="30" t="str">
        <f t="shared" si="37"/>
        <v/>
      </c>
      <c r="W156" s="30" t="str">
        <f t="shared" si="38"/>
        <v/>
      </c>
      <c r="X156" s="32"/>
    </row>
    <row r="157" spans="1:24" x14ac:dyDescent="0.2">
      <c r="A157" s="34">
        <f t="shared" si="39"/>
        <v>0</v>
      </c>
      <c r="B157" s="34"/>
      <c r="C157" s="34">
        <f t="shared" si="40"/>
        <v>0</v>
      </c>
      <c r="D157" s="30" t="str" cm="1">
        <f t="array" ref="D157">IF(A157=0," ",IF('Metric Data'!AG146&gt;=1,_xlfn.XLOOKUP('Metric Data'!AG146,Metric_Incremental[Height],_xlfn.XLOOKUP('Cumulative Volumes Metric'!$F$4,Metric_Incremental[#Headers],Metric_Incremental[])),0))</f>
        <v xml:space="preserve"> </v>
      </c>
      <c r="E157" s="83" t="str" cm="1">
        <f t="array" ref="E157">IF(A157=0," ",IF('Metric Data'!AG146&gt;=1,_xlfn.XLOOKUP('Metric Data'!AG146,Metric_Incremental[Height],_xlfn.XLOOKUP('Cumulative Volumes Metric'!$F$4&amp;"EC",Metric_Incremental[#Headers],Metric_Incremental[])),0))</f>
        <v xml:space="preserve"> </v>
      </c>
      <c r="F157" s="30" t="str">
        <f t="shared" si="41"/>
        <v/>
      </c>
      <c r="G157" s="30" t="str">
        <f t="shared" si="28"/>
        <v/>
      </c>
      <c r="H157" s="30" t="str">
        <f>IF(A157=0,"",IF('Cumulative Volumes Metric'!$AQ$17=FALSE,J157,I157))</f>
        <v/>
      </c>
      <c r="I157" s="30" t="str">
        <f t="shared" si="29"/>
        <v/>
      </c>
      <c r="J157" s="30" t="str">
        <f t="shared" si="30"/>
        <v/>
      </c>
      <c r="K157" s="30" t="str">
        <f>IF(A157=0,"",IF('Cumulative Volumes Metric'!$AQ$17=FALSE,M157,L157))</f>
        <v/>
      </c>
      <c r="L157" s="30" t="str">
        <f t="shared" si="31"/>
        <v/>
      </c>
      <c r="M157" s="30" t="str">
        <f t="shared" si="32"/>
        <v/>
      </c>
      <c r="N157" s="30" t="str">
        <f>IF(($E$8/25.4)+45+($E$9/25.4)&gt;989,"FALSE",IF(A157="","",IF('Cumulative Volumes Metric'!$AQ$17=FALSE,P157,O157)))</f>
        <v/>
      </c>
      <c r="O157" s="30" t="str">
        <f t="shared" si="33"/>
        <v/>
      </c>
      <c r="P157" s="30" t="str">
        <f>IF(A157=0,"",IF('Cumulative Volumes Metric'!$AQ$17=FALSE,(U157*$E$4)+(V157*$E$5),O157))</f>
        <v/>
      </c>
      <c r="Q157" s="30" t="str">
        <f>IF(A157=0,"",(((25.4/1000)*'Metric Data'!$AC$4*'Metric Data'!$AC$5)-D157)*($E$6/100))</f>
        <v/>
      </c>
      <c r="R157" s="30" t="str">
        <f t="shared" si="34"/>
        <v/>
      </c>
      <c r="S157" s="30" t="str">
        <f>IF(A157=0,"",(((25.4/1000)*'Metric Data'!$AC$5*'Metric Data'!$AC$7)-E157)*($E$6/100))</f>
        <v/>
      </c>
      <c r="T157" s="30" t="str">
        <f t="shared" si="35"/>
        <v/>
      </c>
      <c r="U157" s="30" t="str">
        <f t="shared" si="36"/>
        <v/>
      </c>
      <c r="V157" s="30" t="str">
        <f t="shared" si="37"/>
        <v/>
      </c>
      <c r="W157" s="30" t="str">
        <f t="shared" si="38"/>
        <v/>
      </c>
      <c r="X157" s="32"/>
    </row>
    <row r="158" spans="1:24" x14ac:dyDescent="0.2">
      <c r="A158" s="34">
        <f t="shared" si="39"/>
        <v>0</v>
      </c>
      <c r="B158" s="34"/>
      <c r="C158" s="34">
        <f t="shared" si="40"/>
        <v>0</v>
      </c>
      <c r="D158" s="30" t="str" cm="1">
        <f t="array" ref="D158">IF(A158=0," ",IF('Metric Data'!AG147&gt;=1,_xlfn.XLOOKUP('Metric Data'!AG147,Metric_Incremental[Height],_xlfn.XLOOKUP('Cumulative Volumes Metric'!$F$4,Metric_Incremental[#Headers],Metric_Incremental[])),0))</f>
        <v xml:space="preserve"> </v>
      </c>
      <c r="E158" s="83" t="str" cm="1">
        <f t="array" ref="E158">IF(A158=0," ",IF('Metric Data'!AG147&gt;=1,_xlfn.XLOOKUP('Metric Data'!AG147,Metric_Incremental[Height],_xlfn.XLOOKUP('Cumulative Volumes Metric'!$F$4&amp;"EC",Metric_Incremental[#Headers],Metric_Incremental[])),0))</f>
        <v xml:space="preserve"> </v>
      </c>
      <c r="F158" s="30" t="str">
        <f t="shared" si="41"/>
        <v/>
      </c>
      <c r="G158" s="30" t="str">
        <f t="shared" si="28"/>
        <v/>
      </c>
      <c r="H158" s="30" t="str">
        <f>IF(A158=0,"",IF('Cumulative Volumes Metric'!$AQ$17=FALSE,J158,I158))</f>
        <v/>
      </c>
      <c r="I158" s="30" t="str">
        <f t="shared" si="29"/>
        <v/>
      </c>
      <c r="J158" s="30" t="str">
        <f t="shared" si="30"/>
        <v/>
      </c>
      <c r="K158" s="30" t="str">
        <f>IF(A158=0,"",IF('Cumulative Volumes Metric'!$AQ$17=FALSE,M158,L158))</f>
        <v/>
      </c>
      <c r="L158" s="30" t="str">
        <f t="shared" si="31"/>
        <v/>
      </c>
      <c r="M158" s="30" t="str">
        <f t="shared" si="32"/>
        <v/>
      </c>
      <c r="N158" s="30" t="str">
        <f>IF(($E$8/25.4)+45+($E$9/25.4)&gt;989,"FALSE",IF(A158="","",IF('Cumulative Volumes Metric'!$AQ$17=FALSE,P158,O158)))</f>
        <v/>
      </c>
      <c r="O158" s="30" t="str">
        <f t="shared" si="33"/>
        <v/>
      </c>
      <c r="P158" s="30" t="str">
        <f>IF(A158=0,"",IF('Cumulative Volumes Metric'!$AQ$17=FALSE,(U158*$E$4)+(V158*$E$5),O158))</f>
        <v/>
      </c>
      <c r="Q158" s="30" t="str">
        <f>IF(A158=0,"",(((25.4/1000)*'Metric Data'!$AC$4*'Metric Data'!$AC$5)-D158)*($E$6/100))</f>
        <v/>
      </c>
      <c r="R158" s="30" t="str">
        <f t="shared" si="34"/>
        <v/>
      </c>
      <c r="S158" s="30" t="str">
        <f>IF(A158=0,"",(((25.4/1000)*'Metric Data'!$AC$5*'Metric Data'!$AC$7)-E158)*($E$6/100))</f>
        <v/>
      </c>
      <c r="T158" s="30" t="str">
        <f t="shared" si="35"/>
        <v/>
      </c>
      <c r="U158" s="30" t="str">
        <f t="shared" si="36"/>
        <v/>
      </c>
      <c r="V158" s="30" t="str">
        <f t="shared" si="37"/>
        <v/>
      </c>
      <c r="W158" s="30" t="str">
        <f t="shared" si="38"/>
        <v/>
      </c>
      <c r="X158" s="32"/>
    </row>
    <row r="159" spans="1:24" x14ac:dyDescent="0.2">
      <c r="A159" s="34">
        <f t="shared" si="39"/>
        <v>0</v>
      </c>
      <c r="B159" s="34"/>
      <c r="C159" s="34">
        <f t="shared" si="40"/>
        <v>0</v>
      </c>
      <c r="D159" s="30" t="str" cm="1">
        <f t="array" ref="D159">IF(A159=0," ",IF('Metric Data'!AG148&gt;=1,_xlfn.XLOOKUP('Metric Data'!AG148,Metric_Incremental[Height],_xlfn.XLOOKUP('Cumulative Volumes Metric'!$F$4,Metric_Incremental[#Headers],Metric_Incremental[])),0))</f>
        <v xml:space="preserve"> </v>
      </c>
      <c r="E159" s="83" t="str" cm="1">
        <f t="array" ref="E159">IF(A159=0," ",IF('Metric Data'!AG148&gt;=1,_xlfn.XLOOKUP('Metric Data'!AG148,Metric_Incremental[Height],_xlfn.XLOOKUP('Cumulative Volumes Metric'!$F$4&amp;"EC",Metric_Incremental[#Headers],Metric_Incremental[])),0))</f>
        <v xml:space="preserve"> </v>
      </c>
      <c r="F159" s="30" t="str">
        <f t="shared" si="41"/>
        <v/>
      </c>
      <c r="G159" s="30" t="str">
        <f t="shared" si="28"/>
        <v/>
      </c>
      <c r="H159" s="30" t="str">
        <f>IF(A159=0,"",IF('Cumulative Volumes Metric'!$AQ$17=FALSE,J159,I159))</f>
        <v/>
      </c>
      <c r="I159" s="30" t="str">
        <f t="shared" si="29"/>
        <v/>
      </c>
      <c r="J159" s="30" t="str">
        <f t="shared" si="30"/>
        <v/>
      </c>
      <c r="K159" s="30" t="str">
        <f>IF(A159=0,"",IF('Cumulative Volumes Metric'!$AQ$17=FALSE,M159,L159))</f>
        <v/>
      </c>
      <c r="L159" s="30" t="str">
        <f t="shared" si="31"/>
        <v/>
      </c>
      <c r="M159" s="30" t="str">
        <f t="shared" si="32"/>
        <v/>
      </c>
      <c r="N159" s="30" t="str">
        <f>IF(($E$8/25.4)+45+($E$9/25.4)&gt;989,"FALSE",IF(A159="","",IF('Cumulative Volumes Metric'!$AQ$17=FALSE,P159,O159)))</f>
        <v/>
      </c>
      <c r="O159" s="30" t="str">
        <f t="shared" si="33"/>
        <v/>
      </c>
      <c r="P159" s="30" t="str">
        <f>IF(A159=0,"",IF('Cumulative Volumes Metric'!$AQ$17=FALSE,(U159*$E$4)+(V159*$E$5),O159))</f>
        <v/>
      </c>
      <c r="Q159" s="30" t="str">
        <f>IF(A159=0,"",(((25.4/1000)*'Metric Data'!$AC$4*'Metric Data'!$AC$5)-D159)*($E$6/100))</f>
        <v/>
      </c>
      <c r="R159" s="30" t="str">
        <f t="shared" si="34"/>
        <v/>
      </c>
      <c r="S159" s="30" t="str">
        <f>IF(A159=0,"",(((25.4/1000)*'Metric Data'!$AC$5*'Metric Data'!$AC$7)-E159)*($E$6/100))</f>
        <v/>
      </c>
      <c r="T159" s="30" t="str">
        <f t="shared" si="35"/>
        <v/>
      </c>
      <c r="U159" s="30" t="str">
        <f t="shared" si="36"/>
        <v/>
      </c>
      <c r="V159" s="30" t="str">
        <f t="shared" si="37"/>
        <v/>
      </c>
      <c r="W159" s="30" t="str">
        <f t="shared" si="38"/>
        <v/>
      </c>
      <c r="X159" s="32"/>
    </row>
    <row r="160" spans="1:24" x14ac:dyDescent="0.2">
      <c r="A160" s="34">
        <f t="shared" si="39"/>
        <v>0</v>
      </c>
      <c r="B160" s="34"/>
      <c r="C160" s="34">
        <f t="shared" si="40"/>
        <v>0</v>
      </c>
      <c r="D160" s="30" t="str" cm="1">
        <f t="array" ref="D160">IF(A160=0," ",IF('Metric Data'!AG149&gt;=1,_xlfn.XLOOKUP('Metric Data'!AG149,Metric_Incremental[Height],_xlfn.XLOOKUP('Cumulative Volumes Metric'!$F$4,Metric_Incremental[#Headers],Metric_Incremental[])),0))</f>
        <v xml:space="preserve"> </v>
      </c>
      <c r="E160" s="83" t="str" cm="1">
        <f t="array" ref="E160">IF(A160=0," ",IF('Metric Data'!AG149&gt;=1,_xlfn.XLOOKUP('Metric Data'!AG149,Metric_Incremental[Height],_xlfn.XLOOKUP('Cumulative Volumes Metric'!$F$4&amp;"EC",Metric_Incremental[#Headers],Metric_Incremental[])),0))</f>
        <v xml:space="preserve"> </v>
      </c>
      <c r="F160" s="30" t="str">
        <f t="shared" si="41"/>
        <v/>
      </c>
      <c r="G160" s="30" t="str">
        <f t="shared" si="28"/>
        <v/>
      </c>
      <c r="H160" s="30" t="str">
        <f>IF(A160=0,"",IF('Cumulative Volumes Metric'!$AQ$17=FALSE,J160,I160))</f>
        <v/>
      </c>
      <c r="I160" s="30" t="str">
        <f t="shared" si="29"/>
        <v/>
      </c>
      <c r="J160" s="30" t="str">
        <f t="shared" si="30"/>
        <v/>
      </c>
      <c r="K160" s="30" t="str">
        <f>IF(A160=0,"",IF('Cumulative Volumes Metric'!$AQ$17=FALSE,M160,L160))</f>
        <v/>
      </c>
      <c r="L160" s="30" t="str">
        <f t="shared" si="31"/>
        <v/>
      </c>
      <c r="M160" s="30" t="str">
        <f t="shared" si="32"/>
        <v/>
      </c>
      <c r="N160" s="30" t="str">
        <f>IF(($E$8/25.4)+45+($E$9/25.4)&gt;989,"FALSE",IF(A160="","",IF('Cumulative Volumes Metric'!$AQ$17=FALSE,P160,O160)))</f>
        <v/>
      </c>
      <c r="O160" s="30" t="str">
        <f t="shared" si="33"/>
        <v/>
      </c>
      <c r="P160" s="30" t="str">
        <f>IF(A160=0,"",IF('Cumulative Volumes Metric'!$AQ$17=FALSE,(U160*$E$4)+(V160*$E$5),O160))</f>
        <v/>
      </c>
      <c r="Q160" s="30" t="str">
        <f>IF(A160=0,"",(((25.4/1000)*'Metric Data'!$AC$4*'Metric Data'!$AC$5)-D160)*($E$6/100))</f>
        <v/>
      </c>
      <c r="R160" s="30" t="str">
        <f t="shared" si="34"/>
        <v/>
      </c>
      <c r="S160" s="30" t="str">
        <f>IF(A160=0,"",(((25.4/1000)*'Metric Data'!$AC$5*'Metric Data'!$AC$7)-E160)*($E$6/100))</f>
        <v/>
      </c>
      <c r="T160" s="30" t="str">
        <f t="shared" si="35"/>
        <v/>
      </c>
      <c r="U160" s="30" t="str">
        <f t="shared" si="36"/>
        <v/>
      </c>
      <c r="V160" s="30" t="str">
        <f t="shared" si="37"/>
        <v/>
      </c>
      <c r="W160" s="30" t="str">
        <f t="shared" si="38"/>
        <v/>
      </c>
      <c r="X160" s="32"/>
    </row>
    <row r="161" spans="1:24" x14ac:dyDescent="0.2">
      <c r="A161" s="34">
        <f t="shared" si="39"/>
        <v>0</v>
      </c>
      <c r="B161" s="34"/>
      <c r="C161" s="34">
        <f t="shared" si="40"/>
        <v>0</v>
      </c>
      <c r="D161" s="30" t="str" cm="1">
        <f t="array" ref="D161">IF(A161=0," ",IF('Metric Data'!AG150&gt;=1,_xlfn.XLOOKUP('Metric Data'!AG150,Metric_Incremental[Height],_xlfn.XLOOKUP('Cumulative Volumes Metric'!$F$4,Metric_Incremental[#Headers],Metric_Incremental[])),0))</f>
        <v xml:space="preserve"> </v>
      </c>
      <c r="E161" s="83" t="str" cm="1">
        <f t="array" ref="E161">IF(A161=0," ",IF('Metric Data'!AG150&gt;=1,_xlfn.XLOOKUP('Metric Data'!AG150,Metric_Incremental[Height],_xlfn.XLOOKUP('Cumulative Volumes Metric'!$F$4&amp;"EC",Metric_Incremental[#Headers],Metric_Incremental[])),0))</f>
        <v xml:space="preserve"> </v>
      </c>
      <c r="F161" s="30" t="str">
        <f t="shared" si="41"/>
        <v/>
      </c>
      <c r="G161" s="30" t="str">
        <f t="shared" si="28"/>
        <v/>
      </c>
      <c r="H161" s="30" t="str">
        <f>IF(A161=0,"",IF('Cumulative Volumes Metric'!$AQ$17=FALSE,J161,I161))</f>
        <v/>
      </c>
      <c r="I161" s="30" t="str">
        <f t="shared" si="29"/>
        <v/>
      </c>
      <c r="J161" s="30" t="str">
        <f t="shared" si="30"/>
        <v/>
      </c>
      <c r="K161" s="30" t="str">
        <f>IF(A161=0,"",IF('Cumulative Volumes Metric'!$AQ$17=FALSE,M161,L161))</f>
        <v/>
      </c>
      <c r="L161" s="30" t="str">
        <f t="shared" si="31"/>
        <v/>
      </c>
      <c r="M161" s="30" t="str">
        <f t="shared" si="32"/>
        <v/>
      </c>
      <c r="N161" s="30" t="str">
        <f>IF(($E$8/25.4)+45+($E$9/25.4)&gt;989,"FALSE",IF(A161="","",IF('Cumulative Volumes Metric'!$AQ$17=FALSE,P161,O161)))</f>
        <v/>
      </c>
      <c r="O161" s="30" t="str">
        <f t="shared" si="33"/>
        <v/>
      </c>
      <c r="P161" s="30" t="str">
        <f>IF(A161=0,"",IF('Cumulative Volumes Metric'!$AQ$17=FALSE,(U161*$E$4)+(V161*$E$5),O161))</f>
        <v/>
      </c>
      <c r="Q161" s="30" t="str">
        <f>IF(A161=0,"",(((25.4/1000)*'Metric Data'!$AC$4*'Metric Data'!$AC$5)-D161)*($E$6/100))</f>
        <v/>
      </c>
      <c r="R161" s="30" t="str">
        <f t="shared" si="34"/>
        <v/>
      </c>
      <c r="S161" s="30" t="str">
        <f>IF(A161=0,"",(((25.4/1000)*'Metric Data'!$AC$5*'Metric Data'!$AC$7)-E161)*($E$6/100))</f>
        <v/>
      </c>
      <c r="T161" s="30" t="str">
        <f t="shared" si="35"/>
        <v/>
      </c>
      <c r="U161" s="30" t="str">
        <f t="shared" si="36"/>
        <v/>
      </c>
      <c r="V161" s="30" t="str">
        <f t="shared" si="37"/>
        <v/>
      </c>
      <c r="W161" s="30" t="str">
        <f t="shared" si="38"/>
        <v/>
      </c>
      <c r="X161" s="32"/>
    </row>
    <row r="162" spans="1:24" x14ac:dyDescent="0.2">
      <c r="A162" s="34">
        <f t="shared" si="39"/>
        <v>0</v>
      </c>
      <c r="B162" s="34"/>
      <c r="C162" s="34">
        <f t="shared" si="40"/>
        <v>0</v>
      </c>
      <c r="D162" s="30" t="str" cm="1">
        <f t="array" ref="D162">IF(A162=0," ",IF('Metric Data'!AG151&gt;=1,_xlfn.XLOOKUP('Metric Data'!AG151,Metric_Incremental[Height],_xlfn.XLOOKUP('Cumulative Volumes Metric'!$F$4,Metric_Incremental[#Headers],Metric_Incremental[])),0))</f>
        <v xml:space="preserve"> </v>
      </c>
      <c r="E162" s="83" t="str" cm="1">
        <f t="array" ref="E162">IF(A162=0," ",IF('Metric Data'!AG151&gt;=1,_xlfn.XLOOKUP('Metric Data'!AG151,Metric_Incremental[Height],_xlfn.XLOOKUP('Cumulative Volumes Metric'!$F$4&amp;"EC",Metric_Incremental[#Headers],Metric_Incremental[])),0))</f>
        <v xml:space="preserve"> </v>
      </c>
      <c r="F162" s="30" t="str">
        <f t="shared" si="41"/>
        <v/>
      </c>
      <c r="G162" s="30" t="str">
        <f t="shared" si="28"/>
        <v/>
      </c>
      <c r="H162" s="30" t="str">
        <f>IF(A162=0,"",IF('Cumulative Volumes Metric'!$AQ$17=FALSE,J162,I162))</f>
        <v/>
      </c>
      <c r="I162" s="30" t="str">
        <f t="shared" si="29"/>
        <v/>
      </c>
      <c r="J162" s="30" t="str">
        <f t="shared" si="30"/>
        <v/>
      </c>
      <c r="K162" s="30" t="str">
        <f>IF(A162=0,"",IF('Cumulative Volumes Metric'!$AQ$17=FALSE,M162,L162))</f>
        <v/>
      </c>
      <c r="L162" s="30" t="str">
        <f t="shared" si="31"/>
        <v/>
      </c>
      <c r="M162" s="30" t="str">
        <f t="shared" si="32"/>
        <v/>
      </c>
      <c r="N162" s="30" t="str">
        <f>IF(($E$8/25.4)+45+($E$9/25.4)&gt;989,"FALSE",IF(A162="","",IF('Cumulative Volumes Metric'!$AQ$17=FALSE,P162,O162)))</f>
        <v/>
      </c>
      <c r="O162" s="30" t="str">
        <f t="shared" si="33"/>
        <v/>
      </c>
      <c r="P162" s="30" t="str">
        <f>IF(A162=0,"",IF('Cumulative Volumes Metric'!$AQ$17=FALSE,(U162*$E$4)+(V162*$E$5),O162))</f>
        <v/>
      </c>
      <c r="Q162" s="30" t="str">
        <f>IF(A162=0,"",(((25.4/1000)*'Metric Data'!$AC$4*'Metric Data'!$AC$5)-D162)*($E$6/100))</f>
        <v/>
      </c>
      <c r="R162" s="30" t="str">
        <f t="shared" si="34"/>
        <v/>
      </c>
      <c r="S162" s="30" t="str">
        <f>IF(A162=0,"",(((25.4/1000)*'Metric Data'!$AC$5*'Metric Data'!$AC$7)-E162)*($E$6/100))</f>
        <v/>
      </c>
      <c r="T162" s="30" t="str">
        <f t="shared" si="35"/>
        <v/>
      </c>
      <c r="U162" s="30" t="str">
        <f t="shared" si="36"/>
        <v/>
      </c>
      <c r="V162" s="30" t="str">
        <f t="shared" si="37"/>
        <v/>
      </c>
      <c r="W162" s="30" t="str">
        <f t="shared" si="38"/>
        <v/>
      </c>
      <c r="X162" s="32"/>
    </row>
    <row r="163" spans="1:24" x14ac:dyDescent="0.2">
      <c r="A163" s="34">
        <f t="shared" si="39"/>
        <v>0</v>
      </c>
      <c r="B163" s="34"/>
      <c r="C163" s="34">
        <f t="shared" si="40"/>
        <v>0</v>
      </c>
      <c r="D163" s="30" t="str" cm="1">
        <f t="array" ref="D163">IF(A163=0," ",IF('Metric Data'!AG152&gt;=1,_xlfn.XLOOKUP('Metric Data'!AG152,Metric_Incremental[Height],_xlfn.XLOOKUP('Cumulative Volumes Metric'!$F$4,Metric_Incremental[#Headers],Metric_Incremental[])),0))</f>
        <v xml:space="preserve"> </v>
      </c>
      <c r="E163" s="83" t="str" cm="1">
        <f t="array" ref="E163">IF(A163=0," ",IF('Metric Data'!AG152&gt;=1,_xlfn.XLOOKUP('Metric Data'!AG152,Metric_Incremental[Height],_xlfn.XLOOKUP('Cumulative Volumes Metric'!$F$4&amp;"EC",Metric_Incremental[#Headers],Metric_Incremental[])),0))</f>
        <v xml:space="preserve"> </v>
      </c>
      <c r="F163" s="30" t="str">
        <f t="shared" si="41"/>
        <v/>
      </c>
      <c r="G163" s="30" t="str">
        <f t="shared" si="28"/>
        <v/>
      </c>
      <c r="H163" s="30" t="str">
        <f>IF(A163=0,"",IF('Cumulative Volumes Metric'!$AQ$17=FALSE,J163,I163))</f>
        <v/>
      </c>
      <c r="I163" s="30" t="str">
        <f t="shared" si="29"/>
        <v/>
      </c>
      <c r="J163" s="30" t="str">
        <f t="shared" si="30"/>
        <v/>
      </c>
      <c r="K163" s="30" t="str">
        <f>IF(A163=0,"",IF('Cumulative Volumes Metric'!$AQ$17=FALSE,M163,L163))</f>
        <v/>
      </c>
      <c r="L163" s="30" t="str">
        <f t="shared" si="31"/>
        <v/>
      </c>
      <c r="M163" s="30" t="str">
        <f t="shared" si="32"/>
        <v/>
      </c>
      <c r="N163" s="30" t="str">
        <f>IF(($E$8/25.4)+45+($E$9/25.4)&gt;989,"FALSE",IF(A163="","",IF('Cumulative Volumes Metric'!$AQ$17=FALSE,P163,O163)))</f>
        <v/>
      </c>
      <c r="O163" s="30" t="str">
        <f t="shared" si="33"/>
        <v/>
      </c>
      <c r="P163" s="30" t="str">
        <f>IF(A163=0,"",IF('Cumulative Volumes Metric'!$AQ$17=FALSE,(U163*$E$4)+(V163*$E$5),O163))</f>
        <v/>
      </c>
      <c r="Q163" s="30" t="str">
        <f>IF(A163=0,"",(((25.4/1000)*'Metric Data'!$AC$4*'Metric Data'!$AC$5)-D163)*($E$6/100))</f>
        <v/>
      </c>
      <c r="R163" s="30" t="str">
        <f t="shared" si="34"/>
        <v/>
      </c>
      <c r="S163" s="30" t="str">
        <f>IF(A163=0,"",(((25.4/1000)*'Metric Data'!$AC$5*'Metric Data'!$AC$7)-E163)*($E$6/100))</f>
        <v/>
      </c>
      <c r="T163" s="30" t="str">
        <f t="shared" si="35"/>
        <v/>
      </c>
      <c r="U163" s="30" t="str">
        <f t="shared" si="36"/>
        <v/>
      </c>
      <c r="V163" s="30" t="str">
        <f t="shared" si="37"/>
        <v/>
      </c>
      <c r="W163" s="30" t="str">
        <f t="shared" si="38"/>
        <v/>
      </c>
      <c r="X163" s="32"/>
    </row>
    <row r="164" spans="1:24" x14ac:dyDescent="0.2">
      <c r="A164" s="34">
        <f t="shared" si="39"/>
        <v>0</v>
      </c>
      <c r="B164" s="34"/>
      <c r="C164" s="34">
        <f t="shared" si="40"/>
        <v>0</v>
      </c>
      <c r="D164" s="30" t="str" cm="1">
        <f t="array" ref="D164">IF(A164=0," ",IF('Metric Data'!AG153&gt;=1,_xlfn.XLOOKUP('Metric Data'!AG153,Metric_Incremental[Height],_xlfn.XLOOKUP('Cumulative Volumes Metric'!$F$4,Metric_Incremental[#Headers],Metric_Incremental[])),0))</f>
        <v xml:space="preserve"> </v>
      </c>
      <c r="E164" s="83" t="str" cm="1">
        <f t="array" ref="E164">IF(A164=0," ",IF('Metric Data'!AG153&gt;=1,_xlfn.XLOOKUP('Metric Data'!AG153,Metric_Incremental[Height],_xlfn.XLOOKUP('Cumulative Volumes Metric'!$F$4&amp;"EC",Metric_Incremental[#Headers],Metric_Incremental[])),0))</f>
        <v xml:space="preserve"> </v>
      </c>
      <c r="F164" s="30" t="str">
        <f t="shared" si="41"/>
        <v/>
      </c>
      <c r="G164" s="30" t="str">
        <f t="shared" si="28"/>
        <v/>
      </c>
      <c r="H164" s="30" t="str">
        <f>IF(A164=0,"",IF('Cumulative Volumes Metric'!$AQ$17=FALSE,J164,I164))</f>
        <v/>
      </c>
      <c r="I164" s="30" t="str">
        <f t="shared" si="29"/>
        <v/>
      </c>
      <c r="J164" s="30" t="str">
        <f t="shared" si="30"/>
        <v/>
      </c>
      <c r="K164" s="30" t="str">
        <f>IF(A164=0,"",IF('Cumulative Volumes Metric'!$AQ$17=FALSE,M164,L164))</f>
        <v/>
      </c>
      <c r="L164" s="30" t="str">
        <f t="shared" si="31"/>
        <v/>
      </c>
      <c r="M164" s="30" t="str">
        <f t="shared" si="32"/>
        <v/>
      </c>
      <c r="N164" s="30" t="str">
        <f>IF(($E$8/25.4)+45+($E$9/25.4)&gt;989,"FALSE",IF(A164="","",IF('Cumulative Volumes Metric'!$AQ$17=FALSE,P164,O164)))</f>
        <v/>
      </c>
      <c r="O164" s="30" t="str">
        <f t="shared" si="33"/>
        <v/>
      </c>
      <c r="P164" s="30" t="str">
        <f>IF(A164=0,"",IF('Cumulative Volumes Metric'!$AQ$17=FALSE,(U164*$E$4)+(V164*$E$5),O164))</f>
        <v/>
      </c>
      <c r="Q164" s="30" t="str">
        <f>IF(A164=0,"",(((25.4/1000)*'Metric Data'!$AC$4*'Metric Data'!$AC$5)-D164)*($E$6/100))</f>
        <v/>
      </c>
      <c r="R164" s="30" t="str">
        <f t="shared" si="34"/>
        <v/>
      </c>
      <c r="S164" s="30" t="str">
        <f>IF(A164=0,"",(((25.4/1000)*'Metric Data'!$AC$5*'Metric Data'!$AC$7)-E164)*($E$6/100))</f>
        <v/>
      </c>
      <c r="T164" s="30" t="str">
        <f t="shared" si="35"/>
        <v/>
      </c>
      <c r="U164" s="30" t="str">
        <f t="shared" si="36"/>
        <v/>
      </c>
      <c r="V164" s="30" t="str">
        <f t="shared" si="37"/>
        <v/>
      </c>
      <c r="W164" s="30" t="str">
        <f t="shared" si="38"/>
        <v/>
      </c>
      <c r="X164" s="32"/>
    </row>
    <row r="165" spans="1:24" x14ac:dyDescent="0.2">
      <c r="A165" s="34">
        <f t="shared" si="39"/>
        <v>0</v>
      </c>
      <c r="B165" s="34"/>
      <c r="C165" s="34">
        <f t="shared" si="40"/>
        <v>0</v>
      </c>
      <c r="D165" s="30" t="str" cm="1">
        <f t="array" ref="D165">IF(A165=0," ",IF('Metric Data'!AG154&gt;=1,_xlfn.XLOOKUP('Metric Data'!AG154,Metric_Incremental[Height],_xlfn.XLOOKUP('Cumulative Volumes Metric'!$F$4,Metric_Incremental[#Headers],Metric_Incremental[])),0))</f>
        <v xml:space="preserve"> </v>
      </c>
      <c r="E165" s="83" t="str" cm="1">
        <f t="array" ref="E165">IF(A165=0," ",IF('Metric Data'!AG154&gt;=1,_xlfn.XLOOKUP('Metric Data'!AG154,Metric_Incremental[Height],_xlfn.XLOOKUP('Cumulative Volumes Metric'!$F$4&amp;"EC",Metric_Incremental[#Headers],Metric_Incremental[])),0))</f>
        <v xml:space="preserve"> </v>
      </c>
      <c r="F165" s="30" t="str">
        <f t="shared" si="41"/>
        <v/>
      </c>
      <c r="G165" s="30" t="str">
        <f t="shared" si="28"/>
        <v/>
      </c>
      <c r="H165" s="30" t="str">
        <f>IF(A165=0,"",IF('Cumulative Volumes Metric'!$AQ$17=FALSE,J165,I165))</f>
        <v/>
      </c>
      <c r="I165" s="30" t="str">
        <f t="shared" si="29"/>
        <v/>
      </c>
      <c r="J165" s="30" t="str">
        <f t="shared" si="30"/>
        <v/>
      </c>
      <c r="K165" s="30" t="str">
        <f>IF(A165=0,"",IF('Cumulative Volumes Metric'!$AQ$17=FALSE,M165,L165))</f>
        <v/>
      </c>
      <c r="L165" s="30" t="str">
        <f t="shared" si="31"/>
        <v/>
      </c>
      <c r="M165" s="30" t="str">
        <f t="shared" si="32"/>
        <v/>
      </c>
      <c r="N165" s="30" t="str">
        <f>IF(($E$8/25.4)+45+($E$9/25.4)&gt;989,"FALSE",IF(A165="","",IF('Cumulative Volumes Metric'!$AQ$17=FALSE,P165,O165)))</f>
        <v/>
      </c>
      <c r="O165" s="30" t="str">
        <f t="shared" si="33"/>
        <v/>
      </c>
      <c r="P165" s="30" t="str">
        <f>IF(A165=0,"",IF('Cumulative Volumes Metric'!$AQ$17=FALSE,(U165*$E$4)+(V165*$E$5),O165))</f>
        <v/>
      </c>
      <c r="Q165" s="30" t="str">
        <f>IF(A165=0,"",(((25.4/1000)*'Metric Data'!$AC$4*'Metric Data'!$AC$5)-D165)*($E$6/100))</f>
        <v/>
      </c>
      <c r="R165" s="30" t="str">
        <f t="shared" si="34"/>
        <v/>
      </c>
      <c r="S165" s="30" t="str">
        <f>IF(A165=0,"",(((25.4/1000)*'Metric Data'!$AC$5*'Metric Data'!$AC$7)-E165)*($E$6/100))</f>
        <v/>
      </c>
      <c r="T165" s="30" t="str">
        <f t="shared" si="35"/>
        <v/>
      </c>
      <c r="U165" s="30" t="str">
        <f t="shared" si="36"/>
        <v/>
      </c>
      <c r="V165" s="30" t="str">
        <f t="shared" si="37"/>
        <v/>
      </c>
      <c r="W165" s="30" t="str">
        <f t="shared" si="38"/>
        <v/>
      </c>
      <c r="X165" s="32"/>
    </row>
    <row r="166" spans="1:24" x14ac:dyDescent="0.2">
      <c r="A166" s="34">
        <f t="shared" si="39"/>
        <v>0</v>
      </c>
      <c r="B166" s="34"/>
      <c r="C166" s="34">
        <f t="shared" si="40"/>
        <v>0</v>
      </c>
      <c r="D166" s="30" t="str" cm="1">
        <f t="array" ref="D166">IF(A166=0," ",IF('Metric Data'!AG155&gt;=1,_xlfn.XLOOKUP('Metric Data'!AG155,Metric_Incremental[Height],_xlfn.XLOOKUP('Cumulative Volumes Metric'!$F$4,Metric_Incremental[#Headers],Metric_Incremental[])),0))</f>
        <v xml:space="preserve"> </v>
      </c>
      <c r="E166" s="83" t="str" cm="1">
        <f t="array" ref="E166">IF(A166=0," ",IF('Metric Data'!AG155&gt;=1,_xlfn.XLOOKUP('Metric Data'!AG155,Metric_Incremental[Height],_xlfn.XLOOKUP('Cumulative Volumes Metric'!$F$4&amp;"EC",Metric_Incremental[#Headers],Metric_Incremental[])),0))</f>
        <v xml:space="preserve"> </v>
      </c>
      <c r="F166" s="30" t="str">
        <f t="shared" si="41"/>
        <v/>
      </c>
      <c r="G166" s="30" t="str">
        <f t="shared" si="28"/>
        <v/>
      </c>
      <c r="H166" s="30" t="str">
        <f>IF(A166=0,"",IF('Cumulative Volumes Metric'!$AQ$17=FALSE,J166,I166))</f>
        <v/>
      </c>
      <c r="I166" s="30" t="str">
        <f t="shared" si="29"/>
        <v/>
      </c>
      <c r="J166" s="30" t="str">
        <f t="shared" si="30"/>
        <v/>
      </c>
      <c r="K166" s="30" t="str">
        <f>IF(A166=0,"",IF('Cumulative Volumes Metric'!$AQ$17=FALSE,M166,L166))</f>
        <v/>
      </c>
      <c r="L166" s="30" t="str">
        <f t="shared" si="31"/>
        <v/>
      </c>
      <c r="M166" s="30" t="str">
        <f t="shared" si="32"/>
        <v/>
      </c>
      <c r="N166" s="30" t="str">
        <f>IF(($E$8/25.4)+45+($E$9/25.4)&gt;989,"FALSE",IF(A166="","",IF('Cumulative Volumes Metric'!$AQ$17=FALSE,P166,O166)))</f>
        <v/>
      </c>
      <c r="O166" s="30" t="str">
        <f t="shared" si="33"/>
        <v/>
      </c>
      <c r="P166" s="30" t="str">
        <f>IF(A166=0,"",IF('Cumulative Volumes Metric'!$AQ$17=FALSE,(U166*$E$4)+(V166*$E$5),O166))</f>
        <v/>
      </c>
      <c r="Q166" s="30" t="str">
        <f>IF(A166=0,"",(((25.4/1000)*'Metric Data'!$AC$4*'Metric Data'!$AC$5)-D166)*($E$6/100))</f>
        <v/>
      </c>
      <c r="R166" s="30" t="str">
        <f t="shared" si="34"/>
        <v/>
      </c>
      <c r="S166" s="30" t="str">
        <f>IF(A166=0,"",(((25.4/1000)*'Metric Data'!$AC$5*'Metric Data'!$AC$7)-E166)*($E$6/100))</f>
        <v/>
      </c>
      <c r="T166" s="30" t="str">
        <f t="shared" si="35"/>
        <v/>
      </c>
      <c r="U166" s="30" t="str">
        <f t="shared" si="36"/>
        <v/>
      </c>
      <c r="V166" s="30" t="str">
        <f t="shared" si="37"/>
        <v/>
      </c>
      <c r="W166" s="30" t="str">
        <f t="shared" si="38"/>
        <v/>
      </c>
      <c r="X166" s="32"/>
    </row>
    <row r="167" spans="1:24" x14ac:dyDescent="0.2">
      <c r="A167" s="34">
        <f t="shared" si="39"/>
        <v>0</v>
      </c>
      <c r="B167" s="34"/>
      <c r="C167" s="34">
        <f t="shared" si="40"/>
        <v>0</v>
      </c>
      <c r="D167" s="30" t="str" cm="1">
        <f t="array" ref="D167">IF(A167=0," ",IF('Metric Data'!AG156&gt;=1,_xlfn.XLOOKUP('Metric Data'!AG156,Metric_Incremental[Height],_xlfn.XLOOKUP('Cumulative Volumes Metric'!$F$4,Metric_Incremental[#Headers],Metric_Incremental[])),0))</f>
        <v xml:space="preserve"> </v>
      </c>
      <c r="E167" s="83" t="str" cm="1">
        <f t="array" ref="E167">IF(A167=0," ",IF('Metric Data'!AG156&gt;=1,_xlfn.XLOOKUP('Metric Data'!AG156,Metric_Incremental[Height],_xlfn.XLOOKUP('Cumulative Volumes Metric'!$F$4&amp;"EC",Metric_Incremental[#Headers],Metric_Incremental[])),0))</f>
        <v xml:space="preserve"> </v>
      </c>
      <c r="F167" s="30" t="str">
        <f t="shared" si="41"/>
        <v/>
      </c>
      <c r="G167" s="30" t="str">
        <f t="shared" si="28"/>
        <v/>
      </c>
      <c r="H167" s="30" t="str">
        <f>IF(A167=0,"",IF('Cumulative Volumes Metric'!$AQ$17=FALSE,J167,I167))</f>
        <v/>
      </c>
      <c r="I167" s="30" t="str">
        <f t="shared" si="29"/>
        <v/>
      </c>
      <c r="J167" s="30" t="str">
        <f t="shared" si="30"/>
        <v/>
      </c>
      <c r="K167" s="30" t="str">
        <f>IF(A167=0,"",IF('Cumulative Volumes Metric'!$AQ$17=FALSE,M167,L167))</f>
        <v/>
      </c>
      <c r="L167" s="30" t="str">
        <f t="shared" si="31"/>
        <v/>
      </c>
      <c r="M167" s="30" t="str">
        <f t="shared" si="32"/>
        <v/>
      </c>
      <c r="N167" s="30" t="str">
        <f>IF(($E$8/25.4)+45+($E$9/25.4)&gt;989,"FALSE",IF(A167="","",IF('Cumulative Volumes Metric'!$AQ$17=FALSE,P167,O167)))</f>
        <v/>
      </c>
      <c r="O167" s="30" t="str">
        <f t="shared" si="33"/>
        <v/>
      </c>
      <c r="P167" s="30" t="str">
        <f>IF(A167=0,"",IF('Cumulative Volumes Metric'!$AQ$17=FALSE,(U167*$E$4)+(V167*$E$5),O167))</f>
        <v/>
      </c>
      <c r="Q167" s="30" t="str">
        <f>IF(A167=0,"",(((25.4/1000)*'Metric Data'!$AC$4*'Metric Data'!$AC$5)-D167)*($E$6/100))</f>
        <v/>
      </c>
      <c r="R167" s="30" t="str">
        <f t="shared" si="34"/>
        <v/>
      </c>
      <c r="S167" s="30" t="str">
        <f>IF(A167=0,"",(((25.4/1000)*'Metric Data'!$AC$5*'Metric Data'!$AC$7)-E167)*($E$6/100))</f>
        <v/>
      </c>
      <c r="T167" s="30" t="str">
        <f t="shared" si="35"/>
        <v/>
      </c>
      <c r="U167" s="30" t="str">
        <f t="shared" si="36"/>
        <v/>
      </c>
      <c r="V167" s="30" t="str">
        <f t="shared" si="37"/>
        <v/>
      </c>
      <c r="W167" s="30" t="str">
        <f t="shared" si="38"/>
        <v/>
      </c>
      <c r="X167" s="32"/>
    </row>
    <row r="168" spans="1:24" x14ac:dyDescent="0.2">
      <c r="A168" s="34">
        <f t="shared" si="39"/>
        <v>0</v>
      </c>
      <c r="B168" s="34"/>
      <c r="C168" s="34">
        <f t="shared" si="40"/>
        <v>0</v>
      </c>
      <c r="D168" s="30" t="str" cm="1">
        <f t="array" ref="D168">IF(A168=0," ",IF('Metric Data'!AG157&gt;=1,_xlfn.XLOOKUP('Metric Data'!AG157,Metric_Incremental[Height],_xlfn.XLOOKUP('Cumulative Volumes Metric'!$F$4,Metric_Incremental[#Headers],Metric_Incremental[])),0))</f>
        <v xml:space="preserve"> </v>
      </c>
      <c r="E168" s="83" t="str" cm="1">
        <f t="array" ref="E168">IF(A168=0," ",IF('Metric Data'!AG157&gt;=1,_xlfn.XLOOKUP('Metric Data'!AG157,Metric_Incremental[Height],_xlfn.XLOOKUP('Cumulative Volumes Metric'!$F$4&amp;"EC",Metric_Incremental[#Headers],Metric_Incremental[])),0))</f>
        <v xml:space="preserve"> </v>
      </c>
      <c r="F168" s="30" t="str">
        <f t="shared" si="41"/>
        <v/>
      </c>
      <c r="G168" s="30" t="str">
        <f t="shared" si="28"/>
        <v/>
      </c>
      <c r="H168" s="30" t="str">
        <f>IF(A168=0,"",IF('Cumulative Volumes Metric'!$AQ$17=FALSE,J168,I168))</f>
        <v/>
      </c>
      <c r="I168" s="30" t="str">
        <f t="shared" si="29"/>
        <v/>
      </c>
      <c r="J168" s="30" t="str">
        <f t="shared" si="30"/>
        <v/>
      </c>
      <c r="K168" s="30" t="str">
        <f>IF(A168=0,"",IF('Cumulative Volumes Metric'!$AQ$17=FALSE,M168,L168))</f>
        <v/>
      </c>
      <c r="L168" s="30" t="str">
        <f t="shared" si="31"/>
        <v/>
      </c>
      <c r="M168" s="30" t="str">
        <f t="shared" si="32"/>
        <v/>
      </c>
      <c r="N168" s="30" t="str">
        <f>IF(($E$8/25.4)+45+($E$9/25.4)&gt;989,"FALSE",IF(A168="","",IF('Cumulative Volumes Metric'!$AQ$17=FALSE,P168,O168)))</f>
        <v/>
      </c>
      <c r="O168" s="30" t="str">
        <f t="shared" si="33"/>
        <v/>
      </c>
      <c r="P168" s="30" t="str">
        <f>IF(A168=0,"",IF('Cumulative Volumes Metric'!$AQ$17=FALSE,(U168*$E$4)+(V168*$E$5),O168))</f>
        <v/>
      </c>
      <c r="Q168" s="30" t="str">
        <f>IF(A168=0,"",(((25.4/1000)*'Metric Data'!$AC$4*'Metric Data'!$AC$5)-D168)*($E$6/100))</f>
        <v/>
      </c>
      <c r="R168" s="30" t="str">
        <f t="shared" si="34"/>
        <v/>
      </c>
      <c r="S168" s="30" t="str">
        <f>IF(A168=0,"",(((25.4/1000)*'Metric Data'!$AC$5*'Metric Data'!$AC$7)-E168)*($E$6/100))</f>
        <v/>
      </c>
      <c r="T168" s="30" t="str">
        <f t="shared" si="35"/>
        <v/>
      </c>
      <c r="U168" s="30" t="str">
        <f t="shared" si="36"/>
        <v/>
      </c>
      <c r="V168" s="30" t="str">
        <f t="shared" si="37"/>
        <v/>
      </c>
      <c r="W168" s="30" t="str">
        <f t="shared" si="38"/>
        <v/>
      </c>
      <c r="X168" s="32"/>
    </row>
    <row r="169" spans="1:24" x14ac:dyDescent="0.2">
      <c r="A169" s="34">
        <f t="shared" si="39"/>
        <v>0</v>
      </c>
      <c r="B169" s="34"/>
      <c r="C169" s="34">
        <f t="shared" si="40"/>
        <v>0</v>
      </c>
      <c r="D169" s="30" t="str" cm="1">
        <f t="array" ref="D169">IF(A169=0," ",IF('Metric Data'!AG158&gt;=1,_xlfn.XLOOKUP('Metric Data'!AG158,Metric_Incremental[Height],_xlfn.XLOOKUP('Cumulative Volumes Metric'!$F$4,Metric_Incremental[#Headers],Metric_Incremental[])),0))</f>
        <v xml:space="preserve"> </v>
      </c>
      <c r="E169" s="83" t="str" cm="1">
        <f t="array" ref="E169">IF(A169=0," ",IF('Metric Data'!AG158&gt;=1,_xlfn.XLOOKUP('Metric Data'!AG158,Metric_Incremental[Height],_xlfn.XLOOKUP('Cumulative Volumes Metric'!$F$4&amp;"EC",Metric_Incremental[#Headers],Metric_Incremental[])),0))</f>
        <v xml:space="preserve"> </v>
      </c>
      <c r="F169" s="30" t="str">
        <f t="shared" si="41"/>
        <v/>
      </c>
      <c r="G169" s="30" t="str">
        <f t="shared" si="28"/>
        <v/>
      </c>
      <c r="H169" s="30" t="str">
        <f>IF(A169=0,"",IF('Cumulative Volumes Metric'!$AQ$17=FALSE,J169,I169))</f>
        <v/>
      </c>
      <c r="I169" s="30" t="str">
        <f t="shared" si="29"/>
        <v/>
      </c>
      <c r="J169" s="30" t="str">
        <f t="shared" si="30"/>
        <v/>
      </c>
      <c r="K169" s="30" t="str">
        <f>IF(A169=0,"",IF('Cumulative Volumes Metric'!$AQ$17=FALSE,M169,L169))</f>
        <v/>
      </c>
      <c r="L169" s="30" t="str">
        <f t="shared" si="31"/>
        <v/>
      </c>
      <c r="M169" s="30" t="str">
        <f t="shared" si="32"/>
        <v/>
      </c>
      <c r="N169" s="30" t="str">
        <f>IF(($E$8/25.4)+45+($E$9/25.4)&gt;989,"FALSE",IF(A169="","",IF('Cumulative Volumes Metric'!$AQ$17=FALSE,P169,O169)))</f>
        <v/>
      </c>
      <c r="O169" s="30" t="str">
        <f t="shared" si="33"/>
        <v/>
      </c>
      <c r="P169" s="30" t="str">
        <f>IF(A169=0,"",IF('Cumulative Volumes Metric'!$AQ$17=FALSE,(U169*$E$4)+(V169*$E$5),O169))</f>
        <v/>
      </c>
      <c r="Q169" s="30" t="str">
        <f>IF(A169=0,"",(((25.4/1000)*'Metric Data'!$AC$4*'Metric Data'!$AC$5)-D169)*($E$6/100))</f>
        <v/>
      </c>
      <c r="R169" s="30" t="str">
        <f t="shared" si="34"/>
        <v/>
      </c>
      <c r="S169" s="30" t="str">
        <f>IF(A169=0,"",(((25.4/1000)*'Metric Data'!$AC$5*'Metric Data'!$AC$7)-E169)*($E$6/100))</f>
        <v/>
      </c>
      <c r="T169" s="30" t="str">
        <f t="shared" si="35"/>
        <v/>
      </c>
      <c r="U169" s="30" t="str">
        <f t="shared" si="36"/>
        <v/>
      </c>
      <c r="V169" s="30" t="str">
        <f t="shared" si="37"/>
        <v/>
      </c>
      <c r="W169" s="30" t="str">
        <f t="shared" si="38"/>
        <v/>
      </c>
      <c r="X169" s="32"/>
    </row>
    <row r="170" spans="1:24" x14ac:dyDescent="0.2">
      <c r="A170" s="34">
        <f t="shared" si="39"/>
        <v>0</v>
      </c>
      <c r="B170" s="34"/>
      <c r="C170" s="34">
        <f t="shared" si="40"/>
        <v>0</v>
      </c>
      <c r="D170" s="30" t="str" cm="1">
        <f t="array" ref="D170">IF(A170=0," ",IF('Metric Data'!AG159&gt;=1,_xlfn.XLOOKUP('Metric Data'!AG159,Metric_Incremental[Height],_xlfn.XLOOKUP('Cumulative Volumes Metric'!$F$4,Metric_Incremental[#Headers],Metric_Incremental[])),0))</f>
        <v xml:space="preserve"> </v>
      </c>
      <c r="E170" s="83" t="str" cm="1">
        <f t="array" ref="E170">IF(A170=0," ",IF('Metric Data'!AG159&gt;=1,_xlfn.XLOOKUP('Metric Data'!AG159,Metric_Incremental[Height],_xlfn.XLOOKUP('Cumulative Volumes Metric'!$F$4&amp;"EC",Metric_Incremental[#Headers],Metric_Incremental[])),0))</f>
        <v xml:space="preserve"> </v>
      </c>
      <c r="F170" s="30" t="str">
        <f t="shared" si="41"/>
        <v/>
      </c>
      <c r="G170" s="30" t="str">
        <f t="shared" si="28"/>
        <v/>
      </c>
      <c r="H170" s="30" t="str">
        <f>IF(A170=0,"",IF('Cumulative Volumes Metric'!$AQ$17=FALSE,J170,I170))</f>
        <v/>
      </c>
      <c r="I170" s="30" t="str">
        <f t="shared" si="29"/>
        <v/>
      </c>
      <c r="J170" s="30" t="str">
        <f t="shared" si="30"/>
        <v/>
      </c>
      <c r="K170" s="30" t="str">
        <f>IF(A170=0,"",IF('Cumulative Volumes Metric'!$AQ$17=FALSE,M170,L170))</f>
        <v/>
      </c>
      <c r="L170" s="30" t="str">
        <f t="shared" si="31"/>
        <v/>
      </c>
      <c r="M170" s="30" t="str">
        <f t="shared" si="32"/>
        <v/>
      </c>
      <c r="N170" s="30" t="str">
        <f>IF(($E$8/25.4)+45+($E$9/25.4)&gt;989,"FALSE",IF(A170="","",IF('Cumulative Volumes Metric'!$AQ$17=FALSE,P170,O170)))</f>
        <v/>
      </c>
      <c r="O170" s="30" t="str">
        <f t="shared" si="33"/>
        <v/>
      </c>
      <c r="P170" s="30" t="str">
        <f>IF(A170=0,"",IF('Cumulative Volumes Metric'!$AQ$17=FALSE,(U170*$E$4)+(V170*$E$5),O170))</f>
        <v/>
      </c>
      <c r="Q170" s="30" t="str">
        <f>IF(A170=0,"",(((25.4/1000)*'Metric Data'!$AC$4*'Metric Data'!$AC$5)-D170)*($E$6/100))</f>
        <v/>
      </c>
      <c r="R170" s="30" t="str">
        <f t="shared" si="34"/>
        <v/>
      </c>
      <c r="S170" s="30" t="str">
        <f>IF(A170=0,"",(((25.4/1000)*'Metric Data'!$AC$5*'Metric Data'!$AC$7)-E170)*($E$6/100))</f>
        <v/>
      </c>
      <c r="T170" s="30" t="str">
        <f t="shared" si="35"/>
        <v/>
      </c>
      <c r="U170" s="30" t="str">
        <f t="shared" si="36"/>
        <v/>
      </c>
      <c r="V170" s="30" t="str">
        <f t="shared" si="37"/>
        <v/>
      </c>
      <c r="W170" s="30" t="str">
        <f t="shared" si="38"/>
        <v/>
      </c>
      <c r="X170" s="32"/>
    </row>
    <row r="171" spans="1:24" x14ac:dyDescent="0.2">
      <c r="A171" s="34">
        <f t="shared" si="39"/>
        <v>0</v>
      </c>
      <c r="B171" s="34"/>
      <c r="C171" s="34">
        <f t="shared" si="40"/>
        <v>0</v>
      </c>
      <c r="D171" s="30" t="str" cm="1">
        <f t="array" ref="D171">IF(A171=0," ",IF('Metric Data'!AG160&gt;=1,_xlfn.XLOOKUP('Metric Data'!AG160,Metric_Incremental[Height],_xlfn.XLOOKUP('Cumulative Volumes Metric'!$F$4,Metric_Incremental[#Headers],Metric_Incremental[])),0))</f>
        <v xml:space="preserve"> </v>
      </c>
      <c r="E171" s="83" t="str" cm="1">
        <f t="array" ref="E171">IF(A171=0," ",IF('Metric Data'!AG160&gt;=1,_xlfn.XLOOKUP('Metric Data'!AG160,Metric_Incremental[Height],_xlfn.XLOOKUP('Cumulative Volumes Metric'!$F$4&amp;"EC",Metric_Incremental[#Headers],Metric_Incremental[])),0))</f>
        <v xml:space="preserve"> </v>
      </c>
      <c r="F171" s="30" t="str">
        <f t="shared" si="41"/>
        <v/>
      </c>
      <c r="G171" s="30" t="str">
        <f t="shared" si="28"/>
        <v/>
      </c>
      <c r="H171" s="30" t="str">
        <f>IF(A171=0,"",IF('Cumulative Volumes Metric'!$AQ$17=FALSE,J171,I171))</f>
        <v/>
      </c>
      <c r="I171" s="30" t="str">
        <f t="shared" si="29"/>
        <v/>
      </c>
      <c r="J171" s="30" t="str">
        <f t="shared" si="30"/>
        <v/>
      </c>
      <c r="K171" s="30" t="str">
        <f>IF(A171=0,"",IF('Cumulative Volumes Metric'!$AQ$17=FALSE,M171,L171))</f>
        <v/>
      </c>
      <c r="L171" s="30" t="str">
        <f t="shared" si="31"/>
        <v/>
      </c>
      <c r="M171" s="30" t="str">
        <f t="shared" si="32"/>
        <v/>
      </c>
      <c r="N171" s="30" t="str">
        <f>IF(($E$8/25.4)+45+($E$9/25.4)&gt;989,"FALSE",IF(A171="","",IF('Cumulative Volumes Metric'!$AQ$17=FALSE,P171,O171)))</f>
        <v/>
      </c>
      <c r="O171" s="30" t="str">
        <f t="shared" si="33"/>
        <v/>
      </c>
      <c r="P171" s="30" t="str">
        <f>IF(A171=0,"",IF('Cumulative Volumes Metric'!$AQ$17=FALSE,(U171*$E$4)+(V171*$E$5),O171))</f>
        <v/>
      </c>
      <c r="Q171" s="30" t="str">
        <f>IF(A171=0,"",(((25.4/1000)*'Metric Data'!$AC$4*'Metric Data'!$AC$5)-D171)*($E$6/100))</f>
        <v/>
      </c>
      <c r="R171" s="30" t="str">
        <f t="shared" si="34"/>
        <v/>
      </c>
      <c r="S171" s="30" t="str">
        <f>IF(A171=0,"",(((25.4/1000)*'Metric Data'!$AC$5*'Metric Data'!$AC$7)-E171)*($E$6/100))</f>
        <v/>
      </c>
      <c r="T171" s="30" t="str">
        <f t="shared" si="35"/>
        <v/>
      </c>
      <c r="U171" s="30" t="str">
        <f t="shared" si="36"/>
        <v/>
      </c>
      <c r="V171" s="30" t="str">
        <f t="shared" si="37"/>
        <v/>
      </c>
      <c r="W171" s="30" t="str">
        <f t="shared" si="38"/>
        <v/>
      </c>
      <c r="X171" s="32"/>
    </row>
    <row r="172" spans="1:24" x14ac:dyDescent="0.2">
      <c r="A172" s="34">
        <f t="shared" si="39"/>
        <v>0</v>
      </c>
      <c r="B172" s="34"/>
      <c r="C172" s="34">
        <f t="shared" si="40"/>
        <v>0</v>
      </c>
      <c r="D172" s="30" t="str" cm="1">
        <f t="array" ref="D172">IF(A172=0," ",IF('Metric Data'!AG161&gt;=1,_xlfn.XLOOKUP('Metric Data'!AG161,Metric_Incremental[Height],_xlfn.XLOOKUP('Cumulative Volumes Metric'!$F$4,Metric_Incremental[#Headers],Metric_Incremental[])),0))</f>
        <v xml:space="preserve"> </v>
      </c>
      <c r="E172" s="83" t="str" cm="1">
        <f t="array" ref="E172">IF(A172=0," ",IF('Metric Data'!AG161&gt;=1,_xlfn.XLOOKUP('Metric Data'!AG161,Metric_Incremental[Height],_xlfn.XLOOKUP('Cumulative Volumes Metric'!$F$4&amp;"EC",Metric_Incremental[#Headers],Metric_Incremental[])),0))</f>
        <v xml:space="preserve"> </v>
      </c>
      <c r="F172" s="30" t="str">
        <f t="shared" si="41"/>
        <v/>
      </c>
      <c r="G172" s="30" t="str">
        <f t="shared" si="28"/>
        <v/>
      </c>
      <c r="H172" s="30" t="str">
        <f>IF(A172=0,"",IF('Cumulative Volumes Metric'!$AQ$17=FALSE,J172,I172))</f>
        <v/>
      </c>
      <c r="I172" s="30" t="str">
        <f t="shared" si="29"/>
        <v/>
      </c>
      <c r="J172" s="30" t="str">
        <f t="shared" si="30"/>
        <v/>
      </c>
      <c r="K172" s="30" t="str">
        <f>IF(A172=0,"",IF('Cumulative Volumes Metric'!$AQ$17=FALSE,M172,L172))</f>
        <v/>
      </c>
      <c r="L172" s="30" t="str">
        <f t="shared" si="31"/>
        <v/>
      </c>
      <c r="M172" s="30" t="str">
        <f t="shared" si="32"/>
        <v/>
      </c>
      <c r="N172" s="30" t="str">
        <f>IF(($E$8/25.4)+45+($E$9/25.4)&gt;989,"FALSE",IF(A172="","",IF('Cumulative Volumes Metric'!$AQ$17=FALSE,P172,O172)))</f>
        <v/>
      </c>
      <c r="O172" s="30" t="str">
        <f t="shared" si="33"/>
        <v/>
      </c>
      <c r="P172" s="30" t="str">
        <f>IF(A172=0,"",IF('Cumulative Volumes Metric'!$AQ$17=FALSE,(U172*$E$4)+(V172*$E$5),O172))</f>
        <v/>
      </c>
      <c r="Q172" s="30" t="str">
        <f>IF(A172=0,"",(((25.4/1000)*'Metric Data'!$AC$4*'Metric Data'!$AC$5)-D172)*($E$6/100))</f>
        <v/>
      </c>
      <c r="R172" s="30" t="str">
        <f t="shared" si="34"/>
        <v/>
      </c>
      <c r="S172" s="30" t="str">
        <f>IF(A172=0,"",(((25.4/1000)*'Metric Data'!$AC$5*'Metric Data'!$AC$7)-E172)*($E$6/100))</f>
        <v/>
      </c>
      <c r="T172" s="30" t="str">
        <f t="shared" si="35"/>
        <v/>
      </c>
      <c r="U172" s="30" t="str">
        <f t="shared" si="36"/>
        <v/>
      </c>
      <c r="V172" s="30" t="str">
        <f t="shared" si="37"/>
        <v/>
      </c>
      <c r="W172" s="30" t="str">
        <f t="shared" si="38"/>
        <v/>
      </c>
      <c r="X172" s="32"/>
    </row>
    <row r="173" spans="1:24" x14ac:dyDescent="0.2">
      <c r="A173" s="34">
        <f t="shared" si="39"/>
        <v>0</v>
      </c>
      <c r="B173" s="34"/>
      <c r="C173" s="34">
        <f t="shared" si="40"/>
        <v>0</v>
      </c>
      <c r="D173" s="30" t="str" cm="1">
        <f t="array" ref="D173">IF(A173=0," ",IF('Metric Data'!AG162&gt;=1,_xlfn.XLOOKUP('Metric Data'!AG162,Metric_Incremental[Height],_xlfn.XLOOKUP('Cumulative Volumes Metric'!$F$4,Metric_Incremental[#Headers],Metric_Incremental[])),0))</f>
        <v xml:space="preserve"> </v>
      </c>
      <c r="E173" s="83" t="str" cm="1">
        <f t="array" ref="E173">IF(A173=0," ",IF('Metric Data'!AG162&gt;=1,_xlfn.XLOOKUP('Metric Data'!AG162,Metric_Incremental[Height],_xlfn.XLOOKUP('Cumulative Volumes Metric'!$F$4&amp;"EC",Metric_Incremental[#Headers],Metric_Incremental[])),0))</f>
        <v xml:space="preserve"> </v>
      </c>
      <c r="F173" s="30" t="str">
        <f t="shared" si="41"/>
        <v/>
      </c>
      <c r="G173" s="30" t="str">
        <f t="shared" si="28"/>
        <v/>
      </c>
      <c r="H173" s="30" t="str">
        <f>IF(A173=0,"",IF('Cumulative Volumes Metric'!$AQ$17=FALSE,J173,I173))</f>
        <v/>
      </c>
      <c r="I173" s="30" t="str">
        <f t="shared" si="29"/>
        <v/>
      </c>
      <c r="J173" s="30" t="str">
        <f t="shared" si="30"/>
        <v/>
      </c>
      <c r="K173" s="30" t="str">
        <f>IF(A173=0,"",IF('Cumulative Volumes Metric'!$AQ$17=FALSE,M173,L173))</f>
        <v/>
      </c>
      <c r="L173" s="30" t="str">
        <f t="shared" si="31"/>
        <v/>
      </c>
      <c r="M173" s="30" t="str">
        <f t="shared" si="32"/>
        <v/>
      </c>
      <c r="N173" s="30" t="str">
        <f>IF(($E$8/25.4)+45+($E$9/25.4)&gt;989,"FALSE",IF(A173="","",IF('Cumulative Volumes Metric'!$AQ$17=FALSE,P173,O173)))</f>
        <v/>
      </c>
      <c r="O173" s="30" t="str">
        <f t="shared" si="33"/>
        <v/>
      </c>
      <c r="P173" s="30" t="str">
        <f>IF(A173=0,"",IF('Cumulative Volumes Metric'!$AQ$17=FALSE,(U173*$E$4)+(V173*$E$5),O173))</f>
        <v/>
      </c>
      <c r="Q173" s="30" t="str">
        <f>IF(A173=0,"",(((25.4/1000)*'Metric Data'!$AC$4*'Metric Data'!$AC$5)-D173)*($E$6/100))</f>
        <v/>
      </c>
      <c r="R173" s="30" t="str">
        <f t="shared" si="34"/>
        <v/>
      </c>
      <c r="S173" s="30" t="str">
        <f>IF(A173=0,"",(((25.4/1000)*'Metric Data'!$AC$5*'Metric Data'!$AC$7)-E173)*($E$6/100))</f>
        <v/>
      </c>
      <c r="T173" s="30" t="str">
        <f t="shared" si="35"/>
        <v/>
      </c>
      <c r="U173" s="30" t="str">
        <f t="shared" si="36"/>
        <v/>
      </c>
      <c r="V173" s="30" t="str">
        <f t="shared" si="37"/>
        <v/>
      </c>
      <c r="W173" s="30" t="str">
        <f t="shared" si="38"/>
        <v/>
      </c>
      <c r="X173" s="32"/>
    </row>
    <row r="174" spans="1:24" x14ac:dyDescent="0.2">
      <c r="A174" s="34">
        <f t="shared" si="39"/>
        <v>0</v>
      </c>
      <c r="B174" s="34"/>
      <c r="C174" s="34">
        <f t="shared" si="40"/>
        <v>0</v>
      </c>
      <c r="D174" s="30" t="str" cm="1">
        <f t="array" ref="D174">IF(A174=0," ",IF('Metric Data'!AG163&gt;=1,_xlfn.XLOOKUP('Metric Data'!AG163,Metric_Incremental[Height],_xlfn.XLOOKUP('Cumulative Volumes Metric'!$F$4,Metric_Incremental[#Headers],Metric_Incremental[])),0))</f>
        <v xml:space="preserve"> </v>
      </c>
      <c r="E174" s="83" t="str" cm="1">
        <f t="array" ref="E174">IF(A174=0," ",IF('Metric Data'!AG163&gt;=1,_xlfn.XLOOKUP('Metric Data'!AG163,Metric_Incremental[Height],_xlfn.XLOOKUP('Cumulative Volumes Metric'!$F$4&amp;"EC",Metric_Incremental[#Headers],Metric_Incremental[])),0))</f>
        <v xml:space="preserve"> </v>
      </c>
      <c r="F174" s="30" t="str">
        <f t="shared" si="41"/>
        <v/>
      </c>
      <c r="G174" s="30" t="str">
        <f t="shared" si="28"/>
        <v/>
      </c>
      <c r="H174" s="30" t="str">
        <f>IF(A174=0,"",IF('Cumulative Volumes Metric'!$AQ$17=FALSE,J174,I174))</f>
        <v/>
      </c>
      <c r="I174" s="30" t="str">
        <f t="shared" si="29"/>
        <v/>
      </c>
      <c r="J174" s="30" t="str">
        <f t="shared" si="30"/>
        <v/>
      </c>
      <c r="K174" s="30" t="str">
        <f>IF(A174=0,"",IF('Cumulative Volumes Metric'!$AQ$17=FALSE,M174,L174))</f>
        <v/>
      </c>
      <c r="L174" s="30" t="str">
        <f t="shared" si="31"/>
        <v/>
      </c>
      <c r="M174" s="30" t="str">
        <f t="shared" si="32"/>
        <v/>
      </c>
      <c r="N174" s="30" t="str">
        <f>IF(($E$8/25.4)+45+($E$9/25.4)&gt;989,"FALSE",IF(A174="","",IF('Cumulative Volumes Metric'!$AQ$17=FALSE,P174,O174)))</f>
        <v/>
      </c>
      <c r="O174" s="30" t="str">
        <f t="shared" si="33"/>
        <v/>
      </c>
      <c r="P174" s="30" t="str">
        <f>IF(A174=0,"",IF('Cumulative Volumes Metric'!$AQ$17=FALSE,(U174*$E$4)+(V174*$E$5),O174))</f>
        <v/>
      </c>
      <c r="Q174" s="30" t="str">
        <f>IF(A174=0,"",(((25.4/1000)*'Metric Data'!$AC$4*'Metric Data'!$AC$5)-D174)*($E$6/100))</f>
        <v/>
      </c>
      <c r="R174" s="30" t="str">
        <f t="shared" si="34"/>
        <v/>
      </c>
      <c r="S174" s="30" t="str">
        <f>IF(A174=0,"",(((25.4/1000)*'Metric Data'!$AC$5*'Metric Data'!$AC$7)-E174)*($E$6/100))</f>
        <v/>
      </c>
      <c r="T174" s="30" t="str">
        <f t="shared" si="35"/>
        <v/>
      </c>
      <c r="U174" s="30" t="str">
        <f t="shared" si="36"/>
        <v/>
      </c>
      <c r="V174" s="30" t="str">
        <f t="shared" si="37"/>
        <v/>
      </c>
      <c r="W174" s="30" t="str">
        <f t="shared" si="38"/>
        <v/>
      </c>
      <c r="X174" s="32"/>
    </row>
    <row r="175" spans="1:24" x14ac:dyDescent="0.2">
      <c r="A175" s="34">
        <f t="shared" si="39"/>
        <v>0</v>
      </c>
      <c r="B175" s="34"/>
      <c r="C175" s="34">
        <f t="shared" si="40"/>
        <v>0</v>
      </c>
      <c r="D175" s="30" t="str" cm="1">
        <f t="array" ref="D175">IF(A175=0," ",IF('Metric Data'!AG164&gt;=1,_xlfn.XLOOKUP('Metric Data'!AG164,Metric_Incremental[Height],_xlfn.XLOOKUP('Cumulative Volumes Metric'!$F$4,Metric_Incremental[#Headers],Metric_Incremental[])),0))</f>
        <v xml:space="preserve"> </v>
      </c>
      <c r="E175" s="83" t="str" cm="1">
        <f t="array" ref="E175">IF(A175=0," ",IF('Metric Data'!AG164&gt;=1,_xlfn.XLOOKUP('Metric Data'!AG164,Metric_Incremental[Height],_xlfn.XLOOKUP('Cumulative Volumes Metric'!$F$4&amp;"EC",Metric_Incremental[#Headers],Metric_Incremental[])),0))</f>
        <v xml:space="preserve"> </v>
      </c>
      <c r="F175" s="30" t="str">
        <f t="shared" si="41"/>
        <v/>
      </c>
      <c r="G175" s="30" t="str">
        <f t="shared" si="28"/>
        <v/>
      </c>
      <c r="H175" s="30" t="str">
        <f>IF(A175=0,"",IF('Cumulative Volumes Metric'!$AQ$17=FALSE,J175,I175))</f>
        <v/>
      </c>
      <c r="I175" s="30" t="str">
        <f t="shared" si="29"/>
        <v/>
      </c>
      <c r="J175" s="30" t="str">
        <f t="shared" si="30"/>
        <v/>
      </c>
      <c r="K175" s="30" t="str">
        <f>IF(A175=0,"",IF('Cumulative Volumes Metric'!$AQ$17=FALSE,M175,L175))</f>
        <v/>
      </c>
      <c r="L175" s="30" t="str">
        <f t="shared" si="31"/>
        <v/>
      </c>
      <c r="M175" s="30" t="str">
        <f t="shared" si="32"/>
        <v/>
      </c>
      <c r="N175" s="30" t="str">
        <f>IF(($E$8/25.4)+45+($E$9/25.4)&gt;989,"FALSE",IF(A175="","",IF('Cumulative Volumes Metric'!$AQ$17=FALSE,P175,O175)))</f>
        <v/>
      </c>
      <c r="O175" s="30" t="str">
        <f t="shared" si="33"/>
        <v/>
      </c>
      <c r="P175" s="30" t="str">
        <f>IF(A175=0,"",IF('Cumulative Volumes Metric'!$AQ$17=FALSE,(U175*$E$4)+(V175*$E$5),O175))</f>
        <v/>
      </c>
      <c r="Q175" s="30" t="str">
        <f>IF(A175=0,"",(((25.4/1000)*'Metric Data'!$AC$4*'Metric Data'!$AC$5)-D175)*($E$6/100))</f>
        <v/>
      </c>
      <c r="R175" s="30" t="str">
        <f t="shared" si="34"/>
        <v/>
      </c>
      <c r="S175" s="30" t="str">
        <f>IF(A175=0,"",(((25.4/1000)*'Metric Data'!$AC$5*'Metric Data'!$AC$7)-E175)*($E$6/100))</f>
        <v/>
      </c>
      <c r="T175" s="30" t="str">
        <f t="shared" si="35"/>
        <v/>
      </c>
      <c r="U175" s="30" t="str">
        <f t="shared" si="36"/>
        <v/>
      </c>
      <c r="V175" s="30" t="str">
        <f t="shared" si="37"/>
        <v/>
      </c>
      <c r="W175" s="30" t="str">
        <f t="shared" si="38"/>
        <v/>
      </c>
      <c r="X175" s="32"/>
    </row>
    <row r="176" spans="1:24" x14ac:dyDescent="0.2">
      <c r="A176" s="34">
        <f t="shared" si="39"/>
        <v>0</v>
      </c>
      <c r="B176" s="34"/>
      <c r="C176" s="34">
        <f t="shared" si="40"/>
        <v>0</v>
      </c>
      <c r="D176" s="30" t="str" cm="1">
        <f t="array" ref="D176">IF(A176=0," ",IF('Metric Data'!AG165&gt;=1,_xlfn.XLOOKUP('Metric Data'!AG165,Metric_Incremental[Height],_xlfn.XLOOKUP('Cumulative Volumes Metric'!$F$4,Metric_Incremental[#Headers],Metric_Incremental[])),0))</f>
        <v xml:space="preserve"> </v>
      </c>
      <c r="E176" s="83" t="str" cm="1">
        <f t="array" ref="E176">IF(A176=0," ",IF('Metric Data'!AG165&gt;=1,_xlfn.XLOOKUP('Metric Data'!AG165,Metric_Incremental[Height],_xlfn.XLOOKUP('Cumulative Volumes Metric'!$F$4&amp;"EC",Metric_Incremental[#Headers],Metric_Incremental[])),0))</f>
        <v xml:space="preserve"> </v>
      </c>
      <c r="F176" s="30" t="str">
        <f t="shared" si="41"/>
        <v/>
      </c>
      <c r="G176" s="30" t="str">
        <f t="shared" si="28"/>
        <v/>
      </c>
      <c r="H176" s="30" t="str">
        <f>IF(A176=0,"",IF('Cumulative Volumes Metric'!$AQ$17=FALSE,J176,I176))</f>
        <v/>
      </c>
      <c r="I176" s="30" t="str">
        <f t="shared" si="29"/>
        <v/>
      </c>
      <c r="J176" s="30" t="str">
        <f t="shared" si="30"/>
        <v/>
      </c>
      <c r="K176" s="30" t="str">
        <f>IF(A176=0,"",IF('Cumulative Volumes Metric'!$AQ$17=FALSE,M176,L176))</f>
        <v/>
      </c>
      <c r="L176" s="30" t="str">
        <f t="shared" si="31"/>
        <v/>
      </c>
      <c r="M176" s="30" t="str">
        <f t="shared" si="32"/>
        <v/>
      </c>
      <c r="N176" s="30" t="str">
        <f>IF(($E$8/25.4)+45+($E$9/25.4)&gt;989,"FALSE",IF(A176="","",IF('Cumulative Volumes Metric'!$AQ$17=FALSE,P176,O176)))</f>
        <v/>
      </c>
      <c r="O176" s="30" t="str">
        <f t="shared" si="33"/>
        <v/>
      </c>
      <c r="P176" s="30" t="str">
        <f>IF(A176=0,"",IF('Cumulative Volumes Metric'!$AQ$17=FALSE,(U176*$E$4)+(V176*$E$5),O176))</f>
        <v/>
      </c>
      <c r="Q176" s="30" t="str">
        <f>IF(A176=0,"",(((25.4/1000)*'Metric Data'!$AC$4*'Metric Data'!$AC$5)-D176)*($E$6/100))</f>
        <v/>
      </c>
      <c r="R176" s="30" t="str">
        <f t="shared" si="34"/>
        <v/>
      </c>
      <c r="S176" s="30" t="str">
        <f>IF(A176=0,"",(((25.4/1000)*'Metric Data'!$AC$5*'Metric Data'!$AC$7)-E176)*($E$6/100))</f>
        <v/>
      </c>
      <c r="T176" s="30" t="str">
        <f t="shared" si="35"/>
        <v/>
      </c>
      <c r="U176" s="30" t="str">
        <f t="shared" si="36"/>
        <v/>
      </c>
      <c r="V176" s="30" t="str">
        <f t="shared" si="37"/>
        <v/>
      </c>
      <c r="W176" s="30" t="str">
        <f t="shared" si="38"/>
        <v/>
      </c>
      <c r="X176" s="32"/>
    </row>
    <row r="177" spans="1:24" x14ac:dyDescent="0.2">
      <c r="A177" s="34">
        <f t="shared" si="39"/>
        <v>0</v>
      </c>
      <c r="B177" s="34"/>
      <c r="C177" s="34">
        <f t="shared" si="40"/>
        <v>0</v>
      </c>
      <c r="D177" s="30" t="str" cm="1">
        <f t="array" ref="D177">IF(A177=0," ",IF('Metric Data'!AG166&gt;=1,_xlfn.XLOOKUP('Metric Data'!AG166,Metric_Incremental[Height],_xlfn.XLOOKUP('Cumulative Volumes Metric'!$F$4,Metric_Incremental[#Headers],Metric_Incremental[])),0))</f>
        <v xml:space="preserve"> </v>
      </c>
      <c r="E177" s="83" t="str" cm="1">
        <f t="array" ref="E177">IF(A177=0," ",IF('Metric Data'!AG166&gt;=1,_xlfn.XLOOKUP('Metric Data'!AG166,Metric_Incremental[Height],_xlfn.XLOOKUP('Cumulative Volumes Metric'!$F$4&amp;"EC",Metric_Incremental[#Headers],Metric_Incremental[])),0))</f>
        <v xml:space="preserve"> </v>
      </c>
      <c r="F177" s="30" t="str">
        <f t="shared" si="41"/>
        <v/>
      </c>
      <c r="G177" s="30" t="str">
        <f t="shared" si="28"/>
        <v/>
      </c>
      <c r="H177" s="30" t="str">
        <f>IF(A177=0,"",IF('Cumulative Volumes Metric'!$AQ$17=FALSE,J177,I177))</f>
        <v/>
      </c>
      <c r="I177" s="30" t="str">
        <f t="shared" si="29"/>
        <v/>
      </c>
      <c r="J177" s="30" t="str">
        <f t="shared" si="30"/>
        <v/>
      </c>
      <c r="K177" s="30" t="str">
        <f>IF(A177=0,"",IF('Cumulative Volumes Metric'!$AQ$17=FALSE,M177,L177))</f>
        <v/>
      </c>
      <c r="L177" s="30" t="str">
        <f t="shared" si="31"/>
        <v/>
      </c>
      <c r="M177" s="30" t="str">
        <f t="shared" si="32"/>
        <v/>
      </c>
      <c r="N177" s="30" t="str">
        <f>IF(($E$8/25.4)+45+($E$9/25.4)&gt;989,"FALSE",IF(A177="","",IF('Cumulative Volumes Metric'!$AQ$17=FALSE,P177,O177)))</f>
        <v/>
      </c>
      <c r="O177" s="30" t="str">
        <f t="shared" si="33"/>
        <v/>
      </c>
      <c r="P177" s="30" t="str">
        <f>IF(A177=0,"",IF('Cumulative Volumes Metric'!$AQ$17=FALSE,(U177*$E$4)+(V177*$E$5),O177))</f>
        <v/>
      </c>
      <c r="Q177" s="30" t="str">
        <f>IF(A177=0,"",(((25.4/1000)*'Metric Data'!$AC$4*'Metric Data'!$AC$5)-D177)*($E$6/100))</f>
        <v/>
      </c>
      <c r="R177" s="30" t="str">
        <f t="shared" si="34"/>
        <v/>
      </c>
      <c r="S177" s="30" t="str">
        <f>IF(A177=0,"",(((25.4/1000)*'Metric Data'!$AC$5*'Metric Data'!$AC$7)-E177)*($E$6/100))</f>
        <v/>
      </c>
      <c r="T177" s="30" t="str">
        <f t="shared" si="35"/>
        <v/>
      </c>
      <c r="U177" s="30" t="str">
        <f t="shared" si="36"/>
        <v/>
      </c>
      <c r="V177" s="30" t="str">
        <f t="shared" si="37"/>
        <v/>
      </c>
      <c r="W177" s="30" t="str">
        <f t="shared" si="38"/>
        <v/>
      </c>
      <c r="X177" s="32"/>
    </row>
    <row r="178" spans="1:24" x14ac:dyDescent="0.2">
      <c r="A178" s="34">
        <f t="shared" si="39"/>
        <v>0</v>
      </c>
      <c r="B178" s="34"/>
      <c r="C178" s="34">
        <f t="shared" si="40"/>
        <v>0</v>
      </c>
      <c r="D178" s="30" t="str" cm="1">
        <f t="array" ref="D178">IF(A178=0," ",IF('Metric Data'!AG167&gt;=1,_xlfn.XLOOKUP('Metric Data'!AG167,Metric_Incremental[Height],_xlfn.XLOOKUP('Cumulative Volumes Metric'!$F$4,Metric_Incremental[#Headers],Metric_Incremental[])),0))</f>
        <v xml:space="preserve"> </v>
      </c>
      <c r="E178" s="83" t="str" cm="1">
        <f t="array" ref="E178">IF(A178=0," ",IF('Metric Data'!AG167&gt;=1,_xlfn.XLOOKUP('Metric Data'!AG167,Metric_Incremental[Height],_xlfn.XLOOKUP('Cumulative Volumes Metric'!$F$4&amp;"EC",Metric_Incremental[#Headers],Metric_Incremental[])),0))</f>
        <v xml:space="preserve"> </v>
      </c>
      <c r="F178" s="30" t="str">
        <f t="shared" si="41"/>
        <v/>
      </c>
      <c r="G178" s="30" t="str">
        <f t="shared" si="28"/>
        <v/>
      </c>
      <c r="H178" s="30" t="str">
        <f>IF(A178=0,"",IF('Cumulative Volumes Metric'!$AQ$17=FALSE,J178,I178))</f>
        <v/>
      </c>
      <c r="I178" s="30" t="str">
        <f t="shared" si="29"/>
        <v/>
      </c>
      <c r="J178" s="30" t="str">
        <f t="shared" si="30"/>
        <v/>
      </c>
      <c r="K178" s="30" t="str">
        <f>IF(A178=0,"",IF('Cumulative Volumes Metric'!$AQ$17=FALSE,M178,L178))</f>
        <v/>
      </c>
      <c r="L178" s="30" t="str">
        <f t="shared" si="31"/>
        <v/>
      </c>
      <c r="M178" s="30" t="str">
        <f t="shared" si="32"/>
        <v/>
      </c>
      <c r="N178" s="30" t="str">
        <f>IF(($E$8/25.4)+45+($E$9/25.4)&gt;989,"FALSE",IF(A178="","",IF('Cumulative Volumes Metric'!$AQ$17=FALSE,P178,O178)))</f>
        <v/>
      </c>
      <c r="O178" s="30" t="str">
        <f t="shared" si="33"/>
        <v/>
      </c>
      <c r="P178" s="30" t="str">
        <f>IF(A178=0,"",IF('Cumulative Volumes Metric'!$AQ$17=FALSE,(U178*$E$4)+(V178*$E$5),O178))</f>
        <v/>
      </c>
      <c r="Q178" s="30" t="str">
        <f>IF(A178=0,"",(((25.4/1000)*'Metric Data'!$AC$4*'Metric Data'!$AC$5)-D178)*($E$6/100))</f>
        <v/>
      </c>
      <c r="R178" s="30" t="str">
        <f t="shared" si="34"/>
        <v/>
      </c>
      <c r="S178" s="30" t="str">
        <f>IF(A178=0,"",(((25.4/1000)*'Metric Data'!$AC$5*'Metric Data'!$AC$7)-E178)*($E$6/100))</f>
        <v/>
      </c>
      <c r="T178" s="30" t="str">
        <f t="shared" si="35"/>
        <v/>
      </c>
      <c r="U178" s="30" t="str">
        <f t="shared" si="36"/>
        <v/>
      </c>
      <c r="V178" s="30" t="str">
        <f t="shared" si="37"/>
        <v/>
      </c>
      <c r="W178" s="30" t="str">
        <f t="shared" si="38"/>
        <v/>
      </c>
      <c r="X178" s="32"/>
    </row>
    <row r="179" spans="1:24" x14ac:dyDescent="0.2">
      <c r="A179" s="34">
        <f t="shared" si="39"/>
        <v>0</v>
      </c>
      <c r="B179" s="34"/>
      <c r="C179" s="34">
        <f t="shared" si="40"/>
        <v>0</v>
      </c>
      <c r="D179" s="30" t="str" cm="1">
        <f t="array" ref="D179">IF(A179=0," ",IF('Metric Data'!AG168&gt;=1,_xlfn.XLOOKUP('Metric Data'!AG168,Metric_Incremental[Height],_xlfn.XLOOKUP('Cumulative Volumes Metric'!$F$4,Metric_Incremental[#Headers],Metric_Incremental[])),0))</f>
        <v xml:space="preserve"> </v>
      </c>
      <c r="E179" s="83" t="str" cm="1">
        <f t="array" ref="E179">IF(A179=0," ",IF('Metric Data'!AG168&gt;=1,_xlfn.XLOOKUP('Metric Data'!AG168,Metric_Incremental[Height],_xlfn.XLOOKUP('Cumulative Volumes Metric'!$F$4&amp;"EC",Metric_Incremental[#Headers],Metric_Incremental[])),0))</f>
        <v xml:space="preserve"> </v>
      </c>
      <c r="F179" s="30" t="str">
        <f t="shared" si="41"/>
        <v/>
      </c>
      <c r="G179" s="30" t="str">
        <f t="shared" si="28"/>
        <v/>
      </c>
      <c r="H179" s="30" t="str">
        <f>IF(A179=0,"",IF('Cumulative Volumes Metric'!$AQ$17=FALSE,J179,I179))</f>
        <v/>
      </c>
      <c r="I179" s="30" t="str">
        <f t="shared" si="29"/>
        <v/>
      </c>
      <c r="J179" s="30" t="str">
        <f t="shared" si="30"/>
        <v/>
      </c>
      <c r="K179" s="30" t="str">
        <f>IF(A179=0,"",IF('Cumulative Volumes Metric'!$AQ$17=FALSE,M179,L179))</f>
        <v/>
      </c>
      <c r="L179" s="30" t="str">
        <f t="shared" si="31"/>
        <v/>
      </c>
      <c r="M179" s="30" t="str">
        <f t="shared" si="32"/>
        <v/>
      </c>
      <c r="N179" s="30" t="str">
        <f>IF(($E$8/25.4)+45+($E$9/25.4)&gt;989,"FALSE",IF(A179="","",IF('Cumulative Volumes Metric'!$AQ$17=FALSE,P179,O179)))</f>
        <v/>
      </c>
      <c r="O179" s="30" t="str">
        <f t="shared" si="33"/>
        <v/>
      </c>
      <c r="P179" s="30" t="str">
        <f>IF(A179=0,"",IF('Cumulative Volumes Metric'!$AQ$17=FALSE,(U179*$E$4)+(V179*$E$5),O179))</f>
        <v/>
      </c>
      <c r="Q179" s="30" t="str">
        <f>IF(A179=0,"",(((25.4/1000)*'Metric Data'!$AC$4*'Metric Data'!$AC$5)-D179)*($E$6/100))</f>
        <v/>
      </c>
      <c r="R179" s="30" t="str">
        <f t="shared" si="34"/>
        <v/>
      </c>
      <c r="S179" s="30" t="str">
        <f>IF(A179=0,"",(((25.4/1000)*'Metric Data'!$AC$5*'Metric Data'!$AC$7)-E179)*($E$6/100))</f>
        <v/>
      </c>
      <c r="T179" s="30" t="str">
        <f t="shared" si="35"/>
        <v/>
      </c>
      <c r="U179" s="30" t="str">
        <f t="shared" si="36"/>
        <v/>
      </c>
      <c r="V179" s="30" t="str">
        <f t="shared" si="37"/>
        <v/>
      </c>
      <c r="W179" s="30" t="str">
        <f t="shared" si="38"/>
        <v/>
      </c>
      <c r="X179" s="32"/>
    </row>
    <row r="180" spans="1:24" x14ac:dyDescent="0.2">
      <c r="A180" s="34">
        <f t="shared" si="39"/>
        <v>0</v>
      </c>
      <c r="B180" s="34"/>
      <c r="C180" s="34">
        <f t="shared" si="40"/>
        <v>0</v>
      </c>
      <c r="D180" s="30" t="str" cm="1">
        <f t="array" ref="D180">IF(A180=0," ",IF('Metric Data'!AG169&gt;=1,_xlfn.XLOOKUP('Metric Data'!AG169,Metric_Incremental[Height],_xlfn.XLOOKUP('Cumulative Volumes Metric'!$F$4,Metric_Incremental[#Headers],Metric_Incremental[])),0))</f>
        <v xml:space="preserve"> </v>
      </c>
      <c r="E180" s="83" t="str" cm="1">
        <f t="array" ref="E180">IF(A180=0," ",IF('Metric Data'!AG169&gt;=1,_xlfn.XLOOKUP('Metric Data'!AG169,Metric_Incremental[Height],_xlfn.XLOOKUP('Cumulative Volumes Metric'!$F$4&amp;"EC",Metric_Incremental[#Headers],Metric_Incremental[])),0))</f>
        <v xml:space="preserve"> </v>
      </c>
      <c r="F180" s="30" t="str">
        <f t="shared" si="41"/>
        <v/>
      </c>
      <c r="G180" s="30" t="str">
        <f t="shared" si="28"/>
        <v/>
      </c>
      <c r="H180" s="30" t="str">
        <f>IF(A180=0,"",IF('Cumulative Volumes Metric'!$AQ$17=FALSE,J180,I180))</f>
        <v/>
      </c>
      <c r="I180" s="30" t="str">
        <f t="shared" si="29"/>
        <v/>
      </c>
      <c r="J180" s="30" t="str">
        <f t="shared" si="30"/>
        <v/>
      </c>
      <c r="K180" s="30" t="str">
        <f>IF(A180=0,"",IF('Cumulative Volumes Metric'!$AQ$17=FALSE,M180,L180))</f>
        <v/>
      </c>
      <c r="L180" s="30" t="str">
        <f t="shared" si="31"/>
        <v/>
      </c>
      <c r="M180" s="30" t="str">
        <f t="shared" si="32"/>
        <v/>
      </c>
      <c r="N180" s="30" t="str">
        <f>IF(($E$8/25.4)+45+($E$9/25.4)&gt;989,"FALSE",IF(A180="","",IF('Cumulative Volumes Metric'!$AQ$17=FALSE,P180,O180)))</f>
        <v/>
      </c>
      <c r="O180" s="30" t="str">
        <f t="shared" si="33"/>
        <v/>
      </c>
      <c r="P180" s="30" t="str">
        <f>IF(A180=0,"",IF('Cumulative Volumes Metric'!$AQ$17=FALSE,(U180*$E$4)+(V180*$E$5),O180))</f>
        <v/>
      </c>
      <c r="Q180" s="30" t="str">
        <f>IF(A180=0,"",(((25.4/1000)*'Metric Data'!$AC$4*'Metric Data'!$AC$5)-D180)*($E$6/100))</f>
        <v/>
      </c>
      <c r="R180" s="30" t="str">
        <f t="shared" si="34"/>
        <v/>
      </c>
      <c r="S180" s="30" t="str">
        <f>IF(A180=0,"",(((25.4/1000)*'Metric Data'!$AC$5*'Metric Data'!$AC$7)-E180)*($E$6/100))</f>
        <v/>
      </c>
      <c r="T180" s="30" t="str">
        <f t="shared" si="35"/>
        <v/>
      </c>
      <c r="U180" s="30" t="str">
        <f t="shared" si="36"/>
        <v/>
      </c>
      <c r="V180" s="30" t="str">
        <f t="shared" si="37"/>
        <v/>
      </c>
      <c r="W180" s="30" t="str">
        <f t="shared" si="38"/>
        <v/>
      </c>
      <c r="X180" s="32"/>
    </row>
    <row r="181" spans="1:24" x14ac:dyDescent="0.2">
      <c r="A181" s="34">
        <f t="shared" si="39"/>
        <v>0</v>
      </c>
      <c r="B181" s="34"/>
      <c r="C181" s="34">
        <f t="shared" si="40"/>
        <v>0</v>
      </c>
      <c r="D181" s="30" t="str" cm="1">
        <f t="array" ref="D181">IF(A181=0," ",IF('Metric Data'!AG170&gt;=1,_xlfn.XLOOKUP('Metric Data'!AG170,Metric_Incremental[Height],_xlfn.XLOOKUP('Cumulative Volumes Metric'!$F$4,Metric_Incremental[#Headers],Metric_Incremental[])),0))</f>
        <v xml:space="preserve"> </v>
      </c>
      <c r="E181" s="83" t="str" cm="1">
        <f t="array" ref="E181">IF(A181=0," ",IF('Metric Data'!AG170&gt;=1,_xlfn.XLOOKUP('Metric Data'!AG170,Metric_Incremental[Height],_xlfn.XLOOKUP('Cumulative Volumes Metric'!$F$4&amp;"EC",Metric_Incremental[#Headers],Metric_Incremental[])),0))</f>
        <v xml:space="preserve"> </v>
      </c>
      <c r="F181" s="30" t="str">
        <f t="shared" si="41"/>
        <v/>
      </c>
      <c r="G181" s="30" t="str">
        <f t="shared" si="28"/>
        <v/>
      </c>
      <c r="H181" s="30" t="str">
        <f>IF(A181=0,"",IF('Cumulative Volumes Metric'!$AQ$17=FALSE,J181,I181))</f>
        <v/>
      </c>
      <c r="I181" s="30" t="str">
        <f t="shared" si="29"/>
        <v/>
      </c>
      <c r="J181" s="30" t="str">
        <f t="shared" si="30"/>
        <v/>
      </c>
      <c r="K181" s="30" t="str">
        <f>IF(A181=0,"",IF('Cumulative Volumes Metric'!$AQ$17=FALSE,M181,L181))</f>
        <v/>
      </c>
      <c r="L181" s="30" t="str">
        <f t="shared" si="31"/>
        <v/>
      </c>
      <c r="M181" s="30" t="str">
        <f t="shared" si="32"/>
        <v/>
      </c>
      <c r="N181" s="30" t="str">
        <f>IF(($E$8/25.4)+45+($E$9/25.4)&gt;989,"FALSE",IF(A181="","",IF('Cumulative Volumes Metric'!$AQ$17=FALSE,P181,O181)))</f>
        <v/>
      </c>
      <c r="O181" s="30" t="str">
        <f t="shared" si="33"/>
        <v/>
      </c>
      <c r="P181" s="30" t="str">
        <f>IF(A181=0,"",IF('Cumulative Volumes Metric'!$AQ$17=FALSE,(U181*$E$4)+(V181*$E$5),O181))</f>
        <v/>
      </c>
      <c r="Q181" s="30" t="str">
        <f>IF(A181=0,"",(((25.4/1000)*'Metric Data'!$AC$4*'Metric Data'!$AC$5)-D181)*($E$6/100))</f>
        <v/>
      </c>
      <c r="R181" s="30" t="str">
        <f t="shared" si="34"/>
        <v/>
      </c>
      <c r="S181" s="30" t="str">
        <f>IF(A181=0,"",(((25.4/1000)*'Metric Data'!$AC$5*'Metric Data'!$AC$7)-E181)*($E$6/100))</f>
        <v/>
      </c>
      <c r="T181" s="30" t="str">
        <f t="shared" si="35"/>
        <v/>
      </c>
      <c r="U181" s="30" t="str">
        <f t="shared" si="36"/>
        <v/>
      </c>
      <c r="V181" s="30" t="str">
        <f t="shared" si="37"/>
        <v/>
      </c>
      <c r="W181" s="30" t="str">
        <f t="shared" si="38"/>
        <v/>
      </c>
      <c r="X181" s="32"/>
    </row>
    <row r="182" spans="1:24" x14ac:dyDescent="0.2">
      <c r="A182" s="34">
        <f t="shared" si="39"/>
        <v>0</v>
      </c>
      <c r="B182" s="34"/>
      <c r="C182" s="34">
        <f t="shared" si="40"/>
        <v>0</v>
      </c>
      <c r="D182" s="30" t="str" cm="1">
        <f t="array" ref="D182">IF(A182=0," ",IF('Metric Data'!AG171&gt;=1,_xlfn.XLOOKUP('Metric Data'!AG171,Metric_Incremental[Height],_xlfn.XLOOKUP('Cumulative Volumes Metric'!$F$4,Metric_Incremental[#Headers],Metric_Incremental[])),0))</f>
        <v xml:space="preserve"> </v>
      </c>
      <c r="E182" s="83" t="str" cm="1">
        <f t="array" ref="E182">IF(A182=0," ",IF('Metric Data'!AG171&gt;=1,_xlfn.XLOOKUP('Metric Data'!AG171,Metric_Incremental[Height],_xlfn.XLOOKUP('Cumulative Volumes Metric'!$F$4&amp;"EC",Metric_Incremental[#Headers],Metric_Incremental[])),0))</f>
        <v xml:space="preserve"> </v>
      </c>
      <c r="F182" s="30" t="str">
        <f t="shared" si="41"/>
        <v/>
      </c>
      <c r="G182" s="30" t="str">
        <f t="shared" si="28"/>
        <v/>
      </c>
      <c r="H182" s="30" t="str">
        <f>IF(A182=0,"",IF('Cumulative Volumes Metric'!$AQ$17=FALSE,J182,I182))</f>
        <v/>
      </c>
      <c r="I182" s="30" t="str">
        <f t="shared" si="29"/>
        <v/>
      </c>
      <c r="J182" s="30" t="str">
        <f t="shared" si="30"/>
        <v/>
      </c>
      <c r="K182" s="30" t="str">
        <f>IF(A182=0,"",IF('Cumulative Volumes Metric'!$AQ$17=FALSE,M182,L182))</f>
        <v/>
      </c>
      <c r="L182" s="30" t="str">
        <f t="shared" si="31"/>
        <v/>
      </c>
      <c r="M182" s="30" t="str">
        <f t="shared" si="32"/>
        <v/>
      </c>
      <c r="N182" s="30" t="str">
        <f>IF(($E$8/25.4)+45+($E$9/25.4)&gt;989,"FALSE",IF(A182="","",IF('Cumulative Volumes Metric'!$AQ$17=FALSE,P182,O182)))</f>
        <v/>
      </c>
      <c r="O182" s="30" t="str">
        <f t="shared" si="33"/>
        <v/>
      </c>
      <c r="P182" s="30" t="str">
        <f>IF(A182=0,"",IF('Cumulative Volumes Metric'!$AQ$17=FALSE,(U182*$E$4)+(V182*$E$5),O182))</f>
        <v/>
      </c>
      <c r="Q182" s="30" t="str">
        <f>IF(A182=0,"",(((25.4/1000)*'Metric Data'!$AC$4*'Metric Data'!$AC$5)-D182)*($E$6/100))</f>
        <v/>
      </c>
      <c r="R182" s="30" t="str">
        <f t="shared" si="34"/>
        <v/>
      </c>
      <c r="S182" s="30" t="str">
        <f>IF(A182=0,"",(((25.4/1000)*'Metric Data'!$AC$5*'Metric Data'!$AC$7)-E182)*($E$6/100))</f>
        <v/>
      </c>
      <c r="T182" s="30" t="str">
        <f t="shared" si="35"/>
        <v/>
      </c>
      <c r="U182" s="30" t="str">
        <f t="shared" si="36"/>
        <v/>
      </c>
      <c r="V182" s="30" t="str">
        <f t="shared" si="37"/>
        <v/>
      </c>
      <c r="W182" s="30" t="str">
        <f t="shared" si="38"/>
        <v/>
      </c>
      <c r="X182" s="32"/>
    </row>
    <row r="183" spans="1:24" x14ac:dyDescent="0.2">
      <c r="A183" s="34">
        <f t="shared" si="39"/>
        <v>0</v>
      </c>
      <c r="B183" s="34"/>
      <c r="C183" s="34">
        <f t="shared" si="40"/>
        <v>0</v>
      </c>
      <c r="D183" s="30" t="str" cm="1">
        <f t="array" ref="D183">IF(A183=0," ",IF('Metric Data'!AG172&gt;=1,_xlfn.XLOOKUP('Metric Data'!AG172,Metric_Incremental[Height],_xlfn.XLOOKUP('Cumulative Volumes Metric'!$F$4,Metric_Incremental[#Headers],Metric_Incremental[])),0))</f>
        <v xml:space="preserve"> </v>
      </c>
      <c r="E183" s="83" t="str" cm="1">
        <f t="array" ref="E183">IF(A183=0," ",IF('Metric Data'!AG172&gt;=1,_xlfn.XLOOKUP('Metric Data'!AG172,Metric_Incremental[Height],_xlfn.XLOOKUP('Cumulative Volumes Metric'!$F$4&amp;"EC",Metric_Incremental[#Headers],Metric_Incremental[])),0))</f>
        <v xml:space="preserve"> </v>
      </c>
      <c r="F183" s="30" t="str">
        <f t="shared" si="41"/>
        <v/>
      </c>
      <c r="G183" s="30" t="str">
        <f t="shared" si="28"/>
        <v/>
      </c>
      <c r="H183" s="30" t="str">
        <f>IF(A183=0,"",IF('Cumulative Volumes Metric'!$AQ$17=FALSE,J183,I183))</f>
        <v/>
      </c>
      <c r="I183" s="30" t="str">
        <f t="shared" si="29"/>
        <v/>
      </c>
      <c r="J183" s="30" t="str">
        <f t="shared" si="30"/>
        <v/>
      </c>
      <c r="K183" s="30" t="str">
        <f>IF(A183=0,"",IF('Cumulative Volumes Metric'!$AQ$17=FALSE,M183,L183))</f>
        <v/>
      </c>
      <c r="L183" s="30" t="str">
        <f t="shared" si="31"/>
        <v/>
      </c>
      <c r="M183" s="30" t="str">
        <f t="shared" si="32"/>
        <v/>
      </c>
      <c r="N183" s="30" t="str">
        <f>IF(($E$8/25.4)+45+($E$9/25.4)&gt;989,"FALSE",IF(A183="","",IF('Cumulative Volumes Metric'!$AQ$17=FALSE,P183,O183)))</f>
        <v/>
      </c>
      <c r="O183" s="30" t="str">
        <f t="shared" si="33"/>
        <v/>
      </c>
      <c r="P183" s="30" t="str">
        <f>IF(A183=0,"",IF('Cumulative Volumes Metric'!$AQ$17=FALSE,(U183*$E$4)+(V183*$E$5),O183))</f>
        <v/>
      </c>
      <c r="Q183" s="30" t="str">
        <f>IF(A183=0,"",(((25.4/1000)*'Metric Data'!$AC$4*'Metric Data'!$AC$5)-D183)*($E$6/100))</f>
        <v/>
      </c>
      <c r="R183" s="30" t="str">
        <f t="shared" si="34"/>
        <v/>
      </c>
      <c r="S183" s="30" t="str">
        <f>IF(A183=0,"",(((25.4/1000)*'Metric Data'!$AC$5*'Metric Data'!$AC$7)-E183)*($E$6/100))</f>
        <v/>
      </c>
      <c r="T183" s="30" t="str">
        <f t="shared" si="35"/>
        <v/>
      </c>
      <c r="U183" s="30" t="str">
        <f t="shared" si="36"/>
        <v/>
      </c>
      <c r="V183" s="30" t="str">
        <f t="shared" si="37"/>
        <v/>
      </c>
      <c r="W183" s="30" t="str">
        <f t="shared" si="38"/>
        <v/>
      </c>
      <c r="X183" s="32"/>
    </row>
    <row r="184" spans="1:24" x14ac:dyDescent="0.2">
      <c r="A184" s="34">
        <f t="shared" si="39"/>
        <v>0</v>
      </c>
      <c r="B184" s="34"/>
      <c r="C184" s="34">
        <f t="shared" si="40"/>
        <v>0</v>
      </c>
      <c r="D184" s="30" t="str" cm="1">
        <f t="array" ref="D184">IF(A184=0," ",IF('Metric Data'!AG173&gt;=1,_xlfn.XLOOKUP('Metric Data'!AG173,Metric_Incremental[Height],_xlfn.XLOOKUP('Cumulative Volumes Metric'!$F$4,Metric_Incremental[#Headers],Metric_Incremental[])),0))</f>
        <v xml:space="preserve"> </v>
      </c>
      <c r="E184" s="83" t="str" cm="1">
        <f t="array" ref="E184">IF(A184=0," ",IF('Metric Data'!AG173&gt;=1,_xlfn.XLOOKUP('Metric Data'!AG173,Metric_Incremental[Height],_xlfn.XLOOKUP('Cumulative Volumes Metric'!$F$4&amp;"EC",Metric_Incremental[#Headers],Metric_Incremental[])),0))</f>
        <v xml:space="preserve"> </v>
      </c>
      <c r="F184" s="30" t="str">
        <f t="shared" si="41"/>
        <v/>
      </c>
      <c r="G184" s="30" t="str">
        <f t="shared" si="28"/>
        <v/>
      </c>
      <c r="H184" s="30" t="str">
        <f>IF(A184=0,"",IF('Cumulative Volumes Metric'!$AQ$17=FALSE,J184,I184))</f>
        <v/>
      </c>
      <c r="I184" s="30" t="str">
        <f t="shared" si="29"/>
        <v/>
      </c>
      <c r="J184" s="30" t="str">
        <f t="shared" si="30"/>
        <v/>
      </c>
      <c r="K184" s="30" t="str">
        <f>IF(A184=0,"",IF('Cumulative Volumes Metric'!$AQ$17=FALSE,M184,L184))</f>
        <v/>
      </c>
      <c r="L184" s="30" t="str">
        <f t="shared" si="31"/>
        <v/>
      </c>
      <c r="M184" s="30" t="str">
        <f t="shared" si="32"/>
        <v/>
      </c>
      <c r="N184" s="30" t="str">
        <f>IF(($E$8/25.4)+45+($E$9/25.4)&gt;989,"FALSE",IF(A184="","",IF('Cumulative Volumes Metric'!$AQ$17=FALSE,P184,O184)))</f>
        <v/>
      </c>
      <c r="O184" s="30" t="str">
        <f t="shared" si="33"/>
        <v/>
      </c>
      <c r="P184" s="30" t="str">
        <f>IF(A184=0,"",IF('Cumulative Volumes Metric'!$AQ$17=FALSE,(U184*$E$4)+(V184*$E$5),O184))</f>
        <v/>
      </c>
      <c r="Q184" s="30" t="str">
        <f>IF(A184=0,"",(((25.4/1000)*'Metric Data'!$AC$4*'Metric Data'!$AC$5)-D184)*($E$6/100))</f>
        <v/>
      </c>
      <c r="R184" s="30" t="str">
        <f t="shared" si="34"/>
        <v/>
      </c>
      <c r="S184" s="30" t="str">
        <f>IF(A184=0,"",(((25.4/1000)*'Metric Data'!$AC$5*'Metric Data'!$AC$7)-E184)*($E$6/100))</f>
        <v/>
      </c>
      <c r="T184" s="30" t="str">
        <f t="shared" si="35"/>
        <v/>
      </c>
      <c r="U184" s="30" t="str">
        <f t="shared" si="36"/>
        <v/>
      </c>
      <c r="V184" s="30" t="str">
        <f t="shared" si="37"/>
        <v/>
      </c>
      <c r="W184" s="30" t="str">
        <f t="shared" si="38"/>
        <v/>
      </c>
      <c r="X184" s="32"/>
    </row>
    <row r="185" spans="1:24" x14ac:dyDescent="0.2">
      <c r="A185" s="34">
        <f t="shared" si="39"/>
        <v>0</v>
      </c>
      <c r="B185" s="34"/>
      <c r="C185" s="34">
        <f t="shared" si="40"/>
        <v>0</v>
      </c>
      <c r="D185" s="30" t="str" cm="1">
        <f t="array" ref="D185">IF(A185=0," ",IF('Metric Data'!AG174&gt;=1,_xlfn.XLOOKUP('Metric Data'!AG174,Metric_Incremental[Height],_xlfn.XLOOKUP('Cumulative Volumes Metric'!$F$4,Metric_Incremental[#Headers],Metric_Incremental[])),0))</f>
        <v xml:space="preserve"> </v>
      </c>
      <c r="E185" s="83" t="str" cm="1">
        <f t="array" ref="E185">IF(A185=0," ",IF('Metric Data'!AG174&gt;=1,_xlfn.XLOOKUP('Metric Data'!AG174,Metric_Incremental[Height],_xlfn.XLOOKUP('Cumulative Volumes Metric'!$F$4&amp;"EC",Metric_Incremental[#Headers],Metric_Incremental[])),0))</f>
        <v xml:space="preserve"> </v>
      </c>
      <c r="F185" s="30" t="str">
        <f t="shared" si="41"/>
        <v/>
      </c>
      <c r="G185" s="30" t="str">
        <f t="shared" si="28"/>
        <v/>
      </c>
      <c r="H185" s="30" t="str">
        <f>IF(A185=0,"",IF('Cumulative Volumes Metric'!$AQ$17=FALSE,J185,I185))</f>
        <v/>
      </c>
      <c r="I185" s="30" t="str">
        <f t="shared" si="29"/>
        <v/>
      </c>
      <c r="J185" s="30" t="str">
        <f t="shared" si="30"/>
        <v/>
      </c>
      <c r="K185" s="30" t="str">
        <f>IF(A185=0,"",IF('Cumulative Volumes Metric'!$AQ$17=FALSE,M185,L185))</f>
        <v/>
      </c>
      <c r="L185" s="30" t="str">
        <f t="shared" si="31"/>
        <v/>
      </c>
      <c r="M185" s="30" t="str">
        <f t="shared" si="32"/>
        <v/>
      </c>
      <c r="N185" s="30" t="str">
        <f>IF(($E$8/25.4)+45+($E$9/25.4)&gt;989,"FALSE",IF(A185="","",IF('Cumulative Volumes Metric'!$AQ$17=FALSE,P185,O185)))</f>
        <v/>
      </c>
      <c r="O185" s="30" t="str">
        <f t="shared" si="33"/>
        <v/>
      </c>
      <c r="P185" s="30" t="str">
        <f>IF(A185=0,"",IF('Cumulative Volumes Metric'!$AQ$17=FALSE,(U185*$E$4)+(V185*$E$5),O185))</f>
        <v/>
      </c>
      <c r="Q185" s="30" t="str">
        <f>IF(A185=0,"",(((25.4/1000)*'Metric Data'!$AC$4*'Metric Data'!$AC$5)-D185)*($E$6/100))</f>
        <v/>
      </c>
      <c r="R185" s="30" t="str">
        <f t="shared" si="34"/>
        <v/>
      </c>
      <c r="S185" s="30" t="str">
        <f>IF(A185=0,"",(((25.4/1000)*'Metric Data'!$AC$5*'Metric Data'!$AC$7)-E185)*($E$6/100))</f>
        <v/>
      </c>
      <c r="T185" s="30" t="str">
        <f t="shared" si="35"/>
        <v/>
      </c>
      <c r="U185" s="30" t="str">
        <f t="shared" si="36"/>
        <v/>
      </c>
      <c r="V185" s="30" t="str">
        <f t="shared" si="37"/>
        <v/>
      </c>
      <c r="W185" s="30" t="str">
        <f t="shared" si="38"/>
        <v/>
      </c>
      <c r="X185" s="32"/>
    </row>
    <row r="186" spans="1:24" x14ac:dyDescent="0.2">
      <c r="A186" s="34">
        <f t="shared" si="39"/>
        <v>0</v>
      </c>
      <c r="B186" s="34"/>
      <c r="C186" s="34">
        <f t="shared" si="40"/>
        <v>0</v>
      </c>
      <c r="D186" s="30" t="str" cm="1">
        <f t="array" ref="D186">IF(A186=0," ",IF('Metric Data'!AG175&gt;=1,_xlfn.XLOOKUP('Metric Data'!AG175,Metric_Incremental[Height],_xlfn.XLOOKUP('Cumulative Volumes Metric'!$F$4,Metric_Incremental[#Headers],Metric_Incremental[])),0))</f>
        <v xml:space="preserve"> </v>
      </c>
      <c r="E186" s="83" t="str" cm="1">
        <f t="array" ref="E186">IF(A186=0," ",IF('Metric Data'!AG175&gt;=1,_xlfn.XLOOKUP('Metric Data'!AG175,Metric_Incremental[Height],_xlfn.XLOOKUP('Cumulative Volumes Metric'!$F$4&amp;"EC",Metric_Incremental[#Headers],Metric_Incremental[])),0))</f>
        <v xml:space="preserve"> </v>
      </c>
      <c r="F186" s="30" t="str">
        <f t="shared" si="41"/>
        <v/>
      </c>
      <c r="G186" s="30" t="str">
        <f t="shared" si="28"/>
        <v/>
      </c>
      <c r="H186" s="30" t="str">
        <f>IF(A186=0,"",IF('Cumulative Volumes Metric'!$AQ$17=FALSE,J186,I186))</f>
        <v/>
      </c>
      <c r="I186" s="30" t="str">
        <f t="shared" si="29"/>
        <v/>
      </c>
      <c r="J186" s="30" t="str">
        <f t="shared" si="30"/>
        <v/>
      </c>
      <c r="K186" s="30" t="str">
        <f>IF(A186=0,"",IF('Cumulative Volumes Metric'!$AQ$17=FALSE,M186,L186))</f>
        <v/>
      </c>
      <c r="L186" s="30" t="str">
        <f t="shared" si="31"/>
        <v/>
      </c>
      <c r="M186" s="30" t="str">
        <f t="shared" si="32"/>
        <v/>
      </c>
      <c r="N186" s="30" t="str">
        <f>IF(($E$8/25.4)+45+($E$9/25.4)&gt;989,"FALSE",IF(A186="","",IF('Cumulative Volumes Metric'!$AQ$17=FALSE,P186,O186)))</f>
        <v/>
      </c>
      <c r="O186" s="30" t="str">
        <f t="shared" si="33"/>
        <v/>
      </c>
      <c r="P186" s="30" t="str">
        <f>IF(A186=0,"",IF('Cumulative Volumes Metric'!$AQ$17=FALSE,(U186*$E$4)+(V186*$E$5),O186))</f>
        <v/>
      </c>
      <c r="Q186" s="30" t="str">
        <f>IF(A186=0,"",(((25.4/1000)*'Metric Data'!$AC$4*'Metric Data'!$AC$5)-D186)*($E$6/100))</f>
        <v/>
      </c>
      <c r="R186" s="30" t="str">
        <f t="shared" si="34"/>
        <v/>
      </c>
      <c r="S186" s="30" t="str">
        <f>IF(A186=0,"",(((25.4/1000)*'Metric Data'!$AC$5*'Metric Data'!$AC$7)-E186)*($E$6/100))</f>
        <v/>
      </c>
      <c r="T186" s="30" t="str">
        <f t="shared" si="35"/>
        <v/>
      </c>
      <c r="U186" s="30" t="str">
        <f t="shared" si="36"/>
        <v/>
      </c>
      <c r="V186" s="30" t="str">
        <f t="shared" si="37"/>
        <v/>
      </c>
      <c r="W186" s="30" t="str">
        <f t="shared" si="38"/>
        <v/>
      </c>
      <c r="X186" s="32"/>
    </row>
    <row r="187" spans="1:24" x14ac:dyDescent="0.2">
      <c r="A187" s="34">
        <f t="shared" si="39"/>
        <v>0</v>
      </c>
      <c r="B187" s="34"/>
      <c r="C187" s="34">
        <f t="shared" si="40"/>
        <v>0</v>
      </c>
      <c r="D187" s="30" t="str" cm="1">
        <f t="array" ref="D187">IF(A187=0," ",IF('Metric Data'!AG176&gt;=1,_xlfn.XLOOKUP('Metric Data'!AG176,Metric_Incremental[Height],_xlfn.XLOOKUP('Cumulative Volumes Metric'!$F$4,Metric_Incremental[#Headers],Metric_Incremental[])),0))</f>
        <v xml:space="preserve"> </v>
      </c>
      <c r="E187" s="83" t="str" cm="1">
        <f t="array" ref="E187">IF(A187=0," ",IF('Metric Data'!AG176&gt;=1,_xlfn.XLOOKUP('Metric Data'!AG176,Metric_Incremental[Height],_xlfn.XLOOKUP('Cumulative Volumes Metric'!$F$4&amp;"EC",Metric_Incremental[#Headers],Metric_Incremental[])),0))</f>
        <v xml:space="preserve"> </v>
      </c>
      <c r="F187" s="30" t="str">
        <f t="shared" si="41"/>
        <v/>
      </c>
      <c r="G187" s="30" t="str">
        <f t="shared" si="28"/>
        <v/>
      </c>
      <c r="H187" s="30" t="str">
        <f>IF(A187=0,"",IF('Cumulative Volumes Metric'!$AQ$17=FALSE,J187,I187))</f>
        <v/>
      </c>
      <c r="I187" s="30" t="str">
        <f t="shared" si="29"/>
        <v/>
      </c>
      <c r="J187" s="30" t="str">
        <f t="shared" si="30"/>
        <v/>
      </c>
      <c r="K187" s="30" t="str">
        <f>IF(A187=0,"",IF('Cumulative Volumes Metric'!$AQ$17=FALSE,M187,L187))</f>
        <v/>
      </c>
      <c r="L187" s="30" t="str">
        <f t="shared" si="31"/>
        <v/>
      </c>
      <c r="M187" s="30" t="str">
        <f t="shared" si="32"/>
        <v/>
      </c>
      <c r="N187" s="30" t="str">
        <f>IF(($E$8/25.4)+45+($E$9/25.4)&gt;989,"FALSE",IF(A187="","",IF('Cumulative Volumes Metric'!$AQ$17=FALSE,P187,O187)))</f>
        <v/>
      </c>
      <c r="O187" s="30" t="str">
        <f t="shared" si="33"/>
        <v/>
      </c>
      <c r="P187" s="30" t="str">
        <f>IF(A187=0,"",IF('Cumulative Volumes Metric'!$AQ$17=FALSE,(U187*$E$4)+(V187*$E$5),O187))</f>
        <v/>
      </c>
      <c r="Q187" s="30" t="str">
        <f>IF(A187=0,"",(((25.4/1000)*'Metric Data'!$AC$4*'Metric Data'!$AC$5)-D187)*($E$6/100))</f>
        <v/>
      </c>
      <c r="R187" s="30" t="str">
        <f t="shared" si="34"/>
        <v/>
      </c>
      <c r="S187" s="30" t="str">
        <f>IF(A187=0,"",(((25.4/1000)*'Metric Data'!$AC$5*'Metric Data'!$AC$7)-E187)*($E$6/100))</f>
        <v/>
      </c>
      <c r="T187" s="30" t="str">
        <f t="shared" si="35"/>
        <v/>
      </c>
      <c r="U187" s="30" t="str">
        <f t="shared" si="36"/>
        <v/>
      </c>
      <c r="V187" s="30" t="str">
        <f t="shared" si="37"/>
        <v/>
      </c>
      <c r="W187" s="30" t="str">
        <f t="shared" si="38"/>
        <v/>
      </c>
      <c r="X187" s="32"/>
    </row>
    <row r="188" spans="1:24" x14ac:dyDescent="0.2">
      <c r="A188" s="34">
        <f t="shared" si="39"/>
        <v>0</v>
      </c>
      <c r="B188" s="34"/>
      <c r="C188" s="34">
        <f t="shared" si="40"/>
        <v>0</v>
      </c>
      <c r="D188" s="30" t="str" cm="1">
        <f t="array" ref="D188">IF(A188=0," ",IF('Metric Data'!AG177&gt;=1,_xlfn.XLOOKUP('Metric Data'!AG177,Metric_Incremental[Height],_xlfn.XLOOKUP('Cumulative Volumes Metric'!$F$4,Metric_Incremental[#Headers],Metric_Incremental[])),0))</f>
        <v xml:space="preserve"> </v>
      </c>
      <c r="E188" s="83" t="str" cm="1">
        <f t="array" ref="E188">IF(A188=0," ",IF('Metric Data'!AG177&gt;=1,_xlfn.XLOOKUP('Metric Data'!AG177,Metric_Incremental[Height],_xlfn.XLOOKUP('Cumulative Volumes Metric'!$F$4&amp;"EC",Metric_Incremental[#Headers],Metric_Incremental[])),0))</f>
        <v xml:space="preserve"> </v>
      </c>
      <c r="F188" s="30" t="str">
        <f t="shared" si="41"/>
        <v/>
      </c>
      <c r="G188" s="30" t="str">
        <f t="shared" si="28"/>
        <v/>
      </c>
      <c r="H188" s="30" t="str">
        <f>IF(A188=0,"",IF('Cumulative Volumes Metric'!$AQ$17=FALSE,J188,I188))</f>
        <v/>
      </c>
      <c r="I188" s="30" t="str">
        <f t="shared" si="29"/>
        <v/>
      </c>
      <c r="J188" s="30" t="str">
        <f t="shared" si="30"/>
        <v/>
      </c>
      <c r="K188" s="30" t="str">
        <f>IF(A188=0,"",IF('Cumulative Volumes Metric'!$AQ$17=FALSE,M188,L188))</f>
        <v/>
      </c>
      <c r="L188" s="30" t="str">
        <f t="shared" si="31"/>
        <v/>
      </c>
      <c r="M188" s="30" t="str">
        <f t="shared" si="32"/>
        <v/>
      </c>
      <c r="N188" s="30" t="str">
        <f>IF(($E$8/25.4)+45+($E$9/25.4)&gt;989,"FALSE",IF(A188="","",IF('Cumulative Volumes Metric'!$AQ$17=FALSE,P188,O188)))</f>
        <v/>
      </c>
      <c r="O188" s="30" t="str">
        <f t="shared" si="33"/>
        <v/>
      </c>
      <c r="P188" s="30" t="str">
        <f>IF(A188=0,"",IF('Cumulative Volumes Metric'!$AQ$17=FALSE,(U188*$E$4)+(V188*$E$5),O188))</f>
        <v/>
      </c>
      <c r="Q188" s="30" t="str">
        <f>IF(A188=0,"",(((25.4/1000)*'Metric Data'!$AC$4*'Metric Data'!$AC$5)-D188)*($E$6/100))</f>
        <v/>
      </c>
      <c r="R188" s="30" t="str">
        <f t="shared" si="34"/>
        <v/>
      </c>
      <c r="S188" s="30" t="str">
        <f>IF(A188=0,"",(((25.4/1000)*'Metric Data'!$AC$5*'Metric Data'!$AC$7)-E188)*($E$6/100))</f>
        <v/>
      </c>
      <c r="T188" s="30" t="str">
        <f t="shared" si="35"/>
        <v/>
      </c>
      <c r="U188" s="30" t="str">
        <f t="shared" si="36"/>
        <v/>
      </c>
      <c r="V188" s="30" t="str">
        <f t="shared" si="37"/>
        <v/>
      </c>
      <c r="W188" s="30" t="str">
        <f t="shared" si="38"/>
        <v/>
      </c>
      <c r="X188" s="32"/>
    </row>
    <row r="189" spans="1:24" x14ac:dyDescent="0.2">
      <c r="A189" s="34">
        <f t="shared" si="39"/>
        <v>0</v>
      </c>
      <c r="B189" s="34"/>
      <c r="C189" s="34">
        <f t="shared" si="40"/>
        <v>0</v>
      </c>
      <c r="D189" s="30" t="str" cm="1">
        <f t="array" ref="D189">IF(A189=0," ",IF('Metric Data'!AG178&gt;=1,_xlfn.XLOOKUP('Metric Data'!AG178,Metric_Incremental[Height],_xlfn.XLOOKUP('Cumulative Volumes Metric'!$F$4,Metric_Incremental[#Headers],Metric_Incremental[])),0))</f>
        <v xml:space="preserve"> </v>
      </c>
      <c r="E189" s="83" t="str" cm="1">
        <f t="array" ref="E189">IF(A189=0," ",IF('Metric Data'!AG178&gt;=1,_xlfn.XLOOKUP('Metric Data'!AG178,Metric_Incremental[Height],_xlfn.XLOOKUP('Cumulative Volumes Metric'!$F$4&amp;"EC",Metric_Incremental[#Headers],Metric_Incremental[])),0))</f>
        <v xml:space="preserve"> </v>
      </c>
      <c r="F189" s="30" t="str">
        <f t="shared" si="41"/>
        <v/>
      </c>
      <c r="G189" s="30" t="str">
        <f t="shared" si="28"/>
        <v/>
      </c>
      <c r="H189" s="30" t="str">
        <f>IF(A189=0,"",IF('Cumulative Volumes Metric'!$AQ$17=FALSE,J189,I189))</f>
        <v/>
      </c>
      <c r="I189" s="30" t="str">
        <f t="shared" si="29"/>
        <v/>
      </c>
      <c r="J189" s="30" t="str">
        <f t="shared" si="30"/>
        <v/>
      </c>
      <c r="K189" s="30" t="str">
        <f>IF(A189=0,"",IF('Cumulative Volumes Metric'!$AQ$17=FALSE,M189,L189))</f>
        <v/>
      </c>
      <c r="L189" s="30" t="str">
        <f t="shared" si="31"/>
        <v/>
      </c>
      <c r="M189" s="30" t="str">
        <f t="shared" si="32"/>
        <v/>
      </c>
      <c r="N189" s="30" t="str">
        <f>IF(($E$8/25.4)+45+($E$9/25.4)&gt;989,"FALSE",IF(A189="","",IF('Cumulative Volumes Metric'!$AQ$17=FALSE,P189,O189)))</f>
        <v/>
      </c>
      <c r="O189" s="30" t="str">
        <f t="shared" si="33"/>
        <v/>
      </c>
      <c r="P189" s="30" t="str">
        <f>IF(A189=0,"",IF('Cumulative Volumes Metric'!$AQ$17=FALSE,(U189*$E$4)+(V189*$E$5),O189))</f>
        <v/>
      </c>
      <c r="Q189" s="30" t="str">
        <f>IF(A189=0,"",(((25.4/1000)*'Metric Data'!$AC$4*'Metric Data'!$AC$5)-D189)*($E$6/100))</f>
        <v/>
      </c>
      <c r="R189" s="30" t="str">
        <f t="shared" si="34"/>
        <v/>
      </c>
      <c r="S189" s="30" t="str">
        <f>IF(A189=0,"",(((25.4/1000)*'Metric Data'!$AC$5*'Metric Data'!$AC$7)-E189)*($E$6/100))</f>
        <v/>
      </c>
      <c r="T189" s="30" t="str">
        <f t="shared" si="35"/>
        <v/>
      </c>
      <c r="U189" s="30" t="str">
        <f t="shared" si="36"/>
        <v/>
      </c>
      <c r="V189" s="30" t="str">
        <f t="shared" si="37"/>
        <v/>
      </c>
      <c r="W189" s="30" t="str">
        <f t="shared" si="38"/>
        <v/>
      </c>
      <c r="X189" s="32"/>
    </row>
    <row r="190" spans="1:24" x14ac:dyDescent="0.2">
      <c r="A190" s="34">
        <f t="shared" si="39"/>
        <v>0</v>
      </c>
      <c r="B190" s="34"/>
      <c r="C190" s="34">
        <f t="shared" si="40"/>
        <v>0</v>
      </c>
      <c r="D190" s="30" t="str" cm="1">
        <f t="array" ref="D190">IF(A190=0," ",IF('Metric Data'!AG179&gt;=1,_xlfn.XLOOKUP('Metric Data'!AG179,Metric_Incremental[Height],_xlfn.XLOOKUP('Cumulative Volumes Metric'!$F$4,Metric_Incremental[#Headers],Metric_Incremental[])),0))</f>
        <v xml:space="preserve"> </v>
      </c>
      <c r="E190" s="83" t="str" cm="1">
        <f t="array" ref="E190">IF(A190=0," ",IF('Metric Data'!AG179&gt;=1,_xlfn.XLOOKUP('Metric Data'!AG179,Metric_Incremental[Height],_xlfn.XLOOKUP('Cumulative Volumes Metric'!$F$4&amp;"EC",Metric_Incremental[#Headers],Metric_Incremental[])),0))</f>
        <v xml:space="preserve"> </v>
      </c>
      <c r="F190" s="30" t="str">
        <f t="shared" si="41"/>
        <v/>
      </c>
      <c r="G190" s="30" t="str">
        <f t="shared" si="28"/>
        <v/>
      </c>
      <c r="H190" s="30" t="str">
        <f>IF(A190=0,"",IF('Cumulative Volumes Metric'!$AQ$17=FALSE,J190,I190))</f>
        <v/>
      </c>
      <c r="I190" s="30" t="str">
        <f t="shared" si="29"/>
        <v/>
      </c>
      <c r="J190" s="30" t="str">
        <f t="shared" si="30"/>
        <v/>
      </c>
      <c r="K190" s="30" t="str">
        <f>IF(A190=0,"",IF('Cumulative Volumes Metric'!$AQ$17=FALSE,M190,L190))</f>
        <v/>
      </c>
      <c r="L190" s="30" t="str">
        <f t="shared" si="31"/>
        <v/>
      </c>
      <c r="M190" s="30" t="str">
        <f t="shared" si="32"/>
        <v/>
      </c>
      <c r="N190" s="30" t="str">
        <f>IF(($E$8/25.4)+45+($E$9/25.4)&gt;989,"FALSE",IF(A190="","",IF('Cumulative Volumes Metric'!$AQ$17=FALSE,P190,O190)))</f>
        <v/>
      </c>
      <c r="O190" s="30" t="str">
        <f t="shared" si="33"/>
        <v/>
      </c>
      <c r="P190" s="30" t="str">
        <f>IF(A190=0,"",IF('Cumulative Volumes Metric'!$AQ$17=FALSE,(U190*$E$4)+(V190*$E$5),O190))</f>
        <v/>
      </c>
      <c r="Q190" s="30" t="str">
        <f>IF(A190=0,"",(((25.4/1000)*'Metric Data'!$AC$4*'Metric Data'!$AC$5)-D190)*($E$6/100))</f>
        <v/>
      </c>
      <c r="R190" s="30" t="str">
        <f t="shared" si="34"/>
        <v/>
      </c>
      <c r="S190" s="30" t="str">
        <f>IF(A190=0,"",(((25.4/1000)*'Metric Data'!$AC$5*'Metric Data'!$AC$7)-E190)*($E$6/100))</f>
        <v/>
      </c>
      <c r="T190" s="30" t="str">
        <f t="shared" si="35"/>
        <v/>
      </c>
      <c r="U190" s="30" t="str">
        <f t="shared" si="36"/>
        <v/>
      </c>
      <c r="V190" s="30" t="str">
        <f t="shared" si="37"/>
        <v/>
      </c>
      <c r="W190" s="30" t="str">
        <f t="shared" si="38"/>
        <v/>
      </c>
      <c r="X190" s="32"/>
    </row>
    <row r="191" spans="1:24" x14ac:dyDescent="0.2">
      <c r="A191" s="34">
        <f t="shared" si="39"/>
        <v>0</v>
      </c>
      <c r="B191" s="34"/>
      <c r="C191" s="34">
        <f t="shared" si="40"/>
        <v>0</v>
      </c>
      <c r="D191" s="30" t="str" cm="1">
        <f t="array" ref="D191">IF(A191=0," ",IF('Metric Data'!AG180&gt;=1,_xlfn.XLOOKUP('Metric Data'!AG180,Metric_Incremental[Height],_xlfn.XLOOKUP('Cumulative Volumes Metric'!$F$4,Metric_Incremental[#Headers],Metric_Incremental[])),0))</f>
        <v xml:space="preserve"> </v>
      </c>
      <c r="E191" s="83" t="str" cm="1">
        <f t="array" ref="E191">IF(A191=0," ",IF('Metric Data'!AG180&gt;=1,_xlfn.XLOOKUP('Metric Data'!AG180,Metric_Incremental[Height],_xlfn.XLOOKUP('Cumulative Volumes Metric'!$F$4&amp;"EC",Metric_Incremental[#Headers],Metric_Incremental[])),0))</f>
        <v xml:space="preserve"> </v>
      </c>
      <c r="F191" s="30" t="str">
        <f t="shared" si="41"/>
        <v/>
      </c>
      <c r="G191" s="30" t="str">
        <f t="shared" si="28"/>
        <v/>
      </c>
      <c r="H191" s="30" t="str">
        <f>IF(A191=0,"",IF('Cumulative Volumes Metric'!$AQ$17=FALSE,J191,I191))</f>
        <v/>
      </c>
      <c r="I191" s="30" t="str">
        <f t="shared" si="29"/>
        <v/>
      </c>
      <c r="J191" s="30" t="str">
        <f t="shared" si="30"/>
        <v/>
      </c>
      <c r="K191" s="30" t="str">
        <f>IF(A191=0,"",IF('Cumulative Volumes Metric'!$AQ$17=FALSE,M191,L191))</f>
        <v/>
      </c>
      <c r="L191" s="30" t="str">
        <f t="shared" si="31"/>
        <v/>
      </c>
      <c r="M191" s="30" t="str">
        <f t="shared" si="32"/>
        <v/>
      </c>
      <c r="N191" s="30" t="str">
        <f>IF(($E$8/25.4)+45+($E$9/25.4)&gt;989,"FALSE",IF(A191="","",IF('Cumulative Volumes Metric'!$AQ$17=FALSE,P191,O191)))</f>
        <v/>
      </c>
      <c r="O191" s="30" t="str">
        <f t="shared" si="33"/>
        <v/>
      </c>
      <c r="P191" s="30" t="str">
        <f>IF(A191=0,"",IF('Cumulative Volumes Metric'!$AQ$17=FALSE,(U191*$E$4)+(V191*$E$5),O191))</f>
        <v/>
      </c>
      <c r="Q191" s="30" t="str">
        <f>IF(A191=0,"",(((25.4/1000)*'Metric Data'!$AC$4*'Metric Data'!$AC$5)-D191)*($E$6/100))</f>
        <v/>
      </c>
      <c r="R191" s="30" t="str">
        <f t="shared" si="34"/>
        <v/>
      </c>
      <c r="S191" s="30" t="str">
        <f>IF(A191=0,"",(((25.4/1000)*'Metric Data'!$AC$5*'Metric Data'!$AC$7)-E191)*($E$6/100))</f>
        <v/>
      </c>
      <c r="T191" s="30" t="str">
        <f t="shared" si="35"/>
        <v/>
      </c>
      <c r="U191" s="30" t="str">
        <f t="shared" si="36"/>
        <v/>
      </c>
      <c r="V191" s="30" t="str">
        <f t="shared" si="37"/>
        <v/>
      </c>
      <c r="W191" s="30" t="str">
        <f t="shared" si="38"/>
        <v/>
      </c>
      <c r="X191" s="32"/>
    </row>
    <row r="192" spans="1:24" x14ac:dyDescent="0.2">
      <c r="A192" s="34">
        <f t="shared" si="39"/>
        <v>0</v>
      </c>
      <c r="B192" s="34"/>
      <c r="C192" s="34">
        <f t="shared" si="40"/>
        <v>0</v>
      </c>
      <c r="D192" s="30" t="str" cm="1">
        <f t="array" ref="D192">IF(A192=0," ",IF('Metric Data'!AG181&gt;=1,_xlfn.XLOOKUP('Metric Data'!AG181,Metric_Incremental[Height],_xlfn.XLOOKUP('Cumulative Volumes Metric'!$F$4,Metric_Incremental[#Headers],Metric_Incremental[])),0))</f>
        <v xml:space="preserve"> </v>
      </c>
      <c r="E192" s="83" t="str" cm="1">
        <f t="array" ref="E192">IF(A192=0," ",IF('Metric Data'!AG181&gt;=1,_xlfn.XLOOKUP('Metric Data'!AG181,Metric_Incremental[Height],_xlfn.XLOOKUP('Cumulative Volumes Metric'!$F$4&amp;"EC",Metric_Incremental[#Headers],Metric_Incremental[])),0))</f>
        <v xml:space="preserve"> </v>
      </c>
      <c r="F192" s="30" t="str">
        <f t="shared" si="41"/>
        <v/>
      </c>
      <c r="G192" s="30" t="str">
        <f t="shared" si="28"/>
        <v/>
      </c>
      <c r="H192" s="30" t="str">
        <f>IF(A192=0,"",IF('Cumulative Volumes Metric'!$AQ$17=FALSE,J192,I192))</f>
        <v/>
      </c>
      <c r="I192" s="30" t="str">
        <f t="shared" si="29"/>
        <v/>
      </c>
      <c r="J192" s="30" t="str">
        <f t="shared" si="30"/>
        <v/>
      </c>
      <c r="K192" s="30" t="str">
        <f>IF(A192=0,"",IF('Cumulative Volumes Metric'!$AQ$17=FALSE,M192,L192))</f>
        <v/>
      </c>
      <c r="L192" s="30" t="str">
        <f t="shared" si="31"/>
        <v/>
      </c>
      <c r="M192" s="30" t="str">
        <f t="shared" si="32"/>
        <v/>
      </c>
      <c r="N192" s="30" t="str">
        <f>IF(($E$8/25.4)+45+($E$9/25.4)&gt;989,"FALSE",IF(A192="","",IF('Cumulative Volumes Metric'!$AQ$17=FALSE,P192,O192)))</f>
        <v/>
      </c>
      <c r="O192" s="30" t="str">
        <f t="shared" si="33"/>
        <v/>
      </c>
      <c r="P192" s="30" t="str">
        <f>IF(A192=0,"",IF('Cumulative Volumes Metric'!$AQ$17=FALSE,(U192*$E$4)+(V192*$E$5),O192))</f>
        <v/>
      </c>
      <c r="Q192" s="30" t="str">
        <f>IF(A192=0,"",(((25.4/1000)*'Metric Data'!$AC$4*'Metric Data'!$AC$5)-D192)*($E$6/100))</f>
        <v/>
      </c>
      <c r="R192" s="30" t="str">
        <f t="shared" si="34"/>
        <v/>
      </c>
      <c r="S192" s="30" t="str">
        <f>IF(A192=0,"",(((25.4/1000)*'Metric Data'!$AC$5*'Metric Data'!$AC$7)-E192)*($E$6/100))</f>
        <v/>
      </c>
      <c r="T192" s="30" t="str">
        <f t="shared" si="35"/>
        <v/>
      </c>
      <c r="U192" s="30" t="str">
        <f t="shared" si="36"/>
        <v/>
      </c>
      <c r="V192" s="30" t="str">
        <f t="shared" si="37"/>
        <v/>
      </c>
      <c r="W192" s="30" t="str">
        <f t="shared" si="38"/>
        <v/>
      </c>
      <c r="X192" s="32"/>
    </row>
    <row r="193" spans="1:24" x14ac:dyDescent="0.2">
      <c r="A193" s="34">
        <f t="shared" si="39"/>
        <v>0</v>
      </c>
      <c r="B193" s="34"/>
      <c r="C193" s="34">
        <f t="shared" si="40"/>
        <v>0</v>
      </c>
      <c r="D193" s="30" t="str" cm="1">
        <f t="array" ref="D193">IF(A193=0," ",IF('Metric Data'!AG182&gt;=1,_xlfn.XLOOKUP('Metric Data'!AG182,Metric_Incremental[Height],_xlfn.XLOOKUP('Cumulative Volumes Metric'!$F$4,Metric_Incremental[#Headers],Metric_Incremental[])),0))</f>
        <v xml:space="preserve"> </v>
      </c>
      <c r="E193" s="83" t="str" cm="1">
        <f t="array" ref="E193">IF(A193=0," ",IF('Metric Data'!AG182&gt;=1,_xlfn.XLOOKUP('Metric Data'!AG182,Metric_Incremental[Height],_xlfn.XLOOKUP('Cumulative Volumes Metric'!$F$4&amp;"EC",Metric_Incremental[#Headers],Metric_Incremental[])),0))</f>
        <v xml:space="preserve"> </v>
      </c>
      <c r="F193" s="30" t="str">
        <f t="shared" si="41"/>
        <v/>
      </c>
      <c r="G193" s="30" t="str">
        <f t="shared" si="28"/>
        <v/>
      </c>
      <c r="H193" s="30" t="str">
        <f>IF(A193=0,"",IF('Cumulative Volumes Metric'!$AQ$17=FALSE,J193,I193))</f>
        <v/>
      </c>
      <c r="I193" s="30" t="str">
        <f t="shared" si="29"/>
        <v/>
      </c>
      <c r="J193" s="30" t="str">
        <f t="shared" si="30"/>
        <v/>
      </c>
      <c r="K193" s="30" t="str">
        <f>IF(A193=0,"",IF('Cumulative Volumes Metric'!$AQ$17=FALSE,M193,L193))</f>
        <v/>
      </c>
      <c r="L193" s="30" t="str">
        <f t="shared" si="31"/>
        <v/>
      </c>
      <c r="M193" s="30" t="str">
        <f t="shared" si="32"/>
        <v/>
      </c>
      <c r="N193" s="30" t="str">
        <f>IF(($E$8/25.4)+45+($E$9/25.4)&gt;989,"FALSE",IF(A193="","",IF('Cumulative Volumes Metric'!$AQ$17=FALSE,P193,O193)))</f>
        <v/>
      </c>
      <c r="O193" s="30" t="str">
        <f t="shared" si="33"/>
        <v/>
      </c>
      <c r="P193" s="30" t="str">
        <f>IF(A193=0,"",IF('Cumulative Volumes Metric'!$AQ$17=FALSE,(U193*$E$4)+(V193*$E$5),O193))</f>
        <v/>
      </c>
      <c r="Q193" s="30" t="str">
        <f>IF(A193=0,"",(((25.4/1000)*'Metric Data'!$AC$4*'Metric Data'!$AC$5)-D193)*($E$6/100))</f>
        <v/>
      </c>
      <c r="R193" s="30" t="str">
        <f t="shared" si="34"/>
        <v/>
      </c>
      <c r="S193" s="30" t="str">
        <f>IF(A193=0,"",(((25.4/1000)*'Metric Data'!$AC$5*'Metric Data'!$AC$7)-E193)*($E$6/100))</f>
        <v/>
      </c>
      <c r="T193" s="30" t="str">
        <f t="shared" si="35"/>
        <v/>
      </c>
      <c r="U193" s="30" t="str">
        <f t="shared" si="36"/>
        <v/>
      </c>
      <c r="V193" s="30" t="str">
        <f t="shared" si="37"/>
        <v/>
      </c>
      <c r="W193" s="30" t="str">
        <f t="shared" si="38"/>
        <v/>
      </c>
      <c r="X193" s="32"/>
    </row>
    <row r="194" spans="1:24" x14ac:dyDescent="0.2">
      <c r="A194" s="34">
        <f t="shared" si="39"/>
        <v>0</v>
      </c>
      <c r="B194" s="34"/>
      <c r="C194" s="34">
        <f t="shared" si="40"/>
        <v>0</v>
      </c>
      <c r="D194" s="30" t="str" cm="1">
        <f t="array" ref="D194">IF(A194=0," ",IF('Metric Data'!AG183&gt;=1,_xlfn.XLOOKUP('Metric Data'!AG183,Metric_Incremental[Height],_xlfn.XLOOKUP('Cumulative Volumes Metric'!$F$4,Metric_Incremental[#Headers],Metric_Incremental[])),0))</f>
        <v xml:space="preserve"> </v>
      </c>
      <c r="E194" s="83" t="str" cm="1">
        <f t="array" ref="E194">IF(A194=0," ",IF('Metric Data'!AG183&gt;=1,_xlfn.XLOOKUP('Metric Data'!AG183,Metric_Incremental[Height],_xlfn.XLOOKUP('Cumulative Volumes Metric'!$F$4&amp;"EC",Metric_Incremental[#Headers],Metric_Incremental[])),0))</f>
        <v xml:space="preserve"> </v>
      </c>
      <c r="F194" s="30" t="str">
        <f t="shared" si="41"/>
        <v/>
      </c>
      <c r="G194" s="30" t="str">
        <f t="shared" si="28"/>
        <v/>
      </c>
      <c r="H194" s="30" t="str">
        <f>IF(A194=0,"",IF('Cumulative Volumes Metric'!$AQ$17=FALSE,J194,I194))</f>
        <v/>
      </c>
      <c r="I194" s="30" t="str">
        <f t="shared" si="29"/>
        <v/>
      </c>
      <c r="J194" s="30" t="str">
        <f t="shared" si="30"/>
        <v/>
      </c>
      <c r="K194" s="30" t="str">
        <f>IF(A194=0,"",IF('Cumulative Volumes Metric'!$AQ$17=FALSE,M194,L194))</f>
        <v/>
      </c>
      <c r="L194" s="30" t="str">
        <f t="shared" si="31"/>
        <v/>
      </c>
      <c r="M194" s="30" t="str">
        <f t="shared" si="32"/>
        <v/>
      </c>
      <c r="N194" s="30" t="str">
        <f>IF(($E$8/25.4)+45+($E$9/25.4)&gt;989,"FALSE",IF(A194="","",IF('Cumulative Volumes Metric'!$AQ$17=FALSE,P194,O194)))</f>
        <v/>
      </c>
      <c r="O194" s="30" t="str">
        <f t="shared" si="33"/>
        <v/>
      </c>
      <c r="P194" s="30" t="str">
        <f>IF(A194=0,"",IF('Cumulative Volumes Metric'!$AQ$17=FALSE,(U194*$E$4)+(V194*$E$5),O194))</f>
        <v/>
      </c>
      <c r="Q194" s="30" t="str">
        <f>IF(A194=0,"",(((25.4/1000)*'Metric Data'!$AC$4*'Metric Data'!$AC$5)-D194)*($E$6/100))</f>
        <v/>
      </c>
      <c r="R194" s="30" t="str">
        <f t="shared" si="34"/>
        <v/>
      </c>
      <c r="S194" s="30" t="str">
        <f>IF(A194=0,"",(((25.4/1000)*'Metric Data'!$AC$5*'Metric Data'!$AC$7)-E194)*($E$6/100))</f>
        <v/>
      </c>
      <c r="T194" s="30" t="str">
        <f t="shared" si="35"/>
        <v/>
      </c>
      <c r="U194" s="30" t="str">
        <f t="shared" si="36"/>
        <v/>
      </c>
      <c r="V194" s="30" t="str">
        <f t="shared" si="37"/>
        <v/>
      </c>
      <c r="W194" s="30" t="str">
        <f t="shared" si="38"/>
        <v/>
      </c>
      <c r="X194" s="32"/>
    </row>
    <row r="195" spans="1:24" x14ac:dyDescent="0.2">
      <c r="A195" s="34">
        <f t="shared" si="39"/>
        <v>0</v>
      </c>
      <c r="B195" s="34"/>
      <c r="C195" s="34">
        <f t="shared" si="40"/>
        <v>0</v>
      </c>
      <c r="D195" s="30" t="str" cm="1">
        <f t="array" ref="D195">IF(A195=0," ",IF('Metric Data'!AG184&gt;=1,_xlfn.XLOOKUP('Metric Data'!AG184,Metric_Incremental[Height],_xlfn.XLOOKUP('Cumulative Volumes Metric'!$F$4,Metric_Incremental[#Headers],Metric_Incremental[])),0))</f>
        <v xml:space="preserve"> </v>
      </c>
      <c r="E195" s="83" t="str" cm="1">
        <f t="array" ref="E195">IF(A195=0," ",IF('Metric Data'!AG184&gt;=1,_xlfn.XLOOKUP('Metric Data'!AG184,Metric_Incremental[Height],_xlfn.XLOOKUP('Cumulative Volumes Metric'!$F$4&amp;"EC",Metric_Incremental[#Headers],Metric_Incremental[])),0))</f>
        <v xml:space="preserve"> </v>
      </c>
      <c r="F195" s="30" t="str">
        <f t="shared" si="41"/>
        <v/>
      </c>
      <c r="G195" s="30" t="str">
        <f t="shared" si="28"/>
        <v/>
      </c>
      <c r="H195" s="30" t="str">
        <f>IF(A195=0,"",IF('Cumulative Volumes Metric'!$AQ$17=FALSE,J195,I195))</f>
        <v/>
      </c>
      <c r="I195" s="30" t="str">
        <f t="shared" si="29"/>
        <v/>
      </c>
      <c r="J195" s="30" t="str">
        <f t="shared" si="30"/>
        <v/>
      </c>
      <c r="K195" s="30" t="str">
        <f>IF(A195=0,"",IF('Cumulative Volumes Metric'!$AQ$17=FALSE,M195,L195))</f>
        <v/>
      </c>
      <c r="L195" s="30" t="str">
        <f t="shared" si="31"/>
        <v/>
      </c>
      <c r="M195" s="30" t="str">
        <f t="shared" si="32"/>
        <v/>
      </c>
      <c r="N195" s="30" t="str">
        <f>IF(($E$8/25.4)+45+($E$9/25.4)&gt;989,"FALSE",IF(A195="","",IF('Cumulative Volumes Metric'!$AQ$17=FALSE,P195,O195)))</f>
        <v/>
      </c>
      <c r="O195" s="30" t="str">
        <f t="shared" si="33"/>
        <v/>
      </c>
      <c r="P195" s="30" t="str">
        <f>IF(A195=0,"",IF('Cumulative Volumes Metric'!$AQ$17=FALSE,(U195*$E$4)+(V195*$E$5),O195))</f>
        <v/>
      </c>
      <c r="Q195" s="30" t="str">
        <f>IF(A195=0,"",(((25.4/1000)*'Metric Data'!$AC$4*'Metric Data'!$AC$5)-D195)*($E$6/100))</f>
        <v/>
      </c>
      <c r="R195" s="30" t="str">
        <f t="shared" si="34"/>
        <v/>
      </c>
      <c r="S195" s="30" t="str">
        <f>IF(A195=0,"",(((25.4/1000)*'Metric Data'!$AC$5*'Metric Data'!$AC$7)-E195)*($E$6/100))</f>
        <v/>
      </c>
      <c r="T195" s="30" t="str">
        <f t="shared" si="35"/>
        <v/>
      </c>
      <c r="U195" s="30" t="str">
        <f t="shared" si="36"/>
        <v/>
      </c>
      <c r="V195" s="30" t="str">
        <f t="shared" si="37"/>
        <v/>
      </c>
      <c r="W195" s="30" t="str">
        <f t="shared" si="38"/>
        <v/>
      </c>
      <c r="X195" s="32"/>
    </row>
    <row r="196" spans="1:24" x14ac:dyDescent="0.2">
      <c r="A196" s="34">
        <f t="shared" si="39"/>
        <v>0</v>
      </c>
      <c r="B196" s="34"/>
      <c r="C196" s="34">
        <f t="shared" si="40"/>
        <v>0</v>
      </c>
      <c r="D196" s="30" t="str" cm="1">
        <f t="array" ref="D196">IF(A196=0," ",IF('Metric Data'!AG185&gt;=1,_xlfn.XLOOKUP('Metric Data'!AG185,Metric_Incremental[Height],_xlfn.XLOOKUP('Cumulative Volumes Metric'!$F$4,Metric_Incremental[#Headers],Metric_Incremental[])),0))</f>
        <v xml:space="preserve"> </v>
      </c>
      <c r="E196" s="83" t="str" cm="1">
        <f t="array" ref="E196">IF(A196=0," ",IF('Metric Data'!AG185&gt;=1,_xlfn.XLOOKUP('Metric Data'!AG185,Metric_Incremental[Height],_xlfn.XLOOKUP('Cumulative Volumes Metric'!$F$4&amp;"EC",Metric_Incremental[#Headers],Metric_Incremental[])),0))</f>
        <v xml:space="preserve"> </v>
      </c>
      <c r="F196" s="30" t="str">
        <f t="shared" si="41"/>
        <v/>
      </c>
      <c r="G196" s="30" t="str">
        <f t="shared" si="28"/>
        <v/>
      </c>
      <c r="H196" s="30" t="str">
        <f>IF(A196=0,"",IF('Cumulative Volumes Metric'!$AQ$17=FALSE,J196,I196))</f>
        <v/>
      </c>
      <c r="I196" s="30" t="str">
        <f t="shared" si="29"/>
        <v/>
      </c>
      <c r="J196" s="30" t="str">
        <f t="shared" si="30"/>
        <v/>
      </c>
      <c r="K196" s="30" t="str">
        <f>IF(A196=0,"",IF('Cumulative Volumes Metric'!$AQ$17=FALSE,M196,L196))</f>
        <v/>
      </c>
      <c r="L196" s="30" t="str">
        <f t="shared" si="31"/>
        <v/>
      </c>
      <c r="M196" s="30" t="str">
        <f t="shared" si="32"/>
        <v/>
      </c>
      <c r="N196" s="30" t="str">
        <f>IF(($E$8/25.4)+45+($E$9/25.4)&gt;989,"FALSE",IF(A196="","",IF('Cumulative Volumes Metric'!$AQ$17=FALSE,P196,O196)))</f>
        <v/>
      </c>
      <c r="O196" s="30" t="str">
        <f t="shared" si="33"/>
        <v/>
      </c>
      <c r="P196" s="30" t="str">
        <f>IF(A196=0,"",IF('Cumulative Volumes Metric'!$AQ$17=FALSE,(U196*$E$4)+(V196*$E$5),O196))</f>
        <v/>
      </c>
      <c r="Q196" s="30" t="str">
        <f>IF(A196=0,"",(((25.4/1000)*'Metric Data'!$AC$4*'Metric Data'!$AC$5)-D196)*($E$6/100))</f>
        <v/>
      </c>
      <c r="R196" s="30" t="str">
        <f t="shared" si="34"/>
        <v/>
      </c>
      <c r="S196" s="30" t="str">
        <f>IF(A196=0,"",(((25.4/1000)*'Metric Data'!$AC$5*'Metric Data'!$AC$7)-E196)*($E$6/100))</f>
        <v/>
      </c>
      <c r="T196" s="30" t="str">
        <f t="shared" si="35"/>
        <v/>
      </c>
      <c r="U196" s="30" t="str">
        <f t="shared" si="36"/>
        <v/>
      </c>
      <c r="V196" s="30" t="str">
        <f t="shared" si="37"/>
        <v/>
      </c>
      <c r="W196" s="30" t="str">
        <f t="shared" si="38"/>
        <v/>
      </c>
      <c r="X196" s="32"/>
    </row>
    <row r="197" spans="1:24" x14ac:dyDescent="0.2">
      <c r="A197" s="34">
        <f t="shared" si="39"/>
        <v>0</v>
      </c>
      <c r="B197" s="34"/>
      <c r="C197" s="34">
        <f t="shared" si="40"/>
        <v>0</v>
      </c>
      <c r="D197" s="30" t="str" cm="1">
        <f t="array" ref="D197">IF(A197=0," ",IF('Metric Data'!AG186&gt;=1,_xlfn.XLOOKUP('Metric Data'!AG186,Metric_Incremental[Height],_xlfn.XLOOKUP('Cumulative Volumes Metric'!$F$4,Metric_Incremental[#Headers],Metric_Incremental[])),0))</f>
        <v xml:space="preserve"> </v>
      </c>
      <c r="E197" s="83" t="str" cm="1">
        <f t="array" ref="E197">IF(A197=0," ",IF('Metric Data'!AG186&gt;=1,_xlfn.XLOOKUP('Metric Data'!AG186,Metric_Incremental[Height],_xlfn.XLOOKUP('Cumulative Volumes Metric'!$F$4&amp;"EC",Metric_Incremental[#Headers],Metric_Incremental[])),0))</f>
        <v xml:space="preserve"> </v>
      </c>
      <c r="F197" s="30" t="str">
        <f t="shared" si="41"/>
        <v/>
      </c>
      <c r="G197" s="30" t="str">
        <f t="shared" si="28"/>
        <v/>
      </c>
      <c r="H197" s="30" t="str">
        <f>IF(A197=0,"",IF('Cumulative Volumes Metric'!$AQ$17=FALSE,J197,I197))</f>
        <v/>
      </c>
      <c r="I197" s="30" t="str">
        <f t="shared" si="29"/>
        <v/>
      </c>
      <c r="J197" s="30" t="str">
        <f t="shared" si="30"/>
        <v/>
      </c>
      <c r="K197" s="30" t="str">
        <f>IF(A197=0,"",IF('Cumulative Volumes Metric'!$AQ$17=FALSE,M197,L197))</f>
        <v/>
      </c>
      <c r="L197" s="30" t="str">
        <f t="shared" si="31"/>
        <v/>
      </c>
      <c r="M197" s="30" t="str">
        <f t="shared" si="32"/>
        <v/>
      </c>
      <c r="N197" s="30" t="str">
        <f>IF(($E$8/25.4)+45+($E$9/25.4)&gt;989,"FALSE",IF(A197="","",IF('Cumulative Volumes Metric'!$AQ$17=FALSE,P197,O197)))</f>
        <v/>
      </c>
      <c r="O197" s="30" t="str">
        <f t="shared" si="33"/>
        <v/>
      </c>
      <c r="P197" s="30" t="str">
        <f>IF(A197=0,"",IF('Cumulative Volumes Metric'!$AQ$17=FALSE,(U197*$E$4)+(V197*$E$5),O197))</f>
        <v/>
      </c>
      <c r="Q197" s="30" t="str">
        <f>IF(A197=0,"",(((25.4/1000)*'Metric Data'!$AC$4*'Metric Data'!$AC$5)-D197)*($E$6/100))</f>
        <v/>
      </c>
      <c r="R197" s="30" t="str">
        <f t="shared" si="34"/>
        <v/>
      </c>
      <c r="S197" s="30" t="str">
        <f>IF(A197=0,"",(((25.4/1000)*'Metric Data'!$AC$5*'Metric Data'!$AC$7)-E197)*($E$6/100))</f>
        <v/>
      </c>
      <c r="T197" s="30" t="str">
        <f t="shared" si="35"/>
        <v/>
      </c>
      <c r="U197" s="30" t="str">
        <f t="shared" si="36"/>
        <v/>
      </c>
      <c r="V197" s="30" t="str">
        <f t="shared" si="37"/>
        <v/>
      </c>
      <c r="W197" s="30" t="str">
        <f t="shared" si="38"/>
        <v/>
      </c>
      <c r="X197" s="32"/>
    </row>
    <row r="198" spans="1:24" x14ac:dyDescent="0.2">
      <c r="A198" s="34">
        <f t="shared" si="39"/>
        <v>0</v>
      </c>
      <c r="B198" s="34"/>
      <c r="C198" s="34">
        <f t="shared" si="40"/>
        <v>0</v>
      </c>
      <c r="D198" s="30" t="str" cm="1">
        <f t="array" ref="D198">IF(A198=0," ",IF('Metric Data'!AG187&gt;=1,_xlfn.XLOOKUP('Metric Data'!AG187,Metric_Incremental[Height],_xlfn.XLOOKUP('Cumulative Volumes Metric'!$F$4,Metric_Incremental[#Headers],Metric_Incremental[])),0))</f>
        <v xml:space="preserve"> </v>
      </c>
      <c r="E198" s="83" t="str" cm="1">
        <f t="array" ref="E198">IF(A198=0," ",IF('Metric Data'!AG187&gt;=1,_xlfn.XLOOKUP('Metric Data'!AG187,Metric_Incremental[Height],_xlfn.XLOOKUP('Cumulative Volumes Metric'!$F$4&amp;"EC",Metric_Incremental[#Headers],Metric_Incremental[])),0))</f>
        <v xml:space="preserve"> </v>
      </c>
      <c r="F198" s="30" t="str">
        <f t="shared" si="41"/>
        <v/>
      </c>
      <c r="G198" s="30" t="str">
        <f t="shared" si="28"/>
        <v/>
      </c>
      <c r="H198" s="30" t="str">
        <f>IF(A198=0,"",IF('Cumulative Volumes Metric'!$AQ$17=FALSE,J198,I198))</f>
        <v/>
      </c>
      <c r="I198" s="30" t="str">
        <f t="shared" si="29"/>
        <v/>
      </c>
      <c r="J198" s="30" t="str">
        <f t="shared" si="30"/>
        <v/>
      </c>
      <c r="K198" s="30" t="str">
        <f>IF(A198=0,"",IF('Cumulative Volumes Metric'!$AQ$17=FALSE,M198,L198))</f>
        <v/>
      </c>
      <c r="L198" s="30" t="str">
        <f t="shared" si="31"/>
        <v/>
      </c>
      <c r="M198" s="30" t="str">
        <f t="shared" si="32"/>
        <v/>
      </c>
      <c r="N198" s="30" t="str">
        <f>IF(($E$8/25.4)+45+($E$9/25.4)&gt;989,"FALSE",IF(A198="","",IF('Cumulative Volumes Metric'!$AQ$17=FALSE,P198,O198)))</f>
        <v/>
      </c>
      <c r="O198" s="30" t="str">
        <f t="shared" si="33"/>
        <v/>
      </c>
      <c r="P198" s="30" t="str">
        <f>IF(A198=0,"",IF('Cumulative Volumes Metric'!$AQ$17=FALSE,(U198*$E$4)+(V198*$E$5),O198))</f>
        <v/>
      </c>
      <c r="Q198" s="30" t="str">
        <f>IF(A198=0,"",(((25.4/1000)*'Metric Data'!$AC$4*'Metric Data'!$AC$5)-D198)*($E$6/100))</f>
        <v/>
      </c>
      <c r="R198" s="30" t="str">
        <f t="shared" si="34"/>
        <v/>
      </c>
      <c r="S198" s="30" t="str">
        <f>IF(A198=0,"",(((25.4/1000)*'Metric Data'!$AC$5*'Metric Data'!$AC$7)-E198)*($E$6/100))</f>
        <v/>
      </c>
      <c r="T198" s="30" t="str">
        <f t="shared" si="35"/>
        <v/>
      </c>
      <c r="U198" s="30" t="str">
        <f t="shared" si="36"/>
        <v/>
      </c>
      <c r="V198" s="30" t="str">
        <f t="shared" si="37"/>
        <v/>
      </c>
      <c r="W198" s="30" t="str">
        <f t="shared" si="38"/>
        <v/>
      </c>
      <c r="X198" s="32"/>
    </row>
    <row r="199" spans="1:24" x14ac:dyDescent="0.2">
      <c r="A199" s="34">
        <f t="shared" si="39"/>
        <v>0</v>
      </c>
      <c r="B199" s="34"/>
      <c r="C199" s="34">
        <f t="shared" si="40"/>
        <v>0</v>
      </c>
      <c r="D199" s="30" t="str" cm="1">
        <f t="array" ref="D199">IF(A199=0," ",IF('Metric Data'!AG188&gt;=1,_xlfn.XLOOKUP('Metric Data'!AG188,Metric_Incremental[Height],_xlfn.XLOOKUP('Cumulative Volumes Metric'!$F$4,Metric_Incremental[#Headers],Metric_Incremental[])),0))</f>
        <v xml:space="preserve"> </v>
      </c>
      <c r="E199" s="83" t="str" cm="1">
        <f t="array" ref="E199">IF(A199=0," ",IF('Metric Data'!AG188&gt;=1,_xlfn.XLOOKUP('Metric Data'!AG188,Metric_Incremental[Height],_xlfn.XLOOKUP('Cumulative Volumes Metric'!$F$4&amp;"EC",Metric_Incremental[#Headers],Metric_Incremental[])),0))</f>
        <v xml:space="preserve"> </v>
      </c>
      <c r="F199" s="30" t="str">
        <f t="shared" si="41"/>
        <v/>
      </c>
      <c r="G199" s="30" t="str">
        <f t="shared" si="28"/>
        <v/>
      </c>
      <c r="H199" s="30" t="str">
        <f>IF(A199=0,"",IF('Cumulative Volumes Metric'!$AQ$17=FALSE,J199,I199))</f>
        <v/>
      </c>
      <c r="I199" s="30" t="str">
        <f t="shared" si="29"/>
        <v/>
      </c>
      <c r="J199" s="30" t="str">
        <f t="shared" si="30"/>
        <v/>
      </c>
      <c r="K199" s="30" t="str">
        <f>IF(A199=0,"",IF('Cumulative Volumes Metric'!$AQ$17=FALSE,M199,L199))</f>
        <v/>
      </c>
      <c r="L199" s="30" t="str">
        <f t="shared" si="31"/>
        <v/>
      </c>
      <c r="M199" s="30" t="str">
        <f t="shared" si="32"/>
        <v/>
      </c>
      <c r="N199" s="30" t="str">
        <f>IF(($E$8/25.4)+45+($E$9/25.4)&gt;989,"FALSE",IF(A199="","",IF('Cumulative Volumes Metric'!$AQ$17=FALSE,P199,O199)))</f>
        <v/>
      </c>
      <c r="O199" s="30" t="str">
        <f t="shared" si="33"/>
        <v/>
      </c>
      <c r="P199" s="30" t="str">
        <f>IF(A199=0,"",IF('Cumulative Volumes Metric'!$AQ$17=FALSE,(U199*$E$4)+(V199*$E$5),O199))</f>
        <v/>
      </c>
      <c r="Q199" s="30" t="str">
        <f>IF(A199=0,"",(((25.4/1000)*'Metric Data'!$AC$4*'Metric Data'!$AC$5)-D199)*($E$6/100))</f>
        <v/>
      </c>
      <c r="R199" s="30" t="str">
        <f t="shared" si="34"/>
        <v/>
      </c>
      <c r="S199" s="30" t="str">
        <f>IF(A199=0,"",(((25.4/1000)*'Metric Data'!$AC$5*'Metric Data'!$AC$7)-E199)*($E$6/100))</f>
        <v/>
      </c>
      <c r="T199" s="30" t="str">
        <f t="shared" si="35"/>
        <v/>
      </c>
      <c r="U199" s="30" t="str">
        <f t="shared" si="36"/>
        <v/>
      </c>
      <c r="V199" s="30" t="str">
        <f t="shared" si="37"/>
        <v/>
      </c>
      <c r="W199" s="30" t="str">
        <f t="shared" si="38"/>
        <v/>
      </c>
      <c r="X199" s="32"/>
    </row>
    <row r="200" spans="1:24" x14ac:dyDescent="0.2">
      <c r="A200" s="34">
        <f t="shared" si="39"/>
        <v>0</v>
      </c>
      <c r="B200" s="34"/>
      <c r="C200" s="34">
        <f t="shared" si="40"/>
        <v>0</v>
      </c>
      <c r="D200" s="30" t="str" cm="1">
        <f t="array" ref="D200">IF(A200=0," ",IF('Metric Data'!AG189&gt;=1,_xlfn.XLOOKUP('Metric Data'!AG189,Metric_Incremental[Height],_xlfn.XLOOKUP('Cumulative Volumes Metric'!$F$4,Metric_Incremental[#Headers],Metric_Incremental[])),0))</f>
        <v xml:space="preserve"> </v>
      </c>
      <c r="E200" s="83" t="str" cm="1">
        <f t="array" ref="E200">IF(A200=0," ",IF('Metric Data'!AG189&gt;=1,_xlfn.XLOOKUP('Metric Data'!AG189,Metric_Incremental[Height],_xlfn.XLOOKUP('Cumulative Volumes Metric'!$F$4&amp;"EC",Metric_Incremental[#Headers],Metric_Incremental[])),0))</f>
        <v xml:space="preserve"> </v>
      </c>
      <c r="F200" s="30" t="str">
        <f t="shared" si="41"/>
        <v/>
      </c>
      <c r="G200" s="30" t="str">
        <f t="shared" si="28"/>
        <v/>
      </c>
      <c r="H200" s="30" t="str">
        <f>IF(A200=0,"",IF('Cumulative Volumes Metric'!$AQ$17=FALSE,J200,I200))</f>
        <v/>
      </c>
      <c r="I200" s="30" t="str">
        <f t="shared" si="29"/>
        <v/>
      </c>
      <c r="J200" s="30" t="str">
        <f t="shared" si="30"/>
        <v/>
      </c>
      <c r="K200" s="30" t="str">
        <f>IF(A200=0,"",IF('Cumulative Volumes Metric'!$AQ$17=FALSE,M200,L200))</f>
        <v/>
      </c>
      <c r="L200" s="30" t="str">
        <f t="shared" si="31"/>
        <v/>
      </c>
      <c r="M200" s="30" t="str">
        <f t="shared" si="32"/>
        <v/>
      </c>
      <c r="N200" s="30" t="str">
        <f>IF(($E$8/25.4)+45+($E$9/25.4)&gt;989,"FALSE",IF(A200="","",IF('Cumulative Volumes Metric'!$AQ$17=FALSE,P200,O200)))</f>
        <v/>
      </c>
      <c r="O200" s="30" t="str">
        <f t="shared" si="33"/>
        <v/>
      </c>
      <c r="P200" s="30" t="str">
        <f>IF(A200=0,"",IF('Cumulative Volumes Metric'!$AQ$17=FALSE,(U200*$E$4)+(V200*$E$5),O200))</f>
        <v/>
      </c>
      <c r="Q200" s="30" t="str">
        <f>IF(A200=0,"",(((25.4/1000)*'Metric Data'!$AC$4*'Metric Data'!$AC$5)-D200)*($E$6/100))</f>
        <v/>
      </c>
      <c r="R200" s="30" t="str">
        <f t="shared" si="34"/>
        <v/>
      </c>
      <c r="S200" s="30" t="str">
        <f>IF(A200=0,"",(((25.4/1000)*'Metric Data'!$AC$5*'Metric Data'!$AC$7)-E200)*($E$6/100))</f>
        <v/>
      </c>
      <c r="T200" s="30" t="str">
        <f t="shared" si="35"/>
        <v/>
      </c>
      <c r="U200" s="30" t="str">
        <f t="shared" si="36"/>
        <v/>
      </c>
      <c r="V200" s="30" t="str">
        <f t="shared" si="37"/>
        <v/>
      </c>
      <c r="W200" s="30" t="str">
        <f t="shared" si="38"/>
        <v/>
      </c>
      <c r="X200" s="32"/>
    </row>
    <row r="201" spans="1:24" x14ac:dyDescent="0.2">
      <c r="A201" s="34">
        <f t="shared" si="39"/>
        <v>0</v>
      </c>
      <c r="B201" s="34"/>
      <c r="C201" s="34">
        <f t="shared" si="40"/>
        <v>0</v>
      </c>
      <c r="D201" s="30" t="str" cm="1">
        <f t="array" ref="D201">IF(A201=0," ",IF('Metric Data'!AG190&gt;=1,_xlfn.XLOOKUP('Metric Data'!AG190,Metric_Incremental[Height],_xlfn.XLOOKUP('Cumulative Volumes Metric'!$F$4,Metric_Incremental[#Headers],Metric_Incremental[])),0))</f>
        <v xml:space="preserve"> </v>
      </c>
      <c r="E201" s="83" t="str" cm="1">
        <f t="array" ref="E201">IF(A201=0," ",IF('Metric Data'!AG190&gt;=1,_xlfn.XLOOKUP('Metric Data'!AG190,Metric_Incremental[Height],_xlfn.XLOOKUP('Cumulative Volumes Metric'!$F$4&amp;"EC",Metric_Incremental[#Headers],Metric_Incremental[])),0))</f>
        <v xml:space="preserve"> </v>
      </c>
      <c r="F201" s="30" t="str">
        <f t="shared" si="41"/>
        <v/>
      </c>
      <c r="G201" s="30" t="str">
        <f t="shared" si="28"/>
        <v/>
      </c>
      <c r="H201" s="30" t="str">
        <f>IF(A201=0,"",IF('Cumulative Volumes Metric'!$AQ$17=FALSE,J201,I201))</f>
        <v/>
      </c>
      <c r="I201" s="30" t="str">
        <f t="shared" si="29"/>
        <v/>
      </c>
      <c r="J201" s="30" t="str">
        <f t="shared" si="30"/>
        <v/>
      </c>
      <c r="K201" s="30" t="str">
        <f>IF(A201=0,"",IF('Cumulative Volumes Metric'!$AQ$17=FALSE,M201,L201))</f>
        <v/>
      </c>
      <c r="L201" s="30" t="str">
        <f t="shared" si="31"/>
        <v/>
      </c>
      <c r="M201" s="30" t="str">
        <f t="shared" si="32"/>
        <v/>
      </c>
      <c r="N201" s="30" t="str">
        <f>IF(($E$8/25.4)+45+($E$9/25.4)&gt;989,"FALSE",IF(A201="","",IF('Cumulative Volumes Metric'!$AQ$17=FALSE,P201,O201)))</f>
        <v/>
      </c>
      <c r="O201" s="30" t="str">
        <f t="shared" si="33"/>
        <v/>
      </c>
      <c r="P201" s="30" t="str">
        <f>IF(A201=0,"",IF('Cumulative Volumes Metric'!$AQ$17=FALSE,(U201*$E$4)+(V201*$E$5),O201))</f>
        <v/>
      </c>
      <c r="Q201" s="30" t="str">
        <f>IF(A201=0,"",(((25.4/1000)*'Metric Data'!$AC$4*'Metric Data'!$AC$5)-D201)*($E$6/100))</f>
        <v/>
      </c>
      <c r="R201" s="30" t="str">
        <f t="shared" si="34"/>
        <v/>
      </c>
      <c r="S201" s="30" t="str">
        <f>IF(A201=0,"",(((25.4/1000)*'Metric Data'!$AC$5*'Metric Data'!$AC$7)-E201)*($E$6/100))</f>
        <v/>
      </c>
      <c r="T201" s="30" t="str">
        <f t="shared" si="35"/>
        <v/>
      </c>
      <c r="U201" s="30" t="str">
        <f t="shared" si="36"/>
        <v/>
      </c>
      <c r="V201" s="30" t="str">
        <f t="shared" si="37"/>
        <v/>
      </c>
      <c r="W201" s="30" t="str">
        <f t="shared" si="38"/>
        <v/>
      </c>
      <c r="X201" s="32"/>
    </row>
    <row r="202" spans="1:24" x14ac:dyDescent="0.2">
      <c r="A202" s="34">
        <f t="shared" si="39"/>
        <v>0</v>
      </c>
      <c r="B202" s="34"/>
      <c r="C202" s="34">
        <f t="shared" si="40"/>
        <v>0</v>
      </c>
      <c r="D202" s="30" t="str" cm="1">
        <f t="array" ref="D202">IF(A202=0," ",IF('Metric Data'!AG191&gt;=1,_xlfn.XLOOKUP('Metric Data'!AG191,Metric_Incremental[Height],_xlfn.XLOOKUP('Cumulative Volumes Metric'!$F$4,Metric_Incremental[#Headers],Metric_Incremental[])),0))</f>
        <v xml:space="preserve"> </v>
      </c>
      <c r="E202" s="83" t="str" cm="1">
        <f t="array" ref="E202">IF(A202=0," ",IF('Metric Data'!AG191&gt;=1,_xlfn.XLOOKUP('Metric Data'!AG191,Metric_Incremental[Height],_xlfn.XLOOKUP('Cumulative Volumes Metric'!$F$4&amp;"EC",Metric_Incremental[#Headers],Metric_Incremental[])),0))</f>
        <v xml:space="preserve"> </v>
      </c>
      <c r="F202" s="30" t="str">
        <f t="shared" si="41"/>
        <v/>
      </c>
      <c r="G202" s="30" t="str">
        <f t="shared" si="28"/>
        <v/>
      </c>
      <c r="H202" s="30" t="str">
        <f>IF(A202=0,"",IF('Cumulative Volumes Metric'!$AQ$17=FALSE,J202,I202))</f>
        <v/>
      </c>
      <c r="I202" s="30" t="str">
        <f t="shared" si="29"/>
        <v/>
      </c>
      <c r="J202" s="30" t="str">
        <f t="shared" si="30"/>
        <v/>
      </c>
      <c r="K202" s="30" t="str">
        <f>IF(A202=0,"",IF('Cumulative Volumes Metric'!$AQ$17=FALSE,M202,L202))</f>
        <v/>
      </c>
      <c r="L202" s="30" t="str">
        <f t="shared" si="31"/>
        <v/>
      </c>
      <c r="M202" s="30" t="str">
        <f t="shared" si="32"/>
        <v/>
      </c>
      <c r="N202" s="30" t="str">
        <f>IF(($E$8/25.4)+45+($E$9/25.4)&gt;989,"FALSE",IF(A202="","",IF('Cumulative Volumes Metric'!$AQ$17=FALSE,P202,O202)))</f>
        <v/>
      </c>
      <c r="O202" s="30" t="str">
        <f t="shared" si="33"/>
        <v/>
      </c>
      <c r="P202" s="30" t="str">
        <f>IF(A202=0,"",IF('Cumulative Volumes Metric'!$AQ$17=FALSE,(U202*$E$4)+(V202*$E$5),O202))</f>
        <v/>
      </c>
      <c r="Q202" s="30" t="str">
        <f>IF(A202=0,"",(((25.4/1000)*'Metric Data'!$AC$4*'Metric Data'!$AC$5)-D202)*($E$6/100))</f>
        <v/>
      </c>
      <c r="R202" s="30" t="str">
        <f t="shared" si="34"/>
        <v/>
      </c>
      <c r="S202" s="30" t="str">
        <f>IF(A202=0,"",(((25.4/1000)*'Metric Data'!$AC$5*'Metric Data'!$AC$7)-E202)*($E$6/100))</f>
        <v/>
      </c>
      <c r="T202" s="30" t="str">
        <f t="shared" si="35"/>
        <v/>
      </c>
      <c r="U202" s="30" t="str">
        <f t="shared" si="36"/>
        <v/>
      </c>
      <c r="V202" s="30" t="str">
        <f t="shared" si="37"/>
        <v/>
      </c>
      <c r="W202" s="30" t="str">
        <f t="shared" si="38"/>
        <v/>
      </c>
      <c r="X202" s="32"/>
    </row>
    <row r="203" spans="1:24" x14ac:dyDescent="0.2">
      <c r="A203" s="34">
        <f t="shared" si="39"/>
        <v>0</v>
      </c>
      <c r="B203" s="34"/>
      <c r="C203" s="34">
        <f t="shared" si="40"/>
        <v>0</v>
      </c>
      <c r="D203" s="30" t="str" cm="1">
        <f t="array" ref="D203">IF(A203=0," ",IF('Metric Data'!AG192&gt;=1,_xlfn.XLOOKUP('Metric Data'!AG192,Metric_Incremental[Height],_xlfn.XLOOKUP('Cumulative Volumes Metric'!$F$4,Metric_Incremental[#Headers],Metric_Incremental[])),0))</f>
        <v xml:space="preserve"> </v>
      </c>
      <c r="E203" s="83" t="str" cm="1">
        <f t="array" ref="E203">IF(A203=0," ",IF('Metric Data'!AG192&gt;=1,_xlfn.XLOOKUP('Metric Data'!AG192,Metric_Incremental[Height],_xlfn.XLOOKUP('Cumulative Volumes Metric'!$F$4&amp;"EC",Metric_Incremental[#Headers],Metric_Incremental[])),0))</f>
        <v xml:space="preserve"> </v>
      </c>
      <c r="F203" s="30" t="str">
        <f t="shared" si="41"/>
        <v/>
      </c>
      <c r="G203" s="30" t="str">
        <f t="shared" si="28"/>
        <v/>
      </c>
      <c r="H203" s="30" t="str">
        <f>IF(A203=0,"",IF('Cumulative Volumes Metric'!$AQ$17=FALSE,J203,I203))</f>
        <v/>
      </c>
      <c r="I203" s="30" t="str">
        <f t="shared" si="29"/>
        <v/>
      </c>
      <c r="J203" s="30" t="str">
        <f t="shared" si="30"/>
        <v/>
      </c>
      <c r="K203" s="30" t="str">
        <f>IF(A203=0,"",IF('Cumulative Volumes Metric'!$AQ$17=FALSE,M203,L203))</f>
        <v/>
      </c>
      <c r="L203" s="30" t="str">
        <f t="shared" si="31"/>
        <v/>
      </c>
      <c r="M203" s="30" t="str">
        <f t="shared" si="32"/>
        <v/>
      </c>
      <c r="N203" s="30" t="str">
        <f>IF(($E$8/25.4)+45+($E$9/25.4)&gt;989,"FALSE",IF(A203="","",IF('Cumulative Volumes Metric'!$AQ$17=FALSE,P203,O203)))</f>
        <v/>
      </c>
      <c r="O203" s="30" t="str">
        <f t="shared" si="33"/>
        <v/>
      </c>
      <c r="P203" s="30" t="str">
        <f>IF(A203=0,"",IF('Cumulative Volumes Metric'!$AQ$17=FALSE,(U203*$E$4)+(V203*$E$5),O203))</f>
        <v/>
      </c>
      <c r="Q203" s="30" t="str">
        <f>IF(A203=0,"",(((25.4/1000)*'Metric Data'!$AC$4*'Metric Data'!$AC$5)-D203)*($E$6/100))</f>
        <v/>
      </c>
      <c r="R203" s="30" t="str">
        <f t="shared" si="34"/>
        <v/>
      </c>
      <c r="S203" s="30" t="str">
        <f>IF(A203=0,"",(((25.4/1000)*'Metric Data'!$AC$5*'Metric Data'!$AC$7)-E203)*($E$6/100))</f>
        <v/>
      </c>
      <c r="T203" s="30" t="str">
        <f t="shared" si="35"/>
        <v/>
      </c>
      <c r="U203" s="30" t="str">
        <f t="shared" si="36"/>
        <v/>
      </c>
      <c r="V203" s="30" t="str">
        <f t="shared" si="37"/>
        <v/>
      </c>
      <c r="W203" s="30" t="str">
        <f t="shared" si="38"/>
        <v/>
      </c>
      <c r="X203" s="32"/>
    </row>
    <row r="204" spans="1:24" x14ac:dyDescent="0.2">
      <c r="A204" s="34">
        <f t="shared" si="39"/>
        <v>0</v>
      </c>
      <c r="B204" s="34"/>
      <c r="C204" s="34">
        <f t="shared" si="40"/>
        <v>0</v>
      </c>
      <c r="D204" s="30" t="str" cm="1">
        <f t="array" ref="D204">IF(A204=0," ",IF('Metric Data'!AG193&gt;=1,_xlfn.XLOOKUP('Metric Data'!AG193,Metric_Incremental[Height],_xlfn.XLOOKUP('Cumulative Volumes Metric'!$F$4,Metric_Incremental[#Headers],Metric_Incremental[])),0))</f>
        <v xml:space="preserve"> </v>
      </c>
      <c r="E204" s="83" t="str" cm="1">
        <f t="array" ref="E204">IF(A204=0," ",IF('Metric Data'!AG193&gt;=1,_xlfn.XLOOKUP('Metric Data'!AG193,Metric_Incremental[Height],_xlfn.XLOOKUP('Cumulative Volumes Metric'!$F$4&amp;"EC",Metric_Incremental[#Headers],Metric_Incremental[])),0))</f>
        <v xml:space="preserve"> </v>
      </c>
      <c r="F204" s="30" t="str">
        <f t="shared" si="41"/>
        <v/>
      </c>
      <c r="G204" s="30" t="str">
        <f t="shared" si="28"/>
        <v/>
      </c>
      <c r="H204" s="30" t="str">
        <f>IF(A204=0,"",IF('Cumulative Volumes Metric'!$AQ$17=FALSE,J204,I204))</f>
        <v/>
      </c>
      <c r="I204" s="30" t="str">
        <f t="shared" si="29"/>
        <v/>
      </c>
      <c r="J204" s="30" t="str">
        <f t="shared" si="30"/>
        <v/>
      </c>
      <c r="K204" s="30" t="str">
        <f>IF(A204=0,"",IF('Cumulative Volumes Metric'!$AQ$17=FALSE,M204,L204))</f>
        <v/>
      </c>
      <c r="L204" s="30" t="str">
        <f t="shared" si="31"/>
        <v/>
      </c>
      <c r="M204" s="30" t="str">
        <f t="shared" si="32"/>
        <v/>
      </c>
      <c r="N204" s="30" t="str">
        <f>IF(($E$8/25.4)+45+($E$9/25.4)&gt;989,"FALSE",IF(A204="","",IF('Cumulative Volumes Metric'!$AQ$17=FALSE,P204,O204)))</f>
        <v/>
      </c>
      <c r="O204" s="30" t="str">
        <f t="shared" si="33"/>
        <v/>
      </c>
      <c r="P204" s="30" t="str">
        <f>IF(A204=0,"",IF('Cumulative Volumes Metric'!$AQ$17=FALSE,(U204*$E$4)+(V204*$E$5),O204))</f>
        <v/>
      </c>
      <c r="Q204" s="30" t="str">
        <f>IF(A204=0,"",(((25.4/1000)*'Metric Data'!$AC$4*'Metric Data'!$AC$5)-D204)*($E$6/100))</f>
        <v/>
      </c>
      <c r="R204" s="30" t="str">
        <f t="shared" si="34"/>
        <v/>
      </c>
      <c r="S204" s="30" t="str">
        <f>IF(A204=0,"",(((25.4/1000)*'Metric Data'!$AC$5*'Metric Data'!$AC$7)-E204)*($E$6/100))</f>
        <v/>
      </c>
      <c r="T204" s="30" t="str">
        <f t="shared" si="35"/>
        <v/>
      </c>
      <c r="U204" s="30" t="str">
        <f t="shared" si="36"/>
        <v/>
      </c>
      <c r="V204" s="30" t="str">
        <f t="shared" si="37"/>
        <v/>
      </c>
      <c r="W204" s="30" t="str">
        <f t="shared" si="38"/>
        <v/>
      </c>
      <c r="X204" s="32"/>
    </row>
    <row r="205" spans="1:24" x14ac:dyDescent="0.2">
      <c r="A205" s="34">
        <f t="shared" si="39"/>
        <v>0</v>
      </c>
      <c r="B205" s="34"/>
      <c r="C205" s="34">
        <f t="shared" si="40"/>
        <v>0</v>
      </c>
      <c r="D205" s="30" t="str" cm="1">
        <f t="array" ref="D205">IF(A205=0," ",IF('Metric Data'!AG194&gt;=1,_xlfn.XLOOKUP('Metric Data'!AG194,Metric_Incremental[Height],_xlfn.XLOOKUP('Cumulative Volumes Metric'!$F$4,Metric_Incremental[#Headers],Metric_Incremental[])),0))</f>
        <v xml:space="preserve"> </v>
      </c>
      <c r="E205" s="83" t="str" cm="1">
        <f t="array" ref="E205">IF(A205=0," ",IF('Metric Data'!AG194&gt;=1,_xlfn.XLOOKUP('Metric Data'!AG194,Metric_Incremental[Height],_xlfn.XLOOKUP('Cumulative Volumes Metric'!$F$4&amp;"EC",Metric_Incremental[#Headers],Metric_Incremental[])),0))</f>
        <v xml:space="preserve"> </v>
      </c>
      <c r="F205" s="30" t="str">
        <f t="shared" si="41"/>
        <v/>
      </c>
      <c r="G205" s="30" t="str">
        <f t="shared" si="28"/>
        <v/>
      </c>
      <c r="H205" s="30" t="str">
        <f>IF(A205=0,"",IF('Cumulative Volumes Metric'!$AQ$17=FALSE,J205,I205))</f>
        <v/>
      </c>
      <c r="I205" s="30" t="str">
        <f t="shared" si="29"/>
        <v/>
      </c>
      <c r="J205" s="30" t="str">
        <f t="shared" si="30"/>
        <v/>
      </c>
      <c r="K205" s="30" t="str">
        <f>IF(A205=0,"",IF('Cumulative Volumes Metric'!$AQ$17=FALSE,M205,L205))</f>
        <v/>
      </c>
      <c r="L205" s="30" t="str">
        <f t="shared" si="31"/>
        <v/>
      </c>
      <c r="M205" s="30" t="str">
        <f t="shared" si="32"/>
        <v/>
      </c>
      <c r="N205" s="30" t="str">
        <f>IF(($E$8/25.4)+45+($E$9/25.4)&gt;989,"FALSE",IF(A205="","",IF('Cumulative Volumes Metric'!$AQ$17=FALSE,P205,O205)))</f>
        <v/>
      </c>
      <c r="O205" s="30" t="str">
        <f t="shared" si="33"/>
        <v/>
      </c>
      <c r="P205" s="30" t="str">
        <f>IF(A205=0,"",IF('Cumulative Volumes Metric'!$AQ$17=FALSE,(U205*$E$4)+(V205*$E$5),O205))</f>
        <v/>
      </c>
      <c r="Q205" s="30" t="str">
        <f>IF(A205=0,"",(((25.4/1000)*'Metric Data'!$AC$4*'Metric Data'!$AC$5)-D205)*($E$6/100))</f>
        <v/>
      </c>
      <c r="R205" s="30" t="str">
        <f t="shared" si="34"/>
        <v/>
      </c>
      <c r="S205" s="30" t="str">
        <f>IF(A205=0,"",(((25.4/1000)*'Metric Data'!$AC$5*'Metric Data'!$AC$7)-E205)*($E$6/100))</f>
        <v/>
      </c>
      <c r="T205" s="30" t="str">
        <f t="shared" si="35"/>
        <v/>
      </c>
      <c r="U205" s="30" t="str">
        <f t="shared" si="36"/>
        <v/>
      </c>
      <c r="V205" s="30" t="str">
        <f t="shared" si="37"/>
        <v/>
      </c>
      <c r="W205" s="30" t="str">
        <f t="shared" si="38"/>
        <v/>
      </c>
      <c r="X205" s="32"/>
    </row>
    <row r="206" spans="1:24" x14ac:dyDescent="0.2">
      <c r="A206" s="34">
        <f t="shared" si="39"/>
        <v>0</v>
      </c>
      <c r="B206" s="34"/>
      <c r="C206" s="34">
        <f t="shared" si="40"/>
        <v>0</v>
      </c>
      <c r="D206" s="30" t="str" cm="1">
        <f t="array" ref="D206">IF(A206=0," ",IF('Metric Data'!AG195&gt;=1,_xlfn.XLOOKUP('Metric Data'!AG195,Metric_Incremental[Height],_xlfn.XLOOKUP('Cumulative Volumes Metric'!$F$4,Metric_Incremental[#Headers],Metric_Incremental[])),0))</f>
        <v xml:space="preserve"> </v>
      </c>
      <c r="E206" s="83" t="str" cm="1">
        <f t="array" ref="E206">IF(A206=0," ",IF('Metric Data'!AG195&gt;=1,_xlfn.XLOOKUP('Metric Data'!AG195,Metric_Incremental[Height],_xlfn.XLOOKUP('Cumulative Volumes Metric'!$F$4&amp;"EC",Metric_Incremental[#Headers],Metric_Incremental[])),0))</f>
        <v xml:space="preserve"> </v>
      </c>
      <c r="F206" s="30" t="str">
        <f t="shared" si="41"/>
        <v/>
      </c>
      <c r="G206" s="30" t="str">
        <f t="shared" ref="G206:G219" si="42">IF(A206=0,"",$E$5*E206)</f>
        <v/>
      </c>
      <c r="H206" s="30" t="str">
        <f>IF(A206=0,"",IF('Cumulative Volumes Metric'!$AQ$17=FALSE,J206,I206))</f>
        <v/>
      </c>
      <c r="I206" s="30" t="str">
        <f t="shared" ref="I206:I219" si="43">IF(A206=0,"",($E$6/100)*($E$10*(25.4/1000)-(F206+G206)))</f>
        <v/>
      </c>
      <c r="J206" s="30" t="str">
        <f t="shared" ref="J206:J219" si="44">IF(A206=0,"",R206+T206)</f>
        <v/>
      </c>
      <c r="K206" s="30" t="str">
        <f>IF(A206=0,"",IF('Cumulative Volumes Metric'!$AQ$17=FALSE,M206,L206))</f>
        <v/>
      </c>
      <c r="L206" s="30" t="str">
        <f t="shared" ref="L206:L219" si="45">IF(A206=0,"",I206+F206+G206)</f>
        <v/>
      </c>
      <c r="M206" s="30" t="str">
        <f t="shared" ref="M206:M219" si="46">IF(A206=0,"",F206+G206+J206)</f>
        <v/>
      </c>
      <c r="N206" s="30" t="str">
        <f>IF(($E$8/25.4)+45+($E$9/25.4)&gt;989,"FALSE",IF(A206="","",IF('Cumulative Volumes Metric'!$AQ$17=FALSE,P206,O206)))</f>
        <v/>
      </c>
      <c r="O206" s="30" t="str">
        <f t="shared" ref="O206:O219" si="47">IF(A206=0,"",IF(A206=1,L206,O207+L206))</f>
        <v/>
      </c>
      <c r="P206" s="30" t="str">
        <f>IF(A206=0,"",IF('Cumulative Volumes Metric'!$AQ$17=FALSE,(U206*$E$4)+(V206*$E$5),O206))</f>
        <v/>
      </c>
      <c r="Q206" s="30" t="str">
        <f>IF(A206=0,"",(((25.4/1000)*'Metric Data'!$AC$4*'Metric Data'!$AC$5)-D206)*($E$6/100))</f>
        <v/>
      </c>
      <c r="R206" s="30" t="str">
        <f t="shared" ref="R206:R219" si="48">IF(A206=0,"",Q206*$E$4)</f>
        <v/>
      </c>
      <c r="S206" s="30" t="str">
        <f>IF(A206=0,"",(((25.4/1000)*'Metric Data'!$AC$5*'Metric Data'!$AC$7)-E206)*($E$6/100))</f>
        <v/>
      </c>
      <c r="T206" s="30" t="str">
        <f t="shared" ref="T206:T219" si="49">IF(A206=0,"",S206*$E$5)</f>
        <v/>
      </c>
      <c r="U206" s="30" t="str">
        <f t="shared" ref="U206:U219" si="50">IF(A206=0,"",IF(A206=1,D206+Q206,U207+D206+Q206))</f>
        <v/>
      </c>
      <c r="V206" s="30" t="str">
        <f t="shared" ref="V206:V219" si="51">IF(A206=0,"",IF(A206=1,E206+S206,V207+E206+S206))</f>
        <v/>
      </c>
      <c r="W206" s="30" t="str">
        <f t="shared" ref="W206:W219" si="52">IF(A206=0,"",$E$7+C206/1000)</f>
        <v/>
      </c>
      <c r="X206" s="32"/>
    </row>
    <row r="207" spans="1:24" x14ac:dyDescent="0.2">
      <c r="A207" s="34">
        <f t="shared" ref="A207:A270" si="53">IF(A206=0,0,IF(A206=" ","",IF(A206-1&gt;0,A206-1,0)))</f>
        <v>0</v>
      </c>
      <c r="B207" s="34"/>
      <c r="C207" s="34">
        <f t="shared" ref="C207:C219" si="54">A207*25.4</f>
        <v>0</v>
      </c>
      <c r="D207" s="30" t="str" cm="1">
        <f t="array" ref="D207">IF(A207=0," ",IF('Metric Data'!AG196&gt;=1,_xlfn.XLOOKUP('Metric Data'!AG196,Metric_Incremental[Height],_xlfn.XLOOKUP('Cumulative Volumes Metric'!$F$4,Metric_Incremental[#Headers],Metric_Incremental[])),0))</f>
        <v xml:space="preserve"> </v>
      </c>
      <c r="E207" s="83" t="str" cm="1">
        <f t="array" ref="E207">IF(A207=0," ",IF('Metric Data'!AG196&gt;=1,_xlfn.XLOOKUP('Metric Data'!AG196,Metric_Incremental[Height],_xlfn.XLOOKUP('Cumulative Volumes Metric'!$F$4&amp;"EC",Metric_Incremental[#Headers],Metric_Incremental[])),0))</f>
        <v xml:space="preserve"> </v>
      </c>
      <c r="F207" s="30" t="str">
        <f t="shared" ref="F207:F219" si="55">IF(A207=0,"",$E$4*D207)</f>
        <v/>
      </c>
      <c r="G207" s="30" t="str">
        <f t="shared" si="42"/>
        <v/>
      </c>
      <c r="H207" s="30" t="str">
        <f>IF(A207=0,"",IF('Cumulative Volumes Metric'!$AQ$17=FALSE,J207,I207))</f>
        <v/>
      </c>
      <c r="I207" s="30" t="str">
        <f t="shared" si="43"/>
        <v/>
      </c>
      <c r="J207" s="30" t="str">
        <f t="shared" si="44"/>
        <v/>
      </c>
      <c r="K207" s="30" t="str">
        <f>IF(A207=0,"",IF('Cumulative Volumes Metric'!$AQ$17=FALSE,M207,L207))</f>
        <v/>
      </c>
      <c r="L207" s="30" t="str">
        <f t="shared" si="45"/>
        <v/>
      </c>
      <c r="M207" s="30" t="str">
        <f t="shared" si="46"/>
        <v/>
      </c>
      <c r="N207" s="30" t="str">
        <f>IF(($E$8/25.4)+45+($E$9/25.4)&gt;989,"FALSE",IF(A207="","",IF('Cumulative Volumes Metric'!$AQ$17=FALSE,P207,O207)))</f>
        <v/>
      </c>
      <c r="O207" s="30" t="str">
        <f t="shared" si="47"/>
        <v/>
      </c>
      <c r="P207" s="30" t="str">
        <f>IF(A207=0,"",IF('Cumulative Volumes Metric'!$AQ$17=FALSE,(U207*$E$4)+(V207*$E$5),O207))</f>
        <v/>
      </c>
      <c r="Q207" s="30" t="str">
        <f>IF(A207=0,"",(((25.4/1000)*'Metric Data'!$AC$4*'Metric Data'!$AC$5)-D207)*($E$6/100))</f>
        <v/>
      </c>
      <c r="R207" s="30" t="str">
        <f t="shared" si="48"/>
        <v/>
      </c>
      <c r="S207" s="30" t="str">
        <f>IF(A207=0,"",(((25.4/1000)*'Metric Data'!$AC$5*'Metric Data'!$AC$7)-E207)*($E$6/100))</f>
        <v/>
      </c>
      <c r="T207" s="30" t="str">
        <f t="shared" si="49"/>
        <v/>
      </c>
      <c r="U207" s="30" t="str">
        <f t="shared" si="50"/>
        <v/>
      </c>
      <c r="V207" s="30" t="str">
        <f t="shared" si="51"/>
        <v/>
      </c>
      <c r="W207" s="30" t="str">
        <f t="shared" si="52"/>
        <v/>
      </c>
      <c r="X207" s="32"/>
    </row>
    <row r="208" spans="1:24" x14ac:dyDescent="0.2">
      <c r="A208" s="34">
        <f t="shared" si="53"/>
        <v>0</v>
      </c>
      <c r="B208" s="34"/>
      <c r="C208" s="34">
        <f t="shared" si="54"/>
        <v>0</v>
      </c>
      <c r="D208" s="30" t="str" cm="1">
        <f t="array" ref="D208">IF(A208=0," ",IF('Metric Data'!AG197&gt;=1,_xlfn.XLOOKUP('Metric Data'!AG197,Metric_Incremental[Height],_xlfn.XLOOKUP('Cumulative Volumes Metric'!$F$4,Metric_Incremental[#Headers],Metric_Incremental[])),0))</f>
        <v xml:space="preserve"> </v>
      </c>
      <c r="E208" s="83" t="str" cm="1">
        <f t="array" ref="E208">IF(A208=0," ",IF('Metric Data'!AG197&gt;=1,_xlfn.XLOOKUP('Metric Data'!AG197,Metric_Incremental[Height],_xlfn.XLOOKUP('Cumulative Volumes Metric'!$F$4&amp;"EC",Metric_Incremental[#Headers],Metric_Incremental[])),0))</f>
        <v xml:space="preserve"> </v>
      </c>
      <c r="F208" s="30" t="str">
        <f t="shared" si="55"/>
        <v/>
      </c>
      <c r="G208" s="30" t="str">
        <f t="shared" si="42"/>
        <v/>
      </c>
      <c r="H208" s="30" t="str">
        <f>IF(A208=0,"",IF('Cumulative Volumes Metric'!$AQ$17=FALSE,J208,I208))</f>
        <v/>
      </c>
      <c r="I208" s="30" t="str">
        <f t="shared" si="43"/>
        <v/>
      </c>
      <c r="J208" s="30" t="str">
        <f t="shared" si="44"/>
        <v/>
      </c>
      <c r="K208" s="30" t="str">
        <f>IF(A208=0,"",IF('Cumulative Volumes Metric'!$AQ$17=FALSE,M208,L208))</f>
        <v/>
      </c>
      <c r="L208" s="30" t="str">
        <f t="shared" si="45"/>
        <v/>
      </c>
      <c r="M208" s="30" t="str">
        <f t="shared" si="46"/>
        <v/>
      </c>
      <c r="N208" s="30" t="str">
        <f>IF(($E$8/25.4)+45+($E$9/25.4)&gt;989,"FALSE",IF(A208="","",IF('Cumulative Volumes Metric'!$AQ$17=FALSE,P208,O208)))</f>
        <v/>
      </c>
      <c r="O208" s="30" t="str">
        <f t="shared" si="47"/>
        <v/>
      </c>
      <c r="P208" s="30" t="str">
        <f>IF(A208=0,"",IF('Cumulative Volumes Metric'!$AQ$17=FALSE,(U208*$E$4)+(V208*$E$5),O208))</f>
        <v/>
      </c>
      <c r="Q208" s="30" t="str">
        <f>IF(A208=0,"",(((25.4/1000)*'Metric Data'!$AC$4*'Metric Data'!$AC$5)-D208)*($E$6/100))</f>
        <v/>
      </c>
      <c r="R208" s="30" t="str">
        <f t="shared" si="48"/>
        <v/>
      </c>
      <c r="S208" s="30" t="str">
        <f>IF(A208=0,"",(((25.4/1000)*'Metric Data'!$AC$5*'Metric Data'!$AC$7)-E208)*($E$6/100))</f>
        <v/>
      </c>
      <c r="T208" s="30" t="str">
        <f t="shared" si="49"/>
        <v/>
      </c>
      <c r="U208" s="30" t="str">
        <f t="shared" si="50"/>
        <v/>
      </c>
      <c r="V208" s="30" t="str">
        <f t="shared" si="51"/>
        <v/>
      </c>
      <c r="W208" s="30" t="str">
        <f t="shared" si="52"/>
        <v/>
      </c>
      <c r="X208" s="32"/>
    </row>
    <row r="209" spans="1:24" x14ac:dyDescent="0.2">
      <c r="A209" s="34">
        <f t="shared" si="53"/>
        <v>0</v>
      </c>
      <c r="B209" s="34"/>
      <c r="C209" s="34">
        <f t="shared" si="54"/>
        <v>0</v>
      </c>
      <c r="D209" s="30" t="str" cm="1">
        <f t="array" ref="D209">IF(A209=0," ",IF('Metric Data'!AG198&gt;=1,_xlfn.XLOOKUP('Metric Data'!AG198,Metric_Incremental[Height],_xlfn.XLOOKUP('Cumulative Volumes Metric'!$F$4,Metric_Incremental[#Headers],Metric_Incremental[])),0))</f>
        <v xml:space="preserve"> </v>
      </c>
      <c r="E209" s="83" t="str" cm="1">
        <f t="array" ref="E209">IF(A209=0," ",IF('Metric Data'!AG198&gt;=1,_xlfn.XLOOKUP('Metric Data'!AG198,Metric_Incremental[Height],_xlfn.XLOOKUP('Cumulative Volumes Metric'!$F$4&amp;"EC",Metric_Incremental[#Headers],Metric_Incremental[])),0))</f>
        <v xml:space="preserve"> </v>
      </c>
      <c r="F209" s="30" t="str">
        <f t="shared" si="55"/>
        <v/>
      </c>
      <c r="G209" s="30" t="str">
        <f t="shared" si="42"/>
        <v/>
      </c>
      <c r="H209" s="30" t="str">
        <f>IF(A209=0,"",IF('Cumulative Volumes Metric'!$AQ$17=FALSE,J209,I209))</f>
        <v/>
      </c>
      <c r="I209" s="30" t="str">
        <f t="shared" si="43"/>
        <v/>
      </c>
      <c r="J209" s="30" t="str">
        <f t="shared" si="44"/>
        <v/>
      </c>
      <c r="K209" s="30" t="str">
        <f>IF(A209=0,"",IF('Cumulative Volumes Metric'!$AQ$17=FALSE,M209,L209))</f>
        <v/>
      </c>
      <c r="L209" s="30" t="str">
        <f t="shared" si="45"/>
        <v/>
      </c>
      <c r="M209" s="30" t="str">
        <f t="shared" si="46"/>
        <v/>
      </c>
      <c r="N209" s="30" t="str">
        <f>IF(($E$8/25.4)+45+($E$9/25.4)&gt;989,"FALSE",IF(A209="","",IF('Cumulative Volumes Metric'!$AQ$17=FALSE,P209,O209)))</f>
        <v/>
      </c>
      <c r="O209" s="30" t="str">
        <f t="shared" si="47"/>
        <v/>
      </c>
      <c r="P209" s="30" t="str">
        <f>IF(A209=0,"",IF('Cumulative Volumes Metric'!$AQ$17=FALSE,(U209*$E$4)+(V209*$E$5),O209))</f>
        <v/>
      </c>
      <c r="Q209" s="30" t="str">
        <f>IF(A209=0,"",(((25.4/1000)*'Metric Data'!$AC$4*'Metric Data'!$AC$5)-D209)*($E$6/100))</f>
        <v/>
      </c>
      <c r="R209" s="30" t="str">
        <f t="shared" si="48"/>
        <v/>
      </c>
      <c r="S209" s="30" t="str">
        <f>IF(A209=0,"",(((25.4/1000)*'Metric Data'!$AC$5*'Metric Data'!$AC$7)-E209)*($E$6/100))</f>
        <v/>
      </c>
      <c r="T209" s="30" t="str">
        <f t="shared" si="49"/>
        <v/>
      </c>
      <c r="U209" s="30" t="str">
        <f t="shared" si="50"/>
        <v/>
      </c>
      <c r="V209" s="30" t="str">
        <f t="shared" si="51"/>
        <v/>
      </c>
      <c r="W209" s="30" t="str">
        <f t="shared" si="52"/>
        <v/>
      </c>
      <c r="X209" s="32"/>
    </row>
    <row r="210" spans="1:24" x14ac:dyDescent="0.2">
      <c r="A210" s="34">
        <f t="shared" si="53"/>
        <v>0</v>
      </c>
      <c r="B210" s="34"/>
      <c r="C210" s="34">
        <f t="shared" si="54"/>
        <v>0</v>
      </c>
      <c r="D210" s="30" t="str" cm="1">
        <f t="array" ref="D210">IF(A210=0," ",IF('Metric Data'!AG199&gt;=1,_xlfn.XLOOKUP('Metric Data'!AG199,Metric_Incremental[Height],_xlfn.XLOOKUP('Cumulative Volumes Metric'!$F$4,Metric_Incremental[#Headers],Metric_Incremental[])),0))</f>
        <v xml:space="preserve"> </v>
      </c>
      <c r="E210" s="83" t="str" cm="1">
        <f t="array" ref="E210">IF(A210=0," ",IF('Metric Data'!AG199&gt;=1,_xlfn.XLOOKUP('Metric Data'!AG199,Metric_Incremental[Height],_xlfn.XLOOKUP('Cumulative Volumes Metric'!$F$4&amp;"EC",Metric_Incremental[#Headers],Metric_Incremental[])),0))</f>
        <v xml:space="preserve"> </v>
      </c>
      <c r="F210" s="30" t="str">
        <f t="shared" si="55"/>
        <v/>
      </c>
      <c r="G210" s="30" t="str">
        <f t="shared" si="42"/>
        <v/>
      </c>
      <c r="H210" s="30" t="str">
        <f>IF(A210=0,"",IF('Cumulative Volumes Metric'!$AQ$17=FALSE,J210,I210))</f>
        <v/>
      </c>
      <c r="I210" s="30" t="str">
        <f t="shared" si="43"/>
        <v/>
      </c>
      <c r="J210" s="30" t="str">
        <f t="shared" si="44"/>
        <v/>
      </c>
      <c r="K210" s="30" t="str">
        <f>IF(A210=0,"",IF('Cumulative Volumes Metric'!$AQ$17=FALSE,M210,L210))</f>
        <v/>
      </c>
      <c r="L210" s="30" t="str">
        <f t="shared" si="45"/>
        <v/>
      </c>
      <c r="M210" s="30" t="str">
        <f t="shared" si="46"/>
        <v/>
      </c>
      <c r="N210" s="30" t="str">
        <f>IF(($E$8/25.4)+45+($E$9/25.4)&gt;989,"FALSE",IF(A210="","",IF('Cumulative Volumes Metric'!$AQ$17=FALSE,P210,O210)))</f>
        <v/>
      </c>
      <c r="O210" s="30" t="str">
        <f t="shared" si="47"/>
        <v/>
      </c>
      <c r="P210" s="30" t="str">
        <f>IF(A210=0,"",IF('Cumulative Volumes Metric'!$AQ$17=FALSE,(U210*$E$4)+(V210*$E$5),O210))</f>
        <v/>
      </c>
      <c r="Q210" s="30" t="str">
        <f>IF(A210=0,"",(((25.4/1000)*'Metric Data'!$AC$4*'Metric Data'!$AC$5)-D210)*($E$6/100))</f>
        <v/>
      </c>
      <c r="R210" s="30" t="str">
        <f t="shared" si="48"/>
        <v/>
      </c>
      <c r="S210" s="30" t="str">
        <f>IF(A210=0,"",(((25.4/1000)*'Metric Data'!$AC$5*'Metric Data'!$AC$7)-E210)*($E$6/100))</f>
        <v/>
      </c>
      <c r="T210" s="30" t="str">
        <f t="shared" si="49"/>
        <v/>
      </c>
      <c r="U210" s="30" t="str">
        <f t="shared" si="50"/>
        <v/>
      </c>
      <c r="V210" s="30" t="str">
        <f t="shared" si="51"/>
        <v/>
      </c>
      <c r="W210" s="30" t="str">
        <f t="shared" si="52"/>
        <v/>
      </c>
      <c r="X210" s="32"/>
    </row>
    <row r="211" spans="1:24" x14ac:dyDescent="0.2">
      <c r="A211" s="34">
        <f t="shared" si="53"/>
        <v>0</v>
      </c>
      <c r="B211" s="34"/>
      <c r="C211" s="34">
        <f t="shared" si="54"/>
        <v>0</v>
      </c>
      <c r="D211" s="30" t="str" cm="1">
        <f t="array" ref="D211">IF(A211=0," ",IF('Metric Data'!AG200&gt;=1,_xlfn.XLOOKUP('Metric Data'!AG200,Metric_Incremental[Height],_xlfn.XLOOKUP('Cumulative Volumes Metric'!$F$4,Metric_Incremental[#Headers],Metric_Incremental[])),0))</f>
        <v xml:space="preserve"> </v>
      </c>
      <c r="E211" s="83" t="str" cm="1">
        <f t="array" ref="E211">IF(A211=0," ",IF('Metric Data'!AG200&gt;=1,_xlfn.XLOOKUP('Metric Data'!AG200,Metric_Incremental[Height],_xlfn.XLOOKUP('Cumulative Volumes Metric'!$F$4&amp;"EC",Metric_Incremental[#Headers],Metric_Incremental[])),0))</f>
        <v xml:space="preserve"> </v>
      </c>
      <c r="F211" s="30" t="str">
        <f t="shared" si="55"/>
        <v/>
      </c>
      <c r="G211" s="30" t="str">
        <f t="shared" si="42"/>
        <v/>
      </c>
      <c r="H211" s="30" t="str">
        <f>IF(A211=0,"",IF('Cumulative Volumes Metric'!$AQ$17=FALSE,J211,I211))</f>
        <v/>
      </c>
      <c r="I211" s="30" t="str">
        <f t="shared" si="43"/>
        <v/>
      </c>
      <c r="J211" s="30" t="str">
        <f t="shared" si="44"/>
        <v/>
      </c>
      <c r="K211" s="30" t="str">
        <f>IF(A211=0,"",IF('Cumulative Volumes Metric'!$AQ$17=FALSE,M211,L211))</f>
        <v/>
      </c>
      <c r="L211" s="30" t="str">
        <f t="shared" si="45"/>
        <v/>
      </c>
      <c r="M211" s="30" t="str">
        <f t="shared" si="46"/>
        <v/>
      </c>
      <c r="N211" s="30" t="str">
        <f>IF(($E$8/25.4)+45+($E$9/25.4)&gt;989,"FALSE",IF(A211="","",IF('Cumulative Volumes Metric'!$AQ$17=FALSE,P211,O211)))</f>
        <v/>
      </c>
      <c r="O211" s="30" t="str">
        <f t="shared" si="47"/>
        <v/>
      </c>
      <c r="P211" s="30" t="str">
        <f>IF(A211=0,"",IF('Cumulative Volumes Metric'!$AQ$17=FALSE,(U211*$E$4)+(V211*$E$5),O211))</f>
        <v/>
      </c>
      <c r="Q211" s="30" t="str">
        <f>IF(A211=0,"",(((25.4/1000)*'Metric Data'!$AC$4*'Metric Data'!$AC$5)-D211)*($E$6/100))</f>
        <v/>
      </c>
      <c r="R211" s="30" t="str">
        <f t="shared" si="48"/>
        <v/>
      </c>
      <c r="S211" s="30" t="str">
        <f>IF(A211=0,"",(((25.4/1000)*'Metric Data'!$AC$5*'Metric Data'!$AC$7)-E211)*($E$6/100))</f>
        <v/>
      </c>
      <c r="T211" s="30" t="str">
        <f t="shared" si="49"/>
        <v/>
      </c>
      <c r="U211" s="30" t="str">
        <f t="shared" si="50"/>
        <v/>
      </c>
      <c r="V211" s="30" t="str">
        <f t="shared" si="51"/>
        <v/>
      </c>
      <c r="W211" s="30" t="str">
        <f t="shared" si="52"/>
        <v/>
      </c>
      <c r="X211" s="32"/>
    </row>
    <row r="212" spans="1:24" x14ac:dyDescent="0.2">
      <c r="A212" s="34">
        <f t="shared" si="53"/>
        <v>0</v>
      </c>
      <c r="B212" s="34"/>
      <c r="C212" s="34">
        <f t="shared" si="54"/>
        <v>0</v>
      </c>
      <c r="D212" s="30" t="str" cm="1">
        <f t="array" ref="D212">IF(A212=0," ",IF('Metric Data'!AG201&gt;=1,_xlfn.XLOOKUP('Metric Data'!AG201,Metric_Incremental[Height],_xlfn.XLOOKUP('Cumulative Volumes Metric'!$F$4,Metric_Incremental[#Headers],Metric_Incremental[])),0))</f>
        <v xml:space="preserve"> </v>
      </c>
      <c r="E212" s="83" t="str" cm="1">
        <f t="array" ref="E212">IF(A212=0," ",IF('Metric Data'!AG201&gt;=1,_xlfn.XLOOKUP('Metric Data'!AG201,Metric_Incremental[Height],_xlfn.XLOOKUP('Cumulative Volumes Metric'!$F$4&amp;"EC",Metric_Incremental[#Headers],Metric_Incremental[])),0))</f>
        <v xml:space="preserve"> </v>
      </c>
      <c r="F212" s="30" t="str">
        <f t="shared" si="55"/>
        <v/>
      </c>
      <c r="G212" s="30" t="str">
        <f t="shared" si="42"/>
        <v/>
      </c>
      <c r="H212" s="30" t="str">
        <f>IF(A212=0,"",IF('Cumulative Volumes Metric'!$AQ$17=FALSE,J212,I212))</f>
        <v/>
      </c>
      <c r="I212" s="30" t="str">
        <f t="shared" si="43"/>
        <v/>
      </c>
      <c r="J212" s="30" t="str">
        <f t="shared" si="44"/>
        <v/>
      </c>
      <c r="K212" s="30" t="str">
        <f>IF(A212=0,"",IF('Cumulative Volumes Metric'!$AQ$17=FALSE,M212,L212))</f>
        <v/>
      </c>
      <c r="L212" s="30" t="str">
        <f t="shared" si="45"/>
        <v/>
      </c>
      <c r="M212" s="30" t="str">
        <f t="shared" si="46"/>
        <v/>
      </c>
      <c r="N212" s="30" t="str">
        <f>IF(($E$8/25.4)+45+($E$9/25.4)&gt;989,"FALSE",IF(A212="","",IF('Cumulative Volumes Metric'!$AQ$17=FALSE,P212,O212)))</f>
        <v/>
      </c>
      <c r="O212" s="30" t="str">
        <f t="shared" si="47"/>
        <v/>
      </c>
      <c r="P212" s="30" t="str">
        <f>IF(A212=0,"",IF('Cumulative Volumes Metric'!$AQ$17=FALSE,(U212*$E$4)+(V212*$E$5),O212))</f>
        <v/>
      </c>
      <c r="Q212" s="30" t="str">
        <f>IF(A212=0,"",(((25.4/1000)*'Metric Data'!$AC$4*'Metric Data'!$AC$5)-D212)*($E$6/100))</f>
        <v/>
      </c>
      <c r="R212" s="30" t="str">
        <f t="shared" si="48"/>
        <v/>
      </c>
      <c r="S212" s="30" t="str">
        <f>IF(A212=0,"",(((25.4/1000)*'Metric Data'!$AC$5*'Metric Data'!$AC$7)-E212)*($E$6/100))</f>
        <v/>
      </c>
      <c r="T212" s="30" t="str">
        <f t="shared" si="49"/>
        <v/>
      </c>
      <c r="U212" s="30" t="str">
        <f t="shared" si="50"/>
        <v/>
      </c>
      <c r="V212" s="30" t="str">
        <f t="shared" si="51"/>
        <v/>
      </c>
      <c r="W212" s="30" t="str">
        <f t="shared" si="52"/>
        <v/>
      </c>
      <c r="X212" s="32"/>
    </row>
    <row r="213" spans="1:24" x14ac:dyDescent="0.2">
      <c r="A213" s="34">
        <f t="shared" si="53"/>
        <v>0</v>
      </c>
      <c r="B213" s="34"/>
      <c r="C213" s="34">
        <f t="shared" si="54"/>
        <v>0</v>
      </c>
      <c r="D213" s="30" t="str" cm="1">
        <f t="array" ref="D213">IF(A213=0," ",IF('Metric Data'!AG202&gt;=1,_xlfn.XLOOKUP('Metric Data'!AG202,Metric_Incremental[Height],_xlfn.XLOOKUP('Cumulative Volumes Metric'!$F$4,Metric_Incremental[#Headers],Metric_Incremental[])),0))</f>
        <v xml:space="preserve"> </v>
      </c>
      <c r="E213" s="83" t="str" cm="1">
        <f t="array" ref="E213">IF(A213=0," ",IF('Metric Data'!AG202&gt;=1,_xlfn.XLOOKUP('Metric Data'!AG202,Metric_Incremental[Height],_xlfn.XLOOKUP('Cumulative Volumes Metric'!$F$4&amp;"EC",Metric_Incremental[#Headers],Metric_Incremental[])),0))</f>
        <v xml:space="preserve"> </v>
      </c>
      <c r="F213" s="30" t="str">
        <f t="shared" si="55"/>
        <v/>
      </c>
      <c r="G213" s="30" t="str">
        <f t="shared" si="42"/>
        <v/>
      </c>
      <c r="H213" s="30" t="str">
        <f>IF(A213=0,"",IF('Cumulative Volumes Metric'!$AQ$17=FALSE,J213,I213))</f>
        <v/>
      </c>
      <c r="I213" s="30" t="str">
        <f t="shared" si="43"/>
        <v/>
      </c>
      <c r="J213" s="30" t="str">
        <f t="shared" si="44"/>
        <v/>
      </c>
      <c r="K213" s="30" t="str">
        <f>IF(A213=0,"",IF('Cumulative Volumes Metric'!$AQ$17=FALSE,M213,L213))</f>
        <v/>
      </c>
      <c r="L213" s="30" t="str">
        <f t="shared" si="45"/>
        <v/>
      </c>
      <c r="M213" s="30" t="str">
        <f t="shared" si="46"/>
        <v/>
      </c>
      <c r="N213" s="30" t="str">
        <f>IF(($E$8/25.4)+45+($E$9/25.4)&gt;989,"FALSE",IF(A213="","",IF('Cumulative Volumes Metric'!$AQ$17=FALSE,P213,O213)))</f>
        <v/>
      </c>
      <c r="O213" s="30" t="str">
        <f t="shared" si="47"/>
        <v/>
      </c>
      <c r="P213" s="30" t="str">
        <f>IF(A213=0,"",IF('Cumulative Volumes Metric'!$AQ$17=FALSE,(U213*$E$4)+(V213*$E$5),O213))</f>
        <v/>
      </c>
      <c r="Q213" s="30" t="str">
        <f>IF(A213=0,"",(((25.4/1000)*'Metric Data'!$AC$4*'Metric Data'!$AC$5)-D213)*($E$6/100))</f>
        <v/>
      </c>
      <c r="R213" s="30" t="str">
        <f t="shared" si="48"/>
        <v/>
      </c>
      <c r="S213" s="30" t="str">
        <f>IF(A213=0,"",(((25.4/1000)*'Metric Data'!$AC$5*'Metric Data'!$AC$7)-E213)*($E$6/100))</f>
        <v/>
      </c>
      <c r="T213" s="30" t="str">
        <f t="shared" si="49"/>
        <v/>
      </c>
      <c r="U213" s="30" t="str">
        <f t="shared" si="50"/>
        <v/>
      </c>
      <c r="V213" s="30" t="str">
        <f t="shared" si="51"/>
        <v/>
      </c>
      <c r="W213" s="30" t="str">
        <f t="shared" si="52"/>
        <v/>
      </c>
      <c r="X213" s="32"/>
    </row>
    <row r="214" spans="1:24" x14ac:dyDescent="0.2">
      <c r="A214" s="34">
        <f t="shared" si="53"/>
        <v>0</v>
      </c>
      <c r="B214" s="34"/>
      <c r="C214" s="34">
        <f t="shared" si="54"/>
        <v>0</v>
      </c>
      <c r="D214" s="30" t="str" cm="1">
        <f t="array" ref="D214">IF(A214=0," ",IF('Metric Data'!AG203&gt;=1,_xlfn.XLOOKUP('Metric Data'!AG203,Metric_Incremental[Height],_xlfn.XLOOKUP('Cumulative Volumes Metric'!$F$4,Metric_Incremental[#Headers],Metric_Incremental[])),0))</f>
        <v xml:space="preserve"> </v>
      </c>
      <c r="E214" s="83" t="str" cm="1">
        <f t="array" ref="E214">IF(A214=0," ",IF('Metric Data'!AG203&gt;=1,_xlfn.XLOOKUP('Metric Data'!AG203,Metric_Incremental[Height],_xlfn.XLOOKUP('Cumulative Volumes Metric'!$F$4&amp;"EC",Metric_Incremental[#Headers],Metric_Incremental[])),0))</f>
        <v xml:space="preserve"> </v>
      </c>
      <c r="F214" s="30" t="str">
        <f t="shared" si="55"/>
        <v/>
      </c>
      <c r="G214" s="30" t="str">
        <f t="shared" si="42"/>
        <v/>
      </c>
      <c r="H214" s="30" t="str">
        <f>IF(A214=0,"",IF('Cumulative Volumes Metric'!$AQ$17=FALSE,J214,I214))</f>
        <v/>
      </c>
      <c r="I214" s="30" t="str">
        <f t="shared" si="43"/>
        <v/>
      </c>
      <c r="J214" s="30" t="str">
        <f t="shared" si="44"/>
        <v/>
      </c>
      <c r="K214" s="30" t="str">
        <f>IF(A214=0,"",IF('Cumulative Volumes Metric'!$AQ$17=FALSE,M214,L214))</f>
        <v/>
      </c>
      <c r="L214" s="30" t="str">
        <f t="shared" si="45"/>
        <v/>
      </c>
      <c r="M214" s="30" t="str">
        <f t="shared" si="46"/>
        <v/>
      </c>
      <c r="N214" s="30" t="str">
        <f>IF(($E$8/25.4)+45+($E$9/25.4)&gt;989,"FALSE",IF(A214="","",IF('Cumulative Volumes Metric'!$AQ$17=FALSE,P214,O214)))</f>
        <v/>
      </c>
      <c r="O214" s="30" t="str">
        <f t="shared" si="47"/>
        <v/>
      </c>
      <c r="P214" s="30" t="str">
        <f>IF(A214=0,"",IF('Cumulative Volumes Metric'!$AQ$17=FALSE,(U214*$E$4)+(V214*$E$5),O214))</f>
        <v/>
      </c>
      <c r="Q214" s="30" t="str">
        <f>IF(A214=0,"",(((25.4/1000)*'Metric Data'!$AC$4*'Metric Data'!$AC$5)-D214)*($E$6/100))</f>
        <v/>
      </c>
      <c r="R214" s="30" t="str">
        <f t="shared" si="48"/>
        <v/>
      </c>
      <c r="S214" s="30" t="str">
        <f>IF(A214=0,"",(((25.4/1000)*'Metric Data'!$AC$5*'Metric Data'!$AC$7)-E214)*($E$6/100))</f>
        <v/>
      </c>
      <c r="T214" s="30" t="str">
        <f t="shared" si="49"/>
        <v/>
      </c>
      <c r="U214" s="30" t="str">
        <f t="shared" si="50"/>
        <v/>
      </c>
      <c r="V214" s="30" t="str">
        <f t="shared" si="51"/>
        <v/>
      </c>
      <c r="W214" s="30" t="str">
        <f t="shared" si="52"/>
        <v/>
      </c>
      <c r="X214" s="32"/>
    </row>
    <row r="215" spans="1:24" x14ac:dyDescent="0.2">
      <c r="A215" s="34">
        <f t="shared" si="53"/>
        <v>0</v>
      </c>
      <c r="B215" s="34"/>
      <c r="C215" s="34">
        <f t="shared" si="54"/>
        <v>0</v>
      </c>
      <c r="D215" s="30" t="str" cm="1">
        <f t="array" ref="D215">IF(A215=0," ",IF('Metric Data'!AG204&gt;=1,_xlfn.XLOOKUP('Metric Data'!AG204,Metric_Incremental[Height],_xlfn.XLOOKUP('Cumulative Volumes Metric'!$F$4,Metric_Incremental[#Headers],Metric_Incremental[])),0))</f>
        <v xml:space="preserve"> </v>
      </c>
      <c r="E215" s="83" t="str" cm="1">
        <f t="array" ref="E215">IF(A215=0," ",IF('Metric Data'!AG204&gt;=1,_xlfn.XLOOKUP('Metric Data'!AG204,Metric_Incremental[Height],_xlfn.XLOOKUP('Cumulative Volumes Metric'!$F$4&amp;"EC",Metric_Incremental[#Headers],Metric_Incremental[])),0))</f>
        <v xml:space="preserve"> </v>
      </c>
      <c r="F215" s="30" t="str">
        <f t="shared" si="55"/>
        <v/>
      </c>
      <c r="G215" s="30" t="str">
        <f t="shared" si="42"/>
        <v/>
      </c>
      <c r="H215" s="30" t="str">
        <f>IF(A215=0,"",IF('Cumulative Volumes Metric'!$AQ$17=FALSE,J215,I215))</f>
        <v/>
      </c>
      <c r="I215" s="30" t="str">
        <f t="shared" si="43"/>
        <v/>
      </c>
      <c r="J215" s="30" t="str">
        <f t="shared" si="44"/>
        <v/>
      </c>
      <c r="K215" s="30" t="str">
        <f>IF(A215=0,"",IF('Cumulative Volumes Metric'!$AQ$17=FALSE,M215,L215))</f>
        <v/>
      </c>
      <c r="L215" s="30" t="str">
        <f t="shared" si="45"/>
        <v/>
      </c>
      <c r="M215" s="30" t="str">
        <f t="shared" si="46"/>
        <v/>
      </c>
      <c r="N215" s="30" t="str">
        <f>IF(($E$8/25.4)+45+($E$9/25.4)&gt;989,"FALSE",IF(A215="","",IF('Cumulative Volumes Metric'!$AQ$17=FALSE,P215,O215)))</f>
        <v/>
      </c>
      <c r="O215" s="30" t="str">
        <f t="shared" si="47"/>
        <v/>
      </c>
      <c r="P215" s="30" t="str">
        <f>IF(A215=0,"",IF('Cumulative Volumes Metric'!$AQ$17=FALSE,(U215*$E$4)+(V215*$E$5),O215))</f>
        <v/>
      </c>
      <c r="Q215" s="30" t="str">
        <f>IF(A215=0,"",(((25.4/1000)*'Metric Data'!$AC$4*'Metric Data'!$AC$5)-D215)*($E$6/100))</f>
        <v/>
      </c>
      <c r="R215" s="30" t="str">
        <f t="shared" si="48"/>
        <v/>
      </c>
      <c r="S215" s="30" t="str">
        <f>IF(A215=0,"",(((25.4/1000)*'Metric Data'!$AC$5*'Metric Data'!$AC$7)-E215)*($E$6/100))</f>
        <v/>
      </c>
      <c r="T215" s="30" t="str">
        <f t="shared" si="49"/>
        <v/>
      </c>
      <c r="U215" s="30" t="str">
        <f t="shared" si="50"/>
        <v/>
      </c>
      <c r="V215" s="30" t="str">
        <f t="shared" si="51"/>
        <v/>
      </c>
      <c r="W215" s="30" t="str">
        <f t="shared" si="52"/>
        <v/>
      </c>
      <c r="X215" s="32"/>
    </row>
    <row r="216" spans="1:24" x14ac:dyDescent="0.2">
      <c r="A216" s="34">
        <f t="shared" si="53"/>
        <v>0</v>
      </c>
      <c r="B216" s="34"/>
      <c r="C216" s="34">
        <f t="shared" si="54"/>
        <v>0</v>
      </c>
      <c r="D216" s="30" t="str" cm="1">
        <f t="array" ref="D216">IF(A216=0," ",IF('Metric Data'!AG205&gt;=1,_xlfn.XLOOKUP('Metric Data'!AG205,Metric_Incremental[Height],_xlfn.XLOOKUP('Cumulative Volumes Metric'!$F$4,Metric_Incremental[#Headers],Metric_Incremental[])),0))</f>
        <v xml:space="preserve"> </v>
      </c>
      <c r="E216" s="83" t="str" cm="1">
        <f t="array" ref="E216">IF(A216=0," ",IF('Metric Data'!AG205&gt;=1,_xlfn.XLOOKUP('Metric Data'!AG205,Metric_Incremental[Height],_xlfn.XLOOKUP('Cumulative Volumes Metric'!$F$4&amp;"EC",Metric_Incremental[#Headers],Metric_Incremental[])),0))</f>
        <v xml:space="preserve"> </v>
      </c>
      <c r="F216" s="30" t="str">
        <f t="shared" si="55"/>
        <v/>
      </c>
      <c r="G216" s="30" t="str">
        <f t="shared" si="42"/>
        <v/>
      </c>
      <c r="H216" s="30" t="str">
        <f>IF(A216=0,"",IF('Cumulative Volumes Metric'!$AQ$17=FALSE,J216,I216))</f>
        <v/>
      </c>
      <c r="I216" s="30" t="str">
        <f t="shared" si="43"/>
        <v/>
      </c>
      <c r="J216" s="30" t="str">
        <f t="shared" si="44"/>
        <v/>
      </c>
      <c r="K216" s="30" t="str">
        <f>IF(A216=0,"",IF('Cumulative Volumes Metric'!$AQ$17=FALSE,M216,L216))</f>
        <v/>
      </c>
      <c r="L216" s="30" t="str">
        <f t="shared" si="45"/>
        <v/>
      </c>
      <c r="M216" s="30" t="str">
        <f t="shared" si="46"/>
        <v/>
      </c>
      <c r="N216" s="30" t="str">
        <f>IF(($E$8/25.4)+45+($E$9/25.4)&gt;989,"FALSE",IF(A216="","",IF('Cumulative Volumes Metric'!$AQ$17=FALSE,P216,O216)))</f>
        <v/>
      </c>
      <c r="O216" s="30" t="str">
        <f t="shared" si="47"/>
        <v/>
      </c>
      <c r="P216" s="30" t="str">
        <f>IF(A216=0,"",IF('Cumulative Volumes Metric'!$AQ$17=FALSE,(U216*$E$4)+(V216*$E$5),O216))</f>
        <v/>
      </c>
      <c r="Q216" s="30" t="str">
        <f>IF(A216=0,"",(((25.4/1000)*'Metric Data'!$AC$4*'Metric Data'!$AC$5)-D216)*($E$6/100))</f>
        <v/>
      </c>
      <c r="R216" s="30" t="str">
        <f t="shared" si="48"/>
        <v/>
      </c>
      <c r="S216" s="30" t="str">
        <f>IF(A216=0,"",(((25.4/1000)*'Metric Data'!$AC$5*'Metric Data'!$AC$7)-E216)*($E$6/100))</f>
        <v/>
      </c>
      <c r="T216" s="30" t="str">
        <f t="shared" si="49"/>
        <v/>
      </c>
      <c r="U216" s="30" t="str">
        <f t="shared" si="50"/>
        <v/>
      </c>
      <c r="V216" s="30" t="str">
        <f t="shared" si="51"/>
        <v/>
      </c>
      <c r="W216" s="30" t="str">
        <f t="shared" si="52"/>
        <v/>
      </c>
      <c r="X216" s="32"/>
    </row>
    <row r="217" spans="1:24" x14ac:dyDescent="0.2">
      <c r="A217" s="34">
        <f t="shared" si="53"/>
        <v>0</v>
      </c>
      <c r="B217" s="34"/>
      <c r="C217" s="34">
        <f t="shared" si="54"/>
        <v>0</v>
      </c>
      <c r="D217" s="30" t="str" cm="1">
        <f t="array" ref="D217">IF(A217=0," ",IF('Metric Data'!AG206&gt;=1,_xlfn.XLOOKUP('Metric Data'!AG206,Metric_Incremental[Height],_xlfn.XLOOKUP('Cumulative Volumes Metric'!$F$4,Metric_Incremental[#Headers],Metric_Incremental[])),0))</f>
        <v xml:space="preserve"> </v>
      </c>
      <c r="E217" s="83" t="str" cm="1">
        <f t="array" ref="E217">IF(A217=0," ",IF('Metric Data'!AG206&gt;=1,_xlfn.XLOOKUP('Metric Data'!AG206,Metric_Incremental[Height],_xlfn.XLOOKUP('Cumulative Volumes Metric'!$F$4&amp;"EC",Metric_Incremental[#Headers],Metric_Incremental[])),0))</f>
        <v xml:space="preserve"> </v>
      </c>
      <c r="F217" s="30" t="str">
        <f t="shared" si="55"/>
        <v/>
      </c>
      <c r="G217" s="30" t="str">
        <f t="shared" si="42"/>
        <v/>
      </c>
      <c r="H217" s="30" t="str">
        <f>IF(A217=0,"",IF('Cumulative Volumes Metric'!$AQ$17=FALSE,J217,I217))</f>
        <v/>
      </c>
      <c r="I217" s="30" t="str">
        <f t="shared" si="43"/>
        <v/>
      </c>
      <c r="J217" s="30" t="str">
        <f t="shared" si="44"/>
        <v/>
      </c>
      <c r="K217" s="30" t="str">
        <f>IF(A217=0,"",IF('Cumulative Volumes Metric'!$AQ$17=FALSE,M217,L217))</f>
        <v/>
      </c>
      <c r="L217" s="30" t="str">
        <f t="shared" si="45"/>
        <v/>
      </c>
      <c r="M217" s="30" t="str">
        <f t="shared" si="46"/>
        <v/>
      </c>
      <c r="N217" s="30" t="str">
        <f>IF(($E$8/25.4)+45+($E$9/25.4)&gt;989,"FALSE",IF(A217="","",IF('Cumulative Volumes Metric'!$AQ$17=FALSE,P217,O217)))</f>
        <v/>
      </c>
      <c r="O217" s="30" t="str">
        <f t="shared" si="47"/>
        <v/>
      </c>
      <c r="P217" s="30" t="str">
        <f>IF(A217=0,"",IF('Cumulative Volumes Metric'!$AQ$17=FALSE,(U217*$E$4)+(V217*$E$5),O217))</f>
        <v/>
      </c>
      <c r="Q217" s="30" t="str">
        <f>IF(A217=0,"",(((25.4/1000)*'Metric Data'!$AC$4*'Metric Data'!$AC$5)-D217)*($E$6/100))</f>
        <v/>
      </c>
      <c r="R217" s="30" t="str">
        <f t="shared" si="48"/>
        <v/>
      </c>
      <c r="S217" s="30" t="str">
        <f>IF(A217=0,"",(((25.4/1000)*'Metric Data'!$AC$5*'Metric Data'!$AC$7)-E217)*($E$6/100))</f>
        <v/>
      </c>
      <c r="T217" s="30" t="str">
        <f t="shared" si="49"/>
        <v/>
      </c>
      <c r="U217" s="30" t="str">
        <f t="shared" si="50"/>
        <v/>
      </c>
      <c r="V217" s="30" t="str">
        <f t="shared" si="51"/>
        <v/>
      </c>
      <c r="W217" s="30" t="str">
        <f t="shared" si="52"/>
        <v/>
      </c>
      <c r="X217" s="32"/>
    </row>
    <row r="218" spans="1:24" x14ac:dyDescent="0.2">
      <c r="A218" s="34">
        <f t="shared" si="53"/>
        <v>0</v>
      </c>
      <c r="B218" s="34"/>
      <c r="C218" s="34">
        <f t="shared" si="54"/>
        <v>0</v>
      </c>
      <c r="D218" s="30" t="str" cm="1">
        <f t="array" ref="D218">IF(A218=0," ",IF('Metric Data'!AG207&gt;=1,_xlfn.XLOOKUP('Metric Data'!AG207,Metric_Incremental[Height],_xlfn.XLOOKUP('Cumulative Volumes Metric'!$F$4,Metric_Incremental[#Headers],Metric_Incremental[])),0))</f>
        <v xml:space="preserve"> </v>
      </c>
      <c r="E218" s="83" t="str" cm="1">
        <f t="array" ref="E218">IF(A218=0," ",IF('Metric Data'!AG207&gt;=1,_xlfn.XLOOKUP('Metric Data'!AG207,Metric_Incremental[Height],_xlfn.XLOOKUP('Cumulative Volumes Metric'!$F$4&amp;"EC",Metric_Incremental[#Headers],Metric_Incremental[])),0))</f>
        <v xml:space="preserve"> </v>
      </c>
      <c r="F218" s="30" t="str">
        <f t="shared" si="55"/>
        <v/>
      </c>
      <c r="G218" s="30" t="str">
        <f t="shared" si="42"/>
        <v/>
      </c>
      <c r="H218" s="30" t="str">
        <f>IF(A218=0,"",IF('Cumulative Volumes Metric'!$AQ$17=FALSE,J218,I218))</f>
        <v/>
      </c>
      <c r="I218" s="30" t="str">
        <f t="shared" si="43"/>
        <v/>
      </c>
      <c r="J218" s="30" t="str">
        <f t="shared" si="44"/>
        <v/>
      </c>
      <c r="K218" s="30" t="str">
        <f>IF(A218=0,"",IF('Cumulative Volumes Metric'!$AQ$17=FALSE,M218,L218))</f>
        <v/>
      </c>
      <c r="L218" s="30" t="str">
        <f t="shared" si="45"/>
        <v/>
      </c>
      <c r="M218" s="30" t="str">
        <f t="shared" si="46"/>
        <v/>
      </c>
      <c r="N218" s="30" t="str">
        <f>IF(($E$8/25.4)+45+($E$9/25.4)&gt;989,"FALSE",IF(A218="","",IF('Cumulative Volumes Metric'!$AQ$17=FALSE,P218,O218)))</f>
        <v/>
      </c>
      <c r="O218" s="30" t="str">
        <f t="shared" si="47"/>
        <v/>
      </c>
      <c r="P218" s="30" t="str">
        <f>IF(A218=0,"",IF('Cumulative Volumes Metric'!$AQ$17=FALSE,(U218*$E$4)+(V218*$E$5),O218))</f>
        <v/>
      </c>
      <c r="Q218" s="30" t="str">
        <f>IF(A218=0,"",(((25.4/1000)*'Metric Data'!$AC$4*'Metric Data'!$AC$5)-D218)*($E$6/100))</f>
        <v/>
      </c>
      <c r="R218" s="30" t="str">
        <f t="shared" si="48"/>
        <v/>
      </c>
      <c r="S218" s="30" t="str">
        <f>IF(A218=0,"",(((25.4/1000)*'Metric Data'!$AC$5*'Metric Data'!$AC$7)-E218)*($E$6/100))</f>
        <v/>
      </c>
      <c r="T218" s="30" t="str">
        <f t="shared" si="49"/>
        <v/>
      </c>
      <c r="U218" s="30" t="str">
        <f t="shared" si="50"/>
        <v/>
      </c>
      <c r="V218" s="30" t="str">
        <f t="shared" si="51"/>
        <v/>
      </c>
      <c r="W218" s="30" t="str">
        <f t="shared" si="52"/>
        <v/>
      </c>
      <c r="X218" s="32"/>
    </row>
    <row r="219" spans="1:24" x14ac:dyDescent="0.2">
      <c r="A219" s="34">
        <f t="shared" si="53"/>
        <v>0</v>
      </c>
      <c r="B219" s="183"/>
      <c r="C219" s="34">
        <f t="shared" si="54"/>
        <v>0</v>
      </c>
      <c r="D219" s="184" t="str" cm="1">
        <f t="array" ref="D219">IF(A219=0," ",IF('Metric Data'!AG208&gt;=1,_xlfn.XLOOKUP('Metric Data'!AG208,Metric_Incremental[Height],_xlfn.XLOOKUP('Cumulative Volumes Metric'!$F$4,Metric_Incremental[#Headers],Metric_Incremental[])),0))</f>
        <v xml:space="preserve"> </v>
      </c>
      <c r="E219" s="185" t="str" cm="1">
        <f t="array" ref="E219">IF(A219=0," ",IF('Metric Data'!AG208&gt;=1,_xlfn.XLOOKUP('Metric Data'!AG208,Metric_Incremental[Height],_xlfn.XLOOKUP('Cumulative Volumes Metric'!$F$4&amp;"EC",Metric_Incremental[#Headers],Metric_Incremental[])),0))</f>
        <v xml:space="preserve"> </v>
      </c>
      <c r="F219" s="184" t="str">
        <f t="shared" si="55"/>
        <v/>
      </c>
      <c r="G219" s="184" t="str">
        <f t="shared" si="42"/>
        <v/>
      </c>
      <c r="H219" s="30" t="str">
        <f>IF(A219=0,"",IF('Cumulative Volumes Metric'!$AQ$17=FALSE,J219,I219))</f>
        <v/>
      </c>
      <c r="I219" s="30" t="str">
        <f t="shared" si="43"/>
        <v/>
      </c>
      <c r="J219" s="184" t="str">
        <f t="shared" si="44"/>
        <v/>
      </c>
      <c r="K219" s="30" t="str">
        <f>IF(A219=0,"",IF('Cumulative Volumes Metric'!$AQ$17=FALSE,M219,L219))</f>
        <v/>
      </c>
      <c r="L219" s="30" t="str">
        <f t="shared" si="45"/>
        <v/>
      </c>
      <c r="M219" s="184" t="str">
        <f t="shared" si="46"/>
        <v/>
      </c>
      <c r="N219" s="30" t="str">
        <f>IF(($E$8/25.4)+45+($E$9/25.4)&gt;989,"FALSE",IF(A219="","",IF('Cumulative Volumes Metric'!$AQ$17=FALSE,P219,O219)))</f>
        <v/>
      </c>
      <c r="O219" s="184" t="str">
        <f t="shared" si="47"/>
        <v/>
      </c>
      <c r="P219" s="30" t="str">
        <f>IF(A219=0,"",IF('Cumulative Volumes Metric'!$AQ$17=FALSE,(U219*$E$4)+(V219*$E$5),O219))</f>
        <v/>
      </c>
      <c r="Q219" s="30" t="str">
        <f>IF(A219=0,"",(((25.4/1000)*'Metric Data'!$AC$4*'Metric Data'!$AC$5)-D219)*($E$6/100))</f>
        <v/>
      </c>
      <c r="R219" s="184" t="str">
        <f t="shared" si="48"/>
        <v/>
      </c>
      <c r="S219" s="30" t="str">
        <f>IF(A219=0,"",(((25.4/1000)*'Metric Data'!$AC$5*'Metric Data'!$AC$7)-E219)*($E$6/100))</f>
        <v/>
      </c>
      <c r="T219" s="184" t="str">
        <f t="shared" si="49"/>
        <v/>
      </c>
      <c r="U219" s="30" t="str">
        <f t="shared" si="50"/>
        <v/>
      </c>
      <c r="V219" s="30" t="str">
        <f t="shared" si="51"/>
        <v/>
      </c>
      <c r="W219" s="30" t="str">
        <f t="shared" si="52"/>
        <v/>
      </c>
      <c r="X219" s="32"/>
    </row>
    <row r="220" spans="1:24" s="182" customFormat="1" x14ac:dyDescent="0.2">
      <c r="A220" s="180">
        <f t="shared" si="53"/>
        <v>0</v>
      </c>
      <c r="B220" s="180"/>
      <c r="C220" s="180"/>
      <c r="D220" s="178"/>
      <c r="E220" s="178"/>
      <c r="F220" s="178"/>
      <c r="G220" s="178"/>
      <c r="H220" s="178"/>
      <c r="I220" s="178"/>
      <c r="J220" s="178"/>
      <c r="K220" s="178"/>
      <c r="L220" s="178"/>
      <c r="M220" s="178"/>
      <c r="N220" s="178"/>
      <c r="O220" s="178"/>
      <c r="P220" s="178"/>
      <c r="Q220" s="178"/>
      <c r="R220" s="178"/>
      <c r="S220" s="178"/>
      <c r="T220" s="178"/>
      <c r="U220" s="178"/>
      <c r="V220" s="178"/>
      <c r="W220" s="178"/>
      <c r="X220" s="181"/>
    </row>
    <row r="221" spans="1:24" x14ac:dyDescent="0.2">
      <c r="A221" s="34">
        <f t="shared" si="53"/>
        <v>0</v>
      </c>
      <c r="B221" s="34"/>
      <c r="C221" s="34"/>
      <c r="D221" s="30"/>
      <c r="E221" s="30"/>
      <c r="F221" s="30"/>
      <c r="G221" s="30"/>
      <c r="H221" s="30"/>
      <c r="I221" s="30"/>
      <c r="J221" s="30"/>
      <c r="K221" s="30"/>
      <c r="L221" s="30"/>
      <c r="M221" s="30"/>
      <c r="N221" s="30"/>
      <c r="O221" s="30"/>
      <c r="P221" s="30"/>
      <c r="Q221" s="30"/>
      <c r="R221" s="30"/>
      <c r="S221" s="30"/>
      <c r="T221" s="30"/>
      <c r="U221" s="30"/>
      <c r="V221" s="30"/>
      <c r="W221" s="30"/>
      <c r="X221" s="32"/>
    </row>
    <row r="222" spans="1:24" x14ac:dyDescent="0.2">
      <c r="A222" s="34">
        <f t="shared" si="53"/>
        <v>0</v>
      </c>
      <c r="B222" s="34"/>
      <c r="C222" s="34"/>
      <c r="D222" s="30"/>
      <c r="E222" s="30"/>
      <c r="F222" s="30"/>
      <c r="G222" s="30"/>
      <c r="H222" s="30"/>
      <c r="I222" s="30"/>
      <c r="J222" s="30"/>
      <c r="K222" s="30"/>
      <c r="L222" s="30"/>
      <c r="M222" s="30"/>
      <c r="N222" s="30"/>
      <c r="O222" s="30"/>
      <c r="P222" s="30"/>
      <c r="Q222" s="30"/>
      <c r="R222" s="30"/>
      <c r="S222" s="30"/>
      <c r="T222" s="30"/>
      <c r="U222" s="30"/>
      <c r="V222" s="30"/>
      <c r="W222" s="30"/>
      <c r="X222" s="32"/>
    </row>
    <row r="223" spans="1:24" x14ac:dyDescent="0.2">
      <c r="A223" s="34">
        <f t="shared" si="53"/>
        <v>0</v>
      </c>
      <c r="B223" s="34"/>
      <c r="C223" s="34"/>
      <c r="D223" s="30"/>
      <c r="E223" s="30"/>
      <c r="F223" s="30"/>
      <c r="G223" s="30"/>
      <c r="H223" s="30"/>
      <c r="I223" s="30"/>
      <c r="J223" s="30"/>
      <c r="K223" s="30"/>
      <c r="L223" s="30"/>
      <c r="M223" s="30"/>
      <c r="N223" s="30"/>
      <c r="O223" s="30"/>
      <c r="P223" s="30"/>
      <c r="Q223" s="30"/>
      <c r="R223" s="30"/>
      <c r="S223" s="30"/>
      <c r="T223" s="30"/>
      <c r="U223" s="30"/>
      <c r="V223" s="30"/>
      <c r="W223" s="30"/>
      <c r="X223" s="32"/>
    </row>
    <row r="224" spans="1:24" x14ac:dyDescent="0.2">
      <c r="A224" s="34">
        <f t="shared" si="53"/>
        <v>0</v>
      </c>
      <c r="B224" s="34"/>
      <c r="C224" s="34"/>
      <c r="D224" s="30"/>
      <c r="E224" s="30"/>
      <c r="F224" s="30"/>
      <c r="G224" s="30"/>
      <c r="H224" s="30"/>
      <c r="I224" s="30"/>
      <c r="J224" s="30"/>
      <c r="K224" s="30"/>
      <c r="L224" s="30"/>
      <c r="M224" s="30"/>
      <c r="N224" s="30"/>
      <c r="O224" s="30"/>
      <c r="P224" s="30"/>
      <c r="Q224" s="30"/>
      <c r="R224" s="30"/>
      <c r="S224" s="30"/>
      <c r="T224" s="30"/>
      <c r="U224" s="30"/>
      <c r="V224" s="30"/>
      <c r="W224" s="30"/>
      <c r="X224" s="32"/>
    </row>
    <row r="225" spans="1:24" x14ac:dyDescent="0.2">
      <c r="A225" s="34">
        <f t="shared" si="53"/>
        <v>0</v>
      </c>
      <c r="B225" s="34"/>
      <c r="C225" s="34"/>
      <c r="D225" s="30"/>
      <c r="E225" s="30"/>
      <c r="F225" s="30"/>
      <c r="G225" s="30"/>
      <c r="H225" s="30"/>
      <c r="I225" s="30"/>
      <c r="J225" s="30"/>
      <c r="K225" s="30"/>
      <c r="L225" s="30"/>
      <c r="M225" s="30"/>
      <c r="N225" s="30"/>
      <c r="O225" s="30"/>
      <c r="P225" s="30"/>
      <c r="Q225" s="30"/>
      <c r="R225" s="30"/>
      <c r="S225" s="30"/>
      <c r="T225" s="30"/>
      <c r="U225" s="30"/>
      <c r="V225" s="30"/>
      <c r="W225" s="30"/>
      <c r="X225" s="32"/>
    </row>
    <row r="226" spans="1:24" x14ac:dyDescent="0.2">
      <c r="A226" s="34">
        <f t="shared" si="53"/>
        <v>0</v>
      </c>
      <c r="B226" s="34"/>
      <c r="C226" s="34"/>
      <c r="D226" s="30"/>
      <c r="E226" s="30"/>
      <c r="F226" s="30"/>
      <c r="G226" s="30"/>
      <c r="H226" s="30"/>
      <c r="I226" s="30"/>
      <c r="J226" s="30"/>
      <c r="K226" s="30"/>
      <c r="L226" s="30"/>
      <c r="M226" s="30"/>
      <c r="N226" s="30"/>
      <c r="O226" s="30"/>
      <c r="P226" s="30"/>
      <c r="Q226" s="30"/>
      <c r="R226" s="30"/>
      <c r="S226" s="30"/>
      <c r="T226" s="30"/>
      <c r="U226" s="30"/>
      <c r="V226" s="30"/>
      <c r="W226" s="30"/>
      <c r="X226" s="32"/>
    </row>
    <row r="227" spans="1:24" x14ac:dyDescent="0.2">
      <c r="A227" s="34">
        <f t="shared" si="53"/>
        <v>0</v>
      </c>
      <c r="B227" s="34"/>
      <c r="C227" s="34"/>
      <c r="D227" s="30"/>
      <c r="E227" s="30"/>
      <c r="F227" s="30"/>
      <c r="G227" s="30"/>
      <c r="H227" s="30"/>
      <c r="I227" s="30"/>
      <c r="J227" s="30"/>
      <c r="K227" s="30"/>
      <c r="L227" s="30"/>
      <c r="M227" s="30"/>
      <c r="N227" s="30"/>
      <c r="O227" s="30"/>
      <c r="P227" s="30"/>
      <c r="Q227" s="30"/>
      <c r="R227" s="30"/>
      <c r="S227" s="30"/>
      <c r="T227" s="30"/>
      <c r="U227" s="30"/>
      <c r="V227" s="30"/>
      <c r="W227" s="30"/>
      <c r="X227" s="32"/>
    </row>
    <row r="228" spans="1:24" x14ac:dyDescent="0.2">
      <c r="A228" s="34">
        <f t="shared" si="53"/>
        <v>0</v>
      </c>
      <c r="B228" s="34"/>
      <c r="C228" s="34"/>
      <c r="D228" s="30"/>
      <c r="E228" s="30"/>
      <c r="F228" s="30"/>
      <c r="G228" s="30"/>
      <c r="H228" s="30"/>
      <c r="I228" s="30"/>
      <c r="J228" s="30"/>
      <c r="K228" s="30"/>
      <c r="L228" s="30"/>
      <c r="M228" s="30"/>
      <c r="N228" s="30"/>
      <c r="O228" s="30"/>
      <c r="P228" s="30"/>
      <c r="Q228" s="30"/>
      <c r="R228" s="30"/>
      <c r="S228" s="30"/>
      <c r="T228" s="30"/>
      <c r="U228" s="30"/>
      <c r="V228" s="30"/>
      <c r="W228" s="30"/>
      <c r="X228" s="32"/>
    </row>
    <row r="229" spans="1:24" x14ac:dyDescent="0.2">
      <c r="A229" s="34">
        <f t="shared" si="53"/>
        <v>0</v>
      </c>
      <c r="B229" s="34"/>
      <c r="C229" s="34"/>
      <c r="D229" s="30"/>
      <c r="E229" s="30"/>
      <c r="F229" s="30"/>
      <c r="G229" s="30"/>
      <c r="H229" s="30"/>
      <c r="I229" s="30"/>
      <c r="J229" s="30"/>
      <c r="K229" s="30"/>
      <c r="L229" s="30"/>
      <c r="M229" s="30"/>
      <c r="N229" s="30"/>
      <c r="O229" s="30"/>
      <c r="P229" s="30"/>
      <c r="Q229" s="30"/>
      <c r="R229" s="30"/>
      <c r="S229" s="30"/>
      <c r="T229" s="30"/>
      <c r="U229" s="30"/>
      <c r="V229" s="30"/>
      <c r="W229" s="30"/>
      <c r="X229" s="32"/>
    </row>
    <row r="230" spans="1:24" x14ac:dyDescent="0.2">
      <c r="A230" s="34">
        <f t="shared" si="53"/>
        <v>0</v>
      </c>
      <c r="B230" s="34"/>
      <c r="C230" s="34"/>
      <c r="D230" s="30"/>
      <c r="E230" s="30"/>
      <c r="F230" s="30"/>
      <c r="G230" s="30"/>
      <c r="H230" s="30"/>
      <c r="I230" s="30"/>
      <c r="J230" s="30"/>
      <c r="K230" s="30"/>
      <c r="L230" s="30"/>
      <c r="M230" s="30"/>
      <c r="N230" s="30"/>
      <c r="O230" s="30"/>
      <c r="P230" s="30"/>
      <c r="Q230" s="30"/>
      <c r="R230" s="30"/>
      <c r="S230" s="30"/>
      <c r="T230" s="30"/>
      <c r="U230" s="30"/>
      <c r="V230" s="30"/>
      <c r="W230" s="30"/>
      <c r="X230" s="32"/>
    </row>
    <row r="231" spans="1:24" x14ac:dyDescent="0.2">
      <c r="A231" s="34">
        <f t="shared" si="53"/>
        <v>0</v>
      </c>
      <c r="B231" s="34"/>
      <c r="C231" s="34"/>
      <c r="D231" s="30"/>
      <c r="E231" s="30"/>
      <c r="F231" s="30"/>
      <c r="G231" s="30"/>
      <c r="H231" s="30"/>
      <c r="I231" s="30"/>
      <c r="J231" s="30"/>
      <c r="K231" s="30"/>
      <c r="L231" s="30"/>
      <c r="M231" s="30"/>
      <c r="N231" s="30"/>
      <c r="O231" s="30"/>
      <c r="P231" s="30"/>
      <c r="Q231" s="30"/>
      <c r="R231" s="30"/>
      <c r="S231" s="30"/>
      <c r="T231" s="30"/>
      <c r="U231" s="30"/>
      <c r="V231" s="30"/>
      <c r="W231" s="30"/>
      <c r="X231" s="32"/>
    </row>
    <row r="232" spans="1:24" x14ac:dyDescent="0.2">
      <c r="A232" s="34">
        <f t="shared" si="53"/>
        <v>0</v>
      </c>
      <c r="B232" s="34"/>
      <c r="C232" s="34"/>
      <c r="D232" s="30"/>
      <c r="E232" s="30"/>
      <c r="F232" s="30"/>
      <c r="G232" s="30"/>
      <c r="H232" s="30"/>
      <c r="I232" s="30"/>
      <c r="J232" s="30"/>
      <c r="K232" s="30"/>
      <c r="L232" s="30"/>
      <c r="M232" s="30"/>
      <c r="N232" s="30"/>
      <c r="O232" s="30"/>
      <c r="P232" s="30"/>
      <c r="Q232" s="30"/>
      <c r="R232" s="30"/>
      <c r="S232" s="30"/>
      <c r="T232" s="30"/>
      <c r="U232" s="30"/>
      <c r="V232" s="30"/>
      <c r="W232" s="30"/>
      <c r="X232" s="32"/>
    </row>
    <row r="233" spans="1:24" x14ac:dyDescent="0.2">
      <c r="A233" s="34">
        <f t="shared" si="53"/>
        <v>0</v>
      </c>
      <c r="B233" s="34"/>
      <c r="C233" s="34"/>
      <c r="D233" s="30"/>
      <c r="E233" s="30"/>
      <c r="F233" s="30"/>
      <c r="G233" s="30"/>
      <c r="H233" s="30"/>
      <c r="I233" s="30"/>
      <c r="J233" s="30"/>
      <c r="K233" s="30"/>
      <c r="L233" s="30"/>
      <c r="M233" s="30"/>
      <c r="N233" s="30"/>
      <c r="O233" s="30"/>
      <c r="P233" s="30"/>
      <c r="Q233" s="30"/>
      <c r="R233" s="30"/>
      <c r="S233" s="30"/>
      <c r="T233" s="30"/>
      <c r="U233" s="30"/>
      <c r="V233" s="30"/>
      <c r="W233" s="30"/>
      <c r="X233" s="32"/>
    </row>
    <row r="234" spans="1:24" x14ac:dyDescent="0.2">
      <c r="A234" s="34">
        <f t="shared" si="53"/>
        <v>0</v>
      </c>
      <c r="B234" s="34"/>
      <c r="C234" s="34"/>
      <c r="D234" s="30"/>
      <c r="E234" s="30"/>
      <c r="F234" s="30"/>
      <c r="G234" s="30"/>
      <c r="H234" s="30"/>
      <c r="I234" s="30"/>
      <c r="J234" s="30"/>
      <c r="K234" s="30"/>
      <c r="L234" s="30"/>
      <c r="M234" s="30"/>
      <c r="N234" s="30"/>
      <c r="O234" s="30"/>
      <c r="P234" s="30"/>
      <c r="Q234" s="30"/>
      <c r="R234" s="30"/>
      <c r="S234" s="30"/>
      <c r="T234" s="30"/>
      <c r="U234" s="30"/>
      <c r="V234" s="30"/>
      <c r="W234" s="30"/>
      <c r="X234" s="32"/>
    </row>
    <row r="235" spans="1:24" x14ac:dyDescent="0.2">
      <c r="A235" s="34">
        <f t="shared" si="53"/>
        <v>0</v>
      </c>
      <c r="B235" s="34"/>
      <c r="C235" s="34"/>
      <c r="D235" s="30"/>
      <c r="E235" s="30"/>
      <c r="F235" s="30"/>
      <c r="G235" s="30"/>
      <c r="H235" s="30"/>
      <c r="I235" s="30"/>
      <c r="J235" s="30"/>
      <c r="K235" s="30"/>
      <c r="L235" s="30"/>
      <c r="M235" s="30"/>
      <c r="N235" s="30"/>
      <c r="O235" s="30"/>
      <c r="P235" s="30"/>
      <c r="Q235" s="30"/>
      <c r="R235" s="30"/>
      <c r="S235" s="30"/>
      <c r="T235" s="30"/>
      <c r="U235" s="30"/>
      <c r="V235" s="30"/>
      <c r="W235" s="30"/>
      <c r="X235" s="32"/>
    </row>
    <row r="236" spans="1:24" x14ac:dyDescent="0.2">
      <c r="A236" s="34">
        <f t="shared" si="53"/>
        <v>0</v>
      </c>
      <c r="B236" s="34"/>
      <c r="C236" s="34"/>
      <c r="D236" s="30"/>
      <c r="E236" s="30"/>
      <c r="F236" s="30"/>
      <c r="G236" s="30"/>
      <c r="H236" s="30"/>
      <c r="I236" s="30"/>
      <c r="J236" s="30"/>
      <c r="K236" s="30"/>
      <c r="L236" s="30"/>
      <c r="M236" s="30"/>
      <c r="N236" s="30"/>
      <c r="O236" s="30"/>
      <c r="P236" s="30"/>
      <c r="Q236" s="30"/>
      <c r="R236" s="30"/>
      <c r="S236" s="30"/>
      <c r="T236" s="30"/>
      <c r="U236" s="30"/>
      <c r="V236" s="30"/>
      <c r="W236" s="30"/>
      <c r="X236" s="32"/>
    </row>
    <row r="237" spans="1:24" x14ac:dyDescent="0.2">
      <c r="A237" s="34">
        <f t="shared" si="53"/>
        <v>0</v>
      </c>
      <c r="B237" s="34"/>
      <c r="C237" s="34"/>
      <c r="D237" s="30"/>
      <c r="E237" s="30"/>
      <c r="F237" s="30"/>
      <c r="G237" s="30"/>
      <c r="H237" s="30"/>
      <c r="I237" s="30"/>
      <c r="J237" s="30"/>
      <c r="K237" s="30"/>
      <c r="L237" s="30"/>
      <c r="M237" s="30"/>
      <c r="N237" s="30"/>
      <c r="O237" s="30"/>
      <c r="P237" s="30"/>
      <c r="Q237" s="30"/>
      <c r="R237" s="30"/>
      <c r="S237" s="30"/>
      <c r="T237" s="30"/>
      <c r="U237" s="30"/>
      <c r="V237" s="30"/>
      <c r="W237" s="30"/>
      <c r="X237" s="32"/>
    </row>
    <row r="238" spans="1:24" x14ac:dyDescent="0.2">
      <c r="A238" s="34">
        <f t="shared" si="53"/>
        <v>0</v>
      </c>
      <c r="B238" s="34"/>
      <c r="C238" s="34"/>
      <c r="D238" s="30"/>
      <c r="E238" s="30"/>
      <c r="F238" s="30"/>
      <c r="G238" s="30"/>
      <c r="H238" s="30"/>
      <c r="I238" s="30"/>
      <c r="J238" s="30"/>
      <c r="K238" s="30"/>
      <c r="L238" s="30"/>
      <c r="M238" s="30"/>
      <c r="N238" s="30"/>
      <c r="O238" s="30"/>
      <c r="P238" s="30"/>
      <c r="Q238" s="30"/>
      <c r="R238" s="30"/>
      <c r="S238" s="30"/>
      <c r="T238" s="30"/>
      <c r="U238" s="30"/>
      <c r="V238" s="30"/>
      <c r="W238" s="30"/>
      <c r="X238" s="32"/>
    </row>
    <row r="239" spans="1:24" x14ac:dyDescent="0.2">
      <c r="A239" s="34">
        <f t="shared" si="53"/>
        <v>0</v>
      </c>
      <c r="B239" s="34"/>
      <c r="C239" s="34"/>
      <c r="D239" s="30"/>
      <c r="E239" s="30"/>
      <c r="F239" s="30"/>
      <c r="G239" s="30"/>
      <c r="H239" s="30"/>
      <c r="I239" s="30"/>
      <c r="J239" s="30"/>
      <c r="K239" s="30"/>
      <c r="L239" s="30"/>
      <c r="M239" s="30"/>
      <c r="N239" s="30"/>
      <c r="O239" s="30"/>
      <c r="P239" s="30"/>
      <c r="Q239" s="30"/>
      <c r="R239" s="30"/>
      <c r="S239" s="30"/>
      <c r="T239" s="30"/>
      <c r="U239" s="30"/>
      <c r="V239" s="30"/>
      <c r="W239" s="30"/>
      <c r="X239" s="32"/>
    </row>
    <row r="240" spans="1:24" x14ac:dyDescent="0.2">
      <c r="A240" s="34">
        <f t="shared" si="53"/>
        <v>0</v>
      </c>
      <c r="B240" s="34"/>
      <c r="C240" s="34"/>
      <c r="D240" s="30"/>
      <c r="E240" s="30"/>
      <c r="F240" s="30"/>
      <c r="G240" s="30"/>
      <c r="H240" s="30"/>
      <c r="I240" s="30"/>
      <c r="J240" s="30"/>
      <c r="K240" s="30"/>
      <c r="L240" s="30"/>
      <c r="M240" s="30"/>
      <c r="N240" s="30"/>
      <c r="O240" s="30"/>
      <c r="P240" s="30"/>
      <c r="Q240" s="30"/>
      <c r="R240" s="30"/>
      <c r="S240" s="30"/>
      <c r="T240" s="30"/>
      <c r="U240" s="30"/>
      <c r="V240" s="30"/>
      <c r="W240" s="30"/>
      <c r="X240" s="32"/>
    </row>
    <row r="241" spans="1:24" x14ac:dyDescent="0.2">
      <c r="A241" s="34">
        <f t="shared" si="53"/>
        <v>0</v>
      </c>
      <c r="B241" s="34"/>
      <c r="C241" s="34"/>
      <c r="D241" s="30"/>
      <c r="E241" s="30"/>
      <c r="F241" s="30"/>
      <c r="G241" s="30"/>
      <c r="H241" s="30"/>
      <c r="I241" s="30"/>
      <c r="J241" s="30"/>
      <c r="K241" s="30"/>
      <c r="L241" s="30"/>
      <c r="M241" s="30"/>
      <c r="N241" s="30"/>
      <c r="O241" s="30"/>
      <c r="P241" s="30"/>
      <c r="Q241" s="30"/>
      <c r="R241" s="30"/>
      <c r="S241" s="30"/>
      <c r="T241" s="30"/>
      <c r="U241" s="30"/>
      <c r="V241" s="30"/>
      <c r="W241" s="30"/>
      <c r="X241" s="32"/>
    </row>
    <row r="242" spans="1:24" x14ac:dyDescent="0.2">
      <c r="A242" s="34">
        <f t="shared" si="53"/>
        <v>0</v>
      </c>
      <c r="B242" s="34"/>
      <c r="C242" s="34"/>
      <c r="D242" s="30"/>
      <c r="E242" s="30"/>
      <c r="F242" s="30"/>
      <c r="G242" s="30"/>
      <c r="H242" s="30"/>
      <c r="I242" s="30"/>
      <c r="J242" s="30"/>
      <c r="K242" s="30"/>
      <c r="L242" s="30"/>
      <c r="M242" s="30"/>
      <c r="N242" s="30"/>
      <c r="O242" s="30"/>
      <c r="P242" s="30"/>
      <c r="Q242" s="30"/>
      <c r="R242" s="30"/>
      <c r="S242" s="30"/>
      <c r="T242" s="30"/>
      <c r="U242" s="30"/>
      <c r="V242" s="30"/>
      <c r="W242" s="30"/>
      <c r="X242" s="32"/>
    </row>
    <row r="243" spans="1:24" x14ac:dyDescent="0.2">
      <c r="A243" s="34">
        <f t="shared" si="53"/>
        <v>0</v>
      </c>
      <c r="B243" s="34"/>
      <c r="C243" s="34"/>
      <c r="D243" s="30"/>
      <c r="E243" s="30"/>
      <c r="F243" s="30"/>
      <c r="G243" s="30"/>
      <c r="H243" s="30"/>
      <c r="I243" s="30"/>
      <c r="J243" s="30"/>
      <c r="K243" s="30"/>
      <c r="L243" s="30"/>
      <c r="M243" s="30"/>
      <c r="N243" s="30"/>
      <c r="O243" s="30"/>
      <c r="P243" s="30"/>
      <c r="Q243" s="30"/>
      <c r="R243" s="30"/>
      <c r="S243" s="30"/>
      <c r="T243" s="30"/>
      <c r="U243" s="30"/>
      <c r="V243" s="30"/>
      <c r="W243" s="30"/>
      <c r="X243" s="32"/>
    </row>
    <row r="244" spans="1:24" x14ac:dyDescent="0.2">
      <c r="A244" s="34">
        <f t="shared" si="53"/>
        <v>0</v>
      </c>
      <c r="B244" s="34"/>
      <c r="C244" s="34"/>
      <c r="D244" s="30"/>
      <c r="E244" s="30"/>
      <c r="F244" s="30"/>
      <c r="G244" s="30"/>
      <c r="H244" s="30"/>
      <c r="I244" s="30"/>
      <c r="J244" s="30"/>
      <c r="K244" s="30"/>
      <c r="L244" s="30"/>
      <c r="M244" s="30"/>
      <c r="N244" s="30"/>
      <c r="O244" s="30"/>
      <c r="P244" s="30"/>
      <c r="Q244" s="30"/>
      <c r="R244" s="30"/>
      <c r="S244" s="30"/>
      <c r="T244" s="30"/>
      <c r="U244" s="30"/>
      <c r="V244" s="30"/>
      <c r="W244" s="30"/>
      <c r="X244" s="32"/>
    </row>
    <row r="245" spans="1:24" x14ac:dyDescent="0.2">
      <c r="A245" s="34">
        <f t="shared" si="53"/>
        <v>0</v>
      </c>
      <c r="B245" s="34"/>
      <c r="C245" s="34"/>
      <c r="D245" s="30"/>
      <c r="E245" s="30"/>
      <c r="F245" s="30"/>
      <c r="G245" s="30"/>
      <c r="H245" s="30"/>
      <c r="I245" s="30"/>
      <c r="J245" s="30"/>
      <c r="K245" s="30"/>
      <c r="L245" s="30"/>
      <c r="M245" s="30"/>
      <c r="N245" s="30"/>
      <c r="O245" s="30"/>
      <c r="P245" s="30"/>
      <c r="Q245" s="30"/>
      <c r="R245" s="30"/>
      <c r="S245" s="30"/>
      <c r="T245" s="30"/>
      <c r="U245" s="30"/>
      <c r="V245" s="30"/>
      <c r="W245" s="30"/>
      <c r="X245" s="32"/>
    </row>
    <row r="246" spans="1:24" x14ac:dyDescent="0.2">
      <c r="A246" s="34">
        <f t="shared" si="53"/>
        <v>0</v>
      </c>
      <c r="B246" s="34"/>
      <c r="C246" s="34"/>
      <c r="D246" s="30"/>
      <c r="E246" s="30"/>
      <c r="F246" s="30"/>
      <c r="G246" s="30"/>
      <c r="H246" s="30"/>
      <c r="I246" s="30"/>
      <c r="J246" s="30"/>
      <c r="K246" s="30"/>
      <c r="L246" s="30"/>
      <c r="M246" s="30"/>
      <c r="N246" s="30"/>
      <c r="O246" s="30"/>
      <c r="P246" s="30"/>
      <c r="Q246" s="30"/>
      <c r="R246" s="30"/>
      <c r="S246" s="30"/>
      <c r="T246" s="30"/>
      <c r="U246" s="30"/>
      <c r="V246" s="30"/>
      <c r="W246" s="30"/>
      <c r="X246" s="32"/>
    </row>
    <row r="247" spans="1:24" x14ac:dyDescent="0.2">
      <c r="A247" s="34">
        <f t="shared" si="53"/>
        <v>0</v>
      </c>
      <c r="B247" s="34"/>
      <c r="C247" s="34"/>
      <c r="D247" s="30"/>
      <c r="E247" s="30"/>
      <c r="F247" s="30"/>
      <c r="G247" s="30"/>
      <c r="H247" s="30"/>
      <c r="I247" s="30"/>
      <c r="J247" s="30"/>
      <c r="K247" s="30"/>
      <c r="L247" s="30"/>
      <c r="M247" s="30"/>
      <c r="N247" s="30"/>
      <c r="O247" s="30"/>
      <c r="P247" s="30"/>
      <c r="Q247" s="30"/>
      <c r="R247" s="30"/>
      <c r="S247" s="30"/>
      <c r="T247" s="30"/>
      <c r="U247" s="30"/>
      <c r="V247" s="30"/>
      <c r="W247" s="30"/>
      <c r="X247" s="32"/>
    </row>
    <row r="248" spans="1:24" x14ac:dyDescent="0.2">
      <c r="A248" s="34">
        <f t="shared" si="53"/>
        <v>0</v>
      </c>
      <c r="B248" s="34"/>
      <c r="C248" s="34"/>
      <c r="D248" s="30"/>
      <c r="E248" s="30"/>
      <c r="F248" s="30"/>
      <c r="G248" s="30"/>
      <c r="H248" s="30"/>
      <c r="I248" s="30"/>
      <c r="J248" s="30"/>
      <c r="K248" s="30"/>
      <c r="L248" s="30"/>
      <c r="M248" s="30"/>
      <c r="N248" s="30"/>
      <c r="O248" s="30"/>
      <c r="P248" s="30"/>
      <c r="Q248" s="30"/>
      <c r="R248" s="30"/>
      <c r="S248" s="30"/>
      <c r="T248" s="30"/>
      <c r="U248" s="30"/>
      <c r="V248" s="30"/>
      <c r="W248" s="30"/>
      <c r="X248" s="32"/>
    </row>
    <row r="249" spans="1:24" x14ac:dyDescent="0.2">
      <c r="A249" s="34">
        <f t="shared" si="53"/>
        <v>0</v>
      </c>
      <c r="B249" s="34"/>
      <c r="C249" s="34"/>
      <c r="D249" s="30"/>
      <c r="E249" s="30"/>
      <c r="F249" s="30"/>
      <c r="G249" s="30"/>
      <c r="H249" s="30"/>
      <c r="I249" s="30"/>
      <c r="J249" s="30"/>
      <c r="K249" s="30"/>
      <c r="L249" s="30"/>
      <c r="M249" s="30"/>
      <c r="N249" s="30"/>
      <c r="O249" s="30"/>
      <c r="P249" s="30"/>
      <c r="Q249" s="30"/>
      <c r="R249" s="30"/>
      <c r="S249" s="30"/>
      <c r="T249" s="30"/>
      <c r="U249" s="30"/>
      <c r="V249" s="30"/>
      <c r="W249" s="30"/>
      <c r="X249" s="32"/>
    </row>
    <row r="250" spans="1:24" x14ac:dyDescent="0.2">
      <c r="A250" s="34">
        <f t="shared" si="53"/>
        <v>0</v>
      </c>
      <c r="B250" s="34"/>
      <c r="C250" s="34"/>
      <c r="D250" s="30"/>
      <c r="E250" s="30"/>
      <c r="F250" s="30"/>
      <c r="G250" s="30"/>
      <c r="H250" s="30"/>
      <c r="I250" s="30"/>
      <c r="J250" s="30"/>
      <c r="K250" s="30"/>
      <c r="L250" s="30"/>
      <c r="M250" s="30"/>
      <c r="N250" s="30"/>
      <c r="O250" s="30"/>
      <c r="P250" s="30"/>
      <c r="Q250" s="30"/>
      <c r="R250" s="30"/>
      <c r="S250" s="30"/>
      <c r="T250" s="30"/>
      <c r="U250" s="30"/>
      <c r="V250" s="30"/>
      <c r="W250" s="30"/>
      <c r="X250" s="32"/>
    </row>
    <row r="251" spans="1:24" x14ac:dyDescent="0.2">
      <c r="A251" s="34">
        <f t="shared" si="53"/>
        <v>0</v>
      </c>
      <c r="B251" s="34"/>
      <c r="C251" s="34"/>
      <c r="D251" s="30"/>
      <c r="E251" s="30"/>
      <c r="F251" s="30"/>
      <c r="G251" s="30"/>
      <c r="H251" s="30"/>
      <c r="I251" s="30"/>
      <c r="J251" s="30"/>
      <c r="K251" s="30"/>
      <c r="L251" s="30"/>
      <c r="M251" s="30"/>
      <c r="N251" s="30"/>
      <c r="O251" s="30"/>
      <c r="P251" s="30"/>
      <c r="Q251" s="30"/>
      <c r="R251" s="30"/>
      <c r="S251" s="30"/>
      <c r="T251" s="30"/>
      <c r="U251" s="30"/>
      <c r="V251" s="30"/>
      <c r="W251" s="30"/>
      <c r="X251" s="32"/>
    </row>
    <row r="252" spans="1:24" x14ac:dyDescent="0.2">
      <c r="A252" s="34">
        <f t="shared" si="53"/>
        <v>0</v>
      </c>
      <c r="B252" s="34"/>
      <c r="C252" s="34"/>
      <c r="D252" s="30"/>
      <c r="E252" s="30"/>
      <c r="F252" s="30"/>
      <c r="G252" s="30"/>
      <c r="H252" s="30"/>
      <c r="I252" s="30"/>
      <c r="J252" s="30"/>
      <c r="K252" s="30"/>
      <c r="L252" s="30"/>
      <c r="M252" s="30"/>
      <c r="N252" s="30"/>
      <c r="O252" s="30"/>
      <c r="P252" s="30"/>
      <c r="Q252" s="30"/>
      <c r="R252" s="30"/>
      <c r="S252" s="30"/>
      <c r="T252" s="30"/>
      <c r="U252" s="30"/>
      <c r="V252" s="30"/>
      <c r="W252" s="30"/>
      <c r="X252" s="32"/>
    </row>
    <row r="253" spans="1:24" x14ac:dyDescent="0.2">
      <c r="A253" s="34">
        <f t="shared" si="53"/>
        <v>0</v>
      </c>
      <c r="B253" s="34"/>
      <c r="C253" s="34"/>
      <c r="D253" s="30"/>
      <c r="E253" s="30"/>
      <c r="F253" s="30"/>
      <c r="G253" s="30"/>
      <c r="H253" s="30"/>
      <c r="I253" s="30"/>
      <c r="J253" s="30"/>
      <c r="K253" s="30"/>
      <c r="L253" s="30"/>
      <c r="M253" s="30"/>
      <c r="N253" s="30"/>
      <c r="O253" s="30"/>
      <c r="P253" s="30"/>
      <c r="Q253" s="30"/>
      <c r="R253" s="30"/>
      <c r="S253" s="30"/>
      <c r="T253" s="30"/>
      <c r="U253" s="30"/>
      <c r="V253" s="30"/>
      <c r="W253" s="30"/>
      <c r="X253" s="32"/>
    </row>
    <row r="254" spans="1:24" x14ac:dyDescent="0.2">
      <c r="A254" s="34">
        <f t="shared" si="53"/>
        <v>0</v>
      </c>
      <c r="B254" s="34"/>
      <c r="C254" s="34"/>
      <c r="D254" s="30"/>
      <c r="E254" s="30"/>
      <c r="F254" s="30"/>
      <c r="G254" s="30"/>
      <c r="H254" s="30"/>
      <c r="I254" s="30"/>
      <c r="J254" s="30"/>
      <c r="K254" s="30"/>
      <c r="L254" s="30"/>
      <c r="M254" s="30"/>
      <c r="N254" s="30"/>
      <c r="O254" s="30"/>
      <c r="P254" s="30"/>
      <c r="Q254" s="30"/>
      <c r="R254" s="30"/>
      <c r="S254" s="30"/>
      <c r="T254" s="30"/>
      <c r="U254" s="30"/>
      <c r="V254" s="30"/>
      <c r="W254" s="30"/>
      <c r="X254" s="32"/>
    </row>
    <row r="255" spans="1:24" x14ac:dyDescent="0.2">
      <c r="A255" s="34">
        <f t="shared" si="53"/>
        <v>0</v>
      </c>
      <c r="B255" s="34"/>
      <c r="C255" s="34"/>
      <c r="D255" s="30"/>
      <c r="E255" s="30"/>
      <c r="F255" s="30"/>
      <c r="G255" s="30"/>
      <c r="H255" s="30"/>
      <c r="I255" s="30"/>
      <c r="J255" s="30"/>
      <c r="K255" s="30"/>
      <c r="L255" s="30"/>
      <c r="M255" s="30"/>
      <c r="N255" s="30"/>
      <c r="O255" s="30"/>
      <c r="P255" s="30"/>
      <c r="Q255" s="30"/>
      <c r="R255" s="30"/>
      <c r="S255" s="30"/>
      <c r="T255" s="30"/>
      <c r="U255" s="30"/>
      <c r="V255" s="30"/>
      <c r="W255" s="30"/>
      <c r="X255" s="32"/>
    </row>
    <row r="256" spans="1:24" x14ac:dyDescent="0.2">
      <c r="A256" s="34">
        <f t="shared" si="53"/>
        <v>0</v>
      </c>
      <c r="B256" s="34"/>
      <c r="C256" s="34"/>
      <c r="D256" s="30"/>
      <c r="E256" s="30"/>
      <c r="F256" s="30"/>
      <c r="G256" s="30"/>
      <c r="H256" s="30"/>
      <c r="I256" s="30"/>
      <c r="J256" s="30"/>
      <c r="K256" s="30"/>
      <c r="L256" s="30"/>
      <c r="M256" s="30"/>
      <c r="N256" s="30"/>
      <c r="O256" s="30"/>
      <c r="P256" s="30"/>
      <c r="Q256" s="30"/>
      <c r="R256" s="30"/>
      <c r="S256" s="30"/>
      <c r="T256" s="30"/>
      <c r="U256" s="30"/>
      <c r="V256" s="30"/>
      <c r="W256" s="30"/>
      <c r="X256" s="32"/>
    </row>
    <row r="257" spans="1:24" x14ac:dyDescent="0.2">
      <c r="A257" s="34">
        <f t="shared" si="53"/>
        <v>0</v>
      </c>
      <c r="B257" s="34"/>
      <c r="C257" s="34"/>
      <c r="D257" s="30"/>
      <c r="E257" s="30"/>
      <c r="F257" s="30"/>
      <c r="G257" s="30"/>
      <c r="H257" s="30"/>
      <c r="I257" s="30"/>
      <c r="J257" s="30"/>
      <c r="K257" s="30"/>
      <c r="L257" s="30"/>
      <c r="M257" s="30"/>
      <c r="N257" s="30"/>
      <c r="O257" s="30"/>
      <c r="P257" s="30"/>
      <c r="Q257" s="30"/>
      <c r="R257" s="30"/>
      <c r="S257" s="30"/>
      <c r="T257" s="30"/>
      <c r="U257" s="30"/>
      <c r="V257" s="30"/>
      <c r="W257" s="30"/>
      <c r="X257" s="32"/>
    </row>
    <row r="258" spans="1:24" x14ac:dyDescent="0.2">
      <c r="A258" s="34">
        <f t="shared" si="53"/>
        <v>0</v>
      </c>
      <c r="B258" s="34"/>
      <c r="C258" s="34"/>
      <c r="D258" s="30"/>
      <c r="E258" s="30"/>
      <c r="F258" s="30"/>
      <c r="G258" s="30"/>
      <c r="H258" s="30"/>
      <c r="I258" s="30"/>
      <c r="J258" s="30"/>
      <c r="K258" s="30"/>
      <c r="L258" s="30"/>
      <c r="M258" s="30"/>
      <c r="N258" s="30"/>
      <c r="O258" s="30"/>
      <c r="P258" s="30"/>
      <c r="Q258" s="30"/>
      <c r="R258" s="30"/>
      <c r="S258" s="30"/>
      <c r="T258" s="30"/>
      <c r="U258" s="30"/>
      <c r="V258" s="30"/>
      <c r="W258" s="30"/>
      <c r="X258" s="32"/>
    </row>
    <row r="259" spans="1:24" x14ac:dyDescent="0.2">
      <c r="A259" s="34">
        <f t="shared" si="53"/>
        <v>0</v>
      </c>
      <c r="B259" s="34"/>
      <c r="C259" s="34"/>
      <c r="D259" s="30"/>
      <c r="E259" s="30"/>
      <c r="F259" s="30"/>
      <c r="G259" s="30"/>
      <c r="H259" s="30"/>
      <c r="I259" s="30"/>
      <c r="J259" s="30"/>
      <c r="K259" s="30"/>
      <c r="L259" s="30"/>
      <c r="M259" s="30"/>
      <c r="N259" s="30"/>
      <c r="O259" s="30"/>
      <c r="P259" s="30"/>
      <c r="Q259" s="30"/>
      <c r="R259" s="30"/>
      <c r="S259" s="30"/>
      <c r="T259" s="30"/>
      <c r="U259" s="30"/>
      <c r="V259" s="30"/>
      <c r="W259" s="30"/>
      <c r="X259" s="32"/>
    </row>
    <row r="260" spans="1:24" x14ac:dyDescent="0.2">
      <c r="A260" s="34">
        <f t="shared" si="53"/>
        <v>0</v>
      </c>
      <c r="B260" s="34"/>
      <c r="C260" s="34"/>
      <c r="D260" s="30"/>
      <c r="E260" s="30"/>
      <c r="F260" s="30"/>
      <c r="G260" s="30"/>
      <c r="H260" s="30"/>
      <c r="I260" s="30"/>
      <c r="J260" s="30"/>
      <c r="K260" s="30"/>
      <c r="L260" s="30"/>
      <c r="M260" s="30"/>
      <c r="N260" s="30"/>
      <c r="O260" s="30"/>
      <c r="P260" s="30"/>
      <c r="Q260" s="30"/>
      <c r="R260" s="30"/>
      <c r="S260" s="30"/>
      <c r="T260" s="30"/>
      <c r="U260" s="30"/>
      <c r="V260" s="30"/>
      <c r="W260" s="30"/>
      <c r="X260" s="32"/>
    </row>
    <row r="261" spans="1:24" x14ac:dyDescent="0.2">
      <c r="A261" s="34">
        <f t="shared" si="53"/>
        <v>0</v>
      </c>
      <c r="B261" s="34"/>
      <c r="C261" s="34"/>
      <c r="D261" s="30"/>
      <c r="E261" s="30"/>
      <c r="F261" s="30"/>
      <c r="G261" s="30"/>
      <c r="H261" s="30"/>
      <c r="I261" s="30"/>
      <c r="J261" s="30"/>
      <c r="K261" s="30"/>
      <c r="L261" s="30"/>
      <c r="M261" s="30"/>
      <c r="N261" s="30"/>
      <c r="O261" s="30"/>
      <c r="P261" s="30"/>
      <c r="Q261" s="30"/>
      <c r="R261" s="30"/>
      <c r="S261" s="30"/>
      <c r="T261" s="30"/>
      <c r="U261" s="30"/>
      <c r="V261" s="30"/>
      <c r="W261" s="30"/>
      <c r="X261" s="32"/>
    </row>
    <row r="262" spans="1:24" x14ac:dyDescent="0.2">
      <c r="A262" s="34">
        <f t="shared" si="53"/>
        <v>0</v>
      </c>
      <c r="B262" s="34"/>
      <c r="C262" s="34"/>
      <c r="D262" s="30"/>
      <c r="E262" s="30"/>
      <c r="F262" s="30"/>
      <c r="G262" s="30"/>
      <c r="H262" s="30"/>
      <c r="I262" s="30"/>
      <c r="J262" s="30"/>
      <c r="K262" s="30"/>
      <c r="L262" s="30"/>
      <c r="M262" s="30"/>
      <c r="N262" s="30"/>
      <c r="O262" s="30"/>
      <c r="P262" s="30"/>
      <c r="Q262" s="30"/>
      <c r="R262" s="30"/>
      <c r="S262" s="30"/>
      <c r="T262" s="30"/>
      <c r="U262" s="30"/>
      <c r="V262" s="30"/>
      <c r="W262" s="30"/>
      <c r="X262" s="32"/>
    </row>
    <row r="263" spans="1:24" x14ac:dyDescent="0.2">
      <c r="A263" s="34">
        <f t="shared" si="53"/>
        <v>0</v>
      </c>
      <c r="B263" s="34"/>
      <c r="C263" s="34"/>
      <c r="D263" s="30"/>
      <c r="E263" s="30"/>
      <c r="F263" s="30"/>
      <c r="G263" s="30"/>
      <c r="H263" s="30"/>
      <c r="I263" s="30"/>
      <c r="J263" s="30"/>
      <c r="K263" s="30"/>
      <c r="L263" s="30"/>
      <c r="M263" s="30"/>
      <c r="N263" s="30"/>
      <c r="O263" s="30"/>
      <c r="P263" s="30"/>
      <c r="Q263" s="30"/>
      <c r="R263" s="30"/>
      <c r="S263" s="30"/>
      <c r="T263" s="30"/>
      <c r="U263" s="30"/>
      <c r="V263" s="30"/>
      <c r="W263" s="30"/>
      <c r="X263" s="32"/>
    </row>
    <row r="264" spans="1:24" x14ac:dyDescent="0.2">
      <c r="A264" s="34">
        <f t="shared" si="53"/>
        <v>0</v>
      </c>
      <c r="B264" s="34"/>
      <c r="C264" s="34"/>
      <c r="D264" s="30"/>
      <c r="E264" s="30"/>
      <c r="F264" s="30"/>
      <c r="G264" s="30"/>
      <c r="H264" s="30"/>
      <c r="I264" s="30"/>
      <c r="J264" s="30"/>
      <c r="K264" s="30"/>
      <c r="L264" s="30"/>
      <c r="M264" s="30"/>
      <c r="N264" s="30"/>
      <c r="O264" s="30"/>
      <c r="P264" s="30"/>
      <c r="Q264" s="30"/>
      <c r="R264" s="30"/>
      <c r="S264" s="30"/>
      <c r="T264" s="30"/>
      <c r="U264" s="30"/>
      <c r="V264" s="30"/>
      <c r="W264" s="30"/>
      <c r="X264" s="32"/>
    </row>
    <row r="265" spans="1:24" x14ac:dyDescent="0.2">
      <c r="A265" s="34">
        <f t="shared" si="53"/>
        <v>0</v>
      </c>
      <c r="B265" s="34"/>
      <c r="C265" s="34"/>
      <c r="D265" s="30"/>
      <c r="E265" s="30"/>
      <c r="F265" s="30"/>
      <c r="G265" s="30"/>
      <c r="H265" s="30"/>
      <c r="I265" s="30"/>
      <c r="J265" s="30"/>
      <c r="K265" s="30"/>
      <c r="L265" s="30"/>
      <c r="M265" s="30"/>
      <c r="N265" s="30"/>
      <c r="O265" s="30"/>
      <c r="P265" s="30"/>
      <c r="Q265" s="30"/>
      <c r="R265" s="30"/>
      <c r="S265" s="30"/>
      <c r="T265" s="30"/>
      <c r="U265" s="30"/>
      <c r="V265" s="30"/>
      <c r="W265" s="30"/>
      <c r="X265" s="32"/>
    </row>
    <row r="266" spans="1:24" x14ac:dyDescent="0.2">
      <c r="A266" s="34">
        <f t="shared" si="53"/>
        <v>0</v>
      </c>
      <c r="B266" s="34"/>
      <c r="C266" s="34"/>
      <c r="D266" s="30"/>
      <c r="E266" s="30"/>
      <c r="F266" s="30"/>
      <c r="G266" s="30"/>
      <c r="H266" s="30"/>
      <c r="I266" s="30"/>
      <c r="J266" s="30"/>
      <c r="K266" s="30"/>
      <c r="L266" s="30"/>
      <c r="M266" s="30"/>
      <c r="N266" s="30"/>
      <c r="O266" s="30"/>
      <c r="P266" s="30"/>
      <c r="Q266" s="30"/>
      <c r="R266" s="30"/>
      <c r="S266" s="30"/>
      <c r="T266" s="30"/>
      <c r="U266" s="30"/>
      <c r="V266" s="30"/>
      <c r="W266" s="30"/>
      <c r="X266" s="32"/>
    </row>
    <row r="267" spans="1:24" x14ac:dyDescent="0.2">
      <c r="A267" s="34">
        <f t="shared" si="53"/>
        <v>0</v>
      </c>
      <c r="B267" s="34"/>
      <c r="C267" s="34"/>
      <c r="D267" s="30"/>
      <c r="E267" s="30"/>
      <c r="F267" s="30"/>
      <c r="G267" s="30"/>
      <c r="H267" s="30"/>
      <c r="I267" s="30"/>
      <c r="J267" s="30"/>
      <c r="K267" s="30"/>
      <c r="L267" s="30"/>
      <c r="M267" s="30"/>
      <c r="N267" s="30"/>
      <c r="O267" s="30"/>
      <c r="P267" s="30"/>
      <c r="Q267" s="30"/>
      <c r="R267" s="30"/>
      <c r="S267" s="30"/>
      <c r="T267" s="30"/>
      <c r="U267" s="30"/>
      <c r="V267" s="30"/>
      <c r="W267" s="30"/>
      <c r="X267" s="32"/>
    </row>
    <row r="268" spans="1:24" x14ac:dyDescent="0.2">
      <c r="A268" s="34">
        <f t="shared" si="53"/>
        <v>0</v>
      </c>
      <c r="B268" s="34"/>
      <c r="C268" s="34"/>
      <c r="D268" s="30"/>
      <c r="E268" s="30"/>
      <c r="F268" s="30"/>
      <c r="G268" s="30"/>
      <c r="H268" s="30"/>
      <c r="I268" s="30"/>
      <c r="J268" s="30"/>
      <c r="K268" s="30"/>
      <c r="L268" s="30"/>
      <c r="M268" s="30"/>
      <c r="N268" s="30"/>
      <c r="O268" s="30"/>
      <c r="P268" s="30"/>
      <c r="Q268" s="30"/>
      <c r="R268" s="30"/>
      <c r="S268" s="30"/>
      <c r="T268" s="30"/>
      <c r="U268" s="30"/>
      <c r="V268" s="30"/>
      <c r="W268" s="30"/>
      <c r="X268" s="32"/>
    </row>
    <row r="269" spans="1:24" x14ac:dyDescent="0.2">
      <c r="A269" s="34">
        <f t="shared" si="53"/>
        <v>0</v>
      </c>
      <c r="B269" s="34"/>
      <c r="C269" s="34"/>
      <c r="D269" s="30"/>
      <c r="E269" s="30"/>
      <c r="F269" s="30"/>
      <c r="G269" s="30"/>
      <c r="H269" s="30"/>
      <c r="I269" s="30"/>
      <c r="J269" s="30"/>
      <c r="K269" s="30"/>
      <c r="L269" s="30"/>
      <c r="M269" s="30"/>
      <c r="N269" s="30"/>
      <c r="O269" s="30"/>
      <c r="P269" s="30"/>
      <c r="Q269" s="30"/>
      <c r="R269" s="30"/>
      <c r="S269" s="30"/>
      <c r="T269" s="30"/>
      <c r="U269" s="30"/>
      <c r="V269" s="30"/>
      <c r="W269" s="30"/>
      <c r="X269" s="32"/>
    </row>
    <row r="270" spans="1:24" x14ac:dyDescent="0.2">
      <c r="A270" s="34">
        <f t="shared" si="53"/>
        <v>0</v>
      </c>
      <c r="B270" s="34"/>
      <c r="C270" s="34"/>
      <c r="D270" s="30"/>
      <c r="E270" s="30"/>
      <c r="F270" s="30"/>
      <c r="G270" s="30"/>
      <c r="H270" s="30"/>
      <c r="I270" s="30"/>
      <c r="J270" s="30"/>
      <c r="K270" s="30"/>
      <c r="L270" s="30"/>
      <c r="M270" s="30"/>
      <c r="N270" s="30"/>
      <c r="O270" s="30"/>
      <c r="P270" s="30"/>
      <c r="Q270" s="30"/>
      <c r="R270" s="30"/>
      <c r="S270" s="30"/>
      <c r="T270" s="30"/>
      <c r="U270" s="30"/>
      <c r="V270" s="30"/>
      <c r="W270" s="30"/>
      <c r="X270" s="32"/>
    </row>
    <row r="271" spans="1:24" x14ac:dyDescent="0.2">
      <c r="A271" s="34">
        <f t="shared" ref="A271:A334" si="56">IF(A270=0,0,IF(A270=" ","",IF(A270-1&gt;0,A270-1,0)))</f>
        <v>0</v>
      </c>
      <c r="B271" s="34"/>
      <c r="C271" s="34"/>
      <c r="D271" s="30"/>
      <c r="E271" s="30"/>
      <c r="F271" s="30"/>
      <c r="G271" s="30"/>
      <c r="H271" s="30"/>
      <c r="I271" s="30"/>
      <c r="J271" s="30"/>
      <c r="K271" s="30"/>
      <c r="L271" s="30"/>
      <c r="M271" s="30"/>
      <c r="N271" s="30"/>
      <c r="O271" s="30"/>
      <c r="P271" s="30"/>
      <c r="Q271" s="30"/>
      <c r="R271" s="30"/>
      <c r="S271" s="30"/>
      <c r="T271" s="30"/>
      <c r="U271" s="30"/>
      <c r="V271" s="30"/>
      <c r="W271" s="30"/>
      <c r="X271" s="32"/>
    </row>
    <row r="272" spans="1:24" x14ac:dyDescent="0.2">
      <c r="A272" s="34">
        <f t="shared" si="56"/>
        <v>0</v>
      </c>
      <c r="B272" s="34"/>
      <c r="C272" s="34"/>
      <c r="D272" s="30"/>
      <c r="E272" s="30"/>
      <c r="F272" s="30"/>
      <c r="G272" s="30"/>
      <c r="H272" s="30"/>
      <c r="I272" s="30"/>
      <c r="J272" s="30"/>
      <c r="K272" s="30"/>
      <c r="L272" s="30"/>
      <c r="M272" s="30"/>
      <c r="N272" s="30"/>
      <c r="O272" s="30"/>
      <c r="P272" s="30"/>
      <c r="Q272" s="30"/>
      <c r="R272" s="30"/>
      <c r="S272" s="30"/>
      <c r="T272" s="30"/>
      <c r="U272" s="30"/>
      <c r="V272" s="30"/>
      <c r="W272" s="30"/>
      <c r="X272" s="32"/>
    </row>
    <row r="273" spans="1:24" x14ac:dyDescent="0.2">
      <c r="A273" s="34">
        <f t="shared" si="56"/>
        <v>0</v>
      </c>
      <c r="B273" s="34"/>
      <c r="C273" s="34"/>
      <c r="D273" s="30"/>
      <c r="E273" s="30"/>
      <c r="F273" s="30"/>
      <c r="G273" s="30"/>
      <c r="H273" s="30"/>
      <c r="I273" s="30"/>
      <c r="J273" s="30"/>
      <c r="K273" s="30"/>
      <c r="L273" s="30"/>
      <c r="M273" s="30"/>
      <c r="N273" s="30"/>
      <c r="O273" s="30"/>
      <c r="P273" s="30"/>
      <c r="Q273" s="30"/>
      <c r="R273" s="30"/>
      <c r="S273" s="30"/>
      <c r="T273" s="30"/>
      <c r="U273" s="30"/>
      <c r="V273" s="30"/>
      <c r="W273" s="30"/>
      <c r="X273" s="32"/>
    </row>
    <row r="274" spans="1:24" x14ac:dyDescent="0.2">
      <c r="A274" s="34">
        <f t="shared" si="56"/>
        <v>0</v>
      </c>
      <c r="B274" s="34"/>
      <c r="C274" s="34"/>
      <c r="D274" s="30"/>
      <c r="E274" s="30"/>
      <c r="F274" s="30"/>
      <c r="G274" s="30"/>
      <c r="H274" s="30"/>
      <c r="I274" s="30"/>
      <c r="J274" s="30"/>
      <c r="K274" s="30"/>
      <c r="L274" s="30"/>
      <c r="M274" s="30"/>
      <c r="N274" s="30"/>
      <c r="O274" s="30"/>
      <c r="P274" s="30"/>
      <c r="Q274" s="30"/>
      <c r="R274" s="30"/>
      <c r="S274" s="30"/>
      <c r="T274" s="30"/>
      <c r="U274" s="30"/>
      <c r="V274" s="30"/>
      <c r="W274" s="30"/>
      <c r="X274" s="32"/>
    </row>
    <row r="275" spans="1:24" x14ac:dyDescent="0.2">
      <c r="A275" s="34">
        <f t="shared" si="56"/>
        <v>0</v>
      </c>
      <c r="B275" s="34"/>
      <c r="C275" s="34"/>
      <c r="D275" s="30"/>
      <c r="E275" s="30"/>
      <c r="F275" s="30"/>
      <c r="G275" s="30"/>
      <c r="H275" s="30"/>
      <c r="I275" s="30"/>
      <c r="J275" s="30"/>
      <c r="K275" s="30"/>
      <c r="L275" s="30"/>
      <c r="M275" s="30"/>
      <c r="N275" s="30"/>
      <c r="O275" s="30"/>
      <c r="P275" s="30"/>
      <c r="Q275" s="30"/>
      <c r="R275" s="30"/>
      <c r="S275" s="30"/>
      <c r="T275" s="30"/>
      <c r="U275" s="30"/>
      <c r="V275" s="30"/>
      <c r="W275" s="30"/>
      <c r="X275" s="32"/>
    </row>
    <row r="276" spans="1:24" x14ac:dyDescent="0.2">
      <c r="A276" s="34">
        <f t="shared" si="56"/>
        <v>0</v>
      </c>
      <c r="B276" s="34"/>
      <c r="C276" s="34"/>
      <c r="D276" s="30"/>
      <c r="E276" s="30"/>
      <c r="F276" s="30"/>
      <c r="G276" s="30"/>
      <c r="H276" s="30"/>
      <c r="I276" s="30"/>
      <c r="J276" s="30"/>
      <c r="K276" s="30"/>
      <c r="L276" s="30"/>
      <c r="M276" s="30"/>
      <c r="N276" s="30"/>
      <c r="O276" s="30"/>
      <c r="P276" s="30"/>
      <c r="Q276" s="30"/>
      <c r="R276" s="30"/>
      <c r="S276" s="30"/>
      <c r="T276" s="30"/>
      <c r="U276" s="30"/>
      <c r="V276" s="30"/>
      <c r="W276" s="30"/>
      <c r="X276" s="32"/>
    </row>
    <row r="277" spans="1:24" x14ac:dyDescent="0.2">
      <c r="A277" s="34">
        <f t="shared" si="56"/>
        <v>0</v>
      </c>
      <c r="B277" s="34"/>
      <c r="C277" s="34"/>
      <c r="D277" s="30"/>
      <c r="E277" s="30"/>
      <c r="F277" s="30"/>
      <c r="G277" s="30"/>
      <c r="H277" s="30"/>
      <c r="I277" s="30"/>
      <c r="J277" s="30"/>
      <c r="K277" s="30"/>
      <c r="L277" s="30"/>
      <c r="M277" s="30"/>
      <c r="N277" s="30"/>
      <c r="O277" s="30"/>
      <c r="P277" s="30"/>
      <c r="Q277" s="30"/>
      <c r="R277" s="30"/>
      <c r="S277" s="30"/>
      <c r="T277" s="30"/>
      <c r="U277" s="30"/>
      <c r="V277" s="30"/>
      <c r="W277" s="30"/>
      <c r="X277" s="32"/>
    </row>
    <row r="278" spans="1:24" x14ac:dyDescent="0.2">
      <c r="A278" s="34">
        <f t="shared" si="56"/>
        <v>0</v>
      </c>
      <c r="B278" s="34"/>
      <c r="C278" s="34"/>
      <c r="D278" s="30"/>
      <c r="E278" s="30"/>
      <c r="F278" s="30"/>
      <c r="G278" s="30"/>
      <c r="H278" s="30"/>
      <c r="I278" s="30"/>
      <c r="J278" s="30"/>
      <c r="K278" s="30"/>
      <c r="L278" s="30"/>
      <c r="M278" s="30"/>
      <c r="N278" s="30"/>
      <c r="O278" s="30"/>
      <c r="P278" s="30"/>
      <c r="Q278" s="30"/>
      <c r="R278" s="30"/>
      <c r="S278" s="30"/>
      <c r="T278" s="30"/>
      <c r="U278" s="30"/>
      <c r="V278" s="30"/>
      <c r="W278" s="30"/>
      <c r="X278" s="32"/>
    </row>
    <row r="279" spans="1:24" x14ac:dyDescent="0.2">
      <c r="A279" s="34">
        <f t="shared" si="56"/>
        <v>0</v>
      </c>
      <c r="B279" s="34"/>
      <c r="C279" s="34"/>
      <c r="D279" s="30"/>
      <c r="E279" s="30"/>
      <c r="F279" s="30"/>
      <c r="G279" s="30"/>
      <c r="H279" s="30"/>
      <c r="I279" s="30"/>
      <c r="J279" s="30"/>
      <c r="K279" s="30"/>
      <c r="L279" s="30"/>
      <c r="M279" s="30"/>
      <c r="N279" s="30"/>
      <c r="O279" s="30"/>
      <c r="P279" s="30"/>
      <c r="Q279" s="30"/>
      <c r="R279" s="30"/>
      <c r="S279" s="30"/>
      <c r="T279" s="30"/>
      <c r="U279" s="30"/>
      <c r="V279" s="30"/>
      <c r="W279" s="30"/>
      <c r="X279" s="32"/>
    </row>
    <row r="280" spans="1:24" x14ac:dyDescent="0.2">
      <c r="A280" s="34">
        <f t="shared" si="56"/>
        <v>0</v>
      </c>
      <c r="B280" s="34"/>
      <c r="C280" s="34"/>
      <c r="D280" s="30"/>
      <c r="E280" s="30"/>
      <c r="F280" s="30"/>
      <c r="G280" s="30"/>
      <c r="H280" s="30"/>
      <c r="I280" s="30"/>
      <c r="J280" s="30"/>
      <c r="K280" s="30"/>
      <c r="L280" s="30"/>
      <c r="M280" s="30"/>
      <c r="N280" s="30"/>
      <c r="O280" s="30"/>
      <c r="P280" s="30"/>
      <c r="Q280" s="30"/>
      <c r="R280" s="30"/>
      <c r="S280" s="30"/>
      <c r="T280" s="30"/>
      <c r="U280" s="30"/>
      <c r="V280" s="30"/>
      <c r="W280" s="30"/>
      <c r="X280" s="32"/>
    </row>
    <row r="281" spans="1:24" x14ac:dyDescent="0.2">
      <c r="A281" s="34">
        <f t="shared" si="56"/>
        <v>0</v>
      </c>
      <c r="B281" s="34"/>
      <c r="C281" s="34"/>
      <c r="D281" s="30"/>
      <c r="E281" s="30"/>
      <c r="F281" s="30"/>
      <c r="G281" s="30"/>
      <c r="H281" s="30"/>
      <c r="I281" s="30"/>
      <c r="J281" s="30"/>
      <c r="K281" s="30"/>
      <c r="L281" s="30"/>
      <c r="M281" s="30"/>
      <c r="N281" s="30"/>
      <c r="O281" s="30"/>
      <c r="P281" s="30"/>
      <c r="Q281" s="30"/>
      <c r="R281" s="30"/>
      <c r="S281" s="30"/>
      <c r="T281" s="30"/>
      <c r="U281" s="30"/>
      <c r="V281" s="30"/>
      <c r="W281" s="30"/>
      <c r="X281" s="32"/>
    </row>
    <row r="282" spans="1:24" x14ac:dyDescent="0.2">
      <c r="A282" s="34">
        <f t="shared" si="56"/>
        <v>0</v>
      </c>
      <c r="B282" s="34"/>
      <c r="C282" s="34"/>
      <c r="D282" s="30"/>
      <c r="E282" s="30"/>
      <c r="F282" s="30"/>
      <c r="G282" s="30"/>
      <c r="H282" s="30"/>
      <c r="I282" s="30"/>
      <c r="J282" s="30"/>
      <c r="K282" s="30"/>
      <c r="L282" s="30"/>
      <c r="M282" s="30"/>
      <c r="N282" s="30"/>
      <c r="O282" s="30"/>
      <c r="P282" s="30"/>
      <c r="Q282" s="30"/>
      <c r="R282" s="30"/>
      <c r="S282" s="30"/>
      <c r="T282" s="30"/>
      <c r="U282" s="30"/>
      <c r="V282" s="30"/>
      <c r="W282" s="30"/>
      <c r="X282" s="32"/>
    </row>
    <row r="283" spans="1:24" x14ac:dyDescent="0.2">
      <c r="A283" s="34">
        <f t="shared" si="56"/>
        <v>0</v>
      </c>
      <c r="B283" s="34"/>
      <c r="C283" s="34"/>
      <c r="D283" s="30"/>
      <c r="E283" s="30"/>
      <c r="F283" s="30"/>
      <c r="G283" s="30"/>
      <c r="H283" s="30"/>
      <c r="I283" s="30"/>
      <c r="J283" s="30"/>
      <c r="K283" s="30"/>
      <c r="L283" s="30"/>
      <c r="M283" s="30"/>
      <c r="N283" s="30"/>
      <c r="O283" s="30"/>
      <c r="P283" s="30"/>
      <c r="Q283" s="30"/>
      <c r="R283" s="30"/>
      <c r="S283" s="30"/>
      <c r="T283" s="30"/>
      <c r="U283" s="30"/>
      <c r="V283" s="30"/>
      <c r="W283" s="30"/>
      <c r="X283" s="32"/>
    </row>
    <row r="284" spans="1:24" x14ac:dyDescent="0.2">
      <c r="A284" s="34">
        <f t="shared" si="56"/>
        <v>0</v>
      </c>
      <c r="B284" s="34"/>
      <c r="C284" s="34"/>
      <c r="D284" s="30"/>
      <c r="E284" s="30"/>
      <c r="F284" s="30"/>
      <c r="G284" s="30"/>
      <c r="H284" s="30"/>
      <c r="I284" s="30"/>
      <c r="J284" s="30"/>
      <c r="K284" s="30"/>
      <c r="L284" s="30"/>
      <c r="M284" s="30"/>
      <c r="N284" s="30"/>
      <c r="O284" s="30"/>
      <c r="P284" s="30"/>
      <c r="Q284" s="30"/>
      <c r="R284" s="30"/>
      <c r="S284" s="30"/>
      <c r="T284" s="30"/>
      <c r="U284" s="30"/>
      <c r="V284" s="30"/>
      <c r="W284" s="30"/>
      <c r="X284" s="32"/>
    </row>
    <row r="285" spans="1:24" x14ac:dyDescent="0.2">
      <c r="A285" s="34">
        <f t="shared" si="56"/>
        <v>0</v>
      </c>
      <c r="B285" s="34"/>
      <c r="C285" s="34"/>
      <c r="D285" s="30"/>
      <c r="E285" s="30"/>
      <c r="F285" s="30"/>
      <c r="G285" s="30"/>
      <c r="H285" s="30"/>
      <c r="I285" s="30"/>
      <c r="J285" s="30"/>
      <c r="K285" s="30"/>
      <c r="L285" s="30"/>
      <c r="M285" s="30"/>
      <c r="N285" s="30"/>
      <c r="O285" s="30"/>
      <c r="P285" s="30"/>
      <c r="Q285" s="30"/>
      <c r="R285" s="30"/>
      <c r="S285" s="30"/>
      <c r="T285" s="30"/>
      <c r="U285" s="30"/>
      <c r="V285" s="30"/>
      <c r="W285" s="30"/>
      <c r="X285" s="32"/>
    </row>
    <row r="286" spans="1:24" x14ac:dyDescent="0.2">
      <c r="A286" s="34">
        <f t="shared" si="56"/>
        <v>0</v>
      </c>
      <c r="B286" s="34"/>
      <c r="C286" s="34"/>
      <c r="D286" s="30"/>
      <c r="E286" s="30"/>
      <c r="F286" s="30"/>
      <c r="G286" s="30"/>
      <c r="H286" s="30"/>
      <c r="I286" s="30"/>
      <c r="J286" s="30"/>
      <c r="K286" s="30"/>
      <c r="L286" s="30"/>
      <c r="M286" s="30"/>
      <c r="N286" s="30"/>
      <c r="O286" s="30"/>
      <c r="P286" s="30"/>
      <c r="Q286" s="30"/>
      <c r="R286" s="30"/>
      <c r="S286" s="30"/>
      <c r="T286" s="30"/>
      <c r="U286" s="30"/>
      <c r="V286" s="30"/>
      <c r="W286" s="30"/>
      <c r="X286" s="32"/>
    </row>
    <row r="287" spans="1:24" x14ac:dyDescent="0.2">
      <c r="A287" s="34">
        <f t="shared" si="56"/>
        <v>0</v>
      </c>
      <c r="B287" s="34"/>
      <c r="C287" s="34"/>
      <c r="D287" s="30"/>
      <c r="E287" s="30"/>
      <c r="F287" s="30"/>
      <c r="G287" s="30"/>
      <c r="H287" s="30"/>
      <c r="I287" s="30"/>
      <c r="J287" s="30"/>
      <c r="K287" s="30"/>
      <c r="L287" s="30"/>
      <c r="M287" s="30"/>
      <c r="N287" s="30"/>
      <c r="O287" s="30"/>
      <c r="P287" s="30"/>
      <c r="Q287" s="30"/>
      <c r="R287" s="30"/>
      <c r="S287" s="30"/>
      <c r="T287" s="30"/>
      <c r="U287" s="30"/>
      <c r="V287" s="30"/>
      <c r="W287" s="30"/>
      <c r="X287" s="32"/>
    </row>
    <row r="288" spans="1:24" x14ac:dyDescent="0.2">
      <c r="A288" s="34">
        <f t="shared" si="56"/>
        <v>0</v>
      </c>
      <c r="B288" s="34"/>
      <c r="C288" s="34"/>
      <c r="D288" s="30"/>
      <c r="E288" s="30"/>
      <c r="F288" s="30"/>
      <c r="G288" s="30"/>
      <c r="H288" s="30"/>
      <c r="I288" s="30"/>
      <c r="J288" s="30"/>
      <c r="K288" s="30"/>
      <c r="L288" s="30"/>
      <c r="M288" s="30"/>
      <c r="N288" s="30"/>
      <c r="O288" s="30"/>
      <c r="P288" s="30"/>
      <c r="Q288" s="30"/>
      <c r="R288" s="30"/>
      <c r="S288" s="30"/>
      <c r="T288" s="30"/>
      <c r="U288" s="30"/>
      <c r="V288" s="30"/>
      <c r="W288" s="30"/>
      <c r="X288" s="32"/>
    </row>
    <row r="289" spans="1:24" x14ac:dyDescent="0.2">
      <c r="A289" s="34">
        <f t="shared" si="56"/>
        <v>0</v>
      </c>
      <c r="B289" s="34"/>
      <c r="C289" s="34"/>
      <c r="D289" s="30"/>
      <c r="E289" s="30"/>
      <c r="F289" s="30"/>
      <c r="G289" s="30"/>
      <c r="H289" s="30"/>
      <c r="I289" s="30"/>
      <c r="J289" s="30"/>
      <c r="K289" s="30"/>
      <c r="L289" s="30"/>
      <c r="M289" s="30"/>
      <c r="N289" s="30"/>
      <c r="O289" s="30"/>
      <c r="P289" s="30"/>
      <c r="Q289" s="30"/>
      <c r="R289" s="30"/>
      <c r="S289" s="30"/>
      <c r="T289" s="30"/>
      <c r="U289" s="30"/>
      <c r="V289" s="30"/>
      <c r="W289" s="30"/>
      <c r="X289" s="32"/>
    </row>
    <row r="290" spans="1:24" x14ac:dyDescent="0.2">
      <c r="A290" s="34">
        <f t="shared" si="56"/>
        <v>0</v>
      </c>
      <c r="B290" s="34"/>
      <c r="C290" s="34"/>
      <c r="D290" s="30"/>
      <c r="E290" s="30"/>
      <c r="F290" s="30"/>
      <c r="G290" s="30"/>
      <c r="H290" s="30"/>
      <c r="I290" s="30"/>
      <c r="J290" s="30"/>
      <c r="K290" s="30"/>
      <c r="L290" s="30"/>
      <c r="M290" s="30"/>
      <c r="N290" s="30"/>
      <c r="O290" s="30"/>
      <c r="P290" s="30"/>
      <c r="Q290" s="30"/>
      <c r="R290" s="30"/>
      <c r="S290" s="30"/>
      <c r="T290" s="30"/>
      <c r="U290" s="30"/>
      <c r="V290" s="30"/>
      <c r="W290" s="30"/>
      <c r="X290" s="32"/>
    </row>
    <row r="291" spans="1:24" x14ac:dyDescent="0.2">
      <c r="A291" s="34">
        <f t="shared" si="56"/>
        <v>0</v>
      </c>
      <c r="B291" s="34"/>
      <c r="C291" s="34"/>
      <c r="D291" s="30"/>
      <c r="E291" s="30"/>
      <c r="F291" s="30"/>
      <c r="G291" s="30"/>
      <c r="H291" s="30"/>
      <c r="I291" s="30"/>
      <c r="J291" s="30"/>
      <c r="K291" s="30"/>
      <c r="L291" s="30"/>
      <c r="M291" s="30"/>
      <c r="N291" s="30"/>
      <c r="O291" s="30"/>
      <c r="P291" s="30"/>
      <c r="Q291" s="30"/>
      <c r="R291" s="30"/>
      <c r="S291" s="30"/>
      <c r="T291" s="30"/>
      <c r="U291" s="30"/>
      <c r="V291" s="30"/>
      <c r="W291" s="30"/>
      <c r="X291" s="32"/>
    </row>
    <row r="292" spans="1:24" x14ac:dyDescent="0.2">
      <c r="A292" s="34">
        <f t="shared" si="56"/>
        <v>0</v>
      </c>
      <c r="B292" s="34"/>
      <c r="C292" s="34"/>
      <c r="D292" s="30"/>
      <c r="E292" s="30"/>
      <c r="F292" s="30"/>
      <c r="G292" s="30"/>
      <c r="H292" s="30"/>
      <c r="I292" s="30"/>
      <c r="J292" s="30"/>
      <c r="K292" s="30"/>
      <c r="L292" s="30"/>
      <c r="M292" s="30"/>
      <c r="N292" s="30"/>
      <c r="O292" s="30"/>
      <c r="P292" s="30"/>
      <c r="Q292" s="30"/>
      <c r="R292" s="30"/>
      <c r="S292" s="30"/>
      <c r="T292" s="30"/>
      <c r="U292" s="30"/>
      <c r="V292" s="30"/>
      <c r="W292" s="30"/>
      <c r="X292" s="32"/>
    </row>
    <row r="293" spans="1:24" x14ac:dyDescent="0.2">
      <c r="A293" s="34">
        <f t="shared" si="56"/>
        <v>0</v>
      </c>
      <c r="B293" s="34"/>
      <c r="C293" s="34"/>
      <c r="D293" s="30"/>
      <c r="E293" s="30"/>
      <c r="F293" s="30"/>
      <c r="G293" s="30"/>
      <c r="H293" s="30"/>
      <c r="I293" s="30"/>
      <c r="J293" s="30"/>
      <c r="K293" s="30"/>
      <c r="L293" s="30"/>
      <c r="M293" s="30"/>
      <c r="N293" s="30"/>
      <c r="O293" s="30"/>
      <c r="P293" s="30"/>
      <c r="Q293" s="30"/>
      <c r="R293" s="30"/>
      <c r="S293" s="30"/>
      <c r="T293" s="30"/>
      <c r="U293" s="30"/>
      <c r="V293" s="30"/>
      <c r="W293" s="30"/>
      <c r="X293" s="32"/>
    </row>
    <row r="294" spans="1:24" x14ac:dyDescent="0.2">
      <c r="A294" s="34">
        <f t="shared" si="56"/>
        <v>0</v>
      </c>
      <c r="B294" s="34"/>
      <c r="C294" s="34"/>
      <c r="D294" s="30"/>
      <c r="E294" s="30"/>
      <c r="F294" s="30"/>
      <c r="G294" s="30"/>
      <c r="H294" s="30"/>
      <c r="I294" s="30"/>
      <c r="J294" s="30"/>
      <c r="K294" s="30"/>
      <c r="L294" s="30"/>
      <c r="M294" s="30"/>
      <c r="N294" s="30"/>
      <c r="O294" s="30"/>
      <c r="P294" s="30"/>
      <c r="Q294" s="30"/>
      <c r="R294" s="30"/>
      <c r="S294" s="30"/>
      <c r="T294" s="30"/>
      <c r="U294" s="30"/>
      <c r="V294" s="30"/>
      <c r="W294" s="30"/>
      <c r="X294" s="32"/>
    </row>
    <row r="295" spans="1:24" x14ac:dyDescent="0.2">
      <c r="A295" s="34">
        <f t="shared" si="56"/>
        <v>0</v>
      </c>
      <c r="B295" s="34"/>
      <c r="C295" s="34"/>
      <c r="D295" s="30"/>
      <c r="E295" s="30"/>
      <c r="F295" s="30"/>
      <c r="G295" s="30"/>
      <c r="H295" s="30"/>
      <c r="I295" s="30"/>
      <c r="J295" s="30"/>
      <c r="K295" s="30"/>
      <c r="L295" s="30"/>
      <c r="M295" s="30"/>
      <c r="N295" s="30"/>
      <c r="O295" s="30"/>
      <c r="P295" s="30"/>
      <c r="Q295" s="30"/>
      <c r="R295" s="30"/>
      <c r="S295" s="30"/>
      <c r="T295" s="30"/>
      <c r="U295" s="30"/>
      <c r="V295" s="30"/>
      <c r="W295" s="30"/>
      <c r="X295" s="32"/>
    </row>
    <row r="296" spans="1:24" x14ac:dyDescent="0.2">
      <c r="A296" s="34">
        <f t="shared" si="56"/>
        <v>0</v>
      </c>
      <c r="B296" s="34"/>
      <c r="C296" s="34"/>
      <c r="D296" s="30"/>
      <c r="E296" s="30"/>
      <c r="F296" s="30"/>
      <c r="G296" s="30"/>
      <c r="H296" s="30"/>
      <c r="I296" s="30"/>
      <c r="J296" s="30"/>
      <c r="K296" s="30"/>
      <c r="L296" s="30"/>
      <c r="M296" s="30"/>
      <c r="N296" s="30"/>
      <c r="O296" s="30"/>
      <c r="P296" s="30"/>
      <c r="Q296" s="30"/>
      <c r="R296" s="30"/>
      <c r="S296" s="30"/>
      <c r="T296" s="30"/>
      <c r="U296" s="30"/>
      <c r="V296" s="30"/>
      <c r="W296" s="30"/>
      <c r="X296" s="32"/>
    </row>
    <row r="297" spans="1:24" x14ac:dyDescent="0.2">
      <c r="A297" s="34">
        <f t="shared" si="56"/>
        <v>0</v>
      </c>
      <c r="B297" s="34"/>
      <c r="C297" s="34"/>
      <c r="D297" s="30"/>
      <c r="E297" s="30"/>
      <c r="F297" s="30"/>
      <c r="G297" s="30"/>
      <c r="H297" s="30"/>
      <c r="I297" s="30"/>
      <c r="J297" s="30"/>
      <c r="K297" s="30"/>
      <c r="L297" s="30"/>
      <c r="M297" s="30"/>
      <c r="N297" s="30"/>
      <c r="O297" s="30"/>
      <c r="P297" s="30"/>
      <c r="Q297" s="30"/>
      <c r="R297" s="30"/>
      <c r="S297" s="30"/>
      <c r="T297" s="30"/>
      <c r="U297" s="30"/>
      <c r="V297" s="30"/>
      <c r="W297" s="30"/>
      <c r="X297" s="32"/>
    </row>
    <row r="298" spans="1:24" x14ac:dyDescent="0.2">
      <c r="A298" s="34">
        <f t="shared" si="56"/>
        <v>0</v>
      </c>
      <c r="B298" s="34"/>
      <c r="C298" s="34"/>
      <c r="D298" s="30"/>
      <c r="E298" s="30"/>
      <c r="F298" s="30"/>
      <c r="G298" s="30"/>
      <c r="H298" s="30"/>
      <c r="I298" s="30"/>
      <c r="J298" s="30"/>
      <c r="K298" s="30"/>
      <c r="L298" s="30"/>
      <c r="M298" s="30"/>
      <c r="N298" s="30"/>
      <c r="O298" s="30"/>
      <c r="P298" s="30"/>
      <c r="Q298" s="30"/>
      <c r="R298" s="30"/>
      <c r="S298" s="30"/>
      <c r="T298" s="30"/>
      <c r="U298" s="30"/>
      <c r="V298" s="30"/>
      <c r="W298" s="30"/>
      <c r="X298" s="32"/>
    </row>
    <row r="299" spans="1:24" x14ac:dyDescent="0.2">
      <c r="A299" s="34">
        <f t="shared" si="56"/>
        <v>0</v>
      </c>
      <c r="B299" s="34"/>
      <c r="C299" s="34"/>
      <c r="D299" s="30"/>
      <c r="E299" s="30"/>
      <c r="F299" s="30"/>
      <c r="G299" s="30"/>
      <c r="H299" s="30"/>
      <c r="I299" s="30"/>
      <c r="J299" s="30"/>
      <c r="K299" s="30"/>
      <c r="L299" s="30"/>
      <c r="M299" s="30"/>
      <c r="N299" s="30"/>
      <c r="O299" s="30"/>
      <c r="P299" s="30"/>
      <c r="Q299" s="30"/>
      <c r="R299" s="30"/>
      <c r="S299" s="30"/>
      <c r="T299" s="30"/>
      <c r="U299" s="30"/>
      <c r="V299" s="30"/>
      <c r="W299" s="30"/>
      <c r="X299" s="32"/>
    </row>
    <row r="300" spans="1:24" x14ac:dyDescent="0.2">
      <c r="A300" s="34">
        <f t="shared" si="56"/>
        <v>0</v>
      </c>
      <c r="B300" s="34"/>
      <c r="C300" s="34"/>
      <c r="D300" s="30"/>
      <c r="E300" s="30"/>
      <c r="F300" s="30"/>
      <c r="G300" s="30"/>
      <c r="H300" s="30"/>
      <c r="I300" s="30"/>
      <c r="J300" s="30"/>
      <c r="K300" s="30"/>
      <c r="L300" s="30"/>
      <c r="M300" s="30"/>
      <c r="N300" s="30"/>
      <c r="O300" s="30"/>
      <c r="P300" s="30"/>
      <c r="Q300" s="30"/>
      <c r="R300" s="30"/>
      <c r="S300" s="30"/>
      <c r="T300" s="30"/>
      <c r="U300" s="30"/>
      <c r="V300" s="30"/>
      <c r="W300" s="30"/>
      <c r="X300" s="32"/>
    </row>
    <row r="301" spans="1:24" x14ac:dyDescent="0.2">
      <c r="A301" s="34">
        <f t="shared" si="56"/>
        <v>0</v>
      </c>
      <c r="B301" s="34"/>
      <c r="C301" s="34"/>
      <c r="D301" s="30"/>
      <c r="E301" s="30"/>
      <c r="F301" s="30"/>
      <c r="G301" s="30"/>
      <c r="H301" s="30"/>
      <c r="I301" s="30"/>
      <c r="J301" s="30"/>
      <c r="K301" s="30"/>
      <c r="L301" s="30"/>
      <c r="M301" s="30"/>
      <c r="N301" s="30"/>
      <c r="O301" s="30"/>
      <c r="P301" s="30"/>
      <c r="Q301" s="30"/>
      <c r="R301" s="30"/>
      <c r="S301" s="30"/>
      <c r="T301" s="30"/>
      <c r="U301" s="30"/>
      <c r="V301" s="30"/>
      <c r="W301" s="30"/>
      <c r="X301" s="32"/>
    </row>
    <row r="302" spans="1:24" x14ac:dyDescent="0.2">
      <c r="A302" s="34">
        <f t="shared" si="56"/>
        <v>0</v>
      </c>
      <c r="B302" s="34"/>
      <c r="C302" s="34"/>
      <c r="D302" s="30"/>
      <c r="E302" s="30"/>
      <c r="F302" s="30"/>
      <c r="G302" s="30"/>
      <c r="H302" s="30"/>
      <c r="I302" s="30"/>
      <c r="J302" s="30"/>
      <c r="K302" s="30"/>
      <c r="L302" s="30"/>
      <c r="M302" s="30"/>
      <c r="N302" s="30"/>
      <c r="O302" s="30"/>
      <c r="P302" s="30"/>
      <c r="Q302" s="30"/>
      <c r="R302" s="30"/>
      <c r="S302" s="30"/>
      <c r="T302" s="30"/>
      <c r="U302" s="30"/>
      <c r="V302" s="30"/>
      <c r="W302" s="30"/>
      <c r="X302" s="32"/>
    </row>
    <row r="303" spans="1:24" x14ac:dyDescent="0.2">
      <c r="A303" s="34">
        <f t="shared" si="56"/>
        <v>0</v>
      </c>
      <c r="B303" s="34"/>
      <c r="C303" s="34"/>
      <c r="D303" s="30"/>
      <c r="E303" s="30"/>
      <c r="F303" s="30"/>
      <c r="G303" s="30"/>
      <c r="H303" s="30"/>
      <c r="I303" s="30"/>
      <c r="J303" s="30"/>
      <c r="K303" s="30"/>
      <c r="L303" s="30"/>
      <c r="M303" s="30"/>
      <c r="N303" s="30"/>
      <c r="O303" s="30"/>
      <c r="P303" s="30"/>
      <c r="Q303" s="30"/>
      <c r="R303" s="30"/>
      <c r="S303" s="30"/>
      <c r="T303" s="30"/>
      <c r="U303" s="30"/>
      <c r="V303" s="30"/>
      <c r="W303" s="30"/>
      <c r="X303" s="32"/>
    </row>
    <row r="304" spans="1:24" x14ac:dyDescent="0.2">
      <c r="A304" s="34">
        <f t="shared" si="56"/>
        <v>0</v>
      </c>
      <c r="B304" s="34"/>
      <c r="C304" s="34"/>
      <c r="D304" s="30"/>
      <c r="E304" s="30"/>
      <c r="F304" s="30"/>
      <c r="G304" s="30"/>
      <c r="H304" s="30"/>
      <c r="I304" s="30"/>
      <c r="J304" s="30"/>
      <c r="K304" s="30"/>
      <c r="L304" s="30"/>
      <c r="M304" s="30"/>
      <c r="N304" s="30"/>
      <c r="O304" s="30"/>
      <c r="P304" s="30"/>
      <c r="Q304" s="30"/>
      <c r="R304" s="30"/>
      <c r="S304" s="30"/>
      <c r="T304" s="30"/>
      <c r="U304" s="30"/>
      <c r="V304" s="30"/>
      <c r="W304" s="30"/>
      <c r="X304" s="32"/>
    </row>
    <row r="305" spans="1:24" x14ac:dyDescent="0.2">
      <c r="A305" s="34">
        <f t="shared" si="56"/>
        <v>0</v>
      </c>
      <c r="B305" s="34"/>
      <c r="C305" s="34"/>
      <c r="D305" s="30"/>
      <c r="E305" s="30"/>
      <c r="F305" s="30"/>
      <c r="G305" s="30"/>
      <c r="H305" s="30"/>
      <c r="I305" s="30"/>
      <c r="J305" s="30"/>
      <c r="K305" s="30"/>
      <c r="L305" s="30"/>
      <c r="M305" s="30"/>
      <c r="N305" s="30"/>
      <c r="O305" s="30"/>
      <c r="P305" s="30"/>
      <c r="Q305" s="30"/>
      <c r="R305" s="30"/>
      <c r="S305" s="30"/>
      <c r="T305" s="30"/>
      <c r="U305" s="30"/>
      <c r="V305" s="30"/>
      <c r="W305" s="30"/>
      <c r="X305" s="32"/>
    </row>
    <row r="306" spans="1:24" x14ac:dyDescent="0.2">
      <c r="A306" s="34">
        <f t="shared" si="56"/>
        <v>0</v>
      </c>
      <c r="B306" s="34"/>
      <c r="C306" s="34"/>
      <c r="D306" s="30"/>
      <c r="E306" s="30"/>
      <c r="F306" s="30"/>
      <c r="G306" s="30"/>
      <c r="H306" s="30"/>
      <c r="I306" s="30"/>
      <c r="J306" s="30"/>
      <c r="K306" s="30"/>
      <c r="L306" s="30"/>
      <c r="M306" s="30"/>
      <c r="N306" s="30"/>
      <c r="O306" s="30"/>
      <c r="P306" s="30"/>
      <c r="Q306" s="30"/>
      <c r="R306" s="30"/>
      <c r="S306" s="30"/>
      <c r="T306" s="30"/>
      <c r="U306" s="30"/>
      <c r="V306" s="30"/>
      <c r="W306" s="30"/>
      <c r="X306" s="32"/>
    </row>
    <row r="307" spans="1:24" x14ac:dyDescent="0.2">
      <c r="A307" s="34">
        <f t="shared" si="56"/>
        <v>0</v>
      </c>
      <c r="B307" s="34"/>
      <c r="C307" s="34"/>
      <c r="D307" s="30"/>
      <c r="E307" s="30"/>
      <c r="F307" s="30"/>
      <c r="G307" s="30"/>
      <c r="H307" s="30"/>
      <c r="I307" s="30"/>
      <c r="J307" s="30"/>
      <c r="K307" s="30"/>
      <c r="L307" s="30"/>
      <c r="M307" s="30"/>
      <c r="N307" s="30"/>
      <c r="O307" s="30"/>
      <c r="P307" s="30"/>
      <c r="Q307" s="30"/>
      <c r="R307" s="30"/>
      <c r="S307" s="30"/>
      <c r="T307" s="30"/>
      <c r="U307" s="30"/>
      <c r="V307" s="30"/>
      <c r="W307" s="30"/>
      <c r="X307" s="32"/>
    </row>
    <row r="308" spans="1:24" x14ac:dyDescent="0.2">
      <c r="A308" s="34">
        <f t="shared" si="56"/>
        <v>0</v>
      </c>
      <c r="B308" s="34"/>
      <c r="C308" s="34"/>
      <c r="D308" s="30"/>
      <c r="E308" s="30"/>
      <c r="F308" s="30"/>
      <c r="G308" s="30"/>
      <c r="H308" s="30"/>
      <c r="I308" s="30"/>
      <c r="J308" s="30"/>
      <c r="K308" s="30"/>
      <c r="L308" s="30"/>
      <c r="M308" s="30"/>
      <c r="N308" s="30"/>
      <c r="O308" s="30"/>
      <c r="P308" s="30"/>
      <c r="Q308" s="30"/>
      <c r="R308" s="30"/>
      <c r="S308" s="30"/>
      <c r="T308" s="30"/>
      <c r="U308" s="30"/>
      <c r="V308" s="30"/>
      <c r="W308" s="30"/>
      <c r="X308" s="32"/>
    </row>
    <row r="309" spans="1:24" x14ac:dyDescent="0.2">
      <c r="A309" s="34">
        <f t="shared" si="56"/>
        <v>0</v>
      </c>
      <c r="B309" s="34"/>
      <c r="C309" s="34"/>
      <c r="D309" s="30"/>
      <c r="E309" s="30"/>
      <c r="F309" s="30"/>
      <c r="G309" s="30"/>
      <c r="H309" s="30"/>
      <c r="I309" s="30"/>
      <c r="J309" s="30"/>
      <c r="K309" s="30"/>
      <c r="L309" s="30"/>
      <c r="M309" s="30"/>
      <c r="N309" s="30"/>
      <c r="O309" s="30"/>
      <c r="P309" s="30"/>
      <c r="Q309" s="30"/>
      <c r="R309" s="30"/>
      <c r="S309" s="30"/>
      <c r="T309" s="30"/>
      <c r="U309" s="30"/>
      <c r="V309" s="30"/>
      <c r="W309" s="30"/>
      <c r="X309" s="32"/>
    </row>
    <row r="310" spans="1:24" x14ac:dyDescent="0.2">
      <c r="A310" s="34">
        <f t="shared" si="56"/>
        <v>0</v>
      </c>
      <c r="B310" s="34"/>
      <c r="C310" s="34"/>
      <c r="D310" s="30"/>
      <c r="E310" s="30"/>
      <c r="F310" s="30"/>
      <c r="G310" s="30"/>
      <c r="H310" s="30"/>
      <c r="I310" s="30"/>
      <c r="J310" s="30"/>
      <c r="K310" s="30"/>
      <c r="L310" s="30"/>
      <c r="M310" s="30"/>
      <c r="N310" s="30"/>
      <c r="O310" s="30"/>
      <c r="P310" s="30"/>
      <c r="Q310" s="30"/>
      <c r="R310" s="30"/>
      <c r="S310" s="30"/>
      <c r="T310" s="30"/>
      <c r="U310" s="30"/>
      <c r="V310" s="30"/>
      <c r="W310" s="30"/>
      <c r="X310" s="32"/>
    </row>
    <row r="311" spans="1:24" x14ac:dyDescent="0.2">
      <c r="A311" s="34">
        <f t="shared" si="56"/>
        <v>0</v>
      </c>
      <c r="B311" s="34"/>
      <c r="C311" s="34"/>
      <c r="D311" s="30"/>
      <c r="E311" s="30"/>
      <c r="F311" s="30"/>
      <c r="G311" s="30"/>
      <c r="H311" s="30"/>
      <c r="I311" s="30"/>
      <c r="J311" s="30"/>
      <c r="K311" s="30"/>
      <c r="L311" s="30"/>
      <c r="M311" s="30"/>
      <c r="N311" s="30"/>
      <c r="O311" s="30"/>
      <c r="P311" s="30"/>
      <c r="Q311" s="30"/>
      <c r="R311" s="30"/>
      <c r="S311" s="30"/>
      <c r="T311" s="30"/>
      <c r="U311" s="30"/>
      <c r="V311" s="30"/>
      <c r="W311" s="30"/>
      <c r="X311" s="32"/>
    </row>
    <row r="312" spans="1:24" x14ac:dyDescent="0.2">
      <c r="A312" s="34">
        <f t="shared" si="56"/>
        <v>0</v>
      </c>
      <c r="B312" s="34"/>
      <c r="C312" s="34"/>
      <c r="D312" s="30"/>
      <c r="E312" s="30"/>
      <c r="F312" s="30"/>
      <c r="G312" s="30"/>
      <c r="H312" s="30"/>
      <c r="I312" s="30"/>
      <c r="J312" s="30"/>
      <c r="K312" s="30"/>
      <c r="L312" s="30"/>
      <c r="M312" s="30"/>
      <c r="N312" s="30"/>
      <c r="O312" s="30"/>
      <c r="P312" s="30"/>
      <c r="Q312" s="30"/>
      <c r="R312" s="30"/>
      <c r="S312" s="30"/>
      <c r="T312" s="30"/>
      <c r="U312" s="30"/>
      <c r="V312" s="30"/>
      <c r="W312" s="30"/>
      <c r="X312" s="32"/>
    </row>
    <row r="313" spans="1:24" x14ac:dyDescent="0.2">
      <c r="A313" s="34">
        <f t="shared" si="56"/>
        <v>0</v>
      </c>
      <c r="B313" s="34"/>
      <c r="C313" s="34"/>
      <c r="D313" s="30"/>
      <c r="E313" s="30"/>
      <c r="F313" s="30"/>
      <c r="G313" s="30"/>
      <c r="H313" s="30"/>
      <c r="I313" s="30"/>
      <c r="J313" s="30"/>
      <c r="K313" s="30"/>
      <c r="L313" s="30"/>
      <c r="M313" s="30"/>
      <c r="N313" s="30"/>
      <c r="O313" s="30"/>
      <c r="P313" s="30"/>
      <c r="Q313" s="30"/>
      <c r="R313" s="30"/>
      <c r="S313" s="30"/>
      <c r="T313" s="30"/>
      <c r="U313" s="30"/>
      <c r="V313" s="30"/>
      <c r="W313" s="30"/>
      <c r="X313" s="32"/>
    </row>
    <row r="314" spans="1:24" x14ac:dyDescent="0.2">
      <c r="A314" s="34">
        <f t="shared" si="56"/>
        <v>0</v>
      </c>
      <c r="B314" s="34"/>
      <c r="C314" s="34"/>
      <c r="D314" s="30"/>
      <c r="E314" s="30"/>
      <c r="F314" s="30"/>
      <c r="G314" s="30"/>
      <c r="H314" s="30"/>
      <c r="I314" s="30"/>
      <c r="J314" s="30"/>
      <c r="K314" s="30"/>
      <c r="L314" s="30"/>
      <c r="M314" s="30"/>
      <c r="N314" s="30"/>
      <c r="O314" s="30"/>
      <c r="P314" s="30"/>
      <c r="Q314" s="30"/>
      <c r="R314" s="30"/>
      <c r="S314" s="30"/>
      <c r="T314" s="30"/>
      <c r="U314" s="30"/>
      <c r="V314" s="30"/>
      <c r="W314" s="30"/>
      <c r="X314" s="32"/>
    </row>
    <row r="315" spans="1:24" x14ac:dyDescent="0.2">
      <c r="A315" s="34">
        <f t="shared" si="56"/>
        <v>0</v>
      </c>
      <c r="B315" s="34"/>
      <c r="C315" s="34"/>
      <c r="D315" s="30"/>
      <c r="E315" s="30"/>
      <c r="F315" s="30"/>
      <c r="G315" s="30"/>
      <c r="H315" s="30"/>
      <c r="I315" s="30"/>
      <c r="J315" s="30"/>
      <c r="K315" s="30"/>
      <c r="L315" s="30"/>
      <c r="M315" s="30"/>
      <c r="N315" s="30"/>
      <c r="O315" s="30"/>
      <c r="P315" s="30"/>
      <c r="Q315" s="30"/>
      <c r="R315" s="30"/>
      <c r="S315" s="30"/>
      <c r="T315" s="30"/>
      <c r="U315" s="30"/>
      <c r="V315" s="30"/>
      <c r="W315" s="30"/>
      <c r="X315" s="32"/>
    </row>
    <row r="316" spans="1:24" x14ac:dyDescent="0.2">
      <c r="A316" s="34">
        <f t="shared" si="56"/>
        <v>0</v>
      </c>
      <c r="B316" s="34"/>
      <c r="C316" s="34"/>
      <c r="D316" s="30"/>
      <c r="E316" s="30"/>
      <c r="F316" s="30"/>
      <c r="G316" s="30"/>
      <c r="H316" s="30"/>
      <c r="I316" s="30"/>
      <c r="J316" s="30"/>
      <c r="K316" s="30"/>
      <c r="L316" s="30"/>
      <c r="M316" s="30"/>
      <c r="N316" s="30"/>
      <c r="O316" s="30"/>
      <c r="P316" s="30"/>
      <c r="Q316" s="30"/>
      <c r="R316" s="30"/>
      <c r="S316" s="30"/>
      <c r="T316" s="30"/>
      <c r="U316" s="30"/>
      <c r="V316" s="30"/>
      <c r="W316" s="30"/>
      <c r="X316" s="32"/>
    </row>
    <row r="317" spans="1:24" x14ac:dyDescent="0.2">
      <c r="A317" s="34">
        <f t="shared" si="56"/>
        <v>0</v>
      </c>
      <c r="B317" s="34"/>
      <c r="C317" s="34"/>
      <c r="D317" s="30"/>
      <c r="E317" s="30"/>
      <c r="F317" s="30"/>
      <c r="G317" s="30"/>
      <c r="H317" s="30"/>
      <c r="I317" s="30"/>
      <c r="J317" s="30"/>
      <c r="K317" s="30"/>
      <c r="L317" s="30"/>
      <c r="M317" s="30"/>
      <c r="N317" s="30"/>
      <c r="O317" s="30"/>
      <c r="P317" s="30"/>
      <c r="Q317" s="30"/>
      <c r="R317" s="30"/>
      <c r="S317" s="30"/>
      <c r="T317" s="30"/>
      <c r="U317" s="30"/>
      <c r="V317" s="30"/>
      <c r="W317" s="30"/>
      <c r="X317" s="32"/>
    </row>
    <row r="318" spans="1:24" x14ac:dyDescent="0.2">
      <c r="A318" s="34">
        <f t="shared" si="56"/>
        <v>0</v>
      </c>
      <c r="B318" s="34"/>
      <c r="C318" s="34"/>
      <c r="D318" s="30"/>
      <c r="E318" s="30"/>
      <c r="F318" s="30"/>
      <c r="G318" s="30"/>
      <c r="H318" s="30"/>
      <c r="I318" s="30"/>
      <c r="J318" s="30"/>
      <c r="K318" s="30"/>
      <c r="L318" s="30"/>
      <c r="M318" s="30"/>
      <c r="N318" s="30"/>
      <c r="O318" s="30"/>
      <c r="P318" s="30"/>
      <c r="Q318" s="30"/>
      <c r="R318" s="30"/>
      <c r="S318" s="30"/>
      <c r="T318" s="30"/>
      <c r="U318" s="30"/>
      <c r="V318" s="30"/>
      <c r="W318" s="30"/>
      <c r="X318" s="32"/>
    </row>
    <row r="319" spans="1:24" x14ac:dyDescent="0.2">
      <c r="A319" s="34">
        <f t="shared" si="56"/>
        <v>0</v>
      </c>
      <c r="B319" s="34"/>
      <c r="C319" s="34"/>
      <c r="D319" s="30"/>
      <c r="E319" s="30"/>
      <c r="F319" s="30"/>
      <c r="G319" s="30"/>
      <c r="H319" s="30"/>
      <c r="I319" s="30"/>
      <c r="J319" s="30"/>
      <c r="K319" s="30"/>
      <c r="L319" s="30"/>
      <c r="M319" s="30"/>
      <c r="N319" s="30"/>
      <c r="O319" s="30"/>
      <c r="P319" s="30"/>
      <c r="Q319" s="30"/>
      <c r="R319" s="30"/>
      <c r="S319" s="30"/>
      <c r="T319" s="30"/>
      <c r="U319" s="30"/>
      <c r="V319" s="30"/>
      <c r="W319" s="30"/>
      <c r="X319" s="32"/>
    </row>
    <row r="320" spans="1:24" x14ac:dyDescent="0.2">
      <c r="A320" s="34">
        <f t="shared" si="56"/>
        <v>0</v>
      </c>
      <c r="B320" s="34"/>
      <c r="C320" s="34"/>
      <c r="D320" s="30"/>
      <c r="E320" s="30"/>
      <c r="F320" s="30"/>
      <c r="G320" s="30"/>
      <c r="H320" s="30"/>
      <c r="I320" s="30"/>
      <c r="J320" s="30"/>
      <c r="K320" s="30"/>
      <c r="L320" s="30"/>
      <c r="M320" s="30"/>
      <c r="N320" s="30"/>
      <c r="O320" s="30"/>
      <c r="P320" s="30"/>
      <c r="Q320" s="30"/>
      <c r="R320" s="30"/>
      <c r="S320" s="30"/>
      <c r="T320" s="30"/>
      <c r="U320" s="30"/>
      <c r="V320" s="30"/>
      <c r="W320" s="30"/>
      <c r="X320" s="32"/>
    </row>
    <row r="321" spans="1:24" x14ac:dyDescent="0.2">
      <c r="A321" s="34">
        <f t="shared" si="56"/>
        <v>0</v>
      </c>
      <c r="B321" s="34"/>
      <c r="C321" s="34"/>
      <c r="D321" s="30"/>
      <c r="E321" s="30"/>
      <c r="F321" s="30"/>
      <c r="G321" s="30"/>
      <c r="H321" s="30"/>
      <c r="I321" s="30"/>
      <c r="J321" s="30"/>
      <c r="K321" s="30"/>
      <c r="L321" s="30"/>
      <c r="M321" s="30"/>
      <c r="N321" s="30"/>
      <c r="O321" s="30"/>
      <c r="P321" s="30"/>
      <c r="Q321" s="30"/>
      <c r="R321" s="30"/>
      <c r="S321" s="30"/>
      <c r="T321" s="30"/>
      <c r="U321" s="30"/>
      <c r="V321" s="30"/>
      <c r="W321" s="30"/>
      <c r="X321" s="32"/>
    </row>
    <row r="322" spans="1:24" x14ac:dyDescent="0.2">
      <c r="A322" s="34">
        <f t="shared" si="56"/>
        <v>0</v>
      </c>
      <c r="B322" s="34"/>
      <c r="C322" s="34"/>
      <c r="D322" s="30"/>
      <c r="E322" s="30"/>
      <c r="F322" s="30"/>
      <c r="G322" s="30"/>
      <c r="H322" s="30"/>
      <c r="I322" s="30"/>
      <c r="J322" s="30"/>
      <c r="K322" s="30"/>
      <c r="L322" s="30"/>
      <c r="M322" s="30"/>
      <c r="N322" s="30"/>
      <c r="O322" s="30"/>
      <c r="P322" s="30"/>
      <c r="Q322" s="30"/>
      <c r="R322" s="30"/>
      <c r="S322" s="30"/>
      <c r="T322" s="30"/>
      <c r="U322" s="30"/>
      <c r="V322" s="30"/>
      <c r="W322" s="30"/>
      <c r="X322" s="32"/>
    </row>
    <row r="323" spans="1:24" x14ac:dyDescent="0.2">
      <c r="A323" s="34">
        <f t="shared" si="56"/>
        <v>0</v>
      </c>
      <c r="B323" s="34"/>
      <c r="C323" s="34"/>
      <c r="D323" s="30"/>
      <c r="E323" s="30"/>
      <c r="F323" s="30"/>
      <c r="G323" s="30"/>
      <c r="H323" s="30"/>
      <c r="I323" s="30"/>
      <c r="J323" s="30"/>
      <c r="K323" s="30"/>
      <c r="L323" s="30"/>
      <c r="M323" s="30"/>
      <c r="N323" s="30"/>
      <c r="O323" s="30"/>
      <c r="P323" s="30"/>
      <c r="Q323" s="30"/>
      <c r="R323" s="30"/>
      <c r="S323" s="30"/>
      <c r="T323" s="30"/>
      <c r="U323" s="30"/>
      <c r="V323" s="30"/>
      <c r="W323" s="30"/>
      <c r="X323" s="32"/>
    </row>
    <row r="324" spans="1:24" x14ac:dyDescent="0.2">
      <c r="A324" s="34">
        <f t="shared" si="56"/>
        <v>0</v>
      </c>
      <c r="B324" s="34"/>
      <c r="C324" s="34"/>
      <c r="D324" s="30"/>
      <c r="E324" s="30"/>
      <c r="F324" s="30"/>
      <c r="G324" s="30"/>
      <c r="H324" s="30"/>
      <c r="I324" s="30"/>
      <c r="J324" s="30"/>
      <c r="K324" s="30"/>
      <c r="L324" s="30"/>
      <c r="M324" s="30"/>
      <c r="N324" s="30"/>
      <c r="O324" s="30"/>
      <c r="P324" s="30"/>
      <c r="Q324" s="30"/>
      <c r="R324" s="30"/>
      <c r="S324" s="30"/>
      <c r="T324" s="30"/>
      <c r="U324" s="30"/>
      <c r="V324" s="30"/>
      <c r="W324" s="30"/>
      <c r="X324" s="32"/>
    </row>
    <row r="325" spans="1:24" x14ac:dyDescent="0.2">
      <c r="A325" s="34">
        <f t="shared" si="56"/>
        <v>0</v>
      </c>
      <c r="B325" s="34"/>
      <c r="C325" s="34"/>
      <c r="D325" s="30"/>
      <c r="E325" s="30"/>
      <c r="F325" s="30"/>
      <c r="G325" s="30"/>
      <c r="H325" s="30"/>
      <c r="I325" s="30"/>
      <c r="J325" s="30"/>
      <c r="K325" s="30"/>
      <c r="L325" s="30"/>
      <c r="M325" s="30"/>
      <c r="N325" s="30"/>
      <c r="O325" s="30"/>
      <c r="P325" s="30"/>
      <c r="Q325" s="30"/>
      <c r="R325" s="30"/>
      <c r="S325" s="30"/>
      <c r="T325" s="30"/>
      <c r="U325" s="30"/>
      <c r="V325" s="30"/>
      <c r="W325" s="30"/>
      <c r="X325" s="32"/>
    </row>
    <row r="326" spans="1:24" x14ac:dyDescent="0.2">
      <c r="A326" s="34">
        <f t="shared" si="56"/>
        <v>0</v>
      </c>
      <c r="B326" s="34"/>
      <c r="C326" s="34"/>
      <c r="D326" s="30"/>
      <c r="E326" s="30"/>
      <c r="F326" s="30"/>
      <c r="G326" s="30"/>
      <c r="H326" s="30"/>
      <c r="I326" s="30"/>
      <c r="J326" s="30"/>
      <c r="K326" s="30"/>
      <c r="L326" s="30"/>
      <c r="M326" s="30"/>
      <c r="N326" s="30"/>
      <c r="O326" s="30"/>
      <c r="P326" s="30"/>
      <c r="Q326" s="30"/>
      <c r="R326" s="30"/>
      <c r="S326" s="30"/>
      <c r="T326" s="30"/>
      <c r="U326" s="30"/>
      <c r="V326" s="30"/>
      <c r="W326" s="30"/>
      <c r="X326" s="32"/>
    </row>
    <row r="327" spans="1:24" x14ac:dyDescent="0.2">
      <c r="A327" s="34">
        <f t="shared" si="56"/>
        <v>0</v>
      </c>
      <c r="B327" s="34"/>
      <c r="C327" s="34"/>
      <c r="D327" s="30"/>
      <c r="E327" s="30"/>
      <c r="F327" s="30"/>
      <c r="G327" s="30"/>
      <c r="H327" s="30"/>
      <c r="I327" s="30"/>
      <c r="J327" s="30"/>
      <c r="K327" s="30"/>
      <c r="L327" s="30"/>
      <c r="M327" s="30"/>
      <c r="N327" s="30"/>
      <c r="O327" s="30"/>
      <c r="P327" s="30"/>
      <c r="Q327" s="30"/>
      <c r="R327" s="30"/>
      <c r="S327" s="30"/>
      <c r="T327" s="30"/>
      <c r="U327" s="30"/>
      <c r="V327" s="30"/>
      <c r="W327" s="30"/>
      <c r="X327" s="32"/>
    </row>
    <row r="328" spans="1:24" x14ac:dyDescent="0.2">
      <c r="A328" s="34">
        <f t="shared" si="56"/>
        <v>0</v>
      </c>
      <c r="B328" s="34"/>
      <c r="C328" s="34"/>
      <c r="D328" s="30"/>
      <c r="E328" s="30"/>
      <c r="F328" s="30"/>
      <c r="G328" s="30"/>
      <c r="H328" s="30"/>
      <c r="I328" s="30"/>
      <c r="J328" s="30"/>
      <c r="K328" s="30"/>
      <c r="L328" s="30"/>
      <c r="M328" s="30"/>
      <c r="N328" s="30"/>
      <c r="O328" s="30"/>
      <c r="P328" s="30"/>
      <c r="Q328" s="30"/>
      <c r="R328" s="30"/>
      <c r="S328" s="30"/>
      <c r="T328" s="30"/>
      <c r="U328" s="30"/>
      <c r="V328" s="30"/>
      <c r="W328" s="30"/>
      <c r="X328" s="32"/>
    </row>
    <row r="329" spans="1:24" x14ac:dyDescent="0.2">
      <c r="A329" s="34">
        <f t="shared" si="56"/>
        <v>0</v>
      </c>
      <c r="B329" s="34"/>
      <c r="C329" s="34"/>
      <c r="D329" s="30"/>
      <c r="E329" s="30"/>
      <c r="F329" s="30"/>
      <c r="G329" s="30"/>
      <c r="H329" s="30"/>
      <c r="I329" s="30"/>
      <c r="J329" s="30"/>
      <c r="K329" s="30"/>
      <c r="L329" s="30"/>
      <c r="M329" s="30"/>
      <c r="N329" s="30"/>
      <c r="O329" s="30"/>
      <c r="P329" s="30"/>
      <c r="Q329" s="30"/>
      <c r="R329" s="30"/>
      <c r="S329" s="30"/>
      <c r="T329" s="30"/>
      <c r="U329" s="30"/>
      <c r="V329" s="30"/>
      <c r="W329" s="30"/>
      <c r="X329" s="32"/>
    </row>
    <row r="330" spans="1:24" x14ac:dyDescent="0.2">
      <c r="A330" s="34">
        <f t="shared" si="56"/>
        <v>0</v>
      </c>
      <c r="B330" s="34"/>
      <c r="C330" s="34"/>
      <c r="D330" s="30"/>
      <c r="E330" s="30"/>
      <c r="F330" s="30"/>
      <c r="G330" s="30"/>
      <c r="H330" s="30"/>
      <c r="I330" s="30"/>
      <c r="J330" s="30"/>
      <c r="K330" s="30"/>
      <c r="L330" s="30"/>
      <c r="M330" s="30"/>
      <c r="N330" s="30"/>
      <c r="O330" s="30"/>
      <c r="P330" s="30"/>
      <c r="Q330" s="30"/>
      <c r="R330" s="30"/>
      <c r="S330" s="30"/>
      <c r="T330" s="30"/>
      <c r="U330" s="30"/>
      <c r="V330" s="30"/>
      <c r="W330" s="30"/>
      <c r="X330" s="32"/>
    </row>
    <row r="331" spans="1:24" x14ac:dyDescent="0.2">
      <c r="A331" s="34">
        <f t="shared" si="56"/>
        <v>0</v>
      </c>
      <c r="B331" s="34"/>
      <c r="C331" s="34"/>
      <c r="D331" s="30"/>
      <c r="E331" s="30"/>
      <c r="F331" s="30"/>
      <c r="G331" s="30"/>
      <c r="H331" s="30"/>
      <c r="I331" s="30"/>
      <c r="J331" s="30"/>
      <c r="K331" s="30"/>
      <c r="L331" s="30"/>
      <c r="M331" s="30"/>
      <c r="N331" s="30"/>
      <c r="O331" s="30"/>
      <c r="P331" s="30"/>
      <c r="Q331" s="30"/>
      <c r="R331" s="30"/>
      <c r="S331" s="30"/>
      <c r="T331" s="30"/>
      <c r="U331" s="30"/>
      <c r="V331" s="30"/>
      <c r="W331" s="30"/>
      <c r="X331" s="32"/>
    </row>
    <row r="332" spans="1:24" x14ac:dyDescent="0.2">
      <c r="A332" s="34">
        <f t="shared" si="56"/>
        <v>0</v>
      </c>
      <c r="B332" s="34"/>
      <c r="C332" s="34"/>
      <c r="D332" s="30"/>
      <c r="E332" s="30"/>
      <c r="F332" s="30"/>
      <c r="G332" s="30"/>
      <c r="H332" s="30"/>
      <c r="I332" s="30"/>
      <c r="J332" s="30"/>
      <c r="K332" s="30"/>
      <c r="L332" s="30"/>
      <c r="M332" s="30"/>
      <c r="N332" s="30"/>
      <c r="O332" s="30"/>
      <c r="P332" s="30"/>
      <c r="Q332" s="30"/>
      <c r="R332" s="30"/>
      <c r="S332" s="30"/>
      <c r="T332" s="30"/>
      <c r="U332" s="30"/>
      <c r="V332" s="30"/>
      <c r="W332" s="30"/>
      <c r="X332" s="32"/>
    </row>
    <row r="333" spans="1:24" x14ac:dyDescent="0.2">
      <c r="A333" s="34">
        <f t="shared" si="56"/>
        <v>0</v>
      </c>
      <c r="B333" s="34"/>
      <c r="C333" s="34"/>
      <c r="D333" s="30"/>
      <c r="E333" s="30"/>
      <c r="F333" s="30"/>
      <c r="G333" s="30"/>
      <c r="H333" s="30"/>
      <c r="I333" s="30"/>
      <c r="J333" s="30"/>
      <c r="K333" s="30"/>
      <c r="L333" s="30"/>
      <c r="M333" s="30"/>
      <c r="N333" s="30"/>
      <c r="O333" s="30"/>
      <c r="P333" s="30"/>
      <c r="Q333" s="30"/>
      <c r="R333" s="30"/>
      <c r="S333" s="30"/>
      <c r="T333" s="30"/>
      <c r="U333" s="30"/>
      <c r="V333" s="30"/>
      <c r="W333" s="30"/>
      <c r="X333" s="32"/>
    </row>
    <row r="334" spans="1:24" x14ac:dyDescent="0.2">
      <c r="A334" s="34">
        <f t="shared" si="56"/>
        <v>0</v>
      </c>
      <c r="B334" s="34"/>
      <c r="C334" s="34"/>
      <c r="D334" s="30"/>
      <c r="E334" s="30"/>
      <c r="F334" s="30"/>
      <c r="G334" s="30"/>
      <c r="H334" s="30"/>
      <c r="I334" s="30"/>
      <c r="J334" s="30"/>
      <c r="K334" s="30"/>
      <c r="L334" s="30"/>
      <c r="M334" s="30"/>
      <c r="N334" s="30"/>
      <c r="O334" s="30"/>
      <c r="P334" s="30"/>
      <c r="Q334" s="30"/>
      <c r="R334" s="30"/>
      <c r="S334" s="30"/>
      <c r="T334" s="30"/>
      <c r="U334" s="30"/>
      <c r="V334" s="30"/>
      <c r="W334" s="30"/>
      <c r="X334" s="32"/>
    </row>
    <row r="335" spans="1:24" x14ac:dyDescent="0.2">
      <c r="A335" s="34">
        <f t="shared" ref="A335:A398" si="57">IF(A334=0,0,IF(A334=" ","",IF(A334-1&gt;0,A334-1,0)))</f>
        <v>0</v>
      </c>
      <c r="B335" s="34"/>
      <c r="C335" s="34"/>
      <c r="D335" s="30"/>
      <c r="E335" s="30"/>
      <c r="F335" s="30"/>
      <c r="G335" s="30"/>
      <c r="H335" s="30"/>
      <c r="I335" s="30"/>
      <c r="J335" s="30"/>
      <c r="K335" s="30"/>
      <c r="L335" s="30"/>
      <c r="M335" s="30"/>
      <c r="N335" s="30"/>
      <c r="O335" s="30"/>
      <c r="P335" s="30"/>
      <c r="Q335" s="30"/>
      <c r="R335" s="30"/>
      <c r="S335" s="30"/>
      <c r="T335" s="30"/>
      <c r="U335" s="30"/>
      <c r="V335" s="30"/>
      <c r="W335" s="30"/>
      <c r="X335" s="32"/>
    </row>
    <row r="336" spans="1:24" x14ac:dyDescent="0.2">
      <c r="A336" s="34">
        <f t="shared" si="57"/>
        <v>0</v>
      </c>
      <c r="B336" s="34"/>
      <c r="C336" s="34"/>
      <c r="D336" s="30"/>
      <c r="E336" s="30"/>
      <c r="F336" s="30"/>
      <c r="G336" s="30"/>
      <c r="H336" s="30"/>
      <c r="I336" s="30"/>
      <c r="J336" s="30"/>
      <c r="K336" s="30"/>
      <c r="L336" s="30"/>
      <c r="M336" s="30"/>
      <c r="N336" s="30"/>
      <c r="O336" s="30"/>
      <c r="P336" s="30"/>
      <c r="Q336" s="30"/>
      <c r="R336" s="30"/>
      <c r="S336" s="30"/>
      <c r="T336" s="30"/>
      <c r="U336" s="30"/>
      <c r="V336" s="30"/>
      <c r="W336" s="30"/>
      <c r="X336" s="32"/>
    </row>
    <row r="337" spans="1:24" x14ac:dyDescent="0.2">
      <c r="A337" s="34">
        <f t="shared" si="57"/>
        <v>0</v>
      </c>
      <c r="B337" s="34"/>
      <c r="C337" s="34"/>
      <c r="D337" s="30"/>
      <c r="E337" s="30"/>
      <c r="F337" s="30"/>
      <c r="G337" s="30"/>
      <c r="H337" s="30"/>
      <c r="I337" s="30"/>
      <c r="J337" s="30"/>
      <c r="K337" s="30"/>
      <c r="L337" s="30"/>
      <c r="M337" s="30"/>
      <c r="N337" s="30"/>
      <c r="O337" s="30"/>
      <c r="P337" s="30"/>
      <c r="Q337" s="30"/>
      <c r="R337" s="30"/>
      <c r="S337" s="30"/>
      <c r="T337" s="30"/>
      <c r="U337" s="30"/>
      <c r="V337" s="30"/>
      <c r="W337" s="30"/>
      <c r="X337" s="32"/>
    </row>
    <row r="338" spans="1:24" x14ac:dyDescent="0.2">
      <c r="A338" s="34">
        <f t="shared" si="57"/>
        <v>0</v>
      </c>
      <c r="B338" s="34"/>
      <c r="C338" s="34"/>
      <c r="D338" s="30"/>
      <c r="E338" s="30"/>
      <c r="F338" s="30"/>
      <c r="G338" s="30"/>
      <c r="H338" s="30"/>
      <c r="I338" s="30"/>
      <c r="J338" s="30"/>
      <c r="K338" s="30"/>
      <c r="L338" s="30"/>
      <c r="M338" s="30"/>
      <c r="N338" s="30"/>
      <c r="O338" s="30"/>
      <c r="P338" s="30"/>
      <c r="Q338" s="30"/>
      <c r="R338" s="30"/>
      <c r="S338" s="30"/>
      <c r="T338" s="30"/>
      <c r="U338" s="30"/>
      <c r="V338" s="30"/>
      <c r="W338" s="30"/>
      <c r="X338" s="32"/>
    </row>
    <row r="339" spans="1:24" x14ac:dyDescent="0.2">
      <c r="A339" s="34">
        <f t="shared" si="57"/>
        <v>0</v>
      </c>
      <c r="B339" s="34"/>
      <c r="C339" s="34"/>
      <c r="D339" s="30"/>
      <c r="E339" s="30"/>
      <c r="F339" s="30"/>
      <c r="G339" s="30"/>
      <c r="H339" s="30"/>
      <c r="I339" s="30"/>
      <c r="J339" s="30"/>
      <c r="K339" s="30"/>
      <c r="L339" s="30"/>
      <c r="M339" s="30"/>
      <c r="N339" s="30"/>
      <c r="O339" s="30"/>
      <c r="P339" s="30"/>
      <c r="Q339" s="30"/>
      <c r="R339" s="30"/>
      <c r="S339" s="30"/>
      <c r="T339" s="30"/>
      <c r="U339" s="30"/>
      <c r="V339" s="30"/>
      <c r="W339" s="30"/>
      <c r="X339" s="32"/>
    </row>
    <row r="340" spans="1:24" x14ac:dyDescent="0.2">
      <c r="A340" s="34">
        <f t="shared" si="57"/>
        <v>0</v>
      </c>
      <c r="B340" s="34"/>
      <c r="C340" s="34"/>
      <c r="D340" s="30"/>
      <c r="E340" s="30"/>
      <c r="F340" s="30"/>
      <c r="G340" s="30"/>
      <c r="H340" s="30"/>
      <c r="I340" s="30"/>
      <c r="J340" s="30"/>
      <c r="K340" s="30"/>
      <c r="L340" s="30"/>
      <c r="M340" s="30"/>
      <c r="N340" s="30"/>
      <c r="O340" s="30"/>
      <c r="P340" s="30"/>
      <c r="Q340" s="30"/>
      <c r="R340" s="30"/>
      <c r="S340" s="30"/>
      <c r="T340" s="30"/>
      <c r="U340" s="30"/>
      <c r="V340" s="30"/>
      <c r="W340" s="30"/>
      <c r="X340" s="32"/>
    </row>
    <row r="341" spans="1:24" x14ac:dyDescent="0.2">
      <c r="A341" s="34">
        <f t="shared" si="57"/>
        <v>0</v>
      </c>
      <c r="B341" s="34"/>
      <c r="C341" s="34"/>
      <c r="D341" s="30"/>
      <c r="E341" s="30"/>
      <c r="F341" s="30"/>
      <c r="G341" s="30"/>
      <c r="H341" s="30"/>
      <c r="I341" s="30"/>
      <c r="J341" s="30"/>
      <c r="K341" s="30"/>
      <c r="L341" s="30"/>
      <c r="M341" s="30"/>
      <c r="N341" s="30"/>
      <c r="O341" s="30"/>
      <c r="P341" s="30"/>
      <c r="Q341" s="30"/>
      <c r="R341" s="30"/>
      <c r="S341" s="30"/>
      <c r="T341" s="30"/>
      <c r="U341" s="30"/>
      <c r="V341" s="30"/>
      <c r="W341" s="30"/>
      <c r="X341" s="32"/>
    </row>
    <row r="342" spans="1:24" x14ac:dyDescent="0.2">
      <c r="A342" s="34">
        <f t="shared" si="57"/>
        <v>0</v>
      </c>
      <c r="B342" s="34"/>
      <c r="C342" s="34"/>
      <c r="D342" s="30"/>
      <c r="E342" s="30"/>
      <c r="F342" s="30"/>
      <c r="G342" s="30"/>
      <c r="H342" s="30"/>
      <c r="I342" s="30"/>
      <c r="J342" s="30"/>
      <c r="K342" s="30"/>
      <c r="L342" s="30"/>
      <c r="M342" s="30"/>
      <c r="N342" s="30"/>
      <c r="O342" s="30"/>
      <c r="P342" s="30"/>
      <c r="Q342" s="30"/>
      <c r="R342" s="30"/>
      <c r="S342" s="30"/>
      <c r="T342" s="30"/>
      <c r="U342" s="30"/>
      <c r="V342" s="30"/>
      <c r="W342" s="30"/>
      <c r="X342" s="32"/>
    </row>
    <row r="343" spans="1:24" x14ac:dyDescent="0.2">
      <c r="A343" s="34">
        <f t="shared" si="57"/>
        <v>0</v>
      </c>
      <c r="B343" s="34"/>
      <c r="C343" s="34"/>
      <c r="D343" s="30"/>
      <c r="E343" s="30"/>
      <c r="F343" s="30"/>
      <c r="G343" s="30"/>
      <c r="H343" s="30"/>
      <c r="I343" s="30"/>
      <c r="J343" s="30"/>
      <c r="K343" s="30"/>
      <c r="L343" s="30"/>
      <c r="M343" s="30"/>
      <c r="N343" s="30"/>
      <c r="O343" s="30"/>
      <c r="P343" s="30"/>
      <c r="Q343" s="30"/>
      <c r="R343" s="30"/>
      <c r="S343" s="30"/>
      <c r="T343" s="30"/>
      <c r="U343" s="30"/>
      <c r="V343" s="30"/>
      <c r="W343" s="30"/>
      <c r="X343" s="32"/>
    </row>
    <row r="344" spans="1:24" x14ac:dyDescent="0.2">
      <c r="A344" s="34">
        <f t="shared" si="57"/>
        <v>0</v>
      </c>
      <c r="B344" s="34"/>
      <c r="C344" s="34"/>
      <c r="D344" s="30"/>
      <c r="E344" s="30"/>
      <c r="F344" s="30"/>
      <c r="G344" s="30"/>
      <c r="H344" s="30"/>
      <c r="I344" s="30"/>
      <c r="J344" s="30"/>
      <c r="K344" s="30"/>
      <c r="L344" s="30"/>
      <c r="M344" s="30"/>
      <c r="N344" s="30"/>
      <c r="O344" s="30"/>
      <c r="P344" s="30"/>
      <c r="Q344" s="30"/>
      <c r="R344" s="30"/>
      <c r="S344" s="30"/>
      <c r="T344" s="30"/>
      <c r="U344" s="30"/>
      <c r="V344" s="30"/>
      <c r="W344" s="30"/>
      <c r="X344" s="32"/>
    </row>
    <row r="345" spans="1:24" x14ac:dyDescent="0.2">
      <c r="A345" s="34">
        <f t="shared" si="57"/>
        <v>0</v>
      </c>
      <c r="B345" s="34"/>
      <c r="C345" s="34"/>
      <c r="D345" s="30"/>
      <c r="E345" s="30"/>
      <c r="F345" s="30"/>
      <c r="G345" s="30"/>
      <c r="H345" s="30"/>
      <c r="I345" s="30"/>
      <c r="J345" s="30"/>
      <c r="K345" s="30"/>
      <c r="L345" s="30"/>
      <c r="M345" s="30"/>
      <c r="N345" s="30"/>
      <c r="O345" s="30"/>
      <c r="P345" s="30"/>
      <c r="Q345" s="30"/>
      <c r="R345" s="30"/>
      <c r="S345" s="30"/>
      <c r="T345" s="30"/>
      <c r="U345" s="30"/>
      <c r="V345" s="30"/>
      <c r="W345" s="30"/>
      <c r="X345" s="32"/>
    </row>
    <row r="346" spans="1:24" x14ac:dyDescent="0.2">
      <c r="A346" s="34">
        <f t="shared" si="57"/>
        <v>0</v>
      </c>
      <c r="B346" s="34"/>
      <c r="C346" s="34"/>
      <c r="D346" s="30"/>
      <c r="E346" s="30"/>
      <c r="F346" s="30"/>
      <c r="G346" s="30"/>
      <c r="H346" s="30"/>
      <c r="I346" s="30"/>
      <c r="J346" s="30"/>
      <c r="K346" s="30"/>
      <c r="L346" s="30"/>
      <c r="M346" s="30"/>
      <c r="N346" s="30"/>
      <c r="O346" s="30"/>
      <c r="P346" s="30"/>
      <c r="Q346" s="30"/>
      <c r="R346" s="30"/>
      <c r="S346" s="30"/>
      <c r="T346" s="30"/>
      <c r="U346" s="30"/>
      <c r="V346" s="30"/>
      <c r="W346" s="30"/>
      <c r="X346" s="32"/>
    </row>
    <row r="347" spans="1:24" x14ac:dyDescent="0.2">
      <c r="A347" s="34">
        <f t="shared" si="57"/>
        <v>0</v>
      </c>
      <c r="B347" s="34"/>
      <c r="C347" s="34"/>
      <c r="D347" s="30"/>
      <c r="E347" s="30"/>
      <c r="F347" s="30"/>
      <c r="G347" s="30"/>
      <c r="H347" s="30"/>
      <c r="I347" s="30"/>
      <c r="J347" s="30"/>
      <c r="K347" s="30"/>
      <c r="L347" s="30"/>
      <c r="M347" s="30"/>
      <c r="N347" s="30"/>
      <c r="O347" s="30"/>
      <c r="P347" s="30"/>
      <c r="Q347" s="30"/>
      <c r="R347" s="30"/>
      <c r="S347" s="30"/>
      <c r="T347" s="30"/>
      <c r="U347" s="30"/>
      <c r="V347" s="30"/>
      <c r="W347" s="30"/>
      <c r="X347" s="32"/>
    </row>
    <row r="348" spans="1:24" x14ac:dyDescent="0.2">
      <c r="A348" s="34">
        <f t="shared" si="57"/>
        <v>0</v>
      </c>
      <c r="B348" s="34"/>
      <c r="C348" s="34"/>
      <c r="D348" s="30"/>
      <c r="E348" s="30"/>
      <c r="F348" s="30"/>
      <c r="G348" s="30"/>
      <c r="H348" s="30"/>
      <c r="I348" s="30"/>
      <c r="J348" s="30"/>
      <c r="K348" s="30"/>
      <c r="L348" s="30"/>
      <c r="M348" s="30"/>
      <c r="N348" s="30"/>
      <c r="O348" s="30"/>
      <c r="P348" s="30"/>
      <c r="Q348" s="30"/>
      <c r="R348" s="30"/>
      <c r="S348" s="30"/>
      <c r="T348" s="30"/>
      <c r="U348" s="30"/>
      <c r="V348" s="30"/>
      <c r="W348" s="30"/>
      <c r="X348" s="32"/>
    </row>
    <row r="349" spans="1:24" x14ac:dyDescent="0.2">
      <c r="A349" s="34">
        <f t="shared" si="57"/>
        <v>0</v>
      </c>
      <c r="B349" s="34"/>
      <c r="C349" s="34"/>
      <c r="D349" s="30"/>
      <c r="E349" s="30"/>
      <c r="F349" s="30"/>
      <c r="G349" s="30"/>
      <c r="H349" s="30"/>
      <c r="I349" s="30"/>
      <c r="J349" s="30"/>
      <c r="K349" s="30"/>
      <c r="L349" s="30"/>
      <c r="M349" s="30"/>
      <c r="N349" s="30"/>
      <c r="O349" s="30"/>
      <c r="P349" s="30"/>
      <c r="Q349" s="30"/>
      <c r="R349" s="30"/>
      <c r="S349" s="30"/>
      <c r="T349" s="30"/>
      <c r="U349" s="30"/>
      <c r="V349" s="30"/>
      <c r="W349" s="30"/>
      <c r="X349" s="32"/>
    </row>
    <row r="350" spans="1:24" x14ac:dyDescent="0.2">
      <c r="A350" s="34">
        <f t="shared" si="57"/>
        <v>0</v>
      </c>
      <c r="B350" s="34"/>
      <c r="C350" s="34"/>
      <c r="D350" s="30"/>
      <c r="E350" s="30"/>
      <c r="F350" s="30"/>
      <c r="G350" s="30"/>
      <c r="H350" s="30"/>
      <c r="I350" s="30"/>
      <c r="J350" s="30"/>
      <c r="K350" s="30"/>
      <c r="L350" s="30"/>
      <c r="M350" s="30"/>
      <c r="N350" s="30"/>
      <c r="O350" s="30"/>
      <c r="P350" s="30"/>
      <c r="Q350" s="30"/>
      <c r="R350" s="30"/>
      <c r="S350" s="30"/>
      <c r="T350" s="30"/>
      <c r="U350" s="30"/>
      <c r="V350" s="30"/>
      <c r="W350" s="30"/>
      <c r="X350" s="32"/>
    </row>
    <row r="351" spans="1:24" x14ac:dyDescent="0.2">
      <c r="A351" s="34">
        <f t="shared" si="57"/>
        <v>0</v>
      </c>
      <c r="B351" s="34"/>
      <c r="C351" s="34"/>
      <c r="D351" s="30"/>
      <c r="E351" s="30"/>
      <c r="F351" s="30"/>
      <c r="G351" s="30"/>
      <c r="H351" s="30"/>
      <c r="I351" s="30"/>
      <c r="J351" s="30"/>
      <c r="K351" s="30"/>
      <c r="L351" s="30"/>
      <c r="M351" s="30"/>
      <c r="N351" s="30"/>
      <c r="O351" s="30"/>
      <c r="P351" s="30"/>
      <c r="Q351" s="30"/>
      <c r="R351" s="30"/>
      <c r="S351" s="30"/>
      <c r="T351" s="30"/>
      <c r="U351" s="30"/>
      <c r="V351" s="30"/>
      <c r="W351" s="30"/>
      <c r="X351" s="32"/>
    </row>
    <row r="352" spans="1:24" x14ac:dyDescent="0.2">
      <c r="A352" s="34">
        <f t="shared" si="57"/>
        <v>0</v>
      </c>
      <c r="B352" s="34"/>
      <c r="C352" s="34"/>
      <c r="D352" s="30"/>
      <c r="E352" s="30"/>
      <c r="F352" s="30"/>
      <c r="G352" s="30"/>
      <c r="H352" s="30"/>
      <c r="I352" s="30"/>
      <c r="J352" s="30"/>
      <c r="K352" s="30"/>
      <c r="L352" s="30"/>
      <c r="M352" s="30"/>
      <c r="N352" s="30"/>
      <c r="O352" s="30"/>
      <c r="P352" s="30"/>
      <c r="Q352" s="30"/>
      <c r="R352" s="30"/>
      <c r="S352" s="30"/>
      <c r="T352" s="30"/>
      <c r="U352" s="30"/>
      <c r="V352" s="30"/>
      <c r="W352" s="30"/>
      <c r="X352" s="32"/>
    </row>
    <row r="353" spans="1:24" x14ac:dyDescent="0.2">
      <c r="A353" s="34">
        <f t="shared" si="57"/>
        <v>0</v>
      </c>
      <c r="B353" s="34"/>
      <c r="C353" s="34"/>
      <c r="D353" s="30"/>
      <c r="E353" s="30"/>
      <c r="F353" s="30"/>
      <c r="G353" s="30"/>
      <c r="H353" s="30"/>
      <c r="I353" s="30"/>
      <c r="J353" s="30"/>
      <c r="K353" s="30"/>
      <c r="L353" s="30"/>
      <c r="M353" s="30"/>
      <c r="N353" s="30"/>
      <c r="O353" s="30"/>
      <c r="P353" s="30"/>
      <c r="Q353" s="30"/>
      <c r="R353" s="30"/>
      <c r="S353" s="30"/>
      <c r="T353" s="30"/>
      <c r="U353" s="30"/>
      <c r="V353" s="30"/>
      <c r="W353" s="30"/>
      <c r="X353" s="32"/>
    </row>
    <row r="354" spans="1:24" x14ac:dyDescent="0.2">
      <c r="A354" s="34">
        <f t="shared" si="57"/>
        <v>0</v>
      </c>
      <c r="B354" s="34"/>
      <c r="C354" s="34"/>
      <c r="D354" s="30"/>
      <c r="E354" s="30"/>
      <c r="F354" s="30"/>
      <c r="G354" s="30"/>
      <c r="H354" s="30"/>
      <c r="I354" s="30"/>
      <c r="J354" s="30"/>
      <c r="K354" s="30"/>
      <c r="L354" s="30"/>
      <c r="M354" s="30"/>
      <c r="N354" s="30"/>
      <c r="O354" s="30"/>
      <c r="P354" s="30"/>
      <c r="Q354" s="30"/>
      <c r="R354" s="30"/>
      <c r="S354" s="30"/>
      <c r="T354" s="30"/>
      <c r="U354" s="30"/>
      <c r="V354" s="30"/>
      <c r="W354" s="30"/>
      <c r="X354" s="32"/>
    </row>
    <row r="355" spans="1:24" x14ac:dyDescent="0.2">
      <c r="A355" s="34">
        <f t="shared" si="57"/>
        <v>0</v>
      </c>
      <c r="B355" s="34"/>
      <c r="C355" s="34"/>
      <c r="D355" s="30"/>
      <c r="E355" s="30"/>
      <c r="F355" s="30"/>
      <c r="G355" s="30"/>
      <c r="H355" s="30"/>
      <c r="I355" s="30"/>
      <c r="J355" s="30"/>
      <c r="K355" s="30"/>
      <c r="L355" s="30"/>
      <c r="M355" s="30"/>
      <c r="N355" s="30"/>
      <c r="O355" s="30"/>
      <c r="P355" s="30"/>
      <c r="Q355" s="30"/>
      <c r="R355" s="30"/>
      <c r="S355" s="30"/>
      <c r="T355" s="30"/>
      <c r="U355" s="30"/>
      <c r="V355" s="30"/>
      <c r="W355" s="30"/>
      <c r="X355" s="32"/>
    </row>
    <row r="356" spans="1:24" x14ac:dyDescent="0.2">
      <c r="A356" s="34">
        <f t="shared" si="57"/>
        <v>0</v>
      </c>
      <c r="B356" s="34"/>
      <c r="C356" s="34"/>
      <c r="D356" s="30"/>
      <c r="E356" s="30"/>
      <c r="F356" s="30"/>
      <c r="G356" s="30"/>
      <c r="H356" s="30"/>
      <c r="I356" s="30"/>
      <c r="J356" s="30"/>
      <c r="K356" s="30"/>
      <c r="L356" s="30"/>
      <c r="M356" s="30"/>
      <c r="N356" s="30"/>
      <c r="O356" s="30"/>
      <c r="P356" s="30"/>
      <c r="Q356" s="30"/>
      <c r="R356" s="30"/>
      <c r="S356" s="30"/>
      <c r="T356" s="30"/>
      <c r="U356" s="30"/>
      <c r="V356" s="30"/>
      <c r="W356" s="30"/>
      <c r="X356" s="32"/>
    </row>
    <row r="357" spans="1:24" x14ac:dyDescent="0.2">
      <c r="A357" s="34">
        <f t="shared" si="57"/>
        <v>0</v>
      </c>
      <c r="B357" s="34"/>
      <c r="C357" s="34"/>
      <c r="D357" s="30"/>
      <c r="E357" s="30"/>
      <c r="F357" s="30"/>
      <c r="G357" s="30"/>
      <c r="H357" s="30"/>
      <c r="I357" s="30"/>
      <c r="J357" s="30"/>
      <c r="K357" s="30"/>
      <c r="L357" s="30"/>
      <c r="M357" s="30"/>
      <c r="N357" s="30"/>
      <c r="O357" s="30"/>
      <c r="P357" s="30"/>
      <c r="Q357" s="30"/>
      <c r="R357" s="30"/>
      <c r="S357" s="30"/>
      <c r="T357" s="30"/>
      <c r="U357" s="30"/>
      <c r="V357" s="30"/>
      <c r="W357" s="30"/>
      <c r="X357" s="32"/>
    </row>
    <row r="358" spans="1:24" x14ac:dyDescent="0.2">
      <c r="A358" s="34">
        <f t="shared" si="57"/>
        <v>0</v>
      </c>
      <c r="B358" s="34"/>
      <c r="C358" s="34"/>
      <c r="D358" s="30"/>
      <c r="E358" s="30"/>
      <c r="F358" s="30"/>
      <c r="G358" s="30"/>
      <c r="H358" s="30"/>
      <c r="I358" s="30"/>
      <c r="J358" s="30"/>
      <c r="K358" s="30"/>
      <c r="L358" s="30"/>
      <c r="M358" s="30"/>
      <c r="N358" s="30"/>
      <c r="O358" s="30"/>
      <c r="P358" s="30"/>
      <c r="Q358" s="30"/>
      <c r="R358" s="30"/>
      <c r="S358" s="30"/>
      <c r="T358" s="30"/>
      <c r="U358" s="30"/>
      <c r="V358" s="30"/>
      <c r="W358" s="30"/>
      <c r="X358" s="32"/>
    </row>
    <row r="359" spans="1:24" x14ac:dyDescent="0.2">
      <c r="A359" s="34">
        <f t="shared" si="57"/>
        <v>0</v>
      </c>
      <c r="B359" s="34"/>
      <c r="C359" s="34"/>
      <c r="D359" s="30"/>
      <c r="E359" s="30"/>
      <c r="F359" s="30"/>
      <c r="G359" s="30"/>
      <c r="H359" s="30"/>
      <c r="I359" s="30"/>
      <c r="J359" s="30"/>
      <c r="K359" s="30"/>
      <c r="L359" s="30"/>
      <c r="M359" s="30"/>
      <c r="N359" s="30"/>
      <c r="O359" s="30"/>
      <c r="P359" s="30"/>
      <c r="Q359" s="30"/>
      <c r="R359" s="30"/>
      <c r="S359" s="30"/>
      <c r="T359" s="30"/>
      <c r="U359" s="30"/>
      <c r="V359" s="30"/>
      <c r="W359" s="30"/>
      <c r="X359" s="32"/>
    </row>
    <row r="360" spans="1:24" x14ac:dyDescent="0.2">
      <c r="A360" s="34">
        <f t="shared" si="57"/>
        <v>0</v>
      </c>
      <c r="B360" s="34"/>
      <c r="C360" s="34"/>
      <c r="D360" s="30"/>
      <c r="E360" s="30"/>
      <c r="F360" s="30"/>
      <c r="G360" s="30"/>
      <c r="H360" s="30"/>
      <c r="I360" s="30"/>
      <c r="J360" s="30"/>
      <c r="K360" s="30"/>
      <c r="L360" s="30"/>
      <c r="M360" s="30"/>
      <c r="N360" s="30"/>
      <c r="O360" s="30"/>
      <c r="P360" s="30"/>
      <c r="Q360" s="30"/>
      <c r="R360" s="30"/>
      <c r="S360" s="30"/>
      <c r="T360" s="30"/>
      <c r="U360" s="30"/>
      <c r="V360" s="30"/>
      <c r="W360" s="30"/>
      <c r="X360" s="32"/>
    </row>
    <row r="361" spans="1:24" x14ac:dyDescent="0.2">
      <c r="A361" s="34">
        <f t="shared" si="57"/>
        <v>0</v>
      </c>
      <c r="B361" s="34"/>
      <c r="C361" s="34"/>
      <c r="D361" s="30"/>
      <c r="E361" s="30"/>
      <c r="F361" s="30"/>
      <c r="G361" s="30"/>
      <c r="H361" s="30"/>
      <c r="I361" s="30"/>
      <c r="J361" s="30"/>
      <c r="K361" s="30"/>
      <c r="L361" s="30"/>
      <c r="M361" s="30"/>
      <c r="N361" s="30"/>
      <c r="O361" s="30"/>
      <c r="P361" s="30"/>
      <c r="Q361" s="30"/>
      <c r="R361" s="30"/>
      <c r="S361" s="30"/>
      <c r="T361" s="30"/>
      <c r="U361" s="30"/>
      <c r="V361" s="30"/>
      <c r="W361" s="30"/>
      <c r="X361" s="32"/>
    </row>
    <row r="362" spans="1:24" x14ac:dyDescent="0.2">
      <c r="A362" s="34">
        <f t="shared" si="57"/>
        <v>0</v>
      </c>
      <c r="B362" s="34"/>
      <c r="C362" s="34"/>
      <c r="D362" s="30"/>
      <c r="E362" s="30"/>
      <c r="F362" s="30"/>
      <c r="G362" s="30"/>
      <c r="H362" s="30"/>
      <c r="I362" s="30"/>
      <c r="J362" s="30"/>
      <c r="K362" s="30"/>
      <c r="L362" s="30"/>
      <c r="M362" s="30"/>
      <c r="N362" s="30"/>
      <c r="O362" s="30"/>
      <c r="P362" s="30"/>
      <c r="Q362" s="30"/>
      <c r="R362" s="30"/>
      <c r="S362" s="30"/>
      <c r="T362" s="30"/>
      <c r="U362" s="30"/>
      <c r="V362" s="30"/>
      <c r="W362" s="30"/>
      <c r="X362" s="32"/>
    </row>
    <row r="363" spans="1:24" x14ac:dyDescent="0.2">
      <c r="A363" s="34">
        <f t="shared" si="57"/>
        <v>0</v>
      </c>
      <c r="B363" s="34"/>
      <c r="C363" s="34"/>
      <c r="D363" s="30"/>
      <c r="E363" s="30"/>
      <c r="F363" s="30"/>
      <c r="G363" s="30"/>
      <c r="H363" s="30"/>
      <c r="I363" s="30"/>
      <c r="J363" s="30"/>
      <c r="K363" s="30"/>
      <c r="L363" s="30"/>
      <c r="M363" s="30"/>
      <c r="N363" s="30"/>
      <c r="O363" s="30"/>
      <c r="P363" s="30"/>
      <c r="Q363" s="30"/>
      <c r="R363" s="30"/>
      <c r="S363" s="30"/>
      <c r="T363" s="30"/>
      <c r="U363" s="30"/>
      <c r="V363" s="30"/>
      <c r="W363" s="30"/>
      <c r="X363" s="32"/>
    </row>
    <row r="364" spans="1:24" x14ac:dyDescent="0.2">
      <c r="A364" s="34">
        <f t="shared" si="57"/>
        <v>0</v>
      </c>
      <c r="B364" s="34"/>
      <c r="C364" s="34"/>
      <c r="D364" s="30"/>
      <c r="E364" s="30"/>
      <c r="F364" s="30"/>
      <c r="G364" s="30"/>
      <c r="H364" s="30"/>
      <c r="I364" s="30"/>
      <c r="J364" s="30"/>
      <c r="K364" s="30"/>
      <c r="L364" s="30"/>
      <c r="M364" s="30"/>
      <c r="N364" s="30"/>
      <c r="O364" s="30"/>
      <c r="P364" s="30"/>
      <c r="Q364" s="30"/>
      <c r="R364" s="30"/>
      <c r="S364" s="30"/>
      <c r="T364" s="30"/>
      <c r="U364" s="30"/>
      <c r="V364" s="30"/>
      <c r="W364" s="30"/>
      <c r="X364" s="32"/>
    </row>
    <row r="365" spans="1:24" x14ac:dyDescent="0.2">
      <c r="A365" s="34">
        <f t="shared" si="57"/>
        <v>0</v>
      </c>
      <c r="B365" s="34"/>
      <c r="C365" s="34"/>
      <c r="D365" s="30"/>
      <c r="E365" s="30"/>
      <c r="F365" s="30"/>
      <c r="G365" s="30"/>
      <c r="H365" s="30"/>
      <c r="I365" s="30"/>
      <c r="J365" s="30"/>
      <c r="K365" s="30"/>
      <c r="L365" s="30"/>
      <c r="M365" s="30"/>
      <c r="N365" s="30"/>
      <c r="O365" s="30"/>
      <c r="P365" s="30"/>
      <c r="Q365" s="30"/>
      <c r="R365" s="30"/>
      <c r="S365" s="30"/>
      <c r="T365" s="30"/>
      <c r="U365" s="30"/>
      <c r="V365" s="30"/>
      <c r="W365" s="30"/>
      <c r="X365" s="32"/>
    </row>
    <row r="366" spans="1:24" x14ac:dyDescent="0.2">
      <c r="A366" s="34">
        <f t="shared" si="57"/>
        <v>0</v>
      </c>
      <c r="B366" s="34"/>
      <c r="C366" s="34"/>
      <c r="D366" s="30"/>
      <c r="E366" s="30"/>
      <c r="F366" s="30"/>
      <c r="G366" s="30"/>
      <c r="H366" s="30"/>
      <c r="I366" s="30"/>
      <c r="J366" s="30"/>
      <c r="K366" s="30"/>
      <c r="L366" s="30"/>
      <c r="M366" s="30"/>
      <c r="N366" s="30"/>
      <c r="O366" s="30"/>
      <c r="P366" s="30"/>
      <c r="Q366" s="30"/>
      <c r="R366" s="30"/>
      <c r="S366" s="30"/>
      <c r="T366" s="30"/>
      <c r="U366" s="30"/>
      <c r="V366" s="30"/>
      <c r="W366" s="30"/>
      <c r="X366" s="32"/>
    </row>
    <row r="367" spans="1:24" x14ac:dyDescent="0.2">
      <c r="A367" s="34">
        <f t="shared" si="57"/>
        <v>0</v>
      </c>
      <c r="B367" s="34"/>
      <c r="C367" s="34"/>
      <c r="D367" s="30"/>
      <c r="E367" s="30"/>
      <c r="F367" s="30"/>
      <c r="G367" s="30"/>
      <c r="H367" s="30"/>
      <c r="I367" s="30"/>
      <c r="J367" s="30"/>
      <c r="K367" s="30"/>
      <c r="L367" s="30"/>
      <c r="M367" s="30"/>
      <c r="N367" s="30"/>
      <c r="O367" s="30"/>
      <c r="P367" s="30"/>
      <c r="Q367" s="30"/>
      <c r="R367" s="30"/>
      <c r="S367" s="30"/>
      <c r="T367" s="30"/>
      <c r="U367" s="30"/>
      <c r="V367" s="30"/>
      <c r="W367" s="30"/>
      <c r="X367" s="32"/>
    </row>
    <row r="368" spans="1:24" x14ac:dyDescent="0.2">
      <c r="A368" s="34">
        <f t="shared" si="57"/>
        <v>0</v>
      </c>
      <c r="B368" s="34"/>
      <c r="C368" s="34"/>
      <c r="D368" s="30"/>
      <c r="E368" s="30"/>
      <c r="F368" s="30"/>
      <c r="G368" s="30"/>
      <c r="H368" s="30"/>
      <c r="I368" s="30"/>
      <c r="J368" s="30"/>
      <c r="K368" s="30"/>
      <c r="L368" s="30"/>
      <c r="M368" s="30"/>
      <c r="N368" s="30"/>
      <c r="O368" s="30"/>
      <c r="P368" s="30"/>
      <c r="Q368" s="30"/>
      <c r="R368" s="30"/>
      <c r="S368" s="30"/>
      <c r="T368" s="30"/>
      <c r="U368" s="30"/>
      <c r="V368" s="30"/>
      <c r="W368" s="30"/>
      <c r="X368" s="32"/>
    </row>
    <row r="369" spans="1:24" x14ac:dyDescent="0.2">
      <c r="A369" s="34">
        <f t="shared" si="57"/>
        <v>0</v>
      </c>
      <c r="B369" s="34"/>
      <c r="C369" s="34"/>
      <c r="D369" s="30"/>
      <c r="E369" s="30"/>
      <c r="F369" s="30"/>
      <c r="G369" s="30"/>
      <c r="H369" s="30"/>
      <c r="I369" s="30"/>
      <c r="J369" s="30"/>
      <c r="K369" s="30"/>
      <c r="L369" s="30"/>
      <c r="M369" s="30"/>
      <c r="N369" s="30"/>
      <c r="O369" s="30"/>
      <c r="P369" s="30"/>
      <c r="Q369" s="30"/>
      <c r="R369" s="30"/>
      <c r="S369" s="30"/>
      <c r="T369" s="30"/>
      <c r="U369" s="30"/>
      <c r="V369" s="30"/>
      <c r="W369" s="30"/>
      <c r="X369" s="32"/>
    </row>
    <row r="370" spans="1:24" x14ac:dyDescent="0.2">
      <c r="A370" s="34">
        <f t="shared" si="57"/>
        <v>0</v>
      </c>
      <c r="B370" s="34"/>
      <c r="C370" s="34"/>
      <c r="D370" s="30"/>
      <c r="E370" s="30"/>
      <c r="F370" s="30"/>
      <c r="G370" s="30"/>
      <c r="H370" s="30"/>
      <c r="I370" s="30"/>
      <c r="J370" s="30"/>
      <c r="K370" s="30"/>
      <c r="L370" s="30"/>
      <c r="M370" s="30"/>
      <c r="N370" s="30"/>
      <c r="O370" s="30"/>
      <c r="P370" s="30"/>
      <c r="Q370" s="30"/>
      <c r="R370" s="30"/>
      <c r="S370" s="30"/>
      <c r="T370" s="30"/>
      <c r="U370" s="30"/>
      <c r="V370" s="30"/>
      <c r="W370" s="30"/>
      <c r="X370" s="32"/>
    </row>
    <row r="371" spans="1:24" x14ac:dyDescent="0.2">
      <c r="A371" s="34">
        <f t="shared" si="57"/>
        <v>0</v>
      </c>
      <c r="B371" s="34"/>
      <c r="C371" s="34"/>
      <c r="D371" s="30"/>
      <c r="E371" s="30"/>
      <c r="F371" s="30"/>
      <c r="G371" s="30"/>
      <c r="H371" s="30"/>
      <c r="I371" s="30"/>
      <c r="J371" s="30"/>
      <c r="K371" s="30"/>
      <c r="L371" s="30"/>
      <c r="M371" s="30"/>
      <c r="N371" s="30"/>
      <c r="O371" s="30"/>
      <c r="P371" s="30"/>
      <c r="Q371" s="30"/>
      <c r="R371" s="30"/>
      <c r="S371" s="30"/>
      <c r="T371" s="30"/>
      <c r="U371" s="30"/>
      <c r="V371" s="30"/>
      <c r="W371" s="30"/>
      <c r="X371" s="32"/>
    </row>
    <row r="372" spans="1:24" x14ac:dyDescent="0.2">
      <c r="A372" s="34">
        <f t="shared" si="57"/>
        <v>0</v>
      </c>
      <c r="B372" s="34"/>
      <c r="C372" s="34"/>
      <c r="D372" s="30"/>
      <c r="E372" s="30"/>
      <c r="F372" s="30"/>
      <c r="G372" s="30"/>
      <c r="H372" s="30"/>
      <c r="I372" s="30"/>
      <c r="J372" s="30"/>
      <c r="K372" s="30"/>
      <c r="L372" s="30"/>
      <c r="M372" s="30"/>
      <c r="N372" s="30"/>
      <c r="O372" s="30"/>
      <c r="P372" s="30"/>
      <c r="Q372" s="30"/>
      <c r="R372" s="30"/>
      <c r="S372" s="30"/>
      <c r="T372" s="30"/>
      <c r="U372" s="30"/>
      <c r="V372" s="30"/>
      <c r="W372" s="30"/>
      <c r="X372" s="32"/>
    </row>
    <row r="373" spans="1:24" x14ac:dyDescent="0.2">
      <c r="A373" s="34">
        <f t="shared" si="57"/>
        <v>0</v>
      </c>
      <c r="B373" s="34"/>
      <c r="C373" s="34"/>
      <c r="D373" s="30"/>
      <c r="E373" s="30"/>
      <c r="F373" s="30"/>
      <c r="G373" s="30"/>
      <c r="H373" s="30"/>
      <c r="I373" s="30"/>
      <c r="J373" s="30"/>
      <c r="K373" s="30"/>
      <c r="L373" s="30"/>
      <c r="M373" s="30"/>
      <c r="N373" s="30"/>
      <c r="O373" s="30"/>
      <c r="P373" s="30"/>
      <c r="Q373" s="30"/>
      <c r="R373" s="30"/>
      <c r="S373" s="30"/>
      <c r="T373" s="30"/>
      <c r="U373" s="30"/>
      <c r="V373" s="30"/>
      <c r="W373" s="30"/>
      <c r="X373" s="32"/>
    </row>
    <row r="374" spans="1:24" x14ac:dyDescent="0.2">
      <c r="A374" s="34">
        <f t="shared" si="57"/>
        <v>0</v>
      </c>
      <c r="B374" s="34"/>
      <c r="C374" s="34"/>
      <c r="D374" s="30"/>
      <c r="E374" s="30"/>
      <c r="F374" s="30"/>
      <c r="G374" s="30"/>
      <c r="H374" s="30"/>
      <c r="I374" s="30"/>
      <c r="J374" s="30"/>
      <c r="K374" s="30"/>
      <c r="L374" s="30"/>
      <c r="M374" s="30"/>
      <c r="N374" s="30"/>
      <c r="O374" s="30"/>
      <c r="P374" s="30"/>
      <c r="Q374" s="30"/>
      <c r="R374" s="30"/>
      <c r="S374" s="30"/>
      <c r="T374" s="30"/>
      <c r="U374" s="30"/>
      <c r="V374" s="30"/>
      <c r="W374" s="30"/>
      <c r="X374" s="32"/>
    </row>
    <row r="375" spans="1:24" x14ac:dyDescent="0.2">
      <c r="A375" s="34">
        <f t="shared" si="57"/>
        <v>0</v>
      </c>
      <c r="B375" s="34"/>
      <c r="C375" s="34"/>
      <c r="D375" s="30"/>
      <c r="E375" s="30"/>
      <c r="F375" s="30"/>
      <c r="G375" s="30"/>
      <c r="H375" s="30"/>
      <c r="I375" s="30"/>
      <c r="J375" s="30"/>
      <c r="K375" s="30"/>
      <c r="L375" s="30"/>
      <c r="M375" s="30"/>
      <c r="N375" s="30"/>
      <c r="O375" s="30"/>
      <c r="P375" s="30"/>
      <c r="Q375" s="30"/>
      <c r="R375" s="30"/>
      <c r="S375" s="30"/>
      <c r="T375" s="30"/>
      <c r="U375" s="30"/>
      <c r="V375" s="30"/>
      <c r="W375" s="30"/>
      <c r="X375" s="32"/>
    </row>
    <row r="376" spans="1:24" x14ac:dyDescent="0.2">
      <c r="A376" s="34">
        <f t="shared" si="57"/>
        <v>0</v>
      </c>
      <c r="B376" s="34"/>
      <c r="C376" s="34"/>
      <c r="D376" s="30"/>
      <c r="E376" s="30"/>
      <c r="F376" s="30"/>
      <c r="G376" s="30"/>
      <c r="H376" s="30"/>
      <c r="I376" s="30"/>
      <c r="J376" s="30"/>
      <c r="K376" s="30"/>
      <c r="L376" s="30"/>
      <c r="M376" s="30"/>
      <c r="N376" s="30"/>
      <c r="O376" s="30"/>
      <c r="P376" s="30"/>
      <c r="Q376" s="30"/>
      <c r="R376" s="30"/>
      <c r="S376" s="30"/>
      <c r="T376" s="30"/>
      <c r="U376" s="30"/>
      <c r="V376" s="30"/>
      <c r="W376" s="30"/>
      <c r="X376" s="32"/>
    </row>
    <row r="377" spans="1:24" x14ac:dyDescent="0.2">
      <c r="A377" s="34">
        <f t="shared" si="57"/>
        <v>0</v>
      </c>
      <c r="B377" s="34"/>
      <c r="C377" s="34"/>
      <c r="D377" s="30"/>
      <c r="E377" s="30"/>
      <c r="F377" s="30"/>
      <c r="G377" s="30"/>
      <c r="H377" s="30"/>
      <c r="I377" s="30"/>
      <c r="J377" s="30"/>
      <c r="K377" s="30"/>
      <c r="L377" s="30"/>
      <c r="M377" s="30"/>
      <c r="N377" s="30"/>
      <c r="O377" s="30"/>
      <c r="P377" s="30"/>
      <c r="Q377" s="30"/>
      <c r="R377" s="30"/>
      <c r="S377" s="30"/>
      <c r="T377" s="30"/>
      <c r="U377" s="30"/>
      <c r="V377" s="30"/>
      <c r="W377" s="30"/>
      <c r="X377" s="32"/>
    </row>
    <row r="378" spans="1:24" x14ac:dyDescent="0.2">
      <c r="A378" s="34">
        <f t="shared" si="57"/>
        <v>0</v>
      </c>
      <c r="B378" s="34"/>
      <c r="C378" s="34"/>
      <c r="D378" s="30"/>
      <c r="E378" s="30"/>
      <c r="F378" s="30"/>
      <c r="G378" s="30"/>
      <c r="H378" s="30"/>
      <c r="I378" s="30"/>
      <c r="J378" s="30"/>
      <c r="K378" s="30"/>
      <c r="L378" s="30"/>
      <c r="M378" s="30"/>
      <c r="N378" s="30"/>
      <c r="O378" s="30"/>
      <c r="P378" s="30"/>
      <c r="Q378" s="30"/>
      <c r="R378" s="30"/>
      <c r="S378" s="30"/>
      <c r="T378" s="30"/>
      <c r="U378" s="30"/>
      <c r="V378" s="30"/>
      <c r="W378" s="30"/>
      <c r="X378" s="32"/>
    </row>
    <row r="379" spans="1:24" x14ac:dyDescent="0.2">
      <c r="A379" s="34">
        <f t="shared" si="57"/>
        <v>0</v>
      </c>
      <c r="B379" s="34"/>
      <c r="C379" s="34"/>
      <c r="D379" s="30"/>
      <c r="E379" s="30"/>
      <c r="F379" s="30"/>
      <c r="G379" s="30"/>
      <c r="H379" s="30"/>
      <c r="I379" s="30"/>
      <c r="J379" s="30"/>
      <c r="K379" s="30"/>
      <c r="L379" s="30"/>
      <c r="M379" s="30"/>
      <c r="N379" s="30"/>
      <c r="O379" s="30"/>
      <c r="P379" s="30"/>
      <c r="Q379" s="30"/>
      <c r="R379" s="30"/>
      <c r="S379" s="30"/>
      <c r="T379" s="30"/>
      <c r="U379" s="30"/>
      <c r="V379" s="30"/>
      <c r="W379" s="30"/>
      <c r="X379" s="32"/>
    </row>
    <row r="380" spans="1:24" x14ac:dyDescent="0.2">
      <c r="A380" s="34">
        <f t="shared" si="57"/>
        <v>0</v>
      </c>
      <c r="B380" s="34"/>
      <c r="C380" s="34"/>
      <c r="D380" s="30"/>
      <c r="E380" s="30"/>
      <c r="F380" s="30"/>
      <c r="G380" s="30"/>
      <c r="H380" s="30"/>
      <c r="I380" s="30"/>
      <c r="J380" s="30"/>
      <c r="K380" s="30"/>
      <c r="L380" s="30"/>
      <c r="M380" s="30"/>
      <c r="N380" s="30"/>
      <c r="O380" s="30"/>
      <c r="P380" s="30"/>
      <c r="Q380" s="30"/>
      <c r="R380" s="30"/>
      <c r="S380" s="30"/>
      <c r="T380" s="30"/>
      <c r="U380" s="30"/>
      <c r="V380" s="30"/>
      <c r="W380" s="30"/>
      <c r="X380" s="32"/>
    </row>
    <row r="381" spans="1:24" x14ac:dyDescent="0.2">
      <c r="A381" s="34">
        <f t="shared" si="57"/>
        <v>0</v>
      </c>
      <c r="B381" s="34"/>
      <c r="C381" s="34"/>
      <c r="D381" s="30"/>
      <c r="E381" s="30"/>
      <c r="F381" s="30"/>
      <c r="G381" s="30"/>
      <c r="H381" s="30"/>
      <c r="I381" s="30"/>
      <c r="J381" s="30"/>
      <c r="K381" s="30"/>
      <c r="L381" s="30"/>
      <c r="M381" s="30"/>
      <c r="N381" s="30"/>
      <c r="O381" s="30"/>
      <c r="P381" s="30"/>
      <c r="Q381" s="30"/>
      <c r="R381" s="30"/>
      <c r="S381" s="30"/>
      <c r="T381" s="30"/>
      <c r="U381" s="30"/>
      <c r="V381" s="30"/>
      <c r="W381" s="30"/>
      <c r="X381" s="32"/>
    </row>
    <row r="382" spans="1:24" x14ac:dyDescent="0.2">
      <c r="A382" s="34">
        <f t="shared" si="57"/>
        <v>0</v>
      </c>
      <c r="B382" s="34"/>
      <c r="C382" s="34"/>
      <c r="D382" s="30"/>
      <c r="E382" s="30"/>
      <c r="F382" s="30"/>
      <c r="G382" s="30"/>
      <c r="H382" s="30"/>
      <c r="I382" s="30"/>
      <c r="J382" s="30"/>
      <c r="K382" s="30"/>
      <c r="L382" s="30"/>
      <c r="M382" s="30"/>
      <c r="N382" s="30"/>
      <c r="O382" s="30"/>
      <c r="P382" s="30"/>
      <c r="Q382" s="30"/>
      <c r="R382" s="30"/>
      <c r="S382" s="30"/>
      <c r="T382" s="30"/>
      <c r="U382" s="30"/>
      <c r="V382" s="30"/>
      <c r="W382" s="30"/>
      <c r="X382" s="32"/>
    </row>
    <row r="383" spans="1:24" x14ac:dyDescent="0.2">
      <c r="A383" s="34">
        <f t="shared" si="57"/>
        <v>0</v>
      </c>
      <c r="B383" s="34"/>
      <c r="C383" s="34"/>
      <c r="D383" s="30"/>
      <c r="E383" s="30"/>
      <c r="F383" s="30"/>
      <c r="G383" s="30"/>
      <c r="H383" s="30"/>
      <c r="I383" s="30"/>
      <c r="J383" s="30"/>
      <c r="K383" s="30"/>
      <c r="L383" s="30"/>
      <c r="M383" s="30"/>
      <c r="N383" s="30"/>
      <c r="O383" s="30"/>
      <c r="P383" s="30"/>
      <c r="Q383" s="30"/>
      <c r="R383" s="30"/>
      <c r="S383" s="30"/>
      <c r="T383" s="30"/>
      <c r="U383" s="30"/>
      <c r="V383" s="30"/>
      <c r="W383" s="30"/>
      <c r="X383" s="32"/>
    </row>
    <row r="384" spans="1:24" x14ac:dyDescent="0.2">
      <c r="A384" s="34">
        <f t="shared" si="57"/>
        <v>0</v>
      </c>
      <c r="B384" s="34"/>
      <c r="C384" s="34"/>
      <c r="D384" s="30"/>
      <c r="E384" s="30"/>
      <c r="F384" s="30"/>
      <c r="G384" s="30"/>
      <c r="H384" s="30"/>
      <c r="I384" s="30"/>
      <c r="J384" s="30"/>
      <c r="K384" s="30"/>
      <c r="L384" s="30"/>
      <c r="M384" s="30"/>
      <c r="N384" s="30"/>
      <c r="O384" s="30"/>
      <c r="P384" s="30"/>
      <c r="Q384" s="30"/>
      <c r="R384" s="30"/>
      <c r="S384" s="30"/>
      <c r="T384" s="30"/>
      <c r="U384" s="30"/>
      <c r="V384" s="30"/>
      <c r="W384" s="30"/>
      <c r="X384" s="32"/>
    </row>
    <row r="385" spans="1:24" x14ac:dyDescent="0.2">
      <c r="A385" s="34">
        <f t="shared" si="57"/>
        <v>0</v>
      </c>
      <c r="B385" s="34"/>
      <c r="C385" s="34"/>
      <c r="D385" s="30"/>
      <c r="E385" s="30"/>
      <c r="F385" s="30"/>
      <c r="G385" s="30"/>
      <c r="H385" s="30"/>
      <c r="I385" s="30"/>
      <c r="J385" s="30"/>
      <c r="K385" s="30"/>
      <c r="L385" s="30"/>
      <c r="M385" s="30"/>
      <c r="N385" s="30"/>
      <c r="O385" s="30"/>
      <c r="P385" s="30"/>
      <c r="Q385" s="30"/>
      <c r="R385" s="30"/>
      <c r="S385" s="30"/>
      <c r="T385" s="30"/>
      <c r="U385" s="30"/>
      <c r="V385" s="30"/>
      <c r="W385" s="30"/>
      <c r="X385" s="32"/>
    </row>
    <row r="386" spans="1:24" x14ac:dyDescent="0.2">
      <c r="A386" s="34">
        <f t="shared" si="57"/>
        <v>0</v>
      </c>
      <c r="B386" s="34"/>
      <c r="C386" s="34"/>
      <c r="D386" s="30"/>
      <c r="E386" s="30"/>
      <c r="F386" s="30"/>
      <c r="G386" s="30"/>
      <c r="H386" s="30"/>
      <c r="I386" s="30"/>
      <c r="J386" s="30"/>
      <c r="K386" s="30"/>
      <c r="L386" s="30"/>
      <c r="M386" s="30"/>
      <c r="N386" s="30"/>
      <c r="O386" s="30"/>
      <c r="P386" s="30"/>
      <c r="Q386" s="30"/>
      <c r="R386" s="30"/>
      <c r="S386" s="30"/>
      <c r="T386" s="30"/>
      <c r="U386" s="30"/>
      <c r="V386" s="30"/>
      <c r="W386" s="30"/>
      <c r="X386" s="32"/>
    </row>
    <row r="387" spans="1:24" x14ac:dyDescent="0.2">
      <c r="A387" s="34">
        <f t="shared" si="57"/>
        <v>0</v>
      </c>
      <c r="B387" s="34"/>
      <c r="C387" s="34"/>
      <c r="D387" s="30"/>
      <c r="E387" s="30"/>
      <c r="F387" s="30"/>
      <c r="G387" s="30"/>
      <c r="H387" s="30"/>
      <c r="I387" s="30"/>
      <c r="J387" s="30"/>
      <c r="K387" s="30"/>
      <c r="L387" s="30"/>
      <c r="M387" s="30"/>
      <c r="N387" s="30"/>
      <c r="O387" s="30"/>
      <c r="P387" s="30"/>
      <c r="Q387" s="30"/>
      <c r="R387" s="30"/>
      <c r="S387" s="30"/>
      <c r="T387" s="30"/>
      <c r="U387" s="30"/>
      <c r="V387" s="30"/>
      <c r="W387" s="30"/>
      <c r="X387" s="32"/>
    </row>
    <row r="388" spans="1:24" x14ac:dyDescent="0.2">
      <c r="A388" s="34">
        <f t="shared" si="57"/>
        <v>0</v>
      </c>
      <c r="B388" s="34"/>
      <c r="C388" s="34"/>
      <c r="D388" s="30"/>
      <c r="E388" s="30"/>
      <c r="F388" s="30"/>
      <c r="G388" s="30"/>
      <c r="H388" s="30"/>
      <c r="I388" s="30"/>
      <c r="J388" s="30"/>
      <c r="K388" s="30"/>
      <c r="L388" s="30"/>
      <c r="M388" s="30"/>
      <c r="N388" s="30"/>
      <c r="O388" s="30"/>
      <c r="P388" s="30"/>
      <c r="Q388" s="30"/>
      <c r="R388" s="30"/>
      <c r="S388" s="30"/>
      <c r="T388" s="30"/>
      <c r="U388" s="30"/>
      <c r="V388" s="30"/>
      <c r="W388" s="30"/>
      <c r="X388" s="32"/>
    </row>
    <row r="389" spans="1:24" x14ac:dyDescent="0.2">
      <c r="A389" s="34">
        <f t="shared" si="57"/>
        <v>0</v>
      </c>
      <c r="B389" s="34"/>
      <c r="C389" s="34"/>
      <c r="D389" s="30"/>
      <c r="E389" s="30"/>
      <c r="F389" s="30"/>
      <c r="G389" s="30"/>
      <c r="H389" s="30"/>
      <c r="I389" s="30"/>
      <c r="J389" s="30"/>
      <c r="K389" s="30"/>
      <c r="L389" s="30"/>
      <c r="M389" s="30"/>
      <c r="N389" s="30"/>
      <c r="O389" s="30"/>
      <c r="P389" s="30"/>
      <c r="Q389" s="30"/>
      <c r="R389" s="30"/>
      <c r="S389" s="30"/>
      <c r="T389" s="30"/>
      <c r="U389" s="30"/>
      <c r="V389" s="30"/>
      <c r="W389" s="30"/>
      <c r="X389" s="32"/>
    </row>
    <row r="390" spans="1:24" x14ac:dyDescent="0.2">
      <c r="A390" s="34">
        <f t="shared" si="57"/>
        <v>0</v>
      </c>
      <c r="B390" s="34"/>
      <c r="C390" s="34"/>
      <c r="D390" s="30"/>
      <c r="E390" s="30"/>
      <c r="F390" s="30"/>
      <c r="G390" s="30"/>
      <c r="H390" s="30"/>
      <c r="I390" s="30"/>
      <c r="J390" s="30"/>
      <c r="K390" s="30"/>
      <c r="L390" s="30"/>
      <c r="M390" s="30"/>
      <c r="N390" s="30"/>
      <c r="O390" s="30"/>
      <c r="P390" s="30"/>
      <c r="Q390" s="30"/>
      <c r="R390" s="30"/>
      <c r="S390" s="30"/>
      <c r="T390" s="30"/>
      <c r="U390" s="30"/>
      <c r="V390" s="30"/>
      <c r="W390" s="30"/>
      <c r="X390" s="32"/>
    </row>
    <row r="391" spans="1:24" x14ac:dyDescent="0.2">
      <c r="A391" s="34">
        <f t="shared" si="57"/>
        <v>0</v>
      </c>
      <c r="B391" s="34"/>
      <c r="C391" s="34"/>
      <c r="D391" s="30"/>
      <c r="E391" s="30"/>
      <c r="F391" s="30"/>
      <c r="G391" s="30"/>
      <c r="H391" s="30"/>
      <c r="I391" s="30"/>
      <c r="J391" s="30"/>
      <c r="K391" s="30"/>
      <c r="L391" s="30"/>
      <c r="M391" s="30"/>
      <c r="N391" s="30"/>
      <c r="O391" s="30"/>
      <c r="P391" s="30"/>
      <c r="Q391" s="30"/>
      <c r="R391" s="30"/>
      <c r="S391" s="30"/>
      <c r="T391" s="30"/>
      <c r="U391" s="30"/>
      <c r="V391" s="30"/>
      <c r="W391" s="30"/>
      <c r="X391" s="32"/>
    </row>
    <row r="392" spans="1:24" x14ac:dyDescent="0.2">
      <c r="A392" s="34">
        <f t="shared" si="57"/>
        <v>0</v>
      </c>
      <c r="B392" s="34"/>
      <c r="C392" s="34"/>
      <c r="D392" s="30"/>
      <c r="E392" s="30"/>
      <c r="F392" s="30"/>
      <c r="G392" s="30"/>
      <c r="H392" s="30"/>
      <c r="I392" s="30"/>
      <c r="J392" s="30"/>
      <c r="K392" s="30"/>
      <c r="L392" s="30"/>
      <c r="M392" s="30"/>
      <c r="N392" s="30"/>
      <c r="O392" s="30"/>
      <c r="P392" s="30"/>
      <c r="Q392" s="30"/>
      <c r="R392" s="30"/>
      <c r="S392" s="30"/>
      <c r="T392" s="30"/>
      <c r="U392" s="30"/>
      <c r="V392" s="30"/>
      <c r="W392" s="30"/>
      <c r="X392" s="32"/>
    </row>
    <row r="393" spans="1:24" x14ac:dyDescent="0.2">
      <c r="A393" s="34">
        <f t="shared" si="57"/>
        <v>0</v>
      </c>
      <c r="B393" s="34"/>
      <c r="C393" s="34"/>
      <c r="D393" s="30"/>
      <c r="E393" s="30"/>
      <c r="F393" s="30"/>
      <c r="G393" s="30"/>
      <c r="H393" s="30"/>
      <c r="I393" s="30"/>
      <c r="J393" s="30"/>
      <c r="K393" s="30"/>
      <c r="L393" s="30"/>
      <c r="M393" s="30"/>
      <c r="N393" s="30"/>
      <c r="O393" s="30"/>
      <c r="P393" s="30"/>
      <c r="Q393" s="30"/>
      <c r="R393" s="30"/>
      <c r="S393" s="30"/>
      <c r="T393" s="30"/>
      <c r="U393" s="30"/>
      <c r="V393" s="30"/>
      <c r="W393" s="30"/>
      <c r="X393" s="32"/>
    </row>
    <row r="394" spans="1:24" x14ac:dyDescent="0.2">
      <c r="A394" s="34">
        <f t="shared" si="57"/>
        <v>0</v>
      </c>
      <c r="B394" s="34"/>
      <c r="C394" s="34"/>
      <c r="D394" s="30"/>
      <c r="E394" s="30"/>
      <c r="F394" s="30"/>
      <c r="G394" s="30"/>
      <c r="H394" s="30"/>
      <c r="I394" s="30"/>
      <c r="J394" s="30"/>
      <c r="K394" s="30"/>
      <c r="L394" s="30"/>
      <c r="M394" s="30"/>
      <c r="N394" s="30"/>
      <c r="O394" s="30"/>
      <c r="P394" s="30"/>
      <c r="Q394" s="30"/>
      <c r="R394" s="30"/>
      <c r="S394" s="30"/>
      <c r="T394" s="30"/>
      <c r="U394" s="30"/>
      <c r="V394" s="30"/>
      <c r="W394" s="30"/>
      <c r="X394" s="32"/>
    </row>
    <row r="395" spans="1:24" x14ac:dyDescent="0.2">
      <c r="A395" s="34">
        <f t="shared" si="57"/>
        <v>0</v>
      </c>
      <c r="B395" s="34"/>
      <c r="C395" s="34"/>
      <c r="D395" s="30"/>
      <c r="E395" s="30"/>
      <c r="F395" s="30"/>
      <c r="G395" s="30"/>
      <c r="H395" s="30"/>
      <c r="I395" s="30"/>
      <c r="J395" s="30"/>
      <c r="K395" s="30"/>
      <c r="L395" s="30"/>
      <c r="M395" s="30"/>
      <c r="N395" s="30"/>
      <c r="O395" s="30"/>
      <c r="P395" s="30"/>
      <c r="Q395" s="30"/>
      <c r="R395" s="30"/>
      <c r="S395" s="30"/>
      <c r="T395" s="30"/>
      <c r="U395" s="30"/>
      <c r="V395" s="30"/>
      <c r="W395" s="30"/>
      <c r="X395" s="32"/>
    </row>
    <row r="396" spans="1:24" x14ac:dyDescent="0.2">
      <c r="A396" s="34">
        <f t="shared" si="57"/>
        <v>0</v>
      </c>
      <c r="B396" s="34"/>
      <c r="C396" s="34"/>
      <c r="D396" s="30"/>
      <c r="E396" s="30"/>
      <c r="F396" s="30"/>
      <c r="G396" s="30"/>
      <c r="H396" s="30"/>
      <c r="I396" s="30"/>
      <c r="J396" s="30"/>
      <c r="K396" s="30"/>
      <c r="L396" s="30"/>
      <c r="M396" s="30"/>
      <c r="N396" s="30"/>
      <c r="O396" s="30"/>
      <c r="P396" s="30"/>
      <c r="Q396" s="30"/>
      <c r="R396" s="30"/>
      <c r="S396" s="30"/>
      <c r="T396" s="30"/>
      <c r="U396" s="30"/>
      <c r="V396" s="30"/>
      <c r="W396" s="30"/>
      <c r="X396" s="32"/>
    </row>
    <row r="397" spans="1:24" x14ac:dyDescent="0.2">
      <c r="A397" s="34">
        <f t="shared" si="57"/>
        <v>0</v>
      </c>
      <c r="B397" s="34"/>
      <c r="C397" s="34"/>
      <c r="D397" s="30"/>
      <c r="E397" s="30"/>
      <c r="F397" s="30"/>
      <c r="G397" s="30"/>
      <c r="H397" s="30"/>
      <c r="I397" s="30"/>
      <c r="J397" s="30"/>
      <c r="K397" s="30"/>
      <c r="L397" s="30"/>
      <c r="M397" s="30"/>
      <c r="N397" s="30"/>
      <c r="O397" s="30"/>
      <c r="P397" s="30"/>
      <c r="Q397" s="30"/>
      <c r="R397" s="30"/>
      <c r="S397" s="30"/>
      <c r="T397" s="30"/>
      <c r="U397" s="30"/>
      <c r="V397" s="30"/>
      <c r="W397" s="30"/>
      <c r="X397" s="32"/>
    </row>
    <row r="398" spans="1:24" x14ac:dyDescent="0.2">
      <c r="A398" s="34">
        <f t="shared" si="57"/>
        <v>0</v>
      </c>
      <c r="B398" s="34"/>
      <c r="C398" s="34"/>
      <c r="D398" s="30"/>
      <c r="E398" s="30"/>
      <c r="F398" s="30"/>
      <c r="G398" s="30"/>
      <c r="H398" s="30"/>
      <c r="I398" s="30"/>
      <c r="J398" s="30"/>
      <c r="K398" s="30"/>
      <c r="L398" s="30"/>
      <c r="M398" s="30"/>
      <c r="N398" s="30"/>
      <c r="O398" s="30"/>
      <c r="P398" s="30"/>
      <c r="Q398" s="30"/>
      <c r="R398" s="30"/>
      <c r="S398" s="30"/>
      <c r="T398" s="30"/>
      <c r="U398" s="30"/>
      <c r="V398" s="30"/>
      <c r="W398" s="30"/>
      <c r="X398" s="32"/>
    </row>
    <row r="399" spans="1:24" x14ac:dyDescent="0.2">
      <c r="A399" s="34">
        <f t="shared" ref="A399:A462" si="58">IF(A398=0,0,IF(A398=" ","",IF(A398-1&gt;0,A398-1,0)))</f>
        <v>0</v>
      </c>
      <c r="B399" s="34"/>
      <c r="C399" s="34"/>
      <c r="D399" s="30"/>
      <c r="E399" s="30"/>
      <c r="F399" s="30"/>
      <c r="G399" s="30"/>
      <c r="H399" s="30"/>
      <c r="I399" s="30"/>
      <c r="J399" s="30"/>
      <c r="K399" s="30"/>
      <c r="L399" s="30"/>
      <c r="M399" s="30"/>
      <c r="N399" s="30"/>
      <c r="O399" s="30"/>
      <c r="P399" s="30"/>
      <c r="Q399" s="30"/>
      <c r="R399" s="30"/>
      <c r="S399" s="30"/>
      <c r="T399" s="30"/>
      <c r="U399" s="30"/>
      <c r="V399" s="30"/>
      <c r="W399" s="30"/>
      <c r="X399" s="32"/>
    </row>
    <row r="400" spans="1:24" x14ac:dyDescent="0.2">
      <c r="A400" s="34">
        <f t="shared" si="58"/>
        <v>0</v>
      </c>
      <c r="B400" s="34"/>
      <c r="C400" s="34"/>
      <c r="D400" s="30"/>
      <c r="E400" s="30"/>
      <c r="F400" s="30"/>
      <c r="G400" s="30"/>
      <c r="H400" s="30"/>
      <c r="I400" s="30"/>
      <c r="J400" s="30"/>
      <c r="K400" s="30"/>
      <c r="L400" s="30"/>
      <c r="M400" s="30"/>
      <c r="N400" s="30"/>
      <c r="O400" s="30"/>
      <c r="P400" s="30"/>
      <c r="Q400" s="30"/>
      <c r="R400" s="30"/>
      <c r="S400" s="30"/>
      <c r="T400" s="30"/>
      <c r="U400" s="30"/>
      <c r="V400" s="30"/>
      <c r="W400" s="30"/>
      <c r="X400" s="32"/>
    </row>
    <row r="401" spans="1:24" x14ac:dyDescent="0.2">
      <c r="A401" s="34">
        <f t="shared" si="58"/>
        <v>0</v>
      </c>
      <c r="B401" s="34"/>
      <c r="C401" s="34"/>
      <c r="D401" s="30"/>
      <c r="E401" s="30"/>
      <c r="F401" s="30"/>
      <c r="G401" s="30"/>
      <c r="H401" s="30"/>
      <c r="I401" s="30"/>
      <c r="J401" s="30"/>
      <c r="K401" s="30"/>
      <c r="L401" s="30"/>
      <c r="M401" s="30"/>
      <c r="N401" s="30"/>
      <c r="O401" s="30"/>
      <c r="P401" s="30"/>
      <c r="Q401" s="30"/>
      <c r="R401" s="30"/>
      <c r="S401" s="30"/>
      <c r="T401" s="30"/>
      <c r="U401" s="30"/>
      <c r="V401" s="30"/>
      <c r="W401" s="30"/>
      <c r="X401" s="32"/>
    </row>
    <row r="402" spans="1:24" x14ac:dyDescent="0.2">
      <c r="A402" s="34">
        <f t="shared" si="58"/>
        <v>0</v>
      </c>
      <c r="B402" s="34"/>
      <c r="C402" s="34"/>
      <c r="D402" s="30"/>
      <c r="E402" s="30"/>
      <c r="F402" s="30"/>
      <c r="G402" s="30"/>
      <c r="H402" s="30"/>
      <c r="I402" s="30"/>
      <c r="J402" s="30"/>
      <c r="K402" s="30"/>
      <c r="L402" s="30"/>
      <c r="M402" s="30"/>
      <c r="N402" s="30"/>
      <c r="O402" s="30"/>
      <c r="P402" s="30"/>
      <c r="Q402" s="30"/>
      <c r="R402" s="30"/>
      <c r="S402" s="30"/>
      <c r="T402" s="30"/>
      <c r="U402" s="30"/>
      <c r="V402" s="30"/>
      <c r="W402" s="30"/>
      <c r="X402" s="32"/>
    </row>
    <row r="403" spans="1:24" x14ac:dyDescent="0.2">
      <c r="A403" s="34">
        <f t="shared" si="58"/>
        <v>0</v>
      </c>
      <c r="B403" s="34"/>
      <c r="C403" s="34"/>
      <c r="D403" s="30"/>
      <c r="E403" s="30"/>
      <c r="F403" s="30"/>
      <c r="G403" s="30"/>
      <c r="H403" s="30"/>
      <c r="I403" s="30"/>
      <c r="J403" s="30"/>
      <c r="K403" s="30"/>
      <c r="L403" s="30"/>
      <c r="M403" s="30"/>
      <c r="N403" s="30"/>
      <c r="O403" s="30"/>
      <c r="P403" s="30"/>
      <c r="Q403" s="30"/>
      <c r="R403" s="30"/>
      <c r="S403" s="30"/>
      <c r="T403" s="30"/>
      <c r="U403" s="30"/>
      <c r="V403" s="30"/>
      <c r="W403" s="30"/>
      <c r="X403" s="32"/>
    </row>
    <row r="404" spans="1:24" x14ac:dyDescent="0.2">
      <c r="A404" s="34">
        <f t="shared" si="58"/>
        <v>0</v>
      </c>
      <c r="B404" s="34"/>
      <c r="C404" s="34"/>
      <c r="D404" s="30"/>
      <c r="E404" s="30"/>
      <c r="F404" s="30"/>
      <c r="G404" s="30"/>
      <c r="H404" s="30"/>
      <c r="I404" s="30"/>
      <c r="J404" s="30"/>
      <c r="K404" s="30"/>
      <c r="L404" s="30"/>
      <c r="M404" s="30"/>
      <c r="N404" s="30"/>
      <c r="O404" s="30"/>
      <c r="P404" s="30"/>
      <c r="Q404" s="30"/>
      <c r="R404" s="30"/>
      <c r="S404" s="30"/>
      <c r="T404" s="30"/>
      <c r="U404" s="30"/>
      <c r="V404" s="30"/>
      <c r="W404" s="30"/>
      <c r="X404" s="32"/>
    </row>
    <row r="405" spans="1:24" x14ac:dyDescent="0.2">
      <c r="A405" s="34">
        <f t="shared" si="58"/>
        <v>0</v>
      </c>
      <c r="B405" s="34"/>
      <c r="C405" s="34"/>
      <c r="D405" s="30"/>
      <c r="E405" s="30"/>
      <c r="F405" s="30"/>
      <c r="G405" s="30"/>
      <c r="H405" s="30"/>
      <c r="I405" s="30"/>
      <c r="J405" s="30"/>
      <c r="K405" s="30"/>
      <c r="L405" s="30"/>
      <c r="M405" s="30"/>
      <c r="N405" s="30"/>
      <c r="O405" s="30"/>
      <c r="P405" s="30"/>
      <c r="Q405" s="30"/>
      <c r="R405" s="30"/>
      <c r="S405" s="30"/>
      <c r="T405" s="30"/>
      <c r="U405" s="30"/>
      <c r="V405" s="30"/>
      <c r="W405" s="30"/>
      <c r="X405" s="32"/>
    </row>
    <row r="406" spans="1:24" x14ac:dyDescent="0.2">
      <c r="A406" s="34">
        <f t="shared" si="58"/>
        <v>0</v>
      </c>
      <c r="B406" s="34"/>
      <c r="C406" s="34"/>
      <c r="D406" s="30"/>
      <c r="E406" s="30"/>
      <c r="F406" s="30"/>
      <c r="G406" s="30"/>
      <c r="H406" s="30"/>
      <c r="I406" s="30"/>
      <c r="J406" s="30"/>
      <c r="K406" s="30"/>
      <c r="L406" s="30"/>
      <c r="M406" s="30"/>
      <c r="N406" s="30"/>
      <c r="O406" s="30"/>
      <c r="P406" s="30"/>
      <c r="Q406" s="30"/>
      <c r="R406" s="30"/>
      <c r="S406" s="30"/>
      <c r="T406" s="30"/>
      <c r="U406" s="30"/>
      <c r="V406" s="30"/>
      <c r="W406" s="30"/>
      <c r="X406" s="32"/>
    </row>
    <row r="407" spans="1:24" x14ac:dyDescent="0.2">
      <c r="A407" s="34">
        <f t="shared" si="58"/>
        <v>0</v>
      </c>
      <c r="B407" s="34"/>
      <c r="C407" s="34"/>
      <c r="D407" s="30"/>
      <c r="E407" s="30"/>
      <c r="F407" s="30"/>
      <c r="G407" s="30"/>
      <c r="H407" s="30"/>
      <c r="I407" s="30"/>
      <c r="J407" s="30"/>
      <c r="K407" s="30"/>
      <c r="L407" s="30"/>
      <c r="M407" s="30"/>
      <c r="N407" s="30"/>
      <c r="O407" s="30"/>
      <c r="P407" s="30"/>
      <c r="Q407" s="30"/>
      <c r="R407" s="30"/>
      <c r="S407" s="30"/>
      <c r="T407" s="30"/>
      <c r="U407" s="30"/>
      <c r="V407" s="30"/>
      <c r="W407" s="30"/>
      <c r="X407" s="32"/>
    </row>
    <row r="408" spans="1:24" x14ac:dyDescent="0.2">
      <c r="A408" s="34">
        <f t="shared" si="58"/>
        <v>0</v>
      </c>
      <c r="B408" s="34"/>
      <c r="C408" s="34"/>
      <c r="D408" s="30"/>
      <c r="E408" s="30"/>
      <c r="F408" s="30"/>
      <c r="G408" s="30"/>
      <c r="H408" s="30"/>
      <c r="I408" s="30"/>
      <c r="J408" s="30"/>
      <c r="K408" s="30"/>
      <c r="L408" s="30"/>
      <c r="M408" s="30"/>
      <c r="N408" s="30"/>
      <c r="O408" s="30"/>
      <c r="P408" s="30"/>
      <c r="Q408" s="30"/>
      <c r="R408" s="30"/>
      <c r="S408" s="30"/>
      <c r="T408" s="30"/>
      <c r="U408" s="30"/>
      <c r="V408" s="30"/>
      <c r="W408" s="30"/>
      <c r="X408" s="32"/>
    </row>
    <row r="409" spans="1:24" x14ac:dyDescent="0.2">
      <c r="A409" s="34">
        <f t="shared" si="58"/>
        <v>0</v>
      </c>
      <c r="B409" s="34"/>
      <c r="C409" s="34"/>
      <c r="D409" s="30"/>
      <c r="E409" s="30"/>
      <c r="F409" s="30"/>
      <c r="G409" s="30"/>
      <c r="H409" s="30"/>
      <c r="I409" s="30"/>
      <c r="J409" s="30"/>
      <c r="K409" s="30"/>
      <c r="L409" s="30"/>
      <c r="M409" s="30"/>
      <c r="N409" s="30"/>
      <c r="O409" s="30"/>
      <c r="P409" s="30"/>
      <c r="Q409" s="30"/>
      <c r="R409" s="30"/>
      <c r="S409" s="30"/>
      <c r="T409" s="30"/>
      <c r="U409" s="30"/>
      <c r="V409" s="30"/>
      <c r="W409" s="30"/>
      <c r="X409" s="32"/>
    </row>
    <row r="410" spans="1:24" x14ac:dyDescent="0.2">
      <c r="A410" s="34">
        <f t="shared" si="58"/>
        <v>0</v>
      </c>
      <c r="B410" s="34"/>
      <c r="C410" s="34"/>
      <c r="D410" s="30"/>
      <c r="E410" s="30"/>
      <c r="F410" s="30"/>
      <c r="G410" s="30"/>
      <c r="H410" s="30"/>
      <c r="I410" s="30"/>
      <c r="J410" s="30"/>
      <c r="K410" s="30"/>
      <c r="L410" s="30"/>
      <c r="M410" s="30"/>
      <c r="N410" s="30"/>
      <c r="O410" s="30"/>
      <c r="P410" s="30"/>
      <c r="Q410" s="30"/>
      <c r="R410" s="30"/>
      <c r="S410" s="30"/>
      <c r="T410" s="30"/>
      <c r="U410" s="30"/>
      <c r="V410" s="30"/>
      <c r="W410" s="30"/>
      <c r="X410" s="32"/>
    </row>
    <row r="411" spans="1:24" x14ac:dyDescent="0.2">
      <c r="A411" s="34">
        <f t="shared" si="58"/>
        <v>0</v>
      </c>
      <c r="B411" s="34"/>
      <c r="C411" s="34"/>
      <c r="D411" s="30"/>
      <c r="E411" s="30"/>
      <c r="F411" s="30"/>
      <c r="G411" s="30"/>
      <c r="H411" s="30"/>
      <c r="I411" s="30"/>
      <c r="J411" s="30"/>
      <c r="K411" s="30"/>
      <c r="L411" s="30"/>
      <c r="M411" s="30"/>
      <c r="N411" s="30"/>
      <c r="O411" s="30"/>
      <c r="P411" s="30"/>
      <c r="Q411" s="30"/>
      <c r="R411" s="30"/>
      <c r="S411" s="30"/>
      <c r="T411" s="30"/>
      <c r="U411" s="30"/>
      <c r="V411" s="30"/>
      <c r="W411" s="30"/>
      <c r="X411" s="32"/>
    </row>
    <row r="412" spans="1:24" x14ac:dyDescent="0.2">
      <c r="A412" s="34">
        <f t="shared" si="58"/>
        <v>0</v>
      </c>
      <c r="B412" s="34"/>
      <c r="C412" s="34"/>
      <c r="D412" s="30"/>
      <c r="E412" s="30"/>
      <c r="F412" s="30"/>
      <c r="G412" s="30"/>
      <c r="H412" s="30"/>
      <c r="I412" s="30"/>
      <c r="J412" s="30"/>
      <c r="K412" s="30"/>
      <c r="L412" s="30"/>
      <c r="M412" s="30"/>
      <c r="N412" s="30"/>
      <c r="O412" s="30"/>
      <c r="P412" s="30"/>
      <c r="Q412" s="30"/>
      <c r="R412" s="30"/>
      <c r="S412" s="30"/>
      <c r="T412" s="30"/>
      <c r="U412" s="30"/>
      <c r="V412" s="30"/>
      <c r="W412" s="30"/>
      <c r="X412" s="32"/>
    </row>
    <row r="413" spans="1:24" x14ac:dyDescent="0.2">
      <c r="A413" s="34">
        <f t="shared" si="58"/>
        <v>0</v>
      </c>
      <c r="B413" s="34"/>
      <c r="C413" s="34"/>
      <c r="D413" s="30"/>
      <c r="E413" s="30"/>
      <c r="F413" s="30"/>
      <c r="G413" s="30"/>
      <c r="H413" s="30"/>
      <c r="I413" s="30"/>
      <c r="J413" s="30"/>
      <c r="K413" s="30"/>
      <c r="L413" s="30"/>
      <c r="M413" s="30"/>
      <c r="N413" s="30"/>
      <c r="O413" s="30"/>
      <c r="P413" s="30"/>
      <c r="Q413" s="30"/>
      <c r="R413" s="30"/>
      <c r="S413" s="30"/>
      <c r="T413" s="30"/>
      <c r="U413" s="30"/>
      <c r="V413" s="30"/>
      <c r="W413" s="30"/>
      <c r="X413" s="32"/>
    </row>
    <row r="414" spans="1:24" x14ac:dyDescent="0.2">
      <c r="A414" s="34">
        <f t="shared" si="58"/>
        <v>0</v>
      </c>
      <c r="B414" s="34"/>
      <c r="C414" s="34"/>
      <c r="D414" s="30"/>
      <c r="E414" s="30"/>
      <c r="F414" s="30"/>
      <c r="G414" s="30"/>
      <c r="H414" s="30"/>
      <c r="I414" s="30"/>
      <c r="J414" s="30"/>
      <c r="K414" s="30"/>
      <c r="L414" s="30"/>
      <c r="M414" s="30"/>
      <c r="N414" s="30"/>
      <c r="O414" s="30"/>
      <c r="P414" s="30"/>
      <c r="Q414" s="30"/>
      <c r="R414" s="30"/>
      <c r="S414" s="30"/>
      <c r="T414" s="30"/>
      <c r="U414" s="30"/>
      <c r="V414" s="30"/>
      <c r="W414" s="30"/>
      <c r="X414" s="32"/>
    </row>
    <row r="415" spans="1:24" x14ac:dyDescent="0.2">
      <c r="A415" s="34">
        <f t="shared" si="58"/>
        <v>0</v>
      </c>
      <c r="B415" s="34"/>
      <c r="C415" s="34"/>
      <c r="D415" s="30"/>
      <c r="E415" s="30"/>
      <c r="F415" s="30"/>
      <c r="G415" s="30"/>
      <c r="H415" s="30"/>
      <c r="I415" s="30"/>
      <c r="J415" s="30"/>
      <c r="K415" s="30"/>
      <c r="L415" s="30"/>
      <c r="M415" s="30"/>
      <c r="N415" s="30"/>
      <c r="O415" s="30"/>
      <c r="P415" s="30"/>
      <c r="Q415" s="30"/>
      <c r="R415" s="30"/>
      <c r="S415" s="30"/>
      <c r="T415" s="30"/>
      <c r="U415" s="30"/>
      <c r="V415" s="30"/>
      <c r="W415" s="30"/>
      <c r="X415" s="32"/>
    </row>
    <row r="416" spans="1:24" x14ac:dyDescent="0.2">
      <c r="A416" s="34">
        <f t="shared" si="58"/>
        <v>0</v>
      </c>
      <c r="B416" s="34"/>
      <c r="C416" s="34"/>
      <c r="D416" s="30"/>
      <c r="E416" s="30"/>
      <c r="F416" s="30"/>
      <c r="G416" s="30"/>
      <c r="H416" s="30"/>
      <c r="I416" s="30"/>
      <c r="J416" s="30"/>
      <c r="K416" s="30"/>
      <c r="L416" s="30"/>
      <c r="M416" s="30"/>
      <c r="N416" s="30"/>
      <c r="O416" s="30"/>
      <c r="P416" s="30"/>
      <c r="Q416" s="30"/>
      <c r="R416" s="30"/>
      <c r="S416" s="30"/>
      <c r="T416" s="30"/>
      <c r="U416" s="30"/>
      <c r="V416" s="30"/>
      <c r="W416" s="30"/>
      <c r="X416" s="32"/>
    </row>
    <row r="417" spans="1:24" x14ac:dyDescent="0.2">
      <c r="A417" s="34">
        <f t="shared" si="58"/>
        <v>0</v>
      </c>
      <c r="B417" s="34"/>
      <c r="C417" s="34"/>
      <c r="D417" s="30"/>
      <c r="E417" s="30"/>
      <c r="F417" s="30"/>
      <c r="G417" s="30"/>
      <c r="H417" s="30"/>
      <c r="I417" s="30"/>
      <c r="J417" s="30"/>
      <c r="K417" s="30"/>
      <c r="L417" s="30"/>
      <c r="M417" s="30"/>
      <c r="N417" s="30"/>
      <c r="O417" s="30"/>
      <c r="P417" s="30"/>
      <c r="Q417" s="30"/>
      <c r="R417" s="30"/>
      <c r="S417" s="30"/>
      <c r="T417" s="30"/>
      <c r="U417" s="30"/>
      <c r="V417" s="30"/>
      <c r="W417" s="30"/>
      <c r="X417" s="32"/>
    </row>
    <row r="418" spans="1:24" x14ac:dyDescent="0.2">
      <c r="A418" s="34">
        <f t="shared" si="58"/>
        <v>0</v>
      </c>
      <c r="B418" s="34"/>
      <c r="C418" s="34"/>
      <c r="D418" s="30"/>
      <c r="E418" s="30"/>
      <c r="F418" s="30"/>
      <c r="G418" s="30"/>
      <c r="H418" s="30"/>
      <c r="I418" s="30"/>
      <c r="J418" s="30"/>
      <c r="K418" s="30"/>
      <c r="L418" s="30"/>
      <c r="M418" s="30"/>
      <c r="N418" s="30"/>
      <c r="O418" s="30"/>
      <c r="P418" s="30"/>
      <c r="Q418" s="30"/>
      <c r="R418" s="30"/>
      <c r="S418" s="30"/>
      <c r="T418" s="30"/>
      <c r="U418" s="30"/>
      <c r="V418" s="30"/>
      <c r="W418" s="30"/>
      <c r="X418" s="32"/>
    </row>
    <row r="419" spans="1:24" x14ac:dyDescent="0.2">
      <c r="A419" s="34">
        <f t="shared" si="58"/>
        <v>0</v>
      </c>
      <c r="B419" s="34"/>
      <c r="C419" s="34"/>
      <c r="D419" s="30"/>
      <c r="E419" s="30"/>
      <c r="F419" s="30"/>
      <c r="G419" s="30"/>
      <c r="H419" s="30"/>
      <c r="I419" s="30"/>
      <c r="J419" s="30"/>
      <c r="K419" s="30"/>
      <c r="L419" s="30"/>
      <c r="M419" s="30"/>
      <c r="N419" s="30"/>
      <c r="O419" s="30"/>
      <c r="P419" s="30"/>
      <c r="Q419" s="30"/>
      <c r="R419" s="30"/>
      <c r="S419" s="30"/>
      <c r="T419" s="30"/>
      <c r="U419" s="30"/>
      <c r="V419" s="30"/>
      <c r="W419" s="30"/>
      <c r="X419" s="32"/>
    </row>
    <row r="420" spans="1:24" x14ac:dyDescent="0.2">
      <c r="A420" s="34">
        <f t="shared" si="58"/>
        <v>0</v>
      </c>
      <c r="B420" s="34"/>
      <c r="C420" s="34"/>
      <c r="D420" s="30"/>
      <c r="E420" s="30"/>
      <c r="F420" s="30"/>
      <c r="G420" s="30"/>
      <c r="H420" s="30"/>
      <c r="I420" s="30"/>
      <c r="J420" s="30"/>
      <c r="K420" s="30"/>
      <c r="L420" s="30"/>
      <c r="M420" s="30"/>
      <c r="N420" s="30"/>
      <c r="O420" s="30"/>
      <c r="P420" s="30"/>
      <c r="Q420" s="30"/>
      <c r="R420" s="30"/>
      <c r="S420" s="30"/>
      <c r="T420" s="30"/>
      <c r="U420" s="30"/>
      <c r="V420" s="30"/>
      <c r="W420" s="30"/>
      <c r="X420" s="32"/>
    </row>
    <row r="421" spans="1:24" x14ac:dyDescent="0.2">
      <c r="A421" s="34">
        <f t="shared" si="58"/>
        <v>0</v>
      </c>
      <c r="B421" s="34"/>
      <c r="C421" s="34"/>
      <c r="D421" s="30"/>
      <c r="E421" s="30"/>
      <c r="F421" s="30"/>
      <c r="G421" s="30"/>
      <c r="H421" s="30"/>
      <c r="I421" s="30"/>
      <c r="J421" s="30"/>
      <c r="K421" s="30"/>
      <c r="L421" s="30"/>
      <c r="M421" s="30"/>
      <c r="N421" s="30"/>
      <c r="O421" s="30"/>
      <c r="P421" s="30"/>
      <c r="Q421" s="30"/>
      <c r="R421" s="30"/>
      <c r="S421" s="30"/>
      <c r="T421" s="30"/>
      <c r="U421" s="30"/>
      <c r="V421" s="30"/>
      <c r="W421" s="30"/>
      <c r="X421" s="32"/>
    </row>
    <row r="422" spans="1:24" x14ac:dyDescent="0.2">
      <c r="A422" s="34">
        <f t="shared" si="58"/>
        <v>0</v>
      </c>
      <c r="B422" s="34"/>
      <c r="C422" s="34"/>
      <c r="D422" s="30"/>
      <c r="E422" s="30"/>
      <c r="F422" s="30"/>
      <c r="G422" s="30"/>
      <c r="H422" s="30"/>
      <c r="I422" s="30"/>
      <c r="J422" s="30"/>
      <c r="K422" s="30"/>
      <c r="L422" s="30"/>
      <c r="M422" s="30"/>
      <c r="N422" s="30"/>
      <c r="O422" s="30"/>
      <c r="P422" s="30"/>
      <c r="Q422" s="30"/>
      <c r="R422" s="30"/>
      <c r="S422" s="30"/>
      <c r="T422" s="30"/>
      <c r="U422" s="30"/>
      <c r="V422" s="30"/>
      <c r="W422" s="30"/>
      <c r="X422" s="32"/>
    </row>
    <row r="423" spans="1:24" x14ac:dyDescent="0.2">
      <c r="A423" s="34">
        <f t="shared" si="58"/>
        <v>0</v>
      </c>
      <c r="B423" s="34"/>
      <c r="C423" s="34"/>
      <c r="D423" s="30"/>
      <c r="E423" s="30"/>
      <c r="F423" s="30"/>
      <c r="G423" s="30"/>
      <c r="H423" s="30"/>
      <c r="I423" s="30"/>
      <c r="J423" s="30"/>
      <c r="K423" s="30"/>
      <c r="L423" s="30"/>
      <c r="M423" s="30"/>
      <c r="N423" s="30"/>
      <c r="O423" s="30"/>
      <c r="P423" s="30"/>
      <c r="Q423" s="30"/>
      <c r="R423" s="30"/>
      <c r="S423" s="30"/>
      <c r="T423" s="30"/>
      <c r="U423" s="30"/>
      <c r="V423" s="30"/>
      <c r="W423" s="30"/>
      <c r="X423" s="32"/>
    </row>
    <row r="424" spans="1:24" x14ac:dyDescent="0.2">
      <c r="A424" s="34">
        <f t="shared" si="58"/>
        <v>0</v>
      </c>
      <c r="B424" s="34"/>
      <c r="C424" s="34"/>
      <c r="D424" s="30"/>
      <c r="E424" s="30"/>
      <c r="F424" s="30"/>
      <c r="G424" s="30"/>
      <c r="H424" s="30"/>
      <c r="I424" s="30"/>
      <c r="J424" s="30"/>
      <c r="K424" s="30"/>
      <c r="L424" s="30"/>
      <c r="M424" s="30"/>
      <c r="N424" s="30"/>
      <c r="O424" s="30"/>
      <c r="P424" s="30"/>
      <c r="Q424" s="30"/>
      <c r="R424" s="30"/>
      <c r="S424" s="30"/>
      <c r="T424" s="30"/>
      <c r="U424" s="30"/>
      <c r="V424" s="30"/>
      <c r="W424" s="30"/>
      <c r="X424" s="32"/>
    </row>
    <row r="425" spans="1:24" x14ac:dyDescent="0.2">
      <c r="A425" s="34">
        <f t="shared" si="58"/>
        <v>0</v>
      </c>
      <c r="B425" s="34"/>
      <c r="C425" s="34"/>
      <c r="D425" s="30"/>
      <c r="E425" s="30"/>
      <c r="F425" s="30"/>
      <c r="G425" s="30"/>
      <c r="H425" s="30"/>
      <c r="I425" s="30"/>
      <c r="J425" s="30"/>
      <c r="K425" s="30"/>
      <c r="L425" s="30"/>
      <c r="M425" s="30"/>
      <c r="N425" s="30"/>
      <c r="O425" s="30"/>
      <c r="P425" s="30"/>
      <c r="Q425" s="30"/>
      <c r="R425" s="30"/>
      <c r="S425" s="30"/>
      <c r="T425" s="30"/>
      <c r="U425" s="30"/>
      <c r="V425" s="30"/>
      <c r="W425" s="30"/>
      <c r="X425" s="32"/>
    </row>
    <row r="426" spans="1:24" x14ac:dyDescent="0.2">
      <c r="A426" s="34">
        <f t="shared" si="58"/>
        <v>0</v>
      </c>
      <c r="B426" s="34"/>
      <c r="C426" s="34"/>
      <c r="D426" s="30"/>
      <c r="E426" s="30"/>
      <c r="F426" s="30"/>
      <c r="G426" s="30"/>
      <c r="H426" s="30"/>
      <c r="I426" s="30"/>
      <c r="J426" s="30"/>
      <c r="K426" s="30"/>
      <c r="L426" s="30"/>
      <c r="M426" s="30"/>
      <c r="N426" s="30"/>
      <c r="O426" s="30"/>
      <c r="P426" s="30"/>
      <c r="Q426" s="30"/>
      <c r="R426" s="30"/>
      <c r="S426" s="30"/>
      <c r="T426" s="30"/>
      <c r="U426" s="30"/>
      <c r="V426" s="30"/>
      <c r="W426" s="30"/>
      <c r="X426" s="32"/>
    </row>
    <row r="427" spans="1:24" x14ac:dyDescent="0.2">
      <c r="A427" s="34">
        <f t="shared" si="58"/>
        <v>0</v>
      </c>
      <c r="B427" s="34"/>
      <c r="C427" s="34"/>
      <c r="D427" s="30"/>
      <c r="E427" s="30"/>
      <c r="F427" s="30"/>
      <c r="G427" s="30"/>
      <c r="H427" s="30"/>
      <c r="I427" s="30"/>
      <c r="J427" s="30"/>
      <c r="K427" s="30"/>
      <c r="L427" s="30"/>
      <c r="M427" s="30"/>
      <c r="N427" s="30"/>
      <c r="O427" s="30"/>
      <c r="P427" s="30"/>
      <c r="Q427" s="30"/>
      <c r="R427" s="30"/>
      <c r="S427" s="30"/>
      <c r="T427" s="30"/>
      <c r="U427" s="30"/>
      <c r="V427" s="30"/>
      <c r="W427" s="30"/>
      <c r="X427" s="32"/>
    </row>
    <row r="428" spans="1:24" x14ac:dyDescent="0.2">
      <c r="A428" s="34">
        <f t="shared" si="58"/>
        <v>0</v>
      </c>
      <c r="B428" s="34"/>
      <c r="C428" s="34"/>
      <c r="D428" s="30"/>
      <c r="E428" s="30"/>
      <c r="F428" s="30"/>
      <c r="G428" s="30"/>
      <c r="H428" s="30"/>
      <c r="I428" s="30"/>
      <c r="J428" s="30"/>
      <c r="K428" s="30"/>
      <c r="L428" s="30"/>
      <c r="M428" s="30"/>
      <c r="N428" s="30"/>
      <c r="O428" s="30"/>
      <c r="P428" s="30"/>
      <c r="Q428" s="30"/>
      <c r="R428" s="30"/>
      <c r="S428" s="30"/>
      <c r="T428" s="30"/>
      <c r="U428" s="30"/>
      <c r="V428" s="30"/>
      <c r="W428" s="30"/>
      <c r="X428" s="32"/>
    </row>
    <row r="429" spans="1:24" x14ac:dyDescent="0.2">
      <c r="A429" s="34">
        <f t="shared" si="58"/>
        <v>0</v>
      </c>
      <c r="B429" s="34"/>
      <c r="C429" s="34"/>
      <c r="D429" s="30"/>
      <c r="E429" s="30"/>
      <c r="F429" s="30"/>
      <c r="G429" s="30"/>
      <c r="H429" s="30"/>
      <c r="I429" s="30"/>
      <c r="J429" s="30"/>
      <c r="K429" s="30"/>
      <c r="L429" s="30"/>
      <c r="M429" s="30"/>
      <c r="N429" s="30"/>
      <c r="O429" s="30"/>
      <c r="P429" s="30"/>
      <c r="Q429" s="30"/>
      <c r="R429" s="30"/>
      <c r="S429" s="30"/>
      <c r="T429" s="30"/>
      <c r="U429" s="30"/>
      <c r="V429" s="30"/>
      <c r="W429" s="30"/>
      <c r="X429" s="32"/>
    </row>
    <row r="430" spans="1:24" x14ac:dyDescent="0.2">
      <c r="A430" s="34">
        <f t="shared" si="58"/>
        <v>0</v>
      </c>
      <c r="B430" s="34"/>
      <c r="C430" s="34"/>
      <c r="D430" s="30"/>
      <c r="E430" s="30"/>
      <c r="F430" s="30"/>
      <c r="G430" s="30"/>
      <c r="H430" s="30"/>
      <c r="I430" s="30"/>
      <c r="J430" s="30"/>
      <c r="K430" s="30"/>
      <c r="L430" s="30"/>
      <c r="M430" s="30"/>
      <c r="N430" s="30"/>
      <c r="O430" s="30"/>
      <c r="P430" s="30"/>
      <c r="Q430" s="30"/>
      <c r="R430" s="30"/>
      <c r="S430" s="30"/>
      <c r="T430" s="30"/>
      <c r="U430" s="30"/>
      <c r="V430" s="30"/>
      <c r="W430" s="30"/>
      <c r="X430" s="32"/>
    </row>
    <row r="431" spans="1:24" x14ac:dyDescent="0.2">
      <c r="A431" s="34">
        <f t="shared" si="58"/>
        <v>0</v>
      </c>
      <c r="B431" s="34"/>
      <c r="C431" s="34"/>
      <c r="D431" s="30"/>
      <c r="E431" s="30"/>
      <c r="F431" s="30"/>
      <c r="G431" s="30"/>
      <c r="H431" s="30"/>
      <c r="I431" s="30"/>
      <c r="J431" s="30"/>
      <c r="K431" s="30"/>
      <c r="L431" s="30"/>
      <c r="M431" s="30"/>
      <c r="N431" s="30"/>
      <c r="O431" s="30"/>
      <c r="P431" s="30"/>
      <c r="Q431" s="30"/>
      <c r="R431" s="30"/>
      <c r="S431" s="30"/>
      <c r="T431" s="30"/>
      <c r="U431" s="30"/>
      <c r="V431" s="30"/>
      <c r="W431" s="30"/>
      <c r="X431" s="32"/>
    </row>
    <row r="432" spans="1:24" x14ac:dyDescent="0.2">
      <c r="A432" s="34">
        <f t="shared" si="58"/>
        <v>0</v>
      </c>
      <c r="B432" s="34"/>
      <c r="C432" s="34"/>
      <c r="D432" s="30"/>
      <c r="E432" s="30"/>
      <c r="F432" s="30"/>
      <c r="G432" s="30"/>
      <c r="H432" s="30"/>
      <c r="I432" s="30"/>
      <c r="J432" s="30"/>
      <c r="K432" s="30"/>
      <c r="L432" s="30"/>
      <c r="M432" s="30"/>
      <c r="N432" s="30"/>
      <c r="O432" s="30"/>
      <c r="P432" s="30"/>
      <c r="Q432" s="30"/>
      <c r="R432" s="30"/>
      <c r="S432" s="30"/>
      <c r="T432" s="30"/>
      <c r="U432" s="30"/>
      <c r="V432" s="30"/>
      <c r="W432" s="30"/>
      <c r="X432" s="32"/>
    </row>
    <row r="433" spans="1:24" x14ac:dyDescent="0.2">
      <c r="A433" s="34">
        <f t="shared" si="58"/>
        <v>0</v>
      </c>
      <c r="B433" s="34"/>
      <c r="C433" s="34"/>
      <c r="D433" s="30"/>
      <c r="E433" s="30"/>
      <c r="F433" s="30"/>
      <c r="G433" s="30"/>
      <c r="H433" s="30"/>
      <c r="I433" s="30"/>
      <c r="J433" s="30"/>
      <c r="K433" s="30"/>
      <c r="L433" s="30"/>
      <c r="M433" s="30"/>
      <c r="N433" s="30"/>
      <c r="O433" s="30"/>
      <c r="P433" s="30"/>
      <c r="Q433" s="30"/>
      <c r="R433" s="30"/>
      <c r="S433" s="30"/>
      <c r="T433" s="30"/>
      <c r="U433" s="30"/>
      <c r="V433" s="30"/>
      <c r="W433" s="30"/>
      <c r="X433" s="32"/>
    </row>
    <row r="434" spans="1:24" x14ac:dyDescent="0.2">
      <c r="A434" s="34">
        <f t="shared" si="58"/>
        <v>0</v>
      </c>
      <c r="B434" s="34"/>
      <c r="C434" s="34"/>
      <c r="D434" s="30"/>
      <c r="E434" s="30"/>
      <c r="F434" s="30"/>
      <c r="G434" s="30"/>
      <c r="H434" s="30"/>
      <c r="I434" s="30"/>
      <c r="J434" s="30"/>
      <c r="K434" s="30"/>
      <c r="L434" s="30"/>
      <c r="M434" s="30"/>
      <c r="N434" s="30"/>
      <c r="O434" s="30"/>
      <c r="P434" s="30"/>
      <c r="Q434" s="30"/>
      <c r="R434" s="30"/>
      <c r="S434" s="30"/>
      <c r="T434" s="30"/>
      <c r="U434" s="30"/>
      <c r="V434" s="30"/>
      <c r="W434" s="30"/>
      <c r="X434" s="32"/>
    </row>
    <row r="435" spans="1:24" x14ac:dyDescent="0.2">
      <c r="A435" s="34">
        <f t="shared" si="58"/>
        <v>0</v>
      </c>
      <c r="B435" s="34"/>
      <c r="C435" s="34"/>
      <c r="D435" s="30"/>
      <c r="E435" s="30"/>
      <c r="F435" s="30"/>
      <c r="G435" s="30"/>
      <c r="H435" s="30"/>
      <c r="I435" s="30"/>
      <c r="J435" s="30"/>
      <c r="K435" s="30"/>
      <c r="L435" s="30"/>
      <c r="M435" s="30"/>
      <c r="N435" s="30"/>
      <c r="O435" s="30"/>
      <c r="P435" s="30"/>
      <c r="Q435" s="30"/>
      <c r="R435" s="30"/>
      <c r="S435" s="30"/>
      <c r="T435" s="30"/>
      <c r="U435" s="30"/>
      <c r="V435" s="30"/>
      <c r="W435" s="30"/>
      <c r="X435" s="32"/>
    </row>
    <row r="436" spans="1:24" x14ac:dyDescent="0.2">
      <c r="A436" s="34">
        <f t="shared" si="58"/>
        <v>0</v>
      </c>
      <c r="B436" s="34"/>
      <c r="C436" s="34"/>
      <c r="D436" s="30"/>
      <c r="E436" s="30"/>
      <c r="F436" s="30"/>
      <c r="G436" s="30"/>
      <c r="H436" s="30"/>
      <c r="I436" s="30"/>
      <c r="J436" s="30"/>
      <c r="K436" s="30"/>
      <c r="L436" s="30"/>
      <c r="M436" s="30"/>
      <c r="N436" s="30"/>
      <c r="O436" s="30"/>
      <c r="P436" s="30"/>
      <c r="Q436" s="30"/>
      <c r="R436" s="30"/>
      <c r="S436" s="30"/>
      <c r="T436" s="30"/>
      <c r="U436" s="30"/>
      <c r="V436" s="30"/>
      <c r="W436" s="30"/>
      <c r="X436" s="32"/>
    </row>
    <row r="437" spans="1:24" x14ac:dyDescent="0.2">
      <c r="A437" s="34">
        <f t="shared" si="58"/>
        <v>0</v>
      </c>
      <c r="B437" s="34"/>
      <c r="C437" s="34"/>
      <c r="D437" s="30"/>
      <c r="E437" s="30"/>
      <c r="F437" s="30"/>
      <c r="G437" s="30"/>
      <c r="H437" s="30"/>
      <c r="I437" s="30"/>
      <c r="J437" s="30"/>
      <c r="K437" s="30"/>
      <c r="L437" s="30"/>
      <c r="M437" s="30"/>
      <c r="N437" s="30"/>
      <c r="O437" s="30"/>
      <c r="P437" s="30"/>
      <c r="Q437" s="30"/>
      <c r="R437" s="30"/>
      <c r="S437" s="30"/>
      <c r="T437" s="30"/>
      <c r="U437" s="30"/>
      <c r="V437" s="30"/>
      <c r="W437" s="30"/>
      <c r="X437" s="32"/>
    </row>
    <row r="438" spans="1:24" x14ac:dyDescent="0.2">
      <c r="A438" s="34">
        <f t="shared" si="58"/>
        <v>0</v>
      </c>
      <c r="B438" s="34"/>
      <c r="C438" s="34"/>
      <c r="D438" s="30"/>
      <c r="E438" s="30"/>
      <c r="F438" s="30"/>
      <c r="G438" s="30"/>
      <c r="H438" s="30"/>
      <c r="I438" s="30"/>
      <c r="J438" s="30"/>
      <c r="K438" s="30"/>
      <c r="L438" s="30"/>
      <c r="M438" s="30"/>
      <c r="N438" s="30"/>
      <c r="O438" s="30"/>
      <c r="P438" s="30"/>
      <c r="Q438" s="30"/>
      <c r="R438" s="30"/>
      <c r="S438" s="30"/>
      <c r="T438" s="30"/>
      <c r="U438" s="30"/>
      <c r="V438" s="30"/>
      <c r="W438" s="30"/>
      <c r="X438" s="32"/>
    </row>
    <row r="439" spans="1:24" x14ac:dyDescent="0.2">
      <c r="A439" s="34">
        <f t="shared" si="58"/>
        <v>0</v>
      </c>
      <c r="B439" s="34"/>
      <c r="C439" s="34"/>
      <c r="D439" s="30"/>
      <c r="E439" s="30"/>
      <c r="F439" s="30"/>
      <c r="G439" s="30"/>
      <c r="H439" s="30"/>
      <c r="I439" s="30"/>
      <c r="J439" s="30"/>
      <c r="K439" s="30"/>
      <c r="L439" s="30"/>
      <c r="M439" s="30"/>
      <c r="N439" s="30"/>
      <c r="O439" s="30"/>
      <c r="P439" s="30"/>
      <c r="Q439" s="30"/>
      <c r="R439" s="30"/>
      <c r="S439" s="30"/>
      <c r="T439" s="30"/>
      <c r="U439" s="30"/>
      <c r="V439" s="30"/>
      <c r="W439" s="30"/>
      <c r="X439" s="32"/>
    </row>
    <row r="440" spans="1:24" x14ac:dyDescent="0.2">
      <c r="A440" s="34">
        <f t="shared" si="58"/>
        <v>0</v>
      </c>
      <c r="B440" s="34"/>
      <c r="C440" s="34"/>
      <c r="D440" s="30"/>
      <c r="E440" s="30"/>
      <c r="F440" s="30"/>
      <c r="G440" s="30"/>
      <c r="H440" s="30"/>
      <c r="I440" s="30"/>
      <c r="J440" s="30"/>
      <c r="K440" s="30"/>
      <c r="L440" s="30"/>
      <c r="M440" s="30"/>
      <c r="N440" s="30"/>
      <c r="O440" s="30"/>
      <c r="P440" s="30"/>
      <c r="Q440" s="30"/>
      <c r="R440" s="30"/>
      <c r="S440" s="30"/>
      <c r="T440" s="30"/>
      <c r="U440" s="30"/>
      <c r="V440" s="30"/>
      <c r="W440" s="30"/>
      <c r="X440" s="32"/>
    </row>
    <row r="441" spans="1:24" x14ac:dyDescent="0.2">
      <c r="A441" s="34">
        <f t="shared" si="58"/>
        <v>0</v>
      </c>
      <c r="B441" s="34"/>
      <c r="C441" s="34"/>
      <c r="D441" s="30"/>
      <c r="E441" s="30"/>
      <c r="F441" s="30"/>
      <c r="G441" s="30"/>
      <c r="H441" s="30"/>
      <c r="I441" s="30"/>
      <c r="J441" s="30"/>
      <c r="K441" s="30"/>
      <c r="L441" s="30"/>
      <c r="M441" s="30"/>
      <c r="N441" s="30"/>
      <c r="O441" s="30"/>
      <c r="P441" s="30"/>
      <c r="Q441" s="30"/>
      <c r="R441" s="30"/>
      <c r="S441" s="30"/>
      <c r="T441" s="30"/>
      <c r="U441" s="30"/>
      <c r="V441" s="30"/>
      <c r="W441" s="30"/>
      <c r="X441" s="32"/>
    </row>
    <row r="442" spans="1:24" x14ac:dyDescent="0.2">
      <c r="A442" s="34">
        <f t="shared" si="58"/>
        <v>0</v>
      </c>
      <c r="B442" s="34"/>
      <c r="C442" s="34"/>
      <c r="D442" s="30"/>
      <c r="E442" s="30"/>
      <c r="F442" s="30"/>
      <c r="G442" s="30"/>
      <c r="H442" s="30"/>
      <c r="I442" s="30"/>
      <c r="J442" s="30"/>
      <c r="K442" s="30"/>
      <c r="L442" s="30"/>
      <c r="M442" s="30"/>
      <c r="N442" s="30"/>
      <c r="O442" s="30"/>
      <c r="P442" s="30"/>
      <c r="Q442" s="30"/>
      <c r="R442" s="30"/>
      <c r="S442" s="30"/>
      <c r="T442" s="30"/>
      <c r="U442" s="30"/>
      <c r="V442" s="30"/>
      <c r="W442" s="30"/>
      <c r="X442" s="32"/>
    </row>
    <row r="443" spans="1:24" x14ac:dyDescent="0.2">
      <c r="A443" s="34">
        <f t="shared" si="58"/>
        <v>0</v>
      </c>
      <c r="B443" s="34"/>
      <c r="C443" s="34"/>
      <c r="D443" s="30"/>
      <c r="E443" s="30"/>
      <c r="F443" s="30"/>
      <c r="G443" s="30"/>
      <c r="H443" s="30"/>
      <c r="I443" s="30"/>
      <c r="J443" s="30"/>
      <c r="K443" s="30"/>
      <c r="L443" s="30"/>
      <c r="M443" s="30"/>
      <c r="N443" s="30"/>
      <c r="O443" s="30"/>
      <c r="P443" s="30"/>
      <c r="Q443" s="30"/>
      <c r="R443" s="30"/>
      <c r="S443" s="30"/>
      <c r="T443" s="30"/>
      <c r="U443" s="30"/>
      <c r="V443" s="30"/>
      <c r="W443" s="30"/>
      <c r="X443" s="32"/>
    </row>
    <row r="444" spans="1:24" x14ac:dyDescent="0.2">
      <c r="A444" s="34">
        <f t="shared" si="58"/>
        <v>0</v>
      </c>
      <c r="B444" s="34"/>
      <c r="C444" s="34"/>
      <c r="D444" s="30"/>
      <c r="E444" s="30"/>
      <c r="F444" s="30"/>
      <c r="G444" s="30"/>
      <c r="H444" s="30"/>
      <c r="I444" s="30"/>
      <c r="J444" s="30"/>
      <c r="K444" s="30"/>
      <c r="L444" s="30"/>
      <c r="M444" s="30"/>
      <c r="N444" s="30"/>
      <c r="O444" s="30"/>
      <c r="P444" s="30"/>
      <c r="Q444" s="30"/>
      <c r="R444" s="30"/>
      <c r="S444" s="30"/>
      <c r="T444" s="30"/>
      <c r="U444" s="30"/>
      <c r="V444" s="30"/>
      <c r="W444" s="30"/>
      <c r="X444" s="32"/>
    </row>
    <row r="445" spans="1:24" x14ac:dyDescent="0.2">
      <c r="A445" s="34">
        <f t="shared" si="58"/>
        <v>0</v>
      </c>
      <c r="B445" s="34"/>
      <c r="C445" s="34"/>
      <c r="D445" s="30"/>
      <c r="E445" s="30"/>
      <c r="F445" s="30"/>
      <c r="G445" s="30"/>
      <c r="H445" s="30"/>
      <c r="I445" s="30"/>
      <c r="J445" s="30"/>
      <c r="K445" s="30"/>
      <c r="L445" s="30"/>
      <c r="M445" s="30"/>
      <c r="N445" s="30"/>
      <c r="O445" s="30"/>
      <c r="P445" s="30"/>
      <c r="Q445" s="30"/>
      <c r="R445" s="30"/>
      <c r="S445" s="30"/>
      <c r="T445" s="30"/>
      <c r="U445" s="30"/>
      <c r="V445" s="30"/>
      <c r="W445" s="30"/>
      <c r="X445" s="32"/>
    </row>
    <row r="446" spans="1:24" x14ac:dyDescent="0.2">
      <c r="A446" s="34">
        <f t="shared" si="58"/>
        <v>0</v>
      </c>
      <c r="B446" s="34"/>
      <c r="C446" s="34"/>
      <c r="D446" s="30"/>
      <c r="E446" s="30"/>
      <c r="F446" s="30"/>
      <c r="G446" s="30"/>
      <c r="H446" s="30"/>
      <c r="I446" s="30"/>
      <c r="J446" s="30"/>
      <c r="K446" s="30"/>
      <c r="L446" s="30"/>
      <c r="M446" s="30"/>
      <c r="N446" s="30"/>
      <c r="O446" s="30"/>
      <c r="P446" s="30"/>
      <c r="Q446" s="30"/>
      <c r="R446" s="30"/>
      <c r="S446" s="30"/>
      <c r="T446" s="30"/>
      <c r="U446" s="30"/>
      <c r="V446" s="30"/>
      <c r="W446" s="30"/>
      <c r="X446" s="32"/>
    </row>
    <row r="447" spans="1:24" x14ac:dyDescent="0.2">
      <c r="A447" s="34">
        <f t="shared" si="58"/>
        <v>0</v>
      </c>
      <c r="B447" s="34"/>
      <c r="C447" s="34"/>
      <c r="D447" s="30"/>
      <c r="E447" s="30"/>
      <c r="F447" s="30"/>
      <c r="G447" s="30"/>
      <c r="H447" s="30"/>
      <c r="I447" s="30"/>
      <c r="J447" s="30"/>
      <c r="K447" s="30"/>
      <c r="L447" s="30"/>
      <c r="M447" s="30"/>
      <c r="N447" s="30"/>
      <c r="O447" s="30"/>
      <c r="P447" s="30"/>
      <c r="Q447" s="30"/>
      <c r="R447" s="30"/>
      <c r="S447" s="30"/>
      <c r="T447" s="30"/>
      <c r="U447" s="30"/>
      <c r="V447" s="30"/>
      <c r="W447" s="30"/>
      <c r="X447" s="32"/>
    </row>
    <row r="448" spans="1:24" x14ac:dyDescent="0.2">
      <c r="A448" s="34">
        <f t="shared" si="58"/>
        <v>0</v>
      </c>
      <c r="B448" s="34"/>
      <c r="C448" s="34"/>
      <c r="D448" s="30"/>
      <c r="E448" s="30"/>
      <c r="F448" s="30"/>
      <c r="G448" s="30"/>
      <c r="H448" s="30"/>
      <c r="I448" s="30"/>
      <c r="J448" s="30"/>
      <c r="K448" s="30"/>
      <c r="L448" s="30"/>
      <c r="M448" s="30"/>
      <c r="N448" s="30"/>
      <c r="O448" s="30"/>
      <c r="P448" s="30"/>
      <c r="Q448" s="30"/>
      <c r="R448" s="30"/>
      <c r="S448" s="30"/>
      <c r="T448" s="30"/>
      <c r="U448" s="30"/>
      <c r="V448" s="30"/>
      <c r="W448" s="30"/>
      <c r="X448" s="32"/>
    </row>
    <row r="449" spans="1:24" x14ac:dyDescent="0.2">
      <c r="A449" s="34">
        <f t="shared" si="58"/>
        <v>0</v>
      </c>
      <c r="B449" s="34"/>
      <c r="C449" s="34"/>
      <c r="D449" s="30"/>
      <c r="E449" s="30"/>
      <c r="F449" s="30"/>
      <c r="G449" s="30"/>
      <c r="H449" s="30"/>
      <c r="I449" s="30"/>
      <c r="J449" s="30"/>
      <c r="K449" s="30"/>
      <c r="L449" s="30"/>
      <c r="M449" s="30"/>
      <c r="N449" s="30"/>
      <c r="O449" s="30"/>
      <c r="P449" s="30"/>
      <c r="Q449" s="30"/>
      <c r="R449" s="30"/>
      <c r="S449" s="30"/>
      <c r="T449" s="30"/>
      <c r="U449" s="30"/>
      <c r="V449" s="30"/>
      <c r="W449" s="30"/>
      <c r="X449" s="32"/>
    </row>
    <row r="450" spans="1:24" x14ac:dyDescent="0.2">
      <c r="A450" s="34">
        <f t="shared" si="58"/>
        <v>0</v>
      </c>
      <c r="B450" s="34"/>
      <c r="C450" s="34"/>
      <c r="D450" s="30"/>
      <c r="E450" s="30"/>
      <c r="F450" s="30"/>
      <c r="G450" s="30"/>
      <c r="H450" s="30"/>
      <c r="I450" s="30"/>
      <c r="J450" s="30"/>
      <c r="K450" s="30"/>
      <c r="L450" s="30"/>
      <c r="M450" s="30"/>
      <c r="N450" s="30"/>
      <c r="O450" s="30"/>
      <c r="P450" s="30"/>
      <c r="Q450" s="30"/>
      <c r="R450" s="30"/>
      <c r="S450" s="30"/>
      <c r="T450" s="30"/>
      <c r="U450" s="30"/>
      <c r="V450" s="30"/>
      <c r="W450" s="30"/>
      <c r="X450" s="32"/>
    </row>
    <row r="451" spans="1:24" x14ac:dyDescent="0.2">
      <c r="A451" s="34">
        <f t="shared" si="58"/>
        <v>0</v>
      </c>
      <c r="B451" s="34"/>
      <c r="C451" s="34"/>
      <c r="D451" s="30"/>
      <c r="E451" s="30"/>
      <c r="F451" s="30"/>
      <c r="G451" s="30"/>
      <c r="H451" s="30"/>
      <c r="I451" s="30"/>
      <c r="J451" s="30"/>
      <c r="K451" s="30"/>
      <c r="L451" s="30"/>
      <c r="M451" s="30"/>
      <c r="N451" s="30"/>
      <c r="O451" s="30"/>
      <c r="P451" s="30"/>
      <c r="Q451" s="30"/>
      <c r="R451" s="30"/>
      <c r="S451" s="30"/>
      <c r="T451" s="30"/>
      <c r="U451" s="30"/>
      <c r="V451" s="30"/>
      <c r="W451" s="30"/>
      <c r="X451" s="32"/>
    </row>
    <row r="452" spans="1:24" x14ac:dyDescent="0.2">
      <c r="A452" s="34">
        <f t="shared" si="58"/>
        <v>0</v>
      </c>
      <c r="B452" s="34"/>
      <c r="C452" s="34"/>
      <c r="D452" s="30"/>
      <c r="E452" s="30"/>
      <c r="F452" s="30"/>
      <c r="G452" s="30"/>
      <c r="H452" s="30"/>
      <c r="I452" s="30"/>
      <c r="J452" s="30"/>
      <c r="K452" s="30"/>
      <c r="L452" s="30"/>
      <c r="M452" s="30"/>
      <c r="N452" s="30"/>
      <c r="O452" s="30"/>
      <c r="P452" s="30"/>
      <c r="Q452" s="30"/>
      <c r="R452" s="30"/>
      <c r="S452" s="30"/>
      <c r="T452" s="30"/>
      <c r="U452" s="30"/>
      <c r="V452" s="30"/>
      <c r="W452" s="30"/>
      <c r="X452" s="32"/>
    </row>
    <row r="453" spans="1:24" x14ac:dyDescent="0.2">
      <c r="A453" s="34">
        <f t="shared" si="58"/>
        <v>0</v>
      </c>
      <c r="B453" s="34"/>
      <c r="C453" s="34"/>
      <c r="D453" s="30"/>
      <c r="E453" s="30"/>
      <c r="F453" s="30"/>
      <c r="G453" s="30"/>
      <c r="H453" s="30"/>
      <c r="I453" s="30"/>
      <c r="J453" s="30"/>
      <c r="K453" s="30"/>
      <c r="L453" s="30"/>
      <c r="M453" s="30"/>
      <c r="N453" s="30"/>
      <c r="O453" s="30"/>
      <c r="P453" s="30"/>
      <c r="Q453" s="30"/>
      <c r="R453" s="30"/>
      <c r="S453" s="30"/>
      <c r="T453" s="30"/>
      <c r="U453" s="30"/>
      <c r="V453" s="30"/>
      <c r="W453" s="30"/>
      <c r="X453" s="32"/>
    </row>
    <row r="454" spans="1:24" x14ac:dyDescent="0.2">
      <c r="A454" s="34">
        <f t="shared" si="58"/>
        <v>0</v>
      </c>
      <c r="B454" s="34"/>
      <c r="C454" s="34"/>
      <c r="D454" s="30"/>
      <c r="E454" s="30"/>
      <c r="F454" s="30"/>
      <c r="G454" s="30"/>
      <c r="H454" s="30"/>
      <c r="I454" s="30"/>
      <c r="J454" s="30"/>
      <c r="K454" s="30"/>
      <c r="L454" s="30"/>
      <c r="M454" s="30"/>
      <c r="N454" s="30"/>
      <c r="O454" s="30"/>
      <c r="P454" s="30"/>
      <c r="Q454" s="30"/>
      <c r="R454" s="30"/>
      <c r="S454" s="30"/>
      <c r="T454" s="30"/>
      <c r="U454" s="30"/>
      <c r="V454" s="30"/>
      <c r="W454" s="30"/>
      <c r="X454" s="32"/>
    </row>
    <row r="455" spans="1:24" x14ac:dyDescent="0.2">
      <c r="A455" s="34">
        <f t="shared" si="58"/>
        <v>0</v>
      </c>
      <c r="B455" s="34"/>
      <c r="C455" s="34"/>
      <c r="D455" s="30"/>
      <c r="E455" s="30"/>
      <c r="F455" s="30"/>
      <c r="G455" s="30"/>
      <c r="H455" s="30"/>
      <c r="I455" s="30"/>
      <c r="J455" s="30"/>
      <c r="K455" s="30"/>
      <c r="L455" s="30"/>
      <c r="M455" s="30"/>
      <c r="N455" s="30"/>
      <c r="O455" s="30"/>
      <c r="P455" s="30"/>
      <c r="Q455" s="30"/>
      <c r="R455" s="30"/>
      <c r="S455" s="30"/>
      <c r="T455" s="30"/>
      <c r="U455" s="30"/>
      <c r="V455" s="30"/>
      <c r="W455" s="30"/>
      <c r="X455" s="32"/>
    </row>
    <row r="456" spans="1:24" x14ac:dyDescent="0.2">
      <c r="A456" s="34">
        <f t="shared" si="58"/>
        <v>0</v>
      </c>
      <c r="B456" s="34"/>
      <c r="C456" s="34"/>
      <c r="D456" s="30"/>
      <c r="E456" s="30"/>
      <c r="F456" s="30"/>
      <c r="G456" s="30"/>
      <c r="H456" s="30"/>
      <c r="I456" s="30"/>
      <c r="J456" s="30"/>
      <c r="K456" s="30"/>
      <c r="L456" s="30"/>
      <c r="M456" s="30"/>
      <c r="N456" s="30"/>
      <c r="O456" s="30"/>
      <c r="P456" s="30"/>
      <c r="Q456" s="30"/>
      <c r="R456" s="30"/>
      <c r="S456" s="30"/>
      <c r="T456" s="30"/>
      <c r="U456" s="30"/>
      <c r="V456" s="30"/>
      <c r="W456" s="30"/>
      <c r="X456" s="32"/>
    </row>
    <row r="457" spans="1:24" x14ac:dyDescent="0.2">
      <c r="A457" s="34">
        <f t="shared" si="58"/>
        <v>0</v>
      </c>
      <c r="B457" s="34"/>
      <c r="C457" s="34"/>
      <c r="D457" s="30"/>
      <c r="E457" s="30"/>
      <c r="F457" s="30"/>
      <c r="G457" s="30"/>
      <c r="H457" s="30"/>
      <c r="I457" s="30"/>
      <c r="J457" s="30"/>
      <c r="K457" s="30"/>
      <c r="L457" s="30"/>
      <c r="M457" s="30"/>
      <c r="N457" s="30"/>
      <c r="O457" s="30"/>
      <c r="P457" s="30"/>
      <c r="Q457" s="30"/>
      <c r="R457" s="30"/>
      <c r="S457" s="30"/>
      <c r="T457" s="30"/>
      <c r="U457" s="30"/>
      <c r="V457" s="30"/>
      <c r="W457" s="30"/>
      <c r="X457" s="32"/>
    </row>
    <row r="458" spans="1:24" x14ac:dyDescent="0.2">
      <c r="A458" s="34">
        <f t="shared" si="58"/>
        <v>0</v>
      </c>
      <c r="B458" s="34"/>
      <c r="C458" s="34"/>
      <c r="D458" s="30"/>
      <c r="E458" s="30"/>
      <c r="F458" s="30"/>
      <c r="G458" s="30"/>
      <c r="H458" s="30"/>
      <c r="I458" s="30"/>
      <c r="J458" s="30"/>
      <c r="K458" s="30"/>
      <c r="L458" s="30"/>
      <c r="M458" s="30"/>
      <c r="N458" s="30"/>
      <c r="O458" s="30"/>
      <c r="P458" s="30"/>
      <c r="Q458" s="30"/>
      <c r="R458" s="30"/>
      <c r="S458" s="30"/>
      <c r="T458" s="30"/>
      <c r="U458" s="30"/>
      <c r="V458" s="30"/>
      <c r="W458" s="30"/>
      <c r="X458" s="32"/>
    </row>
    <row r="459" spans="1:24" x14ac:dyDescent="0.2">
      <c r="A459" s="34">
        <f t="shared" si="58"/>
        <v>0</v>
      </c>
      <c r="B459" s="34"/>
      <c r="C459" s="34"/>
      <c r="D459" s="30"/>
      <c r="E459" s="30"/>
      <c r="F459" s="30"/>
      <c r="G459" s="30"/>
      <c r="H459" s="30"/>
      <c r="I459" s="30"/>
      <c r="J459" s="30"/>
      <c r="K459" s="30"/>
      <c r="L459" s="30"/>
      <c r="M459" s="30"/>
      <c r="N459" s="30"/>
      <c r="O459" s="30"/>
      <c r="P459" s="30"/>
      <c r="Q459" s="30"/>
      <c r="R459" s="30"/>
      <c r="S459" s="30"/>
      <c r="T459" s="30"/>
      <c r="U459" s="30"/>
      <c r="V459" s="30"/>
      <c r="W459" s="30"/>
      <c r="X459" s="32"/>
    </row>
    <row r="460" spans="1:24" x14ac:dyDescent="0.2">
      <c r="A460" s="34">
        <f t="shared" si="58"/>
        <v>0</v>
      </c>
      <c r="B460" s="34"/>
      <c r="C460" s="34"/>
      <c r="D460" s="30"/>
      <c r="E460" s="30"/>
      <c r="F460" s="30"/>
      <c r="G460" s="30"/>
      <c r="H460" s="30"/>
      <c r="I460" s="30"/>
      <c r="J460" s="30"/>
      <c r="K460" s="30"/>
      <c r="L460" s="30"/>
      <c r="M460" s="30"/>
      <c r="N460" s="30"/>
      <c r="O460" s="30"/>
      <c r="P460" s="30"/>
      <c r="Q460" s="30"/>
      <c r="R460" s="30"/>
      <c r="S460" s="30"/>
      <c r="T460" s="30"/>
      <c r="U460" s="30"/>
      <c r="V460" s="30"/>
      <c r="W460" s="30"/>
      <c r="X460" s="32"/>
    </row>
    <row r="461" spans="1:24" x14ac:dyDescent="0.2">
      <c r="A461" s="34">
        <f t="shared" si="58"/>
        <v>0</v>
      </c>
      <c r="B461" s="34"/>
      <c r="C461" s="34"/>
      <c r="D461" s="30"/>
      <c r="E461" s="30"/>
      <c r="F461" s="30"/>
      <c r="G461" s="30"/>
      <c r="H461" s="30"/>
      <c r="I461" s="30"/>
      <c r="J461" s="30"/>
      <c r="K461" s="30"/>
      <c r="L461" s="30"/>
      <c r="M461" s="30"/>
      <c r="N461" s="30"/>
      <c r="O461" s="30"/>
      <c r="P461" s="30"/>
      <c r="Q461" s="30"/>
      <c r="R461" s="30"/>
      <c r="S461" s="30"/>
      <c r="T461" s="30"/>
      <c r="U461" s="30"/>
      <c r="V461" s="30"/>
      <c r="W461" s="30"/>
      <c r="X461" s="32"/>
    </row>
    <row r="462" spans="1:24" x14ac:dyDescent="0.2">
      <c r="A462" s="34">
        <f t="shared" si="58"/>
        <v>0</v>
      </c>
      <c r="B462" s="34"/>
      <c r="C462" s="34"/>
      <c r="D462" s="30"/>
      <c r="E462" s="30"/>
      <c r="F462" s="30"/>
      <c r="G462" s="30"/>
      <c r="H462" s="30"/>
      <c r="I462" s="30"/>
      <c r="J462" s="30"/>
      <c r="K462" s="30"/>
      <c r="L462" s="30"/>
      <c r="M462" s="30"/>
      <c r="N462" s="30"/>
      <c r="O462" s="30"/>
      <c r="P462" s="30"/>
      <c r="Q462" s="30"/>
      <c r="R462" s="30"/>
      <c r="S462" s="30"/>
      <c r="T462" s="30"/>
      <c r="U462" s="30"/>
      <c r="V462" s="30"/>
      <c r="W462" s="30"/>
      <c r="X462" s="32"/>
    </row>
    <row r="463" spans="1:24" x14ac:dyDescent="0.2">
      <c r="A463" s="34">
        <f t="shared" ref="A463:A526" si="59">IF(A462=0,0,IF(A462=" ","",IF(A462-1&gt;0,A462-1,0)))</f>
        <v>0</v>
      </c>
      <c r="B463" s="34"/>
      <c r="C463" s="34"/>
      <c r="D463" s="30"/>
      <c r="E463" s="30"/>
      <c r="F463" s="30"/>
      <c r="G463" s="30"/>
      <c r="H463" s="30"/>
      <c r="I463" s="30"/>
      <c r="J463" s="30"/>
      <c r="K463" s="30"/>
      <c r="L463" s="30"/>
      <c r="M463" s="30"/>
      <c r="N463" s="30"/>
      <c r="O463" s="30"/>
      <c r="P463" s="30"/>
      <c r="Q463" s="30"/>
      <c r="R463" s="30"/>
      <c r="S463" s="30"/>
      <c r="T463" s="30"/>
      <c r="U463" s="30"/>
      <c r="V463" s="30"/>
      <c r="W463" s="30"/>
      <c r="X463" s="32"/>
    </row>
    <row r="464" spans="1:24" x14ac:dyDescent="0.2">
      <c r="A464" s="34">
        <f t="shared" si="59"/>
        <v>0</v>
      </c>
      <c r="B464" s="34"/>
      <c r="C464" s="34"/>
      <c r="D464" s="30"/>
      <c r="E464" s="30"/>
      <c r="F464" s="30"/>
      <c r="G464" s="30"/>
      <c r="H464" s="30"/>
      <c r="I464" s="30"/>
      <c r="J464" s="30"/>
      <c r="K464" s="30"/>
      <c r="L464" s="30"/>
      <c r="M464" s="30"/>
      <c r="N464" s="30"/>
      <c r="O464" s="30"/>
      <c r="P464" s="30"/>
      <c r="Q464" s="30"/>
      <c r="R464" s="30"/>
      <c r="S464" s="30"/>
      <c r="T464" s="30"/>
      <c r="U464" s="30"/>
      <c r="V464" s="30"/>
      <c r="W464" s="30"/>
      <c r="X464" s="32"/>
    </row>
    <row r="465" spans="1:24" x14ac:dyDescent="0.2">
      <c r="A465" s="34">
        <f t="shared" si="59"/>
        <v>0</v>
      </c>
      <c r="B465" s="34"/>
      <c r="C465" s="34"/>
      <c r="D465" s="30"/>
      <c r="E465" s="30"/>
      <c r="F465" s="30"/>
      <c r="G465" s="30"/>
      <c r="H465" s="30"/>
      <c r="I465" s="30"/>
      <c r="J465" s="30"/>
      <c r="K465" s="30"/>
      <c r="L465" s="30"/>
      <c r="M465" s="30"/>
      <c r="N465" s="30"/>
      <c r="O465" s="30"/>
      <c r="P465" s="30"/>
      <c r="Q465" s="30"/>
      <c r="R465" s="30"/>
      <c r="S465" s="30"/>
      <c r="T465" s="30"/>
      <c r="U465" s="30"/>
      <c r="V465" s="30"/>
      <c r="W465" s="30"/>
      <c r="X465" s="32"/>
    </row>
    <row r="466" spans="1:24" x14ac:dyDescent="0.2">
      <c r="A466" s="34">
        <f t="shared" si="59"/>
        <v>0</v>
      </c>
      <c r="B466" s="34"/>
      <c r="C466" s="34"/>
      <c r="D466" s="30"/>
      <c r="E466" s="30"/>
      <c r="F466" s="30"/>
      <c r="G466" s="30"/>
      <c r="H466" s="30"/>
      <c r="I466" s="30"/>
      <c r="J466" s="30"/>
      <c r="K466" s="30"/>
      <c r="L466" s="30"/>
      <c r="M466" s="30"/>
      <c r="N466" s="30"/>
      <c r="O466" s="30"/>
      <c r="P466" s="30"/>
      <c r="Q466" s="30"/>
      <c r="R466" s="30"/>
      <c r="S466" s="30"/>
      <c r="T466" s="30"/>
      <c r="U466" s="30"/>
      <c r="V466" s="30"/>
      <c r="W466" s="30"/>
      <c r="X466" s="32"/>
    </row>
    <row r="467" spans="1:24" x14ac:dyDescent="0.2">
      <c r="A467" s="34">
        <f t="shared" si="59"/>
        <v>0</v>
      </c>
      <c r="B467" s="34"/>
      <c r="C467" s="34"/>
      <c r="D467" s="30"/>
      <c r="E467" s="30"/>
      <c r="F467" s="30"/>
      <c r="G467" s="30"/>
      <c r="H467" s="30"/>
      <c r="I467" s="30"/>
      <c r="J467" s="30"/>
      <c r="K467" s="30"/>
      <c r="L467" s="30"/>
      <c r="M467" s="30"/>
      <c r="N467" s="30"/>
      <c r="O467" s="30"/>
      <c r="P467" s="30"/>
      <c r="Q467" s="30"/>
      <c r="R467" s="30"/>
      <c r="S467" s="30"/>
      <c r="T467" s="30"/>
      <c r="U467" s="30"/>
      <c r="V467" s="30"/>
      <c r="W467" s="30"/>
      <c r="X467" s="32"/>
    </row>
    <row r="468" spans="1:24" x14ac:dyDescent="0.2">
      <c r="A468" s="34">
        <f t="shared" si="59"/>
        <v>0</v>
      </c>
      <c r="B468" s="34"/>
      <c r="C468" s="34"/>
      <c r="D468" s="30"/>
      <c r="E468" s="30"/>
      <c r="F468" s="30"/>
      <c r="G468" s="30"/>
      <c r="H468" s="30"/>
      <c r="I468" s="30"/>
      <c r="J468" s="30"/>
      <c r="K468" s="30"/>
      <c r="L468" s="30"/>
      <c r="M468" s="30"/>
      <c r="N468" s="30"/>
      <c r="O468" s="30"/>
      <c r="P468" s="30"/>
      <c r="Q468" s="30"/>
      <c r="R468" s="30"/>
      <c r="S468" s="30"/>
      <c r="T468" s="30"/>
      <c r="U468" s="30"/>
      <c r="V468" s="30"/>
      <c r="W468" s="30"/>
      <c r="X468" s="32"/>
    </row>
    <row r="469" spans="1:24" x14ac:dyDescent="0.2">
      <c r="A469" s="34">
        <f t="shared" si="59"/>
        <v>0</v>
      </c>
      <c r="B469" s="34"/>
      <c r="C469" s="34"/>
      <c r="D469" s="30"/>
      <c r="E469" s="30"/>
      <c r="F469" s="30"/>
      <c r="G469" s="30"/>
      <c r="H469" s="30"/>
      <c r="I469" s="30"/>
      <c r="J469" s="30"/>
      <c r="K469" s="30"/>
      <c r="L469" s="30"/>
      <c r="M469" s="30"/>
      <c r="N469" s="30"/>
      <c r="O469" s="30"/>
      <c r="P469" s="30"/>
      <c r="Q469" s="30"/>
      <c r="R469" s="30"/>
      <c r="S469" s="30"/>
      <c r="T469" s="30"/>
      <c r="U469" s="30"/>
      <c r="V469" s="30"/>
      <c r="W469" s="30"/>
      <c r="X469" s="32"/>
    </row>
    <row r="470" spans="1:24" x14ac:dyDescent="0.2">
      <c r="A470" s="34">
        <f t="shared" si="59"/>
        <v>0</v>
      </c>
      <c r="B470" s="34"/>
      <c r="C470" s="34"/>
      <c r="D470" s="30"/>
      <c r="E470" s="30"/>
      <c r="F470" s="30"/>
      <c r="G470" s="30"/>
      <c r="H470" s="30"/>
      <c r="I470" s="30"/>
      <c r="J470" s="30"/>
      <c r="K470" s="30"/>
      <c r="L470" s="30"/>
      <c r="M470" s="30"/>
      <c r="N470" s="30"/>
      <c r="O470" s="30"/>
      <c r="P470" s="30"/>
      <c r="Q470" s="30"/>
      <c r="R470" s="30"/>
      <c r="S470" s="30"/>
      <c r="T470" s="30"/>
      <c r="U470" s="30"/>
      <c r="V470" s="30"/>
      <c r="W470" s="30"/>
      <c r="X470" s="32"/>
    </row>
    <row r="471" spans="1:24" x14ac:dyDescent="0.2">
      <c r="A471" s="34">
        <f t="shared" si="59"/>
        <v>0</v>
      </c>
      <c r="B471" s="34"/>
      <c r="C471" s="34"/>
      <c r="D471" s="30"/>
      <c r="E471" s="30"/>
      <c r="F471" s="30"/>
      <c r="G471" s="30"/>
      <c r="H471" s="30"/>
      <c r="I471" s="30"/>
      <c r="J471" s="30"/>
      <c r="K471" s="30"/>
      <c r="L471" s="30"/>
      <c r="M471" s="30"/>
      <c r="N471" s="30"/>
      <c r="O471" s="30"/>
      <c r="P471" s="30"/>
      <c r="Q471" s="30"/>
      <c r="R471" s="30"/>
      <c r="S471" s="30"/>
      <c r="T471" s="30"/>
      <c r="U471" s="30"/>
      <c r="V471" s="30"/>
      <c r="W471" s="30"/>
      <c r="X471" s="32"/>
    </row>
    <row r="472" spans="1:24" x14ac:dyDescent="0.2">
      <c r="A472" s="34">
        <f t="shared" si="59"/>
        <v>0</v>
      </c>
      <c r="B472" s="34"/>
      <c r="C472" s="34"/>
      <c r="D472" s="30"/>
      <c r="E472" s="30"/>
      <c r="F472" s="30"/>
      <c r="G472" s="30"/>
      <c r="H472" s="30"/>
      <c r="I472" s="30"/>
      <c r="J472" s="30"/>
      <c r="K472" s="30"/>
      <c r="L472" s="30"/>
      <c r="M472" s="30"/>
      <c r="N472" s="30"/>
      <c r="O472" s="30"/>
      <c r="P472" s="30"/>
      <c r="Q472" s="30"/>
      <c r="R472" s="30"/>
      <c r="S472" s="30"/>
      <c r="T472" s="30"/>
      <c r="U472" s="30"/>
      <c r="V472" s="30"/>
      <c r="W472" s="30"/>
      <c r="X472" s="32"/>
    </row>
    <row r="473" spans="1:24" x14ac:dyDescent="0.2">
      <c r="A473" s="34">
        <f t="shared" si="59"/>
        <v>0</v>
      </c>
      <c r="B473" s="34"/>
      <c r="C473" s="34"/>
      <c r="D473" s="30"/>
      <c r="E473" s="30"/>
      <c r="F473" s="30"/>
      <c r="G473" s="30"/>
      <c r="H473" s="30"/>
      <c r="I473" s="30"/>
      <c r="J473" s="30"/>
      <c r="K473" s="30"/>
      <c r="L473" s="30"/>
      <c r="M473" s="30"/>
      <c r="N473" s="30"/>
      <c r="O473" s="30"/>
      <c r="P473" s="30"/>
      <c r="Q473" s="30"/>
      <c r="R473" s="30"/>
      <c r="S473" s="30"/>
      <c r="T473" s="30"/>
      <c r="U473" s="30"/>
      <c r="V473" s="30"/>
      <c r="W473" s="30"/>
      <c r="X473" s="32"/>
    </row>
    <row r="474" spans="1:24" x14ac:dyDescent="0.2">
      <c r="A474" s="34">
        <f t="shared" si="59"/>
        <v>0</v>
      </c>
      <c r="B474" s="34"/>
      <c r="C474" s="34"/>
      <c r="D474" s="30"/>
      <c r="E474" s="30"/>
      <c r="F474" s="30"/>
      <c r="G474" s="30"/>
      <c r="H474" s="30"/>
      <c r="I474" s="30"/>
      <c r="J474" s="30"/>
      <c r="K474" s="30"/>
      <c r="L474" s="30"/>
      <c r="M474" s="30"/>
      <c r="N474" s="30"/>
      <c r="O474" s="30"/>
      <c r="P474" s="30"/>
      <c r="Q474" s="30"/>
      <c r="R474" s="30"/>
      <c r="S474" s="30"/>
      <c r="T474" s="30"/>
      <c r="U474" s="30"/>
      <c r="V474" s="30"/>
      <c r="W474" s="30"/>
      <c r="X474" s="32"/>
    </row>
    <row r="475" spans="1:24" x14ac:dyDescent="0.2">
      <c r="A475" s="34">
        <f t="shared" si="59"/>
        <v>0</v>
      </c>
      <c r="B475" s="34"/>
      <c r="C475" s="34"/>
      <c r="D475" s="30"/>
      <c r="E475" s="30"/>
      <c r="F475" s="30"/>
      <c r="G475" s="30"/>
      <c r="H475" s="30"/>
      <c r="I475" s="30"/>
      <c r="J475" s="30"/>
      <c r="K475" s="30"/>
      <c r="L475" s="30"/>
      <c r="M475" s="30"/>
      <c r="N475" s="30"/>
      <c r="O475" s="30"/>
      <c r="P475" s="30"/>
      <c r="Q475" s="30"/>
      <c r="R475" s="30"/>
      <c r="S475" s="30"/>
      <c r="T475" s="30"/>
      <c r="U475" s="30"/>
      <c r="V475" s="30"/>
      <c r="W475" s="30"/>
      <c r="X475" s="32"/>
    </row>
    <row r="476" spans="1:24" x14ac:dyDescent="0.2">
      <c r="A476" s="34">
        <f t="shared" si="59"/>
        <v>0</v>
      </c>
      <c r="B476" s="34"/>
      <c r="C476" s="34"/>
      <c r="D476" s="30"/>
      <c r="E476" s="30"/>
      <c r="F476" s="30"/>
      <c r="G476" s="30"/>
      <c r="H476" s="30"/>
      <c r="I476" s="30"/>
      <c r="J476" s="30"/>
      <c r="K476" s="30"/>
      <c r="L476" s="30"/>
      <c r="M476" s="30"/>
      <c r="N476" s="30"/>
      <c r="O476" s="30"/>
      <c r="P476" s="30"/>
      <c r="Q476" s="30"/>
      <c r="R476" s="30"/>
      <c r="S476" s="30"/>
      <c r="T476" s="30"/>
      <c r="U476" s="30"/>
      <c r="V476" s="30"/>
      <c r="W476" s="30"/>
      <c r="X476" s="32"/>
    </row>
    <row r="477" spans="1:24" x14ac:dyDescent="0.2">
      <c r="A477" s="34">
        <f t="shared" si="59"/>
        <v>0</v>
      </c>
      <c r="B477" s="34"/>
      <c r="C477" s="34"/>
      <c r="D477" s="30"/>
      <c r="E477" s="30"/>
      <c r="F477" s="30"/>
      <c r="G477" s="30"/>
      <c r="H477" s="30"/>
      <c r="I477" s="30"/>
      <c r="J477" s="30"/>
      <c r="K477" s="30"/>
      <c r="L477" s="30"/>
      <c r="M477" s="30"/>
      <c r="N477" s="30"/>
      <c r="O477" s="30"/>
      <c r="P477" s="30"/>
      <c r="Q477" s="30"/>
      <c r="R477" s="30"/>
      <c r="S477" s="30"/>
      <c r="T477" s="30"/>
      <c r="U477" s="30"/>
      <c r="V477" s="30"/>
      <c r="W477" s="30"/>
      <c r="X477" s="32"/>
    </row>
    <row r="478" spans="1:24" x14ac:dyDescent="0.2">
      <c r="A478" s="34">
        <f t="shared" si="59"/>
        <v>0</v>
      </c>
      <c r="B478" s="34"/>
      <c r="C478" s="34"/>
      <c r="D478" s="30"/>
      <c r="E478" s="30"/>
      <c r="F478" s="30"/>
      <c r="G478" s="30"/>
      <c r="H478" s="30"/>
      <c r="I478" s="30"/>
      <c r="J478" s="30"/>
      <c r="K478" s="30"/>
      <c r="L478" s="30"/>
      <c r="M478" s="30"/>
      <c r="N478" s="30"/>
      <c r="O478" s="30"/>
      <c r="P478" s="30"/>
      <c r="Q478" s="30"/>
      <c r="R478" s="30"/>
      <c r="S478" s="30"/>
      <c r="T478" s="30"/>
      <c r="U478" s="30"/>
      <c r="V478" s="30"/>
      <c r="W478" s="30"/>
      <c r="X478" s="32"/>
    </row>
    <row r="479" spans="1:24" x14ac:dyDescent="0.2">
      <c r="A479" s="34">
        <f t="shared" si="59"/>
        <v>0</v>
      </c>
      <c r="B479" s="34"/>
      <c r="C479" s="34"/>
      <c r="D479" s="30"/>
      <c r="E479" s="30"/>
      <c r="F479" s="30"/>
      <c r="G479" s="30"/>
      <c r="H479" s="30"/>
      <c r="I479" s="30"/>
      <c r="J479" s="30"/>
      <c r="K479" s="30"/>
      <c r="L479" s="30"/>
      <c r="M479" s="30"/>
      <c r="N479" s="30"/>
      <c r="O479" s="30"/>
      <c r="P479" s="30"/>
      <c r="Q479" s="30"/>
      <c r="R479" s="30"/>
      <c r="S479" s="30"/>
      <c r="T479" s="30"/>
      <c r="U479" s="30"/>
      <c r="V479" s="30"/>
      <c r="W479" s="30"/>
      <c r="X479" s="32"/>
    </row>
    <row r="480" spans="1:24" x14ac:dyDescent="0.2">
      <c r="A480" s="34">
        <f t="shared" si="59"/>
        <v>0</v>
      </c>
      <c r="B480" s="34"/>
      <c r="C480" s="34"/>
      <c r="D480" s="30"/>
      <c r="E480" s="30"/>
      <c r="F480" s="30"/>
      <c r="G480" s="30"/>
      <c r="H480" s="30"/>
      <c r="I480" s="30"/>
      <c r="J480" s="30"/>
      <c r="K480" s="30"/>
      <c r="L480" s="30"/>
      <c r="M480" s="30"/>
      <c r="N480" s="30"/>
      <c r="O480" s="30"/>
      <c r="P480" s="30"/>
      <c r="Q480" s="30"/>
      <c r="R480" s="30"/>
      <c r="S480" s="30"/>
      <c r="T480" s="30"/>
      <c r="U480" s="30"/>
      <c r="V480" s="30"/>
      <c r="W480" s="30"/>
      <c r="X480" s="32"/>
    </row>
    <row r="481" spans="1:24" x14ac:dyDescent="0.2">
      <c r="A481" s="34">
        <f t="shared" si="59"/>
        <v>0</v>
      </c>
      <c r="B481" s="34"/>
      <c r="C481" s="34"/>
      <c r="D481" s="30"/>
      <c r="E481" s="30"/>
      <c r="F481" s="30"/>
      <c r="G481" s="30"/>
      <c r="H481" s="30"/>
      <c r="I481" s="30"/>
      <c r="J481" s="30"/>
      <c r="K481" s="30"/>
      <c r="L481" s="30"/>
      <c r="M481" s="30"/>
      <c r="N481" s="30"/>
      <c r="O481" s="30"/>
      <c r="P481" s="30"/>
      <c r="Q481" s="30"/>
      <c r="R481" s="30"/>
      <c r="S481" s="30"/>
      <c r="T481" s="30"/>
      <c r="U481" s="30"/>
      <c r="V481" s="30"/>
      <c r="W481" s="30"/>
      <c r="X481" s="32"/>
    </row>
    <row r="482" spans="1:24" x14ac:dyDescent="0.2">
      <c r="A482" s="34">
        <f t="shared" si="59"/>
        <v>0</v>
      </c>
      <c r="B482" s="34"/>
      <c r="C482" s="34"/>
      <c r="D482" s="30"/>
      <c r="E482" s="30"/>
      <c r="F482" s="30"/>
      <c r="G482" s="30"/>
      <c r="H482" s="30"/>
      <c r="I482" s="30"/>
      <c r="J482" s="30"/>
      <c r="K482" s="30"/>
      <c r="L482" s="30"/>
      <c r="M482" s="30"/>
      <c r="N482" s="30"/>
      <c r="O482" s="30"/>
      <c r="P482" s="30"/>
      <c r="Q482" s="30"/>
      <c r="R482" s="30"/>
      <c r="S482" s="30"/>
      <c r="T482" s="30"/>
      <c r="U482" s="30"/>
      <c r="V482" s="30"/>
      <c r="W482" s="30"/>
      <c r="X482" s="32"/>
    </row>
    <row r="483" spans="1:24" x14ac:dyDescent="0.2">
      <c r="A483" s="34">
        <f t="shared" si="59"/>
        <v>0</v>
      </c>
      <c r="B483" s="34"/>
      <c r="C483" s="34"/>
      <c r="D483" s="30"/>
      <c r="E483" s="30"/>
      <c r="F483" s="30"/>
      <c r="G483" s="30"/>
      <c r="H483" s="30"/>
      <c r="I483" s="30"/>
      <c r="J483" s="30"/>
      <c r="K483" s="30"/>
      <c r="L483" s="30"/>
      <c r="M483" s="30"/>
      <c r="N483" s="30"/>
      <c r="O483" s="30"/>
      <c r="P483" s="30"/>
      <c r="Q483" s="30"/>
      <c r="R483" s="30"/>
      <c r="S483" s="30"/>
      <c r="T483" s="30"/>
      <c r="U483" s="30"/>
      <c r="V483" s="30"/>
      <c r="W483" s="30"/>
      <c r="X483" s="32"/>
    </row>
    <row r="484" spans="1:24" x14ac:dyDescent="0.2">
      <c r="A484" s="34">
        <f t="shared" si="59"/>
        <v>0</v>
      </c>
      <c r="B484" s="34"/>
      <c r="C484" s="34"/>
      <c r="D484" s="30"/>
      <c r="E484" s="30"/>
      <c r="F484" s="30"/>
      <c r="G484" s="30"/>
      <c r="H484" s="30"/>
      <c r="I484" s="30"/>
      <c r="J484" s="30"/>
      <c r="K484" s="30"/>
      <c r="L484" s="30"/>
      <c r="M484" s="30"/>
      <c r="N484" s="30"/>
      <c r="O484" s="30"/>
      <c r="P484" s="30"/>
      <c r="Q484" s="30"/>
      <c r="R484" s="30"/>
      <c r="S484" s="30"/>
      <c r="T484" s="30"/>
      <c r="U484" s="30"/>
      <c r="V484" s="30"/>
      <c r="W484" s="30"/>
      <c r="X484" s="32"/>
    </row>
    <row r="485" spans="1:24" x14ac:dyDescent="0.2">
      <c r="A485" s="34">
        <f t="shared" si="59"/>
        <v>0</v>
      </c>
      <c r="B485" s="34"/>
      <c r="C485" s="34"/>
      <c r="D485" s="30"/>
      <c r="E485" s="30"/>
      <c r="F485" s="30"/>
      <c r="G485" s="30"/>
      <c r="H485" s="30"/>
      <c r="I485" s="30"/>
      <c r="J485" s="30"/>
      <c r="K485" s="30"/>
      <c r="L485" s="30"/>
      <c r="M485" s="30"/>
      <c r="N485" s="30"/>
      <c r="O485" s="30"/>
      <c r="P485" s="30"/>
      <c r="Q485" s="30"/>
      <c r="R485" s="30"/>
      <c r="S485" s="30"/>
      <c r="T485" s="30"/>
      <c r="U485" s="30"/>
      <c r="V485" s="30"/>
      <c r="W485" s="30"/>
      <c r="X485" s="32"/>
    </row>
    <row r="486" spans="1:24" x14ac:dyDescent="0.2">
      <c r="A486" s="34">
        <f t="shared" si="59"/>
        <v>0</v>
      </c>
      <c r="B486" s="34"/>
      <c r="C486" s="34"/>
      <c r="D486" s="30"/>
      <c r="E486" s="30"/>
      <c r="F486" s="30"/>
      <c r="G486" s="30"/>
      <c r="H486" s="30"/>
      <c r="I486" s="30"/>
      <c r="J486" s="30"/>
      <c r="K486" s="30"/>
      <c r="L486" s="30"/>
      <c r="M486" s="30"/>
      <c r="N486" s="30"/>
      <c r="O486" s="30"/>
      <c r="P486" s="30"/>
      <c r="Q486" s="30"/>
      <c r="R486" s="30"/>
      <c r="S486" s="30"/>
      <c r="T486" s="30"/>
      <c r="U486" s="30"/>
      <c r="V486" s="30"/>
      <c r="W486" s="30"/>
      <c r="X486" s="32"/>
    </row>
    <row r="487" spans="1:24" x14ac:dyDescent="0.2">
      <c r="A487" s="34">
        <f t="shared" si="59"/>
        <v>0</v>
      </c>
      <c r="B487" s="34"/>
      <c r="C487" s="34"/>
      <c r="D487" s="30"/>
      <c r="E487" s="30"/>
      <c r="F487" s="30"/>
      <c r="G487" s="30"/>
      <c r="H487" s="30"/>
      <c r="I487" s="30"/>
      <c r="J487" s="30"/>
      <c r="K487" s="30"/>
      <c r="L487" s="30"/>
      <c r="M487" s="30"/>
      <c r="N487" s="30"/>
      <c r="O487" s="30"/>
      <c r="P487" s="30"/>
      <c r="Q487" s="30"/>
      <c r="R487" s="30"/>
      <c r="S487" s="30"/>
      <c r="T487" s="30"/>
      <c r="U487" s="30"/>
      <c r="V487" s="30"/>
      <c r="W487" s="30"/>
      <c r="X487" s="32"/>
    </row>
    <row r="488" spans="1:24" x14ac:dyDescent="0.2">
      <c r="A488" s="34">
        <f t="shared" si="59"/>
        <v>0</v>
      </c>
      <c r="B488" s="34"/>
      <c r="C488" s="34"/>
      <c r="D488" s="30"/>
      <c r="E488" s="30"/>
      <c r="F488" s="30"/>
      <c r="G488" s="30"/>
      <c r="H488" s="30"/>
      <c r="I488" s="30"/>
      <c r="J488" s="30"/>
      <c r="K488" s="30"/>
      <c r="L488" s="30"/>
      <c r="M488" s="30"/>
      <c r="N488" s="30"/>
      <c r="O488" s="30"/>
      <c r="P488" s="30"/>
      <c r="Q488" s="30"/>
      <c r="R488" s="30"/>
      <c r="S488" s="30"/>
      <c r="T488" s="30"/>
      <c r="U488" s="30"/>
      <c r="V488" s="30"/>
      <c r="W488" s="30"/>
      <c r="X488" s="32"/>
    </row>
    <row r="489" spans="1:24" x14ac:dyDescent="0.2">
      <c r="A489" s="34">
        <f t="shared" si="59"/>
        <v>0</v>
      </c>
      <c r="B489" s="34"/>
      <c r="C489" s="34"/>
      <c r="D489" s="30"/>
      <c r="E489" s="30"/>
      <c r="F489" s="30"/>
      <c r="G489" s="30"/>
      <c r="H489" s="30"/>
      <c r="I489" s="30"/>
      <c r="J489" s="30"/>
      <c r="K489" s="30"/>
      <c r="L489" s="30"/>
      <c r="M489" s="30"/>
      <c r="N489" s="30"/>
      <c r="O489" s="30"/>
      <c r="P489" s="30"/>
      <c r="Q489" s="30"/>
      <c r="R489" s="30"/>
      <c r="S489" s="30"/>
      <c r="T489" s="30"/>
      <c r="U489" s="30"/>
      <c r="V489" s="30"/>
      <c r="W489" s="30"/>
      <c r="X489" s="32"/>
    </row>
    <row r="490" spans="1:24" x14ac:dyDescent="0.2">
      <c r="A490" s="34">
        <f t="shared" si="59"/>
        <v>0</v>
      </c>
      <c r="B490" s="34"/>
      <c r="C490" s="34"/>
      <c r="D490" s="30"/>
      <c r="E490" s="30"/>
      <c r="F490" s="30"/>
      <c r="G490" s="30"/>
      <c r="H490" s="30"/>
      <c r="I490" s="30"/>
      <c r="J490" s="30"/>
      <c r="K490" s="30"/>
      <c r="L490" s="30"/>
      <c r="M490" s="30"/>
      <c r="N490" s="30"/>
      <c r="O490" s="30"/>
      <c r="P490" s="30"/>
      <c r="Q490" s="30"/>
      <c r="R490" s="30"/>
      <c r="S490" s="30"/>
      <c r="T490" s="30"/>
      <c r="U490" s="30"/>
      <c r="V490" s="30"/>
      <c r="W490" s="30"/>
      <c r="X490" s="32"/>
    </row>
    <row r="491" spans="1:24" x14ac:dyDescent="0.2">
      <c r="A491" s="34">
        <f t="shared" si="59"/>
        <v>0</v>
      </c>
      <c r="B491" s="34"/>
      <c r="C491" s="34"/>
      <c r="D491" s="30"/>
      <c r="E491" s="30"/>
      <c r="F491" s="30"/>
      <c r="G491" s="30"/>
      <c r="H491" s="30"/>
      <c r="I491" s="30"/>
      <c r="J491" s="30"/>
      <c r="K491" s="30"/>
      <c r="L491" s="30"/>
      <c r="M491" s="30"/>
      <c r="N491" s="30"/>
      <c r="O491" s="30"/>
      <c r="P491" s="30"/>
      <c r="Q491" s="30"/>
      <c r="R491" s="30"/>
      <c r="S491" s="30"/>
      <c r="T491" s="30"/>
      <c r="U491" s="30"/>
      <c r="V491" s="30"/>
      <c r="W491" s="30"/>
      <c r="X491" s="32"/>
    </row>
    <row r="492" spans="1:24" x14ac:dyDescent="0.2">
      <c r="A492" s="34">
        <f t="shared" si="59"/>
        <v>0</v>
      </c>
      <c r="B492" s="34"/>
      <c r="C492" s="34"/>
      <c r="D492" s="30"/>
      <c r="E492" s="30"/>
      <c r="F492" s="30"/>
      <c r="G492" s="30"/>
      <c r="H492" s="30"/>
      <c r="I492" s="30"/>
      <c r="J492" s="30"/>
      <c r="K492" s="30"/>
      <c r="L492" s="30"/>
      <c r="M492" s="30"/>
      <c r="N492" s="30"/>
      <c r="O492" s="30"/>
      <c r="P492" s="30"/>
      <c r="Q492" s="30"/>
      <c r="R492" s="30"/>
      <c r="S492" s="30"/>
      <c r="T492" s="30"/>
      <c r="U492" s="30"/>
      <c r="V492" s="30"/>
      <c r="W492" s="30"/>
      <c r="X492" s="32"/>
    </row>
    <row r="493" spans="1:24" x14ac:dyDescent="0.2">
      <c r="A493" s="34">
        <f t="shared" si="59"/>
        <v>0</v>
      </c>
      <c r="B493" s="34"/>
      <c r="C493" s="34"/>
      <c r="D493" s="30"/>
      <c r="E493" s="30"/>
      <c r="F493" s="30"/>
      <c r="G493" s="30"/>
      <c r="H493" s="30"/>
      <c r="I493" s="30"/>
      <c r="J493" s="30"/>
      <c r="K493" s="30"/>
      <c r="L493" s="30"/>
      <c r="M493" s="30"/>
      <c r="N493" s="30"/>
      <c r="O493" s="30"/>
      <c r="P493" s="30"/>
      <c r="Q493" s="30"/>
      <c r="R493" s="30"/>
      <c r="S493" s="30"/>
      <c r="T493" s="30"/>
      <c r="U493" s="30"/>
      <c r="V493" s="30"/>
      <c r="W493" s="30"/>
      <c r="X493" s="32"/>
    </row>
    <row r="494" spans="1:24" x14ac:dyDescent="0.2">
      <c r="A494" s="34">
        <f t="shared" si="59"/>
        <v>0</v>
      </c>
      <c r="B494" s="34"/>
      <c r="C494" s="34"/>
      <c r="D494" s="30"/>
      <c r="E494" s="30"/>
      <c r="F494" s="30"/>
      <c r="G494" s="30"/>
      <c r="H494" s="30"/>
      <c r="I494" s="30"/>
      <c r="J494" s="30"/>
      <c r="K494" s="30"/>
      <c r="L494" s="30"/>
      <c r="M494" s="30"/>
      <c r="N494" s="30"/>
      <c r="O494" s="30"/>
      <c r="P494" s="30"/>
      <c r="Q494" s="30"/>
      <c r="R494" s="30"/>
      <c r="S494" s="30"/>
      <c r="T494" s="30"/>
      <c r="U494" s="30"/>
      <c r="V494" s="30"/>
      <c r="W494" s="30"/>
      <c r="X494" s="32"/>
    </row>
    <row r="495" spans="1:24" x14ac:dyDescent="0.2">
      <c r="A495" s="34">
        <f t="shared" si="59"/>
        <v>0</v>
      </c>
      <c r="B495" s="34"/>
      <c r="C495" s="34"/>
      <c r="D495" s="30"/>
      <c r="E495" s="30"/>
      <c r="F495" s="30"/>
      <c r="G495" s="30"/>
      <c r="H495" s="30"/>
      <c r="I495" s="30"/>
      <c r="J495" s="30"/>
      <c r="K495" s="30"/>
      <c r="L495" s="30"/>
      <c r="M495" s="30"/>
      <c r="N495" s="30"/>
      <c r="O495" s="30"/>
      <c r="P495" s="30"/>
      <c r="Q495" s="30"/>
      <c r="R495" s="30"/>
      <c r="S495" s="30"/>
      <c r="T495" s="30"/>
      <c r="U495" s="30"/>
      <c r="V495" s="30"/>
      <c r="W495" s="30"/>
      <c r="X495" s="32"/>
    </row>
    <row r="496" spans="1:24" x14ac:dyDescent="0.2">
      <c r="A496" s="34">
        <f t="shared" si="59"/>
        <v>0</v>
      </c>
      <c r="B496" s="34"/>
      <c r="C496" s="34"/>
      <c r="D496" s="30"/>
      <c r="E496" s="30"/>
      <c r="F496" s="30"/>
      <c r="G496" s="30"/>
      <c r="H496" s="30"/>
      <c r="I496" s="30"/>
      <c r="J496" s="30"/>
      <c r="K496" s="30"/>
      <c r="L496" s="30"/>
      <c r="M496" s="30"/>
      <c r="N496" s="30"/>
      <c r="O496" s="30"/>
      <c r="P496" s="30"/>
      <c r="Q496" s="30"/>
      <c r="R496" s="30"/>
      <c r="S496" s="30"/>
      <c r="T496" s="30"/>
      <c r="U496" s="30"/>
      <c r="V496" s="30"/>
      <c r="W496" s="30"/>
      <c r="X496" s="32"/>
    </row>
    <row r="497" spans="1:24" x14ac:dyDescent="0.2">
      <c r="A497" s="34">
        <f t="shared" si="59"/>
        <v>0</v>
      </c>
      <c r="B497" s="34"/>
      <c r="C497" s="34"/>
      <c r="D497" s="30"/>
      <c r="E497" s="30"/>
      <c r="F497" s="30"/>
      <c r="G497" s="30"/>
      <c r="H497" s="30"/>
      <c r="I497" s="30"/>
      <c r="J497" s="30"/>
      <c r="K497" s="30"/>
      <c r="L497" s="30"/>
      <c r="M497" s="30"/>
      <c r="N497" s="30"/>
      <c r="O497" s="30"/>
      <c r="P497" s="30"/>
      <c r="Q497" s="30"/>
      <c r="R497" s="30"/>
      <c r="S497" s="30"/>
      <c r="T497" s="30"/>
      <c r="U497" s="30"/>
      <c r="V497" s="30"/>
      <c r="W497" s="30"/>
      <c r="X497" s="32"/>
    </row>
    <row r="498" spans="1:24" x14ac:dyDescent="0.2">
      <c r="A498" s="34">
        <f t="shared" si="59"/>
        <v>0</v>
      </c>
      <c r="B498" s="34"/>
      <c r="C498" s="34"/>
      <c r="D498" s="30"/>
      <c r="E498" s="30"/>
      <c r="F498" s="30"/>
      <c r="G498" s="30"/>
      <c r="H498" s="30"/>
      <c r="I498" s="30"/>
      <c r="J498" s="30"/>
      <c r="K498" s="30"/>
      <c r="L498" s="30"/>
      <c r="M498" s="30"/>
      <c r="N498" s="30"/>
      <c r="O498" s="30"/>
      <c r="P498" s="30"/>
      <c r="Q498" s="30"/>
      <c r="R498" s="30"/>
      <c r="S498" s="30"/>
      <c r="T498" s="30"/>
      <c r="U498" s="30"/>
      <c r="V498" s="30"/>
      <c r="W498" s="30"/>
      <c r="X498" s="32"/>
    </row>
    <row r="499" spans="1:24" x14ac:dyDescent="0.2">
      <c r="A499" s="34">
        <f t="shared" si="59"/>
        <v>0</v>
      </c>
      <c r="B499" s="34"/>
      <c r="C499" s="34"/>
      <c r="D499" s="30"/>
      <c r="E499" s="30"/>
      <c r="F499" s="30"/>
      <c r="G499" s="30"/>
      <c r="H499" s="30"/>
      <c r="I499" s="30"/>
      <c r="J499" s="30"/>
      <c r="K499" s="30"/>
      <c r="L499" s="30"/>
      <c r="M499" s="30"/>
      <c r="N499" s="30"/>
      <c r="O499" s="30"/>
      <c r="P499" s="30"/>
      <c r="Q499" s="30"/>
      <c r="R499" s="30"/>
      <c r="S499" s="30"/>
      <c r="T499" s="30"/>
      <c r="U499" s="30"/>
      <c r="V499" s="30"/>
      <c r="W499" s="30"/>
      <c r="X499" s="32"/>
    </row>
    <row r="500" spans="1:24" x14ac:dyDescent="0.2">
      <c r="A500" s="34">
        <f t="shared" si="59"/>
        <v>0</v>
      </c>
      <c r="B500" s="34"/>
      <c r="C500" s="34"/>
      <c r="D500" s="30"/>
      <c r="E500" s="30"/>
      <c r="F500" s="30"/>
      <c r="G500" s="30"/>
      <c r="H500" s="30"/>
      <c r="I500" s="30"/>
      <c r="J500" s="30"/>
      <c r="K500" s="30"/>
      <c r="L500" s="30"/>
      <c r="M500" s="30"/>
      <c r="N500" s="30"/>
      <c r="O500" s="30"/>
      <c r="P500" s="30"/>
      <c r="Q500" s="30"/>
      <c r="R500" s="30"/>
      <c r="S500" s="30"/>
      <c r="T500" s="30"/>
      <c r="U500" s="30"/>
      <c r="V500" s="30"/>
      <c r="W500" s="30"/>
      <c r="X500" s="32"/>
    </row>
    <row r="501" spans="1:24" x14ac:dyDescent="0.2">
      <c r="A501" s="34">
        <f t="shared" si="59"/>
        <v>0</v>
      </c>
      <c r="B501" s="34"/>
      <c r="C501" s="34"/>
      <c r="D501" s="30"/>
      <c r="E501" s="30"/>
      <c r="F501" s="30"/>
      <c r="G501" s="30"/>
      <c r="H501" s="30"/>
      <c r="I501" s="30"/>
      <c r="J501" s="30"/>
      <c r="K501" s="30"/>
      <c r="L501" s="30"/>
      <c r="M501" s="30"/>
      <c r="N501" s="30"/>
      <c r="O501" s="30"/>
      <c r="P501" s="30"/>
      <c r="Q501" s="30"/>
      <c r="R501" s="30"/>
      <c r="S501" s="30"/>
      <c r="T501" s="30"/>
      <c r="U501" s="30"/>
      <c r="V501" s="30"/>
      <c r="W501" s="30"/>
      <c r="X501" s="32"/>
    </row>
    <row r="502" spans="1:24" x14ac:dyDescent="0.2">
      <c r="A502" s="34">
        <f t="shared" si="59"/>
        <v>0</v>
      </c>
      <c r="B502" s="34"/>
      <c r="C502" s="34"/>
      <c r="D502" s="30"/>
      <c r="E502" s="30"/>
      <c r="F502" s="30"/>
      <c r="G502" s="30"/>
      <c r="H502" s="30"/>
      <c r="I502" s="30"/>
      <c r="J502" s="30"/>
      <c r="K502" s="30"/>
      <c r="L502" s="30"/>
      <c r="M502" s="30"/>
      <c r="N502" s="30"/>
      <c r="O502" s="30"/>
      <c r="P502" s="30"/>
      <c r="Q502" s="30"/>
      <c r="R502" s="30"/>
      <c r="S502" s="30"/>
      <c r="T502" s="30"/>
      <c r="U502" s="30"/>
      <c r="V502" s="30"/>
      <c r="W502" s="30"/>
      <c r="X502" s="32"/>
    </row>
    <row r="503" spans="1:24" x14ac:dyDescent="0.2">
      <c r="A503" s="34">
        <f t="shared" si="59"/>
        <v>0</v>
      </c>
      <c r="B503" s="34"/>
      <c r="C503" s="34"/>
      <c r="D503" s="30"/>
      <c r="E503" s="30"/>
      <c r="F503" s="30"/>
      <c r="G503" s="30"/>
      <c r="H503" s="30"/>
      <c r="I503" s="30"/>
      <c r="J503" s="30"/>
      <c r="K503" s="30"/>
      <c r="L503" s="30"/>
      <c r="M503" s="30"/>
      <c r="N503" s="30"/>
      <c r="O503" s="30"/>
      <c r="P503" s="30"/>
      <c r="Q503" s="30"/>
      <c r="R503" s="30"/>
      <c r="S503" s="30"/>
      <c r="T503" s="30"/>
      <c r="U503" s="30"/>
      <c r="V503" s="30"/>
      <c r="W503" s="30"/>
      <c r="X503" s="32"/>
    </row>
    <row r="504" spans="1:24" x14ac:dyDescent="0.2">
      <c r="A504" s="34">
        <f t="shared" si="59"/>
        <v>0</v>
      </c>
      <c r="B504" s="34"/>
      <c r="C504" s="34"/>
      <c r="D504" s="30"/>
      <c r="E504" s="30"/>
      <c r="F504" s="30"/>
      <c r="G504" s="30"/>
      <c r="H504" s="30"/>
      <c r="I504" s="30"/>
      <c r="J504" s="30"/>
      <c r="K504" s="30"/>
      <c r="L504" s="30"/>
      <c r="M504" s="30"/>
      <c r="N504" s="30"/>
      <c r="O504" s="30"/>
      <c r="P504" s="30"/>
      <c r="Q504" s="30"/>
      <c r="R504" s="30"/>
      <c r="S504" s="30"/>
      <c r="T504" s="30"/>
      <c r="U504" s="30"/>
      <c r="V504" s="30"/>
      <c r="W504" s="30"/>
      <c r="X504" s="32"/>
    </row>
    <row r="505" spans="1:24" x14ac:dyDescent="0.2">
      <c r="A505" s="34">
        <f t="shared" si="59"/>
        <v>0</v>
      </c>
      <c r="B505" s="34"/>
      <c r="C505" s="34"/>
      <c r="D505" s="30"/>
      <c r="E505" s="30"/>
      <c r="F505" s="30"/>
      <c r="G505" s="30"/>
      <c r="H505" s="30"/>
      <c r="I505" s="30"/>
      <c r="J505" s="30"/>
      <c r="K505" s="30"/>
      <c r="L505" s="30"/>
      <c r="M505" s="30"/>
      <c r="N505" s="30"/>
      <c r="O505" s="30"/>
      <c r="P505" s="30"/>
      <c r="Q505" s="30"/>
      <c r="R505" s="30"/>
      <c r="S505" s="30"/>
      <c r="T505" s="30"/>
      <c r="U505" s="30"/>
      <c r="V505" s="30"/>
      <c r="W505" s="30"/>
      <c r="X505" s="32"/>
    </row>
    <row r="506" spans="1:24" x14ac:dyDescent="0.2">
      <c r="A506" s="34">
        <f t="shared" si="59"/>
        <v>0</v>
      </c>
      <c r="B506" s="34"/>
      <c r="C506" s="34"/>
      <c r="D506" s="30"/>
      <c r="E506" s="30"/>
      <c r="F506" s="30"/>
      <c r="G506" s="30"/>
      <c r="H506" s="30"/>
      <c r="I506" s="30"/>
      <c r="J506" s="30"/>
      <c r="K506" s="30"/>
      <c r="L506" s="30"/>
      <c r="M506" s="30"/>
      <c r="N506" s="30"/>
      <c r="O506" s="30"/>
      <c r="P506" s="30"/>
      <c r="Q506" s="30"/>
      <c r="R506" s="30"/>
      <c r="S506" s="30"/>
      <c r="T506" s="30"/>
      <c r="U506" s="30"/>
      <c r="V506" s="30"/>
      <c r="W506" s="30"/>
      <c r="X506" s="32"/>
    </row>
    <row r="507" spans="1:24" x14ac:dyDescent="0.2">
      <c r="A507" s="34">
        <f t="shared" si="59"/>
        <v>0</v>
      </c>
      <c r="B507" s="34"/>
      <c r="C507" s="34"/>
      <c r="D507" s="30"/>
      <c r="E507" s="30"/>
      <c r="F507" s="30"/>
      <c r="G507" s="30"/>
      <c r="H507" s="30"/>
      <c r="I507" s="30"/>
      <c r="J507" s="30"/>
      <c r="K507" s="30"/>
      <c r="L507" s="30"/>
      <c r="M507" s="30"/>
      <c r="N507" s="30"/>
      <c r="O507" s="30"/>
      <c r="P507" s="30"/>
      <c r="Q507" s="30"/>
      <c r="R507" s="30"/>
      <c r="S507" s="30"/>
      <c r="T507" s="30"/>
      <c r="U507" s="30"/>
      <c r="V507" s="30"/>
      <c r="W507" s="30"/>
      <c r="X507" s="32"/>
    </row>
    <row r="508" spans="1:24" x14ac:dyDescent="0.2">
      <c r="A508" s="34">
        <f t="shared" si="59"/>
        <v>0</v>
      </c>
      <c r="B508" s="34"/>
      <c r="C508" s="34"/>
      <c r="D508" s="30"/>
      <c r="E508" s="30"/>
      <c r="F508" s="30"/>
      <c r="G508" s="30"/>
      <c r="H508" s="30"/>
      <c r="I508" s="30"/>
      <c r="J508" s="30"/>
      <c r="K508" s="30"/>
      <c r="L508" s="30"/>
      <c r="M508" s="30"/>
      <c r="N508" s="30"/>
      <c r="O508" s="30"/>
      <c r="P508" s="30"/>
      <c r="Q508" s="30"/>
      <c r="R508" s="30"/>
      <c r="S508" s="30"/>
      <c r="T508" s="30"/>
      <c r="U508" s="30"/>
      <c r="V508" s="30"/>
      <c r="W508" s="30"/>
      <c r="X508" s="32"/>
    </row>
    <row r="509" spans="1:24" x14ac:dyDescent="0.2">
      <c r="A509" s="34">
        <f t="shared" si="59"/>
        <v>0</v>
      </c>
      <c r="B509" s="34"/>
      <c r="C509" s="34"/>
      <c r="D509" s="30"/>
      <c r="E509" s="30"/>
      <c r="F509" s="30"/>
      <c r="G509" s="30"/>
      <c r="H509" s="30"/>
      <c r="I509" s="30"/>
      <c r="J509" s="30"/>
      <c r="K509" s="30"/>
      <c r="L509" s="30"/>
      <c r="M509" s="30"/>
      <c r="N509" s="30"/>
      <c r="O509" s="30"/>
      <c r="P509" s="30"/>
      <c r="Q509" s="30"/>
      <c r="R509" s="30"/>
      <c r="S509" s="30"/>
      <c r="T509" s="30"/>
      <c r="U509" s="30"/>
      <c r="V509" s="30"/>
      <c r="W509" s="30"/>
      <c r="X509" s="32"/>
    </row>
    <row r="510" spans="1:24" x14ac:dyDescent="0.2">
      <c r="A510" s="34">
        <f t="shared" si="59"/>
        <v>0</v>
      </c>
      <c r="B510" s="34"/>
      <c r="C510" s="34"/>
      <c r="D510" s="30"/>
      <c r="E510" s="30"/>
      <c r="F510" s="30"/>
      <c r="G510" s="30"/>
      <c r="H510" s="30"/>
      <c r="I510" s="30"/>
      <c r="J510" s="30"/>
      <c r="K510" s="30"/>
      <c r="L510" s="30"/>
      <c r="M510" s="30"/>
      <c r="N510" s="30"/>
      <c r="O510" s="30"/>
      <c r="P510" s="30"/>
      <c r="Q510" s="30"/>
      <c r="R510" s="30"/>
      <c r="S510" s="30"/>
      <c r="T510" s="30"/>
      <c r="U510" s="30"/>
      <c r="V510" s="30"/>
      <c r="W510" s="30"/>
      <c r="X510" s="32"/>
    </row>
    <row r="511" spans="1:24" x14ac:dyDescent="0.2">
      <c r="A511" s="34">
        <f t="shared" si="59"/>
        <v>0</v>
      </c>
      <c r="B511" s="34"/>
      <c r="C511" s="34"/>
      <c r="D511" s="30"/>
      <c r="E511" s="30"/>
      <c r="F511" s="30"/>
      <c r="G511" s="30"/>
      <c r="H511" s="30"/>
      <c r="I511" s="30"/>
      <c r="J511" s="30"/>
      <c r="K511" s="30"/>
      <c r="L511" s="30"/>
      <c r="M511" s="30"/>
      <c r="N511" s="30"/>
      <c r="O511" s="30"/>
      <c r="P511" s="30"/>
      <c r="Q511" s="30"/>
      <c r="R511" s="30"/>
      <c r="S511" s="30"/>
      <c r="T511" s="30"/>
      <c r="U511" s="30"/>
      <c r="V511" s="30"/>
      <c r="W511" s="30"/>
      <c r="X511" s="32"/>
    </row>
    <row r="512" spans="1:24" x14ac:dyDescent="0.2">
      <c r="A512" s="34">
        <f t="shared" si="59"/>
        <v>0</v>
      </c>
      <c r="B512" s="34"/>
      <c r="C512" s="34"/>
      <c r="D512" s="30"/>
      <c r="E512" s="30"/>
      <c r="F512" s="30"/>
      <c r="G512" s="30"/>
      <c r="H512" s="30"/>
      <c r="I512" s="30"/>
      <c r="J512" s="30"/>
      <c r="K512" s="30"/>
      <c r="L512" s="30"/>
      <c r="M512" s="30"/>
      <c r="N512" s="30"/>
      <c r="O512" s="30"/>
      <c r="P512" s="30"/>
      <c r="Q512" s="30"/>
      <c r="R512" s="30"/>
      <c r="S512" s="30"/>
      <c r="T512" s="30"/>
      <c r="U512" s="30"/>
      <c r="V512" s="30"/>
      <c r="W512" s="30"/>
      <c r="X512" s="32"/>
    </row>
    <row r="513" spans="1:24" x14ac:dyDescent="0.2">
      <c r="A513" s="34">
        <f t="shared" si="59"/>
        <v>0</v>
      </c>
      <c r="B513" s="34"/>
      <c r="C513" s="34"/>
      <c r="D513" s="30"/>
      <c r="E513" s="30"/>
      <c r="F513" s="30"/>
      <c r="G513" s="30"/>
      <c r="H513" s="30"/>
      <c r="I513" s="30"/>
      <c r="J513" s="30"/>
      <c r="K513" s="30"/>
      <c r="L513" s="30"/>
      <c r="M513" s="30"/>
      <c r="N513" s="30"/>
      <c r="O513" s="30"/>
      <c r="P513" s="30"/>
      <c r="Q513" s="30"/>
      <c r="R513" s="30"/>
      <c r="S513" s="30"/>
      <c r="T513" s="30"/>
      <c r="U513" s="30"/>
      <c r="V513" s="30"/>
      <c r="W513" s="30"/>
      <c r="X513" s="32"/>
    </row>
    <row r="514" spans="1:24" x14ac:dyDescent="0.2">
      <c r="A514" s="34">
        <f t="shared" si="59"/>
        <v>0</v>
      </c>
      <c r="B514" s="34"/>
      <c r="C514" s="34"/>
      <c r="D514" s="30"/>
      <c r="E514" s="30"/>
      <c r="F514" s="30"/>
      <c r="G514" s="30"/>
      <c r="H514" s="30"/>
      <c r="I514" s="30"/>
      <c r="J514" s="30"/>
      <c r="K514" s="30"/>
      <c r="L514" s="30"/>
      <c r="M514" s="30"/>
      <c r="N514" s="30"/>
      <c r="O514" s="30"/>
      <c r="P514" s="30"/>
      <c r="Q514" s="30"/>
      <c r="R514" s="30"/>
      <c r="S514" s="30"/>
      <c r="T514" s="30"/>
      <c r="U514" s="30"/>
      <c r="V514" s="30"/>
      <c r="W514" s="30"/>
      <c r="X514" s="32"/>
    </row>
    <row r="515" spans="1:24" x14ac:dyDescent="0.2">
      <c r="A515" s="34">
        <f t="shared" si="59"/>
        <v>0</v>
      </c>
      <c r="B515" s="34"/>
      <c r="C515" s="34"/>
      <c r="D515" s="30"/>
      <c r="E515" s="30"/>
      <c r="F515" s="30"/>
      <c r="G515" s="30"/>
      <c r="H515" s="30"/>
      <c r="I515" s="30"/>
      <c r="J515" s="30"/>
      <c r="K515" s="30"/>
      <c r="L515" s="30"/>
      <c r="M515" s="30"/>
      <c r="N515" s="30"/>
      <c r="O515" s="30"/>
      <c r="P515" s="30"/>
      <c r="Q515" s="30"/>
      <c r="R515" s="30"/>
      <c r="S515" s="30"/>
      <c r="T515" s="30"/>
      <c r="U515" s="30"/>
      <c r="V515" s="30"/>
      <c r="W515" s="30"/>
      <c r="X515" s="32"/>
    </row>
    <row r="516" spans="1:24" x14ac:dyDescent="0.2">
      <c r="A516" s="34">
        <f t="shared" si="59"/>
        <v>0</v>
      </c>
      <c r="B516" s="34"/>
      <c r="C516" s="34"/>
      <c r="D516" s="30"/>
      <c r="E516" s="30"/>
      <c r="F516" s="30"/>
      <c r="G516" s="30"/>
      <c r="H516" s="30"/>
      <c r="I516" s="30"/>
      <c r="J516" s="30"/>
      <c r="K516" s="30"/>
      <c r="L516" s="30"/>
      <c r="M516" s="30"/>
      <c r="N516" s="30"/>
      <c r="O516" s="30"/>
      <c r="P516" s="30"/>
      <c r="Q516" s="30"/>
      <c r="R516" s="30"/>
      <c r="S516" s="30"/>
      <c r="T516" s="30"/>
      <c r="U516" s="30"/>
      <c r="V516" s="30"/>
      <c r="W516" s="30"/>
      <c r="X516" s="32"/>
    </row>
    <row r="517" spans="1:24" x14ac:dyDescent="0.2">
      <c r="A517" s="34">
        <f t="shared" si="59"/>
        <v>0</v>
      </c>
      <c r="B517" s="34"/>
      <c r="C517" s="34"/>
      <c r="D517" s="30"/>
      <c r="E517" s="30"/>
      <c r="F517" s="30"/>
      <c r="G517" s="30"/>
      <c r="H517" s="30"/>
      <c r="I517" s="30"/>
      <c r="J517" s="30"/>
      <c r="K517" s="30"/>
      <c r="L517" s="30"/>
      <c r="M517" s="30"/>
      <c r="N517" s="30"/>
      <c r="O517" s="30"/>
      <c r="P517" s="30"/>
      <c r="Q517" s="30"/>
      <c r="R517" s="30"/>
      <c r="S517" s="30"/>
      <c r="T517" s="30"/>
      <c r="U517" s="30"/>
      <c r="V517" s="30"/>
      <c r="W517" s="30"/>
      <c r="X517" s="32"/>
    </row>
    <row r="518" spans="1:24" x14ac:dyDescent="0.2">
      <c r="A518" s="34">
        <f t="shared" si="59"/>
        <v>0</v>
      </c>
      <c r="B518" s="34"/>
      <c r="C518" s="34"/>
      <c r="D518" s="30"/>
      <c r="E518" s="30"/>
      <c r="F518" s="30"/>
      <c r="G518" s="30"/>
      <c r="H518" s="30"/>
      <c r="I518" s="30"/>
      <c r="J518" s="30"/>
      <c r="K518" s="30"/>
      <c r="L518" s="30"/>
      <c r="M518" s="30"/>
      <c r="N518" s="30"/>
      <c r="O518" s="30"/>
      <c r="P518" s="30"/>
      <c r="Q518" s="30"/>
      <c r="R518" s="30"/>
      <c r="S518" s="30"/>
      <c r="T518" s="30"/>
      <c r="U518" s="30"/>
      <c r="V518" s="30"/>
      <c r="W518" s="30"/>
      <c r="X518" s="32"/>
    </row>
    <row r="519" spans="1:24" x14ac:dyDescent="0.2">
      <c r="A519" s="34">
        <f t="shared" si="59"/>
        <v>0</v>
      </c>
      <c r="B519" s="34"/>
      <c r="C519" s="34"/>
      <c r="D519" s="30"/>
      <c r="E519" s="30"/>
      <c r="F519" s="30"/>
      <c r="G519" s="30"/>
      <c r="H519" s="30"/>
      <c r="I519" s="30"/>
      <c r="J519" s="30"/>
      <c r="K519" s="30"/>
      <c r="L519" s="30"/>
      <c r="M519" s="30"/>
      <c r="N519" s="30"/>
      <c r="O519" s="30"/>
      <c r="P519" s="30"/>
      <c r="Q519" s="30"/>
      <c r="R519" s="30"/>
      <c r="S519" s="30"/>
      <c r="T519" s="30"/>
      <c r="U519" s="30"/>
      <c r="V519" s="30"/>
      <c r="W519" s="30"/>
      <c r="X519" s="32"/>
    </row>
    <row r="520" spans="1:24" x14ac:dyDescent="0.2">
      <c r="A520" s="34">
        <f t="shared" si="59"/>
        <v>0</v>
      </c>
      <c r="B520" s="34"/>
      <c r="C520" s="34"/>
      <c r="D520" s="30"/>
      <c r="E520" s="30"/>
      <c r="F520" s="30"/>
      <c r="G520" s="30"/>
      <c r="H520" s="30"/>
      <c r="I520" s="30"/>
      <c r="J520" s="30"/>
      <c r="K520" s="30"/>
      <c r="L520" s="30"/>
      <c r="M520" s="30"/>
      <c r="N520" s="30"/>
      <c r="O520" s="30"/>
      <c r="P520" s="30"/>
      <c r="Q520" s="30"/>
      <c r="R520" s="30"/>
      <c r="S520" s="30"/>
      <c r="T520" s="30"/>
      <c r="U520" s="30"/>
      <c r="V520" s="30"/>
      <c r="W520" s="30"/>
      <c r="X520" s="32"/>
    </row>
    <row r="521" spans="1:24" x14ac:dyDescent="0.2">
      <c r="A521" s="34">
        <f t="shared" si="59"/>
        <v>0</v>
      </c>
      <c r="B521" s="34"/>
      <c r="C521" s="34"/>
      <c r="D521" s="30"/>
      <c r="E521" s="30"/>
      <c r="F521" s="30"/>
      <c r="G521" s="30"/>
      <c r="H521" s="30"/>
      <c r="I521" s="30"/>
      <c r="J521" s="30"/>
      <c r="K521" s="30"/>
      <c r="L521" s="30"/>
      <c r="M521" s="30"/>
      <c r="N521" s="30"/>
      <c r="O521" s="30"/>
      <c r="P521" s="30"/>
      <c r="Q521" s="30"/>
      <c r="R521" s="30"/>
      <c r="S521" s="30"/>
      <c r="T521" s="30"/>
      <c r="U521" s="30"/>
      <c r="V521" s="30"/>
      <c r="W521" s="30"/>
      <c r="X521" s="32"/>
    </row>
    <row r="522" spans="1:24" x14ac:dyDescent="0.2">
      <c r="A522" s="34">
        <f t="shared" si="59"/>
        <v>0</v>
      </c>
      <c r="B522" s="34"/>
      <c r="C522" s="34"/>
      <c r="D522" s="30"/>
      <c r="E522" s="30"/>
      <c r="F522" s="30"/>
      <c r="G522" s="30"/>
      <c r="H522" s="30"/>
      <c r="I522" s="30"/>
      <c r="J522" s="30"/>
      <c r="K522" s="30"/>
      <c r="L522" s="30"/>
      <c r="M522" s="30"/>
      <c r="N522" s="30"/>
      <c r="O522" s="30"/>
      <c r="P522" s="30"/>
      <c r="Q522" s="30"/>
      <c r="R522" s="30"/>
      <c r="S522" s="30"/>
      <c r="T522" s="30"/>
      <c r="U522" s="30"/>
      <c r="V522" s="30"/>
      <c r="W522" s="30"/>
      <c r="X522" s="32"/>
    </row>
    <row r="523" spans="1:24" x14ac:dyDescent="0.2">
      <c r="A523" s="34">
        <f t="shared" si="59"/>
        <v>0</v>
      </c>
      <c r="B523" s="34"/>
      <c r="C523" s="34"/>
      <c r="D523" s="30"/>
      <c r="E523" s="30"/>
      <c r="F523" s="30"/>
      <c r="G523" s="30"/>
      <c r="H523" s="30"/>
      <c r="I523" s="30"/>
      <c r="J523" s="30"/>
      <c r="K523" s="30"/>
      <c r="L523" s="30"/>
      <c r="M523" s="30"/>
      <c r="N523" s="30"/>
      <c r="O523" s="30"/>
      <c r="P523" s="30"/>
      <c r="Q523" s="30"/>
      <c r="R523" s="30"/>
      <c r="S523" s="30"/>
      <c r="T523" s="30"/>
      <c r="U523" s="30"/>
      <c r="V523" s="30"/>
      <c r="W523" s="30"/>
      <c r="X523" s="32"/>
    </row>
    <row r="524" spans="1:24" x14ac:dyDescent="0.2">
      <c r="A524" s="34">
        <f t="shared" si="59"/>
        <v>0</v>
      </c>
      <c r="B524" s="34"/>
      <c r="C524" s="34"/>
      <c r="D524" s="30"/>
      <c r="E524" s="30"/>
      <c r="F524" s="30"/>
      <c r="G524" s="30"/>
      <c r="H524" s="30"/>
      <c r="I524" s="30"/>
      <c r="J524" s="30"/>
      <c r="K524" s="30"/>
      <c r="L524" s="30"/>
      <c r="M524" s="30"/>
      <c r="N524" s="30"/>
      <c r="O524" s="30"/>
      <c r="P524" s="30"/>
      <c r="Q524" s="30"/>
      <c r="R524" s="30"/>
      <c r="S524" s="30"/>
      <c r="T524" s="30"/>
      <c r="U524" s="30"/>
      <c r="V524" s="30"/>
      <c r="W524" s="30"/>
      <c r="X524" s="32"/>
    </row>
    <row r="525" spans="1:24" x14ac:dyDescent="0.2">
      <c r="A525" s="34">
        <f t="shared" si="59"/>
        <v>0</v>
      </c>
      <c r="B525" s="34"/>
      <c r="C525" s="34"/>
      <c r="D525" s="30"/>
      <c r="E525" s="30"/>
      <c r="F525" s="30"/>
      <c r="G525" s="30"/>
      <c r="H525" s="30"/>
      <c r="I525" s="30"/>
      <c r="J525" s="30"/>
      <c r="K525" s="30"/>
      <c r="L525" s="30"/>
      <c r="M525" s="30"/>
      <c r="N525" s="30"/>
      <c r="O525" s="30"/>
      <c r="P525" s="30"/>
      <c r="Q525" s="30"/>
      <c r="R525" s="30"/>
      <c r="S525" s="30"/>
      <c r="T525" s="30"/>
      <c r="U525" s="30"/>
      <c r="V525" s="30"/>
      <c r="W525" s="30"/>
      <c r="X525" s="32"/>
    </row>
    <row r="526" spans="1:24" x14ac:dyDescent="0.2">
      <c r="A526" s="34">
        <f t="shared" si="59"/>
        <v>0</v>
      </c>
      <c r="B526" s="34"/>
      <c r="C526" s="34"/>
      <c r="D526" s="30"/>
      <c r="E526" s="30"/>
      <c r="F526" s="30"/>
      <c r="G526" s="30"/>
      <c r="H526" s="30"/>
      <c r="I526" s="30"/>
      <c r="J526" s="30"/>
      <c r="K526" s="30"/>
      <c r="L526" s="30"/>
      <c r="M526" s="30"/>
      <c r="N526" s="30"/>
      <c r="O526" s="30"/>
      <c r="P526" s="30"/>
      <c r="Q526" s="30"/>
      <c r="R526" s="30"/>
      <c r="S526" s="30"/>
      <c r="T526" s="30"/>
      <c r="U526" s="30"/>
      <c r="V526" s="30"/>
      <c r="W526" s="30"/>
      <c r="X526" s="32"/>
    </row>
    <row r="527" spans="1:24" x14ac:dyDescent="0.2">
      <c r="A527" s="34">
        <f t="shared" ref="A527:A590" si="60">IF(A526=0,0,IF(A526=" ","",IF(A526-1&gt;0,A526-1,0)))</f>
        <v>0</v>
      </c>
      <c r="B527" s="34"/>
      <c r="C527" s="34"/>
      <c r="D527" s="30"/>
      <c r="E527" s="30"/>
      <c r="F527" s="30"/>
      <c r="G527" s="30"/>
      <c r="H527" s="30"/>
      <c r="I527" s="30"/>
      <c r="J527" s="30"/>
      <c r="K527" s="30"/>
      <c r="L527" s="30"/>
      <c r="M527" s="30"/>
      <c r="N527" s="30"/>
      <c r="O527" s="30"/>
      <c r="P527" s="30"/>
      <c r="Q527" s="30"/>
      <c r="R527" s="30"/>
      <c r="S527" s="30"/>
      <c r="T527" s="30"/>
      <c r="U527" s="30"/>
      <c r="V527" s="30"/>
      <c r="W527" s="30"/>
      <c r="X527" s="32"/>
    </row>
    <row r="528" spans="1:24" x14ac:dyDescent="0.2">
      <c r="A528" s="34">
        <f t="shared" si="60"/>
        <v>0</v>
      </c>
      <c r="B528" s="34"/>
      <c r="C528" s="34"/>
      <c r="D528" s="30"/>
      <c r="E528" s="30"/>
      <c r="F528" s="30"/>
      <c r="G528" s="30"/>
      <c r="H528" s="30"/>
      <c r="I528" s="30"/>
      <c r="J528" s="30"/>
      <c r="K528" s="30"/>
      <c r="L528" s="30"/>
      <c r="M528" s="30"/>
      <c r="N528" s="30"/>
      <c r="O528" s="30"/>
      <c r="P528" s="30"/>
      <c r="Q528" s="30"/>
      <c r="R528" s="30"/>
      <c r="S528" s="30"/>
      <c r="T528" s="30"/>
      <c r="U528" s="30"/>
      <c r="V528" s="30"/>
      <c r="W528" s="30"/>
      <c r="X528" s="32"/>
    </row>
    <row r="529" spans="1:24" x14ac:dyDescent="0.2">
      <c r="A529" s="34">
        <f t="shared" si="60"/>
        <v>0</v>
      </c>
      <c r="B529" s="34"/>
      <c r="C529" s="34"/>
      <c r="D529" s="30"/>
      <c r="E529" s="30"/>
      <c r="F529" s="30"/>
      <c r="G529" s="30"/>
      <c r="H529" s="30"/>
      <c r="I529" s="30"/>
      <c r="J529" s="30"/>
      <c r="K529" s="30"/>
      <c r="L529" s="30"/>
      <c r="M529" s="30"/>
      <c r="N529" s="30"/>
      <c r="O529" s="30"/>
      <c r="P529" s="30"/>
      <c r="Q529" s="30"/>
      <c r="R529" s="30"/>
      <c r="S529" s="30"/>
      <c r="T529" s="30"/>
      <c r="U529" s="30"/>
      <c r="V529" s="30"/>
      <c r="W529" s="30"/>
      <c r="X529" s="32"/>
    </row>
    <row r="530" spans="1:24" x14ac:dyDescent="0.2">
      <c r="A530" s="34">
        <f t="shared" si="60"/>
        <v>0</v>
      </c>
      <c r="B530" s="34"/>
      <c r="C530" s="34"/>
      <c r="D530" s="30"/>
      <c r="E530" s="30"/>
      <c r="F530" s="30"/>
      <c r="G530" s="30"/>
      <c r="H530" s="30"/>
      <c r="I530" s="30"/>
      <c r="J530" s="30"/>
      <c r="K530" s="30"/>
      <c r="L530" s="30"/>
      <c r="M530" s="30"/>
      <c r="N530" s="30"/>
      <c r="O530" s="30"/>
      <c r="P530" s="30"/>
      <c r="Q530" s="30"/>
      <c r="R530" s="30"/>
      <c r="S530" s="30"/>
      <c r="T530" s="30"/>
      <c r="U530" s="30"/>
      <c r="V530" s="30"/>
      <c r="W530" s="30"/>
      <c r="X530" s="32"/>
    </row>
    <row r="531" spans="1:24" x14ac:dyDescent="0.2">
      <c r="A531" s="34">
        <f t="shared" si="60"/>
        <v>0</v>
      </c>
      <c r="B531" s="34"/>
      <c r="C531" s="34"/>
      <c r="D531" s="30"/>
      <c r="E531" s="30"/>
      <c r="F531" s="30"/>
      <c r="G531" s="30"/>
      <c r="H531" s="30"/>
      <c r="I531" s="30"/>
      <c r="J531" s="30"/>
      <c r="K531" s="30"/>
      <c r="L531" s="30"/>
      <c r="M531" s="30"/>
      <c r="N531" s="30"/>
      <c r="O531" s="30"/>
      <c r="P531" s="30"/>
      <c r="Q531" s="30"/>
      <c r="R531" s="30"/>
      <c r="S531" s="30"/>
      <c r="T531" s="30"/>
      <c r="U531" s="30"/>
      <c r="V531" s="30"/>
      <c r="W531" s="30"/>
      <c r="X531" s="32"/>
    </row>
    <row r="532" spans="1:24" x14ac:dyDescent="0.2">
      <c r="A532" s="34">
        <f t="shared" si="60"/>
        <v>0</v>
      </c>
      <c r="B532" s="34"/>
      <c r="C532" s="34"/>
      <c r="D532" s="30"/>
      <c r="E532" s="30"/>
      <c r="F532" s="30"/>
      <c r="G532" s="30"/>
      <c r="H532" s="30"/>
      <c r="I532" s="30"/>
      <c r="J532" s="30"/>
      <c r="K532" s="30"/>
      <c r="L532" s="30"/>
      <c r="M532" s="30"/>
      <c r="N532" s="30"/>
      <c r="O532" s="30"/>
      <c r="P532" s="30"/>
      <c r="Q532" s="30"/>
      <c r="R532" s="30"/>
      <c r="S532" s="30"/>
      <c r="T532" s="30"/>
      <c r="U532" s="30"/>
      <c r="V532" s="30"/>
      <c r="W532" s="30"/>
      <c r="X532" s="32"/>
    </row>
    <row r="533" spans="1:24" x14ac:dyDescent="0.2">
      <c r="A533" s="34">
        <f t="shared" si="60"/>
        <v>0</v>
      </c>
      <c r="B533" s="34"/>
      <c r="C533" s="34"/>
      <c r="D533" s="30"/>
      <c r="E533" s="30"/>
      <c r="F533" s="30"/>
      <c r="G533" s="30"/>
      <c r="H533" s="30"/>
      <c r="I533" s="30"/>
      <c r="J533" s="30"/>
      <c r="K533" s="30"/>
      <c r="L533" s="30"/>
      <c r="M533" s="30"/>
      <c r="N533" s="30"/>
      <c r="O533" s="30"/>
      <c r="P533" s="30"/>
      <c r="Q533" s="30"/>
      <c r="R533" s="30"/>
      <c r="S533" s="30"/>
      <c r="T533" s="30"/>
      <c r="U533" s="30"/>
      <c r="V533" s="30"/>
      <c r="W533" s="30"/>
      <c r="X533" s="32"/>
    </row>
    <row r="534" spans="1:24" x14ac:dyDescent="0.2">
      <c r="A534" s="34">
        <f t="shared" si="60"/>
        <v>0</v>
      </c>
      <c r="B534" s="34"/>
      <c r="C534" s="34"/>
      <c r="D534" s="30"/>
      <c r="E534" s="30"/>
      <c r="F534" s="30"/>
      <c r="G534" s="30"/>
      <c r="H534" s="30"/>
      <c r="I534" s="30"/>
      <c r="J534" s="30"/>
      <c r="K534" s="30"/>
      <c r="L534" s="30"/>
      <c r="M534" s="30"/>
      <c r="N534" s="30"/>
      <c r="O534" s="30"/>
      <c r="P534" s="30"/>
      <c r="Q534" s="30"/>
      <c r="R534" s="30"/>
      <c r="S534" s="30"/>
      <c r="T534" s="30"/>
      <c r="U534" s="30"/>
      <c r="V534" s="30"/>
      <c r="W534" s="30"/>
      <c r="X534" s="32"/>
    </row>
    <row r="535" spans="1:24" x14ac:dyDescent="0.2">
      <c r="A535" s="34">
        <f t="shared" si="60"/>
        <v>0</v>
      </c>
      <c r="B535" s="34"/>
      <c r="C535" s="34"/>
      <c r="D535" s="30"/>
      <c r="E535" s="30"/>
      <c r="F535" s="30"/>
      <c r="G535" s="30"/>
      <c r="H535" s="30"/>
      <c r="I535" s="30"/>
      <c r="J535" s="30"/>
      <c r="K535" s="30"/>
      <c r="L535" s="30"/>
      <c r="M535" s="30"/>
      <c r="N535" s="30"/>
      <c r="O535" s="30"/>
      <c r="P535" s="30"/>
      <c r="Q535" s="30"/>
      <c r="R535" s="30"/>
      <c r="S535" s="30"/>
      <c r="T535" s="30"/>
      <c r="U535" s="30"/>
      <c r="V535" s="30"/>
      <c r="W535" s="30"/>
      <c r="X535" s="32"/>
    </row>
    <row r="536" spans="1:24" x14ac:dyDescent="0.2">
      <c r="A536" s="34">
        <f t="shared" si="60"/>
        <v>0</v>
      </c>
      <c r="B536" s="34"/>
      <c r="C536" s="34"/>
      <c r="D536" s="30"/>
      <c r="E536" s="30"/>
      <c r="F536" s="30"/>
      <c r="G536" s="30"/>
      <c r="H536" s="30"/>
      <c r="I536" s="30"/>
      <c r="J536" s="30"/>
      <c r="K536" s="30"/>
      <c r="L536" s="30"/>
      <c r="M536" s="30"/>
      <c r="N536" s="30"/>
      <c r="O536" s="30"/>
      <c r="P536" s="30"/>
      <c r="Q536" s="30"/>
      <c r="R536" s="30"/>
      <c r="S536" s="30"/>
      <c r="T536" s="30"/>
      <c r="U536" s="30"/>
      <c r="V536" s="30"/>
      <c r="W536" s="30"/>
      <c r="X536" s="32"/>
    </row>
    <row r="537" spans="1:24" x14ac:dyDescent="0.2">
      <c r="A537" s="34">
        <f t="shared" si="60"/>
        <v>0</v>
      </c>
      <c r="B537" s="34"/>
      <c r="C537" s="34"/>
      <c r="D537" s="30"/>
      <c r="E537" s="30"/>
      <c r="F537" s="30"/>
      <c r="G537" s="30"/>
      <c r="H537" s="30"/>
      <c r="I537" s="30"/>
      <c r="J537" s="30"/>
      <c r="K537" s="30"/>
      <c r="L537" s="30"/>
      <c r="M537" s="30"/>
      <c r="N537" s="30"/>
      <c r="O537" s="30"/>
      <c r="P537" s="30"/>
      <c r="Q537" s="30"/>
      <c r="R537" s="30"/>
      <c r="S537" s="30"/>
      <c r="T537" s="30"/>
      <c r="U537" s="30"/>
      <c r="V537" s="30"/>
      <c r="W537" s="30"/>
      <c r="X537" s="32"/>
    </row>
    <row r="538" spans="1:24" x14ac:dyDescent="0.2">
      <c r="A538" s="34">
        <f t="shared" si="60"/>
        <v>0</v>
      </c>
      <c r="B538" s="34"/>
      <c r="C538" s="34"/>
      <c r="D538" s="30"/>
      <c r="E538" s="30"/>
      <c r="F538" s="30"/>
      <c r="G538" s="30"/>
      <c r="H538" s="30"/>
      <c r="I538" s="30"/>
      <c r="J538" s="30"/>
      <c r="K538" s="30"/>
      <c r="L538" s="30"/>
      <c r="M538" s="30"/>
      <c r="N538" s="30"/>
      <c r="O538" s="30"/>
      <c r="P538" s="30"/>
      <c r="Q538" s="30"/>
      <c r="R538" s="30"/>
      <c r="S538" s="30"/>
      <c r="T538" s="30"/>
      <c r="U538" s="30"/>
      <c r="V538" s="30"/>
      <c r="W538" s="30"/>
      <c r="X538" s="32"/>
    </row>
    <row r="539" spans="1:24" x14ac:dyDescent="0.2">
      <c r="A539" s="34">
        <f t="shared" si="60"/>
        <v>0</v>
      </c>
      <c r="B539" s="34"/>
      <c r="C539" s="34"/>
      <c r="D539" s="30"/>
      <c r="E539" s="30"/>
      <c r="F539" s="30"/>
      <c r="G539" s="30"/>
      <c r="H539" s="30"/>
      <c r="I539" s="30"/>
      <c r="J539" s="30"/>
      <c r="K539" s="30"/>
      <c r="L539" s="30"/>
      <c r="M539" s="30"/>
      <c r="N539" s="30"/>
      <c r="O539" s="30"/>
      <c r="P539" s="30"/>
      <c r="Q539" s="30"/>
      <c r="R539" s="30"/>
      <c r="S539" s="30"/>
      <c r="T539" s="30"/>
      <c r="U539" s="30"/>
      <c r="V539" s="30"/>
      <c r="W539" s="30"/>
      <c r="X539" s="32"/>
    </row>
    <row r="540" spans="1:24" x14ac:dyDescent="0.2">
      <c r="A540" s="34">
        <f t="shared" si="60"/>
        <v>0</v>
      </c>
      <c r="B540" s="34"/>
      <c r="C540" s="34"/>
      <c r="D540" s="30"/>
      <c r="E540" s="30"/>
      <c r="F540" s="30"/>
      <c r="G540" s="30"/>
      <c r="H540" s="30"/>
      <c r="I540" s="30"/>
      <c r="J540" s="30"/>
      <c r="K540" s="30"/>
      <c r="L540" s="30"/>
      <c r="M540" s="30"/>
      <c r="N540" s="30"/>
      <c r="O540" s="30"/>
      <c r="P540" s="30"/>
      <c r="Q540" s="30"/>
      <c r="R540" s="30"/>
      <c r="S540" s="30"/>
      <c r="T540" s="30"/>
      <c r="U540" s="30"/>
      <c r="V540" s="30"/>
      <c r="W540" s="30"/>
      <c r="X540" s="32"/>
    </row>
    <row r="541" spans="1:24" x14ac:dyDescent="0.2">
      <c r="A541" s="34">
        <f t="shared" si="60"/>
        <v>0</v>
      </c>
      <c r="B541" s="34"/>
      <c r="C541" s="34"/>
      <c r="D541" s="30"/>
      <c r="E541" s="30"/>
      <c r="F541" s="30"/>
      <c r="G541" s="30"/>
      <c r="H541" s="30"/>
      <c r="I541" s="30"/>
      <c r="J541" s="30"/>
      <c r="K541" s="30"/>
      <c r="L541" s="30"/>
      <c r="M541" s="30"/>
      <c r="N541" s="30"/>
      <c r="O541" s="30"/>
      <c r="P541" s="30"/>
      <c r="Q541" s="30"/>
      <c r="R541" s="30"/>
      <c r="S541" s="30"/>
      <c r="T541" s="30"/>
      <c r="U541" s="30"/>
      <c r="V541" s="30"/>
      <c r="W541" s="30"/>
      <c r="X541" s="32"/>
    </row>
    <row r="542" spans="1:24" x14ac:dyDescent="0.2">
      <c r="A542" s="34">
        <f t="shared" si="60"/>
        <v>0</v>
      </c>
      <c r="B542" s="34"/>
      <c r="C542" s="34"/>
      <c r="D542" s="30"/>
      <c r="E542" s="30"/>
      <c r="F542" s="30"/>
      <c r="G542" s="30"/>
      <c r="H542" s="30"/>
      <c r="I542" s="30"/>
      <c r="J542" s="30"/>
      <c r="K542" s="30"/>
      <c r="L542" s="30"/>
      <c r="M542" s="30"/>
      <c r="N542" s="30"/>
      <c r="O542" s="30"/>
      <c r="P542" s="30"/>
      <c r="Q542" s="30"/>
      <c r="R542" s="30"/>
      <c r="S542" s="30"/>
      <c r="T542" s="30"/>
      <c r="U542" s="30"/>
      <c r="V542" s="30"/>
      <c r="W542" s="30"/>
      <c r="X542" s="32"/>
    </row>
    <row r="543" spans="1:24" x14ac:dyDescent="0.2">
      <c r="A543" s="34">
        <f t="shared" si="60"/>
        <v>0</v>
      </c>
      <c r="B543" s="34"/>
      <c r="C543" s="34"/>
      <c r="D543" s="30"/>
      <c r="E543" s="30"/>
      <c r="F543" s="30"/>
      <c r="G543" s="30"/>
      <c r="H543" s="30"/>
      <c r="I543" s="30"/>
      <c r="J543" s="30"/>
      <c r="K543" s="30"/>
      <c r="L543" s="30"/>
      <c r="M543" s="30"/>
      <c r="N543" s="30"/>
      <c r="O543" s="30"/>
      <c r="P543" s="30"/>
      <c r="Q543" s="30"/>
      <c r="R543" s="30"/>
      <c r="S543" s="30"/>
      <c r="T543" s="30"/>
      <c r="U543" s="30"/>
      <c r="V543" s="30"/>
      <c r="W543" s="30"/>
      <c r="X543" s="32"/>
    </row>
    <row r="544" spans="1:24" x14ac:dyDescent="0.2">
      <c r="A544" s="34">
        <f t="shared" si="60"/>
        <v>0</v>
      </c>
      <c r="B544" s="34"/>
      <c r="C544" s="34"/>
      <c r="D544" s="30"/>
      <c r="E544" s="30"/>
      <c r="F544" s="30"/>
      <c r="G544" s="30"/>
      <c r="H544" s="30"/>
      <c r="I544" s="30"/>
      <c r="J544" s="30"/>
      <c r="K544" s="30"/>
      <c r="L544" s="30"/>
      <c r="M544" s="30"/>
      <c r="N544" s="30"/>
      <c r="O544" s="30"/>
      <c r="P544" s="30"/>
      <c r="Q544" s="30"/>
      <c r="R544" s="30"/>
      <c r="S544" s="30"/>
      <c r="T544" s="30"/>
      <c r="U544" s="30"/>
      <c r="V544" s="30"/>
      <c r="W544" s="30"/>
      <c r="X544" s="32"/>
    </row>
    <row r="545" spans="1:24" x14ac:dyDescent="0.2">
      <c r="A545" s="34">
        <f t="shared" si="60"/>
        <v>0</v>
      </c>
      <c r="B545" s="34"/>
      <c r="C545" s="34"/>
      <c r="D545" s="30"/>
      <c r="E545" s="30"/>
      <c r="F545" s="30"/>
      <c r="G545" s="30"/>
      <c r="H545" s="30"/>
      <c r="I545" s="30"/>
      <c r="J545" s="30"/>
      <c r="K545" s="30"/>
      <c r="L545" s="30"/>
      <c r="M545" s="30"/>
      <c r="N545" s="30"/>
      <c r="O545" s="30"/>
      <c r="P545" s="30"/>
      <c r="Q545" s="30"/>
      <c r="R545" s="30"/>
      <c r="S545" s="30"/>
      <c r="T545" s="30"/>
      <c r="U545" s="30"/>
      <c r="V545" s="30"/>
      <c r="W545" s="30"/>
      <c r="X545" s="32"/>
    </row>
    <row r="546" spans="1:24" x14ac:dyDescent="0.2">
      <c r="A546" s="34">
        <f t="shared" si="60"/>
        <v>0</v>
      </c>
      <c r="B546" s="34"/>
      <c r="C546" s="34"/>
      <c r="D546" s="30"/>
      <c r="E546" s="30"/>
      <c r="F546" s="30"/>
      <c r="G546" s="30"/>
      <c r="H546" s="30"/>
      <c r="I546" s="30"/>
      <c r="J546" s="30"/>
      <c r="K546" s="30"/>
      <c r="L546" s="30"/>
      <c r="M546" s="30"/>
      <c r="N546" s="30"/>
      <c r="O546" s="30"/>
      <c r="P546" s="30"/>
      <c r="Q546" s="30"/>
      <c r="R546" s="30"/>
      <c r="S546" s="30"/>
      <c r="T546" s="30"/>
      <c r="U546" s="30"/>
      <c r="V546" s="30"/>
      <c r="W546" s="30"/>
      <c r="X546" s="32"/>
    </row>
    <row r="547" spans="1:24" x14ac:dyDescent="0.2">
      <c r="A547" s="34">
        <f t="shared" si="60"/>
        <v>0</v>
      </c>
      <c r="B547" s="34"/>
      <c r="C547" s="34"/>
      <c r="D547" s="30"/>
      <c r="E547" s="30"/>
      <c r="F547" s="30"/>
      <c r="G547" s="30"/>
      <c r="H547" s="30"/>
      <c r="I547" s="30"/>
      <c r="J547" s="30"/>
      <c r="K547" s="30"/>
      <c r="L547" s="30"/>
      <c r="M547" s="30"/>
      <c r="N547" s="30"/>
      <c r="O547" s="30"/>
      <c r="P547" s="30"/>
      <c r="Q547" s="30"/>
      <c r="R547" s="30"/>
      <c r="S547" s="30"/>
      <c r="T547" s="30"/>
      <c r="U547" s="30"/>
      <c r="V547" s="30"/>
      <c r="W547" s="30"/>
      <c r="X547" s="32"/>
    </row>
    <row r="548" spans="1:24" x14ac:dyDescent="0.2">
      <c r="A548" s="34">
        <f t="shared" si="60"/>
        <v>0</v>
      </c>
      <c r="B548" s="34"/>
      <c r="C548" s="34"/>
      <c r="D548" s="30"/>
      <c r="E548" s="30"/>
      <c r="F548" s="30"/>
      <c r="G548" s="30"/>
      <c r="H548" s="30"/>
      <c r="I548" s="30"/>
      <c r="J548" s="30"/>
      <c r="K548" s="30"/>
      <c r="L548" s="30"/>
      <c r="M548" s="30"/>
      <c r="N548" s="30"/>
      <c r="O548" s="30"/>
      <c r="P548" s="30"/>
      <c r="Q548" s="30"/>
      <c r="R548" s="30"/>
      <c r="S548" s="30"/>
      <c r="T548" s="30"/>
      <c r="U548" s="30"/>
      <c r="V548" s="30"/>
      <c r="W548" s="30"/>
      <c r="X548" s="32"/>
    </row>
    <row r="549" spans="1:24" x14ac:dyDescent="0.2">
      <c r="A549" s="34">
        <f t="shared" si="60"/>
        <v>0</v>
      </c>
      <c r="B549" s="34"/>
      <c r="C549" s="34"/>
      <c r="D549" s="30"/>
      <c r="E549" s="30"/>
      <c r="F549" s="30"/>
      <c r="G549" s="30"/>
      <c r="H549" s="30"/>
      <c r="I549" s="30"/>
      <c r="J549" s="30"/>
      <c r="K549" s="30"/>
      <c r="L549" s="30"/>
      <c r="M549" s="30"/>
      <c r="N549" s="30"/>
      <c r="O549" s="30"/>
      <c r="P549" s="30"/>
      <c r="Q549" s="30"/>
      <c r="R549" s="30"/>
      <c r="S549" s="30"/>
      <c r="T549" s="30"/>
      <c r="U549" s="30"/>
      <c r="V549" s="30"/>
      <c r="W549" s="30"/>
      <c r="X549" s="32"/>
    </row>
    <row r="550" spans="1:24" x14ac:dyDescent="0.2">
      <c r="A550" s="34">
        <f t="shared" si="60"/>
        <v>0</v>
      </c>
      <c r="B550" s="34"/>
      <c r="C550" s="34"/>
      <c r="D550" s="30"/>
      <c r="E550" s="30"/>
      <c r="F550" s="30"/>
      <c r="G550" s="30"/>
      <c r="H550" s="30"/>
      <c r="I550" s="30"/>
      <c r="J550" s="30"/>
      <c r="K550" s="30"/>
      <c r="L550" s="30"/>
      <c r="M550" s="30"/>
      <c r="N550" s="30"/>
      <c r="O550" s="30"/>
      <c r="P550" s="30"/>
      <c r="Q550" s="30"/>
      <c r="R550" s="30"/>
      <c r="S550" s="30"/>
      <c r="T550" s="30"/>
      <c r="U550" s="30"/>
      <c r="V550" s="30"/>
      <c r="W550" s="30"/>
      <c r="X550" s="32"/>
    </row>
    <row r="551" spans="1:24" x14ac:dyDescent="0.2">
      <c r="A551" s="34">
        <f t="shared" si="60"/>
        <v>0</v>
      </c>
      <c r="B551" s="34"/>
      <c r="C551" s="34"/>
      <c r="D551" s="30"/>
      <c r="E551" s="30"/>
      <c r="F551" s="30"/>
      <c r="G551" s="30"/>
      <c r="H551" s="30"/>
      <c r="I551" s="30"/>
      <c r="J551" s="30"/>
      <c r="K551" s="30"/>
      <c r="L551" s="30"/>
      <c r="M551" s="30"/>
      <c r="N551" s="30"/>
      <c r="O551" s="30"/>
      <c r="P551" s="30"/>
      <c r="Q551" s="30"/>
      <c r="R551" s="30"/>
      <c r="S551" s="30"/>
      <c r="T551" s="30"/>
      <c r="U551" s="30"/>
      <c r="V551" s="30"/>
      <c r="W551" s="30"/>
      <c r="X551" s="32"/>
    </row>
    <row r="552" spans="1:24" x14ac:dyDescent="0.2">
      <c r="A552" s="34">
        <f t="shared" si="60"/>
        <v>0</v>
      </c>
      <c r="B552" s="34"/>
      <c r="C552" s="34"/>
      <c r="D552" s="30"/>
      <c r="E552" s="30"/>
      <c r="F552" s="30"/>
      <c r="G552" s="30"/>
      <c r="H552" s="30"/>
      <c r="I552" s="30"/>
      <c r="J552" s="30"/>
      <c r="K552" s="30"/>
      <c r="L552" s="30"/>
      <c r="M552" s="30"/>
      <c r="N552" s="30"/>
      <c r="O552" s="30"/>
      <c r="P552" s="30"/>
      <c r="Q552" s="30"/>
      <c r="R552" s="30"/>
      <c r="S552" s="30"/>
      <c r="T552" s="30"/>
      <c r="U552" s="30"/>
      <c r="V552" s="30"/>
      <c r="W552" s="30"/>
      <c r="X552" s="32"/>
    </row>
    <row r="553" spans="1:24" x14ac:dyDescent="0.2">
      <c r="A553" s="34">
        <f t="shared" si="60"/>
        <v>0</v>
      </c>
      <c r="B553" s="34"/>
      <c r="C553" s="34"/>
      <c r="D553" s="30"/>
      <c r="E553" s="30"/>
      <c r="F553" s="30"/>
      <c r="G553" s="30"/>
      <c r="H553" s="30"/>
      <c r="I553" s="30"/>
      <c r="J553" s="30"/>
      <c r="K553" s="30"/>
      <c r="L553" s="30"/>
      <c r="M553" s="30"/>
      <c r="N553" s="30"/>
      <c r="O553" s="30"/>
      <c r="P553" s="30"/>
      <c r="Q553" s="30"/>
      <c r="R553" s="30"/>
      <c r="S553" s="30"/>
      <c r="T553" s="30"/>
      <c r="U553" s="30"/>
      <c r="V553" s="30"/>
      <c r="W553" s="30"/>
      <c r="X553" s="32"/>
    </row>
    <row r="554" spans="1:24" x14ac:dyDescent="0.2">
      <c r="A554" s="34">
        <f t="shared" si="60"/>
        <v>0</v>
      </c>
      <c r="B554" s="34"/>
      <c r="C554" s="34"/>
      <c r="D554" s="30"/>
      <c r="E554" s="30"/>
      <c r="F554" s="30"/>
      <c r="G554" s="30"/>
      <c r="H554" s="30"/>
      <c r="I554" s="30"/>
      <c r="J554" s="30"/>
      <c r="K554" s="30"/>
      <c r="L554" s="30"/>
      <c r="M554" s="30"/>
      <c r="N554" s="30"/>
      <c r="O554" s="30"/>
      <c r="P554" s="30"/>
      <c r="Q554" s="30"/>
      <c r="R554" s="30"/>
      <c r="S554" s="30"/>
      <c r="T554" s="30"/>
      <c r="U554" s="30"/>
      <c r="V554" s="30"/>
      <c r="W554" s="30"/>
      <c r="X554" s="32"/>
    </row>
    <row r="555" spans="1:24" x14ac:dyDescent="0.2">
      <c r="A555" s="34">
        <f t="shared" si="60"/>
        <v>0</v>
      </c>
      <c r="B555" s="34"/>
      <c r="C555" s="34"/>
      <c r="D555" s="30"/>
      <c r="E555" s="30"/>
      <c r="F555" s="30"/>
      <c r="G555" s="30"/>
      <c r="H555" s="30"/>
      <c r="I555" s="30"/>
      <c r="J555" s="30"/>
      <c r="K555" s="30"/>
      <c r="L555" s="30"/>
      <c r="M555" s="30"/>
      <c r="N555" s="30"/>
      <c r="O555" s="30"/>
      <c r="P555" s="30"/>
      <c r="Q555" s="30"/>
      <c r="R555" s="30"/>
      <c r="S555" s="30"/>
      <c r="T555" s="30"/>
      <c r="U555" s="30"/>
      <c r="V555" s="30"/>
      <c r="W555" s="30"/>
      <c r="X555" s="32"/>
    </row>
    <row r="556" spans="1:24" x14ac:dyDescent="0.2">
      <c r="A556" s="34">
        <f t="shared" si="60"/>
        <v>0</v>
      </c>
      <c r="B556" s="34"/>
      <c r="C556" s="34"/>
      <c r="D556" s="30"/>
      <c r="E556" s="30"/>
      <c r="F556" s="30"/>
      <c r="G556" s="30"/>
      <c r="H556" s="30"/>
      <c r="I556" s="30"/>
      <c r="J556" s="30"/>
      <c r="K556" s="30"/>
      <c r="L556" s="30"/>
      <c r="M556" s="30"/>
      <c r="N556" s="30"/>
      <c r="O556" s="30"/>
      <c r="P556" s="30"/>
      <c r="Q556" s="30"/>
      <c r="R556" s="30"/>
      <c r="S556" s="30"/>
      <c r="T556" s="30"/>
      <c r="U556" s="30"/>
      <c r="V556" s="30"/>
      <c r="W556" s="30"/>
      <c r="X556" s="32"/>
    </row>
    <row r="557" spans="1:24" x14ac:dyDescent="0.2">
      <c r="A557" s="34">
        <f t="shared" si="60"/>
        <v>0</v>
      </c>
      <c r="B557" s="34"/>
      <c r="C557" s="34"/>
      <c r="D557" s="30"/>
      <c r="E557" s="30"/>
      <c r="F557" s="30"/>
      <c r="G557" s="30"/>
      <c r="H557" s="30"/>
      <c r="I557" s="30"/>
      <c r="J557" s="30"/>
      <c r="K557" s="30"/>
      <c r="L557" s="30"/>
      <c r="M557" s="30"/>
      <c r="N557" s="30"/>
      <c r="O557" s="30"/>
      <c r="P557" s="30"/>
      <c r="Q557" s="30"/>
      <c r="R557" s="30"/>
      <c r="S557" s="30"/>
      <c r="T557" s="30"/>
      <c r="U557" s="30"/>
      <c r="V557" s="30"/>
      <c r="W557" s="30"/>
      <c r="X557" s="32"/>
    </row>
    <row r="558" spans="1:24" x14ac:dyDescent="0.2">
      <c r="A558" s="34">
        <f t="shared" si="60"/>
        <v>0</v>
      </c>
      <c r="B558" s="34"/>
      <c r="C558" s="34"/>
      <c r="D558" s="30"/>
      <c r="E558" s="30"/>
      <c r="F558" s="30"/>
      <c r="G558" s="30"/>
      <c r="H558" s="30"/>
      <c r="I558" s="30"/>
      <c r="J558" s="30"/>
      <c r="K558" s="30"/>
      <c r="L558" s="30"/>
      <c r="M558" s="30"/>
      <c r="N558" s="30"/>
      <c r="O558" s="30"/>
      <c r="P558" s="30"/>
      <c r="Q558" s="30"/>
      <c r="R558" s="30"/>
      <c r="S558" s="30"/>
      <c r="T558" s="30"/>
      <c r="U558" s="30"/>
      <c r="V558" s="30"/>
      <c r="W558" s="30"/>
      <c r="X558" s="32"/>
    </row>
    <row r="559" spans="1:24" x14ac:dyDescent="0.2">
      <c r="A559" s="34">
        <f t="shared" si="60"/>
        <v>0</v>
      </c>
      <c r="B559" s="34"/>
      <c r="C559" s="34"/>
      <c r="D559" s="30"/>
      <c r="E559" s="30"/>
      <c r="F559" s="30"/>
      <c r="G559" s="30"/>
      <c r="H559" s="30"/>
      <c r="I559" s="30"/>
      <c r="J559" s="30"/>
      <c r="K559" s="30"/>
      <c r="L559" s="30"/>
      <c r="M559" s="30"/>
      <c r="N559" s="30"/>
      <c r="O559" s="30"/>
      <c r="P559" s="30"/>
      <c r="Q559" s="30"/>
      <c r="R559" s="30"/>
      <c r="S559" s="30"/>
      <c r="T559" s="30"/>
      <c r="U559" s="30"/>
      <c r="V559" s="30"/>
      <c r="W559" s="30"/>
      <c r="X559" s="32"/>
    </row>
    <row r="560" spans="1:24" x14ac:dyDescent="0.2">
      <c r="A560" s="34">
        <f t="shared" si="60"/>
        <v>0</v>
      </c>
      <c r="B560" s="34"/>
      <c r="C560" s="34"/>
      <c r="D560" s="30"/>
      <c r="E560" s="30"/>
      <c r="F560" s="30"/>
      <c r="G560" s="30"/>
      <c r="H560" s="30"/>
      <c r="I560" s="30"/>
      <c r="J560" s="30"/>
      <c r="K560" s="30"/>
      <c r="L560" s="30"/>
      <c r="M560" s="30"/>
      <c r="N560" s="30"/>
      <c r="O560" s="30"/>
      <c r="P560" s="30"/>
      <c r="Q560" s="30"/>
      <c r="R560" s="30"/>
      <c r="S560" s="30"/>
      <c r="T560" s="30"/>
      <c r="U560" s="30"/>
      <c r="V560" s="30"/>
      <c r="W560" s="30"/>
      <c r="X560" s="32"/>
    </row>
    <row r="561" spans="1:24" x14ac:dyDescent="0.2">
      <c r="A561" s="34">
        <f t="shared" si="60"/>
        <v>0</v>
      </c>
      <c r="B561" s="34"/>
      <c r="C561" s="34"/>
      <c r="D561" s="30"/>
      <c r="E561" s="30"/>
      <c r="F561" s="30"/>
      <c r="G561" s="30"/>
      <c r="H561" s="30"/>
      <c r="I561" s="30"/>
      <c r="J561" s="30"/>
      <c r="K561" s="30"/>
      <c r="L561" s="30"/>
      <c r="M561" s="30"/>
      <c r="N561" s="30"/>
      <c r="O561" s="30"/>
      <c r="P561" s="30"/>
      <c r="Q561" s="30"/>
      <c r="R561" s="30"/>
      <c r="S561" s="30"/>
      <c r="T561" s="30"/>
      <c r="U561" s="30"/>
      <c r="V561" s="30"/>
      <c r="W561" s="30"/>
      <c r="X561" s="32"/>
    </row>
    <row r="562" spans="1:24" x14ac:dyDescent="0.2">
      <c r="A562" s="34">
        <f t="shared" si="60"/>
        <v>0</v>
      </c>
      <c r="B562" s="34"/>
      <c r="C562" s="34"/>
      <c r="D562" s="30"/>
      <c r="E562" s="30"/>
      <c r="F562" s="30"/>
      <c r="G562" s="30"/>
      <c r="H562" s="30"/>
      <c r="I562" s="30"/>
      <c r="J562" s="30"/>
      <c r="K562" s="30"/>
      <c r="L562" s="30"/>
      <c r="M562" s="30"/>
      <c r="N562" s="30"/>
      <c r="O562" s="30"/>
      <c r="P562" s="30"/>
      <c r="Q562" s="30"/>
      <c r="R562" s="30"/>
      <c r="S562" s="30"/>
      <c r="T562" s="30"/>
      <c r="U562" s="30"/>
      <c r="V562" s="30"/>
      <c r="W562" s="30"/>
      <c r="X562" s="32"/>
    </row>
    <row r="563" spans="1:24" x14ac:dyDescent="0.2">
      <c r="A563" s="34">
        <f t="shared" si="60"/>
        <v>0</v>
      </c>
      <c r="B563" s="34"/>
      <c r="C563" s="34"/>
      <c r="D563" s="30"/>
      <c r="E563" s="30"/>
      <c r="F563" s="30"/>
      <c r="G563" s="30"/>
      <c r="H563" s="30"/>
      <c r="I563" s="30"/>
      <c r="J563" s="30"/>
      <c r="K563" s="30"/>
      <c r="L563" s="30"/>
      <c r="M563" s="30"/>
      <c r="N563" s="30"/>
      <c r="O563" s="30"/>
      <c r="P563" s="30"/>
      <c r="Q563" s="30"/>
      <c r="R563" s="30"/>
      <c r="S563" s="30"/>
      <c r="T563" s="30"/>
      <c r="U563" s="30"/>
      <c r="V563" s="30"/>
      <c r="W563" s="30"/>
      <c r="X563" s="32"/>
    </row>
    <row r="564" spans="1:24" x14ac:dyDescent="0.2">
      <c r="A564" s="34">
        <f t="shared" si="60"/>
        <v>0</v>
      </c>
      <c r="B564" s="34"/>
      <c r="C564" s="34"/>
      <c r="D564" s="30"/>
      <c r="E564" s="30"/>
      <c r="F564" s="30"/>
      <c r="G564" s="30"/>
      <c r="H564" s="30"/>
      <c r="I564" s="30"/>
      <c r="J564" s="30"/>
      <c r="K564" s="30"/>
      <c r="L564" s="30"/>
      <c r="M564" s="30"/>
      <c r="N564" s="30"/>
      <c r="O564" s="30"/>
      <c r="P564" s="30"/>
      <c r="Q564" s="30"/>
      <c r="R564" s="30"/>
      <c r="S564" s="30"/>
      <c r="T564" s="30"/>
      <c r="U564" s="30"/>
      <c r="V564" s="30"/>
      <c r="W564" s="30"/>
      <c r="X564" s="32"/>
    </row>
    <row r="565" spans="1:24" x14ac:dyDescent="0.2">
      <c r="A565" s="34">
        <f t="shared" si="60"/>
        <v>0</v>
      </c>
      <c r="B565" s="34"/>
      <c r="C565" s="34"/>
      <c r="D565" s="30"/>
      <c r="E565" s="30"/>
      <c r="F565" s="30"/>
      <c r="G565" s="30"/>
      <c r="H565" s="30"/>
      <c r="I565" s="30"/>
      <c r="J565" s="30"/>
      <c r="K565" s="30"/>
      <c r="L565" s="30"/>
      <c r="M565" s="30"/>
      <c r="N565" s="30"/>
      <c r="O565" s="30"/>
      <c r="P565" s="30"/>
      <c r="Q565" s="30"/>
      <c r="R565" s="30"/>
      <c r="S565" s="30"/>
      <c r="T565" s="30"/>
      <c r="U565" s="30"/>
      <c r="V565" s="30"/>
      <c r="W565" s="30"/>
      <c r="X565" s="32"/>
    </row>
    <row r="566" spans="1:24" x14ac:dyDescent="0.2">
      <c r="A566" s="34">
        <f t="shared" si="60"/>
        <v>0</v>
      </c>
      <c r="B566" s="34"/>
      <c r="C566" s="34"/>
      <c r="D566" s="30"/>
      <c r="E566" s="30"/>
      <c r="F566" s="30"/>
      <c r="G566" s="30"/>
      <c r="H566" s="30"/>
      <c r="I566" s="30"/>
      <c r="J566" s="30"/>
      <c r="K566" s="30"/>
      <c r="L566" s="30"/>
      <c r="M566" s="30"/>
      <c r="N566" s="30"/>
      <c r="O566" s="30"/>
      <c r="P566" s="30"/>
      <c r="Q566" s="30"/>
      <c r="R566" s="30"/>
      <c r="S566" s="30"/>
      <c r="T566" s="30"/>
      <c r="U566" s="30"/>
      <c r="V566" s="30"/>
      <c r="W566" s="30"/>
      <c r="X566" s="32"/>
    </row>
    <row r="567" spans="1:24" x14ac:dyDescent="0.2">
      <c r="A567" s="34">
        <f t="shared" si="60"/>
        <v>0</v>
      </c>
      <c r="B567" s="34"/>
      <c r="C567" s="34"/>
      <c r="D567" s="30"/>
      <c r="E567" s="30"/>
      <c r="F567" s="30"/>
      <c r="G567" s="30"/>
      <c r="H567" s="30"/>
      <c r="I567" s="30"/>
      <c r="J567" s="30"/>
      <c r="K567" s="30"/>
      <c r="L567" s="30"/>
      <c r="M567" s="30"/>
      <c r="N567" s="30"/>
      <c r="O567" s="30"/>
      <c r="P567" s="30"/>
      <c r="Q567" s="30"/>
      <c r="R567" s="30"/>
      <c r="S567" s="30"/>
      <c r="T567" s="30"/>
      <c r="U567" s="30"/>
      <c r="V567" s="30"/>
      <c r="W567" s="30"/>
      <c r="X567" s="32"/>
    </row>
    <row r="568" spans="1:24" x14ac:dyDescent="0.2">
      <c r="A568" s="34">
        <f t="shared" si="60"/>
        <v>0</v>
      </c>
      <c r="B568" s="34"/>
      <c r="C568" s="34"/>
      <c r="D568" s="30"/>
      <c r="E568" s="30"/>
      <c r="F568" s="30"/>
      <c r="G568" s="30"/>
      <c r="H568" s="30"/>
      <c r="I568" s="30"/>
      <c r="J568" s="30"/>
      <c r="K568" s="30"/>
      <c r="L568" s="30"/>
      <c r="M568" s="30"/>
      <c r="N568" s="30"/>
      <c r="O568" s="30"/>
      <c r="P568" s="30"/>
      <c r="Q568" s="30"/>
      <c r="R568" s="30"/>
      <c r="S568" s="30"/>
      <c r="T568" s="30"/>
      <c r="U568" s="30"/>
      <c r="V568" s="30"/>
      <c r="W568" s="30"/>
      <c r="X568" s="32"/>
    </row>
    <row r="569" spans="1:24" x14ac:dyDescent="0.2">
      <c r="A569" s="34">
        <f t="shared" si="60"/>
        <v>0</v>
      </c>
      <c r="B569" s="34"/>
      <c r="C569" s="34"/>
      <c r="D569" s="30"/>
      <c r="E569" s="30"/>
      <c r="F569" s="30"/>
      <c r="G569" s="30"/>
      <c r="H569" s="30"/>
      <c r="I569" s="30"/>
      <c r="J569" s="30"/>
      <c r="K569" s="30"/>
      <c r="L569" s="30"/>
      <c r="M569" s="30"/>
      <c r="N569" s="30"/>
      <c r="O569" s="30"/>
      <c r="P569" s="30"/>
      <c r="Q569" s="30"/>
      <c r="R569" s="30"/>
      <c r="S569" s="30"/>
      <c r="T569" s="30"/>
      <c r="U569" s="30"/>
      <c r="V569" s="30"/>
      <c r="W569" s="30"/>
      <c r="X569" s="32"/>
    </row>
    <row r="570" spans="1:24" x14ac:dyDescent="0.2">
      <c r="A570" s="34">
        <f t="shared" si="60"/>
        <v>0</v>
      </c>
      <c r="B570" s="34"/>
      <c r="C570" s="34"/>
      <c r="D570" s="30"/>
      <c r="E570" s="30"/>
      <c r="F570" s="30"/>
      <c r="G570" s="30"/>
      <c r="H570" s="30"/>
      <c r="I570" s="30"/>
      <c r="J570" s="30"/>
      <c r="K570" s="30"/>
      <c r="L570" s="30"/>
      <c r="M570" s="30"/>
      <c r="N570" s="30"/>
      <c r="O570" s="30"/>
      <c r="P570" s="30"/>
      <c r="Q570" s="30"/>
      <c r="R570" s="30"/>
      <c r="S570" s="30"/>
      <c r="T570" s="30"/>
      <c r="U570" s="30"/>
      <c r="V570" s="30"/>
      <c r="W570" s="30"/>
      <c r="X570" s="32"/>
    </row>
    <row r="571" spans="1:24" x14ac:dyDescent="0.2">
      <c r="A571" s="34">
        <f t="shared" si="60"/>
        <v>0</v>
      </c>
      <c r="B571" s="34"/>
      <c r="C571" s="34"/>
      <c r="D571" s="30"/>
      <c r="E571" s="30"/>
      <c r="F571" s="30"/>
      <c r="G571" s="30"/>
      <c r="H571" s="30"/>
      <c r="I571" s="30"/>
      <c r="J571" s="30"/>
      <c r="K571" s="30"/>
      <c r="L571" s="30"/>
      <c r="M571" s="30"/>
      <c r="N571" s="30"/>
      <c r="O571" s="30"/>
      <c r="P571" s="30"/>
      <c r="Q571" s="30"/>
      <c r="R571" s="30"/>
      <c r="S571" s="30"/>
      <c r="T571" s="30"/>
      <c r="U571" s="30"/>
      <c r="V571" s="30"/>
      <c r="W571" s="30"/>
      <c r="X571" s="32"/>
    </row>
    <row r="572" spans="1:24" x14ac:dyDescent="0.2">
      <c r="A572" s="34">
        <f t="shared" si="60"/>
        <v>0</v>
      </c>
      <c r="B572" s="34"/>
      <c r="C572" s="34"/>
      <c r="D572" s="30"/>
      <c r="E572" s="30"/>
      <c r="F572" s="30"/>
      <c r="G572" s="30"/>
      <c r="H572" s="30"/>
      <c r="I572" s="30"/>
      <c r="J572" s="30"/>
      <c r="K572" s="30"/>
      <c r="L572" s="30"/>
      <c r="M572" s="30"/>
      <c r="N572" s="30"/>
      <c r="O572" s="30"/>
      <c r="P572" s="30"/>
      <c r="Q572" s="30"/>
      <c r="R572" s="30"/>
      <c r="S572" s="30"/>
      <c r="T572" s="30"/>
      <c r="U572" s="30"/>
      <c r="V572" s="30"/>
      <c r="W572" s="30"/>
      <c r="X572" s="32"/>
    </row>
    <row r="573" spans="1:24" x14ac:dyDescent="0.2">
      <c r="A573" s="34">
        <f t="shared" si="60"/>
        <v>0</v>
      </c>
      <c r="B573" s="34"/>
      <c r="C573" s="34"/>
      <c r="D573" s="30"/>
      <c r="E573" s="30"/>
      <c r="F573" s="30"/>
      <c r="G573" s="30"/>
      <c r="H573" s="30"/>
      <c r="I573" s="30"/>
      <c r="J573" s="30"/>
      <c r="K573" s="30"/>
      <c r="L573" s="30"/>
      <c r="M573" s="30"/>
      <c r="N573" s="30"/>
      <c r="O573" s="30"/>
      <c r="P573" s="30"/>
      <c r="Q573" s="30"/>
      <c r="R573" s="30"/>
      <c r="S573" s="30"/>
      <c r="T573" s="30"/>
      <c r="U573" s="30"/>
      <c r="V573" s="30"/>
      <c r="W573" s="30"/>
      <c r="X573" s="32"/>
    </row>
    <row r="574" spans="1:24" x14ac:dyDescent="0.2">
      <c r="A574" s="34">
        <f t="shared" si="60"/>
        <v>0</v>
      </c>
      <c r="B574" s="34"/>
      <c r="C574" s="34"/>
      <c r="D574" s="30"/>
      <c r="E574" s="30"/>
      <c r="F574" s="30"/>
      <c r="G574" s="30"/>
      <c r="H574" s="30"/>
      <c r="I574" s="30"/>
      <c r="J574" s="30"/>
      <c r="K574" s="30"/>
      <c r="L574" s="30"/>
      <c r="M574" s="30"/>
      <c r="N574" s="30"/>
      <c r="O574" s="30"/>
      <c r="P574" s="30"/>
      <c r="Q574" s="30"/>
      <c r="R574" s="30"/>
      <c r="S574" s="30"/>
      <c r="T574" s="30"/>
      <c r="U574" s="30"/>
      <c r="V574" s="30"/>
      <c r="W574" s="30"/>
      <c r="X574" s="32"/>
    </row>
    <row r="575" spans="1:24" x14ac:dyDescent="0.2">
      <c r="A575" s="34">
        <f t="shared" si="60"/>
        <v>0</v>
      </c>
      <c r="B575" s="34"/>
      <c r="C575" s="34"/>
      <c r="D575" s="30"/>
      <c r="E575" s="30"/>
      <c r="F575" s="30"/>
      <c r="G575" s="30"/>
      <c r="H575" s="30"/>
      <c r="I575" s="30"/>
      <c r="J575" s="30"/>
      <c r="K575" s="30"/>
      <c r="L575" s="30"/>
      <c r="M575" s="30"/>
      <c r="N575" s="30"/>
      <c r="O575" s="30"/>
      <c r="P575" s="30"/>
      <c r="Q575" s="30"/>
      <c r="R575" s="30"/>
      <c r="S575" s="30"/>
      <c r="T575" s="30"/>
      <c r="U575" s="30"/>
      <c r="V575" s="30"/>
      <c r="W575" s="30"/>
      <c r="X575" s="32"/>
    </row>
    <row r="576" spans="1:24" x14ac:dyDescent="0.2">
      <c r="A576" s="34">
        <f t="shared" si="60"/>
        <v>0</v>
      </c>
      <c r="B576" s="34"/>
      <c r="C576" s="34"/>
      <c r="D576" s="30"/>
      <c r="E576" s="30"/>
      <c r="F576" s="30"/>
      <c r="G576" s="30"/>
      <c r="H576" s="30"/>
      <c r="I576" s="30"/>
      <c r="J576" s="30"/>
      <c r="K576" s="30"/>
      <c r="L576" s="30"/>
      <c r="M576" s="30"/>
      <c r="N576" s="30"/>
      <c r="O576" s="30"/>
      <c r="P576" s="30"/>
      <c r="Q576" s="30"/>
      <c r="R576" s="30"/>
      <c r="S576" s="30"/>
      <c r="T576" s="30"/>
      <c r="U576" s="30"/>
      <c r="V576" s="30"/>
      <c r="W576" s="30"/>
      <c r="X576" s="32"/>
    </row>
    <row r="577" spans="1:24" x14ac:dyDescent="0.2">
      <c r="A577" s="34">
        <f t="shared" si="60"/>
        <v>0</v>
      </c>
      <c r="B577" s="34"/>
      <c r="C577" s="34"/>
      <c r="D577" s="30"/>
      <c r="E577" s="30"/>
      <c r="F577" s="30"/>
      <c r="G577" s="30"/>
      <c r="H577" s="30"/>
      <c r="I577" s="30"/>
      <c r="J577" s="30"/>
      <c r="K577" s="30"/>
      <c r="L577" s="30"/>
      <c r="M577" s="30"/>
      <c r="N577" s="30"/>
      <c r="O577" s="30"/>
      <c r="P577" s="30"/>
      <c r="Q577" s="30"/>
      <c r="R577" s="30"/>
      <c r="S577" s="30"/>
      <c r="T577" s="30"/>
      <c r="U577" s="30"/>
      <c r="V577" s="30"/>
      <c r="W577" s="30"/>
      <c r="X577" s="32"/>
    </row>
    <row r="578" spans="1:24" x14ac:dyDescent="0.2">
      <c r="A578" s="34">
        <f t="shared" si="60"/>
        <v>0</v>
      </c>
      <c r="B578" s="34"/>
      <c r="C578" s="34"/>
      <c r="D578" s="30"/>
      <c r="E578" s="30"/>
      <c r="F578" s="30"/>
      <c r="G578" s="30"/>
      <c r="H578" s="30"/>
      <c r="I578" s="30"/>
      <c r="J578" s="30"/>
      <c r="K578" s="30"/>
      <c r="L578" s="30"/>
      <c r="M578" s="30"/>
      <c r="N578" s="30"/>
      <c r="O578" s="30"/>
      <c r="P578" s="30"/>
      <c r="Q578" s="30"/>
      <c r="R578" s="30"/>
      <c r="S578" s="30"/>
      <c r="T578" s="30"/>
      <c r="U578" s="30"/>
      <c r="V578" s="30"/>
      <c r="W578" s="30"/>
      <c r="X578" s="32"/>
    </row>
    <row r="579" spans="1:24" x14ac:dyDescent="0.2">
      <c r="A579" s="34">
        <f t="shared" si="60"/>
        <v>0</v>
      </c>
      <c r="B579" s="34"/>
      <c r="C579" s="34"/>
      <c r="D579" s="30"/>
      <c r="E579" s="30"/>
      <c r="F579" s="30"/>
      <c r="G579" s="30"/>
      <c r="H579" s="30"/>
      <c r="I579" s="30"/>
      <c r="J579" s="30"/>
      <c r="K579" s="30"/>
      <c r="L579" s="30"/>
      <c r="M579" s="30"/>
      <c r="N579" s="30"/>
      <c r="O579" s="30"/>
      <c r="P579" s="30"/>
      <c r="Q579" s="30"/>
      <c r="R579" s="30"/>
      <c r="S579" s="30"/>
      <c r="T579" s="30"/>
      <c r="U579" s="30"/>
      <c r="V579" s="30"/>
      <c r="W579" s="30"/>
      <c r="X579" s="32"/>
    </row>
    <row r="580" spans="1:24" x14ac:dyDescent="0.2">
      <c r="A580" s="34">
        <f t="shared" si="60"/>
        <v>0</v>
      </c>
      <c r="B580" s="34"/>
      <c r="C580" s="34"/>
      <c r="D580" s="30"/>
      <c r="E580" s="30"/>
      <c r="F580" s="30"/>
      <c r="G580" s="30"/>
      <c r="H580" s="30"/>
      <c r="I580" s="30"/>
      <c r="J580" s="30"/>
      <c r="K580" s="30"/>
      <c r="L580" s="30"/>
      <c r="M580" s="30"/>
      <c r="N580" s="30"/>
      <c r="O580" s="30"/>
      <c r="P580" s="30"/>
      <c r="Q580" s="30"/>
      <c r="R580" s="30"/>
      <c r="S580" s="30"/>
      <c r="T580" s="30"/>
      <c r="U580" s="30"/>
      <c r="V580" s="30"/>
      <c r="W580" s="30"/>
      <c r="X580" s="32"/>
    </row>
    <row r="581" spans="1:24" x14ac:dyDescent="0.2">
      <c r="A581" s="34">
        <f t="shared" si="60"/>
        <v>0</v>
      </c>
      <c r="B581" s="34"/>
      <c r="C581" s="34"/>
      <c r="D581" s="30"/>
      <c r="E581" s="30"/>
      <c r="F581" s="30"/>
      <c r="G581" s="30"/>
      <c r="H581" s="30"/>
      <c r="I581" s="30"/>
      <c r="J581" s="30"/>
      <c r="K581" s="30"/>
      <c r="L581" s="30"/>
      <c r="M581" s="30"/>
      <c r="N581" s="30"/>
      <c r="O581" s="30"/>
      <c r="P581" s="30"/>
      <c r="Q581" s="30"/>
      <c r="R581" s="30"/>
      <c r="S581" s="30"/>
      <c r="T581" s="30"/>
      <c r="U581" s="30"/>
      <c r="V581" s="30"/>
      <c r="W581" s="30"/>
      <c r="X581" s="32"/>
    </row>
    <row r="582" spans="1:24" x14ac:dyDescent="0.2">
      <c r="A582" s="34">
        <f t="shared" si="60"/>
        <v>0</v>
      </c>
      <c r="B582" s="34"/>
      <c r="C582" s="34"/>
      <c r="D582" s="30"/>
      <c r="E582" s="30"/>
      <c r="F582" s="30"/>
      <c r="G582" s="30"/>
      <c r="H582" s="30"/>
      <c r="I582" s="30"/>
      <c r="J582" s="30"/>
      <c r="K582" s="30"/>
      <c r="L582" s="30"/>
      <c r="M582" s="30"/>
      <c r="N582" s="30"/>
      <c r="O582" s="30"/>
      <c r="P582" s="30"/>
      <c r="Q582" s="30"/>
      <c r="R582" s="30"/>
      <c r="S582" s="30"/>
      <c r="T582" s="30"/>
      <c r="U582" s="30"/>
      <c r="V582" s="30"/>
      <c r="W582" s="30"/>
      <c r="X582" s="32"/>
    </row>
    <row r="583" spans="1:24" x14ac:dyDescent="0.2">
      <c r="A583" s="34">
        <f t="shared" si="60"/>
        <v>0</v>
      </c>
      <c r="B583" s="34"/>
      <c r="C583" s="34"/>
      <c r="D583" s="30"/>
      <c r="E583" s="30"/>
      <c r="F583" s="30"/>
      <c r="G583" s="30"/>
      <c r="H583" s="30"/>
      <c r="I583" s="30"/>
      <c r="J583" s="30"/>
      <c r="K583" s="30"/>
      <c r="L583" s="30"/>
      <c r="M583" s="30"/>
      <c r="N583" s="30"/>
      <c r="O583" s="30"/>
      <c r="P583" s="30"/>
      <c r="Q583" s="30"/>
      <c r="R583" s="30"/>
      <c r="S583" s="30"/>
      <c r="T583" s="30"/>
      <c r="U583" s="30"/>
      <c r="V583" s="30"/>
      <c r="W583" s="30"/>
      <c r="X583" s="32"/>
    </row>
    <row r="584" spans="1:24" x14ac:dyDescent="0.2">
      <c r="A584" s="34">
        <f t="shared" si="60"/>
        <v>0</v>
      </c>
      <c r="B584" s="34"/>
      <c r="C584" s="34"/>
      <c r="D584" s="30"/>
      <c r="E584" s="30"/>
      <c r="F584" s="30"/>
      <c r="G584" s="30"/>
      <c r="H584" s="30"/>
      <c r="I584" s="30"/>
      <c r="J584" s="30"/>
      <c r="K584" s="30"/>
      <c r="L584" s="30"/>
      <c r="M584" s="30"/>
      <c r="N584" s="30"/>
      <c r="O584" s="30"/>
      <c r="P584" s="30"/>
      <c r="Q584" s="30"/>
      <c r="R584" s="30"/>
      <c r="S584" s="30"/>
      <c r="T584" s="30"/>
      <c r="U584" s="30"/>
      <c r="V584" s="30"/>
      <c r="W584" s="30"/>
      <c r="X584" s="32"/>
    </row>
    <row r="585" spans="1:24" x14ac:dyDescent="0.2">
      <c r="A585" s="34">
        <f t="shared" si="60"/>
        <v>0</v>
      </c>
      <c r="B585" s="34"/>
      <c r="C585" s="34"/>
      <c r="D585" s="30"/>
      <c r="E585" s="30"/>
      <c r="F585" s="30"/>
      <c r="G585" s="30"/>
      <c r="H585" s="30"/>
      <c r="I585" s="30"/>
      <c r="J585" s="30"/>
      <c r="K585" s="30"/>
      <c r="L585" s="30"/>
      <c r="M585" s="30"/>
      <c r="N585" s="30"/>
      <c r="O585" s="30"/>
      <c r="P585" s="30"/>
      <c r="Q585" s="30"/>
      <c r="R585" s="30"/>
      <c r="S585" s="30"/>
      <c r="T585" s="30"/>
      <c r="U585" s="30"/>
      <c r="V585" s="30"/>
      <c r="W585" s="30"/>
      <c r="X585" s="32"/>
    </row>
    <row r="586" spans="1:24" x14ac:dyDescent="0.2">
      <c r="A586" s="34">
        <f t="shared" si="60"/>
        <v>0</v>
      </c>
      <c r="B586" s="34"/>
      <c r="C586" s="34"/>
      <c r="D586" s="30"/>
      <c r="E586" s="30"/>
      <c r="F586" s="30"/>
      <c r="G586" s="30"/>
      <c r="H586" s="30"/>
      <c r="I586" s="30"/>
      <c r="J586" s="30"/>
      <c r="K586" s="30"/>
      <c r="L586" s="30"/>
      <c r="M586" s="30"/>
      <c r="N586" s="30"/>
      <c r="O586" s="30"/>
      <c r="P586" s="30"/>
      <c r="Q586" s="30"/>
      <c r="R586" s="30"/>
      <c r="S586" s="30"/>
      <c r="T586" s="30"/>
      <c r="U586" s="30"/>
      <c r="V586" s="30"/>
      <c r="W586" s="30"/>
      <c r="X586" s="32"/>
    </row>
    <row r="587" spans="1:24" x14ac:dyDescent="0.2">
      <c r="A587" s="34">
        <f t="shared" si="60"/>
        <v>0</v>
      </c>
      <c r="B587" s="34"/>
      <c r="C587" s="34"/>
      <c r="D587" s="30"/>
      <c r="E587" s="30"/>
      <c r="F587" s="30"/>
      <c r="G587" s="30"/>
      <c r="H587" s="30"/>
      <c r="I587" s="30"/>
      <c r="J587" s="30"/>
      <c r="K587" s="30"/>
      <c r="L587" s="30"/>
      <c r="M587" s="30"/>
      <c r="N587" s="30"/>
      <c r="O587" s="30"/>
      <c r="P587" s="30"/>
      <c r="Q587" s="30"/>
      <c r="R587" s="30"/>
      <c r="S587" s="30"/>
      <c r="T587" s="30"/>
      <c r="U587" s="30"/>
      <c r="V587" s="30"/>
      <c r="W587" s="30"/>
      <c r="X587" s="32"/>
    </row>
    <row r="588" spans="1:24" x14ac:dyDescent="0.2">
      <c r="A588" s="34">
        <f t="shared" si="60"/>
        <v>0</v>
      </c>
      <c r="B588" s="34"/>
      <c r="C588" s="34"/>
      <c r="D588" s="30"/>
      <c r="E588" s="30"/>
      <c r="F588" s="30"/>
      <c r="G588" s="30"/>
      <c r="H588" s="30"/>
      <c r="I588" s="30"/>
      <c r="J588" s="30"/>
      <c r="K588" s="30"/>
      <c r="L588" s="30"/>
      <c r="M588" s="30"/>
      <c r="N588" s="30"/>
      <c r="O588" s="30"/>
      <c r="P588" s="30"/>
      <c r="Q588" s="30"/>
      <c r="R588" s="30"/>
      <c r="S588" s="30"/>
      <c r="T588" s="30"/>
      <c r="U588" s="30"/>
      <c r="V588" s="30"/>
      <c r="W588" s="30"/>
      <c r="X588" s="32"/>
    </row>
    <row r="589" spans="1:24" x14ac:dyDescent="0.2">
      <c r="A589" s="34">
        <f t="shared" si="60"/>
        <v>0</v>
      </c>
      <c r="B589" s="34"/>
      <c r="C589" s="34"/>
      <c r="D589" s="30"/>
      <c r="E589" s="30"/>
      <c r="F589" s="30"/>
      <c r="G589" s="30"/>
      <c r="H589" s="30"/>
      <c r="I589" s="30"/>
      <c r="J589" s="30"/>
      <c r="K589" s="30"/>
      <c r="L589" s="30"/>
      <c r="M589" s="30"/>
      <c r="N589" s="30"/>
      <c r="O589" s="30"/>
      <c r="P589" s="30"/>
      <c r="Q589" s="30"/>
      <c r="R589" s="30"/>
      <c r="S589" s="30"/>
      <c r="T589" s="30"/>
      <c r="U589" s="30"/>
      <c r="V589" s="30"/>
      <c r="W589" s="30"/>
      <c r="X589" s="32"/>
    </row>
    <row r="590" spans="1:24" x14ac:dyDescent="0.2">
      <c r="A590" s="34">
        <f t="shared" si="60"/>
        <v>0</v>
      </c>
      <c r="B590" s="34"/>
      <c r="C590" s="34"/>
      <c r="D590" s="30"/>
      <c r="E590" s="30"/>
      <c r="F590" s="30"/>
      <c r="G590" s="30"/>
      <c r="H590" s="30"/>
      <c r="I590" s="30"/>
      <c r="J590" s="30"/>
      <c r="K590" s="30"/>
      <c r="L590" s="30"/>
      <c r="M590" s="30"/>
      <c r="N590" s="30"/>
      <c r="O590" s="30"/>
      <c r="P590" s="30"/>
      <c r="Q590" s="30"/>
      <c r="R590" s="30"/>
      <c r="S590" s="30"/>
      <c r="T590" s="30"/>
      <c r="U590" s="30"/>
      <c r="V590" s="30"/>
      <c r="W590" s="30"/>
      <c r="X590" s="32"/>
    </row>
    <row r="591" spans="1:24" x14ac:dyDescent="0.2">
      <c r="A591" s="34">
        <f t="shared" ref="A591:A654" si="61">IF(A590=0,0,IF(A590=" ","",IF(A590-1&gt;0,A590-1,0)))</f>
        <v>0</v>
      </c>
      <c r="B591" s="34"/>
      <c r="C591" s="34"/>
      <c r="D591" s="30"/>
      <c r="E591" s="30"/>
      <c r="F591" s="30"/>
      <c r="G591" s="30"/>
      <c r="H591" s="30"/>
      <c r="I591" s="30"/>
      <c r="J591" s="30"/>
      <c r="K591" s="30"/>
      <c r="L591" s="30"/>
      <c r="M591" s="30"/>
      <c r="N591" s="30"/>
      <c r="O591" s="30"/>
      <c r="P591" s="30"/>
      <c r="Q591" s="30"/>
      <c r="R591" s="30"/>
      <c r="S591" s="30"/>
      <c r="T591" s="30"/>
      <c r="U591" s="30"/>
      <c r="V591" s="30"/>
      <c r="W591" s="30"/>
      <c r="X591" s="32"/>
    </row>
    <row r="592" spans="1:24" x14ac:dyDescent="0.2">
      <c r="A592" s="34">
        <f t="shared" si="61"/>
        <v>0</v>
      </c>
      <c r="B592" s="34"/>
      <c r="C592" s="34"/>
      <c r="D592" s="30"/>
      <c r="E592" s="30"/>
      <c r="F592" s="30"/>
      <c r="G592" s="30"/>
      <c r="H592" s="30"/>
      <c r="I592" s="30"/>
      <c r="J592" s="30"/>
      <c r="K592" s="30"/>
      <c r="L592" s="30"/>
      <c r="M592" s="30"/>
      <c r="N592" s="30"/>
      <c r="O592" s="30"/>
      <c r="P592" s="30"/>
      <c r="Q592" s="30"/>
      <c r="R592" s="30"/>
      <c r="S592" s="30"/>
      <c r="T592" s="30"/>
      <c r="U592" s="30"/>
      <c r="V592" s="30"/>
      <c r="W592" s="30"/>
      <c r="X592" s="32"/>
    </row>
    <row r="593" spans="1:24" x14ac:dyDescent="0.2">
      <c r="A593" s="34">
        <f t="shared" si="61"/>
        <v>0</v>
      </c>
      <c r="B593" s="34"/>
      <c r="C593" s="34"/>
      <c r="D593" s="30"/>
      <c r="E593" s="30"/>
      <c r="F593" s="30"/>
      <c r="G593" s="30"/>
      <c r="H593" s="30"/>
      <c r="I593" s="30"/>
      <c r="J593" s="30"/>
      <c r="K593" s="30"/>
      <c r="L593" s="30"/>
      <c r="M593" s="30"/>
      <c r="N593" s="30"/>
      <c r="O593" s="30"/>
      <c r="P593" s="30"/>
      <c r="Q593" s="30"/>
      <c r="R593" s="30"/>
      <c r="S593" s="30"/>
      <c r="T593" s="30"/>
      <c r="U593" s="30"/>
      <c r="V593" s="30"/>
      <c r="W593" s="30"/>
      <c r="X593" s="32"/>
    </row>
    <row r="594" spans="1:24" x14ac:dyDescent="0.2">
      <c r="A594" s="34">
        <f t="shared" si="61"/>
        <v>0</v>
      </c>
      <c r="B594" s="34"/>
      <c r="C594" s="34"/>
      <c r="D594" s="30"/>
      <c r="E594" s="30"/>
      <c r="F594" s="30"/>
      <c r="G594" s="30"/>
      <c r="H594" s="30"/>
      <c r="I594" s="30"/>
      <c r="J594" s="30"/>
      <c r="K594" s="30"/>
      <c r="L594" s="30"/>
      <c r="M594" s="30"/>
      <c r="N594" s="30"/>
      <c r="O594" s="30"/>
      <c r="P594" s="30"/>
      <c r="Q594" s="30"/>
      <c r="R594" s="30"/>
      <c r="S594" s="30"/>
      <c r="T594" s="30"/>
      <c r="U594" s="30"/>
      <c r="V594" s="30"/>
      <c r="W594" s="30"/>
      <c r="X594" s="32"/>
    </row>
    <row r="595" spans="1:24" x14ac:dyDescent="0.2">
      <c r="A595" s="34">
        <f t="shared" si="61"/>
        <v>0</v>
      </c>
      <c r="B595" s="34"/>
      <c r="C595" s="34"/>
      <c r="D595" s="30"/>
      <c r="E595" s="30"/>
      <c r="F595" s="30"/>
      <c r="G595" s="30"/>
      <c r="H595" s="30"/>
      <c r="I595" s="30"/>
      <c r="J595" s="30"/>
      <c r="K595" s="30"/>
      <c r="L595" s="30"/>
      <c r="M595" s="30"/>
      <c r="N595" s="30"/>
      <c r="O595" s="30"/>
      <c r="P595" s="30"/>
      <c r="Q595" s="30"/>
      <c r="R595" s="30"/>
      <c r="S595" s="30"/>
      <c r="T595" s="30"/>
      <c r="U595" s="30"/>
      <c r="V595" s="30"/>
      <c r="W595" s="30"/>
      <c r="X595" s="32"/>
    </row>
    <row r="596" spans="1:24" x14ac:dyDescent="0.2">
      <c r="A596" s="34">
        <f t="shared" si="61"/>
        <v>0</v>
      </c>
      <c r="B596" s="34"/>
      <c r="C596" s="34"/>
      <c r="D596" s="30"/>
      <c r="E596" s="30"/>
      <c r="F596" s="30"/>
      <c r="G596" s="30"/>
      <c r="H596" s="30"/>
      <c r="I596" s="30"/>
      <c r="J596" s="30"/>
      <c r="K596" s="30"/>
      <c r="L596" s="30"/>
      <c r="M596" s="30"/>
      <c r="N596" s="30"/>
      <c r="O596" s="30"/>
      <c r="P596" s="30"/>
      <c r="Q596" s="30"/>
      <c r="R596" s="30"/>
      <c r="S596" s="30"/>
      <c r="T596" s="30"/>
      <c r="U596" s="30"/>
      <c r="V596" s="30"/>
      <c r="W596" s="30"/>
      <c r="X596" s="32"/>
    </row>
    <row r="597" spans="1:24" x14ac:dyDescent="0.2">
      <c r="A597" s="34">
        <f t="shared" si="61"/>
        <v>0</v>
      </c>
      <c r="B597" s="34"/>
      <c r="C597" s="34"/>
      <c r="D597" s="30"/>
      <c r="E597" s="30"/>
      <c r="F597" s="30"/>
      <c r="G597" s="30"/>
      <c r="H597" s="30"/>
      <c r="I597" s="30"/>
      <c r="J597" s="30"/>
      <c r="K597" s="30"/>
      <c r="L597" s="30"/>
      <c r="M597" s="30"/>
      <c r="N597" s="30"/>
      <c r="O597" s="30"/>
      <c r="P597" s="30"/>
      <c r="Q597" s="30"/>
      <c r="R597" s="30"/>
      <c r="S597" s="30"/>
      <c r="T597" s="30"/>
      <c r="U597" s="30"/>
      <c r="V597" s="30"/>
      <c r="W597" s="30"/>
      <c r="X597" s="32"/>
    </row>
    <row r="598" spans="1:24" x14ac:dyDescent="0.2">
      <c r="A598" s="34">
        <f t="shared" si="61"/>
        <v>0</v>
      </c>
      <c r="B598" s="34"/>
      <c r="C598" s="34"/>
      <c r="D598" s="30"/>
      <c r="E598" s="30"/>
      <c r="F598" s="30"/>
      <c r="G598" s="30"/>
      <c r="H598" s="30"/>
      <c r="I598" s="30"/>
      <c r="J598" s="30"/>
      <c r="K598" s="30"/>
      <c r="L598" s="30"/>
      <c r="M598" s="30"/>
      <c r="N598" s="30"/>
      <c r="O598" s="30"/>
      <c r="P598" s="30"/>
      <c r="Q598" s="30"/>
      <c r="R598" s="30"/>
      <c r="S598" s="30"/>
      <c r="T598" s="30"/>
      <c r="U598" s="30"/>
      <c r="V598" s="30"/>
      <c r="W598" s="30"/>
      <c r="X598" s="32"/>
    </row>
    <row r="599" spans="1:24" x14ac:dyDescent="0.2">
      <c r="A599" s="34">
        <f t="shared" si="61"/>
        <v>0</v>
      </c>
      <c r="B599" s="34"/>
      <c r="C599" s="34"/>
      <c r="D599" s="30"/>
      <c r="E599" s="30"/>
      <c r="F599" s="30"/>
      <c r="G599" s="30"/>
      <c r="H599" s="30"/>
      <c r="I599" s="30"/>
      <c r="J599" s="30"/>
      <c r="K599" s="30"/>
      <c r="L599" s="30"/>
      <c r="M599" s="30"/>
      <c r="N599" s="30"/>
      <c r="O599" s="30"/>
      <c r="P599" s="30"/>
      <c r="Q599" s="30"/>
      <c r="R599" s="30"/>
      <c r="S599" s="30"/>
      <c r="T599" s="30"/>
      <c r="U599" s="30"/>
      <c r="V599" s="30"/>
      <c r="W599" s="30"/>
      <c r="X599" s="32"/>
    </row>
    <row r="600" spans="1:24" x14ac:dyDescent="0.2">
      <c r="A600" s="34">
        <f t="shared" si="61"/>
        <v>0</v>
      </c>
      <c r="B600" s="34"/>
      <c r="C600" s="34"/>
      <c r="D600" s="30"/>
      <c r="E600" s="30"/>
      <c r="F600" s="30"/>
      <c r="G600" s="30"/>
      <c r="H600" s="30"/>
      <c r="I600" s="30"/>
      <c r="J600" s="30"/>
      <c r="K600" s="30"/>
      <c r="L600" s="30"/>
      <c r="M600" s="30"/>
      <c r="N600" s="30"/>
      <c r="O600" s="30"/>
      <c r="P600" s="30"/>
      <c r="Q600" s="30"/>
      <c r="R600" s="30"/>
      <c r="S600" s="30"/>
      <c r="T600" s="30"/>
      <c r="U600" s="30"/>
      <c r="V600" s="30"/>
      <c r="W600" s="30"/>
      <c r="X600" s="32"/>
    </row>
    <row r="601" spans="1:24" x14ac:dyDescent="0.2">
      <c r="A601" s="34">
        <f t="shared" si="61"/>
        <v>0</v>
      </c>
      <c r="B601" s="34"/>
      <c r="C601" s="34"/>
      <c r="D601" s="30"/>
      <c r="E601" s="30"/>
      <c r="F601" s="30"/>
      <c r="G601" s="30"/>
      <c r="H601" s="30"/>
      <c r="I601" s="30"/>
      <c r="J601" s="30"/>
      <c r="K601" s="30"/>
      <c r="L601" s="30"/>
      <c r="M601" s="30"/>
      <c r="N601" s="30"/>
      <c r="O601" s="30"/>
      <c r="P601" s="30"/>
      <c r="Q601" s="30"/>
      <c r="R601" s="30"/>
      <c r="S601" s="30"/>
      <c r="T601" s="30"/>
      <c r="U601" s="30"/>
      <c r="V601" s="30"/>
      <c r="W601" s="30"/>
      <c r="X601" s="32"/>
    </row>
    <row r="602" spans="1:24" x14ac:dyDescent="0.2">
      <c r="A602" s="34">
        <f t="shared" si="61"/>
        <v>0</v>
      </c>
      <c r="B602" s="34"/>
      <c r="C602" s="34"/>
      <c r="D602" s="30"/>
      <c r="E602" s="30"/>
      <c r="F602" s="30"/>
      <c r="G602" s="30"/>
      <c r="H602" s="30"/>
      <c r="I602" s="30"/>
      <c r="J602" s="30"/>
      <c r="K602" s="30"/>
      <c r="L602" s="30"/>
      <c r="M602" s="30"/>
      <c r="N602" s="30"/>
      <c r="O602" s="30"/>
      <c r="P602" s="30"/>
      <c r="Q602" s="30"/>
      <c r="R602" s="30"/>
      <c r="S602" s="30"/>
      <c r="T602" s="30"/>
      <c r="U602" s="30"/>
      <c r="V602" s="30"/>
      <c r="W602" s="30"/>
      <c r="X602" s="32"/>
    </row>
    <row r="603" spans="1:24" x14ac:dyDescent="0.2">
      <c r="A603" s="34">
        <f t="shared" si="61"/>
        <v>0</v>
      </c>
      <c r="B603" s="34"/>
      <c r="C603" s="34"/>
      <c r="D603" s="30"/>
      <c r="E603" s="30"/>
      <c r="F603" s="30"/>
      <c r="G603" s="30"/>
      <c r="H603" s="30"/>
      <c r="I603" s="30"/>
      <c r="J603" s="30"/>
      <c r="K603" s="30"/>
      <c r="L603" s="30"/>
      <c r="M603" s="30"/>
      <c r="N603" s="30"/>
      <c r="O603" s="30"/>
      <c r="P603" s="30"/>
      <c r="Q603" s="30"/>
      <c r="R603" s="30"/>
      <c r="S603" s="30"/>
      <c r="T603" s="30"/>
      <c r="U603" s="30"/>
      <c r="V603" s="30"/>
      <c r="W603" s="30"/>
      <c r="X603" s="32"/>
    </row>
    <row r="604" spans="1:24" x14ac:dyDescent="0.2">
      <c r="A604" s="34">
        <f t="shared" si="61"/>
        <v>0</v>
      </c>
      <c r="B604" s="34"/>
      <c r="C604" s="34"/>
      <c r="D604" s="30"/>
      <c r="E604" s="30"/>
      <c r="F604" s="30"/>
      <c r="G604" s="30"/>
      <c r="H604" s="30"/>
      <c r="I604" s="30"/>
      <c r="J604" s="30"/>
      <c r="K604" s="30"/>
      <c r="L604" s="30"/>
      <c r="M604" s="30"/>
      <c r="N604" s="30"/>
      <c r="O604" s="30"/>
      <c r="P604" s="30"/>
      <c r="Q604" s="30"/>
      <c r="R604" s="30"/>
      <c r="S604" s="30"/>
      <c r="T604" s="30"/>
      <c r="U604" s="30"/>
      <c r="V604" s="30"/>
      <c r="W604" s="30"/>
      <c r="X604" s="32"/>
    </row>
    <row r="605" spans="1:24" x14ac:dyDescent="0.2">
      <c r="A605" s="34">
        <f t="shared" si="61"/>
        <v>0</v>
      </c>
      <c r="B605" s="34"/>
      <c r="C605" s="34"/>
      <c r="D605" s="30"/>
      <c r="E605" s="30"/>
      <c r="F605" s="30"/>
      <c r="G605" s="30"/>
      <c r="H605" s="30"/>
      <c r="I605" s="30"/>
      <c r="J605" s="30"/>
      <c r="K605" s="30"/>
      <c r="L605" s="30"/>
      <c r="M605" s="30"/>
      <c r="N605" s="30"/>
      <c r="O605" s="30"/>
      <c r="P605" s="30"/>
      <c r="Q605" s="30"/>
      <c r="R605" s="30"/>
      <c r="S605" s="30"/>
      <c r="T605" s="30"/>
      <c r="U605" s="30"/>
      <c r="V605" s="30"/>
      <c r="W605" s="30"/>
      <c r="X605" s="32"/>
    </row>
    <row r="606" spans="1:24" x14ac:dyDescent="0.2">
      <c r="A606" s="34">
        <f t="shared" si="61"/>
        <v>0</v>
      </c>
      <c r="B606" s="34"/>
      <c r="C606" s="34"/>
      <c r="D606" s="30"/>
      <c r="E606" s="30"/>
      <c r="F606" s="30"/>
      <c r="G606" s="30"/>
      <c r="H606" s="30"/>
      <c r="I606" s="30"/>
      <c r="J606" s="30"/>
      <c r="K606" s="30"/>
      <c r="L606" s="30"/>
      <c r="M606" s="30"/>
      <c r="N606" s="30"/>
      <c r="O606" s="30"/>
      <c r="P606" s="30"/>
      <c r="Q606" s="30"/>
      <c r="R606" s="30"/>
      <c r="S606" s="30"/>
      <c r="T606" s="30"/>
      <c r="U606" s="30"/>
      <c r="V606" s="30"/>
      <c r="W606" s="30"/>
      <c r="X606" s="32"/>
    </row>
    <row r="607" spans="1:24" x14ac:dyDescent="0.2">
      <c r="A607" s="34">
        <f t="shared" si="61"/>
        <v>0</v>
      </c>
      <c r="B607" s="34"/>
      <c r="C607" s="34"/>
      <c r="D607" s="30"/>
      <c r="E607" s="30"/>
      <c r="F607" s="30"/>
      <c r="G607" s="30"/>
      <c r="H607" s="30"/>
      <c r="I607" s="30"/>
      <c r="J607" s="30"/>
      <c r="K607" s="30"/>
      <c r="L607" s="30"/>
      <c r="M607" s="30"/>
      <c r="N607" s="30"/>
      <c r="O607" s="30"/>
      <c r="P607" s="30"/>
      <c r="Q607" s="30"/>
      <c r="R607" s="30"/>
      <c r="S607" s="30"/>
      <c r="T607" s="30"/>
      <c r="U607" s="30"/>
      <c r="V607" s="30"/>
      <c r="W607" s="30"/>
      <c r="X607" s="32"/>
    </row>
    <row r="608" spans="1:24" x14ac:dyDescent="0.2">
      <c r="A608" s="34">
        <f t="shared" si="61"/>
        <v>0</v>
      </c>
      <c r="B608" s="34"/>
      <c r="C608" s="34"/>
      <c r="D608" s="30"/>
      <c r="E608" s="30"/>
      <c r="F608" s="30"/>
      <c r="G608" s="30"/>
      <c r="H608" s="30"/>
      <c r="I608" s="30"/>
      <c r="J608" s="30"/>
      <c r="K608" s="30"/>
      <c r="L608" s="30"/>
      <c r="M608" s="30"/>
      <c r="N608" s="30"/>
      <c r="O608" s="30"/>
      <c r="P608" s="30"/>
      <c r="Q608" s="30"/>
      <c r="R608" s="30"/>
      <c r="S608" s="30"/>
      <c r="T608" s="30"/>
      <c r="U608" s="30"/>
      <c r="V608" s="30"/>
      <c r="W608" s="30"/>
      <c r="X608" s="32"/>
    </row>
    <row r="609" spans="1:24" x14ac:dyDescent="0.2">
      <c r="A609" s="34">
        <f t="shared" si="61"/>
        <v>0</v>
      </c>
      <c r="B609" s="34"/>
      <c r="C609" s="34"/>
      <c r="D609" s="30"/>
      <c r="E609" s="30"/>
      <c r="F609" s="30"/>
      <c r="G609" s="30"/>
      <c r="H609" s="30"/>
      <c r="I609" s="30"/>
      <c r="J609" s="30"/>
      <c r="K609" s="30"/>
      <c r="L609" s="30"/>
      <c r="M609" s="30"/>
      <c r="N609" s="30"/>
      <c r="O609" s="30"/>
      <c r="P609" s="30"/>
      <c r="Q609" s="30"/>
      <c r="R609" s="30"/>
      <c r="S609" s="30"/>
      <c r="T609" s="30"/>
      <c r="U609" s="30"/>
      <c r="V609" s="30"/>
      <c r="W609" s="30"/>
      <c r="X609" s="32"/>
    </row>
    <row r="610" spans="1:24" x14ac:dyDescent="0.2">
      <c r="A610" s="34">
        <f t="shared" si="61"/>
        <v>0</v>
      </c>
      <c r="B610" s="34"/>
      <c r="C610" s="34"/>
      <c r="D610" s="30"/>
      <c r="E610" s="30"/>
      <c r="F610" s="30"/>
      <c r="G610" s="30"/>
      <c r="H610" s="30"/>
      <c r="I610" s="30"/>
      <c r="J610" s="30"/>
      <c r="K610" s="30"/>
      <c r="L610" s="30"/>
      <c r="M610" s="30"/>
      <c r="N610" s="30"/>
      <c r="O610" s="30"/>
      <c r="P610" s="30"/>
      <c r="Q610" s="30"/>
      <c r="R610" s="30"/>
      <c r="S610" s="30"/>
      <c r="T610" s="30"/>
      <c r="U610" s="30"/>
      <c r="V610" s="30"/>
      <c r="W610" s="30"/>
      <c r="X610" s="32"/>
    </row>
    <row r="611" spans="1:24" x14ac:dyDescent="0.2">
      <c r="A611" s="34">
        <f t="shared" si="61"/>
        <v>0</v>
      </c>
      <c r="B611" s="34"/>
      <c r="C611" s="34"/>
      <c r="D611" s="30"/>
      <c r="E611" s="30"/>
      <c r="F611" s="30"/>
      <c r="G611" s="30"/>
      <c r="H611" s="30"/>
      <c r="I611" s="30"/>
      <c r="J611" s="30"/>
      <c r="K611" s="30"/>
      <c r="L611" s="30"/>
      <c r="M611" s="30"/>
      <c r="N611" s="30"/>
      <c r="O611" s="30"/>
      <c r="P611" s="30"/>
      <c r="Q611" s="30"/>
      <c r="R611" s="30"/>
      <c r="S611" s="30"/>
      <c r="T611" s="30"/>
      <c r="U611" s="30"/>
      <c r="V611" s="30"/>
      <c r="W611" s="30"/>
      <c r="X611" s="32"/>
    </row>
    <row r="612" spans="1:24" x14ac:dyDescent="0.2">
      <c r="A612" s="34">
        <f t="shared" si="61"/>
        <v>0</v>
      </c>
      <c r="B612" s="34"/>
      <c r="C612" s="34"/>
      <c r="D612" s="30"/>
      <c r="E612" s="30"/>
      <c r="F612" s="30"/>
      <c r="G612" s="30"/>
      <c r="H612" s="30"/>
      <c r="I612" s="30"/>
      <c r="J612" s="30"/>
      <c r="K612" s="30"/>
      <c r="L612" s="30"/>
      <c r="M612" s="30"/>
      <c r="N612" s="30"/>
      <c r="O612" s="30"/>
      <c r="P612" s="30"/>
      <c r="Q612" s="30"/>
      <c r="R612" s="30"/>
      <c r="S612" s="30"/>
      <c r="T612" s="30"/>
      <c r="U612" s="30"/>
      <c r="V612" s="30"/>
      <c r="W612" s="30"/>
      <c r="X612" s="32"/>
    </row>
    <row r="613" spans="1:24" x14ac:dyDescent="0.2">
      <c r="A613" s="34">
        <f t="shared" si="61"/>
        <v>0</v>
      </c>
      <c r="B613" s="34"/>
      <c r="C613" s="34"/>
      <c r="D613" s="30"/>
      <c r="E613" s="30"/>
      <c r="F613" s="30"/>
      <c r="G613" s="30"/>
      <c r="H613" s="30"/>
      <c r="I613" s="30"/>
      <c r="J613" s="30"/>
      <c r="K613" s="30"/>
      <c r="L613" s="30"/>
      <c r="M613" s="30"/>
      <c r="N613" s="30"/>
      <c r="O613" s="30"/>
      <c r="P613" s="30"/>
      <c r="Q613" s="30"/>
      <c r="R613" s="30"/>
      <c r="S613" s="30"/>
      <c r="T613" s="30"/>
      <c r="U613" s="30"/>
      <c r="V613" s="30"/>
      <c r="W613" s="30"/>
      <c r="X613" s="32"/>
    </row>
    <row r="614" spans="1:24" x14ac:dyDescent="0.2">
      <c r="A614" s="34">
        <f t="shared" si="61"/>
        <v>0</v>
      </c>
      <c r="B614" s="34"/>
      <c r="C614" s="34"/>
      <c r="D614" s="30"/>
      <c r="E614" s="30"/>
      <c r="F614" s="30"/>
      <c r="G614" s="30"/>
      <c r="H614" s="30"/>
      <c r="I614" s="30"/>
      <c r="J614" s="30"/>
      <c r="K614" s="30"/>
      <c r="L614" s="30"/>
      <c r="M614" s="30"/>
      <c r="N614" s="30"/>
      <c r="O614" s="30"/>
      <c r="P614" s="30"/>
      <c r="Q614" s="30"/>
      <c r="R614" s="30"/>
      <c r="S614" s="30"/>
      <c r="T614" s="30"/>
      <c r="U614" s="30"/>
      <c r="V614" s="30"/>
      <c r="W614" s="30"/>
      <c r="X614" s="32"/>
    </row>
    <row r="615" spans="1:24" x14ac:dyDescent="0.2">
      <c r="A615" s="34">
        <f t="shared" si="61"/>
        <v>0</v>
      </c>
      <c r="B615" s="34"/>
      <c r="C615" s="34"/>
      <c r="D615" s="30"/>
      <c r="E615" s="30"/>
      <c r="F615" s="30"/>
      <c r="G615" s="30"/>
      <c r="H615" s="30"/>
      <c r="I615" s="30"/>
      <c r="J615" s="30"/>
      <c r="K615" s="30"/>
      <c r="L615" s="30"/>
      <c r="M615" s="30"/>
      <c r="N615" s="30"/>
      <c r="O615" s="30"/>
      <c r="P615" s="30"/>
      <c r="Q615" s="30"/>
      <c r="R615" s="30"/>
      <c r="S615" s="30"/>
      <c r="T615" s="30"/>
      <c r="U615" s="30"/>
      <c r="V615" s="30"/>
      <c r="W615" s="30"/>
      <c r="X615" s="32"/>
    </row>
    <row r="616" spans="1:24" x14ac:dyDescent="0.2">
      <c r="A616" s="34">
        <f t="shared" si="61"/>
        <v>0</v>
      </c>
      <c r="B616" s="34"/>
      <c r="C616" s="34"/>
      <c r="D616" s="30"/>
      <c r="E616" s="30"/>
      <c r="F616" s="30"/>
      <c r="G616" s="30"/>
      <c r="H616" s="30"/>
      <c r="I616" s="30"/>
      <c r="J616" s="30"/>
      <c r="K616" s="30"/>
      <c r="L616" s="30"/>
      <c r="M616" s="30"/>
      <c r="N616" s="30"/>
      <c r="O616" s="30"/>
      <c r="P616" s="30"/>
      <c r="Q616" s="30"/>
      <c r="R616" s="30"/>
      <c r="S616" s="30"/>
      <c r="T616" s="30"/>
      <c r="U616" s="30"/>
      <c r="V616" s="30"/>
      <c r="W616" s="30"/>
      <c r="X616" s="32"/>
    </row>
    <row r="617" spans="1:24" x14ac:dyDescent="0.2">
      <c r="A617" s="34">
        <f t="shared" si="61"/>
        <v>0</v>
      </c>
      <c r="B617" s="34"/>
      <c r="C617" s="34"/>
      <c r="D617" s="30"/>
      <c r="E617" s="30"/>
      <c r="F617" s="30"/>
      <c r="G617" s="30"/>
      <c r="H617" s="30"/>
      <c r="I617" s="30"/>
      <c r="J617" s="30"/>
      <c r="K617" s="30"/>
      <c r="L617" s="30"/>
      <c r="M617" s="30"/>
      <c r="N617" s="30"/>
      <c r="O617" s="30"/>
      <c r="P617" s="30"/>
      <c r="Q617" s="30"/>
      <c r="R617" s="30"/>
      <c r="S617" s="30"/>
      <c r="T617" s="30"/>
      <c r="U617" s="30"/>
      <c r="V617" s="30"/>
      <c r="W617" s="30"/>
      <c r="X617" s="32"/>
    </row>
    <row r="618" spans="1:24" x14ac:dyDescent="0.2">
      <c r="A618" s="34">
        <f t="shared" si="61"/>
        <v>0</v>
      </c>
      <c r="B618" s="34"/>
      <c r="C618" s="34"/>
      <c r="D618" s="30"/>
      <c r="E618" s="30"/>
      <c r="F618" s="30"/>
      <c r="G618" s="30"/>
      <c r="H618" s="30"/>
      <c r="I618" s="30"/>
      <c r="J618" s="30"/>
      <c r="K618" s="30"/>
      <c r="L618" s="30"/>
      <c r="M618" s="30"/>
      <c r="N618" s="30"/>
      <c r="O618" s="30"/>
      <c r="P618" s="30"/>
      <c r="Q618" s="30"/>
      <c r="R618" s="30"/>
      <c r="S618" s="30"/>
      <c r="T618" s="30"/>
      <c r="U618" s="30"/>
      <c r="V618" s="30"/>
      <c r="W618" s="30"/>
      <c r="X618" s="32"/>
    </row>
    <row r="619" spans="1:24" x14ac:dyDescent="0.2">
      <c r="A619" s="34">
        <f t="shared" si="61"/>
        <v>0</v>
      </c>
      <c r="B619" s="34"/>
      <c r="C619" s="34"/>
      <c r="D619" s="30"/>
      <c r="E619" s="30"/>
      <c r="F619" s="30"/>
      <c r="G619" s="30"/>
      <c r="H619" s="30"/>
      <c r="I619" s="30"/>
      <c r="J619" s="30"/>
      <c r="K619" s="30"/>
      <c r="L619" s="30"/>
      <c r="M619" s="30"/>
      <c r="N619" s="30"/>
      <c r="O619" s="30"/>
      <c r="P619" s="30"/>
      <c r="Q619" s="30"/>
      <c r="R619" s="30"/>
      <c r="S619" s="30"/>
      <c r="T619" s="30"/>
      <c r="U619" s="30"/>
      <c r="V619" s="30"/>
      <c r="W619" s="30"/>
      <c r="X619" s="32"/>
    </row>
    <row r="620" spans="1:24" x14ac:dyDescent="0.2">
      <c r="A620" s="34">
        <f t="shared" si="61"/>
        <v>0</v>
      </c>
      <c r="B620" s="34"/>
      <c r="C620" s="34"/>
      <c r="D620" s="30"/>
      <c r="E620" s="30"/>
      <c r="F620" s="30"/>
      <c r="G620" s="30"/>
      <c r="H620" s="30"/>
      <c r="I620" s="30"/>
      <c r="J620" s="30"/>
      <c r="K620" s="30"/>
      <c r="L620" s="30"/>
      <c r="M620" s="30"/>
      <c r="N620" s="30"/>
      <c r="O620" s="30"/>
      <c r="P620" s="30"/>
      <c r="Q620" s="30"/>
      <c r="R620" s="30"/>
      <c r="S620" s="30"/>
      <c r="T620" s="30"/>
      <c r="U620" s="30"/>
      <c r="V620" s="30"/>
      <c r="W620" s="30"/>
      <c r="X620" s="32"/>
    </row>
    <row r="621" spans="1:24" x14ac:dyDescent="0.2">
      <c r="A621" s="34">
        <f t="shared" si="61"/>
        <v>0</v>
      </c>
      <c r="B621" s="34"/>
      <c r="C621" s="34"/>
      <c r="D621" s="30"/>
      <c r="E621" s="30"/>
      <c r="F621" s="30"/>
      <c r="G621" s="30"/>
      <c r="H621" s="30"/>
      <c r="I621" s="30"/>
      <c r="J621" s="30"/>
      <c r="K621" s="30"/>
      <c r="L621" s="30"/>
      <c r="M621" s="30"/>
      <c r="N621" s="30"/>
      <c r="O621" s="30"/>
      <c r="P621" s="30"/>
      <c r="Q621" s="30"/>
      <c r="R621" s="30"/>
      <c r="S621" s="30"/>
      <c r="T621" s="30"/>
      <c r="U621" s="30"/>
      <c r="V621" s="30"/>
      <c r="W621" s="30"/>
      <c r="X621" s="32"/>
    </row>
    <row r="622" spans="1:24" x14ac:dyDescent="0.2">
      <c r="A622" s="34">
        <f t="shared" si="61"/>
        <v>0</v>
      </c>
      <c r="B622" s="34"/>
      <c r="C622" s="34"/>
      <c r="D622" s="30"/>
      <c r="E622" s="30"/>
      <c r="F622" s="30"/>
      <c r="G622" s="30"/>
      <c r="H622" s="30"/>
      <c r="I622" s="30"/>
      <c r="J622" s="30"/>
      <c r="K622" s="30"/>
      <c r="L622" s="30"/>
      <c r="M622" s="30"/>
      <c r="N622" s="30"/>
      <c r="O622" s="30"/>
      <c r="P622" s="30"/>
      <c r="Q622" s="30"/>
      <c r="R622" s="30"/>
      <c r="S622" s="30"/>
      <c r="T622" s="30"/>
      <c r="U622" s="30"/>
      <c r="V622" s="30"/>
      <c r="W622" s="30"/>
      <c r="X622" s="32"/>
    </row>
    <row r="623" spans="1:24" x14ac:dyDescent="0.2">
      <c r="A623" s="34">
        <f t="shared" si="61"/>
        <v>0</v>
      </c>
      <c r="B623" s="34"/>
      <c r="C623" s="34"/>
      <c r="D623" s="30"/>
      <c r="E623" s="30"/>
      <c r="F623" s="30"/>
      <c r="G623" s="30"/>
      <c r="H623" s="30"/>
      <c r="I623" s="30"/>
      <c r="J623" s="30"/>
      <c r="K623" s="30"/>
      <c r="L623" s="30"/>
      <c r="M623" s="30"/>
      <c r="N623" s="30"/>
      <c r="O623" s="30"/>
      <c r="P623" s="30"/>
      <c r="Q623" s="30"/>
      <c r="R623" s="30"/>
      <c r="S623" s="30"/>
      <c r="T623" s="30"/>
      <c r="U623" s="30"/>
      <c r="V623" s="30"/>
      <c r="W623" s="30"/>
      <c r="X623" s="32"/>
    </row>
    <row r="624" spans="1:24" x14ac:dyDescent="0.2">
      <c r="A624" s="34">
        <f t="shared" si="61"/>
        <v>0</v>
      </c>
      <c r="B624" s="34"/>
      <c r="C624" s="34"/>
      <c r="D624" s="30"/>
      <c r="E624" s="30"/>
      <c r="F624" s="30"/>
      <c r="G624" s="30"/>
      <c r="H624" s="30"/>
      <c r="I624" s="30"/>
      <c r="J624" s="30"/>
      <c r="K624" s="30"/>
      <c r="L624" s="30"/>
      <c r="M624" s="30"/>
      <c r="N624" s="30"/>
      <c r="O624" s="30"/>
      <c r="P624" s="30"/>
      <c r="Q624" s="30"/>
      <c r="R624" s="30"/>
      <c r="S624" s="30"/>
      <c r="T624" s="30"/>
      <c r="U624" s="30"/>
      <c r="V624" s="30"/>
      <c r="W624" s="30"/>
      <c r="X624" s="32"/>
    </row>
    <row r="625" spans="1:24" x14ac:dyDescent="0.2">
      <c r="A625" s="34">
        <f t="shared" si="61"/>
        <v>0</v>
      </c>
      <c r="B625" s="34"/>
      <c r="C625" s="34"/>
      <c r="D625" s="30"/>
      <c r="E625" s="30"/>
      <c r="F625" s="30"/>
      <c r="G625" s="30"/>
      <c r="H625" s="30"/>
      <c r="I625" s="30"/>
      <c r="J625" s="30"/>
      <c r="K625" s="30"/>
      <c r="L625" s="30"/>
      <c r="M625" s="30"/>
      <c r="N625" s="30"/>
      <c r="O625" s="30"/>
      <c r="P625" s="30"/>
      <c r="Q625" s="30"/>
      <c r="R625" s="30"/>
      <c r="S625" s="30"/>
      <c r="T625" s="30"/>
      <c r="U625" s="30"/>
      <c r="V625" s="30"/>
      <c r="W625" s="30"/>
      <c r="X625" s="32"/>
    </row>
    <row r="626" spans="1:24" x14ac:dyDescent="0.2">
      <c r="A626" s="34">
        <f t="shared" si="61"/>
        <v>0</v>
      </c>
      <c r="B626" s="34"/>
      <c r="C626" s="34"/>
      <c r="D626" s="30"/>
      <c r="E626" s="30"/>
      <c r="F626" s="30"/>
      <c r="G626" s="30"/>
      <c r="H626" s="30"/>
      <c r="I626" s="30"/>
      <c r="J626" s="30"/>
      <c r="K626" s="30"/>
      <c r="L626" s="30"/>
      <c r="M626" s="30"/>
      <c r="N626" s="30"/>
      <c r="O626" s="30"/>
      <c r="P626" s="30"/>
      <c r="Q626" s="30"/>
      <c r="R626" s="30"/>
      <c r="S626" s="30"/>
      <c r="T626" s="30"/>
      <c r="U626" s="30"/>
      <c r="V626" s="30"/>
      <c r="W626" s="30"/>
      <c r="X626" s="32"/>
    </row>
    <row r="627" spans="1:24" x14ac:dyDescent="0.2">
      <c r="A627" s="34">
        <f t="shared" si="61"/>
        <v>0</v>
      </c>
      <c r="B627" s="34"/>
      <c r="C627" s="34"/>
      <c r="D627" s="30"/>
      <c r="E627" s="30"/>
      <c r="F627" s="30"/>
      <c r="G627" s="30"/>
      <c r="H627" s="30"/>
      <c r="I627" s="30"/>
      <c r="J627" s="30"/>
      <c r="K627" s="30"/>
      <c r="L627" s="30"/>
      <c r="M627" s="30"/>
      <c r="N627" s="30"/>
      <c r="O627" s="30"/>
      <c r="P627" s="30"/>
      <c r="Q627" s="30"/>
      <c r="R627" s="30"/>
      <c r="S627" s="30"/>
      <c r="T627" s="30"/>
      <c r="U627" s="30"/>
      <c r="V627" s="30"/>
      <c r="W627" s="30"/>
      <c r="X627" s="32"/>
    </row>
    <row r="628" spans="1:24" x14ac:dyDescent="0.2">
      <c r="A628" s="34">
        <f t="shared" si="61"/>
        <v>0</v>
      </c>
      <c r="B628" s="34"/>
      <c r="C628" s="34"/>
      <c r="D628" s="30"/>
      <c r="E628" s="30"/>
      <c r="F628" s="30"/>
      <c r="G628" s="30"/>
      <c r="H628" s="30"/>
      <c r="I628" s="30"/>
      <c r="J628" s="30"/>
      <c r="K628" s="30"/>
      <c r="L628" s="30"/>
      <c r="M628" s="30"/>
      <c r="N628" s="30"/>
      <c r="O628" s="30"/>
      <c r="P628" s="30"/>
      <c r="Q628" s="30"/>
      <c r="R628" s="30"/>
      <c r="S628" s="30"/>
      <c r="T628" s="30"/>
      <c r="U628" s="30"/>
      <c r="V628" s="30"/>
      <c r="W628" s="30"/>
      <c r="X628" s="32"/>
    </row>
    <row r="629" spans="1:24" x14ac:dyDescent="0.2">
      <c r="A629" s="34">
        <f t="shared" si="61"/>
        <v>0</v>
      </c>
      <c r="B629" s="34"/>
      <c r="C629" s="34"/>
      <c r="D629" s="30"/>
      <c r="E629" s="30"/>
      <c r="F629" s="30"/>
      <c r="G629" s="30"/>
      <c r="H629" s="30"/>
      <c r="I629" s="30"/>
      <c r="J629" s="30"/>
      <c r="K629" s="30"/>
      <c r="L629" s="30"/>
      <c r="M629" s="30"/>
      <c r="N629" s="30"/>
      <c r="O629" s="30"/>
      <c r="P629" s="30"/>
      <c r="Q629" s="30"/>
      <c r="R629" s="30"/>
      <c r="S629" s="30"/>
      <c r="T629" s="30"/>
      <c r="U629" s="30"/>
      <c r="V629" s="30"/>
      <c r="W629" s="30"/>
      <c r="X629" s="32"/>
    </row>
    <row r="630" spans="1:24" x14ac:dyDescent="0.2">
      <c r="A630" s="34">
        <f t="shared" si="61"/>
        <v>0</v>
      </c>
      <c r="B630" s="34"/>
      <c r="C630" s="34"/>
      <c r="D630" s="30"/>
      <c r="E630" s="30"/>
      <c r="F630" s="30"/>
      <c r="G630" s="30"/>
      <c r="H630" s="30"/>
      <c r="I630" s="30"/>
      <c r="J630" s="30"/>
      <c r="K630" s="30"/>
      <c r="L630" s="30"/>
      <c r="M630" s="30"/>
      <c r="N630" s="30"/>
      <c r="O630" s="30"/>
      <c r="P630" s="30"/>
      <c r="Q630" s="30"/>
      <c r="R630" s="30"/>
      <c r="S630" s="30"/>
      <c r="T630" s="30"/>
      <c r="U630" s="30"/>
      <c r="V630" s="30"/>
      <c r="W630" s="30"/>
      <c r="X630" s="32"/>
    </row>
    <row r="631" spans="1:24" x14ac:dyDescent="0.2">
      <c r="A631" s="34">
        <f t="shared" si="61"/>
        <v>0</v>
      </c>
      <c r="B631" s="34"/>
      <c r="C631" s="34"/>
      <c r="D631" s="30"/>
      <c r="E631" s="30"/>
      <c r="F631" s="30"/>
      <c r="G631" s="30"/>
      <c r="H631" s="30"/>
      <c r="I631" s="30"/>
      <c r="J631" s="30"/>
      <c r="K631" s="30"/>
      <c r="L631" s="30"/>
      <c r="M631" s="30"/>
      <c r="N631" s="30"/>
      <c r="O631" s="30"/>
      <c r="P631" s="30"/>
      <c r="Q631" s="30"/>
      <c r="R631" s="30"/>
      <c r="S631" s="30"/>
      <c r="T631" s="30"/>
      <c r="U631" s="30"/>
      <c r="V631" s="30"/>
      <c r="W631" s="30"/>
      <c r="X631" s="32"/>
    </row>
    <row r="632" spans="1:24" x14ac:dyDescent="0.2">
      <c r="A632" s="34">
        <f t="shared" si="61"/>
        <v>0</v>
      </c>
      <c r="B632" s="34"/>
      <c r="C632" s="34"/>
      <c r="D632" s="30"/>
      <c r="E632" s="30"/>
      <c r="F632" s="30"/>
      <c r="G632" s="30"/>
      <c r="H632" s="30"/>
      <c r="I632" s="30"/>
      <c r="J632" s="30"/>
      <c r="K632" s="30"/>
      <c r="L632" s="30"/>
      <c r="M632" s="30"/>
      <c r="N632" s="30"/>
      <c r="O632" s="30"/>
      <c r="P632" s="30"/>
      <c r="Q632" s="30"/>
      <c r="R632" s="30"/>
      <c r="S632" s="30"/>
      <c r="T632" s="30"/>
      <c r="U632" s="30"/>
      <c r="V632" s="30"/>
      <c r="W632" s="30"/>
      <c r="X632" s="32"/>
    </row>
    <row r="633" spans="1:24" x14ac:dyDescent="0.2">
      <c r="A633" s="34">
        <f t="shared" si="61"/>
        <v>0</v>
      </c>
      <c r="B633" s="34"/>
      <c r="C633" s="34"/>
      <c r="D633" s="30"/>
      <c r="E633" s="30"/>
      <c r="F633" s="30"/>
      <c r="G633" s="30"/>
      <c r="H633" s="30"/>
      <c r="I633" s="30"/>
      <c r="J633" s="30"/>
      <c r="K633" s="30"/>
      <c r="L633" s="30"/>
      <c r="M633" s="30"/>
      <c r="N633" s="30"/>
      <c r="O633" s="30"/>
      <c r="P633" s="30"/>
      <c r="Q633" s="30"/>
      <c r="R633" s="30"/>
      <c r="S633" s="30"/>
      <c r="T633" s="30"/>
      <c r="U633" s="30"/>
      <c r="V633" s="30"/>
      <c r="W633" s="30"/>
      <c r="X633" s="32"/>
    </row>
    <row r="634" spans="1:24" x14ac:dyDescent="0.2">
      <c r="A634" s="34">
        <f t="shared" si="61"/>
        <v>0</v>
      </c>
      <c r="B634" s="34"/>
      <c r="C634" s="34"/>
      <c r="D634" s="30"/>
      <c r="E634" s="30"/>
      <c r="F634" s="30"/>
      <c r="G634" s="30"/>
      <c r="H634" s="30"/>
      <c r="I634" s="30"/>
      <c r="J634" s="30"/>
      <c r="K634" s="30"/>
      <c r="L634" s="30"/>
      <c r="M634" s="30"/>
      <c r="N634" s="30"/>
      <c r="O634" s="30"/>
      <c r="P634" s="30"/>
      <c r="Q634" s="30"/>
      <c r="R634" s="30"/>
      <c r="S634" s="30"/>
      <c r="T634" s="30"/>
      <c r="U634" s="30"/>
      <c r="V634" s="30"/>
      <c r="W634" s="30"/>
      <c r="X634" s="32"/>
    </row>
    <row r="635" spans="1:24" x14ac:dyDescent="0.2">
      <c r="A635" s="34">
        <f t="shared" si="61"/>
        <v>0</v>
      </c>
      <c r="B635" s="34"/>
      <c r="C635" s="34"/>
      <c r="D635" s="30"/>
      <c r="E635" s="30"/>
      <c r="F635" s="30"/>
      <c r="G635" s="30"/>
      <c r="H635" s="30"/>
      <c r="I635" s="30"/>
      <c r="J635" s="30"/>
      <c r="K635" s="30"/>
      <c r="L635" s="30"/>
      <c r="M635" s="30"/>
      <c r="N635" s="30"/>
      <c r="O635" s="30"/>
      <c r="P635" s="30"/>
      <c r="Q635" s="30"/>
      <c r="R635" s="30"/>
      <c r="S635" s="30"/>
      <c r="T635" s="30"/>
      <c r="U635" s="30"/>
      <c r="V635" s="30"/>
      <c r="W635" s="30"/>
      <c r="X635" s="32"/>
    </row>
    <row r="636" spans="1:24" x14ac:dyDescent="0.2">
      <c r="A636" s="34">
        <f t="shared" si="61"/>
        <v>0</v>
      </c>
      <c r="B636" s="34"/>
      <c r="C636" s="34"/>
      <c r="D636" s="30"/>
      <c r="E636" s="30"/>
      <c r="F636" s="30"/>
      <c r="G636" s="30"/>
      <c r="H636" s="30"/>
      <c r="I636" s="30"/>
      <c r="J636" s="30"/>
      <c r="K636" s="30"/>
      <c r="L636" s="30"/>
      <c r="M636" s="30"/>
      <c r="N636" s="30"/>
      <c r="O636" s="30"/>
      <c r="P636" s="30"/>
      <c r="Q636" s="30"/>
      <c r="R636" s="30"/>
      <c r="S636" s="30"/>
      <c r="T636" s="30"/>
      <c r="U636" s="30"/>
      <c r="V636" s="30"/>
      <c r="W636" s="30"/>
      <c r="X636" s="32"/>
    </row>
    <row r="637" spans="1:24" x14ac:dyDescent="0.2">
      <c r="A637" s="34">
        <f t="shared" si="61"/>
        <v>0</v>
      </c>
      <c r="B637" s="34"/>
      <c r="C637" s="34"/>
      <c r="D637" s="30"/>
      <c r="E637" s="30"/>
      <c r="F637" s="30"/>
      <c r="G637" s="30"/>
      <c r="H637" s="30"/>
      <c r="I637" s="30"/>
      <c r="J637" s="30"/>
      <c r="K637" s="30"/>
      <c r="L637" s="30"/>
      <c r="M637" s="30"/>
      <c r="N637" s="30"/>
      <c r="O637" s="30"/>
      <c r="P637" s="30"/>
      <c r="Q637" s="30"/>
      <c r="R637" s="30"/>
      <c r="S637" s="30"/>
      <c r="T637" s="30"/>
      <c r="U637" s="30"/>
      <c r="V637" s="30"/>
      <c r="W637" s="30"/>
      <c r="X637" s="32"/>
    </row>
    <row r="638" spans="1:24" x14ac:dyDescent="0.2">
      <c r="A638" s="34">
        <f t="shared" si="61"/>
        <v>0</v>
      </c>
      <c r="B638" s="34"/>
      <c r="C638" s="34"/>
      <c r="D638" s="30"/>
      <c r="E638" s="30"/>
      <c r="F638" s="30"/>
      <c r="G638" s="30"/>
      <c r="H638" s="30"/>
      <c r="I638" s="30"/>
      <c r="J638" s="30"/>
      <c r="K638" s="30"/>
      <c r="L638" s="30"/>
      <c r="M638" s="30"/>
      <c r="N638" s="30"/>
      <c r="O638" s="30"/>
      <c r="P638" s="30"/>
      <c r="Q638" s="30"/>
      <c r="R638" s="30"/>
      <c r="S638" s="30"/>
      <c r="T638" s="30"/>
      <c r="U638" s="30"/>
      <c r="V638" s="30"/>
      <c r="W638" s="30"/>
      <c r="X638" s="32"/>
    </row>
    <row r="639" spans="1:24" x14ac:dyDescent="0.2">
      <c r="A639" s="34">
        <f t="shared" si="61"/>
        <v>0</v>
      </c>
      <c r="B639" s="34"/>
      <c r="C639" s="34"/>
      <c r="D639" s="30"/>
      <c r="E639" s="30"/>
      <c r="F639" s="30"/>
      <c r="G639" s="30"/>
      <c r="H639" s="30"/>
      <c r="I639" s="30"/>
      <c r="J639" s="30"/>
      <c r="K639" s="30"/>
      <c r="L639" s="30"/>
      <c r="M639" s="30"/>
      <c r="N639" s="30"/>
      <c r="O639" s="30"/>
      <c r="P639" s="30"/>
      <c r="Q639" s="30"/>
      <c r="R639" s="30"/>
      <c r="S639" s="30"/>
      <c r="T639" s="30"/>
      <c r="U639" s="30"/>
      <c r="V639" s="30"/>
      <c r="W639" s="30"/>
      <c r="X639" s="32"/>
    </row>
    <row r="640" spans="1:24" x14ac:dyDescent="0.2">
      <c r="A640" s="34">
        <f t="shared" si="61"/>
        <v>0</v>
      </c>
      <c r="B640" s="34"/>
      <c r="C640" s="34"/>
      <c r="D640" s="30"/>
      <c r="E640" s="30"/>
      <c r="F640" s="30"/>
      <c r="G640" s="30"/>
      <c r="H640" s="30"/>
      <c r="I640" s="30"/>
      <c r="J640" s="30"/>
      <c r="K640" s="30"/>
      <c r="L640" s="30"/>
      <c r="M640" s="30"/>
      <c r="N640" s="30"/>
      <c r="O640" s="30"/>
      <c r="P640" s="30"/>
      <c r="Q640" s="30"/>
      <c r="R640" s="30"/>
      <c r="S640" s="30"/>
      <c r="T640" s="30"/>
      <c r="U640" s="30"/>
      <c r="V640" s="30"/>
      <c r="W640" s="30"/>
      <c r="X640" s="32"/>
    </row>
    <row r="641" spans="1:24" x14ac:dyDescent="0.2">
      <c r="A641" s="34">
        <f t="shared" si="61"/>
        <v>0</v>
      </c>
      <c r="B641" s="34"/>
      <c r="C641" s="34"/>
      <c r="D641" s="30"/>
      <c r="E641" s="30"/>
      <c r="F641" s="30"/>
      <c r="G641" s="30"/>
      <c r="H641" s="30"/>
      <c r="I641" s="30"/>
      <c r="J641" s="30"/>
      <c r="K641" s="30"/>
      <c r="L641" s="30"/>
      <c r="M641" s="30"/>
      <c r="N641" s="30"/>
      <c r="O641" s="30"/>
      <c r="P641" s="30"/>
      <c r="Q641" s="30"/>
      <c r="R641" s="30"/>
      <c r="S641" s="30"/>
      <c r="T641" s="30"/>
      <c r="U641" s="30"/>
      <c r="V641" s="30"/>
      <c r="W641" s="30"/>
      <c r="X641" s="32"/>
    </row>
    <row r="642" spans="1:24" x14ac:dyDescent="0.2">
      <c r="A642" s="34">
        <f t="shared" si="61"/>
        <v>0</v>
      </c>
      <c r="B642" s="34"/>
      <c r="C642" s="34"/>
      <c r="D642" s="30"/>
      <c r="E642" s="30"/>
      <c r="F642" s="30"/>
      <c r="G642" s="30"/>
      <c r="H642" s="30"/>
      <c r="I642" s="30"/>
      <c r="J642" s="30"/>
      <c r="K642" s="30"/>
      <c r="L642" s="30"/>
      <c r="M642" s="30"/>
      <c r="N642" s="30"/>
      <c r="O642" s="30"/>
      <c r="P642" s="30"/>
      <c r="Q642" s="30"/>
      <c r="R642" s="30"/>
      <c r="S642" s="30"/>
      <c r="T642" s="30"/>
      <c r="U642" s="30"/>
      <c r="V642" s="30"/>
      <c r="W642" s="30"/>
      <c r="X642" s="32"/>
    </row>
    <row r="643" spans="1:24" x14ac:dyDescent="0.2">
      <c r="A643" s="34">
        <f t="shared" si="61"/>
        <v>0</v>
      </c>
      <c r="B643" s="34"/>
      <c r="C643" s="34"/>
      <c r="D643" s="30"/>
      <c r="E643" s="30"/>
      <c r="F643" s="30"/>
      <c r="G643" s="30"/>
      <c r="H643" s="30"/>
      <c r="I643" s="30"/>
      <c r="J643" s="30"/>
      <c r="K643" s="30"/>
      <c r="L643" s="30"/>
      <c r="M643" s="30"/>
      <c r="N643" s="30"/>
      <c r="O643" s="30"/>
      <c r="P643" s="30"/>
      <c r="Q643" s="30"/>
      <c r="R643" s="30"/>
      <c r="S643" s="30"/>
      <c r="T643" s="30"/>
      <c r="U643" s="30"/>
      <c r="V643" s="30"/>
      <c r="W643" s="30"/>
      <c r="X643" s="32"/>
    </row>
    <row r="644" spans="1:24" x14ac:dyDescent="0.2">
      <c r="A644" s="34">
        <f t="shared" si="61"/>
        <v>0</v>
      </c>
      <c r="B644" s="34"/>
      <c r="C644" s="34"/>
      <c r="D644" s="30"/>
      <c r="E644" s="30"/>
      <c r="F644" s="30"/>
      <c r="G644" s="30"/>
      <c r="H644" s="30"/>
      <c r="I644" s="30"/>
      <c r="J644" s="30"/>
      <c r="K644" s="30"/>
      <c r="L644" s="30"/>
      <c r="M644" s="30"/>
      <c r="N644" s="30"/>
      <c r="O644" s="30"/>
      <c r="P644" s="30"/>
      <c r="Q644" s="30"/>
      <c r="R644" s="30"/>
      <c r="S644" s="30"/>
      <c r="T644" s="30"/>
      <c r="U644" s="30"/>
      <c r="V644" s="30"/>
      <c r="W644" s="30"/>
      <c r="X644" s="32"/>
    </row>
    <row r="645" spans="1:24" x14ac:dyDescent="0.2">
      <c r="A645" s="34">
        <f t="shared" si="61"/>
        <v>0</v>
      </c>
      <c r="B645" s="34"/>
      <c r="C645" s="34"/>
      <c r="D645" s="30"/>
      <c r="E645" s="30"/>
      <c r="F645" s="30"/>
      <c r="G645" s="30"/>
      <c r="H645" s="30"/>
      <c r="I645" s="30"/>
      <c r="J645" s="30"/>
      <c r="K645" s="30"/>
      <c r="L645" s="30"/>
      <c r="M645" s="30"/>
      <c r="N645" s="30"/>
      <c r="O645" s="30"/>
      <c r="P645" s="30"/>
      <c r="Q645" s="30"/>
      <c r="R645" s="30"/>
      <c r="S645" s="30"/>
      <c r="T645" s="30"/>
      <c r="U645" s="30"/>
      <c r="V645" s="30"/>
      <c r="W645" s="30"/>
      <c r="X645" s="32"/>
    </row>
    <row r="646" spans="1:24" x14ac:dyDescent="0.2">
      <c r="A646" s="34">
        <f t="shared" si="61"/>
        <v>0</v>
      </c>
      <c r="B646" s="34"/>
      <c r="C646" s="34"/>
      <c r="D646" s="30"/>
      <c r="E646" s="30"/>
      <c r="F646" s="30"/>
      <c r="G646" s="30"/>
      <c r="H646" s="30"/>
      <c r="I646" s="30"/>
      <c r="J646" s="30"/>
      <c r="K646" s="30"/>
      <c r="L646" s="30"/>
      <c r="M646" s="30"/>
      <c r="N646" s="30"/>
      <c r="O646" s="30"/>
      <c r="P646" s="30"/>
      <c r="Q646" s="30"/>
      <c r="R646" s="30"/>
      <c r="S646" s="30"/>
      <c r="T646" s="30"/>
      <c r="U646" s="30"/>
      <c r="V646" s="30"/>
      <c r="W646" s="30"/>
      <c r="X646" s="32"/>
    </row>
    <row r="647" spans="1:24" x14ac:dyDescent="0.2">
      <c r="A647" s="34">
        <f t="shared" si="61"/>
        <v>0</v>
      </c>
      <c r="B647" s="34"/>
      <c r="C647" s="34"/>
      <c r="D647" s="30"/>
      <c r="E647" s="30"/>
      <c r="F647" s="30"/>
      <c r="G647" s="30"/>
      <c r="H647" s="30"/>
      <c r="I647" s="30"/>
      <c r="J647" s="30"/>
      <c r="K647" s="30"/>
      <c r="L647" s="30"/>
      <c r="M647" s="30"/>
      <c r="N647" s="30"/>
      <c r="O647" s="30"/>
      <c r="P647" s="30"/>
      <c r="Q647" s="30"/>
      <c r="R647" s="30"/>
      <c r="S647" s="30"/>
      <c r="T647" s="30"/>
      <c r="U647" s="30"/>
      <c r="V647" s="30"/>
      <c r="W647" s="30"/>
      <c r="X647" s="32"/>
    </row>
    <row r="648" spans="1:24" x14ac:dyDescent="0.2">
      <c r="A648" s="34">
        <f t="shared" si="61"/>
        <v>0</v>
      </c>
      <c r="B648" s="34"/>
      <c r="C648" s="34"/>
      <c r="D648" s="30"/>
      <c r="E648" s="30"/>
      <c r="F648" s="30"/>
      <c r="G648" s="30"/>
      <c r="H648" s="30"/>
      <c r="I648" s="30"/>
      <c r="J648" s="30"/>
      <c r="K648" s="30"/>
      <c r="L648" s="30"/>
      <c r="M648" s="30"/>
      <c r="N648" s="30"/>
      <c r="O648" s="30"/>
      <c r="P648" s="30"/>
      <c r="Q648" s="30"/>
      <c r="R648" s="30"/>
      <c r="S648" s="30"/>
      <c r="T648" s="30"/>
      <c r="U648" s="30"/>
      <c r="V648" s="30"/>
      <c r="W648" s="30"/>
      <c r="X648" s="32"/>
    </row>
    <row r="649" spans="1:24" x14ac:dyDescent="0.2">
      <c r="A649" s="34">
        <f t="shared" si="61"/>
        <v>0</v>
      </c>
      <c r="B649" s="34"/>
      <c r="C649" s="34"/>
      <c r="D649" s="30"/>
      <c r="E649" s="30"/>
      <c r="F649" s="30"/>
      <c r="G649" s="30"/>
      <c r="H649" s="30"/>
      <c r="I649" s="30"/>
      <c r="J649" s="30"/>
      <c r="K649" s="30"/>
      <c r="L649" s="30"/>
      <c r="M649" s="30"/>
      <c r="N649" s="30"/>
      <c r="O649" s="30"/>
      <c r="P649" s="30"/>
      <c r="Q649" s="30"/>
      <c r="R649" s="30"/>
      <c r="S649" s="30"/>
      <c r="T649" s="30"/>
      <c r="U649" s="30"/>
      <c r="V649" s="30"/>
      <c r="W649" s="30"/>
      <c r="X649" s="32"/>
    </row>
    <row r="650" spans="1:24" x14ac:dyDescent="0.2">
      <c r="A650" s="34">
        <f t="shared" si="61"/>
        <v>0</v>
      </c>
      <c r="B650" s="34"/>
      <c r="C650" s="34"/>
      <c r="D650" s="30"/>
      <c r="E650" s="30"/>
      <c r="F650" s="30"/>
      <c r="G650" s="30"/>
      <c r="H650" s="30"/>
      <c r="I650" s="30"/>
      <c r="J650" s="30"/>
      <c r="K650" s="30"/>
      <c r="L650" s="30"/>
      <c r="M650" s="30"/>
      <c r="N650" s="30"/>
      <c r="O650" s="30"/>
      <c r="P650" s="30"/>
      <c r="Q650" s="30"/>
      <c r="R650" s="30"/>
      <c r="S650" s="30"/>
      <c r="T650" s="30"/>
      <c r="U650" s="30"/>
      <c r="V650" s="30"/>
      <c r="W650" s="30"/>
      <c r="X650" s="32"/>
    </row>
    <row r="651" spans="1:24" x14ac:dyDescent="0.2">
      <c r="A651" s="34">
        <f t="shared" si="61"/>
        <v>0</v>
      </c>
      <c r="B651" s="34"/>
      <c r="C651" s="34"/>
      <c r="D651" s="30"/>
      <c r="E651" s="30"/>
      <c r="F651" s="30"/>
      <c r="G651" s="30"/>
      <c r="H651" s="30"/>
      <c r="I651" s="30"/>
      <c r="J651" s="30"/>
      <c r="K651" s="30"/>
      <c r="L651" s="30"/>
      <c r="M651" s="30"/>
      <c r="N651" s="30"/>
      <c r="O651" s="30"/>
      <c r="P651" s="30"/>
      <c r="Q651" s="30"/>
      <c r="R651" s="30"/>
      <c r="S651" s="30"/>
      <c r="T651" s="30"/>
      <c r="U651" s="30"/>
      <c r="V651" s="30"/>
      <c r="W651" s="30"/>
      <c r="X651" s="32"/>
    </row>
    <row r="652" spans="1:24" x14ac:dyDescent="0.2">
      <c r="A652" s="34">
        <f t="shared" si="61"/>
        <v>0</v>
      </c>
      <c r="B652" s="34"/>
      <c r="C652" s="34"/>
      <c r="D652" s="30"/>
      <c r="E652" s="30"/>
      <c r="F652" s="30"/>
      <c r="G652" s="30"/>
      <c r="H652" s="30"/>
      <c r="I652" s="30"/>
      <c r="J652" s="30"/>
      <c r="K652" s="30"/>
      <c r="L652" s="30"/>
      <c r="M652" s="30"/>
      <c r="N652" s="30"/>
      <c r="O652" s="30"/>
      <c r="P652" s="30"/>
      <c r="Q652" s="30"/>
      <c r="R652" s="30"/>
      <c r="S652" s="30"/>
      <c r="T652" s="30"/>
      <c r="U652" s="30"/>
      <c r="V652" s="30"/>
      <c r="W652" s="30"/>
      <c r="X652" s="32"/>
    </row>
    <row r="653" spans="1:24" x14ac:dyDescent="0.2">
      <c r="A653" s="34">
        <f t="shared" si="61"/>
        <v>0</v>
      </c>
      <c r="B653" s="34"/>
      <c r="C653" s="34"/>
      <c r="D653" s="30"/>
      <c r="E653" s="30"/>
      <c r="F653" s="30"/>
      <c r="G653" s="30"/>
      <c r="H653" s="30"/>
      <c r="I653" s="30"/>
      <c r="J653" s="30"/>
      <c r="K653" s="30"/>
      <c r="L653" s="30"/>
      <c r="M653" s="30"/>
      <c r="N653" s="30"/>
      <c r="O653" s="30"/>
      <c r="P653" s="30"/>
      <c r="Q653" s="30"/>
      <c r="R653" s="30"/>
      <c r="S653" s="30"/>
      <c r="T653" s="30"/>
      <c r="U653" s="30"/>
      <c r="V653" s="30"/>
      <c r="W653" s="30"/>
      <c r="X653" s="32"/>
    </row>
    <row r="654" spans="1:24" x14ac:dyDescent="0.2">
      <c r="A654" s="34">
        <f t="shared" si="61"/>
        <v>0</v>
      </c>
      <c r="B654" s="34"/>
      <c r="C654" s="34"/>
      <c r="D654" s="30"/>
      <c r="E654" s="30"/>
      <c r="F654" s="30"/>
      <c r="G654" s="30"/>
      <c r="H654" s="30"/>
      <c r="I654" s="30"/>
      <c r="J654" s="30"/>
      <c r="K654" s="30"/>
      <c r="L654" s="30"/>
      <c r="M654" s="30"/>
      <c r="N654" s="30"/>
      <c r="O654" s="30"/>
      <c r="P654" s="30"/>
      <c r="Q654" s="30"/>
      <c r="R654" s="30"/>
      <c r="S654" s="30"/>
      <c r="T654" s="30"/>
      <c r="U654" s="30"/>
      <c r="V654" s="30"/>
      <c r="W654" s="30"/>
      <c r="X654" s="32"/>
    </row>
    <row r="655" spans="1:24" x14ac:dyDescent="0.2">
      <c r="A655" s="34">
        <f t="shared" ref="A655:A718" si="62">IF(A654=0,0,IF(A654=" ","",IF(A654-1&gt;0,A654-1,0)))</f>
        <v>0</v>
      </c>
      <c r="B655" s="34"/>
      <c r="C655" s="34"/>
      <c r="D655" s="30"/>
      <c r="E655" s="30"/>
      <c r="F655" s="30"/>
      <c r="G655" s="30"/>
      <c r="H655" s="30"/>
      <c r="I655" s="30"/>
      <c r="J655" s="30"/>
      <c r="K655" s="30"/>
      <c r="L655" s="30"/>
      <c r="M655" s="30"/>
      <c r="N655" s="30"/>
      <c r="O655" s="30"/>
      <c r="P655" s="30"/>
      <c r="Q655" s="30"/>
      <c r="R655" s="30"/>
      <c r="S655" s="30"/>
      <c r="T655" s="30"/>
      <c r="U655" s="30"/>
      <c r="V655" s="30"/>
      <c r="W655" s="30"/>
      <c r="X655" s="32"/>
    </row>
    <row r="656" spans="1:24" x14ac:dyDescent="0.2">
      <c r="A656" s="34">
        <f t="shared" si="62"/>
        <v>0</v>
      </c>
      <c r="B656" s="34"/>
      <c r="C656" s="34"/>
      <c r="D656" s="30"/>
      <c r="E656" s="30"/>
      <c r="F656" s="30"/>
      <c r="G656" s="30"/>
      <c r="H656" s="30"/>
      <c r="I656" s="30"/>
      <c r="J656" s="30"/>
      <c r="K656" s="30"/>
      <c r="L656" s="30"/>
      <c r="M656" s="30"/>
      <c r="N656" s="30"/>
      <c r="O656" s="30"/>
      <c r="P656" s="30"/>
      <c r="Q656" s="30"/>
      <c r="R656" s="30"/>
      <c r="S656" s="30"/>
      <c r="T656" s="30"/>
      <c r="U656" s="30"/>
      <c r="V656" s="30"/>
      <c r="W656" s="30"/>
      <c r="X656" s="32"/>
    </row>
    <row r="657" spans="1:24" x14ac:dyDescent="0.2">
      <c r="A657" s="34">
        <f t="shared" si="62"/>
        <v>0</v>
      </c>
      <c r="B657" s="34"/>
      <c r="C657" s="34"/>
      <c r="D657" s="30"/>
      <c r="E657" s="30"/>
      <c r="F657" s="30"/>
      <c r="G657" s="30"/>
      <c r="H657" s="30"/>
      <c r="I657" s="30"/>
      <c r="J657" s="30"/>
      <c r="K657" s="30"/>
      <c r="L657" s="30"/>
      <c r="M657" s="30"/>
      <c r="N657" s="30"/>
      <c r="O657" s="30"/>
      <c r="P657" s="30"/>
      <c r="Q657" s="30"/>
      <c r="R657" s="30"/>
      <c r="S657" s="30"/>
      <c r="T657" s="30"/>
      <c r="U657" s="30"/>
      <c r="V657" s="30"/>
      <c r="W657" s="30"/>
      <c r="X657" s="32"/>
    </row>
    <row r="658" spans="1:24" x14ac:dyDescent="0.2">
      <c r="A658" s="34">
        <f t="shared" si="62"/>
        <v>0</v>
      </c>
      <c r="B658" s="34"/>
      <c r="C658" s="34"/>
      <c r="D658" s="30"/>
      <c r="E658" s="30"/>
      <c r="F658" s="30"/>
      <c r="G658" s="30"/>
      <c r="H658" s="30"/>
      <c r="I658" s="30"/>
      <c r="J658" s="30"/>
      <c r="K658" s="30"/>
      <c r="L658" s="30"/>
      <c r="M658" s="30"/>
      <c r="N658" s="30"/>
      <c r="O658" s="30"/>
      <c r="P658" s="30"/>
      <c r="Q658" s="30"/>
      <c r="R658" s="30"/>
      <c r="S658" s="30"/>
      <c r="T658" s="30"/>
      <c r="U658" s="30"/>
      <c r="V658" s="30"/>
      <c r="W658" s="30"/>
      <c r="X658" s="32"/>
    </row>
    <row r="659" spans="1:24" x14ac:dyDescent="0.2">
      <c r="A659" s="34">
        <f t="shared" si="62"/>
        <v>0</v>
      </c>
      <c r="B659" s="34"/>
      <c r="C659" s="34"/>
      <c r="D659" s="30"/>
      <c r="E659" s="30"/>
      <c r="F659" s="30"/>
      <c r="G659" s="30"/>
      <c r="H659" s="30"/>
      <c r="I659" s="30"/>
      <c r="J659" s="30"/>
      <c r="K659" s="30"/>
      <c r="L659" s="30"/>
      <c r="M659" s="30"/>
      <c r="N659" s="30"/>
      <c r="O659" s="30"/>
      <c r="P659" s="30"/>
      <c r="Q659" s="30"/>
      <c r="R659" s="30"/>
      <c r="S659" s="30"/>
      <c r="T659" s="30"/>
      <c r="U659" s="30"/>
      <c r="V659" s="30"/>
      <c r="W659" s="30"/>
      <c r="X659" s="32"/>
    </row>
    <row r="660" spans="1:24" x14ac:dyDescent="0.2">
      <c r="A660" s="34">
        <f t="shared" si="62"/>
        <v>0</v>
      </c>
      <c r="B660" s="34"/>
      <c r="C660" s="34"/>
      <c r="D660" s="30"/>
      <c r="E660" s="30"/>
      <c r="F660" s="30"/>
      <c r="G660" s="30"/>
      <c r="H660" s="30"/>
      <c r="I660" s="30"/>
      <c r="J660" s="30"/>
      <c r="K660" s="30"/>
      <c r="L660" s="30"/>
      <c r="M660" s="30"/>
      <c r="N660" s="30"/>
      <c r="O660" s="30"/>
      <c r="P660" s="30"/>
      <c r="Q660" s="30"/>
      <c r="R660" s="30"/>
      <c r="S660" s="30"/>
      <c r="T660" s="30"/>
      <c r="U660" s="30"/>
      <c r="V660" s="30"/>
      <c r="W660" s="30"/>
      <c r="X660" s="32"/>
    </row>
    <row r="661" spans="1:24" x14ac:dyDescent="0.2">
      <c r="A661" s="34">
        <f t="shared" si="62"/>
        <v>0</v>
      </c>
      <c r="B661" s="34"/>
      <c r="C661" s="34"/>
      <c r="D661" s="30"/>
      <c r="E661" s="30"/>
      <c r="F661" s="30"/>
      <c r="G661" s="30"/>
      <c r="H661" s="30"/>
      <c r="I661" s="30"/>
      <c r="J661" s="30"/>
      <c r="K661" s="30"/>
      <c r="L661" s="30"/>
      <c r="M661" s="30"/>
      <c r="N661" s="30"/>
      <c r="O661" s="30"/>
      <c r="P661" s="30"/>
      <c r="Q661" s="30"/>
      <c r="R661" s="30"/>
      <c r="S661" s="30"/>
      <c r="T661" s="30"/>
      <c r="U661" s="30"/>
      <c r="V661" s="30"/>
      <c r="W661" s="30"/>
      <c r="X661" s="32"/>
    </row>
    <row r="662" spans="1:24" x14ac:dyDescent="0.2">
      <c r="A662" s="34">
        <f t="shared" si="62"/>
        <v>0</v>
      </c>
      <c r="B662" s="34"/>
      <c r="C662" s="34"/>
      <c r="D662" s="30"/>
      <c r="E662" s="30"/>
      <c r="F662" s="30"/>
      <c r="G662" s="30"/>
      <c r="H662" s="30"/>
      <c r="I662" s="30"/>
      <c r="J662" s="30"/>
      <c r="K662" s="30"/>
      <c r="L662" s="30"/>
      <c r="M662" s="30"/>
      <c r="N662" s="30"/>
      <c r="O662" s="30"/>
      <c r="P662" s="30"/>
      <c r="Q662" s="30"/>
      <c r="R662" s="30"/>
      <c r="S662" s="30"/>
      <c r="T662" s="30"/>
      <c r="U662" s="30"/>
      <c r="V662" s="30"/>
      <c r="W662" s="30"/>
      <c r="X662" s="32"/>
    </row>
    <row r="663" spans="1:24" x14ac:dyDescent="0.2">
      <c r="A663" s="34">
        <f t="shared" si="62"/>
        <v>0</v>
      </c>
      <c r="B663" s="34"/>
      <c r="C663" s="34"/>
      <c r="D663" s="30"/>
      <c r="E663" s="30"/>
      <c r="F663" s="30"/>
      <c r="G663" s="30"/>
      <c r="H663" s="30"/>
      <c r="I663" s="30"/>
      <c r="J663" s="30"/>
      <c r="K663" s="30"/>
      <c r="L663" s="30"/>
      <c r="M663" s="30"/>
      <c r="N663" s="30"/>
      <c r="O663" s="30"/>
      <c r="P663" s="30"/>
      <c r="Q663" s="30"/>
      <c r="R663" s="30"/>
      <c r="S663" s="30"/>
      <c r="T663" s="30"/>
      <c r="U663" s="30"/>
      <c r="V663" s="30"/>
      <c r="W663" s="30"/>
      <c r="X663" s="32"/>
    </row>
    <row r="664" spans="1:24" x14ac:dyDescent="0.2">
      <c r="A664" s="34">
        <f t="shared" si="62"/>
        <v>0</v>
      </c>
      <c r="B664" s="34"/>
      <c r="C664" s="34"/>
      <c r="D664" s="30"/>
      <c r="E664" s="30"/>
      <c r="F664" s="30"/>
      <c r="G664" s="30"/>
      <c r="H664" s="30"/>
      <c r="I664" s="30"/>
      <c r="J664" s="30"/>
      <c r="K664" s="30"/>
      <c r="L664" s="30"/>
      <c r="M664" s="30"/>
      <c r="N664" s="30"/>
      <c r="O664" s="30"/>
      <c r="P664" s="30"/>
      <c r="Q664" s="30"/>
      <c r="R664" s="30"/>
      <c r="S664" s="30"/>
      <c r="T664" s="30"/>
      <c r="U664" s="30"/>
      <c r="V664" s="30"/>
      <c r="W664" s="30"/>
      <c r="X664" s="32"/>
    </row>
    <row r="665" spans="1:24" x14ac:dyDescent="0.2">
      <c r="A665" s="34">
        <f t="shared" si="62"/>
        <v>0</v>
      </c>
      <c r="B665" s="34"/>
      <c r="C665" s="34"/>
      <c r="D665" s="30"/>
      <c r="E665" s="30"/>
      <c r="F665" s="30"/>
      <c r="G665" s="30"/>
      <c r="H665" s="30"/>
      <c r="I665" s="30"/>
      <c r="J665" s="30"/>
      <c r="K665" s="30"/>
      <c r="L665" s="30"/>
      <c r="M665" s="30"/>
      <c r="N665" s="30"/>
      <c r="O665" s="30"/>
      <c r="P665" s="30"/>
      <c r="Q665" s="30"/>
      <c r="R665" s="30"/>
      <c r="S665" s="30"/>
      <c r="T665" s="30"/>
      <c r="U665" s="30"/>
      <c r="V665" s="30"/>
      <c r="W665" s="30"/>
      <c r="X665" s="32"/>
    </row>
    <row r="666" spans="1:24" x14ac:dyDescent="0.2">
      <c r="A666" s="34">
        <f t="shared" si="62"/>
        <v>0</v>
      </c>
      <c r="B666" s="34"/>
      <c r="C666" s="34"/>
      <c r="D666" s="30"/>
      <c r="E666" s="30"/>
      <c r="F666" s="30"/>
      <c r="G666" s="30"/>
      <c r="H666" s="30"/>
      <c r="I666" s="30"/>
      <c r="J666" s="30"/>
      <c r="K666" s="30"/>
      <c r="L666" s="30"/>
      <c r="M666" s="30"/>
      <c r="N666" s="30"/>
      <c r="O666" s="30"/>
      <c r="P666" s="30"/>
      <c r="Q666" s="30"/>
      <c r="R666" s="30"/>
      <c r="S666" s="30"/>
      <c r="T666" s="30"/>
      <c r="U666" s="30"/>
      <c r="V666" s="30"/>
      <c r="W666" s="30"/>
      <c r="X666" s="32"/>
    </row>
    <row r="667" spans="1:24" x14ac:dyDescent="0.2">
      <c r="A667" s="34">
        <f t="shared" si="62"/>
        <v>0</v>
      </c>
      <c r="B667" s="34"/>
      <c r="C667" s="34"/>
      <c r="D667" s="30"/>
      <c r="E667" s="30"/>
      <c r="F667" s="30"/>
      <c r="G667" s="30"/>
      <c r="H667" s="30"/>
      <c r="I667" s="30"/>
      <c r="J667" s="30"/>
      <c r="K667" s="30"/>
      <c r="L667" s="30"/>
      <c r="M667" s="30"/>
      <c r="N667" s="30"/>
      <c r="O667" s="30"/>
      <c r="P667" s="30"/>
      <c r="Q667" s="30"/>
      <c r="R667" s="30"/>
      <c r="S667" s="30"/>
      <c r="T667" s="30"/>
      <c r="U667" s="30"/>
      <c r="V667" s="30"/>
      <c r="W667" s="30"/>
      <c r="X667" s="32"/>
    </row>
    <row r="668" spans="1:24" x14ac:dyDescent="0.2">
      <c r="A668" s="34">
        <f t="shared" si="62"/>
        <v>0</v>
      </c>
      <c r="B668" s="34"/>
      <c r="C668" s="34"/>
      <c r="D668" s="30"/>
      <c r="E668" s="30"/>
      <c r="F668" s="30"/>
      <c r="G668" s="30"/>
      <c r="H668" s="30"/>
      <c r="I668" s="30"/>
      <c r="J668" s="30"/>
      <c r="K668" s="30"/>
      <c r="L668" s="30"/>
      <c r="M668" s="30"/>
      <c r="N668" s="30"/>
      <c r="O668" s="30"/>
      <c r="P668" s="30"/>
      <c r="Q668" s="30"/>
      <c r="R668" s="30"/>
      <c r="S668" s="30"/>
      <c r="T668" s="30"/>
      <c r="U668" s="30"/>
      <c r="V668" s="30"/>
      <c r="W668" s="30"/>
      <c r="X668" s="32"/>
    </row>
    <row r="669" spans="1:24" x14ac:dyDescent="0.2">
      <c r="A669" s="34">
        <f t="shared" si="62"/>
        <v>0</v>
      </c>
      <c r="B669" s="34"/>
      <c r="C669" s="34"/>
      <c r="D669" s="30"/>
      <c r="E669" s="30"/>
      <c r="F669" s="30"/>
      <c r="G669" s="30"/>
      <c r="H669" s="30"/>
      <c r="I669" s="30"/>
      <c r="J669" s="30"/>
      <c r="K669" s="30"/>
      <c r="L669" s="30"/>
      <c r="M669" s="30"/>
      <c r="N669" s="30"/>
      <c r="O669" s="30"/>
      <c r="P669" s="30"/>
      <c r="Q669" s="30"/>
      <c r="R669" s="30"/>
      <c r="S669" s="30"/>
      <c r="T669" s="30"/>
      <c r="U669" s="30"/>
      <c r="V669" s="30"/>
      <c r="W669" s="30"/>
      <c r="X669" s="32"/>
    </row>
    <row r="670" spans="1:24" x14ac:dyDescent="0.2">
      <c r="A670" s="34">
        <f t="shared" si="62"/>
        <v>0</v>
      </c>
      <c r="B670" s="34"/>
      <c r="C670" s="34"/>
      <c r="D670" s="30"/>
      <c r="E670" s="30"/>
      <c r="F670" s="30"/>
      <c r="G670" s="30"/>
      <c r="H670" s="30"/>
      <c r="I670" s="30"/>
      <c r="J670" s="30"/>
      <c r="K670" s="30"/>
      <c r="L670" s="30"/>
      <c r="M670" s="30"/>
      <c r="N670" s="30"/>
      <c r="O670" s="30"/>
      <c r="P670" s="30"/>
      <c r="Q670" s="30"/>
      <c r="R670" s="30"/>
      <c r="S670" s="30"/>
      <c r="T670" s="30"/>
      <c r="U670" s="30"/>
      <c r="V670" s="30"/>
      <c r="W670" s="30"/>
      <c r="X670" s="32"/>
    </row>
    <row r="671" spans="1:24" x14ac:dyDescent="0.2">
      <c r="A671" s="34">
        <f t="shared" si="62"/>
        <v>0</v>
      </c>
      <c r="B671" s="34"/>
      <c r="C671" s="34"/>
      <c r="D671" s="30"/>
      <c r="E671" s="30"/>
      <c r="F671" s="30"/>
      <c r="G671" s="30"/>
      <c r="H671" s="30"/>
      <c r="I671" s="30"/>
      <c r="J671" s="30"/>
      <c r="K671" s="30"/>
      <c r="L671" s="30"/>
      <c r="M671" s="30"/>
      <c r="N671" s="30"/>
      <c r="O671" s="30"/>
      <c r="P671" s="30"/>
      <c r="Q671" s="30"/>
      <c r="R671" s="30"/>
      <c r="S671" s="30"/>
      <c r="T671" s="30"/>
      <c r="U671" s="30"/>
      <c r="V671" s="30"/>
      <c r="W671" s="30"/>
      <c r="X671" s="32"/>
    </row>
    <row r="672" spans="1:24" x14ac:dyDescent="0.2">
      <c r="A672" s="34">
        <f t="shared" si="62"/>
        <v>0</v>
      </c>
      <c r="B672" s="34"/>
      <c r="C672" s="34"/>
      <c r="D672" s="30"/>
      <c r="E672" s="30"/>
      <c r="F672" s="30"/>
      <c r="G672" s="30"/>
      <c r="H672" s="30"/>
      <c r="I672" s="30"/>
      <c r="J672" s="30"/>
      <c r="K672" s="30"/>
      <c r="L672" s="30"/>
      <c r="M672" s="30"/>
      <c r="N672" s="30"/>
      <c r="O672" s="30"/>
      <c r="P672" s="30"/>
      <c r="Q672" s="30"/>
      <c r="R672" s="30"/>
      <c r="S672" s="30"/>
      <c r="T672" s="30"/>
      <c r="U672" s="30"/>
      <c r="V672" s="30"/>
      <c r="W672" s="30"/>
      <c r="X672" s="32"/>
    </row>
    <row r="673" spans="1:24" x14ac:dyDescent="0.2">
      <c r="A673" s="34">
        <f t="shared" si="62"/>
        <v>0</v>
      </c>
      <c r="B673" s="34"/>
      <c r="C673" s="34"/>
      <c r="D673" s="30"/>
      <c r="E673" s="30"/>
      <c r="F673" s="30"/>
      <c r="G673" s="30"/>
      <c r="H673" s="30"/>
      <c r="I673" s="30"/>
      <c r="J673" s="30"/>
      <c r="K673" s="30"/>
      <c r="L673" s="30"/>
      <c r="M673" s="30"/>
      <c r="N673" s="30"/>
      <c r="O673" s="30"/>
      <c r="P673" s="30"/>
      <c r="Q673" s="30"/>
      <c r="R673" s="30"/>
      <c r="S673" s="30"/>
      <c r="T673" s="30"/>
      <c r="U673" s="30"/>
      <c r="V673" s="30"/>
      <c r="W673" s="30"/>
      <c r="X673" s="32"/>
    </row>
    <row r="674" spans="1:24" x14ac:dyDescent="0.2">
      <c r="A674" s="34">
        <f t="shared" si="62"/>
        <v>0</v>
      </c>
      <c r="B674" s="34"/>
      <c r="C674" s="34"/>
      <c r="D674" s="30"/>
      <c r="E674" s="30"/>
      <c r="F674" s="30"/>
      <c r="G674" s="30"/>
      <c r="H674" s="30"/>
      <c r="I674" s="30"/>
      <c r="J674" s="30"/>
      <c r="K674" s="30"/>
      <c r="L674" s="30"/>
      <c r="M674" s="30"/>
      <c r="N674" s="30"/>
      <c r="O674" s="30"/>
      <c r="P674" s="30"/>
      <c r="Q674" s="30"/>
      <c r="R674" s="30"/>
      <c r="S674" s="30"/>
      <c r="T674" s="30"/>
      <c r="U674" s="30"/>
      <c r="V674" s="30"/>
      <c r="W674" s="30"/>
      <c r="X674" s="32"/>
    </row>
    <row r="675" spans="1:24" x14ac:dyDescent="0.2">
      <c r="A675" s="34">
        <f t="shared" si="62"/>
        <v>0</v>
      </c>
      <c r="B675" s="34"/>
      <c r="C675" s="34"/>
      <c r="D675" s="30"/>
      <c r="E675" s="30"/>
      <c r="F675" s="30"/>
      <c r="G675" s="30"/>
      <c r="H675" s="30"/>
      <c r="I675" s="30"/>
      <c r="J675" s="30"/>
      <c r="K675" s="30"/>
      <c r="L675" s="30"/>
      <c r="M675" s="30"/>
      <c r="N675" s="30"/>
      <c r="O675" s="30"/>
      <c r="P675" s="30"/>
      <c r="Q675" s="30"/>
      <c r="R675" s="30"/>
      <c r="S675" s="30"/>
      <c r="T675" s="30"/>
      <c r="U675" s="30"/>
      <c r="V675" s="30"/>
      <c r="W675" s="30"/>
      <c r="X675" s="32"/>
    </row>
    <row r="676" spans="1:24" x14ac:dyDescent="0.2">
      <c r="A676" s="34">
        <f t="shared" si="62"/>
        <v>0</v>
      </c>
      <c r="B676" s="34"/>
      <c r="C676" s="34"/>
      <c r="D676" s="30"/>
      <c r="E676" s="30"/>
      <c r="F676" s="30"/>
      <c r="G676" s="30"/>
      <c r="H676" s="30"/>
      <c r="I676" s="30"/>
      <c r="J676" s="30"/>
      <c r="K676" s="30"/>
      <c r="L676" s="30"/>
      <c r="M676" s="30"/>
      <c r="N676" s="30"/>
      <c r="O676" s="30"/>
      <c r="P676" s="30"/>
      <c r="Q676" s="30"/>
      <c r="R676" s="30"/>
      <c r="S676" s="30"/>
      <c r="T676" s="30"/>
      <c r="U676" s="30"/>
      <c r="V676" s="30"/>
      <c r="W676" s="30"/>
      <c r="X676" s="32"/>
    </row>
    <row r="677" spans="1:24" x14ac:dyDescent="0.2">
      <c r="A677" s="34">
        <f t="shared" si="62"/>
        <v>0</v>
      </c>
      <c r="B677" s="34"/>
      <c r="C677" s="34"/>
      <c r="D677" s="30"/>
      <c r="E677" s="30"/>
      <c r="F677" s="30"/>
      <c r="G677" s="30"/>
      <c r="H677" s="30"/>
      <c r="I677" s="30"/>
      <c r="J677" s="30"/>
      <c r="K677" s="30"/>
      <c r="L677" s="30"/>
      <c r="M677" s="30"/>
      <c r="N677" s="30"/>
      <c r="O677" s="30"/>
      <c r="P677" s="30"/>
      <c r="Q677" s="30"/>
      <c r="R677" s="30"/>
      <c r="S677" s="30"/>
      <c r="T677" s="30"/>
      <c r="U677" s="30"/>
      <c r="V677" s="30"/>
      <c r="W677" s="30"/>
      <c r="X677" s="32"/>
    </row>
    <row r="678" spans="1:24" x14ac:dyDescent="0.2">
      <c r="A678" s="34">
        <f t="shared" si="62"/>
        <v>0</v>
      </c>
      <c r="B678" s="34"/>
      <c r="C678" s="34"/>
      <c r="D678" s="30"/>
      <c r="E678" s="30"/>
      <c r="F678" s="30"/>
      <c r="G678" s="30"/>
      <c r="H678" s="30"/>
      <c r="I678" s="30"/>
      <c r="J678" s="30"/>
      <c r="K678" s="30"/>
      <c r="L678" s="30"/>
      <c r="M678" s="30"/>
      <c r="N678" s="30"/>
      <c r="O678" s="30"/>
      <c r="P678" s="30"/>
      <c r="Q678" s="30"/>
      <c r="R678" s="30"/>
      <c r="S678" s="30"/>
      <c r="T678" s="30"/>
      <c r="U678" s="30"/>
      <c r="V678" s="30"/>
      <c r="W678" s="30"/>
      <c r="X678" s="32"/>
    </row>
    <row r="679" spans="1:24" x14ac:dyDescent="0.2">
      <c r="A679" s="34">
        <f t="shared" si="62"/>
        <v>0</v>
      </c>
      <c r="B679" s="34"/>
      <c r="C679" s="34"/>
      <c r="D679" s="30"/>
      <c r="E679" s="30"/>
      <c r="F679" s="30"/>
      <c r="G679" s="30"/>
      <c r="H679" s="30"/>
      <c r="I679" s="30"/>
      <c r="J679" s="30"/>
      <c r="K679" s="30"/>
      <c r="L679" s="30"/>
      <c r="M679" s="30"/>
      <c r="N679" s="30"/>
      <c r="O679" s="30"/>
      <c r="P679" s="30"/>
      <c r="Q679" s="30"/>
      <c r="R679" s="30"/>
      <c r="S679" s="30"/>
      <c r="T679" s="30"/>
      <c r="U679" s="30"/>
      <c r="V679" s="30"/>
      <c r="W679" s="30"/>
      <c r="X679" s="32"/>
    </row>
    <row r="680" spans="1:24" x14ac:dyDescent="0.2">
      <c r="A680" s="34">
        <f t="shared" si="62"/>
        <v>0</v>
      </c>
      <c r="B680" s="34"/>
      <c r="C680" s="34"/>
      <c r="D680" s="30"/>
      <c r="E680" s="30"/>
      <c r="F680" s="30"/>
      <c r="G680" s="30"/>
      <c r="H680" s="30"/>
      <c r="I680" s="30"/>
      <c r="J680" s="30"/>
      <c r="K680" s="30"/>
      <c r="L680" s="30"/>
      <c r="M680" s="30"/>
      <c r="N680" s="30"/>
      <c r="O680" s="30"/>
      <c r="P680" s="30"/>
      <c r="Q680" s="30"/>
      <c r="R680" s="30"/>
      <c r="S680" s="30"/>
      <c r="T680" s="30"/>
      <c r="U680" s="30"/>
      <c r="V680" s="30"/>
      <c r="W680" s="30"/>
      <c r="X680" s="32"/>
    </row>
    <row r="681" spans="1:24" x14ac:dyDescent="0.2">
      <c r="A681" s="34">
        <f t="shared" si="62"/>
        <v>0</v>
      </c>
      <c r="B681" s="34"/>
      <c r="C681" s="34"/>
      <c r="D681" s="30"/>
      <c r="E681" s="30"/>
      <c r="F681" s="30"/>
      <c r="G681" s="30"/>
      <c r="H681" s="30"/>
      <c r="I681" s="30"/>
      <c r="J681" s="30"/>
      <c r="K681" s="30"/>
      <c r="L681" s="30"/>
      <c r="M681" s="30"/>
      <c r="N681" s="30"/>
      <c r="O681" s="30"/>
      <c r="P681" s="30"/>
      <c r="Q681" s="30"/>
      <c r="R681" s="30"/>
      <c r="S681" s="30"/>
      <c r="T681" s="30"/>
      <c r="U681" s="30"/>
      <c r="V681" s="30"/>
      <c r="W681" s="30"/>
      <c r="X681" s="32"/>
    </row>
    <row r="682" spans="1:24" x14ac:dyDescent="0.2">
      <c r="A682" s="34">
        <f t="shared" si="62"/>
        <v>0</v>
      </c>
      <c r="B682" s="34"/>
      <c r="C682" s="34"/>
      <c r="D682" s="30"/>
      <c r="E682" s="30"/>
      <c r="F682" s="30"/>
      <c r="G682" s="30"/>
      <c r="H682" s="30"/>
      <c r="I682" s="30"/>
      <c r="J682" s="30"/>
      <c r="K682" s="30"/>
      <c r="L682" s="30"/>
      <c r="M682" s="30"/>
      <c r="N682" s="30"/>
      <c r="O682" s="30"/>
      <c r="P682" s="30"/>
      <c r="Q682" s="30"/>
      <c r="R682" s="30"/>
      <c r="S682" s="30"/>
      <c r="T682" s="30"/>
      <c r="U682" s="30"/>
      <c r="V682" s="30"/>
      <c r="W682" s="30"/>
      <c r="X682" s="32"/>
    </row>
    <row r="683" spans="1:24" x14ac:dyDescent="0.2">
      <c r="A683" s="34">
        <f t="shared" si="62"/>
        <v>0</v>
      </c>
      <c r="B683" s="34"/>
      <c r="C683" s="34"/>
      <c r="D683" s="30"/>
      <c r="E683" s="30"/>
      <c r="F683" s="30"/>
      <c r="G683" s="30"/>
      <c r="H683" s="30"/>
      <c r="I683" s="30"/>
      <c r="J683" s="30"/>
      <c r="K683" s="30"/>
      <c r="L683" s="30"/>
      <c r="M683" s="30"/>
      <c r="N683" s="30"/>
      <c r="O683" s="30"/>
      <c r="P683" s="30"/>
      <c r="Q683" s="30"/>
      <c r="R683" s="30"/>
      <c r="S683" s="30"/>
      <c r="T683" s="30"/>
      <c r="U683" s="30"/>
      <c r="V683" s="30"/>
      <c r="W683" s="30"/>
      <c r="X683" s="32"/>
    </row>
    <row r="684" spans="1:24" x14ac:dyDescent="0.2">
      <c r="A684" s="34">
        <f t="shared" si="62"/>
        <v>0</v>
      </c>
      <c r="B684" s="34"/>
      <c r="C684" s="34"/>
      <c r="D684" s="30"/>
      <c r="E684" s="30"/>
      <c r="F684" s="30"/>
      <c r="G684" s="30"/>
      <c r="H684" s="30"/>
      <c r="I684" s="30"/>
      <c r="J684" s="30"/>
      <c r="K684" s="30"/>
      <c r="L684" s="30"/>
      <c r="M684" s="30"/>
      <c r="N684" s="30"/>
      <c r="O684" s="30"/>
      <c r="P684" s="30"/>
      <c r="Q684" s="30"/>
      <c r="R684" s="30"/>
      <c r="S684" s="30"/>
      <c r="T684" s="30"/>
      <c r="U684" s="30"/>
      <c r="V684" s="30"/>
      <c r="W684" s="30"/>
      <c r="X684" s="32"/>
    </row>
    <row r="685" spans="1:24" x14ac:dyDescent="0.2">
      <c r="A685" s="34">
        <f t="shared" si="62"/>
        <v>0</v>
      </c>
      <c r="B685" s="34"/>
      <c r="C685" s="34"/>
      <c r="D685" s="30"/>
      <c r="E685" s="30"/>
      <c r="F685" s="30"/>
      <c r="G685" s="30"/>
      <c r="H685" s="30"/>
      <c r="I685" s="30"/>
      <c r="J685" s="30"/>
      <c r="K685" s="30"/>
      <c r="L685" s="30"/>
      <c r="M685" s="30"/>
      <c r="N685" s="30"/>
      <c r="O685" s="30"/>
      <c r="P685" s="30"/>
      <c r="Q685" s="30"/>
      <c r="R685" s="30"/>
      <c r="S685" s="30"/>
      <c r="T685" s="30"/>
      <c r="U685" s="30"/>
      <c r="V685" s="30"/>
      <c r="W685" s="30"/>
      <c r="X685" s="32"/>
    </row>
    <row r="686" spans="1:24" x14ac:dyDescent="0.2">
      <c r="A686" s="34">
        <f t="shared" si="62"/>
        <v>0</v>
      </c>
      <c r="B686" s="34"/>
      <c r="C686" s="34"/>
      <c r="D686" s="30"/>
      <c r="E686" s="30"/>
      <c r="F686" s="30"/>
      <c r="G686" s="30"/>
      <c r="H686" s="30"/>
      <c r="I686" s="30"/>
      <c r="J686" s="30"/>
      <c r="K686" s="30"/>
      <c r="L686" s="30"/>
      <c r="M686" s="30"/>
      <c r="N686" s="30"/>
      <c r="O686" s="30"/>
      <c r="P686" s="30"/>
      <c r="Q686" s="30"/>
      <c r="R686" s="30"/>
      <c r="S686" s="30"/>
      <c r="T686" s="30"/>
      <c r="U686" s="30"/>
      <c r="V686" s="30"/>
      <c r="W686" s="30"/>
      <c r="X686" s="32"/>
    </row>
    <row r="687" spans="1:24" x14ac:dyDescent="0.2">
      <c r="A687" s="34">
        <f t="shared" si="62"/>
        <v>0</v>
      </c>
      <c r="B687" s="34"/>
      <c r="C687" s="34"/>
      <c r="D687" s="30"/>
      <c r="E687" s="30"/>
      <c r="F687" s="30"/>
      <c r="G687" s="30"/>
      <c r="H687" s="30"/>
      <c r="I687" s="30"/>
      <c r="J687" s="30"/>
      <c r="K687" s="30"/>
      <c r="L687" s="30"/>
      <c r="M687" s="30"/>
      <c r="N687" s="30"/>
      <c r="O687" s="30"/>
      <c r="P687" s="30"/>
      <c r="Q687" s="30"/>
      <c r="R687" s="30"/>
      <c r="S687" s="30"/>
      <c r="T687" s="30"/>
      <c r="U687" s="30"/>
      <c r="V687" s="30"/>
      <c r="W687" s="30"/>
      <c r="X687" s="32"/>
    </row>
    <row r="688" spans="1:24" x14ac:dyDescent="0.2">
      <c r="A688" s="34">
        <f t="shared" si="62"/>
        <v>0</v>
      </c>
      <c r="B688" s="34"/>
      <c r="C688" s="34"/>
      <c r="D688" s="30"/>
      <c r="E688" s="30"/>
      <c r="F688" s="30"/>
      <c r="G688" s="30"/>
      <c r="H688" s="30"/>
      <c r="I688" s="30"/>
      <c r="J688" s="30"/>
      <c r="K688" s="30"/>
      <c r="L688" s="30"/>
      <c r="M688" s="30"/>
      <c r="N688" s="30"/>
      <c r="O688" s="30"/>
      <c r="P688" s="30"/>
      <c r="Q688" s="30"/>
      <c r="R688" s="30"/>
      <c r="S688" s="30"/>
      <c r="T688" s="30"/>
      <c r="U688" s="30"/>
      <c r="V688" s="30"/>
      <c r="W688" s="30"/>
      <c r="X688" s="32"/>
    </row>
    <row r="689" spans="1:24" x14ac:dyDescent="0.2">
      <c r="A689" s="34">
        <f t="shared" si="62"/>
        <v>0</v>
      </c>
      <c r="B689" s="34"/>
      <c r="C689" s="34"/>
      <c r="D689" s="30"/>
      <c r="E689" s="30"/>
      <c r="F689" s="30"/>
      <c r="G689" s="30"/>
      <c r="H689" s="30"/>
      <c r="I689" s="30"/>
      <c r="J689" s="30"/>
      <c r="K689" s="30"/>
      <c r="L689" s="30"/>
      <c r="M689" s="30"/>
      <c r="N689" s="30"/>
      <c r="O689" s="30"/>
      <c r="P689" s="30"/>
      <c r="Q689" s="30"/>
      <c r="R689" s="30"/>
      <c r="S689" s="30"/>
      <c r="T689" s="30"/>
      <c r="U689" s="30"/>
      <c r="V689" s="30"/>
      <c r="W689" s="30"/>
      <c r="X689" s="32"/>
    </row>
    <row r="690" spans="1:24" x14ac:dyDescent="0.2">
      <c r="A690" s="34">
        <f t="shared" si="62"/>
        <v>0</v>
      </c>
      <c r="B690" s="34"/>
      <c r="C690" s="34"/>
      <c r="D690" s="30"/>
      <c r="E690" s="30"/>
      <c r="F690" s="30"/>
      <c r="G690" s="30"/>
      <c r="H690" s="30"/>
      <c r="I690" s="30"/>
      <c r="J690" s="30"/>
      <c r="K690" s="30"/>
      <c r="L690" s="30"/>
      <c r="M690" s="30"/>
      <c r="N690" s="30"/>
      <c r="O690" s="30"/>
      <c r="P690" s="30"/>
      <c r="Q690" s="30"/>
      <c r="R690" s="30"/>
      <c r="S690" s="30"/>
      <c r="T690" s="30"/>
      <c r="U690" s="30"/>
      <c r="V690" s="30"/>
      <c r="W690" s="30"/>
      <c r="X690" s="32"/>
    </row>
    <row r="691" spans="1:24" x14ac:dyDescent="0.2">
      <c r="A691" s="34">
        <f t="shared" si="62"/>
        <v>0</v>
      </c>
      <c r="B691" s="34"/>
      <c r="C691" s="34"/>
      <c r="D691" s="30"/>
      <c r="E691" s="30"/>
      <c r="F691" s="30"/>
      <c r="G691" s="30"/>
      <c r="H691" s="30"/>
      <c r="I691" s="30"/>
      <c r="J691" s="30"/>
      <c r="K691" s="30"/>
      <c r="L691" s="30"/>
      <c r="M691" s="30"/>
      <c r="N691" s="30"/>
      <c r="O691" s="30"/>
      <c r="P691" s="30"/>
      <c r="Q691" s="30"/>
      <c r="R691" s="30"/>
      <c r="S691" s="30"/>
      <c r="T691" s="30"/>
      <c r="U691" s="30"/>
      <c r="V691" s="30"/>
      <c r="W691" s="30"/>
      <c r="X691" s="32"/>
    </row>
    <row r="692" spans="1:24" x14ac:dyDescent="0.2">
      <c r="A692" s="34">
        <f t="shared" si="62"/>
        <v>0</v>
      </c>
      <c r="B692" s="34"/>
      <c r="C692" s="34"/>
      <c r="D692" s="30"/>
      <c r="E692" s="30"/>
      <c r="F692" s="30"/>
      <c r="G692" s="30"/>
      <c r="H692" s="30"/>
      <c r="I692" s="30"/>
      <c r="J692" s="30"/>
      <c r="K692" s="30"/>
      <c r="L692" s="30"/>
      <c r="M692" s="30"/>
      <c r="N692" s="30"/>
      <c r="O692" s="30"/>
      <c r="P692" s="30"/>
      <c r="Q692" s="30"/>
      <c r="R692" s="30"/>
      <c r="S692" s="30"/>
      <c r="T692" s="30"/>
      <c r="U692" s="30"/>
      <c r="V692" s="30"/>
      <c r="W692" s="30"/>
      <c r="X692" s="32"/>
    </row>
    <row r="693" spans="1:24" x14ac:dyDescent="0.2">
      <c r="A693" s="34">
        <f t="shared" si="62"/>
        <v>0</v>
      </c>
      <c r="B693" s="34"/>
      <c r="C693" s="34"/>
      <c r="D693" s="30"/>
      <c r="E693" s="30"/>
      <c r="F693" s="30"/>
      <c r="G693" s="30"/>
      <c r="H693" s="30"/>
      <c r="I693" s="30"/>
      <c r="J693" s="30"/>
      <c r="K693" s="30"/>
      <c r="L693" s="30"/>
      <c r="M693" s="30"/>
      <c r="N693" s="30"/>
      <c r="O693" s="30"/>
      <c r="P693" s="30"/>
      <c r="Q693" s="30"/>
      <c r="R693" s="30"/>
      <c r="S693" s="30"/>
      <c r="T693" s="30"/>
      <c r="U693" s="30"/>
      <c r="V693" s="30"/>
      <c r="W693" s="30"/>
      <c r="X693" s="32"/>
    </row>
    <row r="694" spans="1:24" x14ac:dyDescent="0.2">
      <c r="A694" s="34">
        <f t="shared" si="62"/>
        <v>0</v>
      </c>
      <c r="B694" s="34"/>
      <c r="C694" s="34"/>
      <c r="D694" s="30"/>
      <c r="E694" s="30"/>
      <c r="F694" s="30"/>
      <c r="G694" s="30"/>
      <c r="H694" s="30"/>
      <c r="I694" s="30"/>
      <c r="J694" s="30"/>
      <c r="K694" s="30"/>
      <c r="L694" s="30"/>
      <c r="M694" s="30"/>
      <c r="N694" s="30"/>
      <c r="O694" s="30"/>
      <c r="P694" s="30"/>
      <c r="Q694" s="30"/>
      <c r="R694" s="30"/>
      <c r="S694" s="30"/>
      <c r="T694" s="30"/>
      <c r="U694" s="30"/>
      <c r="V694" s="30"/>
      <c r="W694" s="30"/>
      <c r="X694" s="32"/>
    </row>
    <row r="695" spans="1:24" x14ac:dyDescent="0.2">
      <c r="A695" s="34">
        <f t="shared" si="62"/>
        <v>0</v>
      </c>
      <c r="B695" s="34"/>
      <c r="C695" s="34"/>
      <c r="D695" s="30"/>
      <c r="E695" s="30"/>
      <c r="F695" s="30"/>
      <c r="G695" s="30"/>
      <c r="H695" s="30"/>
      <c r="I695" s="30"/>
      <c r="J695" s="30"/>
      <c r="K695" s="30"/>
      <c r="L695" s="30"/>
      <c r="M695" s="30"/>
      <c r="N695" s="30"/>
      <c r="O695" s="30"/>
      <c r="P695" s="30"/>
      <c r="Q695" s="30"/>
      <c r="R695" s="30"/>
      <c r="S695" s="30"/>
      <c r="T695" s="30"/>
      <c r="U695" s="30"/>
      <c r="V695" s="30"/>
      <c r="W695" s="30"/>
      <c r="X695" s="32"/>
    </row>
    <row r="696" spans="1:24" x14ac:dyDescent="0.2">
      <c r="A696" s="34">
        <f t="shared" si="62"/>
        <v>0</v>
      </c>
      <c r="B696" s="34"/>
      <c r="C696" s="34"/>
      <c r="D696" s="30"/>
      <c r="E696" s="30"/>
      <c r="F696" s="30"/>
      <c r="G696" s="30"/>
      <c r="H696" s="30"/>
      <c r="I696" s="30"/>
      <c r="J696" s="30"/>
      <c r="K696" s="30"/>
      <c r="L696" s="30"/>
      <c r="M696" s="30"/>
      <c r="N696" s="30"/>
      <c r="O696" s="30"/>
      <c r="P696" s="30"/>
      <c r="Q696" s="30"/>
      <c r="R696" s="30"/>
      <c r="S696" s="30"/>
      <c r="T696" s="30"/>
      <c r="U696" s="30"/>
      <c r="V696" s="30"/>
      <c r="W696" s="30"/>
      <c r="X696" s="32"/>
    </row>
    <row r="697" spans="1:24" x14ac:dyDescent="0.2">
      <c r="A697" s="34">
        <f t="shared" si="62"/>
        <v>0</v>
      </c>
      <c r="B697" s="34"/>
      <c r="C697" s="34"/>
      <c r="D697" s="30"/>
      <c r="E697" s="30"/>
      <c r="F697" s="30"/>
      <c r="G697" s="30"/>
      <c r="H697" s="30"/>
      <c r="I697" s="30"/>
      <c r="J697" s="30"/>
      <c r="K697" s="30"/>
      <c r="L697" s="30"/>
      <c r="M697" s="30"/>
      <c r="N697" s="30"/>
      <c r="O697" s="30"/>
      <c r="P697" s="30"/>
      <c r="Q697" s="30"/>
      <c r="R697" s="30"/>
      <c r="S697" s="30"/>
      <c r="T697" s="30"/>
      <c r="U697" s="30"/>
      <c r="V697" s="30"/>
      <c r="W697" s="30"/>
      <c r="X697" s="32"/>
    </row>
    <row r="698" spans="1:24" x14ac:dyDescent="0.2">
      <c r="A698" s="34">
        <f t="shared" si="62"/>
        <v>0</v>
      </c>
      <c r="B698" s="34"/>
      <c r="C698" s="34"/>
      <c r="D698" s="30"/>
      <c r="E698" s="30"/>
      <c r="F698" s="30"/>
      <c r="G698" s="30"/>
      <c r="H698" s="30"/>
      <c r="I698" s="30"/>
      <c r="J698" s="30"/>
      <c r="K698" s="30"/>
      <c r="L698" s="30"/>
      <c r="M698" s="30"/>
      <c r="N698" s="30"/>
      <c r="O698" s="30"/>
      <c r="P698" s="30"/>
      <c r="Q698" s="30"/>
      <c r="R698" s="30"/>
      <c r="S698" s="30"/>
      <c r="T698" s="30"/>
      <c r="U698" s="30"/>
      <c r="V698" s="30"/>
      <c r="W698" s="30"/>
      <c r="X698" s="32"/>
    </row>
    <row r="699" spans="1:24" x14ac:dyDescent="0.2">
      <c r="A699" s="34">
        <f t="shared" si="62"/>
        <v>0</v>
      </c>
      <c r="B699" s="34"/>
      <c r="C699" s="34"/>
      <c r="D699" s="30"/>
      <c r="E699" s="30"/>
      <c r="F699" s="30"/>
      <c r="G699" s="30"/>
      <c r="H699" s="30"/>
      <c r="I699" s="30"/>
      <c r="J699" s="30"/>
      <c r="K699" s="30"/>
      <c r="L699" s="30"/>
      <c r="M699" s="30"/>
      <c r="N699" s="30"/>
      <c r="O699" s="30"/>
      <c r="P699" s="30"/>
      <c r="Q699" s="30"/>
      <c r="R699" s="30"/>
      <c r="S699" s="30"/>
      <c r="T699" s="30"/>
      <c r="U699" s="30"/>
      <c r="V699" s="30"/>
      <c r="W699" s="30"/>
      <c r="X699" s="32"/>
    </row>
    <row r="700" spans="1:24" x14ac:dyDescent="0.2">
      <c r="A700" s="34">
        <f t="shared" si="62"/>
        <v>0</v>
      </c>
      <c r="B700" s="34"/>
      <c r="C700" s="34"/>
      <c r="D700" s="30"/>
      <c r="E700" s="30"/>
      <c r="F700" s="30"/>
      <c r="G700" s="30"/>
      <c r="H700" s="30"/>
      <c r="I700" s="30"/>
      <c r="J700" s="30"/>
      <c r="K700" s="30"/>
      <c r="L700" s="30"/>
      <c r="M700" s="30"/>
      <c r="N700" s="30"/>
      <c r="O700" s="30"/>
      <c r="P700" s="30"/>
      <c r="Q700" s="30"/>
      <c r="R700" s="30"/>
      <c r="S700" s="30"/>
      <c r="T700" s="30"/>
      <c r="U700" s="30"/>
      <c r="V700" s="30"/>
      <c r="W700" s="30"/>
      <c r="X700" s="32"/>
    </row>
    <row r="701" spans="1:24" x14ac:dyDescent="0.2">
      <c r="A701" s="34">
        <f t="shared" si="62"/>
        <v>0</v>
      </c>
      <c r="B701" s="34"/>
      <c r="C701" s="34"/>
      <c r="D701" s="30"/>
      <c r="E701" s="30"/>
      <c r="F701" s="30"/>
      <c r="G701" s="30"/>
      <c r="H701" s="30"/>
      <c r="I701" s="30"/>
      <c r="J701" s="30"/>
      <c r="K701" s="30"/>
      <c r="L701" s="30"/>
      <c r="M701" s="30"/>
      <c r="N701" s="30"/>
      <c r="O701" s="30"/>
      <c r="P701" s="30"/>
      <c r="Q701" s="30"/>
      <c r="R701" s="30"/>
      <c r="S701" s="30"/>
      <c r="T701" s="30"/>
      <c r="U701" s="30"/>
      <c r="V701" s="30"/>
      <c r="W701" s="30"/>
      <c r="X701" s="32"/>
    </row>
    <row r="702" spans="1:24" x14ac:dyDescent="0.2">
      <c r="A702" s="34">
        <f t="shared" si="62"/>
        <v>0</v>
      </c>
      <c r="B702" s="34"/>
      <c r="C702" s="34"/>
      <c r="D702" s="30"/>
      <c r="E702" s="30"/>
      <c r="F702" s="30"/>
      <c r="G702" s="30"/>
      <c r="H702" s="30"/>
      <c r="I702" s="30"/>
      <c r="J702" s="30"/>
      <c r="K702" s="30"/>
      <c r="L702" s="30"/>
      <c r="M702" s="30"/>
      <c r="N702" s="30"/>
      <c r="O702" s="30"/>
      <c r="P702" s="30"/>
      <c r="Q702" s="30"/>
      <c r="R702" s="30"/>
      <c r="S702" s="30"/>
      <c r="T702" s="30"/>
      <c r="U702" s="30"/>
      <c r="V702" s="30"/>
      <c r="W702" s="30"/>
      <c r="X702" s="32"/>
    </row>
    <row r="703" spans="1:24" x14ac:dyDescent="0.2">
      <c r="A703" s="34">
        <f t="shared" si="62"/>
        <v>0</v>
      </c>
      <c r="B703" s="34"/>
      <c r="C703" s="34"/>
      <c r="D703" s="30"/>
      <c r="E703" s="30"/>
      <c r="F703" s="30"/>
      <c r="G703" s="30"/>
      <c r="H703" s="30"/>
      <c r="I703" s="30"/>
      <c r="J703" s="30"/>
      <c r="K703" s="30"/>
      <c r="L703" s="30"/>
      <c r="M703" s="30"/>
      <c r="N703" s="30"/>
      <c r="O703" s="30"/>
      <c r="P703" s="30"/>
      <c r="Q703" s="30"/>
      <c r="R703" s="30"/>
      <c r="S703" s="30"/>
      <c r="T703" s="30"/>
      <c r="U703" s="30"/>
      <c r="V703" s="30"/>
      <c r="W703" s="30"/>
      <c r="X703" s="32"/>
    </row>
    <row r="704" spans="1:24" x14ac:dyDescent="0.2">
      <c r="A704" s="34">
        <f t="shared" si="62"/>
        <v>0</v>
      </c>
      <c r="B704" s="34"/>
      <c r="C704" s="34"/>
      <c r="D704" s="30"/>
      <c r="E704" s="30"/>
      <c r="F704" s="30"/>
      <c r="G704" s="30"/>
      <c r="H704" s="30"/>
      <c r="I704" s="30"/>
      <c r="J704" s="30"/>
      <c r="K704" s="30"/>
      <c r="L704" s="30"/>
      <c r="M704" s="30"/>
      <c r="N704" s="30"/>
      <c r="O704" s="30"/>
      <c r="P704" s="30"/>
      <c r="Q704" s="30"/>
      <c r="R704" s="30"/>
      <c r="S704" s="30"/>
      <c r="T704" s="30"/>
      <c r="U704" s="30"/>
      <c r="V704" s="30"/>
      <c r="W704" s="30"/>
      <c r="X704" s="32"/>
    </row>
    <row r="705" spans="1:24" x14ac:dyDescent="0.2">
      <c r="A705" s="34">
        <f t="shared" si="62"/>
        <v>0</v>
      </c>
      <c r="B705" s="34"/>
      <c r="C705" s="34"/>
      <c r="D705" s="30"/>
      <c r="E705" s="30"/>
      <c r="F705" s="30"/>
      <c r="G705" s="30"/>
      <c r="H705" s="30"/>
      <c r="I705" s="30"/>
      <c r="J705" s="30"/>
      <c r="K705" s="30"/>
      <c r="L705" s="30"/>
      <c r="M705" s="30"/>
      <c r="N705" s="30"/>
      <c r="O705" s="30"/>
      <c r="P705" s="30"/>
      <c r="Q705" s="30"/>
      <c r="R705" s="30"/>
      <c r="S705" s="30"/>
      <c r="T705" s="30"/>
      <c r="U705" s="30"/>
      <c r="V705" s="30"/>
      <c r="W705" s="30"/>
      <c r="X705" s="32"/>
    </row>
    <row r="706" spans="1:24" x14ac:dyDescent="0.2">
      <c r="A706" s="34">
        <f t="shared" si="62"/>
        <v>0</v>
      </c>
      <c r="B706" s="34"/>
      <c r="C706" s="34"/>
      <c r="D706" s="30"/>
      <c r="E706" s="30"/>
      <c r="F706" s="30"/>
      <c r="G706" s="30"/>
      <c r="H706" s="30"/>
      <c r="I706" s="30"/>
      <c r="J706" s="30"/>
      <c r="K706" s="30"/>
      <c r="L706" s="30"/>
      <c r="M706" s="30"/>
      <c r="N706" s="30"/>
      <c r="O706" s="30"/>
      <c r="P706" s="30"/>
      <c r="Q706" s="30"/>
      <c r="R706" s="30"/>
      <c r="S706" s="30"/>
      <c r="T706" s="30"/>
      <c r="U706" s="30"/>
      <c r="V706" s="30"/>
      <c r="W706" s="30"/>
      <c r="X706" s="32"/>
    </row>
    <row r="707" spans="1:24" x14ac:dyDescent="0.2">
      <c r="A707" s="34">
        <f t="shared" si="62"/>
        <v>0</v>
      </c>
      <c r="B707" s="34"/>
      <c r="C707" s="34"/>
      <c r="D707" s="30"/>
      <c r="E707" s="30"/>
      <c r="F707" s="30"/>
      <c r="G707" s="30"/>
      <c r="H707" s="30"/>
      <c r="I707" s="30"/>
      <c r="J707" s="30"/>
      <c r="K707" s="30"/>
      <c r="L707" s="30"/>
      <c r="M707" s="30"/>
      <c r="N707" s="30"/>
      <c r="O707" s="30"/>
      <c r="P707" s="30"/>
      <c r="Q707" s="30"/>
      <c r="R707" s="30"/>
      <c r="S707" s="30"/>
      <c r="T707" s="30"/>
      <c r="U707" s="30"/>
      <c r="V707" s="30"/>
      <c r="W707" s="30"/>
      <c r="X707" s="32"/>
    </row>
    <row r="708" spans="1:24" x14ac:dyDescent="0.2">
      <c r="A708" s="34">
        <f t="shared" si="62"/>
        <v>0</v>
      </c>
      <c r="B708" s="34"/>
      <c r="C708" s="34"/>
      <c r="D708" s="30"/>
      <c r="E708" s="30"/>
      <c r="F708" s="30"/>
      <c r="G708" s="30"/>
      <c r="H708" s="30"/>
      <c r="I708" s="30"/>
      <c r="J708" s="30"/>
      <c r="K708" s="30"/>
      <c r="L708" s="30"/>
      <c r="M708" s="30"/>
      <c r="N708" s="30"/>
      <c r="O708" s="30"/>
      <c r="P708" s="30"/>
      <c r="Q708" s="30"/>
      <c r="R708" s="30"/>
      <c r="S708" s="30"/>
      <c r="T708" s="30"/>
      <c r="U708" s="30"/>
      <c r="V708" s="30"/>
      <c r="W708" s="30"/>
      <c r="X708" s="32"/>
    </row>
    <row r="709" spans="1:24" x14ac:dyDescent="0.2">
      <c r="A709" s="34">
        <f t="shared" si="62"/>
        <v>0</v>
      </c>
      <c r="B709" s="34"/>
      <c r="C709" s="34"/>
      <c r="D709" s="30"/>
      <c r="E709" s="30"/>
      <c r="F709" s="30"/>
      <c r="G709" s="30"/>
      <c r="H709" s="30"/>
      <c r="I709" s="30"/>
      <c r="J709" s="30"/>
      <c r="K709" s="30"/>
      <c r="L709" s="30"/>
      <c r="M709" s="30"/>
      <c r="N709" s="30"/>
      <c r="O709" s="30"/>
      <c r="P709" s="30"/>
      <c r="Q709" s="30"/>
      <c r="R709" s="30"/>
      <c r="S709" s="30"/>
      <c r="T709" s="30"/>
      <c r="U709" s="30"/>
      <c r="V709" s="30"/>
      <c r="W709" s="30"/>
      <c r="X709" s="32"/>
    </row>
    <row r="710" spans="1:24" x14ac:dyDescent="0.2">
      <c r="A710" s="34">
        <f t="shared" si="62"/>
        <v>0</v>
      </c>
      <c r="B710" s="34"/>
      <c r="C710" s="34"/>
      <c r="D710" s="30"/>
      <c r="E710" s="30"/>
      <c r="F710" s="30"/>
      <c r="G710" s="30"/>
      <c r="H710" s="30"/>
      <c r="I710" s="30"/>
      <c r="J710" s="30"/>
      <c r="K710" s="30"/>
      <c r="L710" s="30"/>
      <c r="M710" s="30"/>
      <c r="N710" s="30"/>
      <c r="O710" s="30"/>
      <c r="P710" s="30"/>
      <c r="Q710" s="30"/>
      <c r="R710" s="30"/>
      <c r="S710" s="30"/>
      <c r="T710" s="30"/>
      <c r="U710" s="30"/>
      <c r="V710" s="30"/>
      <c r="W710" s="30"/>
      <c r="X710" s="32"/>
    </row>
    <row r="711" spans="1:24" x14ac:dyDescent="0.2">
      <c r="A711" s="34">
        <f t="shared" si="62"/>
        <v>0</v>
      </c>
      <c r="B711" s="34"/>
      <c r="C711" s="34"/>
      <c r="D711" s="30"/>
      <c r="E711" s="30"/>
      <c r="F711" s="30"/>
      <c r="G711" s="30"/>
      <c r="H711" s="30"/>
      <c r="I711" s="30"/>
      <c r="J711" s="30"/>
      <c r="K711" s="30"/>
      <c r="L711" s="30"/>
      <c r="M711" s="30"/>
      <c r="N711" s="30"/>
      <c r="O711" s="30"/>
      <c r="P711" s="30"/>
      <c r="Q711" s="30"/>
      <c r="R711" s="30"/>
      <c r="S711" s="30"/>
      <c r="T711" s="30"/>
      <c r="U711" s="30"/>
      <c r="V711" s="30"/>
      <c r="W711" s="30"/>
      <c r="X711" s="32"/>
    </row>
    <row r="712" spans="1:24" x14ac:dyDescent="0.2">
      <c r="A712" s="34">
        <f t="shared" si="62"/>
        <v>0</v>
      </c>
      <c r="B712" s="34"/>
      <c r="C712" s="34"/>
      <c r="D712" s="30"/>
      <c r="E712" s="30"/>
      <c r="F712" s="30"/>
      <c r="G712" s="30"/>
      <c r="H712" s="30"/>
      <c r="I712" s="30"/>
      <c r="J712" s="30"/>
      <c r="K712" s="30"/>
      <c r="L712" s="30"/>
      <c r="M712" s="30"/>
      <c r="N712" s="30"/>
      <c r="O712" s="30"/>
      <c r="P712" s="30"/>
      <c r="Q712" s="30"/>
      <c r="R712" s="30"/>
      <c r="S712" s="30"/>
      <c r="T712" s="30"/>
      <c r="U712" s="30"/>
      <c r="V712" s="30"/>
      <c r="W712" s="30"/>
      <c r="X712" s="32"/>
    </row>
    <row r="713" spans="1:24" x14ac:dyDescent="0.2">
      <c r="A713" s="34">
        <f t="shared" si="62"/>
        <v>0</v>
      </c>
      <c r="B713" s="34"/>
      <c r="C713" s="34"/>
      <c r="D713" s="30"/>
      <c r="E713" s="30"/>
      <c r="F713" s="30"/>
      <c r="G713" s="30"/>
      <c r="H713" s="30"/>
      <c r="I713" s="30"/>
      <c r="J713" s="30"/>
      <c r="K713" s="30"/>
      <c r="L713" s="30"/>
      <c r="M713" s="30"/>
      <c r="N713" s="30"/>
      <c r="O713" s="30"/>
      <c r="P713" s="30"/>
      <c r="Q713" s="30"/>
      <c r="R713" s="30"/>
      <c r="S713" s="30"/>
      <c r="T713" s="30"/>
      <c r="U713" s="30"/>
      <c r="V713" s="30"/>
      <c r="W713" s="30"/>
      <c r="X713" s="32"/>
    </row>
    <row r="714" spans="1:24" x14ac:dyDescent="0.2">
      <c r="A714" s="34">
        <f t="shared" si="62"/>
        <v>0</v>
      </c>
      <c r="B714" s="34"/>
      <c r="C714" s="34"/>
      <c r="D714" s="30"/>
      <c r="E714" s="30"/>
      <c r="F714" s="30"/>
      <c r="G714" s="30"/>
      <c r="H714" s="30"/>
      <c r="I714" s="30"/>
      <c r="J714" s="30"/>
      <c r="K714" s="30"/>
      <c r="L714" s="30"/>
      <c r="M714" s="30"/>
      <c r="N714" s="30"/>
      <c r="O714" s="30"/>
      <c r="P714" s="30"/>
      <c r="Q714" s="30"/>
      <c r="R714" s="30"/>
      <c r="S714" s="30"/>
      <c r="T714" s="30"/>
      <c r="U714" s="30"/>
      <c r="V714" s="30"/>
      <c r="W714" s="30"/>
      <c r="X714" s="32"/>
    </row>
    <row r="715" spans="1:24" x14ac:dyDescent="0.2">
      <c r="A715" s="34">
        <f t="shared" si="62"/>
        <v>0</v>
      </c>
      <c r="B715" s="34"/>
      <c r="C715" s="34"/>
      <c r="D715" s="30"/>
      <c r="E715" s="30"/>
      <c r="F715" s="30"/>
      <c r="G715" s="30"/>
      <c r="H715" s="30"/>
      <c r="I715" s="30"/>
      <c r="J715" s="30"/>
      <c r="K715" s="30"/>
      <c r="L715" s="30"/>
      <c r="M715" s="30"/>
      <c r="N715" s="30"/>
      <c r="O715" s="30"/>
      <c r="P715" s="30"/>
      <c r="Q715" s="30"/>
      <c r="R715" s="30"/>
      <c r="S715" s="30"/>
      <c r="T715" s="30"/>
      <c r="U715" s="30"/>
      <c r="V715" s="30"/>
      <c r="W715" s="30"/>
      <c r="X715" s="32"/>
    </row>
    <row r="716" spans="1:24" x14ac:dyDescent="0.2">
      <c r="A716" s="34">
        <f t="shared" si="62"/>
        <v>0</v>
      </c>
      <c r="B716" s="34"/>
      <c r="C716" s="34"/>
      <c r="D716" s="30"/>
      <c r="E716" s="30"/>
      <c r="F716" s="30"/>
      <c r="G716" s="30"/>
      <c r="H716" s="30"/>
      <c r="I716" s="30"/>
      <c r="J716" s="30"/>
      <c r="K716" s="30"/>
      <c r="L716" s="30"/>
      <c r="M716" s="30"/>
      <c r="N716" s="30"/>
      <c r="O716" s="30"/>
      <c r="P716" s="30"/>
      <c r="Q716" s="30"/>
      <c r="R716" s="30"/>
      <c r="S716" s="30"/>
      <c r="T716" s="30"/>
      <c r="U716" s="30"/>
      <c r="V716" s="30"/>
      <c r="W716" s="30"/>
      <c r="X716" s="32"/>
    </row>
    <row r="717" spans="1:24" x14ac:dyDescent="0.2">
      <c r="A717" s="34">
        <f t="shared" si="62"/>
        <v>0</v>
      </c>
      <c r="B717" s="34"/>
      <c r="C717" s="34"/>
      <c r="D717" s="30"/>
      <c r="E717" s="30"/>
      <c r="F717" s="30"/>
      <c r="G717" s="30"/>
      <c r="H717" s="30"/>
      <c r="I717" s="30"/>
      <c r="J717" s="30"/>
      <c r="K717" s="30"/>
      <c r="L717" s="30"/>
      <c r="M717" s="30"/>
      <c r="N717" s="30"/>
      <c r="O717" s="30"/>
      <c r="P717" s="30"/>
      <c r="Q717" s="30"/>
      <c r="R717" s="30"/>
      <c r="S717" s="30"/>
      <c r="T717" s="30"/>
      <c r="U717" s="30"/>
      <c r="V717" s="30"/>
      <c r="W717" s="30"/>
      <c r="X717" s="32"/>
    </row>
    <row r="718" spans="1:24" x14ac:dyDescent="0.2">
      <c r="A718" s="34">
        <f t="shared" si="62"/>
        <v>0</v>
      </c>
      <c r="B718" s="34"/>
      <c r="C718" s="34"/>
      <c r="D718" s="30"/>
      <c r="E718" s="30"/>
      <c r="F718" s="30"/>
      <c r="G718" s="30"/>
      <c r="H718" s="30"/>
      <c r="I718" s="30"/>
      <c r="J718" s="30"/>
      <c r="K718" s="30"/>
      <c r="L718" s="30"/>
      <c r="M718" s="30"/>
      <c r="N718" s="30"/>
      <c r="O718" s="30"/>
      <c r="P718" s="30"/>
      <c r="Q718" s="30"/>
      <c r="R718" s="30"/>
      <c r="S718" s="30"/>
      <c r="T718" s="30"/>
      <c r="U718" s="30"/>
      <c r="V718" s="30"/>
      <c r="W718" s="30"/>
      <c r="X718" s="32"/>
    </row>
    <row r="719" spans="1:24" x14ac:dyDescent="0.2">
      <c r="A719" s="34">
        <f t="shared" ref="A719:A782" si="63">IF(A718=0,0,IF(A718=" ","",IF(A718-1&gt;0,A718-1,0)))</f>
        <v>0</v>
      </c>
      <c r="B719" s="34"/>
      <c r="C719" s="34"/>
      <c r="D719" s="30"/>
      <c r="E719" s="30"/>
      <c r="F719" s="30"/>
      <c r="G719" s="30"/>
      <c r="H719" s="30"/>
      <c r="I719" s="30"/>
      <c r="J719" s="30"/>
      <c r="K719" s="30"/>
      <c r="L719" s="30"/>
      <c r="M719" s="30"/>
      <c r="N719" s="30"/>
      <c r="O719" s="30"/>
      <c r="P719" s="30"/>
      <c r="Q719" s="30"/>
      <c r="R719" s="30"/>
      <c r="S719" s="30"/>
      <c r="T719" s="30"/>
      <c r="U719" s="30"/>
      <c r="V719" s="30"/>
      <c r="W719" s="30"/>
      <c r="X719" s="32"/>
    </row>
    <row r="720" spans="1:24" x14ac:dyDescent="0.2">
      <c r="A720" s="34">
        <f t="shared" si="63"/>
        <v>0</v>
      </c>
      <c r="B720" s="34"/>
      <c r="C720" s="34"/>
      <c r="D720" s="30"/>
      <c r="E720" s="30"/>
      <c r="F720" s="30"/>
      <c r="G720" s="30"/>
      <c r="H720" s="30"/>
      <c r="I720" s="30"/>
      <c r="J720" s="30"/>
      <c r="K720" s="30"/>
      <c r="L720" s="30"/>
      <c r="M720" s="30"/>
      <c r="N720" s="30"/>
      <c r="O720" s="30"/>
      <c r="P720" s="30"/>
      <c r="Q720" s="30"/>
      <c r="R720" s="30"/>
      <c r="S720" s="30"/>
      <c r="T720" s="30"/>
      <c r="U720" s="30"/>
      <c r="V720" s="30"/>
      <c r="W720" s="30"/>
      <c r="X720" s="32"/>
    </row>
    <row r="721" spans="1:24" x14ac:dyDescent="0.2">
      <c r="A721" s="34">
        <f t="shared" si="63"/>
        <v>0</v>
      </c>
      <c r="B721" s="34"/>
      <c r="C721" s="34"/>
      <c r="D721" s="30"/>
      <c r="E721" s="30"/>
      <c r="F721" s="30"/>
      <c r="G721" s="30"/>
      <c r="H721" s="30"/>
      <c r="I721" s="30"/>
      <c r="J721" s="30"/>
      <c r="K721" s="30"/>
      <c r="L721" s="30"/>
      <c r="M721" s="30"/>
      <c r="N721" s="30"/>
      <c r="O721" s="30"/>
      <c r="P721" s="30"/>
      <c r="Q721" s="30"/>
      <c r="R721" s="30"/>
      <c r="S721" s="30"/>
      <c r="T721" s="30"/>
      <c r="U721" s="30"/>
      <c r="V721" s="30"/>
      <c r="W721" s="30"/>
      <c r="X721" s="32"/>
    </row>
    <row r="722" spans="1:24" x14ac:dyDescent="0.2">
      <c r="A722" s="34">
        <f t="shared" si="63"/>
        <v>0</v>
      </c>
      <c r="B722" s="34"/>
      <c r="C722" s="34"/>
      <c r="D722" s="30"/>
      <c r="E722" s="30"/>
      <c r="F722" s="30"/>
      <c r="G722" s="30"/>
      <c r="H722" s="30"/>
      <c r="I722" s="30"/>
      <c r="J722" s="30"/>
      <c r="K722" s="30"/>
      <c r="L722" s="30"/>
      <c r="M722" s="30"/>
      <c r="N722" s="30"/>
      <c r="O722" s="30"/>
      <c r="P722" s="30"/>
      <c r="Q722" s="30"/>
      <c r="R722" s="30"/>
      <c r="S722" s="30"/>
      <c r="T722" s="30"/>
      <c r="U722" s="30"/>
      <c r="V722" s="30"/>
      <c r="W722" s="30"/>
      <c r="X722" s="32"/>
    </row>
    <row r="723" spans="1:24" x14ac:dyDescent="0.2">
      <c r="A723" s="34">
        <f t="shared" si="63"/>
        <v>0</v>
      </c>
      <c r="B723" s="34"/>
      <c r="C723" s="34"/>
      <c r="D723" s="30"/>
      <c r="E723" s="30"/>
      <c r="F723" s="30"/>
      <c r="G723" s="30"/>
      <c r="H723" s="30"/>
      <c r="I723" s="30"/>
      <c r="J723" s="30"/>
      <c r="K723" s="30"/>
      <c r="L723" s="30"/>
      <c r="M723" s="30"/>
      <c r="N723" s="30"/>
      <c r="O723" s="30"/>
      <c r="P723" s="30"/>
      <c r="Q723" s="30"/>
      <c r="R723" s="30"/>
      <c r="S723" s="30"/>
      <c r="T723" s="30"/>
      <c r="U723" s="30"/>
      <c r="V723" s="30"/>
      <c r="W723" s="30"/>
      <c r="X723" s="32"/>
    </row>
    <row r="724" spans="1:24" x14ac:dyDescent="0.2">
      <c r="A724" s="34">
        <f t="shared" si="63"/>
        <v>0</v>
      </c>
      <c r="B724" s="34"/>
      <c r="C724" s="34"/>
      <c r="D724" s="30"/>
      <c r="E724" s="30"/>
      <c r="F724" s="30"/>
      <c r="G724" s="30"/>
      <c r="H724" s="30"/>
      <c r="I724" s="30"/>
      <c r="J724" s="30"/>
      <c r="K724" s="30"/>
      <c r="L724" s="30"/>
      <c r="M724" s="30"/>
      <c r="N724" s="30"/>
      <c r="O724" s="30"/>
      <c r="P724" s="30"/>
      <c r="Q724" s="30"/>
      <c r="R724" s="30"/>
      <c r="S724" s="30"/>
      <c r="T724" s="30"/>
      <c r="U724" s="30"/>
      <c r="V724" s="30"/>
      <c r="W724" s="30"/>
      <c r="X724" s="32"/>
    </row>
    <row r="725" spans="1:24" x14ac:dyDescent="0.2">
      <c r="A725" s="34">
        <f t="shared" si="63"/>
        <v>0</v>
      </c>
      <c r="B725" s="34"/>
      <c r="C725" s="34"/>
      <c r="D725" s="30"/>
      <c r="E725" s="30"/>
      <c r="F725" s="30"/>
      <c r="G725" s="30"/>
      <c r="H725" s="30"/>
      <c r="I725" s="30"/>
      <c r="J725" s="30"/>
      <c r="K725" s="30"/>
      <c r="L725" s="30"/>
      <c r="M725" s="30"/>
      <c r="N725" s="30"/>
      <c r="O725" s="30"/>
      <c r="P725" s="30"/>
      <c r="Q725" s="30"/>
      <c r="R725" s="30"/>
      <c r="S725" s="30"/>
      <c r="T725" s="30"/>
      <c r="U725" s="30"/>
      <c r="V725" s="30"/>
      <c r="W725" s="30"/>
      <c r="X725" s="32"/>
    </row>
    <row r="726" spans="1:24" x14ac:dyDescent="0.2">
      <c r="A726" s="34">
        <f t="shared" si="63"/>
        <v>0</v>
      </c>
      <c r="B726" s="34"/>
      <c r="C726" s="34"/>
      <c r="D726" s="30"/>
      <c r="E726" s="30"/>
      <c r="F726" s="30"/>
      <c r="G726" s="30"/>
      <c r="H726" s="30"/>
      <c r="I726" s="30"/>
      <c r="J726" s="30"/>
      <c r="K726" s="30"/>
      <c r="L726" s="30"/>
      <c r="M726" s="30"/>
      <c r="N726" s="30"/>
      <c r="O726" s="30"/>
      <c r="P726" s="30"/>
      <c r="Q726" s="30"/>
      <c r="R726" s="30"/>
      <c r="S726" s="30"/>
      <c r="T726" s="30"/>
      <c r="U726" s="30"/>
      <c r="V726" s="30"/>
      <c r="W726" s="30"/>
      <c r="X726" s="32"/>
    </row>
    <row r="727" spans="1:24" x14ac:dyDescent="0.2">
      <c r="A727" s="34">
        <f t="shared" si="63"/>
        <v>0</v>
      </c>
      <c r="B727" s="34"/>
      <c r="C727" s="34"/>
      <c r="D727" s="30"/>
      <c r="E727" s="30"/>
      <c r="F727" s="30"/>
      <c r="G727" s="30"/>
      <c r="H727" s="30"/>
      <c r="I727" s="30"/>
      <c r="J727" s="30"/>
      <c r="K727" s="30"/>
      <c r="L727" s="30"/>
      <c r="M727" s="30"/>
      <c r="N727" s="30"/>
      <c r="O727" s="30"/>
      <c r="P727" s="30"/>
      <c r="Q727" s="30"/>
      <c r="R727" s="30"/>
      <c r="S727" s="30"/>
      <c r="T727" s="30"/>
      <c r="U727" s="30"/>
      <c r="V727" s="30"/>
      <c r="W727" s="30"/>
      <c r="X727" s="32"/>
    </row>
    <row r="728" spans="1:24" x14ac:dyDescent="0.2">
      <c r="A728" s="34">
        <f t="shared" si="63"/>
        <v>0</v>
      </c>
      <c r="B728" s="34"/>
      <c r="C728" s="34"/>
      <c r="D728" s="30"/>
      <c r="E728" s="30"/>
      <c r="F728" s="30"/>
      <c r="G728" s="30"/>
      <c r="H728" s="30"/>
      <c r="I728" s="30"/>
      <c r="J728" s="30"/>
      <c r="K728" s="30"/>
      <c r="L728" s="30"/>
      <c r="M728" s="30"/>
      <c r="N728" s="30"/>
      <c r="O728" s="30"/>
      <c r="P728" s="30"/>
      <c r="Q728" s="30"/>
      <c r="R728" s="30"/>
      <c r="S728" s="30"/>
      <c r="T728" s="30"/>
      <c r="U728" s="30"/>
      <c r="V728" s="30"/>
      <c r="W728" s="30"/>
      <c r="X728" s="32"/>
    </row>
    <row r="729" spans="1:24" x14ac:dyDescent="0.2">
      <c r="A729" s="34">
        <f t="shared" si="63"/>
        <v>0</v>
      </c>
      <c r="B729" s="34"/>
      <c r="C729" s="34"/>
      <c r="D729" s="30"/>
      <c r="E729" s="30"/>
      <c r="F729" s="30"/>
      <c r="G729" s="30"/>
      <c r="H729" s="30"/>
      <c r="I729" s="30"/>
      <c r="J729" s="30"/>
      <c r="K729" s="30"/>
      <c r="L729" s="30"/>
      <c r="M729" s="30"/>
      <c r="N729" s="30"/>
      <c r="O729" s="30"/>
      <c r="P729" s="30"/>
      <c r="Q729" s="30"/>
      <c r="R729" s="30"/>
      <c r="S729" s="30"/>
      <c r="T729" s="30"/>
      <c r="U729" s="30"/>
      <c r="V729" s="30"/>
      <c r="W729" s="30"/>
      <c r="X729" s="32"/>
    </row>
    <row r="730" spans="1:24" x14ac:dyDescent="0.2">
      <c r="A730" s="34">
        <f t="shared" si="63"/>
        <v>0</v>
      </c>
      <c r="B730" s="34"/>
      <c r="C730" s="34"/>
      <c r="D730" s="30"/>
      <c r="E730" s="30"/>
      <c r="F730" s="30"/>
      <c r="G730" s="30"/>
      <c r="H730" s="30"/>
      <c r="I730" s="30"/>
      <c r="J730" s="30"/>
      <c r="K730" s="30"/>
      <c r="L730" s="30"/>
      <c r="M730" s="30"/>
      <c r="N730" s="30"/>
      <c r="O730" s="30"/>
      <c r="P730" s="30"/>
      <c r="Q730" s="30"/>
      <c r="R730" s="30"/>
      <c r="S730" s="30"/>
      <c r="T730" s="30"/>
      <c r="U730" s="30"/>
      <c r="V730" s="30"/>
      <c r="W730" s="30"/>
      <c r="X730" s="32"/>
    </row>
    <row r="731" spans="1:24" x14ac:dyDescent="0.2">
      <c r="A731" s="34">
        <f t="shared" si="63"/>
        <v>0</v>
      </c>
      <c r="B731" s="34"/>
      <c r="C731" s="34"/>
      <c r="D731" s="30"/>
      <c r="E731" s="30"/>
      <c r="F731" s="30"/>
      <c r="G731" s="30"/>
      <c r="H731" s="30"/>
      <c r="I731" s="30"/>
      <c r="J731" s="30"/>
      <c r="K731" s="30"/>
      <c r="L731" s="30"/>
      <c r="M731" s="30"/>
      <c r="N731" s="30"/>
      <c r="O731" s="30"/>
      <c r="P731" s="30"/>
      <c r="Q731" s="30"/>
      <c r="R731" s="30"/>
      <c r="S731" s="30"/>
      <c r="T731" s="30"/>
      <c r="U731" s="30"/>
      <c r="V731" s="30"/>
      <c r="W731" s="30"/>
      <c r="X731" s="32"/>
    </row>
    <row r="732" spans="1:24" x14ac:dyDescent="0.2">
      <c r="A732" s="34">
        <f t="shared" si="63"/>
        <v>0</v>
      </c>
      <c r="B732" s="34"/>
      <c r="C732" s="34"/>
      <c r="D732" s="30"/>
      <c r="E732" s="30"/>
      <c r="F732" s="30"/>
      <c r="G732" s="30"/>
      <c r="H732" s="30"/>
      <c r="I732" s="30"/>
      <c r="J732" s="30"/>
      <c r="K732" s="30"/>
      <c r="L732" s="30"/>
      <c r="M732" s="30"/>
      <c r="N732" s="30"/>
      <c r="O732" s="30"/>
      <c r="P732" s="30"/>
      <c r="Q732" s="30"/>
      <c r="R732" s="30"/>
      <c r="S732" s="30"/>
      <c r="T732" s="30"/>
      <c r="U732" s="30"/>
      <c r="V732" s="30"/>
      <c r="W732" s="30"/>
      <c r="X732" s="32"/>
    </row>
    <row r="733" spans="1:24" x14ac:dyDescent="0.2">
      <c r="A733" s="34">
        <f t="shared" si="63"/>
        <v>0</v>
      </c>
      <c r="B733" s="34"/>
      <c r="C733" s="34"/>
      <c r="D733" s="30"/>
      <c r="E733" s="30"/>
      <c r="F733" s="30"/>
      <c r="G733" s="30"/>
      <c r="H733" s="30"/>
      <c r="I733" s="30"/>
      <c r="J733" s="30"/>
      <c r="K733" s="30"/>
      <c r="L733" s="30"/>
      <c r="M733" s="30"/>
      <c r="N733" s="30"/>
      <c r="O733" s="30"/>
      <c r="P733" s="30"/>
      <c r="Q733" s="30"/>
      <c r="R733" s="30"/>
      <c r="S733" s="30"/>
      <c r="T733" s="30"/>
      <c r="U733" s="30"/>
      <c r="V733" s="30"/>
      <c r="W733" s="30"/>
      <c r="X733" s="32"/>
    </row>
    <row r="734" spans="1:24" x14ac:dyDescent="0.2">
      <c r="A734" s="34">
        <f t="shared" si="63"/>
        <v>0</v>
      </c>
      <c r="B734" s="34"/>
      <c r="C734" s="34"/>
      <c r="D734" s="30"/>
      <c r="E734" s="30"/>
      <c r="F734" s="30"/>
      <c r="G734" s="30"/>
      <c r="H734" s="30"/>
      <c r="I734" s="30"/>
      <c r="J734" s="30"/>
      <c r="K734" s="30"/>
      <c r="L734" s="30"/>
      <c r="M734" s="30"/>
      <c r="N734" s="30"/>
      <c r="O734" s="30"/>
      <c r="P734" s="30"/>
      <c r="Q734" s="30"/>
      <c r="R734" s="30"/>
      <c r="S734" s="30"/>
      <c r="T734" s="30"/>
      <c r="U734" s="30"/>
      <c r="V734" s="30"/>
      <c r="W734" s="30"/>
      <c r="X734" s="32"/>
    </row>
    <row r="735" spans="1:24" x14ac:dyDescent="0.2">
      <c r="A735" s="34">
        <f t="shared" si="63"/>
        <v>0</v>
      </c>
      <c r="B735" s="34"/>
      <c r="C735" s="34"/>
      <c r="D735" s="30"/>
      <c r="E735" s="30"/>
      <c r="F735" s="30"/>
      <c r="G735" s="30"/>
      <c r="H735" s="30"/>
      <c r="I735" s="30"/>
      <c r="J735" s="30"/>
      <c r="K735" s="30"/>
      <c r="L735" s="30"/>
      <c r="M735" s="30"/>
      <c r="N735" s="30"/>
      <c r="O735" s="30"/>
      <c r="P735" s="30"/>
      <c r="Q735" s="30"/>
      <c r="R735" s="30"/>
      <c r="S735" s="30"/>
      <c r="T735" s="30"/>
      <c r="U735" s="30"/>
      <c r="V735" s="30"/>
      <c r="W735" s="30"/>
      <c r="X735" s="32"/>
    </row>
    <row r="736" spans="1:24" x14ac:dyDescent="0.2">
      <c r="A736" s="34">
        <f t="shared" si="63"/>
        <v>0</v>
      </c>
      <c r="B736" s="34"/>
      <c r="C736" s="34"/>
      <c r="D736" s="30"/>
      <c r="E736" s="30"/>
      <c r="F736" s="30"/>
      <c r="G736" s="30"/>
      <c r="H736" s="30"/>
      <c r="I736" s="30"/>
      <c r="J736" s="30"/>
      <c r="K736" s="30"/>
      <c r="L736" s="30"/>
      <c r="M736" s="30"/>
      <c r="N736" s="30"/>
      <c r="O736" s="30"/>
      <c r="P736" s="30"/>
      <c r="Q736" s="30"/>
      <c r="R736" s="30"/>
      <c r="S736" s="30"/>
      <c r="T736" s="30"/>
      <c r="U736" s="30"/>
      <c r="V736" s="30"/>
      <c r="W736" s="30"/>
      <c r="X736" s="32"/>
    </row>
    <row r="737" spans="1:24" x14ac:dyDescent="0.2">
      <c r="A737" s="34">
        <f t="shared" si="63"/>
        <v>0</v>
      </c>
      <c r="B737" s="34"/>
      <c r="C737" s="34"/>
      <c r="D737" s="30"/>
      <c r="E737" s="30"/>
      <c r="F737" s="30"/>
      <c r="G737" s="30"/>
      <c r="H737" s="30"/>
      <c r="I737" s="30"/>
      <c r="J737" s="30"/>
      <c r="K737" s="30"/>
      <c r="L737" s="30"/>
      <c r="M737" s="30"/>
      <c r="N737" s="30"/>
      <c r="O737" s="30"/>
      <c r="P737" s="30"/>
      <c r="Q737" s="30"/>
      <c r="R737" s="30"/>
      <c r="S737" s="30"/>
      <c r="T737" s="30"/>
      <c r="U737" s="30"/>
      <c r="V737" s="30"/>
      <c r="W737" s="30"/>
      <c r="X737" s="32"/>
    </row>
    <row r="738" spans="1:24" x14ac:dyDescent="0.2">
      <c r="A738" s="34">
        <f t="shared" si="63"/>
        <v>0</v>
      </c>
      <c r="B738" s="34"/>
      <c r="C738" s="34"/>
      <c r="D738" s="30"/>
      <c r="E738" s="30"/>
      <c r="F738" s="30"/>
      <c r="G738" s="30"/>
      <c r="H738" s="30"/>
      <c r="I738" s="30"/>
      <c r="J738" s="30"/>
      <c r="K738" s="30"/>
      <c r="L738" s="30"/>
      <c r="M738" s="30"/>
      <c r="N738" s="30"/>
      <c r="O738" s="30"/>
      <c r="P738" s="30"/>
      <c r="Q738" s="30"/>
      <c r="R738" s="30"/>
      <c r="S738" s="30"/>
      <c r="T738" s="30"/>
      <c r="U738" s="30"/>
      <c r="V738" s="30"/>
      <c r="W738" s="30"/>
      <c r="X738" s="32"/>
    </row>
    <row r="739" spans="1:24" x14ac:dyDescent="0.2">
      <c r="A739" s="34">
        <f t="shared" si="63"/>
        <v>0</v>
      </c>
      <c r="B739" s="34"/>
      <c r="C739" s="34"/>
      <c r="D739" s="30"/>
      <c r="E739" s="30"/>
      <c r="F739" s="30"/>
      <c r="G739" s="30"/>
      <c r="H739" s="30"/>
      <c r="I739" s="30"/>
      <c r="J739" s="30"/>
      <c r="K739" s="30"/>
      <c r="L739" s="30"/>
      <c r="M739" s="30"/>
      <c r="N739" s="30"/>
      <c r="O739" s="30"/>
      <c r="P739" s="30"/>
      <c r="Q739" s="30"/>
      <c r="R739" s="30"/>
      <c r="S739" s="30"/>
      <c r="T739" s="30"/>
      <c r="U739" s="30"/>
      <c r="V739" s="30"/>
      <c r="W739" s="30"/>
      <c r="X739" s="32"/>
    </row>
    <row r="740" spans="1:24" x14ac:dyDescent="0.2">
      <c r="A740" s="34">
        <f t="shared" si="63"/>
        <v>0</v>
      </c>
      <c r="B740" s="34"/>
      <c r="C740" s="34"/>
      <c r="D740" s="30"/>
      <c r="E740" s="30"/>
      <c r="F740" s="30"/>
      <c r="G740" s="30"/>
      <c r="H740" s="30"/>
      <c r="I740" s="30"/>
      <c r="J740" s="30"/>
      <c r="K740" s="30"/>
      <c r="L740" s="30"/>
      <c r="M740" s="30"/>
      <c r="N740" s="30"/>
      <c r="O740" s="30"/>
      <c r="P740" s="30"/>
      <c r="Q740" s="30"/>
      <c r="R740" s="30"/>
      <c r="S740" s="30"/>
      <c r="T740" s="30"/>
      <c r="U740" s="30"/>
      <c r="V740" s="30"/>
      <c r="W740" s="30"/>
      <c r="X740" s="32"/>
    </row>
    <row r="741" spans="1:24" x14ac:dyDescent="0.2">
      <c r="A741" s="34">
        <f t="shared" si="63"/>
        <v>0</v>
      </c>
      <c r="B741" s="34"/>
      <c r="C741" s="34"/>
      <c r="D741" s="30"/>
      <c r="E741" s="30"/>
      <c r="F741" s="30"/>
      <c r="G741" s="30"/>
      <c r="H741" s="30"/>
      <c r="I741" s="30"/>
      <c r="J741" s="30"/>
      <c r="K741" s="30"/>
      <c r="L741" s="30"/>
      <c r="M741" s="30"/>
      <c r="N741" s="30"/>
      <c r="O741" s="30"/>
      <c r="P741" s="30"/>
      <c r="Q741" s="30"/>
      <c r="R741" s="30"/>
      <c r="S741" s="30"/>
      <c r="T741" s="30"/>
      <c r="U741" s="30"/>
      <c r="V741" s="30"/>
      <c r="W741" s="30"/>
      <c r="X741" s="32"/>
    </row>
    <row r="742" spans="1:24" x14ac:dyDescent="0.2">
      <c r="A742" s="34">
        <f t="shared" si="63"/>
        <v>0</v>
      </c>
      <c r="B742" s="34"/>
      <c r="C742" s="34"/>
      <c r="D742" s="30"/>
      <c r="E742" s="30"/>
      <c r="F742" s="30"/>
      <c r="G742" s="30"/>
      <c r="H742" s="30"/>
      <c r="I742" s="30"/>
      <c r="J742" s="30"/>
      <c r="K742" s="30"/>
      <c r="L742" s="30"/>
      <c r="M742" s="30"/>
      <c r="N742" s="30"/>
      <c r="O742" s="30"/>
      <c r="P742" s="30"/>
      <c r="Q742" s="30"/>
      <c r="R742" s="30"/>
      <c r="S742" s="30"/>
      <c r="T742" s="30"/>
      <c r="U742" s="30"/>
      <c r="V742" s="30"/>
      <c r="W742" s="30"/>
      <c r="X742" s="32"/>
    </row>
    <row r="743" spans="1:24" x14ac:dyDescent="0.2">
      <c r="A743" s="34">
        <f t="shared" si="63"/>
        <v>0</v>
      </c>
      <c r="B743" s="34"/>
      <c r="C743" s="34"/>
      <c r="D743" s="30"/>
      <c r="E743" s="30"/>
      <c r="F743" s="30"/>
      <c r="G743" s="30"/>
      <c r="H743" s="30"/>
      <c r="I743" s="30"/>
      <c r="J743" s="30"/>
      <c r="K743" s="30"/>
      <c r="L743" s="30"/>
      <c r="M743" s="30"/>
      <c r="N743" s="30"/>
      <c r="O743" s="30"/>
      <c r="P743" s="30"/>
      <c r="Q743" s="30"/>
      <c r="R743" s="30"/>
      <c r="S743" s="30"/>
      <c r="T743" s="30"/>
      <c r="U743" s="30"/>
      <c r="V743" s="30"/>
      <c r="W743" s="30"/>
      <c r="X743" s="32"/>
    </row>
    <row r="744" spans="1:24" x14ac:dyDescent="0.2">
      <c r="A744" s="34">
        <f t="shared" si="63"/>
        <v>0</v>
      </c>
      <c r="B744" s="34"/>
      <c r="C744" s="34"/>
      <c r="D744" s="30"/>
      <c r="E744" s="30"/>
      <c r="F744" s="30"/>
      <c r="G744" s="30"/>
      <c r="H744" s="30"/>
      <c r="I744" s="30"/>
      <c r="J744" s="30"/>
      <c r="K744" s="30"/>
      <c r="L744" s="30"/>
      <c r="M744" s="30"/>
      <c r="N744" s="30"/>
      <c r="O744" s="30"/>
      <c r="P744" s="30"/>
      <c r="Q744" s="30"/>
      <c r="R744" s="30"/>
      <c r="S744" s="30"/>
      <c r="T744" s="30"/>
      <c r="U744" s="30"/>
      <c r="V744" s="30"/>
      <c r="W744" s="30"/>
      <c r="X744" s="32"/>
    </row>
    <row r="745" spans="1:24" x14ac:dyDescent="0.2">
      <c r="A745" s="34">
        <f t="shared" si="63"/>
        <v>0</v>
      </c>
      <c r="B745" s="34"/>
      <c r="C745" s="34"/>
      <c r="D745" s="30"/>
      <c r="E745" s="30"/>
      <c r="F745" s="30"/>
      <c r="G745" s="30"/>
      <c r="H745" s="30"/>
      <c r="I745" s="30"/>
      <c r="J745" s="30"/>
      <c r="K745" s="30"/>
      <c r="L745" s="30"/>
      <c r="M745" s="30"/>
      <c r="N745" s="30"/>
      <c r="O745" s="30"/>
      <c r="P745" s="30"/>
      <c r="Q745" s="30"/>
      <c r="R745" s="30"/>
      <c r="S745" s="30"/>
      <c r="T745" s="30"/>
      <c r="U745" s="30"/>
      <c r="V745" s="30"/>
      <c r="W745" s="30"/>
      <c r="X745" s="32"/>
    </row>
    <row r="746" spans="1:24" x14ac:dyDescent="0.2">
      <c r="A746" s="34">
        <f t="shared" si="63"/>
        <v>0</v>
      </c>
      <c r="B746" s="34"/>
      <c r="C746" s="34"/>
      <c r="D746" s="30"/>
      <c r="E746" s="30"/>
      <c r="F746" s="30"/>
      <c r="G746" s="30"/>
      <c r="H746" s="30"/>
      <c r="I746" s="30"/>
      <c r="J746" s="30"/>
      <c r="K746" s="30"/>
      <c r="L746" s="30"/>
      <c r="M746" s="30"/>
      <c r="N746" s="30"/>
      <c r="O746" s="30"/>
      <c r="P746" s="30"/>
      <c r="Q746" s="30"/>
      <c r="R746" s="30"/>
      <c r="S746" s="30"/>
      <c r="T746" s="30"/>
      <c r="U746" s="30"/>
      <c r="V746" s="30"/>
      <c r="W746" s="30"/>
      <c r="X746" s="32"/>
    </row>
    <row r="747" spans="1:24" x14ac:dyDescent="0.2">
      <c r="A747" s="34">
        <f t="shared" si="63"/>
        <v>0</v>
      </c>
      <c r="B747" s="34"/>
      <c r="C747" s="34"/>
      <c r="D747" s="30"/>
      <c r="E747" s="30"/>
      <c r="F747" s="30"/>
      <c r="G747" s="30"/>
      <c r="H747" s="30"/>
      <c r="I747" s="30"/>
      <c r="J747" s="30"/>
      <c r="K747" s="30"/>
      <c r="L747" s="30"/>
      <c r="M747" s="30"/>
      <c r="N747" s="30"/>
      <c r="O747" s="30"/>
      <c r="P747" s="30"/>
      <c r="Q747" s="30"/>
      <c r="R747" s="30"/>
      <c r="S747" s="30"/>
      <c r="T747" s="30"/>
      <c r="U747" s="30"/>
      <c r="V747" s="30"/>
      <c r="W747" s="30"/>
      <c r="X747" s="32"/>
    </row>
    <row r="748" spans="1:24" x14ac:dyDescent="0.2">
      <c r="A748" s="34">
        <f t="shared" si="63"/>
        <v>0</v>
      </c>
      <c r="B748" s="34"/>
      <c r="C748" s="34"/>
      <c r="D748" s="30"/>
      <c r="E748" s="30"/>
      <c r="F748" s="30"/>
      <c r="G748" s="30"/>
      <c r="H748" s="30"/>
      <c r="I748" s="30"/>
      <c r="J748" s="30"/>
      <c r="K748" s="30"/>
      <c r="L748" s="30"/>
      <c r="M748" s="30"/>
      <c r="N748" s="30"/>
      <c r="O748" s="30"/>
      <c r="P748" s="30"/>
      <c r="Q748" s="30"/>
      <c r="R748" s="30"/>
      <c r="S748" s="30"/>
      <c r="T748" s="30"/>
      <c r="U748" s="30"/>
      <c r="V748" s="30"/>
      <c r="W748" s="30"/>
      <c r="X748" s="32"/>
    </row>
    <row r="749" spans="1:24" x14ac:dyDescent="0.2">
      <c r="A749" s="34">
        <f t="shared" si="63"/>
        <v>0</v>
      </c>
      <c r="B749" s="34"/>
      <c r="C749" s="34"/>
      <c r="D749" s="30"/>
      <c r="E749" s="30"/>
      <c r="F749" s="30"/>
      <c r="G749" s="30"/>
      <c r="H749" s="30"/>
      <c r="I749" s="30"/>
      <c r="J749" s="30"/>
      <c r="K749" s="30"/>
      <c r="L749" s="30"/>
      <c r="M749" s="30"/>
      <c r="N749" s="30"/>
      <c r="O749" s="30"/>
      <c r="P749" s="30"/>
      <c r="Q749" s="30"/>
      <c r="R749" s="30"/>
      <c r="S749" s="30"/>
      <c r="T749" s="30"/>
      <c r="U749" s="30"/>
      <c r="V749" s="30"/>
      <c r="W749" s="30"/>
      <c r="X749" s="32"/>
    </row>
    <row r="750" spans="1:24" x14ac:dyDescent="0.2">
      <c r="A750" s="34">
        <f t="shared" si="63"/>
        <v>0</v>
      </c>
      <c r="B750" s="34"/>
      <c r="C750" s="34"/>
      <c r="D750" s="30"/>
      <c r="E750" s="30"/>
      <c r="F750" s="30"/>
      <c r="G750" s="30"/>
      <c r="H750" s="30"/>
      <c r="I750" s="30"/>
      <c r="J750" s="30"/>
      <c r="K750" s="30"/>
      <c r="L750" s="30"/>
      <c r="M750" s="30"/>
      <c r="N750" s="30"/>
      <c r="O750" s="30"/>
      <c r="P750" s="30"/>
      <c r="Q750" s="30"/>
      <c r="R750" s="30"/>
      <c r="S750" s="30"/>
      <c r="T750" s="30"/>
      <c r="U750" s="30"/>
      <c r="V750" s="30"/>
      <c r="W750" s="30"/>
      <c r="X750" s="32"/>
    </row>
    <row r="751" spans="1:24" x14ac:dyDescent="0.2">
      <c r="A751" s="34">
        <f t="shared" si="63"/>
        <v>0</v>
      </c>
      <c r="B751" s="34"/>
      <c r="C751" s="34"/>
      <c r="D751" s="30"/>
      <c r="E751" s="30"/>
      <c r="F751" s="30"/>
      <c r="G751" s="30"/>
      <c r="H751" s="30"/>
      <c r="I751" s="30"/>
      <c r="J751" s="30"/>
      <c r="K751" s="30"/>
      <c r="L751" s="30"/>
      <c r="M751" s="30"/>
      <c r="N751" s="30"/>
      <c r="O751" s="30"/>
      <c r="P751" s="30"/>
      <c r="Q751" s="30"/>
      <c r="R751" s="30"/>
      <c r="S751" s="30"/>
      <c r="T751" s="30"/>
      <c r="U751" s="30"/>
      <c r="V751" s="30"/>
      <c r="W751" s="30"/>
      <c r="X751" s="32"/>
    </row>
    <row r="752" spans="1:24" x14ac:dyDescent="0.2">
      <c r="A752" s="34">
        <f t="shared" si="63"/>
        <v>0</v>
      </c>
      <c r="B752" s="34"/>
      <c r="C752" s="34"/>
      <c r="D752" s="30"/>
      <c r="E752" s="30"/>
      <c r="F752" s="30"/>
      <c r="G752" s="30"/>
      <c r="H752" s="30"/>
      <c r="I752" s="30"/>
      <c r="J752" s="30"/>
      <c r="K752" s="30"/>
      <c r="L752" s="30"/>
      <c r="M752" s="30"/>
      <c r="N752" s="30"/>
      <c r="O752" s="30"/>
      <c r="P752" s="30"/>
      <c r="Q752" s="30"/>
      <c r="R752" s="30"/>
      <c r="S752" s="30"/>
      <c r="T752" s="30"/>
      <c r="U752" s="30"/>
      <c r="V752" s="30"/>
      <c r="W752" s="30"/>
      <c r="X752" s="32"/>
    </row>
    <row r="753" spans="1:24" x14ac:dyDescent="0.2">
      <c r="A753" s="34">
        <f t="shared" si="63"/>
        <v>0</v>
      </c>
      <c r="B753" s="34"/>
      <c r="C753" s="34"/>
      <c r="D753" s="30"/>
      <c r="E753" s="30"/>
      <c r="F753" s="30"/>
      <c r="G753" s="30"/>
      <c r="H753" s="30"/>
      <c r="I753" s="30"/>
      <c r="J753" s="30"/>
      <c r="K753" s="30"/>
      <c r="L753" s="30"/>
      <c r="M753" s="30"/>
      <c r="N753" s="30"/>
      <c r="O753" s="30"/>
      <c r="P753" s="30"/>
      <c r="Q753" s="30"/>
      <c r="R753" s="30"/>
      <c r="S753" s="30"/>
      <c r="T753" s="30"/>
      <c r="U753" s="30"/>
      <c r="V753" s="30"/>
      <c r="W753" s="30"/>
      <c r="X753" s="32"/>
    </row>
    <row r="754" spans="1:24" x14ac:dyDescent="0.2">
      <c r="A754" s="34">
        <f t="shared" si="63"/>
        <v>0</v>
      </c>
      <c r="B754" s="34"/>
      <c r="C754" s="34"/>
      <c r="D754" s="30"/>
      <c r="E754" s="30"/>
      <c r="F754" s="30"/>
      <c r="G754" s="30"/>
      <c r="H754" s="30"/>
      <c r="I754" s="30"/>
      <c r="J754" s="30"/>
      <c r="K754" s="30"/>
      <c r="L754" s="30"/>
      <c r="M754" s="30"/>
      <c r="N754" s="30"/>
      <c r="O754" s="30"/>
      <c r="P754" s="30"/>
      <c r="Q754" s="30"/>
      <c r="R754" s="30"/>
      <c r="S754" s="30"/>
      <c r="T754" s="30"/>
      <c r="U754" s="30"/>
      <c r="V754" s="30"/>
      <c r="W754" s="30"/>
      <c r="X754" s="32"/>
    </row>
    <row r="755" spans="1:24" x14ac:dyDescent="0.2">
      <c r="A755" s="34">
        <f t="shared" si="63"/>
        <v>0</v>
      </c>
      <c r="B755" s="34"/>
      <c r="C755" s="34"/>
      <c r="D755" s="30"/>
      <c r="E755" s="30"/>
      <c r="F755" s="30"/>
      <c r="G755" s="30"/>
      <c r="H755" s="30"/>
      <c r="I755" s="30"/>
      <c r="J755" s="30"/>
      <c r="K755" s="30"/>
      <c r="L755" s="30"/>
      <c r="M755" s="30"/>
      <c r="N755" s="30"/>
      <c r="O755" s="30"/>
      <c r="P755" s="30"/>
      <c r="Q755" s="30"/>
      <c r="R755" s="30"/>
      <c r="S755" s="30"/>
      <c r="T755" s="30"/>
      <c r="U755" s="30"/>
      <c r="V755" s="30"/>
      <c r="W755" s="30"/>
      <c r="X755" s="32"/>
    </row>
    <row r="756" spans="1:24" x14ac:dyDescent="0.2">
      <c r="A756" s="34">
        <f t="shared" si="63"/>
        <v>0</v>
      </c>
      <c r="B756" s="34"/>
      <c r="C756" s="34"/>
      <c r="D756" s="30"/>
      <c r="E756" s="30"/>
      <c r="F756" s="30"/>
      <c r="G756" s="30"/>
      <c r="H756" s="30"/>
      <c r="I756" s="30"/>
      <c r="J756" s="30"/>
      <c r="K756" s="30"/>
      <c r="L756" s="30"/>
      <c r="M756" s="30"/>
      <c r="N756" s="30"/>
      <c r="O756" s="30"/>
      <c r="P756" s="30"/>
      <c r="Q756" s="30"/>
      <c r="R756" s="30"/>
      <c r="S756" s="30"/>
      <c r="T756" s="30"/>
      <c r="U756" s="30"/>
      <c r="V756" s="30"/>
      <c r="W756" s="30"/>
      <c r="X756" s="32"/>
    </row>
    <row r="757" spans="1:24" x14ac:dyDescent="0.2">
      <c r="A757" s="34">
        <f t="shared" si="63"/>
        <v>0</v>
      </c>
      <c r="B757" s="34"/>
      <c r="C757" s="34"/>
      <c r="D757" s="30"/>
      <c r="E757" s="30"/>
      <c r="F757" s="30"/>
      <c r="G757" s="30"/>
      <c r="H757" s="30"/>
      <c r="I757" s="30"/>
      <c r="J757" s="30"/>
      <c r="K757" s="30"/>
      <c r="L757" s="30"/>
      <c r="M757" s="30"/>
      <c r="N757" s="30"/>
      <c r="O757" s="30"/>
      <c r="P757" s="30"/>
      <c r="Q757" s="30"/>
      <c r="R757" s="30"/>
      <c r="S757" s="30"/>
      <c r="T757" s="30"/>
      <c r="U757" s="30"/>
      <c r="V757" s="30"/>
      <c r="W757" s="30"/>
      <c r="X757" s="32"/>
    </row>
    <row r="758" spans="1:24" x14ac:dyDescent="0.2">
      <c r="A758" s="34">
        <f t="shared" si="63"/>
        <v>0</v>
      </c>
      <c r="B758" s="34"/>
      <c r="C758" s="34"/>
      <c r="D758" s="30"/>
      <c r="E758" s="30"/>
      <c r="F758" s="30"/>
      <c r="G758" s="30"/>
      <c r="H758" s="30"/>
      <c r="I758" s="30"/>
      <c r="J758" s="30"/>
      <c r="K758" s="30"/>
      <c r="L758" s="30"/>
      <c r="M758" s="30"/>
      <c r="N758" s="30"/>
      <c r="O758" s="30"/>
      <c r="P758" s="30"/>
      <c r="Q758" s="30"/>
      <c r="R758" s="30"/>
      <c r="S758" s="30"/>
      <c r="T758" s="30"/>
      <c r="U758" s="30"/>
      <c r="V758" s="30"/>
      <c r="W758" s="30"/>
      <c r="X758" s="32"/>
    </row>
    <row r="759" spans="1:24" x14ac:dyDescent="0.2">
      <c r="A759" s="34">
        <f t="shared" si="63"/>
        <v>0</v>
      </c>
      <c r="B759" s="34"/>
      <c r="C759" s="34"/>
      <c r="D759" s="30"/>
      <c r="E759" s="30"/>
      <c r="F759" s="30"/>
      <c r="G759" s="30"/>
      <c r="H759" s="30"/>
      <c r="I759" s="30"/>
      <c r="J759" s="30"/>
      <c r="K759" s="30"/>
      <c r="L759" s="30"/>
      <c r="M759" s="30"/>
      <c r="N759" s="30"/>
      <c r="O759" s="30"/>
      <c r="P759" s="30"/>
      <c r="Q759" s="30"/>
      <c r="R759" s="30"/>
      <c r="S759" s="30"/>
      <c r="T759" s="30"/>
      <c r="U759" s="30"/>
      <c r="V759" s="30"/>
      <c r="W759" s="30"/>
      <c r="X759" s="32"/>
    </row>
    <row r="760" spans="1:24" x14ac:dyDescent="0.2">
      <c r="A760" s="34">
        <f t="shared" si="63"/>
        <v>0</v>
      </c>
      <c r="B760" s="34"/>
      <c r="C760" s="34"/>
      <c r="D760" s="30"/>
      <c r="E760" s="30"/>
      <c r="F760" s="30"/>
      <c r="G760" s="30"/>
      <c r="H760" s="30"/>
      <c r="I760" s="30"/>
      <c r="J760" s="30"/>
      <c r="K760" s="30"/>
      <c r="L760" s="30"/>
      <c r="M760" s="30"/>
      <c r="N760" s="30"/>
      <c r="O760" s="30"/>
      <c r="P760" s="30"/>
      <c r="Q760" s="30"/>
      <c r="R760" s="30"/>
      <c r="S760" s="30"/>
      <c r="T760" s="30"/>
      <c r="U760" s="30"/>
      <c r="V760" s="30"/>
      <c r="W760" s="30"/>
      <c r="X760" s="32"/>
    </row>
    <row r="761" spans="1:24" x14ac:dyDescent="0.2">
      <c r="A761" s="34">
        <f t="shared" si="63"/>
        <v>0</v>
      </c>
      <c r="B761" s="34"/>
      <c r="C761" s="34"/>
      <c r="D761" s="30"/>
      <c r="E761" s="30"/>
      <c r="F761" s="30"/>
      <c r="G761" s="30"/>
      <c r="H761" s="30"/>
      <c r="I761" s="30"/>
      <c r="J761" s="30"/>
      <c r="K761" s="30"/>
      <c r="L761" s="30"/>
      <c r="M761" s="30"/>
      <c r="N761" s="30"/>
      <c r="O761" s="30"/>
      <c r="P761" s="30"/>
      <c r="Q761" s="30"/>
      <c r="R761" s="30"/>
      <c r="S761" s="30"/>
      <c r="T761" s="30"/>
      <c r="U761" s="30"/>
      <c r="V761" s="30"/>
      <c r="W761" s="30"/>
      <c r="X761" s="32"/>
    </row>
    <row r="762" spans="1:24" x14ac:dyDescent="0.2">
      <c r="A762" s="34">
        <f t="shared" si="63"/>
        <v>0</v>
      </c>
      <c r="B762" s="34"/>
      <c r="C762" s="34"/>
      <c r="D762" s="30"/>
      <c r="E762" s="30"/>
      <c r="F762" s="30"/>
      <c r="G762" s="30"/>
      <c r="H762" s="30"/>
      <c r="I762" s="30"/>
      <c r="J762" s="30"/>
      <c r="K762" s="30"/>
      <c r="L762" s="30"/>
      <c r="M762" s="30"/>
      <c r="N762" s="30"/>
      <c r="O762" s="30"/>
      <c r="P762" s="30"/>
      <c r="Q762" s="30"/>
      <c r="R762" s="30"/>
      <c r="S762" s="30"/>
      <c r="T762" s="30"/>
      <c r="U762" s="30"/>
      <c r="V762" s="30"/>
      <c r="W762" s="30"/>
      <c r="X762" s="32"/>
    </row>
    <row r="763" spans="1:24" x14ac:dyDescent="0.2">
      <c r="A763" s="34">
        <f t="shared" si="63"/>
        <v>0</v>
      </c>
      <c r="B763" s="34"/>
      <c r="C763" s="34"/>
      <c r="D763" s="30"/>
      <c r="E763" s="30"/>
      <c r="F763" s="30"/>
      <c r="G763" s="30"/>
      <c r="H763" s="30"/>
      <c r="I763" s="30"/>
      <c r="J763" s="30"/>
      <c r="K763" s="30"/>
      <c r="L763" s="30"/>
      <c r="M763" s="30"/>
      <c r="N763" s="30"/>
      <c r="O763" s="30"/>
      <c r="P763" s="30"/>
      <c r="Q763" s="30"/>
      <c r="R763" s="30"/>
      <c r="S763" s="30"/>
      <c r="T763" s="30"/>
      <c r="U763" s="30"/>
      <c r="V763" s="30"/>
      <c r="W763" s="30"/>
      <c r="X763" s="32"/>
    </row>
    <row r="764" spans="1:24" x14ac:dyDescent="0.2">
      <c r="A764" s="34">
        <f t="shared" si="63"/>
        <v>0</v>
      </c>
      <c r="B764" s="34"/>
      <c r="C764" s="34"/>
      <c r="D764" s="30"/>
      <c r="E764" s="30"/>
      <c r="F764" s="30"/>
      <c r="G764" s="30"/>
      <c r="H764" s="30"/>
      <c r="I764" s="30"/>
      <c r="J764" s="30"/>
      <c r="K764" s="30"/>
      <c r="L764" s="30"/>
      <c r="M764" s="30"/>
      <c r="N764" s="30"/>
      <c r="O764" s="30"/>
      <c r="P764" s="30"/>
      <c r="Q764" s="30"/>
      <c r="R764" s="30"/>
      <c r="S764" s="30"/>
      <c r="T764" s="30"/>
      <c r="U764" s="30"/>
      <c r="V764" s="30"/>
      <c r="W764" s="30"/>
      <c r="X764" s="32"/>
    </row>
    <row r="765" spans="1:24" x14ac:dyDescent="0.2">
      <c r="A765" s="34">
        <f t="shared" si="63"/>
        <v>0</v>
      </c>
      <c r="B765" s="34"/>
      <c r="C765" s="34"/>
      <c r="D765" s="30"/>
      <c r="E765" s="30"/>
      <c r="F765" s="30"/>
      <c r="G765" s="30"/>
      <c r="H765" s="30"/>
      <c r="I765" s="30"/>
      <c r="J765" s="30"/>
      <c r="K765" s="30"/>
      <c r="L765" s="30"/>
      <c r="M765" s="30"/>
      <c r="N765" s="30"/>
      <c r="O765" s="30"/>
      <c r="P765" s="30"/>
      <c r="Q765" s="30"/>
      <c r="R765" s="30"/>
      <c r="S765" s="30"/>
      <c r="T765" s="30"/>
      <c r="U765" s="30"/>
      <c r="V765" s="30"/>
      <c r="W765" s="30"/>
      <c r="X765" s="32"/>
    </row>
    <row r="766" spans="1:24" x14ac:dyDescent="0.2">
      <c r="A766" s="34">
        <f t="shared" si="63"/>
        <v>0</v>
      </c>
      <c r="B766" s="34"/>
      <c r="C766" s="34"/>
      <c r="D766" s="30"/>
      <c r="E766" s="30"/>
      <c r="F766" s="30"/>
      <c r="G766" s="30"/>
      <c r="H766" s="30"/>
      <c r="I766" s="30"/>
      <c r="J766" s="30"/>
      <c r="K766" s="30"/>
      <c r="L766" s="30"/>
      <c r="M766" s="30"/>
      <c r="N766" s="30"/>
      <c r="O766" s="30"/>
      <c r="P766" s="30"/>
      <c r="Q766" s="30"/>
      <c r="R766" s="30"/>
      <c r="S766" s="30"/>
      <c r="T766" s="30"/>
      <c r="U766" s="30"/>
      <c r="V766" s="30"/>
      <c r="W766" s="30"/>
      <c r="X766" s="32"/>
    </row>
    <row r="767" spans="1:24" x14ac:dyDescent="0.2">
      <c r="A767" s="34">
        <f t="shared" si="63"/>
        <v>0</v>
      </c>
      <c r="B767" s="34"/>
      <c r="C767" s="34"/>
      <c r="D767" s="30"/>
      <c r="E767" s="30"/>
      <c r="F767" s="30"/>
      <c r="G767" s="30"/>
      <c r="H767" s="30"/>
      <c r="I767" s="30"/>
      <c r="J767" s="30"/>
      <c r="K767" s="30"/>
      <c r="L767" s="30"/>
      <c r="M767" s="30"/>
      <c r="N767" s="30"/>
      <c r="O767" s="30"/>
      <c r="P767" s="30"/>
      <c r="Q767" s="30"/>
      <c r="R767" s="30"/>
      <c r="S767" s="30"/>
      <c r="T767" s="30"/>
      <c r="U767" s="30"/>
      <c r="V767" s="30"/>
      <c r="W767" s="30"/>
      <c r="X767" s="32"/>
    </row>
    <row r="768" spans="1:24" x14ac:dyDescent="0.2">
      <c r="A768" s="34">
        <f t="shared" si="63"/>
        <v>0</v>
      </c>
      <c r="B768" s="34"/>
      <c r="C768" s="34"/>
      <c r="D768" s="30"/>
      <c r="E768" s="30"/>
      <c r="F768" s="30"/>
      <c r="G768" s="30"/>
      <c r="H768" s="30"/>
      <c r="I768" s="30"/>
      <c r="J768" s="30"/>
      <c r="K768" s="30"/>
      <c r="L768" s="30"/>
      <c r="M768" s="30"/>
      <c r="N768" s="30"/>
      <c r="O768" s="30"/>
      <c r="P768" s="30"/>
      <c r="Q768" s="30"/>
      <c r="R768" s="30"/>
      <c r="S768" s="30"/>
      <c r="T768" s="30"/>
      <c r="U768" s="30"/>
      <c r="V768" s="30"/>
      <c r="W768" s="30"/>
      <c r="X768" s="32"/>
    </row>
    <row r="769" spans="1:24" x14ac:dyDescent="0.2">
      <c r="A769" s="34">
        <f t="shared" si="63"/>
        <v>0</v>
      </c>
      <c r="B769" s="34"/>
      <c r="C769" s="34"/>
      <c r="D769" s="30"/>
      <c r="E769" s="30"/>
      <c r="F769" s="30"/>
      <c r="G769" s="30"/>
      <c r="H769" s="30"/>
      <c r="I769" s="30"/>
      <c r="J769" s="30"/>
      <c r="K769" s="30"/>
      <c r="L769" s="30"/>
      <c r="M769" s="30"/>
      <c r="N769" s="30"/>
      <c r="O769" s="30"/>
      <c r="P769" s="30"/>
      <c r="Q769" s="30"/>
      <c r="R769" s="30"/>
      <c r="S769" s="30"/>
      <c r="T769" s="30"/>
      <c r="U769" s="30"/>
      <c r="V769" s="30"/>
      <c r="W769" s="30"/>
      <c r="X769" s="32"/>
    </row>
    <row r="770" spans="1:24" x14ac:dyDescent="0.2">
      <c r="A770" s="34">
        <f t="shared" si="63"/>
        <v>0</v>
      </c>
      <c r="B770" s="34"/>
      <c r="C770" s="34"/>
      <c r="D770" s="30"/>
      <c r="E770" s="30"/>
      <c r="F770" s="30"/>
      <c r="G770" s="30"/>
      <c r="H770" s="30"/>
      <c r="I770" s="30"/>
      <c r="J770" s="30"/>
      <c r="K770" s="30"/>
      <c r="L770" s="30"/>
      <c r="M770" s="30"/>
      <c r="N770" s="30"/>
      <c r="O770" s="30"/>
      <c r="P770" s="30"/>
      <c r="Q770" s="30"/>
      <c r="R770" s="30"/>
      <c r="S770" s="30"/>
      <c r="T770" s="30"/>
      <c r="U770" s="30"/>
      <c r="V770" s="30"/>
      <c r="W770" s="30"/>
      <c r="X770" s="32"/>
    </row>
    <row r="771" spans="1:24" x14ac:dyDescent="0.2">
      <c r="A771" s="34">
        <f t="shared" si="63"/>
        <v>0</v>
      </c>
      <c r="B771" s="34"/>
      <c r="C771" s="34"/>
      <c r="D771" s="30"/>
      <c r="E771" s="30"/>
      <c r="F771" s="30"/>
      <c r="G771" s="30"/>
      <c r="H771" s="30"/>
      <c r="I771" s="30"/>
      <c r="J771" s="30"/>
      <c r="K771" s="30"/>
      <c r="L771" s="30"/>
      <c r="M771" s="30"/>
      <c r="N771" s="30"/>
      <c r="O771" s="30"/>
      <c r="P771" s="30"/>
      <c r="Q771" s="30"/>
      <c r="R771" s="30"/>
      <c r="S771" s="30"/>
      <c r="T771" s="30"/>
      <c r="U771" s="30"/>
      <c r="V771" s="30"/>
      <c r="W771" s="30"/>
      <c r="X771" s="32"/>
    </row>
    <row r="772" spans="1:24" x14ac:dyDescent="0.2">
      <c r="A772" s="34">
        <f t="shared" si="63"/>
        <v>0</v>
      </c>
      <c r="B772" s="34"/>
      <c r="C772" s="34"/>
      <c r="D772" s="30"/>
      <c r="E772" s="30"/>
      <c r="F772" s="30"/>
      <c r="G772" s="30"/>
      <c r="H772" s="30"/>
      <c r="I772" s="30"/>
      <c r="J772" s="30"/>
      <c r="K772" s="30"/>
      <c r="L772" s="30"/>
      <c r="M772" s="30"/>
      <c r="N772" s="30"/>
      <c r="O772" s="30"/>
      <c r="P772" s="30"/>
      <c r="Q772" s="30"/>
      <c r="R772" s="30"/>
      <c r="S772" s="30"/>
      <c r="T772" s="30"/>
      <c r="U772" s="30"/>
      <c r="V772" s="30"/>
      <c r="W772" s="30"/>
      <c r="X772" s="32"/>
    </row>
    <row r="773" spans="1:24" x14ac:dyDescent="0.2">
      <c r="A773" s="34">
        <f t="shared" si="63"/>
        <v>0</v>
      </c>
      <c r="B773" s="34"/>
      <c r="C773" s="34"/>
      <c r="D773" s="30"/>
      <c r="E773" s="30"/>
      <c r="F773" s="30"/>
      <c r="G773" s="30"/>
      <c r="H773" s="30"/>
      <c r="I773" s="30"/>
      <c r="J773" s="30"/>
      <c r="K773" s="30"/>
      <c r="L773" s="30"/>
      <c r="M773" s="30"/>
      <c r="N773" s="30"/>
      <c r="O773" s="30"/>
      <c r="P773" s="30"/>
      <c r="Q773" s="30"/>
      <c r="R773" s="30"/>
      <c r="S773" s="30"/>
      <c r="T773" s="30"/>
      <c r="U773" s="30"/>
      <c r="V773" s="30"/>
      <c r="W773" s="30"/>
      <c r="X773" s="32"/>
    </row>
    <row r="774" spans="1:24" x14ac:dyDescent="0.2">
      <c r="A774" s="34">
        <f t="shared" si="63"/>
        <v>0</v>
      </c>
      <c r="B774" s="34"/>
      <c r="C774" s="34"/>
      <c r="D774" s="30"/>
      <c r="E774" s="30"/>
      <c r="F774" s="30"/>
      <c r="G774" s="30"/>
      <c r="H774" s="30"/>
      <c r="I774" s="30"/>
      <c r="J774" s="30"/>
      <c r="K774" s="30"/>
      <c r="L774" s="30"/>
      <c r="M774" s="30"/>
      <c r="N774" s="30"/>
      <c r="O774" s="30"/>
      <c r="P774" s="30"/>
      <c r="Q774" s="30"/>
      <c r="R774" s="30"/>
      <c r="S774" s="30"/>
      <c r="T774" s="30"/>
      <c r="U774" s="30"/>
      <c r="V774" s="30"/>
      <c r="W774" s="30"/>
      <c r="X774" s="32"/>
    </row>
    <row r="775" spans="1:24" x14ac:dyDescent="0.2">
      <c r="A775" s="34">
        <f t="shared" si="63"/>
        <v>0</v>
      </c>
      <c r="B775" s="34"/>
      <c r="C775" s="34"/>
      <c r="D775" s="30"/>
      <c r="E775" s="30"/>
      <c r="F775" s="30"/>
      <c r="G775" s="30"/>
      <c r="H775" s="30"/>
      <c r="I775" s="30"/>
      <c r="J775" s="30"/>
      <c r="K775" s="30"/>
      <c r="L775" s="30"/>
      <c r="M775" s="30"/>
      <c r="N775" s="30"/>
      <c r="O775" s="30"/>
      <c r="P775" s="30"/>
      <c r="Q775" s="30"/>
      <c r="R775" s="30"/>
      <c r="S775" s="30"/>
      <c r="T775" s="30"/>
      <c r="U775" s="30"/>
      <c r="V775" s="30"/>
      <c r="W775" s="30"/>
      <c r="X775" s="32"/>
    </row>
    <row r="776" spans="1:24" x14ac:dyDescent="0.2">
      <c r="A776" s="34">
        <f t="shared" si="63"/>
        <v>0</v>
      </c>
      <c r="B776" s="34"/>
      <c r="C776" s="34"/>
      <c r="D776" s="30"/>
      <c r="E776" s="30"/>
      <c r="F776" s="30"/>
      <c r="G776" s="30"/>
      <c r="H776" s="30"/>
      <c r="I776" s="30"/>
      <c r="J776" s="30"/>
      <c r="K776" s="30"/>
      <c r="L776" s="30"/>
      <c r="M776" s="30"/>
      <c r="N776" s="30"/>
      <c r="O776" s="30"/>
      <c r="P776" s="30"/>
      <c r="Q776" s="30"/>
      <c r="R776" s="30"/>
      <c r="S776" s="30"/>
      <c r="T776" s="30"/>
      <c r="U776" s="30"/>
      <c r="V776" s="30"/>
      <c r="W776" s="30"/>
      <c r="X776" s="32"/>
    </row>
    <row r="777" spans="1:24" x14ac:dyDescent="0.2">
      <c r="A777" s="34">
        <f t="shared" si="63"/>
        <v>0</v>
      </c>
      <c r="B777" s="34"/>
      <c r="C777" s="34"/>
      <c r="D777" s="30"/>
      <c r="E777" s="30"/>
      <c r="F777" s="30"/>
      <c r="G777" s="30"/>
      <c r="H777" s="30"/>
      <c r="I777" s="30"/>
      <c r="J777" s="30"/>
      <c r="K777" s="30"/>
      <c r="L777" s="30"/>
      <c r="M777" s="30"/>
      <c r="N777" s="30"/>
      <c r="O777" s="30"/>
      <c r="P777" s="30"/>
      <c r="Q777" s="30"/>
      <c r="R777" s="30"/>
      <c r="S777" s="30"/>
      <c r="T777" s="30"/>
      <c r="U777" s="30"/>
      <c r="V777" s="30"/>
      <c r="W777" s="30"/>
      <c r="X777" s="32"/>
    </row>
    <row r="778" spans="1:24" x14ac:dyDescent="0.2">
      <c r="A778" s="34">
        <f t="shared" si="63"/>
        <v>0</v>
      </c>
      <c r="B778" s="34"/>
      <c r="C778" s="34"/>
      <c r="D778" s="30"/>
      <c r="E778" s="30"/>
      <c r="F778" s="30"/>
      <c r="G778" s="30"/>
      <c r="H778" s="30"/>
      <c r="I778" s="30"/>
      <c r="J778" s="30"/>
      <c r="K778" s="30"/>
      <c r="L778" s="30"/>
      <c r="M778" s="30"/>
      <c r="N778" s="30"/>
      <c r="O778" s="30"/>
      <c r="P778" s="30"/>
      <c r="Q778" s="30"/>
      <c r="R778" s="30"/>
      <c r="S778" s="30"/>
      <c r="T778" s="30"/>
      <c r="U778" s="30"/>
      <c r="V778" s="30"/>
      <c r="W778" s="30"/>
      <c r="X778" s="32"/>
    </row>
    <row r="779" spans="1:24" x14ac:dyDescent="0.2">
      <c r="A779" s="34">
        <f t="shared" si="63"/>
        <v>0</v>
      </c>
      <c r="B779" s="34"/>
      <c r="C779" s="34"/>
      <c r="D779" s="30"/>
      <c r="E779" s="30"/>
      <c r="F779" s="30"/>
      <c r="G779" s="30"/>
      <c r="H779" s="30"/>
      <c r="I779" s="30"/>
      <c r="J779" s="30"/>
      <c r="K779" s="30"/>
      <c r="L779" s="30"/>
      <c r="M779" s="30"/>
      <c r="N779" s="30"/>
      <c r="O779" s="30"/>
      <c r="P779" s="30"/>
      <c r="Q779" s="30"/>
      <c r="R779" s="30"/>
      <c r="S779" s="30"/>
      <c r="T779" s="30"/>
      <c r="U779" s="30"/>
      <c r="V779" s="30"/>
      <c r="W779" s="30"/>
      <c r="X779" s="32"/>
    </row>
    <row r="780" spans="1:24" x14ac:dyDescent="0.2">
      <c r="A780" s="34">
        <f t="shared" si="63"/>
        <v>0</v>
      </c>
      <c r="B780" s="34"/>
      <c r="C780" s="34"/>
      <c r="D780" s="30"/>
      <c r="E780" s="30"/>
      <c r="F780" s="30"/>
      <c r="G780" s="30"/>
      <c r="H780" s="30"/>
      <c r="I780" s="30"/>
      <c r="J780" s="30"/>
      <c r="K780" s="30"/>
      <c r="L780" s="30"/>
      <c r="M780" s="30"/>
      <c r="N780" s="30"/>
      <c r="O780" s="30"/>
      <c r="P780" s="30"/>
      <c r="Q780" s="30"/>
      <c r="R780" s="30"/>
      <c r="S780" s="30"/>
      <c r="T780" s="30"/>
      <c r="U780" s="30"/>
      <c r="V780" s="30"/>
      <c r="W780" s="30"/>
      <c r="X780" s="32"/>
    </row>
    <row r="781" spans="1:24" x14ac:dyDescent="0.2">
      <c r="A781" s="34">
        <f t="shared" si="63"/>
        <v>0</v>
      </c>
      <c r="B781" s="34"/>
      <c r="C781" s="34"/>
      <c r="D781" s="30"/>
      <c r="E781" s="30"/>
      <c r="F781" s="30"/>
      <c r="G781" s="30"/>
      <c r="H781" s="30"/>
      <c r="I781" s="30"/>
      <c r="J781" s="30"/>
      <c r="K781" s="30"/>
      <c r="L781" s="30"/>
      <c r="M781" s="30"/>
      <c r="N781" s="30"/>
      <c r="O781" s="30"/>
      <c r="P781" s="30"/>
      <c r="Q781" s="30"/>
      <c r="R781" s="30"/>
      <c r="S781" s="30"/>
      <c r="T781" s="30"/>
      <c r="U781" s="30"/>
      <c r="V781" s="30"/>
      <c r="W781" s="30"/>
      <c r="X781" s="32"/>
    </row>
    <row r="782" spans="1:24" x14ac:dyDescent="0.2">
      <c r="A782" s="34">
        <f t="shared" si="63"/>
        <v>0</v>
      </c>
      <c r="B782" s="34"/>
      <c r="C782" s="34"/>
      <c r="D782" s="30"/>
      <c r="E782" s="30"/>
      <c r="F782" s="30"/>
      <c r="G782" s="30"/>
      <c r="H782" s="30"/>
      <c r="I782" s="30"/>
      <c r="J782" s="30"/>
      <c r="K782" s="30"/>
      <c r="L782" s="30"/>
      <c r="M782" s="30"/>
      <c r="N782" s="30"/>
      <c r="O782" s="30"/>
      <c r="P782" s="30"/>
      <c r="Q782" s="30"/>
      <c r="R782" s="30"/>
      <c r="S782" s="30"/>
      <c r="T782" s="30"/>
      <c r="U782" s="30"/>
      <c r="V782" s="30"/>
      <c r="W782" s="30"/>
      <c r="X782" s="32"/>
    </row>
    <row r="783" spans="1:24" x14ac:dyDescent="0.2">
      <c r="A783" s="34">
        <f t="shared" ref="A783:A846" si="64">IF(A782=0,0,IF(A782=" ","",IF(A782-1&gt;0,A782-1,0)))</f>
        <v>0</v>
      </c>
      <c r="B783" s="34"/>
      <c r="C783" s="34"/>
      <c r="D783" s="30"/>
      <c r="E783" s="30"/>
      <c r="F783" s="30"/>
      <c r="G783" s="30"/>
      <c r="H783" s="30"/>
      <c r="I783" s="30"/>
      <c r="J783" s="30"/>
      <c r="K783" s="30"/>
      <c r="L783" s="30"/>
      <c r="M783" s="30"/>
      <c r="N783" s="30"/>
      <c r="O783" s="30"/>
      <c r="P783" s="30"/>
      <c r="Q783" s="30"/>
      <c r="R783" s="30"/>
      <c r="S783" s="30"/>
      <c r="T783" s="30"/>
      <c r="U783" s="30"/>
      <c r="V783" s="30"/>
      <c r="W783" s="30"/>
      <c r="X783" s="32"/>
    </row>
    <row r="784" spans="1:24" x14ac:dyDescent="0.2">
      <c r="A784" s="34">
        <f t="shared" si="64"/>
        <v>0</v>
      </c>
      <c r="B784" s="34"/>
      <c r="C784" s="34"/>
      <c r="D784" s="30"/>
      <c r="E784" s="30"/>
      <c r="F784" s="30"/>
      <c r="G784" s="30"/>
      <c r="H784" s="30"/>
      <c r="I784" s="30"/>
      <c r="J784" s="30"/>
      <c r="K784" s="30"/>
      <c r="L784" s="30"/>
      <c r="M784" s="30"/>
      <c r="N784" s="30"/>
      <c r="O784" s="30"/>
      <c r="P784" s="30"/>
      <c r="Q784" s="30"/>
      <c r="R784" s="30"/>
      <c r="S784" s="30"/>
      <c r="T784" s="30"/>
      <c r="U784" s="30"/>
      <c r="V784" s="30"/>
      <c r="W784" s="30"/>
      <c r="X784" s="32"/>
    </row>
    <row r="785" spans="1:24" x14ac:dyDescent="0.2">
      <c r="A785" s="34">
        <f t="shared" si="64"/>
        <v>0</v>
      </c>
      <c r="B785" s="34"/>
      <c r="C785" s="34"/>
      <c r="D785" s="30"/>
      <c r="E785" s="30"/>
      <c r="F785" s="30"/>
      <c r="G785" s="30"/>
      <c r="H785" s="30"/>
      <c r="I785" s="30"/>
      <c r="J785" s="30"/>
      <c r="K785" s="30"/>
      <c r="L785" s="30"/>
      <c r="M785" s="30"/>
      <c r="N785" s="30"/>
      <c r="O785" s="30"/>
      <c r="P785" s="30"/>
      <c r="Q785" s="30"/>
      <c r="R785" s="30"/>
      <c r="S785" s="30"/>
      <c r="T785" s="30"/>
      <c r="U785" s="30"/>
      <c r="V785" s="30"/>
      <c r="W785" s="30"/>
      <c r="X785" s="32"/>
    </row>
    <row r="786" spans="1:24" x14ac:dyDescent="0.2">
      <c r="A786" s="34">
        <f t="shared" si="64"/>
        <v>0</v>
      </c>
      <c r="B786" s="34"/>
      <c r="C786" s="34"/>
      <c r="D786" s="30"/>
      <c r="E786" s="30"/>
      <c r="F786" s="30"/>
      <c r="G786" s="30"/>
      <c r="H786" s="30"/>
      <c r="I786" s="30"/>
      <c r="J786" s="30"/>
      <c r="K786" s="30"/>
      <c r="L786" s="30"/>
      <c r="M786" s="30"/>
      <c r="N786" s="30"/>
      <c r="O786" s="30"/>
      <c r="P786" s="30"/>
      <c r="Q786" s="30"/>
      <c r="R786" s="30"/>
      <c r="S786" s="30"/>
      <c r="T786" s="30"/>
      <c r="U786" s="30"/>
      <c r="V786" s="30"/>
      <c r="W786" s="30"/>
      <c r="X786" s="32"/>
    </row>
    <row r="787" spans="1:24" x14ac:dyDescent="0.2">
      <c r="A787" s="34">
        <f t="shared" si="64"/>
        <v>0</v>
      </c>
      <c r="B787" s="34"/>
      <c r="C787" s="34"/>
      <c r="D787" s="30"/>
      <c r="E787" s="30"/>
      <c r="F787" s="30"/>
      <c r="G787" s="30"/>
      <c r="H787" s="30"/>
      <c r="I787" s="30"/>
      <c r="J787" s="30"/>
      <c r="K787" s="30"/>
      <c r="L787" s="30"/>
      <c r="M787" s="30"/>
      <c r="N787" s="30"/>
      <c r="O787" s="30"/>
      <c r="P787" s="30"/>
      <c r="Q787" s="30"/>
      <c r="R787" s="30"/>
      <c r="S787" s="30"/>
      <c r="T787" s="30"/>
      <c r="U787" s="30"/>
      <c r="V787" s="30"/>
      <c r="W787" s="30"/>
      <c r="X787" s="32"/>
    </row>
    <row r="788" spans="1:24" x14ac:dyDescent="0.2">
      <c r="A788" s="34">
        <f t="shared" si="64"/>
        <v>0</v>
      </c>
      <c r="B788" s="34"/>
      <c r="C788" s="34"/>
      <c r="D788" s="30"/>
      <c r="E788" s="30"/>
      <c r="F788" s="30"/>
      <c r="G788" s="30"/>
      <c r="H788" s="30"/>
      <c r="I788" s="30"/>
      <c r="J788" s="30"/>
      <c r="K788" s="30"/>
      <c r="L788" s="30"/>
      <c r="M788" s="30"/>
      <c r="N788" s="30"/>
      <c r="O788" s="30"/>
      <c r="P788" s="30"/>
      <c r="Q788" s="30"/>
      <c r="R788" s="30"/>
      <c r="S788" s="30"/>
      <c r="T788" s="30"/>
      <c r="U788" s="30"/>
      <c r="V788" s="30"/>
      <c r="W788" s="30"/>
      <c r="X788" s="32"/>
    </row>
    <row r="789" spans="1:24" x14ac:dyDescent="0.2">
      <c r="A789" s="34">
        <f t="shared" si="64"/>
        <v>0</v>
      </c>
      <c r="B789" s="34"/>
      <c r="C789" s="34"/>
      <c r="D789" s="30"/>
      <c r="E789" s="30"/>
      <c r="F789" s="30"/>
      <c r="G789" s="30"/>
      <c r="H789" s="30"/>
      <c r="I789" s="30"/>
      <c r="J789" s="30"/>
      <c r="K789" s="30"/>
      <c r="L789" s="30"/>
      <c r="M789" s="30"/>
      <c r="N789" s="30"/>
      <c r="O789" s="30"/>
      <c r="P789" s="30"/>
      <c r="Q789" s="30"/>
      <c r="R789" s="30"/>
      <c r="S789" s="30"/>
      <c r="T789" s="30"/>
      <c r="U789" s="30"/>
      <c r="V789" s="30"/>
      <c r="W789" s="30"/>
      <c r="X789" s="32"/>
    </row>
    <row r="790" spans="1:24" x14ac:dyDescent="0.2">
      <c r="A790" s="34">
        <f t="shared" si="64"/>
        <v>0</v>
      </c>
      <c r="B790" s="34"/>
      <c r="C790" s="34"/>
      <c r="D790" s="30"/>
      <c r="E790" s="30"/>
      <c r="F790" s="30"/>
      <c r="G790" s="30"/>
      <c r="H790" s="30"/>
      <c r="I790" s="30"/>
      <c r="J790" s="30"/>
      <c r="K790" s="30"/>
      <c r="L790" s="30"/>
      <c r="M790" s="30"/>
      <c r="N790" s="30"/>
      <c r="O790" s="30"/>
      <c r="P790" s="30"/>
      <c r="Q790" s="30"/>
      <c r="R790" s="30"/>
      <c r="S790" s="30"/>
      <c r="T790" s="30"/>
      <c r="U790" s="30"/>
      <c r="V790" s="30"/>
      <c r="W790" s="30"/>
      <c r="X790" s="32"/>
    </row>
    <row r="791" spans="1:24" x14ac:dyDescent="0.2">
      <c r="A791" s="34">
        <f t="shared" si="64"/>
        <v>0</v>
      </c>
      <c r="B791" s="34"/>
      <c r="C791" s="34"/>
      <c r="D791" s="30"/>
      <c r="E791" s="30"/>
      <c r="F791" s="30"/>
      <c r="G791" s="30"/>
      <c r="H791" s="30"/>
      <c r="I791" s="30"/>
      <c r="J791" s="30"/>
      <c r="K791" s="30"/>
      <c r="L791" s="30"/>
      <c r="M791" s="30"/>
      <c r="N791" s="30"/>
      <c r="O791" s="30"/>
      <c r="P791" s="30"/>
      <c r="Q791" s="30"/>
      <c r="R791" s="30"/>
      <c r="S791" s="30"/>
      <c r="T791" s="30"/>
      <c r="U791" s="30"/>
      <c r="V791" s="30"/>
      <c r="W791" s="30"/>
      <c r="X791" s="32"/>
    </row>
    <row r="792" spans="1:24" x14ac:dyDescent="0.2">
      <c r="A792" s="34">
        <f t="shared" si="64"/>
        <v>0</v>
      </c>
      <c r="B792" s="34"/>
      <c r="C792" s="34"/>
      <c r="D792" s="30"/>
      <c r="E792" s="30"/>
      <c r="F792" s="30"/>
      <c r="G792" s="30"/>
      <c r="H792" s="30"/>
      <c r="I792" s="30"/>
      <c r="J792" s="30"/>
      <c r="K792" s="30"/>
      <c r="L792" s="30"/>
      <c r="M792" s="30"/>
      <c r="N792" s="30"/>
      <c r="O792" s="30"/>
      <c r="P792" s="30"/>
      <c r="Q792" s="30"/>
      <c r="R792" s="30"/>
      <c r="S792" s="30"/>
      <c r="T792" s="30"/>
      <c r="U792" s="30"/>
      <c r="V792" s="30"/>
      <c r="W792" s="30"/>
      <c r="X792" s="32"/>
    </row>
    <row r="793" spans="1:24" x14ac:dyDescent="0.2">
      <c r="A793" s="34">
        <f t="shared" si="64"/>
        <v>0</v>
      </c>
      <c r="B793" s="34"/>
      <c r="C793" s="34"/>
      <c r="D793" s="30"/>
      <c r="E793" s="30"/>
      <c r="F793" s="30"/>
      <c r="G793" s="30"/>
      <c r="H793" s="30"/>
      <c r="I793" s="30"/>
      <c r="J793" s="30"/>
      <c r="K793" s="30"/>
      <c r="L793" s="30"/>
      <c r="M793" s="30"/>
      <c r="N793" s="30"/>
      <c r="O793" s="30"/>
      <c r="P793" s="30"/>
      <c r="Q793" s="30"/>
      <c r="R793" s="30"/>
      <c r="S793" s="30"/>
      <c r="T793" s="30"/>
      <c r="U793" s="30"/>
      <c r="V793" s="30"/>
      <c r="W793" s="30"/>
      <c r="X793" s="32"/>
    </row>
    <row r="794" spans="1:24" x14ac:dyDescent="0.2">
      <c r="A794" s="34">
        <f t="shared" si="64"/>
        <v>0</v>
      </c>
      <c r="B794" s="34"/>
      <c r="C794" s="34"/>
      <c r="D794" s="30"/>
      <c r="E794" s="30"/>
      <c r="F794" s="30"/>
      <c r="G794" s="30"/>
      <c r="H794" s="30"/>
      <c r="I794" s="30"/>
      <c r="J794" s="30"/>
      <c r="K794" s="30"/>
      <c r="L794" s="30"/>
      <c r="M794" s="30"/>
      <c r="N794" s="30"/>
      <c r="O794" s="30"/>
      <c r="P794" s="30"/>
      <c r="Q794" s="30"/>
      <c r="R794" s="30"/>
      <c r="S794" s="30"/>
      <c r="T794" s="30"/>
      <c r="U794" s="30"/>
      <c r="V794" s="30"/>
      <c r="W794" s="30"/>
      <c r="X794" s="32"/>
    </row>
    <row r="795" spans="1:24" x14ac:dyDescent="0.2">
      <c r="A795" s="34">
        <f t="shared" si="64"/>
        <v>0</v>
      </c>
      <c r="B795" s="34"/>
      <c r="C795" s="34"/>
      <c r="D795" s="30"/>
      <c r="E795" s="30"/>
      <c r="F795" s="30"/>
      <c r="G795" s="30"/>
      <c r="H795" s="30"/>
      <c r="I795" s="30"/>
      <c r="J795" s="30"/>
      <c r="K795" s="30"/>
      <c r="L795" s="30"/>
      <c r="M795" s="30"/>
      <c r="N795" s="30"/>
      <c r="O795" s="30"/>
      <c r="P795" s="30"/>
      <c r="Q795" s="30"/>
      <c r="R795" s="30"/>
      <c r="S795" s="30"/>
      <c r="T795" s="30"/>
      <c r="U795" s="30"/>
      <c r="V795" s="30"/>
      <c r="W795" s="30"/>
      <c r="X795" s="32"/>
    </row>
    <row r="796" spans="1:24" x14ac:dyDescent="0.2">
      <c r="A796" s="34">
        <f t="shared" si="64"/>
        <v>0</v>
      </c>
      <c r="B796" s="34"/>
      <c r="C796" s="34"/>
      <c r="D796" s="30"/>
      <c r="E796" s="30"/>
      <c r="F796" s="30"/>
      <c r="G796" s="30"/>
      <c r="H796" s="30"/>
      <c r="I796" s="30"/>
      <c r="J796" s="30"/>
      <c r="K796" s="30"/>
      <c r="L796" s="30"/>
      <c r="M796" s="30"/>
      <c r="N796" s="30"/>
      <c r="O796" s="30"/>
      <c r="P796" s="30"/>
      <c r="Q796" s="30"/>
      <c r="R796" s="30"/>
      <c r="S796" s="30"/>
      <c r="T796" s="30"/>
      <c r="U796" s="30"/>
      <c r="V796" s="30"/>
      <c r="W796" s="30"/>
      <c r="X796" s="32"/>
    </row>
    <row r="797" spans="1:24" x14ac:dyDescent="0.2">
      <c r="A797" s="34">
        <f t="shared" si="64"/>
        <v>0</v>
      </c>
      <c r="B797" s="34"/>
      <c r="C797" s="34"/>
      <c r="D797" s="30"/>
      <c r="E797" s="30"/>
      <c r="F797" s="30"/>
      <c r="G797" s="30"/>
      <c r="H797" s="30"/>
      <c r="I797" s="30"/>
      <c r="J797" s="30"/>
      <c r="K797" s="30"/>
      <c r="L797" s="30"/>
      <c r="M797" s="30"/>
      <c r="N797" s="30"/>
      <c r="O797" s="30"/>
      <c r="P797" s="30"/>
      <c r="Q797" s="30"/>
      <c r="R797" s="30"/>
      <c r="S797" s="30"/>
      <c r="T797" s="30"/>
      <c r="U797" s="30"/>
      <c r="V797" s="30"/>
      <c r="W797" s="30"/>
      <c r="X797" s="32"/>
    </row>
    <row r="798" spans="1:24" x14ac:dyDescent="0.2">
      <c r="A798" s="34">
        <f t="shared" si="64"/>
        <v>0</v>
      </c>
      <c r="B798" s="34"/>
      <c r="C798" s="34"/>
      <c r="D798" s="30"/>
      <c r="E798" s="30"/>
      <c r="F798" s="30"/>
      <c r="G798" s="30"/>
      <c r="H798" s="30"/>
      <c r="I798" s="30"/>
      <c r="J798" s="30"/>
      <c r="K798" s="30"/>
      <c r="L798" s="30"/>
      <c r="M798" s="30"/>
      <c r="N798" s="30"/>
      <c r="O798" s="30"/>
      <c r="P798" s="30"/>
      <c r="Q798" s="30"/>
      <c r="R798" s="30"/>
      <c r="S798" s="30"/>
      <c r="T798" s="30"/>
      <c r="U798" s="30"/>
      <c r="V798" s="30"/>
      <c r="W798" s="30"/>
      <c r="X798" s="32"/>
    </row>
    <row r="799" spans="1:24" x14ac:dyDescent="0.2">
      <c r="A799" s="34">
        <f t="shared" si="64"/>
        <v>0</v>
      </c>
      <c r="B799" s="34"/>
      <c r="C799" s="34"/>
      <c r="D799" s="30"/>
      <c r="E799" s="30"/>
      <c r="F799" s="30"/>
      <c r="G799" s="30"/>
      <c r="H799" s="30"/>
      <c r="I799" s="30"/>
      <c r="J799" s="30"/>
      <c r="K799" s="30"/>
      <c r="L799" s="30"/>
      <c r="M799" s="30"/>
      <c r="N799" s="30"/>
      <c r="O799" s="30"/>
      <c r="P799" s="30"/>
      <c r="Q799" s="30"/>
      <c r="R799" s="30"/>
      <c r="S799" s="30"/>
      <c r="T799" s="30"/>
      <c r="U799" s="30"/>
      <c r="V799" s="30"/>
      <c r="W799" s="30"/>
      <c r="X799" s="32"/>
    </row>
    <row r="800" spans="1:24" x14ac:dyDescent="0.2">
      <c r="A800" s="34">
        <f t="shared" si="64"/>
        <v>0</v>
      </c>
      <c r="B800" s="34"/>
      <c r="C800" s="34"/>
      <c r="D800" s="30"/>
      <c r="E800" s="30"/>
      <c r="F800" s="30"/>
      <c r="G800" s="30"/>
      <c r="H800" s="30"/>
      <c r="I800" s="30"/>
      <c r="J800" s="30"/>
      <c r="K800" s="30"/>
      <c r="L800" s="30"/>
      <c r="M800" s="30"/>
      <c r="N800" s="30"/>
      <c r="O800" s="30"/>
      <c r="P800" s="30"/>
      <c r="Q800" s="30"/>
      <c r="R800" s="30"/>
      <c r="S800" s="30"/>
      <c r="T800" s="30"/>
      <c r="U800" s="30"/>
      <c r="V800" s="30"/>
      <c r="W800" s="30"/>
      <c r="X800" s="32"/>
    </row>
    <row r="801" spans="1:24" x14ac:dyDescent="0.2">
      <c r="A801" s="34">
        <f t="shared" si="64"/>
        <v>0</v>
      </c>
      <c r="B801" s="34"/>
      <c r="C801" s="34"/>
      <c r="D801" s="30"/>
      <c r="E801" s="30"/>
      <c r="F801" s="30"/>
      <c r="G801" s="30"/>
      <c r="H801" s="30"/>
      <c r="I801" s="30"/>
      <c r="J801" s="30"/>
      <c r="K801" s="30"/>
      <c r="L801" s="30"/>
      <c r="M801" s="30"/>
      <c r="N801" s="30"/>
      <c r="O801" s="30"/>
      <c r="P801" s="30"/>
      <c r="Q801" s="30"/>
      <c r="R801" s="30"/>
      <c r="S801" s="30"/>
      <c r="T801" s="30"/>
      <c r="U801" s="30"/>
      <c r="V801" s="30"/>
      <c r="W801" s="30"/>
      <c r="X801" s="32"/>
    </row>
    <row r="802" spans="1:24" x14ac:dyDescent="0.2">
      <c r="A802" s="34">
        <f t="shared" si="64"/>
        <v>0</v>
      </c>
      <c r="B802" s="34"/>
      <c r="C802" s="34"/>
      <c r="D802" s="30"/>
      <c r="E802" s="30"/>
      <c r="F802" s="30"/>
      <c r="G802" s="30"/>
      <c r="H802" s="30"/>
      <c r="I802" s="30"/>
      <c r="J802" s="30"/>
      <c r="K802" s="30"/>
      <c r="L802" s="30"/>
      <c r="M802" s="30"/>
      <c r="N802" s="30"/>
      <c r="O802" s="30"/>
      <c r="P802" s="30"/>
      <c r="Q802" s="30"/>
      <c r="R802" s="30"/>
      <c r="S802" s="30"/>
      <c r="T802" s="30"/>
      <c r="U802" s="30"/>
      <c r="V802" s="30"/>
      <c r="W802" s="30"/>
      <c r="X802" s="32"/>
    </row>
    <row r="803" spans="1:24" x14ac:dyDescent="0.2">
      <c r="A803" s="34">
        <f t="shared" si="64"/>
        <v>0</v>
      </c>
      <c r="B803" s="34"/>
      <c r="C803" s="34"/>
      <c r="D803" s="30"/>
      <c r="E803" s="30"/>
      <c r="F803" s="30"/>
      <c r="G803" s="30"/>
      <c r="H803" s="30"/>
      <c r="I803" s="30"/>
      <c r="J803" s="30"/>
      <c r="K803" s="30"/>
      <c r="L803" s="30"/>
      <c r="M803" s="30"/>
      <c r="N803" s="30"/>
      <c r="O803" s="30"/>
      <c r="P803" s="30"/>
      <c r="Q803" s="30"/>
      <c r="R803" s="30"/>
      <c r="S803" s="30"/>
      <c r="T803" s="30"/>
      <c r="U803" s="30"/>
      <c r="V803" s="30"/>
      <c r="W803" s="30"/>
      <c r="X803" s="32"/>
    </row>
    <row r="804" spans="1:24" x14ac:dyDescent="0.2">
      <c r="A804" s="34">
        <f t="shared" si="64"/>
        <v>0</v>
      </c>
      <c r="B804" s="34"/>
      <c r="C804" s="34"/>
      <c r="D804" s="30"/>
      <c r="E804" s="30"/>
      <c r="F804" s="30"/>
      <c r="G804" s="30"/>
      <c r="H804" s="30"/>
      <c r="I804" s="30"/>
      <c r="J804" s="30"/>
      <c r="K804" s="30"/>
      <c r="L804" s="30"/>
      <c r="M804" s="30"/>
      <c r="N804" s="30"/>
      <c r="O804" s="30"/>
      <c r="P804" s="30"/>
      <c r="Q804" s="30"/>
      <c r="R804" s="30"/>
      <c r="S804" s="30"/>
      <c r="T804" s="30"/>
      <c r="U804" s="30"/>
      <c r="V804" s="30"/>
      <c r="W804" s="30"/>
      <c r="X804" s="32"/>
    </row>
    <row r="805" spans="1:24" x14ac:dyDescent="0.2">
      <c r="A805" s="34">
        <f t="shared" si="64"/>
        <v>0</v>
      </c>
      <c r="B805" s="34"/>
      <c r="C805" s="34"/>
      <c r="D805" s="30"/>
      <c r="E805" s="30"/>
      <c r="F805" s="30"/>
      <c r="G805" s="30"/>
      <c r="H805" s="30"/>
      <c r="I805" s="30"/>
      <c r="J805" s="30"/>
      <c r="K805" s="30"/>
      <c r="L805" s="30"/>
      <c r="M805" s="30"/>
      <c r="N805" s="30"/>
      <c r="O805" s="30"/>
      <c r="P805" s="30"/>
      <c r="Q805" s="30"/>
      <c r="R805" s="30"/>
      <c r="S805" s="30"/>
      <c r="T805" s="30"/>
      <c r="U805" s="30"/>
      <c r="V805" s="30"/>
      <c r="W805" s="30"/>
      <c r="X805" s="32"/>
    </row>
    <row r="806" spans="1:24" x14ac:dyDescent="0.2">
      <c r="A806" s="34">
        <f t="shared" si="64"/>
        <v>0</v>
      </c>
      <c r="B806" s="34"/>
      <c r="C806" s="34"/>
      <c r="D806" s="30"/>
      <c r="E806" s="30"/>
      <c r="F806" s="30"/>
      <c r="G806" s="30"/>
      <c r="H806" s="30"/>
      <c r="I806" s="30"/>
      <c r="J806" s="30"/>
      <c r="K806" s="30"/>
      <c r="L806" s="30"/>
      <c r="M806" s="30"/>
      <c r="N806" s="30"/>
      <c r="O806" s="30"/>
      <c r="P806" s="30"/>
      <c r="Q806" s="30"/>
      <c r="R806" s="30"/>
      <c r="S806" s="30"/>
      <c r="T806" s="30"/>
      <c r="U806" s="30"/>
      <c r="V806" s="30"/>
      <c r="W806" s="30"/>
      <c r="X806" s="32"/>
    </row>
    <row r="807" spans="1:24" x14ac:dyDescent="0.2">
      <c r="A807" s="34">
        <f t="shared" si="64"/>
        <v>0</v>
      </c>
      <c r="B807" s="34"/>
      <c r="C807" s="34"/>
      <c r="D807" s="30"/>
      <c r="E807" s="30"/>
      <c r="F807" s="30"/>
      <c r="G807" s="30"/>
      <c r="H807" s="30"/>
      <c r="I807" s="30"/>
      <c r="J807" s="30"/>
      <c r="K807" s="30"/>
      <c r="L807" s="30"/>
      <c r="M807" s="30"/>
      <c r="N807" s="30"/>
      <c r="O807" s="30"/>
      <c r="P807" s="30"/>
      <c r="Q807" s="30"/>
      <c r="R807" s="30"/>
      <c r="S807" s="30"/>
      <c r="T807" s="30"/>
      <c r="U807" s="30"/>
      <c r="V807" s="30"/>
      <c r="W807" s="30"/>
      <c r="X807" s="32"/>
    </row>
    <row r="808" spans="1:24" x14ac:dyDescent="0.2">
      <c r="A808" s="34">
        <f t="shared" si="64"/>
        <v>0</v>
      </c>
      <c r="B808" s="34"/>
      <c r="C808" s="34"/>
      <c r="D808" s="30"/>
      <c r="E808" s="30"/>
      <c r="F808" s="30"/>
      <c r="G808" s="30"/>
      <c r="H808" s="30"/>
      <c r="I808" s="30"/>
      <c r="J808" s="30"/>
      <c r="K808" s="30"/>
      <c r="L808" s="30"/>
      <c r="M808" s="30"/>
      <c r="N808" s="30"/>
      <c r="O808" s="30"/>
      <c r="P808" s="30"/>
      <c r="Q808" s="30"/>
      <c r="R808" s="30"/>
      <c r="S808" s="30"/>
      <c r="T808" s="30"/>
      <c r="U808" s="30"/>
      <c r="V808" s="30"/>
      <c r="W808" s="30"/>
      <c r="X808" s="32"/>
    </row>
    <row r="809" spans="1:24" x14ac:dyDescent="0.2">
      <c r="A809" s="34">
        <f t="shared" si="64"/>
        <v>0</v>
      </c>
      <c r="B809" s="34"/>
      <c r="C809" s="34"/>
      <c r="D809" s="30"/>
      <c r="E809" s="30"/>
      <c r="F809" s="30"/>
      <c r="G809" s="30"/>
      <c r="H809" s="30"/>
      <c r="I809" s="30"/>
      <c r="J809" s="30"/>
      <c r="K809" s="30"/>
      <c r="L809" s="30"/>
      <c r="M809" s="30"/>
      <c r="N809" s="30"/>
      <c r="O809" s="30"/>
      <c r="P809" s="30"/>
      <c r="Q809" s="30"/>
      <c r="R809" s="30"/>
      <c r="S809" s="30"/>
      <c r="T809" s="30"/>
      <c r="U809" s="30"/>
      <c r="V809" s="30"/>
      <c r="W809" s="30"/>
      <c r="X809" s="32"/>
    </row>
    <row r="810" spans="1:24" x14ac:dyDescent="0.2">
      <c r="A810" s="34">
        <f t="shared" si="64"/>
        <v>0</v>
      </c>
      <c r="B810" s="34"/>
      <c r="C810" s="34"/>
      <c r="D810" s="30"/>
      <c r="E810" s="30"/>
      <c r="F810" s="30"/>
      <c r="G810" s="30"/>
      <c r="H810" s="30"/>
      <c r="I810" s="30"/>
      <c r="J810" s="30"/>
      <c r="K810" s="30"/>
      <c r="L810" s="30"/>
      <c r="M810" s="30"/>
      <c r="N810" s="30"/>
      <c r="O810" s="30"/>
      <c r="P810" s="30"/>
      <c r="Q810" s="30"/>
      <c r="R810" s="30"/>
      <c r="S810" s="30"/>
      <c r="T810" s="30"/>
      <c r="U810" s="30"/>
      <c r="V810" s="30"/>
      <c r="W810" s="30"/>
      <c r="X810" s="32"/>
    </row>
    <row r="811" spans="1:24" x14ac:dyDescent="0.2">
      <c r="A811" s="34">
        <f t="shared" si="64"/>
        <v>0</v>
      </c>
      <c r="B811" s="34"/>
      <c r="C811" s="34"/>
      <c r="D811" s="30"/>
      <c r="E811" s="30"/>
      <c r="F811" s="30"/>
      <c r="G811" s="30"/>
      <c r="H811" s="30"/>
      <c r="I811" s="30"/>
      <c r="J811" s="30"/>
      <c r="K811" s="30"/>
      <c r="L811" s="30"/>
      <c r="M811" s="30"/>
      <c r="N811" s="30"/>
      <c r="O811" s="30"/>
      <c r="P811" s="30"/>
      <c r="Q811" s="30"/>
      <c r="R811" s="30"/>
      <c r="S811" s="30"/>
      <c r="T811" s="30"/>
      <c r="U811" s="30"/>
      <c r="V811" s="30"/>
      <c r="W811" s="30"/>
      <c r="X811" s="32"/>
    </row>
    <row r="812" spans="1:24" x14ac:dyDescent="0.2">
      <c r="A812" s="34">
        <f t="shared" si="64"/>
        <v>0</v>
      </c>
      <c r="B812" s="34"/>
      <c r="C812" s="34"/>
      <c r="D812" s="30"/>
      <c r="E812" s="30"/>
      <c r="F812" s="30"/>
      <c r="G812" s="30"/>
      <c r="H812" s="30"/>
      <c r="I812" s="30"/>
      <c r="J812" s="30"/>
      <c r="K812" s="30"/>
      <c r="L812" s="30"/>
      <c r="M812" s="30"/>
      <c r="N812" s="30"/>
      <c r="O812" s="30"/>
      <c r="P812" s="30"/>
      <c r="Q812" s="30"/>
      <c r="R812" s="30"/>
      <c r="S812" s="30"/>
      <c r="T812" s="30"/>
      <c r="U812" s="30"/>
      <c r="V812" s="30"/>
      <c r="W812" s="30"/>
      <c r="X812" s="32"/>
    </row>
    <row r="813" spans="1:24" x14ac:dyDescent="0.2">
      <c r="A813" s="34">
        <f t="shared" si="64"/>
        <v>0</v>
      </c>
      <c r="B813" s="34"/>
      <c r="C813" s="34"/>
      <c r="D813" s="30"/>
      <c r="E813" s="30"/>
      <c r="F813" s="30"/>
      <c r="G813" s="30"/>
      <c r="H813" s="30"/>
      <c r="I813" s="30"/>
      <c r="J813" s="30"/>
      <c r="K813" s="30"/>
      <c r="L813" s="30"/>
      <c r="M813" s="30"/>
      <c r="N813" s="30"/>
      <c r="O813" s="30"/>
      <c r="P813" s="30"/>
      <c r="Q813" s="30"/>
      <c r="R813" s="30"/>
      <c r="S813" s="30"/>
      <c r="T813" s="30"/>
      <c r="U813" s="30"/>
      <c r="V813" s="30"/>
      <c r="W813" s="30"/>
      <c r="X813" s="32"/>
    </row>
    <row r="814" spans="1:24" x14ac:dyDescent="0.2">
      <c r="A814" s="34">
        <f t="shared" si="64"/>
        <v>0</v>
      </c>
      <c r="B814" s="34"/>
      <c r="C814" s="34"/>
      <c r="D814" s="30"/>
      <c r="E814" s="30"/>
      <c r="F814" s="30"/>
      <c r="G814" s="30"/>
      <c r="H814" s="30"/>
      <c r="I814" s="30"/>
      <c r="J814" s="30"/>
      <c r="K814" s="30"/>
      <c r="L814" s="30"/>
      <c r="M814" s="30"/>
      <c r="N814" s="30"/>
      <c r="O814" s="30"/>
      <c r="P814" s="30"/>
      <c r="Q814" s="30"/>
      <c r="R814" s="30"/>
      <c r="S814" s="30"/>
      <c r="T814" s="30"/>
      <c r="U814" s="30"/>
      <c r="V814" s="30"/>
      <c r="W814" s="30"/>
      <c r="X814" s="32"/>
    </row>
    <row r="815" spans="1:24" x14ac:dyDescent="0.2">
      <c r="A815" s="34">
        <f t="shared" si="64"/>
        <v>0</v>
      </c>
      <c r="B815" s="34"/>
      <c r="C815" s="34"/>
      <c r="D815" s="30"/>
      <c r="E815" s="30"/>
      <c r="F815" s="30"/>
      <c r="G815" s="30"/>
      <c r="H815" s="30"/>
      <c r="I815" s="30"/>
      <c r="J815" s="30"/>
      <c r="K815" s="30"/>
      <c r="L815" s="30"/>
      <c r="M815" s="30"/>
      <c r="N815" s="30"/>
      <c r="O815" s="30"/>
      <c r="P815" s="30"/>
      <c r="Q815" s="30"/>
      <c r="R815" s="30"/>
      <c r="S815" s="30"/>
      <c r="T815" s="30"/>
      <c r="U815" s="30"/>
      <c r="V815" s="30"/>
      <c r="W815" s="30"/>
      <c r="X815" s="32"/>
    </row>
    <row r="816" spans="1:24" x14ac:dyDescent="0.2">
      <c r="A816" s="34">
        <f t="shared" si="64"/>
        <v>0</v>
      </c>
      <c r="B816" s="34"/>
      <c r="C816" s="34"/>
      <c r="D816" s="30"/>
      <c r="E816" s="30"/>
      <c r="F816" s="30"/>
      <c r="G816" s="30"/>
      <c r="H816" s="30"/>
      <c r="I816" s="30"/>
      <c r="J816" s="30"/>
      <c r="K816" s="30"/>
      <c r="L816" s="30"/>
      <c r="M816" s="30"/>
      <c r="N816" s="30"/>
      <c r="O816" s="30"/>
      <c r="P816" s="30"/>
      <c r="Q816" s="30"/>
      <c r="R816" s="30"/>
      <c r="S816" s="30"/>
      <c r="T816" s="30"/>
      <c r="U816" s="30"/>
      <c r="V816" s="30"/>
      <c r="W816" s="30"/>
      <c r="X816" s="32"/>
    </row>
    <row r="817" spans="1:24" x14ac:dyDescent="0.2">
      <c r="A817" s="34">
        <f t="shared" si="64"/>
        <v>0</v>
      </c>
      <c r="B817" s="34"/>
      <c r="C817" s="34"/>
      <c r="D817" s="30"/>
      <c r="E817" s="30"/>
      <c r="F817" s="30"/>
      <c r="G817" s="30"/>
      <c r="H817" s="30"/>
      <c r="I817" s="30"/>
      <c r="J817" s="30"/>
      <c r="K817" s="30"/>
      <c r="L817" s="30"/>
      <c r="M817" s="30"/>
      <c r="N817" s="30"/>
      <c r="O817" s="30"/>
      <c r="P817" s="30"/>
      <c r="Q817" s="30"/>
      <c r="R817" s="30"/>
      <c r="S817" s="30"/>
      <c r="T817" s="30"/>
      <c r="U817" s="30"/>
      <c r="V817" s="30"/>
      <c r="W817" s="30"/>
      <c r="X817" s="32"/>
    </row>
    <row r="818" spans="1:24" x14ac:dyDescent="0.2">
      <c r="A818" s="34">
        <f t="shared" si="64"/>
        <v>0</v>
      </c>
      <c r="B818" s="34"/>
      <c r="C818" s="34"/>
      <c r="D818" s="30"/>
      <c r="E818" s="30"/>
      <c r="F818" s="30"/>
      <c r="G818" s="30"/>
      <c r="H818" s="30"/>
      <c r="I818" s="30"/>
      <c r="J818" s="30"/>
      <c r="K818" s="30"/>
      <c r="L818" s="30"/>
      <c r="M818" s="30"/>
      <c r="N818" s="30"/>
      <c r="O818" s="30"/>
      <c r="P818" s="30"/>
      <c r="Q818" s="30"/>
      <c r="R818" s="30"/>
      <c r="S818" s="30"/>
      <c r="T818" s="30"/>
      <c r="U818" s="30"/>
      <c r="V818" s="30"/>
      <c r="W818" s="30"/>
      <c r="X818" s="32"/>
    </row>
    <row r="819" spans="1:24" x14ac:dyDescent="0.2">
      <c r="A819" s="34">
        <f t="shared" si="64"/>
        <v>0</v>
      </c>
      <c r="B819" s="34"/>
      <c r="C819" s="34"/>
      <c r="D819" s="30"/>
      <c r="E819" s="30"/>
      <c r="F819" s="30"/>
      <c r="G819" s="30"/>
      <c r="H819" s="30"/>
      <c r="I819" s="30"/>
      <c r="J819" s="30"/>
      <c r="K819" s="30"/>
      <c r="L819" s="30"/>
      <c r="M819" s="30"/>
      <c r="N819" s="30"/>
      <c r="O819" s="30"/>
      <c r="P819" s="30"/>
      <c r="Q819" s="30"/>
      <c r="R819" s="30"/>
      <c r="S819" s="30"/>
      <c r="T819" s="30"/>
      <c r="U819" s="30"/>
      <c r="V819" s="30"/>
      <c r="W819" s="30"/>
      <c r="X819" s="32"/>
    </row>
    <row r="820" spans="1:24" x14ac:dyDescent="0.2">
      <c r="A820" s="34">
        <f t="shared" si="64"/>
        <v>0</v>
      </c>
      <c r="B820" s="34"/>
      <c r="C820" s="34"/>
      <c r="D820" s="30"/>
      <c r="E820" s="30"/>
      <c r="F820" s="30"/>
      <c r="G820" s="30"/>
      <c r="H820" s="30"/>
      <c r="I820" s="30"/>
      <c r="J820" s="30"/>
      <c r="K820" s="30"/>
      <c r="L820" s="30"/>
      <c r="M820" s="30"/>
      <c r="N820" s="30"/>
      <c r="O820" s="30"/>
      <c r="P820" s="30"/>
      <c r="Q820" s="30"/>
      <c r="R820" s="30"/>
      <c r="S820" s="30"/>
      <c r="T820" s="30"/>
      <c r="U820" s="30"/>
      <c r="V820" s="30"/>
      <c r="W820" s="30"/>
      <c r="X820" s="32"/>
    </row>
    <row r="821" spans="1:24" x14ac:dyDescent="0.2">
      <c r="A821" s="34">
        <f t="shared" si="64"/>
        <v>0</v>
      </c>
      <c r="B821" s="34"/>
      <c r="C821" s="34"/>
      <c r="D821" s="30"/>
      <c r="E821" s="30"/>
      <c r="F821" s="30"/>
      <c r="G821" s="30"/>
      <c r="H821" s="30"/>
      <c r="I821" s="30"/>
      <c r="J821" s="30"/>
      <c r="K821" s="30"/>
      <c r="L821" s="30"/>
      <c r="M821" s="30"/>
      <c r="N821" s="30"/>
      <c r="O821" s="30"/>
      <c r="P821" s="30"/>
      <c r="Q821" s="30"/>
      <c r="R821" s="30"/>
      <c r="S821" s="30"/>
      <c r="T821" s="30"/>
      <c r="U821" s="30"/>
      <c r="V821" s="30"/>
      <c r="W821" s="30"/>
      <c r="X821" s="32"/>
    </row>
    <row r="822" spans="1:24" x14ac:dyDescent="0.2">
      <c r="A822" s="34">
        <f t="shared" si="64"/>
        <v>0</v>
      </c>
      <c r="B822" s="34"/>
      <c r="C822" s="34"/>
      <c r="D822" s="30"/>
      <c r="E822" s="30"/>
      <c r="F822" s="30"/>
      <c r="G822" s="30"/>
      <c r="H822" s="30"/>
      <c r="I822" s="30"/>
      <c r="J822" s="30"/>
      <c r="K822" s="30"/>
      <c r="L822" s="30"/>
      <c r="M822" s="30"/>
      <c r="N822" s="30"/>
      <c r="O822" s="30"/>
      <c r="P822" s="30"/>
      <c r="Q822" s="30"/>
      <c r="R822" s="30"/>
      <c r="S822" s="30"/>
      <c r="T822" s="30"/>
      <c r="U822" s="30"/>
      <c r="V822" s="30"/>
      <c r="W822" s="30"/>
      <c r="X822" s="32"/>
    </row>
    <row r="823" spans="1:24" x14ac:dyDescent="0.2">
      <c r="A823" s="34">
        <f t="shared" si="64"/>
        <v>0</v>
      </c>
      <c r="B823" s="34"/>
      <c r="C823" s="34"/>
      <c r="D823" s="30"/>
      <c r="E823" s="30"/>
      <c r="F823" s="30"/>
      <c r="G823" s="30"/>
      <c r="H823" s="30"/>
      <c r="I823" s="30"/>
      <c r="J823" s="30"/>
      <c r="K823" s="30"/>
      <c r="L823" s="30"/>
      <c r="M823" s="30"/>
      <c r="N823" s="30"/>
      <c r="O823" s="30"/>
      <c r="P823" s="30"/>
      <c r="Q823" s="30"/>
      <c r="R823" s="30"/>
      <c r="S823" s="30"/>
      <c r="T823" s="30"/>
      <c r="U823" s="30"/>
      <c r="V823" s="30"/>
      <c r="W823" s="30"/>
      <c r="X823" s="32"/>
    </row>
    <row r="824" spans="1:24" x14ac:dyDescent="0.2">
      <c r="A824" s="34">
        <f t="shared" si="64"/>
        <v>0</v>
      </c>
      <c r="B824" s="34"/>
      <c r="C824" s="34"/>
      <c r="D824" s="30"/>
      <c r="E824" s="30"/>
      <c r="F824" s="30"/>
      <c r="G824" s="30"/>
      <c r="H824" s="30"/>
      <c r="I824" s="30"/>
      <c r="J824" s="30"/>
      <c r="K824" s="30"/>
      <c r="L824" s="30"/>
      <c r="M824" s="30"/>
      <c r="N824" s="30"/>
      <c r="O824" s="30"/>
      <c r="P824" s="30"/>
      <c r="Q824" s="30"/>
      <c r="R824" s="30"/>
      <c r="S824" s="30"/>
      <c r="T824" s="30"/>
      <c r="U824" s="30"/>
      <c r="V824" s="30"/>
      <c r="W824" s="30"/>
      <c r="X824" s="32"/>
    </row>
    <row r="825" spans="1:24" x14ac:dyDescent="0.2">
      <c r="A825" s="34">
        <f t="shared" si="64"/>
        <v>0</v>
      </c>
      <c r="B825" s="34"/>
      <c r="C825" s="34"/>
      <c r="D825" s="30"/>
      <c r="E825" s="30"/>
      <c r="F825" s="30"/>
      <c r="G825" s="30"/>
      <c r="H825" s="30"/>
      <c r="I825" s="30"/>
      <c r="J825" s="30"/>
      <c r="K825" s="30"/>
      <c r="L825" s="30"/>
      <c r="M825" s="30"/>
      <c r="N825" s="30"/>
      <c r="O825" s="30"/>
      <c r="P825" s="30"/>
      <c r="Q825" s="30"/>
      <c r="R825" s="30"/>
      <c r="S825" s="30"/>
      <c r="T825" s="30"/>
      <c r="U825" s="30"/>
      <c r="V825" s="30"/>
      <c r="W825" s="30"/>
      <c r="X825" s="32"/>
    </row>
    <row r="826" spans="1:24" x14ac:dyDescent="0.2">
      <c r="A826" s="34">
        <f t="shared" si="64"/>
        <v>0</v>
      </c>
      <c r="B826" s="34"/>
      <c r="C826" s="34"/>
      <c r="D826" s="30"/>
      <c r="E826" s="30"/>
      <c r="F826" s="30"/>
      <c r="G826" s="30"/>
      <c r="H826" s="30"/>
      <c r="I826" s="30"/>
      <c r="J826" s="30"/>
      <c r="K826" s="30"/>
      <c r="L826" s="30"/>
      <c r="M826" s="30"/>
      <c r="N826" s="30"/>
      <c r="O826" s="30"/>
      <c r="P826" s="30"/>
      <c r="Q826" s="30"/>
      <c r="R826" s="30"/>
      <c r="S826" s="30"/>
      <c r="T826" s="30"/>
      <c r="U826" s="30"/>
      <c r="V826" s="30"/>
      <c r="W826" s="30"/>
      <c r="X826" s="32"/>
    </row>
    <row r="827" spans="1:24" x14ac:dyDescent="0.2">
      <c r="A827" s="34">
        <f t="shared" si="64"/>
        <v>0</v>
      </c>
      <c r="B827" s="34"/>
      <c r="C827" s="34"/>
      <c r="D827" s="30"/>
      <c r="E827" s="30"/>
      <c r="F827" s="30"/>
      <c r="G827" s="30"/>
      <c r="H827" s="30"/>
      <c r="I827" s="30"/>
      <c r="J827" s="30"/>
      <c r="K827" s="30"/>
      <c r="L827" s="30"/>
      <c r="M827" s="30"/>
      <c r="N827" s="30"/>
      <c r="O827" s="30"/>
      <c r="P827" s="30"/>
      <c r="Q827" s="30"/>
      <c r="R827" s="30"/>
      <c r="S827" s="30"/>
      <c r="T827" s="30"/>
      <c r="U827" s="30"/>
      <c r="V827" s="30"/>
      <c r="W827" s="30"/>
      <c r="X827" s="32"/>
    </row>
    <row r="828" spans="1:24" x14ac:dyDescent="0.2">
      <c r="A828" s="34">
        <f t="shared" si="64"/>
        <v>0</v>
      </c>
      <c r="B828" s="34"/>
      <c r="C828" s="34"/>
      <c r="D828" s="30"/>
      <c r="E828" s="30"/>
      <c r="F828" s="30"/>
      <c r="G828" s="30"/>
      <c r="H828" s="30"/>
      <c r="I828" s="30"/>
      <c r="J828" s="30"/>
      <c r="K828" s="30"/>
      <c r="L828" s="30"/>
      <c r="M828" s="30"/>
      <c r="N828" s="30"/>
      <c r="O828" s="30"/>
      <c r="P828" s="30"/>
      <c r="Q828" s="30"/>
      <c r="R828" s="30"/>
      <c r="S828" s="30"/>
      <c r="T828" s="30"/>
      <c r="U828" s="30"/>
      <c r="V828" s="30"/>
      <c r="W828" s="30"/>
      <c r="X828" s="32"/>
    </row>
    <row r="829" spans="1:24" x14ac:dyDescent="0.2">
      <c r="A829" s="34">
        <f t="shared" si="64"/>
        <v>0</v>
      </c>
      <c r="B829" s="34"/>
      <c r="C829" s="34"/>
      <c r="D829" s="30"/>
      <c r="E829" s="30"/>
      <c r="F829" s="30"/>
      <c r="G829" s="30"/>
      <c r="H829" s="30"/>
      <c r="I829" s="30"/>
      <c r="J829" s="30"/>
      <c r="K829" s="30"/>
      <c r="L829" s="30"/>
      <c r="M829" s="30"/>
      <c r="N829" s="30"/>
      <c r="O829" s="30"/>
      <c r="P829" s="30"/>
      <c r="Q829" s="30"/>
      <c r="R829" s="30"/>
      <c r="S829" s="30"/>
      <c r="T829" s="30"/>
      <c r="U829" s="30"/>
      <c r="V829" s="30"/>
      <c r="W829" s="30"/>
      <c r="X829" s="32"/>
    </row>
    <row r="830" spans="1:24" x14ac:dyDescent="0.2">
      <c r="A830" s="34">
        <f t="shared" si="64"/>
        <v>0</v>
      </c>
      <c r="B830" s="34"/>
      <c r="C830" s="34"/>
      <c r="D830" s="30"/>
      <c r="E830" s="30"/>
      <c r="F830" s="30"/>
      <c r="G830" s="30"/>
      <c r="H830" s="30"/>
      <c r="I830" s="30"/>
      <c r="J830" s="30"/>
      <c r="K830" s="30"/>
      <c r="L830" s="30"/>
      <c r="M830" s="30"/>
      <c r="N830" s="30"/>
      <c r="O830" s="30"/>
      <c r="P830" s="30"/>
      <c r="Q830" s="30"/>
      <c r="R830" s="30"/>
      <c r="S830" s="30"/>
      <c r="T830" s="30"/>
      <c r="U830" s="30"/>
      <c r="V830" s="30"/>
      <c r="W830" s="30"/>
      <c r="X830" s="32"/>
    </row>
    <row r="831" spans="1:24" x14ac:dyDescent="0.2">
      <c r="A831" s="34">
        <f t="shared" si="64"/>
        <v>0</v>
      </c>
      <c r="B831" s="34"/>
      <c r="C831" s="34"/>
      <c r="D831" s="30"/>
      <c r="E831" s="30"/>
      <c r="F831" s="30"/>
      <c r="G831" s="30"/>
      <c r="H831" s="30"/>
      <c r="I831" s="30"/>
      <c r="J831" s="30"/>
      <c r="K831" s="30"/>
      <c r="L831" s="30"/>
      <c r="M831" s="30"/>
      <c r="N831" s="30"/>
      <c r="O831" s="30"/>
      <c r="P831" s="30"/>
      <c r="Q831" s="30"/>
      <c r="R831" s="30"/>
      <c r="S831" s="30"/>
      <c r="T831" s="30"/>
      <c r="U831" s="30"/>
      <c r="V831" s="30"/>
      <c r="W831" s="30"/>
      <c r="X831" s="32"/>
    </row>
    <row r="832" spans="1:24" x14ac:dyDescent="0.2">
      <c r="A832" s="34">
        <f t="shared" si="64"/>
        <v>0</v>
      </c>
      <c r="B832" s="34"/>
      <c r="C832" s="34"/>
      <c r="D832" s="30"/>
      <c r="E832" s="30"/>
      <c r="F832" s="30"/>
      <c r="G832" s="30"/>
      <c r="H832" s="30"/>
      <c r="I832" s="30"/>
      <c r="J832" s="30"/>
      <c r="K832" s="30"/>
      <c r="L832" s="30"/>
      <c r="M832" s="30"/>
      <c r="N832" s="30"/>
      <c r="O832" s="30"/>
      <c r="P832" s="30"/>
      <c r="Q832" s="30"/>
      <c r="R832" s="30"/>
      <c r="S832" s="30"/>
      <c r="T832" s="30"/>
      <c r="U832" s="30"/>
      <c r="V832" s="30"/>
      <c r="W832" s="30"/>
      <c r="X832" s="32"/>
    </row>
    <row r="833" spans="1:24" x14ac:dyDescent="0.2">
      <c r="A833" s="34">
        <f t="shared" si="64"/>
        <v>0</v>
      </c>
      <c r="B833" s="34"/>
      <c r="C833" s="34"/>
      <c r="D833" s="30"/>
      <c r="E833" s="30"/>
      <c r="F833" s="30"/>
      <c r="G833" s="30"/>
      <c r="H833" s="30"/>
      <c r="I833" s="30"/>
      <c r="J833" s="30"/>
      <c r="K833" s="30"/>
      <c r="L833" s="30"/>
      <c r="M833" s="30"/>
      <c r="N833" s="30"/>
      <c r="O833" s="30"/>
      <c r="P833" s="30"/>
      <c r="Q833" s="30"/>
      <c r="R833" s="30"/>
      <c r="S833" s="30"/>
      <c r="T833" s="30"/>
      <c r="U833" s="30"/>
      <c r="V833" s="30"/>
      <c r="W833" s="30"/>
      <c r="X833" s="32"/>
    </row>
    <row r="834" spans="1:24" x14ac:dyDescent="0.2">
      <c r="A834" s="34">
        <f t="shared" si="64"/>
        <v>0</v>
      </c>
      <c r="B834" s="34"/>
      <c r="C834" s="34"/>
      <c r="D834" s="30"/>
      <c r="E834" s="30"/>
      <c r="F834" s="30"/>
      <c r="G834" s="30"/>
      <c r="H834" s="30"/>
      <c r="I834" s="30"/>
      <c r="J834" s="30"/>
      <c r="K834" s="30"/>
      <c r="L834" s="30"/>
      <c r="M834" s="30"/>
      <c r="N834" s="30"/>
      <c r="O834" s="30"/>
      <c r="P834" s="30"/>
      <c r="Q834" s="30"/>
      <c r="R834" s="30"/>
      <c r="S834" s="30"/>
      <c r="T834" s="30"/>
      <c r="U834" s="30"/>
      <c r="V834" s="30"/>
      <c r="W834" s="30"/>
      <c r="X834" s="32"/>
    </row>
    <row r="835" spans="1:24" x14ac:dyDescent="0.2">
      <c r="A835" s="34">
        <f t="shared" si="64"/>
        <v>0</v>
      </c>
      <c r="B835" s="34"/>
      <c r="C835" s="34"/>
      <c r="D835" s="30"/>
      <c r="E835" s="30"/>
      <c r="F835" s="30"/>
      <c r="G835" s="30"/>
      <c r="H835" s="30"/>
      <c r="I835" s="30"/>
      <c r="J835" s="30"/>
      <c r="K835" s="30"/>
      <c r="L835" s="30"/>
      <c r="M835" s="30"/>
      <c r="N835" s="30"/>
      <c r="O835" s="30"/>
      <c r="P835" s="30"/>
      <c r="Q835" s="30"/>
      <c r="R835" s="30"/>
      <c r="S835" s="30"/>
      <c r="T835" s="30"/>
      <c r="U835" s="30"/>
      <c r="V835" s="30"/>
      <c r="W835" s="30"/>
      <c r="X835" s="32"/>
    </row>
    <row r="836" spans="1:24" x14ac:dyDescent="0.2">
      <c r="A836" s="34">
        <f t="shared" si="64"/>
        <v>0</v>
      </c>
      <c r="B836" s="34"/>
      <c r="C836" s="34"/>
      <c r="D836" s="30"/>
      <c r="E836" s="30"/>
      <c r="F836" s="30"/>
      <c r="G836" s="30"/>
      <c r="H836" s="30"/>
      <c r="I836" s="30"/>
      <c r="J836" s="30"/>
      <c r="K836" s="30"/>
      <c r="L836" s="30"/>
      <c r="M836" s="30"/>
      <c r="N836" s="30"/>
      <c r="O836" s="30"/>
      <c r="P836" s="30"/>
      <c r="Q836" s="30"/>
      <c r="R836" s="30"/>
      <c r="S836" s="30"/>
      <c r="T836" s="30"/>
      <c r="U836" s="30"/>
      <c r="V836" s="30"/>
      <c r="W836" s="30"/>
      <c r="X836" s="32"/>
    </row>
    <row r="837" spans="1:24" x14ac:dyDescent="0.2">
      <c r="A837" s="34">
        <f t="shared" si="64"/>
        <v>0</v>
      </c>
      <c r="B837" s="34"/>
      <c r="C837" s="34"/>
      <c r="D837" s="30"/>
      <c r="E837" s="30"/>
      <c r="F837" s="30"/>
      <c r="G837" s="30"/>
      <c r="H837" s="30"/>
      <c r="I837" s="30"/>
      <c r="J837" s="30"/>
      <c r="K837" s="30"/>
      <c r="L837" s="30"/>
      <c r="M837" s="30"/>
      <c r="N837" s="30"/>
      <c r="O837" s="30"/>
      <c r="P837" s="30"/>
      <c r="Q837" s="30"/>
      <c r="R837" s="30"/>
      <c r="S837" s="30"/>
      <c r="T837" s="30"/>
      <c r="U837" s="30"/>
      <c r="V837" s="30"/>
      <c r="W837" s="30"/>
      <c r="X837" s="32"/>
    </row>
    <row r="838" spans="1:24" x14ac:dyDescent="0.2">
      <c r="A838" s="34">
        <f t="shared" si="64"/>
        <v>0</v>
      </c>
      <c r="B838" s="34"/>
      <c r="C838" s="34"/>
      <c r="D838" s="30"/>
      <c r="E838" s="30"/>
      <c r="F838" s="30"/>
      <c r="G838" s="30"/>
      <c r="H838" s="30"/>
      <c r="I838" s="30"/>
      <c r="J838" s="30"/>
      <c r="K838" s="30"/>
      <c r="L838" s="30"/>
      <c r="M838" s="30"/>
      <c r="N838" s="30"/>
      <c r="O838" s="30"/>
      <c r="P838" s="30"/>
      <c r="Q838" s="30"/>
      <c r="R838" s="30"/>
      <c r="S838" s="30"/>
      <c r="T838" s="30"/>
      <c r="U838" s="30"/>
      <c r="V838" s="30"/>
      <c r="W838" s="30"/>
      <c r="X838" s="32"/>
    </row>
    <row r="839" spans="1:24" x14ac:dyDescent="0.2">
      <c r="A839" s="34">
        <f t="shared" si="64"/>
        <v>0</v>
      </c>
      <c r="B839" s="34"/>
      <c r="C839" s="34"/>
      <c r="D839" s="30"/>
      <c r="E839" s="30"/>
      <c r="F839" s="30"/>
      <c r="G839" s="30"/>
      <c r="H839" s="30"/>
      <c r="I839" s="30"/>
      <c r="J839" s="30"/>
      <c r="K839" s="30"/>
      <c r="L839" s="30"/>
      <c r="M839" s="30"/>
      <c r="N839" s="30"/>
      <c r="O839" s="30"/>
      <c r="P839" s="30"/>
      <c r="Q839" s="30"/>
      <c r="R839" s="30"/>
      <c r="S839" s="30"/>
      <c r="T839" s="30"/>
      <c r="U839" s="30"/>
      <c r="V839" s="30"/>
      <c r="W839" s="30"/>
      <c r="X839" s="32"/>
    </row>
    <row r="840" spans="1:24" x14ac:dyDescent="0.2">
      <c r="A840" s="34">
        <f t="shared" si="64"/>
        <v>0</v>
      </c>
      <c r="B840" s="34"/>
      <c r="C840" s="34"/>
      <c r="D840" s="30"/>
      <c r="E840" s="30"/>
      <c r="F840" s="30"/>
      <c r="G840" s="30"/>
      <c r="H840" s="30"/>
      <c r="I840" s="30"/>
      <c r="J840" s="30"/>
      <c r="K840" s="30"/>
      <c r="L840" s="30"/>
      <c r="M840" s="30"/>
      <c r="N840" s="30"/>
      <c r="O840" s="30"/>
      <c r="P840" s="30"/>
      <c r="Q840" s="30"/>
      <c r="R840" s="30"/>
      <c r="S840" s="30"/>
      <c r="T840" s="30"/>
      <c r="U840" s="30"/>
      <c r="V840" s="30"/>
      <c r="W840" s="30"/>
      <c r="X840" s="32"/>
    </row>
    <row r="841" spans="1:24" x14ac:dyDescent="0.2">
      <c r="A841" s="34">
        <f t="shared" si="64"/>
        <v>0</v>
      </c>
      <c r="B841" s="34"/>
      <c r="C841" s="34"/>
      <c r="D841" s="30"/>
      <c r="E841" s="30"/>
      <c r="F841" s="30"/>
      <c r="G841" s="30"/>
      <c r="H841" s="30"/>
      <c r="I841" s="30"/>
      <c r="J841" s="30"/>
      <c r="K841" s="30"/>
      <c r="L841" s="30"/>
      <c r="M841" s="30"/>
      <c r="N841" s="30"/>
      <c r="O841" s="30"/>
      <c r="P841" s="30"/>
      <c r="Q841" s="30"/>
      <c r="R841" s="30"/>
      <c r="S841" s="30"/>
      <c r="T841" s="30"/>
      <c r="U841" s="30"/>
      <c r="V841" s="30"/>
      <c r="W841" s="30"/>
      <c r="X841" s="32"/>
    </row>
    <row r="842" spans="1:24" x14ac:dyDescent="0.2">
      <c r="A842" s="34">
        <f t="shared" si="64"/>
        <v>0</v>
      </c>
      <c r="B842" s="34"/>
      <c r="C842" s="34"/>
      <c r="D842" s="30"/>
      <c r="E842" s="30"/>
      <c r="F842" s="30"/>
      <c r="G842" s="30"/>
      <c r="H842" s="30"/>
      <c r="I842" s="30"/>
      <c r="J842" s="30"/>
      <c r="K842" s="30"/>
      <c r="L842" s="30"/>
      <c r="M842" s="30"/>
      <c r="N842" s="30"/>
      <c r="O842" s="30"/>
      <c r="P842" s="30"/>
      <c r="Q842" s="30"/>
      <c r="R842" s="30"/>
      <c r="S842" s="30"/>
      <c r="T842" s="30"/>
      <c r="U842" s="30"/>
      <c r="V842" s="30"/>
      <c r="W842" s="30"/>
      <c r="X842" s="32"/>
    </row>
    <row r="843" spans="1:24" x14ac:dyDescent="0.2">
      <c r="A843" s="34">
        <f t="shared" si="64"/>
        <v>0</v>
      </c>
      <c r="B843" s="34"/>
      <c r="C843" s="34"/>
      <c r="D843" s="30"/>
      <c r="E843" s="30"/>
      <c r="F843" s="30"/>
      <c r="G843" s="30"/>
      <c r="H843" s="30"/>
      <c r="I843" s="30"/>
      <c r="J843" s="30"/>
      <c r="K843" s="30"/>
      <c r="L843" s="30"/>
      <c r="M843" s="30"/>
      <c r="N843" s="30"/>
      <c r="O843" s="30"/>
      <c r="P843" s="30"/>
      <c r="Q843" s="30"/>
      <c r="R843" s="30"/>
      <c r="S843" s="30"/>
      <c r="T843" s="30"/>
      <c r="U843" s="30"/>
      <c r="V843" s="30"/>
      <c r="W843" s="30"/>
      <c r="X843" s="32"/>
    </row>
    <row r="844" spans="1:24" x14ac:dyDescent="0.2">
      <c r="A844" s="34">
        <f t="shared" si="64"/>
        <v>0</v>
      </c>
      <c r="B844" s="34"/>
      <c r="C844" s="34"/>
      <c r="D844" s="30"/>
      <c r="E844" s="30"/>
      <c r="F844" s="30"/>
      <c r="G844" s="30"/>
      <c r="H844" s="30"/>
      <c r="I844" s="30"/>
      <c r="J844" s="30"/>
      <c r="K844" s="30"/>
      <c r="L844" s="30"/>
      <c r="M844" s="30"/>
      <c r="N844" s="30"/>
      <c r="O844" s="30"/>
      <c r="P844" s="30"/>
      <c r="Q844" s="30"/>
      <c r="R844" s="30"/>
      <c r="S844" s="30"/>
      <c r="T844" s="30"/>
      <c r="U844" s="30"/>
      <c r="V844" s="30"/>
      <c r="W844" s="30"/>
      <c r="X844" s="32"/>
    </row>
    <row r="845" spans="1:24" x14ac:dyDescent="0.2">
      <c r="A845" s="34">
        <f t="shared" si="64"/>
        <v>0</v>
      </c>
      <c r="B845" s="34"/>
      <c r="C845" s="34"/>
      <c r="D845" s="30"/>
      <c r="E845" s="30"/>
      <c r="F845" s="30"/>
      <c r="G845" s="30"/>
      <c r="H845" s="30"/>
      <c r="I845" s="30"/>
      <c r="J845" s="30"/>
      <c r="K845" s="30"/>
      <c r="L845" s="30"/>
      <c r="M845" s="30"/>
      <c r="N845" s="30"/>
      <c r="O845" s="30"/>
      <c r="P845" s="30"/>
      <c r="Q845" s="30"/>
      <c r="R845" s="30"/>
      <c r="S845" s="30"/>
      <c r="T845" s="30"/>
      <c r="U845" s="30"/>
      <c r="V845" s="30"/>
      <c r="W845" s="30"/>
      <c r="X845" s="32"/>
    </row>
    <row r="846" spans="1:24" x14ac:dyDescent="0.2">
      <c r="A846" s="34">
        <f t="shared" si="64"/>
        <v>0</v>
      </c>
      <c r="B846" s="34"/>
      <c r="C846" s="34"/>
      <c r="D846" s="30"/>
      <c r="E846" s="30"/>
      <c r="F846" s="30"/>
      <c r="G846" s="30"/>
      <c r="H846" s="30"/>
      <c r="I846" s="30"/>
      <c r="J846" s="30"/>
      <c r="K846" s="30"/>
      <c r="L846" s="30"/>
      <c r="M846" s="30"/>
      <c r="N846" s="30"/>
      <c r="O846" s="30"/>
      <c r="P846" s="30"/>
      <c r="Q846" s="30"/>
      <c r="R846" s="30"/>
      <c r="S846" s="30"/>
      <c r="T846" s="30"/>
      <c r="U846" s="30"/>
      <c r="V846" s="30"/>
      <c r="W846" s="30"/>
      <c r="X846" s="32"/>
    </row>
    <row r="847" spans="1:24" x14ac:dyDescent="0.2">
      <c r="A847" s="34">
        <f t="shared" ref="A847:A910" si="65">IF(A846=0,0,IF(A846=" ","",IF(A846-1&gt;0,A846-1,0)))</f>
        <v>0</v>
      </c>
      <c r="B847" s="34"/>
      <c r="C847" s="34"/>
      <c r="D847" s="30"/>
      <c r="E847" s="30"/>
      <c r="F847" s="30"/>
      <c r="G847" s="30"/>
      <c r="H847" s="30"/>
      <c r="I847" s="30"/>
      <c r="J847" s="30"/>
      <c r="K847" s="30"/>
      <c r="L847" s="30"/>
      <c r="M847" s="30"/>
      <c r="N847" s="30"/>
      <c r="O847" s="30"/>
      <c r="P847" s="30"/>
      <c r="Q847" s="30"/>
      <c r="R847" s="30"/>
      <c r="S847" s="30"/>
      <c r="T847" s="30"/>
      <c r="U847" s="30"/>
      <c r="V847" s="30"/>
      <c r="W847" s="30"/>
      <c r="X847" s="32"/>
    </row>
    <row r="848" spans="1:24" x14ac:dyDescent="0.2">
      <c r="A848" s="34">
        <f t="shared" si="65"/>
        <v>0</v>
      </c>
      <c r="B848" s="34"/>
      <c r="C848" s="34"/>
      <c r="D848" s="30"/>
      <c r="E848" s="30"/>
      <c r="F848" s="30"/>
      <c r="G848" s="30"/>
      <c r="H848" s="30"/>
      <c r="I848" s="30"/>
      <c r="J848" s="30"/>
      <c r="K848" s="30"/>
      <c r="L848" s="30"/>
      <c r="M848" s="30"/>
      <c r="N848" s="30"/>
      <c r="O848" s="30"/>
      <c r="P848" s="30"/>
      <c r="Q848" s="30"/>
      <c r="R848" s="30"/>
      <c r="S848" s="30"/>
      <c r="T848" s="30"/>
      <c r="U848" s="30"/>
      <c r="V848" s="30"/>
      <c r="W848" s="30"/>
      <c r="X848" s="32"/>
    </row>
    <row r="849" spans="1:24" x14ac:dyDescent="0.2">
      <c r="A849" s="34">
        <f t="shared" si="65"/>
        <v>0</v>
      </c>
      <c r="B849" s="34"/>
      <c r="C849" s="34"/>
      <c r="D849" s="30"/>
      <c r="E849" s="30"/>
      <c r="F849" s="30"/>
      <c r="G849" s="30"/>
      <c r="H849" s="30"/>
      <c r="I849" s="30"/>
      <c r="J849" s="30"/>
      <c r="K849" s="30"/>
      <c r="L849" s="30"/>
      <c r="M849" s="30"/>
      <c r="N849" s="30"/>
      <c r="O849" s="30"/>
      <c r="P849" s="30"/>
      <c r="Q849" s="30"/>
      <c r="R849" s="30"/>
      <c r="S849" s="30"/>
      <c r="T849" s="30"/>
      <c r="U849" s="30"/>
      <c r="V849" s="30"/>
      <c r="W849" s="30"/>
      <c r="X849" s="32"/>
    </row>
    <row r="850" spans="1:24" x14ac:dyDescent="0.2">
      <c r="A850" s="34">
        <f t="shared" si="65"/>
        <v>0</v>
      </c>
      <c r="B850" s="34"/>
      <c r="C850" s="34"/>
      <c r="D850" s="30"/>
      <c r="E850" s="30"/>
      <c r="F850" s="30"/>
      <c r="G850" s="30"/>
      <c r="H850" s="30"/>
      <c r="I850" s="30"/>
      <c r="J850" s="30"/>
      <c r="K850" s="30"/>
      <c r="L850" s="30"/>
      <c r="M850" s="30"/>
      <c r="N850" s="30"/>
      <c r="O850" s="30"/>
      <c r="P850" s="30"/>
      <c r="Q850" s="30"/>
      <c r="R850" s="30"/>
      <c r="S850" s="30"/>
      <c r="T850" s="30"/>
      <c r="U850" s="30"/>
      <c r="V850" s="30"/>
      <c r="W850" s="30"/>
      <c r="X850" s="32"/>
    </row>
    <row r="851" spans="1:24" x14ac:dyDescent="0.2">
      <c r="A851" s="34">
        <f t="shared" si="65"/>
        <v>0</v>
      </c>
      <c r="B851" s="34"/>
      <c r="C851" s="34"/>
      <c r="D851" s="30"/>
      <c r="E851" s="30"/>
      <c r="F851" s="30"/>
      <c r="G851" s="30"/>
      <c r="H851" s="30"/>
      <c r="I851" s="30"/>
      <c r="J851" s="30"/>
      <c r="K851" s="30"/>
      <c r="L851" s="30"/>
      <c r="M851" s="30"/>
      <c r="N851" s="30"/>
      <c r="O851" s="30"/>
      <c r="P851" s="30"/>
      <c r="Q851" s="30"/>
      <c r="R851" s="30"/>
      <c r="S851" s="30"/>
      <c r="T851" s="30"/>
      <c r="U851" s="30"/>
      <c r="V851" s="30"/>
      <c r="W851" s="30"/>
      <c r="X851" s="32"/>
    </row>
    <row r="852" spans="1:24" x14ac:dyDescent="0.2">
      <c r="A852" s="34">
        <f t="shared" si="65"/>
        <v>0</v>
      </c>
      <c r="B852" s="34"/>
      <c r="C852" s="34"/>
      <c r="D852" s="30"/>
      <c r="E852" s="30"/>
      <c r="F852" s="30"/>
      <c r="G852" s="30"/>
      <c r="H852" s="30"/>
      <c r="I852" s="30"/>
      <c r="J852" s="30"/>
      <c r="K852" s="30"/>
      <c r="L852" s="30"/>
      <c r="M852" s="30"/>
      <c r="N852" s="30"/>
      <c r="O852" s="30"/>
      <c r="P852" s="30"/>
      <c r="Q852" s="30"/>
      <c r="R852" s="30"/>
      <c r="S852" s="30"/>
      <c r="T852" s="30"/>
      <c r="U852" s="30"/>
      <c r="V852" s="30"/>
      <c r="W852" s="30"/>
      <c r="X852" s="32"/>
    </row>
    <row r="853" spans="1:24" x14ac:dyDescent="0.2">
      <c r="A853" s="34">
        <f t="shared" si="65"/>
        <v>0</v>
      </c>
      <c r="B853" s="34"/>
      <c r="C853" s="34"/>
      <c r="D853" s="30"/>
      <c r="E853" s="30"/>
      <c r="F853" s="30"/>
      <c r="G853" s="30"/>
      <c r="H853" s="30"/>
      <c r="I853" s="30"/>
      <c r="J853" s="30"/>
      <c r="K853" s="30"/>
      <c r="L853" s="30"/>
      <c r="M853" s="30"/>
      <c r="N853" s="30"/>
      <c r="O853" s="30"/>
      <c r="P853" s="30"/>
      <c r="Q853" s="30"/>
      <c r="R853" s="30"/>
      <c r="S853" s="30"/>
      <c r="T853" s="30"/>
      <c r="U853" s="30"/>
      <c r="V853" s="30"/>
      <c r="W853" s="30"/>
      <c r="X853" s="32"/>
    </row>
    <row r="854" spans="1:24" x14ac:dyDescent="0.2">
      <c r="A854" s="34">
        <f t="shared" si="65"/>
        <v>0</v>
      </c>
      <c r="B854" s="34"/>
      <c r="C854" s="34"/>
      <c r="D854" s="30"/>
      <c r="E854" s="30"/>
      <c r="F854" s="30"/>
      <c r="G854" s="30"/>
      <c r="H854" s="30"/>
      <c r="I854" s="30"/>
      <c r="J854" s="30"/>
      <c r="K854" s="30"/>
      <c r="L854" s="30"/>
      <c r="M854" s="30"/>
      <c r="N854" s="30"/>
      <c r="O854" s="30"/>
      <c r="P854" s="30"/>
      <c r="Q854" s="30"/>
      <c r="R854" s="30"/>
      <c r="S854" s="30"/>
      <c r="T854" s="30"/>
      <c r="U854" s="30"/>
      <c r="V854" s="30"/>
      <c r="W854" s="30"/>
      <c r="X854" s="32"/>
    </row>
    <row r="855" spans="1:24" x14ac:dyDescent="0.2">
      <c r="A855" s="34">
        <f t="shared" si="65"/>
        <v>0</v>
      </c>
      <c r="B855" s="34"/>
      <c r="C855" s="34"/>
      <c r="D855" s="30"/>
      <c r="E855" s="30"/>
      <c r="F855" s="30"/>
      <c r="G855" s="30"/>
      <c r="H855" s="30"/>
      <c r="I855" s="30"/>
      <c r="J855" s="30"/>
      <c r="K855" s="30"/>
      <c r="L855" s="30"/>
      <c r="M855" s="30"/>
      <c r="N855" s="30"/>
      <c r="O855" s="30"/>
      <c r="P855" s="30"/>
      <c r="Q855" s="30"/>
      <c r="R855" s="30"/>
      <c r="S855" s="30"/>
      <c r="T855" s="30"/>
      <c r="U855" s="30"/>
      <c r="V855" s="30"/>
      <c r="W855" s="30"/>
      <c r="X855" s="32"/>
    </row>
    <row r="856" spans="1:24" x14ac:dyDescent="0.2">
      <c r="A856" s="34">
        <f t="shared" si="65"/>
        <v>0</v>
      </c>
      <c r="B856" s="34"/>
      <c r="C856" s="34"/>
      <c r="D856" s="30"/>
      <c r="E856" s="30"/>
      <c r="F856" s="30"/>
      <c r="G856" s="30"/>
      <c r="H856" s="30"/>
      <c r="I856" s="30"/>
      <c r="J856" s="30"/>
      <c r="K856" s="30"/>
      <c r="L856" s="30"/>
      <c r="M856" s="30"/>
      <c r="N856" s="30"/>
      <c r="O856" s="30"/>
      <c r="P856" s="30"/>
      <c r="Q856" s="30"/>
      <c r="R856" s="30"/>
      <c r="S856" s="30"/>
      <c r="T856" s="30"/>
      <c r="U856" s="30"/>
      <c r="V856" s="30"/>
      <c r="W856" s="30"/>
      <c r="X856" s="32"/>
    </row>
    <row r="857" spans="1:24" x14ac:dyDescent="0.2">
      <c r="A857" s="34">
        <f t="shared" si="65"/>
        <v>0</v>
      </c>
      <c r="B857" s="34"/>
      <c r="C857" s="34"/>
      <c r="D857" s="30"/>
      <c r="E857" s="30"/>
      <c r="F857" s="30"/>
      <c r="G857" s="30"/>
      <c r="H857" s="30"/>
      <c r="I857" s="30"/>
      <c r="J857" s="30"/>
      <c r="K857" s="30"/>
      <c r="L857" s="30"/>
      <c r="M857" s="30"/>
      <c r="N857" s="30"/>
      <c r="O857" s="30"/>
      <c r="P857" s="30"/>
      <c r="Q857" s="30"/>
      <c r="R857" s="30"/>
      <c r="S857" s="30"/>
      <c r="T857" s="30"/>
      <c r="U857" s="30"/>
      <c r="V857" s="30"/>
      <c r="W857" s="30"/>
      <c r="X857" s="32"/>
    </row>
    <row r="858" spans="1:24" x14ac:dyDescent="0.2">
      <c r="A858" s="34">
        <f t="shared" si="65"/>
        <v>0</v>
      </c>
      <c r="B858" s="34"/>
      <c r="C858" s="34"/>
      <c r="D858" s="30"/>
      <c r="E858" s="30"/>
      <c r="F858" s="30"/>
      <c r="G858" s="30"/>
      <c r="H858" s="30"/>
      <c r="I858" s="30"/>
      <c r="J858" s="30"/>
      <c r="K858" s="30"/>
      <c r="L858" s="30"/>
      <c r="M858" s="30"/>
      <c r="N858" s="30"/>
      <c r="O858" s="30"/>
      <c r="P858" s="30"/>
      <c r="Q858" s="30"/>
      <c r="R858" s="30"/>
      <c r="S858" s="30"/>
      <c r="T858" s="30"/>
      <c r="U858" s="30"/>
      <c r="V858" s="30"/>
      <c r="W858" s="30"/>
      <c r="X858" s="32"/>
    </row>
    <row r="859" spans="1:24" x14ac:dyDescent="0.2">
      <c r="A859" s="34">
        <f t="shared" si="65"/>
        <v>0</v>
      </c>
      <c r="B859" s="34"/>
      <c r="C859" s="34"/>
      <c r="D859" s="30"/>
      <c r="E859" s="30"/>
      <c r="F859" s="30"/>
      <c r="G859" s="30"/>
      <c r="H859" s="30"/>
      <c r="I859" s="30"/>
      <c r="J859" s="30"/>
      <c r="K859" s="30"/>
      <c r="L859" s="30"/>
      <c r="M859" s="30"/>
      <c r="N859" s="30"/>
      <c r="O859" s="30"/>
      <c r="P859" s="30"/>
      <c r="Q859" s="30"/>
      <c r="R859" s="30"/>
      <c r="S859" s="30"/>
      <c r="T859" s="30"/>
      <c r="U859" s="30"/>
      <c r="V859" s="30"/>
      <c r="W859" s="30"/>
      <c r="X859" s="32"/>
    </row>
    <row r="860" spans="1:24" x14ac:dyDescent="0.2">
      <c r="A860" s="34">
        <f t="shared" si="65"/>
        <v>0</v>
      </c>
      <c r="B860" s="34"/>
      <c r="C860" s="34"/>
      <c r="D860" s="30"/>
      <c r="E860" s="30"/>
      <c r="F860" s="30"/>
      <c r="G860" s="30"/>
      <c r="H860" s="30"/>
      <c r="I860" s="30"/>
      <c r="J860" s="30"/>
      <c r="K860" s="30"/>
      <c r="L860" s="30"/>
      <c r="M860" s="30"/>
      <c r="N860" s="30"/>
      <c r="O860" s="30"/>
      <c r="P860" s="30"/>
      <c r="Q860" s="30"/>
      <c r="R860" s="30"/>
      <c r="S860" s="30"/>
      <c r="T860" s="30"/>
      <c r="U860" s="30"/>
      <c r="V860" s="30"/>
      <c r="W860" s="30"/>
      <c r="X860" s="32"/>
    </row>
    <row r="861" spans="1:24" x14ac:dyDescent="0.2">
      <c r="A861" s="34">
        <f t="shared" si="65"/>
        <v>0</v>
      </c>
      <c r="B861" s="34"/>
      <c r="C861" s="34"/>
      <c r="D861" s="30"/>
      <c r="E861" s="30"/>
      <c r="F861" s="30"/>
      <c r="G861" s="30"/>
      <c r="H861" s="30"/>
      <c r="I861" s="30"/>
      <c r="J861" s="30"/>
      <c r="K861" s="30"/>
      <c r="L861" s="30"/>
      <c r="M861" s="30"/>
      <c r="N861" s="30"/>
      <c r="O861" s="30"/>
      <c r="P861" s="30"/>
      <c r="Q861" s="30"/>
      <c r="R861" s="30"/>
      <c r="S861" s="30"/>
      <c r="T861" s="30"/>
      <c r="U861" s="30"/>
      <c r="V861" s="30"/>
      <c r="W861" s="30"/>
      <c r="X861" s="32"/>
    </row>
    <row r="862" spans="1:24" x14ac:dyDescent="0.2">
      <c r="A862" s="34">
        <f t="shared" si="65"/>
        <v>0</v>
      </c>
      <c r="B862" s="34"/>
      <c r="C862" s="34"/>
      <c r="D862" s="30"/>
      <c r="E862" s="30"/>
      <c r="F862" s="30"/>
      <c r="G862" s="30"/>
      <c r="H862" s="30"/>
      <c r="I862" s="30"/>
      <c r="J862" s="30"/>
      <c r="K862" s="30"/>
      <c r="L862" s="30"/>
      <c r="M862" s="30"/>
      <c r="N862" s="30"/>
      <c r="O862" s="30"/>
      <c r="P862" s="30"/>
      <c r="Q862" s="30"/>
      <c r="R862" s="30"/>
      <c r="S862" s="30"/>
      <c r="T862" s="30"/>
      <c r="U862" s="30"/>
      <c r="V862" s="30"/>
      <c r="W862" s="30"/>
      <c r="X862" s="32"/>
    </row>
    <row r="863" spans="1:24" x14ac:dyDescent="0.2">
      <c r="A863" s="34">
        <f t="shared" si="65"/>
        <v>0</v>
      </c>
      <c r="B863" s="34"/>
      <c r="C863" s="34"/>
      <c r="D863" s="30"/>
      <c r="E863" s="30"/>
      <c r="F863" s="30"/>
      <c r="G863" s="30"/>
      <c r="H863" s="30"/>
      <c r="I863" s="30"/>
      <c r="J863" s="30"/>
      <c r="K863" s="30"/>
      <c r="L863" s="30"/>
      <c r="M863" s="30"/>
      <c r="N863" s="30"/>
      <c r="O863" s="30"/>
      <c r="P863" s="30"/>
      <c r="Q863" s="30"/>
      <c r="R863" s="30"/>
      <c r="S863" s="30"/>
      <c r="T863" s="30"/>
      <c r="U863" s="30"/>
      <c r="V863" s="30"/>
      <c r="W863" s="30"/>
      <c r="X863" s="32"/>
    </row>
    <row r="864" spans="1:24" x14ac:dyDescent="0.2">
      <c r="A864" s="34">
        <f t="shared" si="65"/>
        <v>0</v>
      </c>
      <c r="B864" s="34"/>
      <c r="C864" s="34"/>
      <c r="D864" s="30"/>
      <c r="E864" s="30"/>
      <c r="F864" s="30"/>
      <c r="G864" s="30"/>
      <c r="H864" s="30"/>
      <c r="I864" s="30"/>
      <c r="J864" s="30"/>
      <c r="K864" s="30"/>
      <c r="L864" s="30"/>
      <c r="M864" s="30"/>
      <c r="N864" s="30"/>
      <c r="O864" s="30"/>
      <c r="P864" s="30"/>
      <c r="Q864" s="30"/>
      <c r="R864" s="30"/>
      <c r="S864" s="30"/>
      <c r="T864" s="30"/>
      <c r="U864" s="30"/>
      <c r="V864" s="30"/>
      <c r="W864" s="30"/>
      <c r="X864" s="32"/>
    </row>
    <row r="865" spans="1:24" x14ac:dyDescent="0.2">
      <c r="A865" s="34">
        <f t="shared" si="65"/>
        <v>0</v>
      </c>
      <c r="B865" s="34"/>
      <c r="C865" s="34"/>
      <c r="D865" s="30"/>
      <c r="E865" s="30"/>
      <c r="F865" s="30"/>
      <c r="G865" s="30"/>
      <c r="H865" s="30"/>
      <c r="I865" s="30"/>
      <c r="J865" s="30"/>
      <c r="K865" s="30"/>
      <c r="L865" s="30"/>
      <c r="M865" s="30"/>
      <c r="N865" s="30"/>
      <c r="O865" s="30"/>
      <c r="P865" s="30"/>
      <c r="Q865" s="30"/>
      <c r="R865" s="30"/>
      <c r="S865" s="30"/>
      <c r="T865" s="30"/>
      <c r="U865" s="30"/>
      <c r="V865" s="30"/>
      <c r="W865" s="30"/>
      <c r="X865" s="32"/>
    </row>
    <row r="866" spans="1:24" x14ac:dyDescent="0.2">
      <c r="A866" s="34">
        <f t="shared" si="65"/>
        <v>0</v>
      </c>
      <c r="B866" s="34"/>
      <c r="C866" s="34"/>
      <c r="D866" s="30"/>
      <c r="E866" s="30"/>
      <c r="F866" s="30"/>
      <c r="G866" s="30"/>
      <c r="H866" s="30"/>
      <c r="I866" s="30"/>
      <c r="J866" s="30"/>
      <c r="K866" s="30"/>
      <c r="L866" s="30"/>
      <c r="M866" s="30"/>
      <c r="N866" s="30"/>
      <c r="O866" s="30"/>
      <c r="P866" s="30"/>
      <c r="Q866" s="30"/>
      <c r="R866" s="30"/>
      <c r="S866" s="30"/>
      <c r="T866" s="30"/>
      <c r="U866" s="30"/>
      <c r="V866" s="30"/>
      <c r="W866" s="30"/>
      <c r="X866" s="32"/>
    </row>
    <row r="867" spans="1:24" x14ac:dyDescent="0.2">
      <c r="A867" s="34">
        <f t="shared" si="65"/>
        <v>0</v>
      </c>
      <c r="B867" s="34"/>
      <c r="C867" s="34"/>
      <c r="D867" s="30"/>
      <c r="E867" s="30"/>
      <c r="F867" s="30"/>
      <c r="G867" s="30"/>
      <c r="H867" s="30"/>
      <c r="I867" s="30"/>
      <c r="J867" s="30"/>
      <c r="K867" s="30"/>
      <c r="L867" s="30"/>
      <c r="M867" s="30"/>
      <c r="N867" s="30"/>
      <c r="O867" s="30"/>
      <c r="P867" s="30"/>
      <c r="Q867" s="30"/>
      <c r="R867" s="30"/>
      <c r="S867" s="30"/>
      <c r="T867" s="30"/>
      <c r="U867" s="30"/>
      <c r="V867" s="30"/>
      <c r="W867" s="30"/>
      <c r="X867" s="32"/>
    </row>
    <row r="868" spans="1:24" x14ac:dyDescent="0.2">
      <c r="A868" s="34">
        <f t="shared" si="65"/>
        <v>0</v>
      </c>
      <c r="B868" s="34"/>
      <c r="C868" s="34"/>
      <c r="D868" s="30"/>
      <c r="E868" s="30"/>
      <c r="F868" s="30"/>
      <c r="G868" s="30"/>
      <c r="H868" s="30"/>
      <c r="I868" s="30"/>
      <c r="J868" s="30"/>
      <c r="K868" s="30"/>
      <c r="L868" s="30"/>
      <c r="M868" s="30"/>
      <c r="N868" s="30"/>
      <c r="O868" s="30"/>
      <c r="P868" s="30"/>
      <c r="Q868" s="30"/>
      <c r="R868" s="30"/>
      <c r="S868" s="30"/>
      <c r="T868" s="30"/>
      <c r="U868" s="30"/>
      <c r="V868" s="30"/>
      <c r="W868" s="30"/>
      <c r="X868" s="32"/>
    </row>
    <row r="869" spans="1:24" x14ac:dyDescent="0.2">
      <c r="A869" s="34">
        <f t="shared" si="65"/>
        <v>0</v>
      </c>
      <c r="B869" s="34"/>
      <c r="C869" s="34"/>
      <c r="D869" s="30"/>
      <c r="E869" s="30"/>
      <c r="F869" s="30"/>
      <c r="G869" s="30"/>
      <c r="H869" s="30"/>
      <c r="I869" s="30"/>
      <c r="J869" s="30"/>
      <c r="K869" s="30"/>
      <c r="L869" s="30"/>
      <c r="M869" s="30"/>
      <c r="N869" s="30"/>
      <c r="O869" s="30"/>
      <c r="P869" s="30"/>
      <c r="Q869" s="30"/>
      <c r="R869" s="30"/>
      <c r="S869" s="30"/>
      <c r="T869" s="30"/>
      <c r="U869" s="30"/>
      <c r="V869" s="30"/>
      <c r="W869" s="30"/>
      <c r="X869" s="32"/>
    </row>
    <row r="870" spans="1:24" x14ac:dyDescent="0.2">
      <c r="A870" s="34">
        <f t="shared" si="65"/>
        <v>0</v>
      </c>
      <c r="B870" s="34"/>
      <c r="C870" s="34"/>
      <c r="D870" s="30"/>
      <c r="E870" s="30"/>
      <c r="F870" s="30"/>
      <c r="G870" s="30"/>
      <c r="H870" s="30"/>
      <c r="I870" s="30"/>
      <c r="J870" s="30"/>
      <c r="K870" s="30"/>
      <c r="L870" s="30"/>
      <c r="M870" s="30"/>
      <c r="N870" s="30"/>
      <c r="O870" s="30"/>
      <c r="P870" s="30"/>
      <c r="Q870" s="30"/>
      <c r="R870" s="30"/>
      <c r="S870" s="30"/>
      <c r="T870" s="30"/>
      <c r="U870" s="30"/>
      <c r="V870" s="30"/>
      <c r="W870" s="30"/>
      <c r="X870" s="32"/>
    </row>
    <row r="871" spans="1:24" x14ac:dyDescent="0.2">
      <c r="A871" s="34">
        <f t="shared" si="65"/>
        <v>0</v>
      </c>
      <c r="B871" s="34"/>
      <c r="C871" s="34"/>
      <c r="D871" s="30"/>
      <c r="E871" s="30"/>
      <c r="F871" s="30"/>
      <c r="G871" s="30"/>
      <c r="H871" s="30"/>
      <c r="I871" s="30"/>
      <c r="J871" s="30"/>
      <c r="K871" s="30"/>
      <c r="L871" s="30"/>
      <c r="M871" s="30"/>
      <c r="N871" s="30"/>
      <c r="O871" s="30"/>
      <c r="P871" s="30"/>
      <c r="Q871" s="30"/>
      <c r="R871" s="30"/>
      <c r="S871" s="30"/>
      <c r="T871" s="30"/>
      <c r="U871" s="30"/>
      <c r="V871" s="30"/>
      <c r="W871" s="30"/>
      <c r="X871" s="32"/>
    </row>
    <row r="872" spans="1:24" x14ac:dyDescent="0.2">
      <c r="A872" s="34">
        <f t="shared" si="65"/>
        <v>0</v>
      </c>
      <c r="B872" s="34"/>
      <c r="C872" s="34"/>
      <c r="D872" s="30"/>
      <c r="E872" s="30"/>
      <c r="F872" s="30"/>
      <c r="G872" s="30"/>
      <c r="H872" s="30"/>
      <c r="I872" s="30"/>
      <c r="J872" s="30"/>
      <c r="K872" s="30"/>
      <c r="L872" s="30"/>
      <c r="M872" s="30"/>
      <c r="N872" s="30"/>
      <c r="O872" s="30"/>
      <c r="P872" s="30"/>
      <c r="Q872" s="30"/>
      <c r="R872" s="30"/>
      <c r="S872" s="30"/>
      <c r="T872" s="30"/>
      <c r="U872" s="30"/>
      <c r="V872" s="30"/>
      <c r="W872" s="30"/>
      <c r="X872" s="32"/>
    </row>
    <row r="873" spans="1:24" x14ac:dyDescent="0.2">
      <c r="A873" s="34">
        <f t="shared" si="65"/>
        <v>0</v>
      </c>
      <c r="B873" s="34"/>
      <c r="C873" s="34"/>
      <c r="D873" s="30"/>
      <c r="E873" s="30"/>
      <c r="F873" s="30"/>
      <c r="G873" s="30"/>
      <c r="H873" s="30"/>
      <c r="I873" s="30"/>
      <c r="J873" s="30"/>
      <c r="K873" s="30"/>
      <c r="L873" s="30"/>
      <c r="M873" s="30"/>
      <c r="N873" s="30"/>
      <c r="O873" s="30"/>
      <c r="P873" s="30"/>
      <c r="Q873" s="30"/>
      <c r="R873" s="30"/>
      <c r="S873" s="30"/>
      <c r="T873" s="30"/>
      <c r="U873" s="30"/>
      <c r="V873" s="30"/>
      <c r="W873" s="30"/>
      <c r="X873" s="32"/>
    </row>
    <row r="874" spans="1:24" x14ac:dyDescent="0.2">
      <c r="A874" s="34">
        <f t="shared" si="65"/>
        <v>0</v>
      </c>
      <c r="B874" s="34"/>
      <c r="C874" s="34"/>
      <c r="D874" s="30"/>
      <c r="E874" s="30"/>
      <c r="F874" s="30"/>
      <c r="G874" s="30"/>
      <c r="H874" s="30"/>
      <c r="I874" s="30"/>
      <c r="J874" s="30"/>
      <c r="K874" s="30"/>
      <c r="L874" s="30"/>
      <c r="M874" s="30"/>
      <c r="N874" s="30"/>
      <c r="O874" s="30"/>
      <c r="P874" s="30"/>
      <c r="Q874" s="30"/>
      <c r="R874" s="30"/>
      <c r="S874" s="30"/>
      <c r="T874" s="30"/>
      <c r="U874" s="30"/>
      <c r="V874" s="30"/>
      <c r="W874" s="30"/>
      <c r="X874" s="32"/>
    </row>
    <row r="875" spans="1:24" x14ac:dyDescent="0.2">
      <c r="A875" s="34">
        <f t="shared" si="65"/>
        <v>0</v>
      </c>
      <c r="B875" s="34"/>
      <c r="C875" s="34"/>
      <c r="D875" s="30"/>
      <c r="E875" s="30"/>
      <c r="F875" s="30"/>
      <c r="G875" s="30"/>
      <c r="H875" s="30"/>
      <c r="I875" s="30"/>
      <c r="J875" s="30"/>
      <c r="K875" s="30"/>
      <c r="L875" s="30"/>
      <c r="M875" s="30"/>
      <c r="N875" s="30"/>
      <c r="O875" s="30"/>
      <c r="P875" s="30"/>
      <c r="Q875" s="30"/>
      <c r="R875" s="30"/>
      <c r="S875" s="30"/>
      <c r="T875" s="30"/>
      <c r="U875" s="30"/>
      <c r="V875" s="30"/>
      <c r="W875" s="30"/>
      <c r="X875" s="32"/>
    </row>
    <row r="876" spans="1:24" x14ac:dyDescent="0.2">
      <c r="A876" s="34">
        <f t="shared" si="65"/>
        <v>0</v>
      </c>
      <c r="B876" s="34"/>
      <c r="C876" s="34"/>
      <c r="D876" s="30"/>
      <c r="E876" s="30"/>
      <c r="F876" s="30"/>
      <c r="G876" s="30"/>
      <c r="H876" s="30"/>
      <c r="I876" s="30"/>
      <c r="J876" s="30"/>
      <c r="K876" s="30"/>
      <c r="L876" s="30"/>
      <c r="M876" s="30"/>
      <c r="N876" s="30"/>
      <c r="O876" s="30"/>
      <c r="P876" s="30"/>
      <c r="Q876" s="30"/>
      <c r="R876" s="30"/>
      <c r="S876" s="30"/>
      <c r="T876" s="30"/>
      <c r="U876" s="30"/>
      <c r="V876" s="30"/>
      <c r="W876" s="30"/>
      <c r="X876" s="32"/>
    </row>
    <row r="877" spans="1:24" x14ac:dyDescent="0.2">
      <c r="A877" s="34">
        <f t="shared" si="65"/>
        <v>0</v>
      </c>
      <c r="B877" s="34"/>
      <c r="C877" s="34"/>
      <c r="D877" s="30"/>
      <c r="E877" s="30"/>
      <c r="F877" s="30"/>
      <c r="G877" s="30"/>
      <c r="H877" s="30"/>
      <c r="I877" s="30"/>
      <c r="J877" s="30"/>
      <c r="K877" s="30"/>
      <c r="L877" s="30"/>
      <c r="M877" s="30"/>
      <c r="N877" s="30"/>
      <c r="O877" s="30"/>
      <c r="P877" s="30"/>
      <c r="Q877" s="30"/>
      <c r="R877" s="30"/>
      <c r="S877" s="30"/>
      <c r="T877" s="30"/>
      <c r="U877" s="30"/>
      <c r="V877" s="30"/>
      <c r="W877" s="30"/>
      <c r="X877" s="32"/>
    </row>
    <row r="878" spans="1:24" x14ac:dyDescent="0.2">
      <c r="A878" s="34">
        <f t="shared" si="65"/>
        <v>0</v>
      </c>
      <c r="B878" s="34"/>
      <c r="C878" s="34"/>
      <c r="D878" s="30"/>
      <c r="E878" s="30"/>
      <c r="F878" s="30"/>
      <c r="G878" s="30"/>
      <c r="H878" s="30"/>
      <c r="I878" s="30"/>
      <c r="J878" s="30"/>
      <c r="K878" s="30"/>
      <c r="L878" s="30"/>
      <c r="M878" s="30"/>
      <c r="N878" s="30"/>
      <c r="O878" s="30"/>
      <c r="P878" s="30"/>
      <c r="Q878" s="30"/>
      <c r="R878" s="30"/>
      <c r="S878" s="30"/>
      <c r="T878" s="30"/>
      <c r="U878" s="30"/>
      <c r="V878" s="30"/>
      <c r="W878" s="30"/>
      <c r="X878" s="32"/>
    </row>
    <row r="879" spans="1:24" x14ac:dyDescent="0.2">
      <c r="A879" s="34">
        <f t="shared" si="65"/>
        <v>0</v>
      </c>
      <c r="B879" s="34"/>
      <c r="C879" s="34"/>
      <c r="D879" s="30"/>
      <c r="E879" s="30"/>
      <c r="F879" s="30"/>
      <c r="G879" s="30"/>
      <c r="H879" s="30"/>
      <c r="I879" s="30"/>
      <c r="J879" s="30"/>
      <c r="K879" s="30"/>
      <c r="L879" s="30"/>
      <c r="M879" s="30"/>
      <c r="N879" s="30"/>
      <c r="O879" s="30"/>
      <c r="P879" s="30"/>
      <c r="Q879" s="30"/>
      <c r="R879" s="30"/>
      <c r="S879" s="30"/>
      <c r="T879" s="30"/>
      <c r="U879" s="30"/>
      <c r="V879" s="30"/>
      <c r="W879" s="30"/>
      <c r="X879" s="32"/>
    </row>
    <row r="880" spans="1:24" x14ac:dyDescent="0.2">
      <c r="A880" s="34">
        <f t="shared" si="65"/>
        <v>0</v>
      </c>
      <c r="B880" s="34"/>
      <c r="C880" s="34"/>
      <c r="D880" s="30"/>
      <c r="E880" s="30"/>
      <c r="F880" s="30"/>
      <c r="G880" s="30"/>
      <c r="H880" s="30"/>
      <c r="I880" s="30"/>
      <c r="J880" s="30"/>
      <c r="K880" s="30"/>
      <c r="L880" s="30"/>
      <c r="M880" s="30"/>
      <c r="N880" s="30"/>
      <c r="O880" s="30"/>
      <c r="P880" s="30"/>
      <c r="Q880" s="30"/>
      <c r="R880" s="30"/>
      <c r="S880" s="30"/>
      <c r="T880" s="30"/>
      <c r="U880" s="30"/>
      <c r="V880" s="30"/>
      <c r="W880" s="30"/>
      <c r="X880" s="32"/>
    </row>
    <row r="881" spans="1:24" x14ac:dyDescent="0.2">
      <c r="A881" s="34">
        <f t="shared" si="65"/>
        <v>0</v>
      </c>
      <c r="B881" s="34"/>
      <c r="C881" s="34"/>
      <c r="D881" s="30"/>
      <c r="E881" s="30"/>
      <c r="F881" s="30"/>
      <c r="G881" s="30"/>
      <c r="H881" s="30"/>
      <c r="I881" s="30"/>
      <c r="J881" s="30"/>
      <c r="K881" s="30"/>
      <c r="L881" s="30"/>
      <c r="M881" s="30"/>
      <c r="N881" s="30"/>
      <c r="O881" s="30"/>
      <c r="P881" s="30"/>
      <c r="Q881" s="30"/>
      <c r="R881" s="30"/>
      <c r="S881" s="30"/>
      <c r="T881" s="30"/>
      <c r="U881" s="30"/>
      <c r="V881" s="30"/>
      <c r="W881" s="30"/>
      <c r="X881" s="32"/>
    </row>
    <row r="882" spans="1:24" x14ac:dyDescent="0.2">
      <c r="A882" s="34">
        <f t="shared" si="65"/>
        <v>0</v>
      </c>
      <c r="B882" s="34"/>
      <c r="C882" s="34"/>
      <c r="D882" s="30"/>
      <c r="E882" s="30"/>
      <c r="F882" s="30"/>
      <c r="G882" s="30"/>
      <c r="H882" s="30"/>
      <c r="I882" s="30"/>
      <c r="J882" s="30"/>
      <c r="K882" s="30"/>
      <c r="L882" s="30"/>
      <c r="M882" s="30"/>
      <c r="N882" s="30"/>
      <c r="O882" s="30"/>
      <c r="P882" s="30"/>
      <c r="Q882" s="30"/>
      <c r="R882" s="30"/>
      <c r="S882" s="30"/>
      <c r="T882" s="30"/>
      <c r="U882" s="30"/>
      <c r="V882" s="30"/>
      <c r="W882" s="30"/>
      <c r="X882" s="32"/>
    </row>
    <row r="883" spans="1:24" x14ac:dyDescent="0.2">
      <c r="A883" s="34">
        <f t="shared" si="65"/>
        <v>0</v>
      </c>
      <c r="B883" s="34"/>
      <c r="C883" s="34"/>
      <c r="D883" s="30"/>
      <c r="E883" s="30"/>
      <c r="F883" s="30"/>
      <c r="G883" s="30"/>
      <c r="H883" s="30"/>
      <c r="I883" s="30"/>
      <c r="J883" s="30"/>
      <c r="K883" s="30"/>
      <c r="L883" s="30"/>
      <c r="M883" s="30"/>
      <c r="N883" s="30"/>
      <c r="O883" s="30"/>
      <c r="P883" s="30"/>
      <c r="Q883" s="30"/>
      <c r="R883" s="30"/>
      <c r="S883" s="30"/>
      <c r="T883" s="30"/>
      <c r="U883" s="30"/>
      <c r="V883" s="30"/>
      <c r="W883" s="30"/>
      <c r="X883" s="32"/>
    </row>
    <row r="884" spans="1:24" x14ac:dyDescent="0.2">
      <c r="A884" s="34">
        <f t="shared" si="65"/>
        <v>0</v>
      </c>
      <c r="B884" s="34"/>
      <c r="C884" s="34"/>
      <c r="D884" s="30"/>
      <c r="E884" s="30"/>
      <c r="F884" s="30"/>
      <c r="G884" s="30"/>
      <c r="H884" s="30"/>
      <c r="I884" s="30"/>
      <c r="J884" s="30"/>
      <c r="K884" s="30"/>
      <c r="L884" s="30"/>
      <c r="M884" s="30"/>
      <c r="N884" s="30"/>
      <c r="O884" s="30"/>
      <c r="P884" s="30"/>
      <c r="Q884" s="30"/>
      <c r="R884" s="30"/>
      <c r="S884" s="30"/>
      <c r="T884" s="30"/>
      <c r="U884" s="30"/>
      <c r="V884" s="30"/>
      <c r="W884" s="30"/>
      <c r="X884" s="32"/>
    </row>
    <row r="885" spans="1:24" x14ac:dyDescent="0.2">
      <c r="A885" s="34">
        <f t="shared" si="65"/>
        <v>0</v>
      </c>
      <c r="B885" s="34"/>
      <c r="C885" s="34"/>
      <c r="D885" s="30"/>
      <c r="E885" s="30"/>
      <c r="F885" s="30"/>
      <c r="G885" s="30"/>
      <c r="H885" s="30"/>
      <c r="I885" s="30"/>
      <c r="J885" s="30"/>
      <c r="K885" s="30"/>
      <c r="L885" s="30"/>
      <c r="M885" s="30"/>
      <c r="N885" s="30"/>
      <c r="O885" s="30"/>
      <c r="P885" s="30"/>
      <c r="Q885" s="30"/>
      <c r="R885" s="30"/>
      <c r="S885" s="30"/>
      <c r="T885" s="30"/>
      <c r="U885" s="30"/>
      <c r="V885" s="30"/>
      <c r="W885" s="30"/>
      <c r="X885" s="32"/>
    </row>
    <row r="886" spans="1:24" x14ac:dyDescent="0.2">
      <c r="A886" s="34">
        <f t="shared" si="65"/>
        <v>0</v>
      </c>
      <c r="B886" s="34"/>
      <c r="C886" s="34"/>
      <c r="D886" s="30"/>
      <c r="E886" s="30"/>
      <c r="F886" s="30"/>
      <c r="G886" s="30"/>
      <c r="H886" s="30"/>
      <c r="I886" s="30"/>
      <c r="J886" s="30"/>
      <c r="K886" s="30"/>
      <c r="L886" s="30"/>
      <c r="M886" s="30"/>
      <c r="N886" s="30"/>
      <c r="O886" s="30"/>
      <c r="P886" s="30"/>
      <c r="Q886" s="30"/>
      <c r="R886" s="30"/>
      <c r="S886" s="30"/>
      <c r="T886" s="30"/>
      <c r="U886" s="30"/>
      <c r="V886" s="30"/>
      <c r="W886" s="30"/>
      <c r="X886" s="32"/>
    </row>
    <row r="887" spans="1:24" x14ac:dyDescent="0.2">
      <c r="A887" s="34">
        <f t="shared" si="65"/>
        <v>0</v>
      </c>
      <c r="B887" s="34"/>
      <c r="C887" s="34"/>
      <c r="D887" s="30"/>
      <c r="E887" s="30"/>
      <c r="F887" s="30"/>
      <c r="G887" s="30"/>
      <c r="H887" s="30"/>
      <c r="I887" s="30"/>
      <c r="J887" s="30"/>
      <c r="K887" s="30"/>
      <c r="L887" s="30"/>
      <c r="M887" s="30"/>
      <c r="N887" s="30"/>
      <c r="O887" s="30"/>
      <c r="P887" s="30"/>
      <c r="Q887" s="30"/>
      <c r="R887" s="30"/>
      <c r="S887" s="30"/>
      <c r="T887" s="30"/>
      <c r="U887" s="30"/>
      <c r="V887" s="30"/>
      <c r="W887" s="30"/>
      <c r="X887" s="32"/>
    </row>
    <row r="888" spans="1:24" x14ac:dyDescent="0.2">
      <c r="A888" s="34">
        <f t="shared" si="65"/>
        <v>0</v>
      </c>
      <c r="B888" s="34"/>
      <c r="C888" s="34"/>
      <c r="D888" s="30"/>
      <c r="E888" s="30"/>
      <c r="F888" s="30"/>
      <c r="G888" s="30"/>
      <c r="H888" s="30"/>
      <c r="I888" s="30"/>
      <c r="J888" s="30"/>
      <c r="K888" s="30"/>
      <c r="L888" s="30"/>
      <c r="M888" s="30"/>
      <c r="N888" s="30"/>
      <c r="O888" s="30"/>
      <c r="P888" s="30"/>
      <c r="Q888" s="30"/>
      <c r="R888" s="30"/>
      <c r="S888" s="30"/>
      <c r="T888" s="30"/>
      <c r="U888" s="30"/>
      <c r="V888" s="30"/>
      <c r="W888" s="30"/>
      <c r="X888" s="32"/>
    </row>
    <row r="889" spans="1:24" x14ac:dyDescent="0.2">
      <c r="A889" s="34">
        <f t="shared" si="65"/>
        <v>0</v>
      </c>
      <c r="B889" s="34"/>
      <c r="C889" s="34"/>
      <c r="D889" s="30"/>
      <c r="E889" s="30"/>
      <c r="F889" s="30"/>
      <c r="G889" s="30"/>
      <c r="H889" s="30"/>
      <c r="I889" s="30"/>
      <c r="J889" s="30"/>
      <c r="K889" s="30"/>
      <c r="L889" s="30"/>
      <c r="M889" s="30"/>
      <c r="N889" s="30"/>
      <c r="O889" s="30"/>
      <c r="P889" s="30"/>
      <c r="Q889" s="30"/>
      <c r="R889" s="30"/>
      <c r="S889" s="30"/>
      <c r="T889" s="30"/>
      <c r="U889" s="30"/>
      <c r="V889" s="30"/>
      <c r="W889" s="30"/>
      <c r="X889" s="32"/>
    </row>
    <row r="890" spans="1:24" x14ac:dyDescent="0.2">
      <c r="A890" s="34">
        <f t="shared" si="65"/>
        <v>0</v>
      </c>
      <c r="B890" s="34"/>
      <c r="C890" s="34"/>
      <c r="D890" s="30"/>
      <c r="E890" s="30"/>
      <c r="F890" s="30"/>
      <c r="G890" s="30"/>
      <c r="H890" s="30"/>
      <c r="I890" s="30"/>
      <c r="J890" s="30"/>
      <c r="K890" s="30"/>
      <c r="L890" s="30"/>
      <c r="M890" s="30"/>
      <c r="N890" s="30"/>
      <c r="O890" s="30"/>
      <c r="P890" s="30"/>
      <c r="Q890" s="30"/>
      <c r="R890" s="30"/>
      <c r="S890" s="30"/>
      <c r="T890" s="30"/>
      <c r="U890" s="30"/>
      <c r="V890" s="30"/>
      <c r="W890" s="30"/>
      <c r="X890" s="32"/>
    </row>
    <row r="891" spans="1:24" x14ac:dyDescent="0.2">
      <c r="A891" s="34">
        <f t="shared" si="65"/>
        <v>0</v>
      </c>
      <c r="B891" s="34"/>
      <c r="C891" s="34"/>
      <c r="D891" s="30"/>
      <c r="E891" s="30"/>
      <c r="F891" s="30"/>
      <c r="G891" s="30"/>
      <c r="H891" s="30"/>
      <c r="I891" s="30"/>
      <c r="J891" s="30"/>
      <c r="K891" s="30"/>
      <c r="L891" s="30"/>
      <c r="M891" s="30"/>
      <c r="N891" s="30"/>
      <c r="O891" s="30"/>
      <c r="P891" s="30"/>
      <c r="Q891" s="30"/>
      <c r="R891" s="30"/>
      <c r="S891" s="30"/>
      <c r="T891" s="30"/>
      <c r="U891" s="30"/>
      <c r="V891" s="30"/>
      <c r="W891" s="30"/>
      <c r="X891" s="32"/>
    </row>
    <row r="892" spans="1:24" x14ac:dyDescent="0.2">
      <c r="A892" s="34">
        <f t="shared" si="65"/>
        <v>0</v>
      </c>
      <c r="B892" s="34"/>
      <c r="C892" s="34"/>
      <c r="D892" s="30"/>
      <c r="E892" s="30"/>
      <c r="F892" s="30"/>
      <c r="G892" s="30"/>
      <c r="H892" s="30"/>
      <c r="I892" s="30"/>
      <c r="J892" s="30"/>
      <c r="K892" s="30"/>
      <c r="L892" s="30"/>
      <c r="M892" s="30"/>
      <c r="N892" s="30"/>
      <c r="O892" s="30"/>
      <c r="P892" s="30"/>
      <c r="Q892" s="30"/>
      <c r="R892" s="30"/>
      <c r="S892" s="30"/>
      <c r="T892" s="30"/>
      <c r="U892" s="30"/>
      <c r="V892" s="30"/>
      <c r="W892" s="30"/>
      <c r="X892" s="32"/>
    </row>
    <row r="893" spans="1:24" x14ac:dyDescent="0.2">
      <c r="A893" s="34">
        <f t="shared" si="65"/>
        <v>0</v>
      </c>
      <c r="B893" s="34"/>
      <c r="C893" s="34"/>
      <c r="D893" s="30"/>
      <c r="E893" s="30"/>
      <c r="F893" s="30"/>
      <c r="G893" s="30"/>
      <c r="H893" s="30"/>
      <c r="I893" s="30"/>
      <c r="J893" s="30"/>
      <c r="K893" s="30"/>
      <c r="L893" s="30"/>
      <c r="M893" s="30"/>
      <c r="N893" s="30"/>
      <c r="O893" s="30"/>
      <c r="P893" s="30"/>
      <c r="Q893" s="30"/>
      <c r="R893" s="30"/>
      <c r="S893" s="30"/>
      <c r="T893" s="30"/>
      <c r="U893" s="30"/>
      <c r="V893" s="30"/>
      <c r="W893" s="30"/>
      <c r="X893" s="32"/>
    </row>
    <row r="894" spans="1:24" x14ac:dyDescent="0.2">
      <c r="A894" s="34">
        <f t="shared" si="65"/>
        <v>0</v>
      </c>
      <c r="B894" s="34"/>
      <c r="C894" s="34"/>
      <c r="D894" s="30"/>
      <c r="E894" s="30"/>
      <c r="F894" s="30"/>
      <c r="G894" s="30"/>
      <c r="H894" s="30"/>
      <c r="I894" s="30"/>
      <c r="J894" s="30"/>
      <c r="K894" s="30"/>
      <c r="L894" s="30"/>
      <c r="M894" s="30"/>
      <c r="N894" s="30"/>
      <c r="O894" s="30"/>
      <c r="P894" s="30"/>
      <c r="Q894" s="30"/>
      <c r="R894" s="30"/>
      <c r="S894" s="30"/>
      <c r="T894" s="30"/>
      <c r="U894" s="30"/>
      <c r="V894" s="30"/>
      <c r="W894" s="30"/>
      <c r="X894" s="32"/>
    </row>
    <row r="895" spans="1:24" x14ac:dyDescent="0.2">
      <c r="A895" s="34">
        <f t="shared" si="65"/>
        <v>0</v>
      </c>
      <c r="B895" s="34"/>
      <c r="C895" s="34"/>
      <c r="D895" s="30"/>
      <c r="E895" s="30"/>
      <c r="F895" s="30"/>
      <c r="G895" s="30"/>
      <c r="H895" s="30"/>
      <c r="I895" s="30"/>
      <c r="J895" s="30"/>
      <c r="K895" s="30"/>
      <c r="L895" s="30"/>
      <c r="M895" s="30"/>
      <c r="N895" s="30"/>
      <c r="O895" s="30"/>
      <c r="P895" s="30"/>
      <c r="Q895" s="30"/>
      <c r="R895" s="30"/>
      <c r="S895" s="30"/>
      <c r="T895" s="30"/>
      <c r="U895" s="30"/>
      <c r="V895" s="30"/>
      <c r="W895" s="30"/>
      <c r="X895" s="32"/>
    </row>
    <row r="896" spans="1:24" x14ac:dyDescent="0.2">
      <c r="A896" s="34">
        <f t="shared" si="65"/>
        <v>0</v>
      </c>
      <c r="B896" s="34"/>
      <c r="C896" s="34"/>
      <c r="D896" s="30"/>
      <c r="E896" s="30"/>
      <c r="F896" s="30"/>
      <c r="G896" s="30"/>
      <c r="H896" s="30"/>
      <c r="I896" s="30"/>
      <c r="J896" s="30"/>
      <c r="K896" s="30"/>
      <c r="L896" s="30"/>
      <c r="M896" s="30"/>
      <c r="N896" s="30"/>
      <c r="O896" s="30"/>
      <c r="P896" s="30"/>
      <c r="Q896" s="30"/>
      <c r="R896" s="30"/>
      <c r="S896" s="30"/>
      <c r="T896" s="30"/>
      <c r="U896" s="30"/>
      <c r="V896" s="30"/>
      <c r="W896" s="30"/>
      <c r="X896" s="32"/>
    </row>
    <row r="897" spans="1:24" x14ac:dyDescent="0.2">
      <c r="A897" s="34">
        <f t="shared" si="65"/>
        <v>0</v>
      </c>
      <c r="B897" s="34"/>
      <c r="C897" s="34"/>
      <c r="D897" s="30"/>
      <c r="E897" s="30"/>
      <c r="F897" s="30"/>
      <c r="G897" s="30"/>
      <c r="H897" s="30"/>
      <c r="I897" s="30"/>
      <c r="J897" s="30"/>
      <c r="K897" s="30"/>
      <c r="L897" s="30"/>
      <c r="M897" s="30"/>
      <c r="N897" s="30"/>
      <c r="O897" s="30"/>
      <c r="P897" s="30"/>
      <c r="Q897" s="30"/>
      <c r="R897" s="30"/>
      <c r="S897" s="30"/>
      <c r="T897" s="30"/>
      <c r="U897" s="30"/>
      <c r="V897" s="30"/>
      <c r="W897" s="30"/>
      <c r="X897" s="32"/>
    </row>
    <row r="898" spans="1:24" x14ac:dyDescent="0.2">
      <c r="A898" s="34">
        <f t="shared" si="65"/>
        <v>0</v>
      </c>
      <c r="B898" s="34"/>
      <c r="C898" s="34"/>
      <c r="D898" s="30"/>
      <c r="E898" s="30"/>
      <c r="F898" s="30"/>
      <c r="G898" s="30"/>
      <c r="H898" s="30"/>
      <c r="I898" s="30"/>
      <c r="J898" s="30"/>
      <c r="K898" s="30"/>
      <c r="L898" s="30"/>
      <c r="M898" s="30"/>
      <c r="N898" s="30"/>
      <c r="O898" s="30"/>
      <c r="P898" s="30"/>
      <c r="Q898" s="30"/>
      <c r="R898" s="30"/>
      <c r="S898" s="30"/>
      <c r="T898" s="30"/>
      <c r="U898" s="30"/>
      <c r="V898" s="30"/>
      <c r="W898" s="30"/>
      <c r="X898" s="32"/>
    </row>
    <row r="899" spans="1:24" x14ac:dyDescent="0.2">
      <c r="A899" s="34">
        <f t="shared" si="65"/>
        <v>0</v>
      </c>
      <c r="B899" s="34"/>
      <c r="C899" s="34"/>
      <c r="D899" s="30"/>
      <c r="E899" s="30"/>
      <c r="F899" s="30"/>
      <c r="G899" s="30"/>
      <c r="H899" s="30"/>
      <c r="I899" s="30"/>
      <c r="J899" s="30"/>
      <c r="K899" s="30"/>
      <c r="L899" s="30"/>
      <c r="M899" s="30"/>
      <c r="N899" s="30"/>
      <c r="O899" s="30"/>
      <c r="P899" s="30"/>
      <c r="Q899" s="30"/>
      <c r="R899" s="30"/>
      <c r="S899" s="30"/>
      <c r="T899" s="30"/>
      <c r="U899" s="30"/>
      <c r="V899" s="30"/>
      <c r="W899" s="30"/>
      <c r="X899" s="32"/>
    </row>
    <row r="900" spans="1:24" x14ac:dyDescent="0.2">
      <c r="A900" s="34">
        <f t="shared" si="65"/>
        <v>0</v>
      </c>
      <c r="B900" s="34"/>
      <c r="C900" s="34"/>
      <c r="D900" s="30"/>
      <c r="E900" s="30"/>
      <c r="F900" s="30"/>
      <c r="G900" s="30"/>
      <c r="H900" s="30"/>
      <c r="I900" s="30"/>
      <c r="J900" s="30"/>
      <c r="K900" s="30"/>
      <c r="L900" s="30"/>
      <c r="M900" s="30"/>
      <c r="N900" s="30"/>
      <c r="O900" s="30"/>
      <c r="P900" s="30"/>
      <c r="Q900" s="30"/>
      <c r="R900" s="30"/>
      <c r="S900" s="30"/>
      <c r="T900" s="30"/>
      <c r="U900" s="30"/>
      <c r="V900" s="30"/>
      <c r="W900" s="30"/>
      <c r="X900" s="32"/>
    </row>
    <row r="901" spans="1:24" x14ac:dyDescent="0.2">
      <c r="A901" s="34">
        <f t="shared" si="65"/>
        <v>0</v>
      </c>
      <c r="B901" s="34"/>
      <c r="C901" s="34"/>
      <c r="D901" s="30"/>
      <c r="E901" s="30"/>
      <c r="F901" s="30"/>
      <c r="G901" s="30"/>
      <c r="H901" s="30"/>
      <c r="I901" s="30"/>
      <c r="J901" s="30"/>
      <c r="K901" s="30"/>
      <c r="L901" s="30"/>
      <c r="M901" s="30"/>
      <c r="N901" s="30"/>
      <c r="O901" s="30"/>
      <c r="P901" s="30"/>
      <c r="Q901" s="30"/>
      <c r="R901" s="30"/>
      <c r="S901" s="30"/>
      <c r="T901" s="30"/>
      <c r="U901" s="30"/>
      <c r="V901" s="30"/>
      <c r="W901" s="30"/>
      <c r="X901" s="32"/>
    </row>
    <row r="902" spans="1:24" x14ac:dyDescent="0.2">
      <c r="A902" s="34">
        <f t="shared" si="65"/>
        <v>0</v>
      </c>
      <c r="B902" s="34"/>
      <c r="C902" s="34"/>
      <c r="D902" s="30"/>
      <c r="E902" s="30"/>
      <c r="F902" s="30"/>
      <c r="G902" s="30"/>
      <c r="H902" s="30"/>
      <c r="I902" s="30"/>
      <c r="J902" s="30"/>
      <c r="K902" s="30"/>
      <c r="L902" s="30"/>
      <c r="M902" s="30"/>
      <c r="N902" s="30"/>
      <c r="O902" s="30"/>
      <c r="P902" s="30"/>
      <c r="Q902" s="30"/>
      <c r="R902" s="30"/>
      <c r="S902" s="30"/>
      <c r="T902" s="30"/>
      <c r="U902" s="30"/>
      <c r="V902" s="30"/>
      <c r="W902" s="30"/>
      <c r="X902" s="32"/>
    </row>
    <row r="903" spans="1:24" x14ac:dyDescent="0.2">
      <c r="A903" s="34">
        <f t="shared" si="65"/>
        <v>0</v>
      </c>
      <c r="B903" s="34"/>
      <c r="C903" s="34"/>
      <c r="D903" s="30"/>
      <c r="E903" s="30"/>
      <c r="F903" s="30"/>
      <c r="G903" s="30"/>
      <c r="H903" s="30"/>
      <c r="I903" s="30"/>
      <c r="J903" s="30"/>
      <c r="K903" s="30"/>
      <c r="L903" s="30"/>
      <c r="M903" s="30"/>
      <c r="N903" s="30"/>
      <c r="O903" s="30"/>
      <c r="P903" s="30"/>
      <c r="Q903" s="30"/>
      <c r="R903" s="30"/>
      <c r="S903" s="30"/>
      <c r="T903" s="30"/>
      <c r="U903" s="30"/>
      <c r="V903" s="30"/>
      <c r="W903" s="30"/>
      <c r="X903" s="32"/>
    </row>
    <row r="904" spans="1:24" x14ac:dyDescent="0.2">
      <c r="A904" s="34">
        <f t="shared" si="65"/>
        <v>0</v>
      </c>
      <c r="B904" s="34"/>
      <c r="C904" s="34"/>
      <c r="D904" s="30"/>
      <c r="E904" s="30"/>
      <c r="F904" s="30"/>
      <c r="G904" s="30"/>
      <c r="H904" s="30"/>
      <c r="I904" s="30"/>
      <c r="J904" s="30"/>
      <c r="K904" s="30"/>
      <c r="L904" s="30"/>
      <c r="M904" s="30"/>
      <c r="N904" s="30"/>
      <c r="O904" s="30"/>
      <c r="P904" s="30"/>
      <c r="Q904" s="30"/>
      <c r="R904" s="30"/>
      <c r="S904" s="30"/>
      <c r="T904" s="30"/>
      <c r="U904" s="30"/>
      <c r="V904" s="30"/>
      <c r="W904" s="30"/>
      <c r="X904" s="32"/>
    </row>
    <row r="905" spans="1:24" x14ac:dyDescent="0.2">
      <c r="A905" s="34">
        <f t="shared" si="65"/>
        <v>0</v>
      </c>
      <c r="B905" s="34"/>
      <c r="C905" s="34"/>
      <c r="D905" s="30"/>
      <c r="E905" s="30"/>
      <c r="F905" s="30"/>
      <c r="G905" s="30"/>
      <c r="H905" s="30"/>
      <c r="I905" s="30"/>
      <c r="J905" s="30"/>
      <c r="K905" s="30"/>
      <c r="L905" s="30"/>
      <c r="M905" s="30"/>
      <c r="N905" s="30"/>
      <c r="O905" s="30"/>
      <c r="P905" s="30"/>
      <c r="Q905" s="30"/>
      <c r="R905" s="30"/>
      <c r="S905" s="30"/>
      <c r="T905" s="30"/>
      <c r="U905" s="30"/>
      <c r="V905" s="30"/>
      <c r="W905" s="30"/>
      <c r="X905" s="32"/>
    </row>
    <row r="906" spans="1:24" x14ac:dyDescent="0.2">
      <c r="A906" s="34">
        <f t="shared" si="65"/>
        <v>0</v>
      </c>
      <c r="B906" s="34"/>
      <c r="C906" s="34"/>
      <c r="D906" s="30"/>
      <c r="E906" s="30"/>
      <c r="F906" s="30"/>
      <c r="G906" s="30"/>
      <c r="H906" s="30"/>
      <c r="I906" s="30"/>
      <c r="J906" s="30"/>
      <c r="K906" s="30"/>
      <c r="L906" s="30"/>
      <c r="M906" s="30"/>
      <c r="N906" s="30"/>
      <c r="O906" s="30"/>
      <c r="P906" s="30"/>
      <c r="Q906" s="30"/>
      <c r="R906" s="30"/>
      <c r="S906" s="30"/>
      <c r="T906" s="30"/>
      <c r="U906" s="30"/>
      <c r="V906" s="30"/>
      <c r="W906" s="30"/>
      <c r="X906" s="32"/>
    </row>
    <row r="907" spans="1:24" x14ac:dyDescent="0.2">
      <c r="A907" s="34">
        <f t="shared" si="65"/>
        <v>0</v>
      </c>
      <c r="B907" s="34"/>
      <c r="C907" s="34"/>
      <c r="D907" s="30"/>
      <c r="E907" s="30"/>
      <c r="F907" s="30"/>
      <c r="G907" s="30"/>
      <c r="H907" s="30"/>
      <c r="I907" s="30"/>
      <c r="J907" s="30"/>
      <c r="K907" s="30"/>
      <c r="L907" s="30"/>
      <c r="M907" s="30"/>
      <c r="N907" s="30"/>
      <c r="O907" s="30"/>
      <c r="P907" s="30"/>
      <c r="Q907" s="30"/>
      <c r="R907" s="30"/>
      <c r="S907" s="30"/>
      <c r="T907" s="30"/>
      <c r="U907" s="30"/>
      <c r="V907" s="30"/>
      <c r="W907" s="30"/>
      <c r="X907" s="32"/>
    </row>
    <row r="908" spans="1:24" x14ac:dyDescent="0.2">
      <c r="A908" s="34">
        <f t="shared" si="65"/>
        <v>0</v>
      </c>
      <c r="B908" s="34"/>
      <c r="C908" s="34"/>
      <c r="D908" s="30"/>
      <c r="E908" s="30"/>
      <c r="F908" s="30"/>
      <c r="G908" s="30"/>
      <c r="H908" s="30"/>
      <c r="I908" s="30"/>
      <c r="J908" s="30"/>
      <c r="K908" s="30"/>
      <c r="L908" s="30"/>
      <c r="M908" s="30"/>
      <c r="N908" s="30"/>
      <c r="O908" s="30"/>
      <c r="P908" s="30"/>
      <c r="Q908" s="30"/>
      <c r="R908" s="30"/>
      <c r="S908" s="30"/>
      <c r="T908" s="30"/>
      <c r="U908" s="30"/>
      <c r="V908" s="30"/>
      <c r="W908" s="30"/>
      <c r="X908" s="32"/>
    </row>
    <row r="909" spans="1:24" x14ac:dyDescent="0.2">
      <c r="A909" s="34">
        <f t="shared" si="65"/>
        <v>0</v>
      </c>
      <c r="B909" s="34"/>
      <c r="C909" s="34"/>
      <c r="D909" s="30"/>
      <c r="E909" s="30"/>
      <c r="F909" s="30"/>
      <c r="G909" s="30"/>
      <c r="H909" s="30"/>
      <c r="I909" s="30"/>
      <c r="J909" s="30"/>
      <c r="K909" s="30"/>
      <c r="L909" s="30"/>
      <c r="M909" s="30"/>
      <c r="N909" s="30"/>
      <c r="O909" s="30"/>
      <c r="P909" s="30"/>
      <c r="Q909" s="30"/>
      <c r="R909" s="30"/>
      <c r="S909" s="30"/>
      <c r="T909" s="30"/>
      <c r="U909" s="30"/>
      <c r="V909" s="30"/>
      <c r="W909" s="30"/>
      <c r="X909" s="32"/>
    </row>
    <row r="910" spans="1:24" x14ac:dyDescent="0.2">
      <c r="A910" s="34">
        <f t="shared" si="65"/>
        <v>0</v>
      </c>
      <c r="B910" s="34"/>
      <c r="C910" s="34"/>
      <c r="D910" s="30"/>
      <c r="E910" s="30"/>
      <c r="F910" s="30"/>
      <c r="G910" s="30"/>
      <c r="H910" s="30"/>
      <c r="I910" s="30"/>
      <c r="J910" s="30"/>
      <c r="K910" s="30"/>
      <c r="L910" s="30"/>
      <c r="M910" s="30"/>
      <c r="N910" s="30"/>
      <c r="O910" s="30"/>
      <c r="P910" s="30"/>
      <c r="Q910" s="30"/>
      <c r="R910" s="30"/>
      <c r="S910" s="30"/>
      <c r="T910" s="30"/>
      <c r="U910" s="30"/>
      <c r="V910" s="30"/>
      <c r="W910" s="30"/>
      <c r="X910" s="32"/>
    </row>
    <row r="911" spans="1:24" x14ac:dyDescent="0.2">
      <c r="A911" s="34">
        <f t="shared" ref="A911:A974" si="66">IF(A910=0,0,IF(A910=" ","",IF(A910-1&gt;0,A910-1,0)))</f>
        <v>0</v>
      </c>
      <c r="B911" s="34"/>
      <c r="C911" s="34"/>
      <c r="D911" s="30"/>
      <c r="E911" s="30"/>
      <c r="F911" s="30"/>
      <c r="G911" s="30"/>
      <c r="H911" s="30"/>
      <c r="I911" s="30"/>
      <c r="J911" s="30"/>
      <c r="K911" s="30"/>
      <c r="L911" s="30"/>
      <c r="M911" s="30"/>
      <c r="N911" s="30"/>
      <c r="O911" s="30"/>
      <c r="P911" s="30"/>
      <c r="Q911" s="30"/>
      <c r="R911" s="30"/>
      <c r="S911" s="30"/>
      <c r="T911" s="30"/>
      <c r="U911" s="30"/>
      <c r="V911" s="30"/>
      <c r="W911" s="30"/>
      <c r="X911" s="32"/>
    </row>
    <row r="912" spans="1:24" x14ac:dyDescent="0.2">
      <c r="A912" s="34">
        <f t="shared" si="66"/>
        <v>0</v>
      </c>
      <c r="B912" s="34"/>
      <c r="C912" s="34"/>
      <c r="D912" s="30"/>
      <c r="E912" s="30"/>
      <c r="F912" s="30"/>
      <c r="G912" s="30"/>
      <c r="H912" s="30"/>
      <c r="I912" s="30"/>
      <c r="J912" s="30"/>
      <c r="K912" s="30"/>
      <c r="L912" s="30"/>
      <c r="M912" s="30"/>
      <c r="N912" s="30"/>
      <c r="O912" s="30"/>
      <c r="P912" s="30"/>
      <c r="Q912" s="30"/>
      <c r="R912" s="30"/>
      <c r="S912" s="30"/>
      <c r="T912" s="30"/>
      <c r="U912" s="30"/>
      <c r="V912" s="30"/>
      <c r="W912" s="30"/>
      <c r="X912" s="32"/>
    </row>
    <row r="913" spans="1:24" x14ac:dyDescent="0.2">
      <c r="A913" s="34">
        <f t="shared" si="66"/>
        <v>0</v>
      </c>
      <c r="B913" s="34"/>
      <c r="C913" s="34"/>
      <c r="D913" s="30"/>
      <c r="E913" s="30"/>
      <c r="F913" s="30"/>
      <c r="G913" s="30"/>
      <c r="H913" s="30"/>
      <c r="I913" s="30"/>
      <c r="J913" s="30"/>
      <c r="K913" s="30"/>
      <c r="L913" s="30"/>
      <c r="M913" s="30"/>
      <c r="N913" s="30"/>
      <c r="O913" s="30"/>
      <c r="P913" s="30"/>
      <c r="Q913" s="30"/>
      <c r="R913" s="30"/>
      <c r="S913" s="30"/>
      <c r="T913" s="30"/>
      <c r="U913" s="30"/>
      <c r="V913" s="30"/>
      <c r="W913" s="30"/>
      <c r="X913" s="32"/>
    </row>
    <row r="914" spans="1:24" x14ac:dyDescent="0.2">
      <c r="A914" s="34">
        <f t="shared" si="66"/>
        <v>0</v>
      </c>
      <c r="B914" s="34"/>
      <c r="C914" s="34"/>
      <c r="D914" s="30"/>
      <c r="E914" s="30"/>
      <c r="F914" s="30"/>
      <c r="G914" s="30"/>
      <c r="H914" s="30"/>
      <c r="I914" s="30"/>
      <c r="J914" s="30"/>
      <c r="K914" s="30"/>
      <c r="L914" s="30"/>
      <c r="M914" s="30"/>
      <c r="N914" s="30"/>
      <c r="O914" s="30"/>
      <c r="P914" s="30"/>
      <c r="Q914" s="30"/>
      <c r="R914" s="30"/>
      <c r="S914" s="30"/>
      <c r="T914" s="30"/>
      <c r="U914" s="30"/>
      <c r="V914" s="30"/>
      <c r="W914" s="30"/>
      <c r="X914" s="32"/>
    </row>
    <row r="915" spans="1:24" x14ac:dyDescent="0.2">
      <c r="A915" s="34">
        <f t="shared" si="66"/>
        <v>0</v>
      </c>
      <c r="B915" s="34"/>
      <c r="C915" s="34"/>
      <c r="D915" s="30"/>
      <c r="E915" s="30"/>
      <c r="F915" s="30"/>
      <c r="G915" s="30"/>
      <c r="H915" s="30"/>
      <c r="I915" s="30"/>
      <c r="J915" s="30"/>
      <c r="K915" s="30"/>
      <c r="L915" s="30"/>
      <c r="M915" s="30"/>
      <c r="N915" s="30"/>
      <c r="O915" s="30"/>
      <c r="P915" s="30"/>
      <c r="Q915" s="30"/>
      <c r="R915" s="30"/>
      <c r="S915" s="30"/>
      <c r="T915" s="30"/>
      <c r="U915" s="30"/>
      <c r="V915" s="30"/>
      <c r="W915" s="30"/>
      <c r="X915" s="32"/>
    </row>
    <row r="916" spans="1:24" x14ac:dyDescent="0.2">
      <c r="A916" s="34">
        <f t="shared" si="66"/>
        <v>0</v>
      </c>
      <c r="B916" s="34"/>
      <c r="C916" s="34"/>
      <c r="D916" s="30"/>
      <c r="E916" s="30"/>
      <c r="F916" s="30"/>
      <c r="G916" s="30"/>
      <c r="H916" s="30"/>
      <c r="I916" s="30"/>
      <c r="J916" s="30"/>
      <c r="K916" s="30"/>
      <c r="L916" s="30"/>
      <c r="M916" s="30"/>
      <c r="N916" s="30"/>
      <c r="O916" s="30"/>
      <c r="P916" s="30"/>
      <c r="Q916" s="30"/>
      <c r="R916" s="30"/>
      <c r="S916" s="30"/>
      <c r="T916" s="30"/>
      <c r="U916" s="30"/>
      <c r="V916" s="30"/>
      <c r="W916" s="30"/>
      <c r="X916" s="32"/>
    </row>
    <row r="917" spans="1:24" x14ac:dyDescent="0.2">
      <c r="A917" s="34">
        <f t="shared" si="66"/>
        <v>0</v>
      </c>
      <c r="B917" s="34"/>
      <c r="C917" s="34"/>
      <c r="D917" s="30"/>
      <c r="E917" s="30"/>
      <c r="F917" s="30"/>
      <c r="G917" s="30"/>
      <c r="H917" s="30"/>
      <c r="I917" s="30"/>
      <c r="J917" s="30"/>
      <c r="K917" s="30"/>
      <c r="L917" s="30"/>
      <c r="M917" s="30"/>
      <c r="N917" s="30"/>
      <c r="O917" s="30"/>
      <c r="P917" s="30"/>
      <c r="Q917" s="30"/>
      <c r="R917" s="30"/>
      <c r="S917" s="30"/>
      <c r="T917" s="30"/>
      <c r="U917" s="30"/>
      <c r="V917" s="30"/>
      <c r="W917" s="30"/>
      <c r="X917" s="32"/>
    </row>
    <row r="918" spans="1:24" x14ac:dyDescent="0.2">
      <c r="A918" s="34">
        <f t="shared" si="66"/>
        <v>0</v>
      </c>
      <c r="B918" s="34"/>
      <c r="C918" s="34"/>
      <c r="D918" s="30"/>
      <c r="E918" s="30"/>
      <c r="F918" s="30"/>
      <c r="G918" s="30"/>
      <c r="H918" s="30"/>
      <c r="I918" s="30"/>
      <c r="J918" s="30"/>
      <c r="K918" s="30"/>
      <c r="L918" s="30"/>
      <c r="M918" s="30"/>
      <c r="N918" s="30"/>
      <c r="O918" s="30"/>
      <c r="P918" s="30"/>
      <c r="Q918" s="30"/>
      <c r="R918" s="30"/>
      <c r="S918" s="30"/>
      <c r="T918" s="30"/>
      <c r="U918" s="30"/>
      <c r="V918" s="30"/>
      <c r="W918" s="30"/>
      <c r="X918" s="32"/>
    </row>
    <row r="919" spans="1:24" x14ac:dyDescent="0.2">
      <c r="A919" s="34">
        <f t="shared" si="66"/>
        <v>0</v>
      </c>
      <c r="B919" s="34"/>
      <c r="C919" s="34"/>
      <c r="D919" s="30"/>
      <c r="E919" s="30"/>
      <c r="F919" s="30"/>
      <c r="G919" s="30"/>
      <c r="H919" s="30"/>
      <c r="I919" s="30"/>
      <c r="J919" s="30"/>
      <c r="K919" s="30"/>
      <c r="L919" s="30"/>
      <c r="M919" s="30"/>
      <c r="N919" s="30"/>
      <c r="O919" s="30"/>
      <c r="P919" s="30"/>
      <c r="Q919" s="30"/>
      <c r="R919" s="30"/>
      <c r="S919" s="30"/>
      <c r="T919" s="30"/>
      <c r="U919" s="30"/>
      <c r="V919" s="30"/>
      <c r="W919" s="30"/>
      <c r="X919" s="32"/>
    </row>
    <row r="920" spans="1:24" x14ac:dyDescent="0.2">
      <c r="A920" s="34">
        <f t="shared" si="66"/>
        <v>0</v>
      </c>
      <c r="B920" s="34"/>
      <c r="C920" s="34"/>
      <c r="D920" s="30"/>
      <c r="E920" s="30"/>
      <c r="F920" s="30"/>
      <c r="G920" s="30"/>
      <c r="H920" s="30"/>
      <c r="I920" s="30"/>
      <c r="J920" s="30"/>
      <c r="K920" s="30"/>
      <c r="L920" s="30"/>
      <c r="M920" s="30"/>
      <c r="N920" s="30"/>
      <c r="O920" s="30"/>
      <c r="P920" s="30"/>
      <c r="Q920" s="30"/>
      <c r="R920" s="30"/>
      <c r="S920" s="30"/>
      <c r="T920" s="30"/>
      <c r="U920" s="30"/>
      <c r="V920" s="30"/>
      <c r="W920" s="30"/>
      <c r="X920" s="32"/>
    </row>
    <row r="921" spans="1:24" x14ac:dyDescent="0.2">
      <c r="A921" s="34">
        <f t="shared" si="66"/>
        <v>0</v>
      </c>
      <c r="B921" s="34"/>
      <c r="C921" s="34"/>
      <c r="D921" s="30"/>
      <c r="E921" s="30"/>
      <c r="F921" s="30"/>
      <c r="G921" s="30"/>
      <c r="H921" s="30"/>
      <c r="I921" s="30"/>
      <c r="J921" s="30"/>
      <c r="K921" s="30"/>
      <c r="L921" s="30"/>
      <c r="M921" s="30"/>
      <c r="N921" s="30"/>
      <c r="O921" s="30"/>
      <c r="P921" s="30"/>
      <c r="Q921" s="30"/>
      <c r="R921" s="30"/>
      <c r="S921" s="30"/>
      <c r="T921" s="30"/>
      <c r="U921" s="30"/>
      <c r="V921" s="30"/>
      <c r="W921" s="30"/>
      <c r="X921" s="32"/>
    </row>
    <row r="922" spans="1:24" x14ac:dyDescent="0.2">
      <c r="A922" s="34">
        <f t="shared" si="66"/>
        <v>0</v>
      </c>
      <c r="B922" s="34"/>
      <c r="C922" s="34"/>
      <c r="D922" s="30"/>
      <c r="E922" s="30"/>
      <c r="F922" s="30"/>
      <c r="G922" s="30"/>
      <c r="H922" s="30"/>
      <c r="I922" s="30"/>
      <c r="J922" s="30"/>
      <c r="K922" s="30"/>
      <c r="L922" s="30"/>
      <c r="M922" s="30"/>
      <c r="N922" s="30"/>
      <c r="O922" s="30"/>
      <c r="P922" s="30"/>
      <c r="Q922" s="30"/>
      <c r="R922" s="30"/>
      <c r="S922" s="30"/>
      <c r="T922" s="30"/>
      <c r="U922" s="30"/>
      <c r="V922" s="30"/>
      <c r="W922" s="30"/>
      <c r="X922" s="32"/>
    </row>
    <row r="923" spans="1:24" x14ac:dyDescent="0.2">
      <c r="A923" s="34">
        <f t="shared" si="66"/>
        <v>0</v>
      </c>
      <c r="B923" s="34"/>
      <c r="C923" s="34"/>
      <c r="D923" s="30"/>
      <c r="E923" s="30"/>
      <c r="F923" s="30"/>
      <c r="G923" s="30"/>
      <c r="H923" s="30"/>
      <c r="I923" s="30"/>
      <c r="J923" s="30"/>
      <c r="K923" s="30"/>
      <c r="L923" s="30"/>
      <c r="M923" s="30"/>
      <c r="N923" s="30"/>
      <c r="O923" s="30"/>
      <c r="P923" s="30"/>
      <c r="Q923" s="30"/>
      <c r="R923" s="30"/>
      <c r="S923" s="30"/>
      <c r="T923" s="30"/>
      <c r="U923" s="30"/>
      <c r="V923" s="30"/>
      <c r="W923" s="30"/>
      <c r="X923" s="32"/>
    </row>
    <row r="924" spans="1:24" x14ac:dyDescent="0.2">
      <c r="A924" s="34">
        <f t="shared" si="66"/>
        <v>0</v>
      </c>
      <c r="B924" s="34"/>
      <c r="C924" s="34"/>
      <c r="D924" s="30"/>
      <c r="E924" s="30"/>
      <c r="F924" s="30"/>
      <c r="G924" s="30"/>
      <c r="H924" s="30"/>
      <c r="I924" s="30"/>
      <c r="J924" s="30"/>
      <c r="K924" s="30"/>
      <c r="L924" s="30"/>
      <c r="M924" s="30"/>
      <c r="N924" s="30"/>
      <c r="O924" s="30"/>
      <c r="P924" s="30"/>
      <c r="Q924" s="30"/>
      <c r="R924" s="30"/>
      <c r="S924" s="30"/>
      <c r="T924" s="30"/>
      <c r="U924" s="30"/>
      <c r="V924" s="30"/>
      <c r="W924" s="30"/>
      <c r="X924" s="32"/>
    </row>
    <row r="925" spans="1:24" x14ac:dyDescent="0.2">
      <c r="A925" s="34">
        <f t="shared" si="66"/>
        <v>0</v>
      </c>
      <c r="B925" s="34"/>
      <c r="C925" s="34"/>
      <c r="D925" s="30"/>
      <c r="E925" s="30"/>
      <c r="F925" s="30"/>
      <c r="G925" s="30"/>
      <c r="H925" s="30"/>
      <c r="I925" s="30"/>
      <c r="J925" s="30"/>
      <c r="K925" s="30"/>
      <c r="L925" s="30"/>
      <c r="M925" s="30"/>
      <c r="N925" s="30"/>
      <c r="O925" s="30"/>
      <c r="P925" s="30"/>
      <c r="Q925" s="30"/>
      <c r="R925" s="30"/>
      <c r="S925" s="30"/>
      <c r="T925" s="30"/>
      <c r="U925" s="30"/>
      <c r="V925" s="30"/>
      <c r="W925" s="30"/>
      <c r="X925" s="32"/>
    </row>
    <row r="926" spans="1:24" x14ac:dyDescent="0.2">
      <c r="A926" s="34">
        <f t="shared" si="66"/>
        <v>0</v>
      </c>
      <c r="B926" s="34"/>
      <c r="C926" s="34"/>
      <c r="D926" s="30"/>
      <c r="E926" s="30"/>
      <c r="F926" s="30"/>
      <c r="G926" s="30"/>
      <c r="H926" s="30"/>
      <c r="I926" s="30"/>
      <c r="J926" s="30"/>
      <c r="K926" s="30"/>
      <c r="L926" s="30"/>
      <c r="M926" s="30"/>
      <c r="N926" s="30"/>
      <c r="O926" s="30"/>
      <c r="P926" s="30"/>
      <c r="Q926" s="30"/>
      <c r="R926" s="30"/>
      <c r="S926" s="30"/>
      <c r="T926" s="30"/>
      <c r="U926" s="30"/>
      <c r="V926" s="30"/>
      <c r="W926" s="30"/>
      <c r="X926" s="32"/>
    </row>
    <row r="927" spans="1:24" x14ac:dyDescent="0.2">
      <c r="A927" s="34">
        <f t="shared" si="66"/>
        <v>0</v>
      </c>
      <c r="B927" s="34"/>
      <c r="C927" s="34"/>
      <c r="D927" s="30"/>
      <c r="E927" s="30"/>
      <c r="F927" s="30"/>
      <c r="G927" s="30"/>
      <c r="H927" s="30"/>
      <c r="I927" s="30"/>
      <c r="J927" s="30"/>
      <c r="K927" s="30"/>
      <c r="L927" s="30"/>
      <c r="M927" s="30"/>
      <c r="N927" s="30"/>
      <c r="O927" s="30"/>
      <c r="P927" s="30"/>
      <c r="Q927" s="30"/>
      <c r="R927" s="30"/>
      <c r="S927" s="30"/>
      <c r="T927" s="30"/>
      <c r="U927" s="30"/>
      <c r="V927" s="30"/>
      <c r="W927" s="30"/>
      <c r="X927" s="32"/>
    </row>
    <row r="928" spans="1:24" x14ac:dyDescent="0.2">
      <c r="A928" s="34">
        <f t="shared" si="66"/>
        <v>0</v>
      </c>
      <c r="B928" s="34"/>
      <c r="C928" s="34"/>
      <c r="D928" s="30"/>
      <c r="E928" s="30"/>
      <c r="F928" s="30"/>
      <c r="G928" s="30"/>
      <c r="H928" s="30"/>
      <c r="I928" s="30"/>
      <c r="J928" s="30"/>
      <c r="K928" s="30"/>
      <c r="L928" s="30"/>
      <c r="M928" s="30"/>
      <c r="N928" s="30"/>
      <c r="O928" s="30"/>
      <c r="P928" s="30"/>
      <c r="Q928" s="30"/>
      <c r="R928" s="30"/>
      <c r="S928" s="30"/>
      <c r="T928" s="30"/>
      <c r="U928" s="30"/>
      <c r="V928" s="30"/>
      <c r="W928" s="30"/>
      <c r="X928" s="32"/>
    </row>
    <row r="929" spans="1:24" x14ac:dyDescent="0.2">
      <c r="A929" s="34">
        <f t="shared" si="66"/>
        <v>0</v>
      </c>
      <c r="B929" s="34"/>
      <c r="C929" s="34"/>
      <c r="D929" s="30"/>
      <c r="E929" s="30"/>
      <c r="F929" s="30"/>
      <c r="G929" s="30"/>
      <c r="H929" s="30"/>
      <c r="I929" s="30"/>
      <c r="J929" s="30"/>
      <c r="K929" s="30"/>
      <c r="L929" s="30"/>
      <c r="M929" s="30"/>
      <c r="N929" s="30"/>
      <c r="O929" s="30"/>
      <c r="P929" s="30"/>
      <c r="Q929" s="30"/>
      <c r="R929" s="30"/>
      <c r="S929" s="30"/>
      <c r="T929" s="30"/>
      <c r="U929" s="30"/>
      <c r="V929" s="30"/>
      <c r="W929" s="30"/>
      <c r="X929" s="32"/>
    </row>
    <row r="930" spans="1:24" x14ac:dyDescent="0.2">
      <c r="A930" s="34">
        <f t="shared" si="66"/>
        <v>0</v>
      </c>
      <c r="B930" s="34"/>
      <c r="C930" s="34"/>
      <c r="D930" s="30"/>
      <c r="E930" s="30"/>
      <c r="F930" s="30"/>
      <c r="G930" s="30"/>
      <c r="H930" s="30"/>
      <c r="I930" s="30"/>
      <c r="J930" s="30"/>
      <c r="K930" s="30"/>
      <c r="L930" s="30"/>
      <c r="M930" s="30"/>
      <c r="N930" s="30"/>
      <c r="O930" s="30"/>
      <c r="P930" s="30"/>
      <c r="Q930" s="30"/>
      <c r="R930" s="30"/>
      <c r="S930" s="30"/>
      <c r="T930" s="30"/>
      <c r="U930" s="30"/>
      <c r="V930" s="30"/>
      <c r="W930" s="30"/>
      <c r="X930" s="32"/>
    </row>
    <row r="931" spans="1:24" x14ac:dyDescent="0.2">
      <c r="A931" s="34">
        <f t="shared" si="66"/>
        <v>0</v>
      </c>
      <c r="B931" s="34"/>
      <c r="C931" s="34"/>
      <c r="D931" s="30"/>
      <c r="E931" s="30"/>
      <c r="F931" s="30"/>
      <c r="G931" s="30"/>
      <c r="H931" s="30"/>
      <c r="I931" s="30"/>
      <c r="J931" s="30"/>
      <c r="K931" s="30"/>
      <c r="L931" s="30"/>
      <c r="M931" s="30"/>
      <c r="N931" s="30"/>
      <c r="O931" s="30"/>
      <c r="P931" s="30"/>
      <c r="Q931" s="30"/>
      <c r="R931" s="30"/>
      <c r="S931" s="30"/>
      <c r="T931" s="30"/>
      <c r="U931" s="30"/>
      <c r="V931" s="30"/>
      <c r="W931" s="30"/>
      <c r="X931" s="32"/>
    </row>
    <row r="932" spans="1:24" x14ac:dyDescent="0.2">
      <c r="A932" s="34">
        <f t="shared" si="66"/>
        <v>0</v>
      </c>
      <c r="B932" s="34"/>
      <c r="C932" s="34"/>
      <c r="D932" s="30"/>
      <c r="E932" s="30"/>
      <c r="F932" s="30"/>
      <c r="G932" s="30"/>
      <c r="H932" s="30"/>
      <c r="I932" s="30"/>
      <c r="J932" s="30"/>
      <c r="K932" s="30"/>
      <c r="L932" s="30"/>
      <c r="M932" s="30"/>
      <c r="N932" s="30"/>
      <c r="O932" s="30"/>
      <c r="P932" s="30"/>
      <c r="Q932" s="30"/>
      <c r="R932" s="30"/>
      <c r="S932" s="30"/>
      <c r="T932" s="30"/>
      <c r="U932" s="30"/>
      <c r="V932" s="30"/>
      <c r="W932" s="30"/>
      <c r="X932" s="32"/>
    </row>
    <row r="933" spans="1:24" x14ac:dyDescent="0.2">
      <c r="A933" s="34">
        <f t="shared" si="66"/>
        <v>0</v>
      </c>
      <c r="B933" s="34"/>
      <c r="C933" s="34"/>
      <c r="D933" s="30"/>
      <c r="E933" s="30"/>
      <c r="F933" s="30"/>
      <c r="G933" s="30"/>
      <c r="H933" s="30"/>
      <c r="I933" s="30"/>
      <c r="J933" s="30"/>
      <c r="K933" s="30"/>
      <c r="L933" s="30"/>
      <c r="M933" s="30"/>
      <c r="N933" s="30"/>
      <c r="O933" s="30"/>
      <c r="P933" s="30"/>
      <c r="Q933" s="30"/>
      <c r="R933" s="30"/>
      <c r="S933" s="30"/>
      <c r="T933" s="30"/>
      <c r="U933" s="30"/>
      <c r="V933" s="30"/>
      <c r="W933" s="30"/>
      <c r="X933" s="32"/>
    </row>
    <row r="934" spans="1:24" x14ac:dyDescent="0.2">
      <c r="A934" s="34">
        <f t="shared" si="66"/>
        <v>0</v>
      </c>
      <c r="B934" s="34"/>
      <c r="C934" s="34"/>
      <c r="D934" s="30"/>
      <c r="E934" s="30"/>
      <c r="F934" s="30"/>
      <c r="G934" s="30"/>
      <c r="H934" s="30"/>
      <c r="I934" s="30"/>
      <c r="J934" s="30"/>
      <c r="K934" s="30"/>
      <c r="L934" s="30"/>
      <c r="M934" s="30"/>
      <c r="N934" s="30"/>
      <c r="O934" s="30"/>
      <c r="P934" s="30"/>
      <c r="Q934" s="30"/>
      <c r="R934" s="30"/>
      <c r="S934" s="30"/>
      <c r="T934" s="30"/>
      <c r="U934" s="30"/>
      <c r="V934" s="30"/>
      <c r="W934" s="30"/>
      <c r="X934" s="32"/>
    </row>
    <row r="935" spans="1:24" x14ac:dyDescent="0.2">
      <c r="A935" s="34">
        <f t="shared" si="66"/>
        <v>0</v>
      </c>
      <c r="B935" s="34"/>
      <c r="C935" s="34"/>
      <c r="D935" s="30"/>
      <c r="E935" s="30"/>
      <c r="F935" s="30"/>
      <c r="G935" s="30"/>
      <c r="H935" s="30"/>
      <c r="I935" s="30"/>
      <c r="J935" s="30"/>
      <c r="K935" s="30"/>
      <c r="L935" s="30"/>
      <c r="M935" s="30"/>
      <c r="N935" s="30"/>
      <c r="O935" s="30"/>
      <c r="P935" s="30"/>
      <c r="Q935" s="30"/>
      <c r="R935" s="30"/>
      <c r="S935" s="30"/>
      <c r="T935" s="30"/>
      <c r="U935" s="30"/>
      <c r="V935" s="30"/>
      <c r="W935" s="30"/>
      <c r="X935" s="32"/>
    </row>
    <row r="936" spans="1:24" x14ac:dyDescent="0.2">
      <c r="A936" s="34">
        <f t="shared" si="66"/>
        <v>0</v>
      </c>
      <c r="B936" s="34"/>
      <c r="C936" s="34"/>
      <c r="D936" s="30"/>
      <c r="E936" s="30"/>
      <c r="F936" s="30"/>
      <c r="G936" s="30"/>
      <c r="H936" s="30"/>
      <c r="I936" s="30"/>
      <c r="J936" s="30"/>
      <c r="K936" s="30"/>
      <c r="L936" s="30"/>
      <c r="M936" s="30"/>
      <c r="N936" s="30"/>
      <c r="O936" s="30"/>
      <c r="P936" s="30"/>
      <c r="Q936" s="30"/>
      <c r="R936" s="30"/>
      <c r="S936" s="30"/>
      <c r="T936" s="30"/>
      <c r="U936" s="30"/>
      <c r="V936" s="30"/>
      <c r="W936" s="30"/>
      <c r="X936" s="32"/>
    </row>
    <row r="937" spans="1:24" x14ac:dyDescent="0.2">
      <c r="A937" s="34">
        <f t="shared" si="66"/>
        <v>0</v>
      </c>
      <c r="B937" s="34"/>
      <c r="C937" s="34"/>
      <c r="D937" s="30"/>
      <c r="E937" s="30"/>
      <c r="F937" s="30"/>
      <c r="G937" s="30"/>
      <c r="H937" s="30"/>
      <c r="I937" s="30"/>
      <c r="J937" s="30"/>
      <c r="K937" s="30"/>
      <c r="L937" s="30"/>
      <c r="M937" s="30"/>
      <c r="N937" s="30"/>
      <c r="O937" s="30"/>
      <c r="P937" s="30"/>
      <c r="Q937" s="30"/>
      <c r="R937" s="30"/>
      <c r="S937" s="30"/>
      <c r="T937" s="30"/>
      <c r="U937" s="30"/>
      <c r="V937" s="30"/>
      <c r="W937" s="30"/>
      <c r="X937" s="32"/>
    </row>
    <row r="938" spans="1:24" x14ac:dyDescent="0.2">
      <c r="A938" s="34">
        <f t="shared" si="66"/>
        <v>0</v>
      </c>
      <c r="B938" s="34"/>
      <c r="C938" s="34"/>
      <c r="D938" s="30"/>
      <c r="E938" s="30"/>
      <c r="F938" s="30"/>
      <c r="G938" s="30"/>
      <c r="H938" s="30"/>
      <c r="I938" s="30"/>
      <c r="J938" s="30"/>
      <c r="K938" s="30"/>
      <c r="L938" s="30"/>
      <c r="M938" s="30"/>
      <c r="N938" s="30"/>
      <c r="O938" s="30"/>
      <c r="P938" s="30"/>
      <c r="Q938" s="30"/>
      <c r="R938" s="30"/>
      <c r="S938" s="30"/>
      <c r="T938" s="30"/>
      <c r="U938" s="30"/>
      <c r="V938" s="30"/>
      <c r="W938" s="30"/>
      <c r="X938" s="32"/>
    </row>
    <row r="939" spans="1:24" x14ac:dyDescent="0.2">
      <c r="A939" s="34">
        <f t="shared" si="66"/>
        <v>0</v>
      </c>
      <c r="B939" s="34"/>
      <c r="C939" s="34"/>
      <c r="D939" s="30"/>
      <c r="E939" s="30"/>
      <c r="F939" s="30"/>
      <c r="G939" s="30"/>
      <c r="H939" s="30"/>
      <c r="I939" s="30"/>
      <c r="J939" s="30"/>
      <c r="K939" s="30"/>
      <c r="L939" s="30"/>
      <c r="M939" s="30"/>
      <c r="N939" s="30"/>
      <c r="O939" s="30"/>
      <c r="P939" s="30"/>
      <c r="Q939" s="30"/>
      <c r="R939" s="30"/>
      <c r="S939" s="30"/>
      <c r="T939" s="30"/>
      <c r="U939" s="30"/>
      <c r="V939" s="30"/>
      <c r="W939" s="30"/>
      <c r="X939" s="32"/>
    </row>
    <row r="940" spans="1:24" x14ac:dyDescent="0.2">
      <c r="A940" s="34">
        <f t="shared" si="66"/>
        <v>0</v>
      </c>
      <c r="B940" s="34"/>
      <c r="C940" s="34"/>
      <c r="D940" s="30"/>
      <c r="E940" s="30"/>
      <c r="F940" s="30"/>
      <c r="G940" s="30"/>
      <c r="H940" s="30"/>
      <c r="I940" s="30"/>
      <c r="J940" s="30"/>
      <c r="K940" s="30"/>
      <c r="L940" s="30"/>
      <c r="M940" s="30"/>
      <c r="N940" s="30"/>
      <c r="O940" s="30"/>
      <c r="P940" s="30"/>
      <c r="Q940" s="30"/>
      <c r="R940" s="30"/>
      <c r="S940" s="30"/>
      <c r="T940" s="30"/>
      <c r="U940" s="30"/>
      <c r="V940" s="30"/>
      <c r="W940" s="30"/>
      <c r="X940" s="32"/>
    </row>
    <row r="941" spans="1:24" x14ac:dyDescent="0.2">
      <c r="A941" s="34">
        <f t="shared" si="66"/>
        <v>0</v>
      </c>
      <c r="B941" s="34"/>
      <c r="C941" s="34"/>
      <c r="D941" s="30"/>
      <c r="E941" s="30"/>
      <c r="F941" s="30"/>
      <c r="G941" s="30"/>
      <c r="H941" s="30"/>
      <c r="I941" s="30"/>
      <c r="J941" s="30"/>
      <c r="K941" s="30"/>
      <c r="L941" s="30"/>
      <c r="M941" s="30"/>
      <c r="N941" s="30"/>
      <c r="O941" s="30"/>
      <c r="P941" s="30"/>
      <c r="Q941" s="30"/>
      <c r="R941" s="30"/>
      <c r="S941" s="30"/>
      <c r="T941" s="30"/>
      <c r="U941" s="30"/>
      <c r="V941" s="30"/>
      <c r="W941" s="30"/>
      <c r="X941" s="32"/>
    </row>
    <row r="942" spans="1:24" x14ac:dyDescent="0.2">
      <c r="A942" s="34">
        <f t="shared" si="66"/>
        <v>0</v>
      </c>
      <c r="B942" s="34"/>
      <c r="C942" s="34"/>
      <c r="D942" s="30"/>
      <c r="E942" s="30"/>
      <c r="F942" s="30"/>
      <c r="G942" s="30"/>
      <c r="H942" s="30"/>
      <c r="I942" s="30"/>
      <c r="J942" s="30"/>
      <c r="K942" s="30"/>
      <c r="L942" s="30"/>
      <c r="M942" s="30"/>
      <c r="N942" s="30"/>
      <c r="O942" s="30"/>
      <c r="P942" s="30"/>
      <c r="Q942" s="30"/>
      <c r="R942" s="30"/>
      <c r="S942" s="30"/>
      <c r="T942" s="30"/>
      <c r="U942" s="30"/>
      <c r="V942" s="30"/>
      <c r="W942" s="30"/>
      <c r="X942" s="32"/>
    </row>
    <row r="943" spans="1:24" x14ac:dyDescent="0.2">
      <c r="A943" s="34">
        <f t="shared" si="66"/>
        <v>0</v>
      </c>
      <c r="B943" s="34"/>
      <c r="C943" s="34"/>
      <c r="D943" s="30"/>
      <c r="E943" s="30"/>
      <c r="F943" s="30"/>
      <c r="G943" s="30"/>
      <c r="H943" s="30"/>
      <c r="I943" s="30"/>
      <c r="J943" s="30"/>
      <c r="K943" s="30"/>
      <c r="L943" s="30"/>
      <c r="M943" s="30"/>
      <c r="N943" s="30"/>
      <c r="O943" s="30"/>
      <c r="P943" s="30"/>
      <c r="Q943" s="30"/>
      <c r="R943" s="30"/>
      <c r="S943" s="30"/>
      <c r="T943" s="30"/>
      <c r="U943" s="30"/>
      <c r="V943" s="30"/>
      <c r="W943" s="30"/>
      <c r="X943" s="32"/>
    </row>
    <row r="944" spans="1:24" x14ac:dyDescent="0.2">
      <c r="A944" s="34">
        <f t="shared" si="66"/>
        <v>0</v>
      </c>
      <c r="B944" s="34"/>
      <c r="C944" s="34"/>
      <c r="D944" s="30"/>
      <c r="E944" s="30"/>
      <c r="F944" s="30"/>
      <c r="G944" s="30"/>
      <c r="H944" s="30"/>
      <c r="I944" s="30"/>
      <c r="J944" s="30"/>
      <c r="K944" s="30"/>
      <c r="L944" s="30"/>
      <c r="M944" s="30"/>
      <c r="N944" s="30"/>
      <c r="O944" s="30"/>
      <c r="P944" s="30"/>
      <c r="Q944" s="30"/>
      <c r="R944" s="30"/>
      <c r="S944" s="30"/>
      <c r="T944" s="30"/>
      <c r="U944" s="30"/>
      <c r="V944" s="30"/>
      <c r="W944" s="30"/>
      <c r="X944" s="32"/>
    </row>
    <row r="945" spans="1:24" x14ac:dyDescent="0.2">
      <c r="A945" s="34">
        <f t="shared" si="66"/>
        <v>0</v>
      </c>
      <c r="B945" s="34"/>
      <c r="C945" s="34"/>
      <c r="D945" s="30"/>
      <c r="E945" s="30"/>
      <c r="F945" s="30"/>
      <c r="G945" s="30"/>
      <c r="H945" s="30"/>
      <c r="I945" s="30"/>
      <c r="J945" s="30"/>
      <c r="K945" s="30"/>
      <c r="L945" s="30"/>
      <c r="M945" s="30"/>
      <c r="N945" s="30"/>
      <c r="O945" s="30"/>
      <c r="P945" s="30"/>
      <c r="Q945" s="30"/>
      <c r="R945" s="30"/>
      <c r="S945" s="30"/>
      <c r="T945" s="30"/>
      <c r="U945" s="30"/>
      <c r="V945" s="30"/>
      <c r="W945" s="30"/>
      <c r="X945" s="32"/>
    </row>
    <row r="946" spans="1:24" x14ac:dyDescent="0.2">
      <c r="A946" s="34">
        <f t="shared" si="66"/>
        <v>0</v>
      </c>
      <c r="B946" s="34"/>
      <c r="C946" s="34"/>
      <c r="D946" s="30"/>
      <c r="E946" s="30"/>
      <c r="F946" s="30"/>
      <c r="G946" s="30"/>
      <c r="H946" s="30"/>
      <c r="I946" s="30"/>
      <c r="J946" s="30"/>
      <c r="K946" s="30"/>
      <c r="L946" s="30"/>
      <c r="M946" s="30"/>
      <c r="N946" s="30"/>
      <c r="O946" s="30"/>
      <c r="P946" s="30"/>
      <c r="Q946" s="30"/>
      <c r="R946" s="30"/>
      <c r="S946" s="30"/>
      <c r="T946" s="30"/>
      <c r="U946" s="30"/>
      <c r="V946" s="30"/>
      <c r="W946" s="30"/>
      <c r="X946" s="32"/>
    </row>
    <row r="947" spans="1:24" x14ac:dyDescent="0.2">
      <c r="A947" s="34">
        <f t="shared" si="66"/>
        <v>0</v>
      </c>
      <c r="B947" s="34"/>
      <c r="C947" s="34"/>
      <c r="D947" s="30"/>
      <c r="E947" s="30"/>
      <c r="F947" s="30"/>
      <c r="G947" s="30"/>
      <c r="H947" s="30"/>
      <c r="I947" s="30"/>
      <c r="J947" s="30"/>
      <c r="K947" s="30"/>
      <c r="L947" s="30"/>
      <c r="M947" s="30"/>
      <c r="N947" s="30"/>
      <c r="O947" s="30"/>
      <c r="P947" s="30"/>
      <c r="Q947" s="30"/>
      <c r="R947" s="30"/>
      <c r="S947" s="30"/>
      <c r="T947" s="30"/>
      <c r="U947" s="30"/>
      <c r="V947" s="30"/>
      <c r="W947" s="30"/>
      <c r="X947" s="32"/>
    </row>
    <row r="948" spans="1:24" x14ac:dyDescent="0.2">
      <c r="A948" s="34">
        <f t="shared" si="66"/>
        <v>0</v>
      </c>
      <c r="B948" s="34"/>
      <c r="C948" s="34"/>
      <c r="D948" s="30"/>
      <c r="E948" s="30"/>
      <c r="F948" s="30"/>
      <c r="G948" s="30"/>
      <c r="H948" s="30"/>
      <c r="I948" s="30"/>
      <c r="J948" s="30"/>
      <c r="K948" s="30"/>
      <c r="L948" s="30"/>
      <c r="M948" s="30"/>
      <c r="N948" s="30"/>
      <c r="O948" s="30"/>
      <c r="P948" s="30"/>
      <c r="Q948" s="30"/>
      <c r="R948" s="30"/>
      <c r="S948" s="30"/>
      <c r="T948" s="30"/>
      <c r="U948" s="30"/>
      <c r="V948" s="30"/>
      <c r="W948" s="30"/>
      <c r="X948" s="32"/>
    </row>
    <row r="949" spans="1:24" x14ac:dyDescent="0.2">
      <c r="A949" s="34">
        <f t="shared" si="66"/>
        <v>0</v>
      </c>
      <c r="B949" s="34"/>
      <c r="C949" s="34"/>
      <c r="D949" s="30"/>
      <c r="E949" s="30"/>
      <c r="F949" s="30"/>
      <c r="G949" s="30"/>
      <c r="H949" s="30"/>
      <c r="I949" s="30"/>
      <c r="J949" s="30"/>
      <c r="K949" s="30"/>
      <c r="L949" s="30"/>
      <c r="M949" s="30"/>
      <c r="N949" s="30"/>
      <c r="O949" s="30"/>
      <c r="P949" s="30"/>
      <c r="Q949" s="30"/>
      <c r="R949" s="30"/>
      <c r="S949" s="30"/>
      <c r="T949" s="30"/>
      <c r="U949" s="30"/>
      <c r="V949" s="30"/>
      <c r="W949" s="30"/>
      <c r="X949" s="32"/>
    </row>
    <row r="950" spans="1:24" x14ac:dyDescent="0.2">
      <c r="A950" s="34">
        <f t="shared" si="66"/>
        <v>0</v>
      </c>
      <c r="B950" s="34"/>
      <c r="C950" s="34"/>
      <c r="D950" s="30"/>
      <c r="E950" s="30"/>
      <c r="F950" s="30"/>
      <c r="G950" s="30"/>
      <c r="H950" s="30"/>
      <c r="I950" s="30"/>
      <c r="J950" s="30"/>
      <c r="K950" s="30"/>
      <c r="L950" s="30"/>
      <c r="M950" s="30"/>
      <c r="N950" s="30"/>
      <c r="O950" s="30"/>
      <c r="P950" s="30"/>
      <c r="Q950" s="30"/>
      <c r="R950" s="30"/>
      <c r="S950" s="30"/>
      <c r="T950" s="30"/>
      <c r="U950" s="30"/>
      <c r="V950" s="30"/>
      <c r="W950" s="30"/>
      <c r="X950" s="32"/>
    </row>
    <row r="951" spans="1:24" x14ac:dyDescent="0.2">
      <c r="A951" s="34">
        <f t="shared" si="66"/>
        <v>0</v>
      </c>
      <c r="B951" s="34"/>
      <c r="C951" s="34"/>
      <c r="D951" s="30"/>
      <c r="E951" s="30"/>
      <c r="F951" s="30"/>
      <c r="G951" s="30"/>
      <c r="H951" s="30"/>
      <c r="I951" s="30"/>
      <c r="J951" s="30"/>
      <c r="K951" s="30"/>
      <c r="L951" s="30"/>
      <c r="M951" s="30"/>
      <c r="N951" s="30"/>
      <c r="O951" s="30"/>
      <c r="P951" s="30"/>
      <c r="Q951" s="30"/>
      <c r="R951" s="30"/>
      <c r="S951" s="30"/>
      <c r="T951" s="30"/>
      <c r="U951" s="30"/>
      <c r="V951" s="30"/>
      <c r="W951" s="30"/>
      <c r="X951" s="32"/>
    </row>
    <row r="952" spans="1:24" x14ac:dyDescent="0.2">
      <c r="A952" s="34">
        <f t="shared" si="66"/>
        <v>0</v>
      </c>
      <c r="B952" s="34"/>
      <c r="C952" s="34"/>
      <c r="D952" s="30"/>
      <c r="E952" s="30"/>
      <c r="F952" s="30"/>
      <c r="G952" s="30"/>
      <c r="H952" s="30"/>
      <c r="I952" s="30"/>
      <c r="J952" s="30"/>
      <c r="K952" s="30"/>
      <c r="L952" s="30"/>
      <c r="M952" s="30"/>
      <c r="N952" s="30"/>
      <c r="O952" s="30"/>
      <c r="P952" s="30"/>
      <c r="Q952" s="30"/>
      <c r="R952" s="30"/>
      <c r="S952" s="30"/>
      <c r="T952" s="30"/>
      <c r="U952" s="30"/>
      <c r="V952" s="30"/>
      <c r="W952" s="30"/>
      <c r="X952" s="32"/>
    </row>
    <row r="953" spans="1:24" x14ac:dyDescent="0.2">
      <c r="A953" s="34">
        <f t="shared" si="66"/>
        <v>0</v>
      </c>
      <c r="B953" s="34"/>
      <c r="C953" s="34"/>
      <c r="D953" s="30"/>
      <c r="E953" s="30"/>
      <c r="F953" s="30"/>
      <c r="G953" s="30"/>
      <c r="H953" s="30"/>
      <c r="I953" s="30"/>
      <c r="J953" s="30"/>
      <c r="K953" s="30"/>
      <c r="L953" s="30"/>
      <c r="M953" s="30"/>
      <c r="N953" s="30"/>
      <c r="O953" s="30"/>
      <c r="P953" s="30"/>
      <c r="Q953" s="30"/>
      <c r="R953" s="30"/>
      <c r="S953" s="30"/>
      <c r="T953" s="30"/>
      <c r="U953" s="30"/>
      <c r="V953" s="30"/>
      <c r="W953" s="30"/>
      <c r="X953" s="32"/>
    </row>
    <row r="954" spans="1:24" x14ac:dyDescent="0.2">
      <c r="A954" s="34">
        <f t="shared" si="66"/>
        <v>0</v>
      </c>
      <c r="B954" s="34"/>
      <c r="C954" s="34"/>
      <c r="D954" s="30"/>
      <c r="E954" s="30"/>
      <c r="F954" s="30"/>
      <c r="G954" s="30"/>
      <c r="H954" s="30"/>
      <c r="I954" s="30"/>
      <c r="J954" s="30"/>
      <c r="K954" s="30"/>
      <c r="L954" s="30"/>
      <c r="M954" s="30"/>
      <c r="N954" s="30"/>
      <c r="O954" s="30"/>
      <c r="P954" s="30"/>
      <c r="Q954" s="30"/>
      <c r="R954" s="30"/>
      <c r="S954" s="30"/>
      <c r="T954" s="30"/>
      <c r="U954" s="30"/>
      <c r="V954" s="30"/>
      <c r="W954" s="30"/>
      <c r="X954" s="32"/>
    </row>
    <row r="955" spans="1:24" x14ac:dyDescent="0.2">
      <c r="A955" s="34">
        <f t="shared" si="66"/>
        <v>0</v>
      </c>
      <c r="B955" s="34"/>
      <c r="C955" s="34"/>
      <c r="D955" s="30"/>
      <c r="E955" s="30"/>
      <c r="F955" s="30"/>
      <c r="G955" s="30"/>
      <c r="H955" s="30"/>
      <c r="I955" s="30"/>
      <c r="J955" s="30"/>
      <c r="K955" s="30"/>
      <c r="L955" s="30"/>
      <c r="M955" s="30"/>
      <c r="N955" s="30"/>
      <c r="O955" s="30"/>
      <c r="P955" s="30"/>
      <c r="Q955" s="30"/>
      <c r="R955" s="30"/>
      <c r="S955" s="30"/>
      <c r="T955" s="30"/>
      <c r="U955" s="30"/>
      <c r="V955" s="30"/>
      <c r="W955" s="30"/>
      <c r="X955" s="32"/>
    </row>
    <row r="956" spans="1:24" x14ac:dyDescent="0.2">
      <c r="A956" s="34">
        <f t="shared" si="66"/>
        <v>0</v>
      </c>
      <c r="B956" s="34"/>
      <c r="C956" s="34"/>
      <c r="D956" s="30"/>
      <c r="E956" s="30"/>
      <c r="F956" s="30"/>
      <c r="G956" s="30"/>
      <c r="H956" s="30"/>
      <c r="I956" s="30"/>
      <c r="J956" s="30"/>
      <c r="K956" s="30"/>
      <c r="L956" s="30"/>
      <c r="M956" s="30"/>
      <c r="N956" s="30"/>
      <c r="O956" s="30"/>
      <c r="P956" s="30"/>
      <c r="Q956" s="30"/>
      <c r="R956" s="30"/>
      <c r="S956" s="30"/>
      <c r="T956" s="30"/>
      <c r="U956" s="30"/>
      <c r="V956" s="30"/>
      <c r="W956" s="30"/>
      <c r="X956" s="32"/>
    </row>
    <row r="957" spans="1:24" x14ac:dyDescent="0.2">
      <c r="A957" s="34">
        <f t="shared" si="66"/>
        <v>0</v>
      </c>
      <c r="B957" s="34"/>
      <c r="C957" s="34"/>
      <c r="D957" s="30"/>
      <c r="E957" s="30"/>
      <c r="F957" s="30"/>
      <c r="G957" s="30"/>
      <c r="H957" s="30"/>
      <c r="I957" s="30"/>
      <c r="J957" s="30"/>
      <c r="K957" s="30"/>
      <c r="L957" s="30"/>
      <c r="M957" s="30"/>
      <c r="N957" s="30"/>
      <c r="O957" s="30"/>
      <c r="P957" s="30"/>
      <c r="Q957" s="30"/>
      <c r="R957" s="30"/>
      <c r="S957" s="30"/>
      <c r="T957" s="30"/>
      <c r="U957" s="30"/>
      <c r="V957" s="30"/>
      <c r="W957" s="30"/>
      <c r="X957" s="32"/>
    </row>
    <row r="958" spans="1:24" x14ac:dyDescent="0.2">
      <c r="A958" s="34">
        <f t="shared" si="66"/>
        <v>0</v>
      </c>
      <c r="B958" s="34"/>
      <c r="C958" s="34"/>
      <c r="D958" s="30"/>
      <c r="E958" s="30"/>
      <c r="F958" s="30"/>
      <c r="G958" s="30"/>
      <c r="H958" s="30"/>
      <c r="I958" s="30"/>
      <c r="J958" s="30"/>
      <c r="K958" s="30"/>
      <c r="L958" s="30"/>
      <c r="M958" s="30"/>
      <c r="N958" s="30"/>
      <c r="O958" s="30"/>
      <c r="P958" s="30"/>
      <c r="Q958" s="30"/>
      <c r="R958" s="30"/>
      <c r="S958" s="30"/>
      <c r="T958" s="30"/>
      <c r="U958" s="30"/>
      <c r="V958" s="30"/>
      <c r="W958" s="30"/>
      <c r="X958" s="32"/>
    </row>
    <row r="959" spans="1:24" x14ac:dyDescent="0.2">
      <c r="A959" s="34">
        <f t="shared" si="66"/>
        <v>0</v>
      </c>
      <c r="B959" s="34"/>
      <c r="C959" s="34"/>
      <c r="D959" s="30"/>
      <c r="E959" s="30"/>
      <c r="F959" s="30"/>
      <c r="G959" s="30"/>
      <c r="H959" s="30"/>
      <c r="I959" s="30"/>
      <c r="J959" s="30"/>
      <c r="K959" s="30"/>
      <c r="L959" s="30"/>
      <c r="M959" s="30"/>
      <c r="N959" s="30"/>
      <c r="O959" s="30"/>
      <c r="P959" s="30"/>
      <c r="Q959" s="30"/>
      <c r="R959" s="30"/>
      <c r="S959" s="30"/>
      <c r="T959" s="30"/>
      <c r="U959" s="30"/>
      <c r="V959" s="30"/>
      <c r="W959" s="30"/>
      <c r="X959" s="32"/>
    </row>
    <row r="960" spans="1:24" x14ac:dyDescent="0.2">
      <c r="A960" s="34">
        <f t="shared" si="66"/>
        <v>0</v>
      </c>
      <c r="B960" s="34"/>
      <c r="C960" s="34"/>
      <c r="D960" s="30"/>
      <c r="E960" s="30"/>
      <c r="F960" s="30"/>
      <c r="G960" s="30"/>
      <c r="H960" s="30"/>
      <c r="I960" s="30"/>
      <c r="J960" s="30"/>
      <c r="K960" s="30"/>
      <c r="L960" s="30"/>
      <c r="M960" s="30"/>
      <c r="N960" s="30"/>
      <c r="O960" s="30"/>
      <c r="P960" s="30"/>
      <c r="Q960" s="30"/>
      <c r="R960" s="30"/>
      <c r="S960" s="30"/>
      <c r="T960" s="30"/>
      <c r="U960" s="30"/>
      <c r="V960" s="30"/>
      <c r="W960" s="30"/>
      <c r="X960" s="32"/>
    </row>
    <row r="961" spans="1:24" x14ac:dyDescent="0.2">
      <c r="A961" s="34">
        <f t="shared" si="66"/>
        <v>0</v>
      </c>
      <c r="B961" s="34"/>
      <c r="C961" s="34"/>
      <c r="D961" s="30"/>
      <c r="E961" s="30"/>
      <c r="F961" s="30"/>
      <c r="G961" s="30"/>
      <c r="H961" s="30"/>
      <c r="I961" s="30"/>
      <c r="J961" s="30"/>
      <c r="K961" s="30"/>
      <c r="L961" s="30"/>
      <c r="M961" s="30"/>
      <c r="N961" s="30"/>
      <c r="O961" s="30"/>
      <c r="P961" s="30"/>
      <c r="Q961" s="30"/>
      <c r="R961" s="30"/>
      <c r="S961" s="30"/>
      <c r="T961" s="30"/>
      <c r="U961" s="30"/>
      <c r="V961" s="30"/>
      <c r="W961" s="30"/>
      <c r="X961" s="32"/>
    </row>
    <row r="962" spans="1:24" x14ac:dyDescent="0.2">
      <c r="A962" s="34">
        <f t="shared" si="66"/>
        <v>0</v>
      </c>
      <c r="B962" s="34"/>
      <c r="C962" s="34"/>
      <c r="D962" s="30"/>
      <c r="E962" s="30"/>
      <c r="F962" s="30"/>
      <c r="G962" s="30"/>
      <c r="H962" s="30"/>
      <c r="I962" s="30"/>
      <c r="J962" s="30"/>
      <c r="K962" s="30"/>
      <c r="L962" s="30"/>
      <c r="M962" s="30"/>
      <c r="N962" s="30"/>
      <c r="O962" s="30"/>
      <c r="P962" s="30"/>
      <c r="Q962" s="30"/>
      <c r="R962" s="30"/>
      <c r="S962" s="30"/>
      <c r="T962" s="30"/>
      <c r="U962" s="30"/>
      <c r="V962" s="30"/>
      <c r="W962" s="30"/>
      <c r="X962" s="32"/>
    </row>
    <row r="963" spans="1:24" x14ac:dyDescent="0.2">
      <c r="A963" s="34">
        <f t="shared" si="66"/>
        <v>0</v>
      </c>
      <c r="B963" s="34"/>
      <c r="C963" s="34"/>
      <c r="D963" s="30"/>
      <c r="E963" s="30"/>
      <c r="F963" s="30"/>
      <c r="G963" s="30"/>
      <c r="H963" s="30"/>
      <c r="I963" s="30"/>
      <c r="J963" s="30"/>
      <c r="K963" s="30"/>
      <c r="L963" s="30"/>
      <c r="M963" s="30"/>
      <c r="N963" s="30"/>
      <c r="O963" s="30"/>
      <c r="P963" s="30"/>
      <c r="Q963" s="30"/>
      <c r="R963" s="30"/>
      <c r="S963" s="30"/>
      <c r="T963" s="30"/>
      <c r="U963" s="30"/>
      <c r="V963" s="30"/>
      <c r="W963" s="30"/>
      <c r="X963" s="32"/>
    </row>
    <row r="964" spans="1:24" x14ac:dyDescent="0.2">
      <c r="A964" s="34">
        <f t="shared" si="66"/>
        <v>0</v>
      </c>
      <c r="B964" s="34"/>
      <c r="C964" s="34"/>
      <c r="D964" s="30"/>
      <c r="E964" s="30"/>
      <c r="F964" s="30"/>
      <c r="G964" s="30"/>
      <c r="H964" s="30"/>
      <c r="I964" s="30"/>
      <c r="J964" s="30"/>
      <c r="K964" s="30"/>
      <c r="L964" s="30"/>
      <c r="M964" s="30"/>
      <c r="N964" s="30"/>
      <c r="O964" s="30"/>
      <c r="P964" s="30"/>
      <c r="Q964" s="30"/>
      <c r="R964" s="30"/>
      <c r="S964" s="30"/>
      <c r="T964" s="30"/>
      <c r="U964" s="30"/>
      <c r="V964" s="30"/>
      <c r="W964" s="30"/>
      <c r="X964" s="32"/>
    </row>
    <row r="965" spans="1:24" x14ac:dyDescent="0.2">
      <c r="A965" s="34">
        <f t="shared" si="66"/>
        <v>0</v>
      </c>
      <c r="B965" s="34"/>
      <c r="C965" s="34"/>
      <c r="D965" s="30"/>
      <c r="E965" s="30"/>
      <c r="F965" s="30"/>
      <c r="G965" s="30"/>
      <c r="H965" s="30"/>
      <c r="I965" s="30"/>
      <c r="J965" s="30"/>
      <c r="K965" s="30"/>
      <c r="L965" s="30"/>
      <c r="M965" s="30"/>
      <c r="N965" s="30"/>
      <c r="O965" s="30"/>
      <c r="P965" s="30"/>
      <c r="Q965" s="30"/>
      <c r="R965" s="30"/>
      <c r="S965" s="30"/>
      <c r="T965" s="30"/>
      <c r="U965" s="30"/>
      <c r="V965" s="30"/>
      <c r="W965" s="30"/>
      <c r="X965" s="32"/>
    </row>
    <row r="966" spans="1:24" x14ac:dyDescent="0.2">
      <c r="A966" s="34">
        <f t="shared" si="66"/>
        <v>0</v>
      </c>
      <c r="B966" s="34"/>
      <c r="C966" s="34"/>
      <c r="D966" s="30"/>
      <c r="E966" s="30"/>
      <c r="F966" s="30"/>
      <c r="G966" s="30"/>
      <c r="H966" s="30"/>
      <c r="I966" s="30"/>
      <c r="J966" s="30"/>
      <c r="K966" s="30"/>
      <c r="L966" s="30"/>
      <c r="M966" s="30"/>
      <c r="N966" s="30"/>
      <c r="O966" s="30"/>
      <c r="P966" s="30"/>
      <c r="Q966" s="30"/>
      <c r="R966" s="30"/>
      <c r="S966" s="30"/>
      <c r="T966" s="30"/>
      <c r="U966" s="30"/>
      <c r="V966" s="30"/>
      <c r="W966" s="30"/>
      <c r="X966" s="32"/>
    </row>
    <row r="967" spans="1:24" x14ac:dyDescent="0.2">
      <c r="A967" s="34">
        <f t="shared" si="66"/>
        <v>0</v>
      </c>
      <c r="B967" s="34"/>
      <c r="C967" s="34"/>
      <c r="D967" s="30"/>
      <c r="E967" s="30"/>
      <c r="F967" s="30"/>
      <c r="G967" s="30"/>
      <c r="H967" s="30"/>
      <c r="I967" s="30"/>
      <c r="J967" s="30"/>
      <c r="K967" s="30"/>
      <c r="L967" s="30"/>
      <c r="M967" s="30"/>
      <c r="N967" s="30"/>
      <c r="O967" s="30"/>
      <c r="P967" s="30"/>
      <c r="Q967" s="30"/>
      <c r="R967" s="30"/>
      <c r="S967" s="30"/>
      <c r="T967" s="30"/>
      <c r="U967" s="30"/>
      <c r="V967" s="30"/>
      <c r="W967" s="30"/>
      <c r="X967" s="32"/>
    </row>
    <row r="968" spans="1:24" x14ac:dyDescent="0.2">
      <c r="A968" s="34">
        <f t="shared" si="66"/>
        <v>0</v>
      </c>
      <c r="B968" s="34"/>
      <c r="C968" s="34"/>
      <c r="D968" s="30"/>
      <c r="E968" s="30"/>
      <c r="F968" s="30"/>
      <c r="G968" s="30"/>
      <c r="H968" s="30"/>
      <c r="I968" s="30"/>
      <c r="J968" s="30"/>
      <c r="K968" s="30"/>
      <c r="L968" s="30"/>
      <c r="M968" s="30"/>
      <c r="N968" s="30"/>
      <c r="O968" s="30"/>
      <c r="P968" s="30"/>
      <c r="Q968" s="30"/>
      <c r="R968" s="30"/>
      <c r="S968" s="30"/>
      <c r="T968" s="30"/>
      <c r="U968" s="30"/>
      <c r="V968" s="30"/>
      <c r="W968" s="30"/>
      <c r="X968" s="32"/>
    </row>
    <row r="969" spans="1:24" x14ac:dyDescent="0.2">
      <c r="A969" s="34">
        <f t="shared" si="66"/>
        <v>0</v>
      </c>
      <c r="B969" s="34"/>
      <c r="C969" s="34"/>
      <c r="D969" s="30"/>
      <c r="E969" s="30"/>
      <c r="F969" s="30"/>
      <c r="G969" s="30"/>
      <c r="H969" s="30"/>
      <c r="I969" s="30"/>
      <c r="J969" s="30"/>
      <c r="K969" s="30"/>
      <c r="L969" s="30"/>
      <c r="M969" s="30"/>
      <c r="N969" s="30"/>
      <c r="O969" s="30"/>
      <c r="P969" s="30"/>
      <c r="Q969" s="30"/>
      <c r="R969" s="30"/>
      <c r="S969" s="30"/>
      <c r="T969" s="30"/>
      <c r="U969" s="30"/>
      <c r="V969" s="30"/>
      <c r="W969" s="30"/>
      <c r="X969" s="32"/>
    </row>
    <row r="970" spans="1:24" x14ac:dyDescent="0.2">
      <c r="A970" s="34">
        <f t="shared" si="66"/>
        <v>0</v>
      </c>
      <c r="B970" s="34"/>
      <c r="C970" s="34"/>
      <c r="D970" s="30"/>
      <c r="E970" s="30"/>
      <c r="F970" s="30"/>
      <c r="G970" s="30"/>
      <c r="H970" s="30"/>
      <c r="I970" s="30"/>
      <c r="J970" s="30"/>
      <c r="K970" s="30"/>
      <c r="L970" s="30"/>
      <c r="M970" s="30"/>
      <c r="N970" s="30"/>
      <c r="O970" s="30"/>
      <c r="P970" s="30"/>
      <c r="Q970" s="30"/>
      <c r="R970" s="30"/>
      <c r="S970" s="30"/>
      <c r="T970" s="30"/>
      <c r="U970" s="30"/>
      <c r="V970" s="30"/>
      <c r="W970" s="30"/>
      <c r="X970" s="32"/>
    </row>
    <row r="971" spans="1:24" x14ac:dyDescent="0.2">
      <c r="A971" s="34">
        <f t="shared" si="66"/>
        <v>0</v>
      </c>
      <c r="B971" s="34"/>
      <c r="C971" s="34"/>
      <c r="D971" s="30"/>
      <c r="E971" s="30"/>
      <c r="F971" s="30"/>
      <c r="G971" s="30"/>
      <c r="H971" s="30"/>
      <c r="I971" s="30"/>
      <c r="J971" s="30"/>
      <c r="K971" s="30"/>
      <c r="L971" s="30"/>
      <c r="M971" s="30"/>
      <c r="N971" s="30"/>
      <c r="O971" s="30"/>
      <c r="P971" s="30"/>
      <c r="Q971" s="30"/>
      <c r="R971" s="30"/>
      <c r="S971" s="30"/>
      <c r="T971" s="30"/>
      <c r="U971" s="30"/>
      <c r="V971" s="30"/>
      <c r="W971" s="30"/>
      <c r="X971" s="32"/>
    </row>
    <row r="972" spans="1:24" x14ac:dyDescent="0.2">
      <c r="A972" s="34">
        <f t="shared" si="66"/>
        <v>0</v>
      </c>
      <c r="B972" s="34"/>
      <c r="C972" s="34"/>
      <c r="D972" s="30"/>
      <c r="E972" s="30"/>
      <c r="F972" s="30"/>
      <c r="G972" s="30"/>
      <c r="H972" s="30"/>
      <c r="I972" s="30"/>
      <c r="J972" s="30"/>
      <c r="K972" s="30"/>
      <c r="L972" s="30"/>
      <c r="M972" s="30"/>
      <c r="N972" s="30"/>
      <c r="O972" s="30"/>
      <c r="P972" s="30"/>
      <c r="Q972" s="30"/>
      <c r="R972" s="30"/>
      <c r="S972" s="30"/>
      <c r="T972" s="30"/>
      <c r="U972" s="30"/>
      <c r="V972" s="30"/>
      <c r="W972" s="30"/>
      <c r="X972" s="32"/>
    </row>
    <row r="973" spans="1:24" x14ac:dyDescent="0.2">
      <c r="A973" s="34">
        <f t="shared" si="66"/>
        <v>0</v>
      </c>
      <c r="B973" s="34"/>
      <c r="C973" s="34"/>
      <c r="D973" s="30"/>
      <c r="E973" s="30"/>
      <c r="F973" s="30"/>
      <c r="G973" s="30"/>
      <c r="H973" s="30"/>
      <c r="I973" s="30"/>
      <c r="J973" s="30"/>
      <c r="K973" s="30"/>
      <c r="L973" s="30"/>
      <c r="M973" s="30"/>
      <c r="N973" s="30"/>
      <c r="O973" s="30"/>
      <c r="P973" s="30"/>
      <c r="Q973" s="30"/>
      <c r="R973" s="30"/>
      <c r="S973" s="30"/>
      <c r="T973" s="30"/>
      <c r="U973" s="30"/>
      <c r="V973" s="30"/>
      <c r="W973" s="30"/>
      <c r="X973" s="32"/>
    </row>
    <row r="974" spans="1:24" x14ac:dyDescent="0.2">
      <c r="A974" s="34">
        <f t="shared" si="66"/>
        <v>0</v>
      </c>
      <c r="B974" s="34"/>
      <c r="C974" s="34"/>
      <c r="D974" s="30"/>
      <c r="E974" s="30"/>
      <c r="F974" s="30"/>
      <c r="G974" s="30"/>
      <c r="H974" s="30"/>
      <c r="I974" s="30"/>
      <c r="J974" s="30"/>
      <c r="K974" s="30"/>
      <c r="L974" s="30"/>
      <c r="M974" s="30"/>
      <c r="N974" s="30"/>
      <c r="O974" s="30"/>
      <c r="P974" s="30"/>
      <c r="Q974" s="30"/>
      <c r="R974" s="30"/>
      <c r="S974" s="30"/>
      <c r="T974" s="30"/>
      <c r="U974" s="30"/>
      <c r="V974" s="30"/>
      <c r="W974" s="30"/>
      <c r="X974" s="32"/>
    </row>
    <row r="975" spans="1:24" x14ac:dyDescent="0.2">
      <c r="A975" s="34">
        <f t="shared" ref="A975:A1002" si="67">IF(A974=0,0,IF(A974=" ","",IF(A974-1&gt;0,A974-1,0)))</f>
        <v>0</v>
      </c>
      <c r="B975" s="34"/>
      <c r="C975" s="34"/>
      <c r="D975" s="30"/>
      <c r="E975" s="30"/>
      <c r="F975" s="30"/>
      <c r="G975" s="30"/>
      <c r="H975" s="30"/>
      <c r="I975" s="30"/>
      <c r="J975" s="30"/>
      <c r="K975" s="30"/>
      <c r="L975" s="30"/>
      <c r="M975" s="30"/>
      <c r="N975" s="30"/>
      <c r="O975" s="30"/>
      <c r="P975" s="30"/>
      <c r="Q975" s="30"/>
      <c r="R975" s="30"/>
      <c r="S975" s="30"/>
      <c r="T975" s="30"/>
      <c r="U975" s="30"/>
      <c r="V975" s="30"/>
      <c r="W975" s="30"/>
      <c r="X975" s="32"/>
    </row>
    <row r="976" spans="1:24" x14ac:dyDescent="0.2">
      <c r="A976" s="34">
        <f t="shared" si="67"/>
        <v>0</v>
      </c>
      <c r="B976" s="34"/>
      <c r="C976" s="34"/>
      <c r="D976" s="30"/>
      <c r="E976" s="30"/>
      <c r="F976" s="30"/>
      <c r="G976" s="30"/>
      <c r="H976" s="30"/>
      <c r="I976" s="30"/>
      <c r="J976" s="30"/>
      <c r="K976" s="30"/>
      <c r="L976" s="30"/>
      <c r="M976" s="30"/>
      <c r="N976" s="30"/>
      <c r="O976" s="30"/>
      <c r="P976" s="30"/>
      <c r="Q976" s="30"/>
      <c r="R976" s="30"/>
      <c r="S976" s="30"/>
      <c r="T976" s="30"/>
      <c r="U976" s="30"/>
      <c r="V976" s="30"/>
      <c r="W976" s="30"/>
      <c r="X976" s="32"/>
    </row>
    <row r="977" spans="1:24" x14ac:dyDescent="0.2">
      <c r="A977" s="34">
        <f t="shared" si="67"/>
        <v>0</v>
      </c>
      <c r="B977" s="34"/>
      <c r="C977" s="34"/>
      <c r="D977" s="30"/>
      <c r="E977" s="30"/>
      <c r="F977" s="30"/>
      <c r="G977" s="30"/>
      <c r="H977" s="30"/>
      <c r="I977" s="30"/>
      <c r="J977" s="30"/>
      <c r="K977" s="30"/>
      <c r="L977" s="30"/>
      <c r="M977" s="30"/>
      <c r="N977" s="30"/>
      <c r="O977" s="30"/>
      <c r="P977" s="30"/>
      <c r="Q977" s="30"/>
      <c r="R977" s="30"/>
      <c r="S977" s="30"/>
      <c r="T977" s="30"/>
      <c r="U977" s="30"/>
      <c r="V977" s="30"/>
      <c r="W977" s="30"/>
      <c r="X977" s="32"/>
    </row>
    <row r="978" spans="1:24" x14ac:dyDescent="0.2">
      <c r="A978" s="34">
        <f t="shared" si="67"/>
        <v>0</v>
      </c>
      <c r="B978" s="34"/>
      <c r="C978" s="34"/>
      <c r="D978" s="30"/>
      <c r="E978" s="30"/>
      <c r="F978" s="30"/>
      <c r="G978" s="30"/>
      <c r="H978" s="30"/>
      <c r="I978" s="30"/>
      <c r="J978" s="30"/>
      <c r="K978" s="30"/>
      <c r="L978" s="30"/>
      <c r="M978" s="30"/>
      <c r="N978" s="30"/>
      <c r="O978" s="30"/>
      <c r="P978" s="30"/>
      <c r="Q978" s="30"/>
      <c r="R978" s="30"/>
      <c r="S978" s="30"/>
      <c r="T978" s="30"/>
      <c r="U978" s="30"/>
      <c r="V978" s="30"/>
      <c r="W978" s="30"/>
      <c r="X978" s="32"/>
    </row>
    <row r="979" spans="1:24" x14ac:dyDescent="0.2">
      <c r="A979" s="34">
        <f t="shared" si="67"/>
        <v>0</v>
      </c>
      <c r="B979" s="34"/>
      <c r="C979" s="34"/>
      <c r="D979" s="30"/>
      <c r="E979" s="30"/>
      <c r="F979" s="30"/>
      <c r="G979" s="30"/>
      <c r="H979" s="30"/>
      <c r="I979" s="30"/>
      <c r="J979" s="30"/>
      <c r="K979" s="30"/>
      <c r="L979" s="30"/>
      <c r="M979" s="30"/>
      <c r="N979" s="30"/>
      <c r="O979" s="30"/>
      <c r="P979" s="30"/>
      <c r="Q979" s="30"/>
      <c r="R979" s="30"/>
      <c r="S979" s="30"/>
      <c r="T979" s="30"/>
      <c r="U979" s="30"/>
      <c r="V979" s="30"/>
      <c r="W979" s="30"/>
      <c r="X979" s="32"/>
    </row>
    <row r="980" spans="1:24" x14ac:dyDescent="0.2">
      <c r="A980" s="34">
        <f t="shared" si="67"/>
        <v>0</v>
      </c>
      <c r="B980" s="34"/>
      <c r="C980" s="34"/>
      <c r="D980" s="30"/>
      <c r="E980" s="30"/>
      <c r="F980" s="30"/>
      <c r="G980" s="30"/>
      <c r="H980" s="30"/>
      <c r="I980" s="30"/>
      <c r="J980" s="30"/>
      <c r="K980" s="30"/>
      <c r="L980" s="30"/>
      <c r="M980" s="30"/>
      <c r="N980" s="30"/>
      <c r="O980" s="30"/>
      <c r="P980" s="30"/>
      <c r="Q980" s="30"/>
      <c r="R980" s="30"/>
      <c r="S980" s="30"/>
      <c r="T980" s="30"/>
      <c r="U980" s="30"/>
      <c r="V980" s="30"/>
      <c r="W980" s="30"/>
      <c r="X980" s="32"/>
    </row>
    <row r="981" spans="1:24" x14ac:dyDescent="0.2">
      <c r="A981" s="34">
        <f t="shared" si="67"/>
        <v>0</v>
      </c>
      <c r="B981" s="34"/>
      <c r="C981" s="34"/>
      <c r="D981" s="30"/>
      <c r="E981" s="30"/>
      <c r="F981" s="30"/>
      <c r="G981" s="30"/>
      <c r="H981" s="30"/>
      <c r="I981" s="30"/>
      <c r="J981" s="30"/>
      <c r="K981" s="30"/>
      <c r="L981" s="30"/>
      <c r="M981" s="30"/>
      <c r="N981" s="30"/>
      <c r="O981" s="30"/>
      <c r="P981" s="30"/>
      <c r="Q981" s="30"/>
      <c r="R981" s="30"/>
      <c r="S981" s="30"/>
      <c r="T981" s="30"/>
      <c r="U981" s="30"/>
      <c r="V981" s="30"/>
      <c r="W981" s="30"/>
      <c r="X981" s="32"/>
    </row>
    <row r="982" spans="1:24" x14ac:dyDescent="0.2">
      <c r="A982" s="34">
        <f t="shared" si="67"/>
        <v>0</v>
      </c>
      <c r="B982" s="34"/>
      <c r="C982" s="34"/>
      <c r="D982" s="30"/>
      <c r="E982" s="30"/>
      <c r="F982" s="30"/>
      <c r="G982" s="30"/>
      <c r="H982" s="30"/>
      <c r="I982" s="30"/>
      <c r="J982" s="30"/>
      <c r="K982" s="30"/>
      <c r="L982" s="30"/>
      <c r="M982" s="30"/>
      <c r="N982" s="30"/>
      <c r="O982" s="30"/>
      <c r="P982" s="30"/>
      <c r="Q982" s="30"/>
      <c r="R982" s="30"/>
      <c r="S982" s="30"/>
      <c r="T982" s="30"/>
      <c r="U982" s="30"/>
      <c r="V982" s="30"/>
      <c r="W982" s="30"/>
      <c r="X982" s="32"/>
    </row>
    <row r="983" spans="1:24" x14ac:dyDescent="0.2">
      <c r="A983" s="34">
        <f t="shared" si="67"/>
        <v>0</v>
      </c>
      <c r="B983" s="34"/>
      <c r="C983" s="34"/>
      <c r="D983" s="30"/>
      <c r="E983" s="30"/>
      <c r="F983" s="30"/>
      <c r="G983" s="30"/>
      <c r="H983" s="30"/>
      <c r="I983" s="30"/>
      <c r="J983" s="30"/>
      <c r="K983" s="30"/>
      <c r="L983" s="30"/>
      <c r="M983" s="30"/>
      <c r="N983" s="30"/>
      <c r="O983" s="30"/>
      <c r="P983" s="30"/>
      <c r="Q983" s="30"/>
      <c r="R983" s="30"/>
      <c r="S983" s="30"/>
      <c r="T983" s="30"/>
      <c r="U983" s="30"/>
      <c r="V983" s="30"/>
      <c r="W983" s="30"/>
      <c r="X983" s="32"/>
    </row>
    <row r="984" spans="1:24" x14ac:dyDescent="0.2">
      <c r="A984" s="34">
        <f t="shared" si="67"/>
        <v>0</v>
      </c>
      <c r="B984" s="34"/>
      <c r="C984" s="34"/>
      <c r="D984" s="30"/>
      <c r="E984" s="30"/>
      <c r="F984" s="30"/>
      <c r="G984" s="30"/>
      <c r="H984" s="30"/>
      <c r="I984" s="30"/>
      <c r="J984" s="30"/>
      <c r="K984" s="30"/>
      <c r="L984" s="30"/>
      <c r="M984" s="30"/>
      <c r="N984" s="30"/>
      <c r="O984" s="30"/>
      <c r="P984" s="30"/>
      <c r="Q984" s="30"/>
      <c r="R984" s="30"/>
      <c r="S984" s="30"/>
      <c r="T984" s="30"/>
      <c r="U984" s="30"/>
      <c r="V984" s="30"/>
      <c r="W984" s="30"/>
      <c r="X984" s="32"/>
    </row>
    <row r="985" spans="1:24" x14ac:dyDescent="0.2">
      <c r="A985" s="34">
        <f t="shared" si="67"/>
        <v>0</v>
      </c>
      <c r="B985" s="34"/>
      <c r="C985" s="34"/>
      <c r="D985" s="30"/>
      <c r="E985" s="30"/>
      <c r="F985" s="30"/>
      <c r="G985" s="30"/>
      <c r="H985" s="30"/>
      <c r="I985" s="30"/>
      <c r="J985" s="30"/>
      <c r="K985" s="30"/>
      <c r="L985" s="30"/>
      <c r="M985" s="30"/>
      <c r="N985" s="30"/>
      <c r="O985" s="30"/>
      <c r="P985" s="30"/>
      <c r="Q985" s="30"/>
      <c r="R985" s="30"/>
      <c r="S985" s="30"/>
      <c r="T985" s="30"/>
      <c r="U985" s="30"/>
      <c r="V985" s="30"/>
      <c r="W985" s="30"/>
      <c r="X985" s="32"/>
    </row>
    <row r="986" spans="1:24" x14ac:dyDescent="0.2">
      <c r="A986" s="34">
        <f t="shared" si="67"/>
        <v>0</v>
      </c>
      <c r="B986" s="34"/>
      <c r="C986" s="34"/>
      <c r="D986" s="30"/>
      <c r="E986" s="30"/>
      <c r="F986" s="30"/>
      <c r="G986" s="30"/>
      <c r="H986" s="30"/>
      <c r="I986" s="30"/>
      <c r="J986" s="30"/>
      <c r="K986" s="30"/>
      <c r="L986" s="30"/>
      <c r="M986" s="30"/>
      <c r="N986" s="30"/>
      <c r="O986" s="30"/>
      <c r="P986" s="30"/>
      <c r="Q986" s="30"/>
      <c r="R986" s="30"/>
      <c r="S986" s="30"/>
      <c r="T986" s="30"/>
      <c r="U986" s="30"/>
      <c r="V986" s="30"/>
      <c r="W986" s="30"/>
      <c r="X986" s="32"/>
    </row>
    <row r="987" spans="1:24" x14ac:dyDescent="0.2">
      <c r="A987" s="34">
        <f t="shared" si="67"/>
        <v>0</v>
      </c>
      <c r="B987" s="34"/>
      <c r="C987" s="34"/>
      <c r="D987" s="30"/>
      <c r="E987" s="30"/>
      <c r="F987" s="30"/>
      <c r="G987" s="30"/>
      <c r="H987" s="30"/>
      <c r="I987" s="30"/>
      <c r="J987" s="30"/>
      <c r="K987" s="30"/>
      <c r="L987" s="30"/>
      <c r="M987" s="30"/>
      <c r="N987" s="30"/>
      <c r="O987" s="30"/>
      <c r="P987" s="30"/>
      <c r="Q987" s="30"/>
      <c r="R987" s="30"/>
      <c r="S987" s="30"/>
      <c r="T987" s="30"/>
      <c r="U987" s="30"/>
      <c r="V987" s="30"/>
      <c r="W987" s="30"/>
      <c r="X987" s="32"/>
    </row>
    <row r="988" spans="1:24" x14ac:dyDescent="0.2">
      <c r="A988" s="34">
        <f t="shared" si="67"/>
        <v>0</v>
      </c>
      <c r="B988" s="34"/>
      <c r="C988" s="34"/>
      <c r="D988" s="30"/>
      <c r="E988" s="30"/>
      <c r="F988" s="30"/>
      <c r="G988" s="30"/>
      <c r="H988" s="30"/>
      <c r="I988" s="30"/>
      <c r="J988" s="30"/>
      <c r="K988" s="30"/>
      <c r="L988" s="30"/>
      <c r="M988" s="30"/>
      <c r="N988" s="30"/>
      <c r="O988" s="30"/>
      <c r="P988" s="30"/>
      <c r="Q988" s="30"/>
      <c r="R988" s="30"/>
      <c r="S988" s="30"/>
      <c r="T988" s="30"/>
      <c r="U988" s="30"/>
      <c r="V988" s="30"/>
      <c r="W988" s="30"/>
      <c r="X988" s="32"/>
    </row>
    <row r="989" spans="1:24" x14ac:dyDescent="0.2">
      <c r="A989" s="34">
        <f t="shared" si="67"/>
        <v>0</v>
      </c>
      <c r="B989" s="34"/>
      <c r="C989" s="34"/>
      <c r="D989" s="30"/>
      <c r="E989" s="30"/>
      <c r="F989" s="30"/>
      <c r="G989" s="30"/>
      <c r="H989" s="30"/>
      <c r="I989" s="30"/>
      <c r="J989" s="30"/>
      <c r="K989" s="30"/>
      <c r="L989" s="30"/>
      <c r="M989" s="30"/>
      <c r="N989" s="30"/>
      <c r="O989" s="30"/>
      <c r="P989" s="30"/>
      <c r="Q989" s="30"/>
      <c r="R989" s="30"/>
      <c r="S989" s="30"/>
      <c r="T989" s="30"/>
      <c r="U989" s="30"/>
      <c r="V989" s="30"/>
      <c r="W989" s="30"/>
      <c r="X989" s="32"/>
    </row>
    <row r="990" spans="1:24" x14ac:dyDescent="0.2">
      <c r="A990" s="34">
        <f t="shared" si="67"/>
        <v>0</v>
      </c>
      <c r="B990" s="34"/>
      <c r="C990" s="34"/>
      <c r="D990" s="30"/>
      <c r="E990" s="30"/>
      <c r="F990" s="30"/>
      <c r="G990" s="30"/>
      <c r="H990" s="30"/>
      <c r="I990" s="30"/>
      <c r="J990" s="30"/>
      <c r="K990" s="30"/>
      <c r="L990" s="30"/>
      <c r="M990" s="30"/>
      <c r="N990" s="30"/>
      <c r="O990" s="30"/>
      <c r="P990" s="30"/>
      <c r="Q990" s="30"/>
      <c r="R990" s="30"/>
      <c r="S990" s="30"/>
      <c r="T990" s="30"/>
      <c r="U990" s="30"/>
      <c r="V990" s="30"/>
      <c r="W990" s="30"/>
      <c r="X990" s="32"/>
    </row>
    <row r="991" spans="1:24" x14ac:dyDescent="0.2">
      <c r="A991" s="34">
        <f t="shared" si="67"/>
        <v>0</v>
      </c>
      <c r="B991" s="34"/>
      <c r="C991" s="34"/>
      <c r="D991" s="30"/>
      <c r="E991" s="30"/>
      <c r="F991" s="30"/>
      <c r="G991" s="30"/>
      <c r="H991" s="30"/>
      <c r="I991" s="30"/>
      <c r="J991" s="30"/>
      <c r="K991" s="30"/>
      <c r="L991" s="30"/>
      <c r="M991" s="30"/>
      <c r="N991" s="30"/>
      <c r="O991" s="30"/>
      <c r="P991" s="30"/>
      <c r="Q991" s="30"/>
      <c r="R991" s="30"/>
      <c r="S991" s="30"/>
      <c r="T991" s="30"/>
      <c r="U991" s="30"/>
      <c r="V991" s="30"/>
      <c r="W991" s="30"/>
      <c r="X991" s="32"/>
    </row>
    <row r="992" spans="1:24" x14ac:dyDescent="0.2">
      <c r="A992" s="34">
        <f t="shared" si="67"/>
        <v>0</v>
      </c>
      <c r="B992" s="34"/>
      <c r="C992" s="34"/>
      <c r="D992" s="30"/>
      <c r="E992" s="30"/>
      <c r="F992" s="30"/>
      <c r="G992" s="30"/>
      <c r="H992" s="30"/>
      <c r="I992" s="30"/>
      <c r="J992" s="30"/>
      <c r="K992" s="30"/>
      <c r="L992" s="30"/>
      <c r="M992" s="30"/>
      <c r="N992" s="30"/>
      <c r="O992" s="30"/>
      <c r="P992" s="30"/>
      <c r="Q992" s="30"/>
      <c r="R992" s="30"/>
      <c r="S992" s="30"/>
      <c r="T992" s="30"/>
      <c r="U992" s="30"/>
      <c r="V992" s="30"/>
      <c r="W992" s="30"/>
      <c r="X992" s="32"/>
    </row>
    <row r="993" spans="1:24" x14ac:dyDescent="0.2">
      <c r="A993" s="34">
        <f t="shared" si="67"/>
        <v>0</v>
      </c>
      <c r="B993" s="34"/>
      <c r="C993" s="34"/>
      <c r="D993" s="30"/>
      <c r="E993" s="30"/>
      <c r="F993" s="30"/>
      <c r="G993" s="30"/>
      <c r="H993" s="30"/>
      <c r="I993" s="30"/>
      <c r="J993" s="30"/>
      <c r="K993" s="30"/>
      <c r="L993" s="30"/>
      <c r="M993" s="30"/>
      <c r="N993" s="30"/>
      <c r="O993" s="30"/>
      <c r="P993" s="30"/>
      <c r="Q993" s="30"/>
      <c r="R993" s="30"/>
      <c r="S993" s="30"/>
      <c r="T993" s="30"/>
      <c r="U993" s="30"/>
      <c r="V993" s="30"/>
      <c r="W993" s="30"/>
      <c r="X993" s="32"/>
    </row>
    <row r="994" spans="1:24" x14ac:dyDescent="0.2">
      <c r="A994" s="34">
        <f t="shared" si="67"/>
        <v>0</v>
      </c>
      <c r="B994" s="34"/>
      <c r="C994" s="34"/>
      <c r="D994" s="30"/>
      <c r="E994" s="30"/>
      <c r="F994" s="30"/>
      <c r="G994" s="30"/>
      <c r="H994" s="30"/>
      <c r="I994" s="30"/>
      <c r="J994" s="30"/>
      <c r="K994" s="30"/>
      <c r="L994" s="30"/>
      <c r="M994" s="30"/>
      <c r="N994" s="30"/>
      <c r="O994" s="30"/>
      <c r="P994" s="30"/>
      <c r="Q994" s="30"/>
      <c r="R994" s="30"/>
      <c r="S994" s="30"/>
      <c r="T994" s="30"/>
      <c r="U994" s="30"/>
      <c r="V994" s="30"/>
      <c r="W994" s="30"/>
      <c r="X994" s="32"/>
    </row>
    <row r="995" spans="1:24" x14ac:dyDescent="0.2">
      <c r="A995" s="34">
        <f t="shared" si="67"/>
        <v>0</v>
      </c>
      <c r="B995" s="34"/>
      <c r="C995" s="34"/>
      <c r="D995" s="30"/>
      <c r="E995" s="30"/>
      <c r="F995" s="30"/>
      <c r="G995" s="30"/>
      <c r="H995" s="30"/>
      <c r="I995" s="30"/>
      <c r="J995" s="30"/>
      <c r="K995" s="30"/>
      <c r="L995" s="30"/>
      <c r="M995" s="30"/>
      <c r="N995" s="30"/>
      <c r="O995" s="30"/>
      <c r="P995" s="30"/>
      <c r="Q995" s="30"/>
      <c r="R995" s="30"/>
      <c r="S995" s="30"/>
      <c r="T995" s="30"/>
      <c r="U995" s="30"/>
      <c r="V995" s="30"/>
      <c r="W995" s="30"/>
      <c r="X995" s="32"/>
    </row>
    <row r="996" spans="1:24" x14ac:dyDescent="0.2">
      <c r="A996" s="34">
        <f t="shared" si="67"/>
        <v>0</v>
      </c>
      <c r="B996" s="34"/>
      <c r="C996" s="34"/>
      <c r="D996" s="30"/>
      <c r="E996" s="30"/>
      <c r="F996" s="30"/>
      <c r="G996" s="30"/>
      <c r="H996" s="30"/>
      <c r="I996" s="30"/>
      <c r="J996" s="30"/>
      <c r="K996" s="30"/>
      <c r="L996" s="30"/>
      <c r="M996" s="30"/>
      <c r="N996" s="30"/>
      <c r="O996" s="30"/>
      <c r="P996" s="30"/>
      <c r="Q996" s="30"/>
      <c r="R996" s="30"/>
      <c r="S996" s="30"/>
      <c r="T996" s="30"/>
      <c r="U996" s="30"/>
      <c r="V996" s="30"/>
      <c r="W996" s="30"/>
      <c r="X996" s="32"/>
    </row>
    <row r="997" spans="1:24" x14ac:dyDescent="0.2">
      <c r="A997" s="34">
        <f t="shared" si="67"/>
        <v>0</v>
      </c>
      <c r="B997" s="34"/>
      <c r="C997" s="34"/>
      <c r="D997" s="30"/>
      <c r="E997" s="30"/>
      <c r="F997" s="30"/>
      <c r="G997" s="30"/>
      <c r="H997" s="30"/>
      <c r="I997" s="30"/>
      <c r="J997" s="30"/>
      <c r="K997" s="30"/>
      <c r="L997" s="30"/>
      <c r="M997" s="30"/>
      <c r="N997" s="30"/>
      <c r="O997" s="30"/>
      <c r="P997" s="30"/>
      <c r="Q997" s="30"/>
      <c r="R997" s="30"/>
      <c r="S997" s="30"/>
      <c r="T997" s="30"/>
      <c r="U997" s="30"/>
      <c r="V997" s="30"/>
      <c r="W997" s="30"/>
      <c r="X997" s="32"/>
    </row>
    <row r="998" spans="1:24" x14ac:dyDescent="0.2">
      <c r="A998" s="34">
        <f t="shared" si="67"/>
        <v>0</v>
      </c>
      <c r="B998" s="34"/>
      <c r="C998" s="34"/>
      <c r="D998" s="30"/>
      <c r="E998" s="30"/>
      <c r="F998" s="30"/>
      <c r="G998" s="30"/>
      <c r="H998" s="30"/>
      <c r="I998" s="30"/>
      <c r="J998" s="30"/>
      <c r="K998" s="30"/>
      <c r="L998" s="30"/>
      <c r="M998" s="30"/>
      <c r="N998" s="30"/>
      <c r="O998" s="30"/>
      <c r="P998" s="30"/>
      <c r="Q998" s="30"/>
      <c r="R998" s="30"/>
      <c r="S998" s="30"/>
      <c r="T998" s="30"/>
      <c r="U998" s="30"/>
      <c r="V998" s="30"/>
      <c r="W998" s="30"/>
      <c r="X998" s="32"/>
    </row>
    <row r="999" spans="1:24" x14ac:dyDescent="0.2">
      <c r="A999" s="34">
        <f t="shared" si="67"/>
        <v>0</v>
      </c>
      <c r="B999" s="34"/>
      <c r="C999" s="34"/>
      <c r="D999" s="30"/>
      <c r="E999" s="30"/>
      <c r="F999" s="30"/>
      <c r="G999" s="30"/>
      <c r="H999" s="30"/>
      <c r="I999" s="30"/>
      <c r="J999" s="30"/>
      <c r="K999" s="30"/>
      <c r="L999" s="30"/>
      <c r="M999" s="30"/>
      <c r="N999" s="30"/>
      <c r="O999" s="30"/>
      <c r="P999" s="30"/>
      <c r="Q999" s="30"/>
      <c r="R999" s="30"/>
      <c r="S999" s="30"/>
      <c r="T999" s="30"/>
      <c r="U999" s="30"/>
      <c r="V999" s="30"/>
      <c r="W999" s="30"/>
      <c r="X999" s="32"/>
    </row>
    <row r="1000" spans="1:24" x14ac:dyDescent="0.2">
      <c r="A1000" s="34">
        <f t="shared" si="67"/>
        <v>0</v>
      </c>
      <c r="B1000" s="34"/>
      <c r="C1000" s="34"/>
      <c r="D1000" s="30"/>
      <c r="E1000" s="30"/>
      <c r="F1000" s="30"/>
      <c r="G1000" s="30"/>
      <c r="H1000" s="30"/>
      <c r="I1000" s="30"/>
      <c r="J1000" s="30"/>
      <c r="K1000" s="30"/>
      <c r="L1000" s="30"/>
      <c r="M1000" s="30"/>
      <c r="N1000" s="30"/>
      <c r="O1000" s="30"/>
      <c r="P1000" s="30"/>
      <c r="Q1000" s="30"/>
      <c r="R1000" s="30"/>
      <c r="S1000" s="30"/>
      <c r="T1000" s="30"/>
      <c r="U1000" s="30"/>
      <c r="V1000" s="30"/>
      <c r="W1000" s="30"/>
      <c r="X1000" s="32"/>
    </row>
    <row r="1001" spans="1:24" x14ac:dyDescent="0.2">
      <c r="A1001" s="34">
        <f t="shared" si="67"/>
        <v>0</v>
      </c>
      <c r="B1001" s="34"/>
      <c r="C1001" s="34"/>
      <c r="D1001" s="30"/>
      <c r="E1001" s="30"/>
      <c r="F1001" s="30"/>
      <c r="G1001" s="30"/>
      <c r="H1001" s="30"/>
      <c r="I1001" s="30"/>
      <c r="J1001" s="30"/>
      <c r="K1001" s="30"/>
      <c r="L1001" s="30"/>
      <c r="M1001" s="30"/>
      <c r="N1001" s="30"/>
      <c r="O1001" s="30"/>
      <c r="P1001" s="30"/>
      <c r="Q1001" s="30"/>
      <c r="R1001" s="30"/>
      <c r="S1001" s="30"/>
      <c r="T1001" s="30"/>
      <c r="U1001" s="30"/>
      <c r="V1001" s="30"/>
      <c r="W1001" s="30"/>
      <c r="X1001" s="32"/>
    </row>
    <row r="1002" spans="1:24" x14ac:dyDescent="0.2">
      <c r="A1002" s="34">
        <f t="shared" si="67"/>
        <v>0</v>
      </c>
      <c r="B1002" s="34"/>
      <c r="C1002" s="34"/>
      <c r="D1002" s="30"/>
      <c r="E1002" s="30"/>
      <c r="F1002" s="30"/>
      <c r="G1002" s="30"/>
      <c r="H1002" s="30"/>
      <c r="I1002" s="30"/>
      <c r="J1002" s="30"/>
      <c r="K1002" s="30"/>
      <c r="L1002" s="30"/>
      <c r="M1002" s="30"/>
      <c r="N1002" s="30"/>
      <c r="O1002" s="30"/>
      <c r="P1002" s="30"/>
      <c r="Q1002" s="30"/>
      <c r="R1002" s="30"/>
      <c r="S1002" s="30"/>
      <c r="T1002" s="30"/>
      <c r="U1002" s="30"/>
      <c r="V1002" s="30"/>
      <c r="W1002" s="30"/>
      <c r="X1002" s="32"/>
    </row>
    <row r="1003" spans="1:24" x14ac:dyDescent="0.2">
      <c r="A1003" s="34"/>
      <c r="B1003" s="34"/>
      <c r="C1003" s="34"/>
      <c r="D1003" s="30"/>
      <c r="E1003" s="30"/>
      <c r="F1003" s="30"/>
      <c r="G1003" s="30"/>
      <c r="H1003" s="30"/>
      <c r="I1003" s="30"/>
      <c r="J1003" s="30"/>
      <c r="K1003" s="30"/>
      <c r="L1003" s="30"/>
      <c r="M1003" s="30"/>
      <c r="N1003" s="30"/>
      <c r="O1003" s="30"/>
      <c r="P1003" s="30"/>
      <c r="Q1003" s="30"/>
      <c r="R1003" s="30"/>
      <c r="S1003" s="30"/>
      <c r="T1003" s="30"/>
      <c r="U1003" s="30"/>
      <c r="V1003" s="30"/>
      <c r="W1003" s="30"/>
      <c r="X1003" s="32"/>
    </row>
    <row r="1004" spans="1:24" x14ac:dyDescent="0.2">
      <c r="A1004" s="34"/>
      <c r="B1004" s="34"/>
      <c r="C1004" s="34"/>
      <c r="D1004" s="30"/>
      <c r="E1004" s="30"/>
      <c r="F1004" s="30"/>
      <c r="G1004" s="30"/>
      <c r="H1004" s="30"/>
      <c r="I1004" s="30"/>
      <c r="J1004" s="30"/>
      <c r="K1004" s="30"/>
      <c r="L1004" s="30"/>
      <c r="M1004" s="30"/>
      <c r="N1004" s="30"/>
      <c r="O1004" s="30"/>
      <c r="P1004" s="30"/>
      <c r="Q1004" s="30"/>
      <c r="R1004" s="30"/>
      <c r="S1004" s="30"/>
      <c r="T1004" s="30"/>
      <c r="U1004" s="30"/>
      <c r="V1004" s="30"/>
      <c r="W1004" s="30"/>
      <c r="X1004" s="32"/>
    </row>
    <row r="1005" spans="1:24" x14ac:dyDescent="0.2">
      <c r="A1005" s="34"/>
      <c r="B1005" s="34"/>
      <c r="C1005" s="34"/>
      <c r="D1005" s="30"/>
      <c r="E1005" s="30"/>
      <c r="F1005" s="30"/>
      <c r="G1005" s="30"/>
      <c r="H1005" s="30"/>
      <c r="I1005" s="30"/>
      <c r="J1005" s="30"/>
      <c r="K1005" s="30"/>
      <c r="L1005" s="30"/>
      <c r="M1005" s="30"/>
      <c r="N1005" s="30"/>
      <c r="O1005" s="30"/>
      <c r="P1005" s="30"/>
      <c r="Q1005" s="30"/>
      <c r="R1005" s="30"/>
      <c r="S1005" s="30"/>
      <c r="T1005" s="30"/>
      <c r="U1005" s="30"/>
      <c r="V1005" s="30"/>
      <c r="W1005" s="30"/>
      <c r="X1005" s="32"/>
    </row>
    <row r="1006" spans="1:24" x14ac:dyDescent="0.2">
      <c r="A1006" s="34"/>
      <c r="B1006" s="34"/>
      <c r="C1006" s="34"/>
      <c r="D1006" s="30"/>
      <c r="E1006" s="30"/>
      <c r="F1006" s="30"/>
      <c r="G1006" s="30"/>
      <c r="H1006" s="30"/>
      <c r="I1006" s="30"/>
      <c r="J1006" s="30"/>
      <c r="K1006" s="30"/>
      <c r="L1006" s="30"/>
      <c r="M1006" s="30"/>
      <c r="N1006" s="30"/>
      <c r="O1006" s="30"/>
      <c r="P1006" s="30"/>
      <c r="Q1006" s="30"/>
      <c r="R1006" s="30"/>
      <c r="S1006" s="30"/>
      <c r="T1006" s="30"/>
      <c r="U1006" s="30"/>
      <c r="V1006" s="30"/>
      <c r="W1006" s="30"/>
      <c r="X1006" s="32"/>
    </row>
    <row r="1007" spans="1:24" x14ac:dyDescent="0.2">
      <c r="A1007" s="34"/>
      <c r="B1007" s="34"/>
      <c r="C1007" s="34"/>
      <c r="D1007" s="30"/>
      <c r="E1007" s="30"/>
      <c r="F1007" s="30"/>
      <c r="G1007" s="30"/>
      <c r="H1007" s="30"/>
      <c r="I1007" s="30"/>
      <c r="J1007" s="30"/>
      <c r="K1007" s="30"/>
      <c r="L1007" s="30"/>
      <c r="M1007" s="30"/>
      <c r="N1007" s="30"/>
      <c r="O1007" s="30"/>
      <c r="P1007" s="30"/>
      <c r="Q1007" s="30"/>
      <c r="R1007" s="30"/>
      <c r="S1007" s="30"/>
      <c r="T1007" s="30"/>
      <c r="U1007" s="30"/>
      <c r="V1007" s="30"/>
      <c r="W1007" s="30"/>
      <c r="X1007" s="32"/>
    </row>
    <row r="1008" spans="1:24" x14ac:dyDescent="0.2">
      <c r="A1008" s="34"/>
      <c r="B1008" s="34"/>
      <c r="C1008" s="34"/>
      <c r="D1008" s="30"/>
      <c r="E1008" s="30"/>
      <c r="F1008" s="30"/>
      <c r="G1008" s="30"/>
      <c r="H1008" s="30"/>
      <c r="I1008" s="30"/>
      <c r="J1008" s="30"/>
      <c r="K1008" s="30"/>
      <c r="L1008" s="30"/>
      <c r="M1008" s="30"/>
      <c r="N1008" s="30"/>
      <c r="O1008" s="30"/>
      <c r="P1008" s="30"/>
      <c r="Q1008" s="30"/>
      <c r="R1008" s="30"/>
      <c r="S1008" s="30"/>
      <c r="T1008" s="30"/>
      <c r="U1008" s="30"/>
      <c r="V1008" s="30"/>
      <c r="W1008" s="30"/>
      <c r="X1008" s="32"/>
    </row>
    <row r="1009" spans="1:24" x14ac:dyDescent="0.2">
      <c r="A1009" s="34"/>
      <c r="B1009" s="34"/>
      <c r="C1009" s="34"/>
      <c r="D1009" s="30"/>
      <c r="E1009" s="30"/>
      <c r="F1009" s="30"/>
      <c r="G1009" s="30"/>
      <c r="H1009" s="30"/>
      <c r="I1009" s="30"/>
      <c r="J1009" s="30"/>
      <c r="K1009" s="30"/>
      <c r="L1009" s="30"/>
      <c r="M1009" s="30"/>
      <c r="N1009" s="30"/>
      <c r="O1009" s="30"/>
      <c r="P1009" s="30"/>
      <c r="Q1009" s="30"/>
      <c r="R1009" s="30"/>
      <c r="S1009" s="30"/>
      <c r="T1009" s="30"/>
      <c r="U1009" s="30"/>
      <c r="V1009" s="30"/>
      <c r="W1009" s="30"/>
      <c r="X1009" s="32"/>
    </row>
    <row r="1010" spans="1:24" x14ac:dyDescent="0.2">
      <c r="A1010" s="34"/>
      <c r="B1010" s="34"/>
      <c r="C1010" s="34"/>
      <c r="D1010" s="30"/>
      <c r="E1010" s="30"/>
      <c r="F1010" s="30"/>
      <c r="G1010" s="30"/>
      <c r="H1010" s="30"/>
      <c r="I1010" s="30"/>
      <c r="J1010" s="30"/>
      <c r="K1010" s="30"/>
      <c r="L1010" s="30"/>
      <c r="M1010" s="30"/>
      <c r="N1010" s="30"/>
      <c r="O1010" s="30"/>
      <c r="P1010" s="30"/>
      <c r="Q1010" s="30"/>
      <c r="R1010" s="30"/>
      <c r="S1010" s="30"/>
      <c r="T1010" s="30"/>
      <c r="U1010" s="30"/>
      <c r="V1010" s="30"/>
      <c r="W1010" s="30"/>
      <c r="X1010" s="32"/>
    </row>
    <row r="1011" spans="1:24" x14ac:dyDescent="0.2">
      <c r="A1011" s="34"/>
      <c r="B1011" s="34"/>
      <c r="C1011" s="34"/>
      <c r="D1011" s="30"/>
      <c r="E1011" s="30"/>
      <c r="F1011" s="30"/>
      <c r="G1011" s="30"/>
      <c r="H1011" s="30"/>
      <c r="I1011" s="30"/>
      <c r="J1011" s="30"/>
      <c r="K1011" s="30"/>
      <c r="L1011" s="30"/>
      <c r="M1011" s="30"/>
      <c r="N1011" s="30"/>
      <c r="O1011" s="30"/>
      <c r="P1011" s="30"/>
      <c r="Q1011" s="30"/>
      <c r="R1011" s="30"/>
      <c r="S1011" s="30"/>
      <c r="T1011" s="30"/>
      <c r="U1011" s="30"/>
      <c r="V1011" s="30"/>
      <c r="W1011" s="30"/>
      <c r="X1011" s="32"/>
    </row>
    <row r="1012" spans="1:24" x14ac:dyDescent="0.2">
      <c r="A1012" s="34"/>
      <c r="B1012" s="34"/>
      <c r="C1012" s="34"/>
      <c r="D1012" s="30"/>
      <c r="E1012" s="30"/>
      <c r="F1012" s="30"/>
      <c r="G1012" s="30"/>
      <c r="H1012" s="30"/>
      <c r="I1012" s="30"/>
      <c r="J1012" s="30"/>
      <c r="K1012" s="30"/>
      <c r="L1012" s="30"/>
      <c r="M1012" s="30"/>
      <c r="N1012" s="30"/>
      <c r="O1012" s="30"/>
      <c r="P1012" s="30"/>
      <c r="Q1012" s="30"/>
      <c r="R1012" s="30"/>
      <c r="S1012" s="30"/>
      <c r="T1012" s="30"/>
      <c r="U1012" s="30"/>
      <c r="V1012" s="30"/>
      <c r="W1012" s="30"/>
      <c r="X1012" s="32"/>
    </row>
    <row r="1013" spans="1:24" x14ac:dyDescent="0.2">
      <c r="A1013" s="34"/>
      <c r="B1013" s="34"/>
      <c r="C1013" s="34"/>
      <c r="D1013" s="30"/>
      <c r="E1013" s="30"/>
      <c r="F1013" s="30"/>
      <c r="G1013" s="30"/>
      <c r="H1013" s="30"/>
      <c r="I1013" s="30"/>
      <c r="J1013" s="30"/>
      <c r="K1013" s="30"/>
      <c r="L1013" s="30"/>
      <c r="M1013" s="30"/>
      <c r="N1013" s="30"/>
      <c r="O1013" s="30"/>
      <c r="P1013" s="30"/>
      <c r="Q1013" s="30"/>
      <c r="R1013" s="30"/>
      <c r="S1013" s="30"/>
      <c r="T1013" s="30"/>
      <c r="U1013" s="30"/>
      <c r="V1013" s="30"/>
      <c r="W1013" s="30"/>
      <c r="X1013" s="32"/>
    </row>
    <row r="1014" spans="1:24" x14ac:dyDescent="0.2">
      <c r="A1014" s="34"/>
      <c r="B1014" s="34"/>
      <c r="C1014" s="34"/>
      <c r="D1014" s="30"/>
      <c r="E1014" s="30"/>
      <c r="F1014" s="30"/>
      <c r="G1014" s="30"/>
      <c r="H1014" s="30"/>
      <c r="I1014" s="30"/>
      <c r="J1014" s="30"/>
      <c r="K1014" s="30"/>
      <c r="L1014" s="30"/>
      <c r="M1014" s="30"/>
      <c r="N1014" s="30"/>
      <c r="O1014" s="30"/>
      <c r="P1014" s="30"/>
      <c r="Q1014" s="30"/>
      <c r="R1014" s="30"/>
      <c r="S1014" s="30"/>
      <c r="T1014" s="30"/>
      <c r="U1014" s="30"/>
      <c r="V1014" s="30"/>
      <c r="W1014" s="30"/>
      <c r="X1014" s="32"/>
    </row>
    <row r="1015" spans="1:24" x14ac:dyDescent="0.2">
      <c r="A1015" s="34"/>
      <c r="B1015" s="34"/>
      <c r="C1015" s="34"/>
      <c r="D1015" s="30"/>
      <c r="E1015" s="30"/>
      <c r="F1015" s="30"/>
      <c r="G1015" s="30"/>
      <c r="H1015" s="30"/>
      <c r="I1015" s="30"/>
      <c r="J1015" s="30"/>
      <c r="K1015" s="30"/>
      <c r="L1015" s="30"/>
      <c r="M1015" s="30"/>
      <c r="N1015" s="30"/>
      <c r="O1015" s="30"/>
      <c r="P1015" s="30"/>
      <c r="Q1015" s="30"/>
      <c r="R1015" s="30"/>
      <c r="S1015" s="30"/>
      <c r="T1015" s="30"/>
      <c r="U1015" s="30"/>
      <c r="V1015" s="30"/>
      <c r="W1015" s="30"/>
      <c r="X1015" s="32"/>
    </row>
    <row r="1016" spans="1:24" x14ac:dyDescent="0.2">
      <c r="A1016" s="34"/>
      <c r="B1016" s="34"/>
      <c r="C1016" s="34"/>
      <c r="D1016" s="30"/>
      <c r="E1016" s="30"/>
      <c r="F1016" s="30"/>
      <c r="G1016" s="30"/>
      <c r="H1016" s="30"/>
      <c r="I1016" s="30"/>
      <c r="J1016" s="30"/>
      <c r="K1016" s="30"/>
      <c r="L1016" s="30"/>
      <c r="M1016" s="30"/>
      <c r="N1016" s="30"/>
      <c r="O1016" s="30"/>
      <c r="P1016" s="30"/>
      <c r="Q1016" s="30"/>
      <c r="R1016" s="30"/>
      <c r="S1016" s="30"/>
      <c r="T1016" s="30"/>
      <c r="U1016" s="30"/>
      <c r="V1016" s="30"/>
      <c r="W1016" s="30"/>
      <c r="X1016" s="32"/>
    </row>
    <row r="1017" spans="1:24" x14ac:dyDescent="0.2">
      <c r="A1017" s="34"/>
      <c r="B1017" s="34"/>
      <c r="C1017" s="34"/>
      <c r="D1017" s="30"/>
      <c r="E1017" s="30"/>
      <c r="F1017" s="30"/>
      <c r="G1017" s="30"/>
      <c r="H1017" s="30"/>
      <c r="I1017" s="30"/>
      <c r="J1017" s="30"/>
      <c r="K1017" s="30"/>
      <c r="L1017" s="30"/>
      <c r="M1017" s="30"/>
      <c r="N1017" s="30"/>
      <c r="O1017" s="30"/>
      <c r="P1017" s="30"/>
      <c r="Q1017" s="30"/>
      <c r="R1017" s="30"/>
      <c r="S1017" s="30"/>
      <c r="T1017" s="30"/>
      <c r="U1017" s="30"/>
      <c r="V1017" s="30"/>
      <c r="W1017" s="30"/>
      <c r="X1017" s="32"/>
    </row>
    <row r="1018" spans="1:24" x14ac:dyDescent="0.2">
      <c r="A1018" s="34"/>
      <c r="B1018" s="34"/>
      <c r="C1018" s="34"/>
      <c r="D1018" s="30"/>
      <c r="E1018" s="30"/>
      <c r="F1018" s="30"/>
      <c r="G1018" s="30"/>
      <c r="H1018" s="30"/>
      <c r="I1018" s="30"/>
      <c r="J1018" s="30"/>
      <c r="K1018" s="30"/>
      <c r="L1018" s="30"/>
      <c r="M1018" s="30"/>
      <c r="N1018" s="30"/>
      <c r="O1018" s="30"/>
      <c r="P1018" s="30"/>
      <c r="Q1018" s="30"/>
      <c r="R1018" s="30"/>
      <c r="S1018" s="30"/>
      <c r="T1018" s="30"/>
      <c r="U1018" s="30"/>
      <c r="V1018" s="30"/>
      <c r="W1018" s="30"/>
      <c r="X1018" s="32"/>
    </row>
    <row r="1019" spans="1:24" x14ac:dyDescent="0.2">
      <c r="A1019" s="34"/>
      <c r="B1019" s="34"/>
      <c r="C1019" s="34"/>
      <c r="D1019" s="30"/>
      <c r="E1019" s="30"/>
      <c r="F1019" s="30"/>
      <c r="G1019" s="30"/>
      <c r="H1019" s="30"/>
      <c r="I1019" s="30"/>
      <c r="J1019" s="30"/>
      <c r="K1019" s="30"/>
      <c r="L1019" s="30"/>
      <c r="M1019" s="30"/>
      <c r="N1019" s="30"/>
      <c r="O1019" s="30"/>
      <c r="P1019" s="30"/>
      <c r="Q1019" s="30"/>
      <c r="R1019" s="30"/>
      <c r="S1019" s="30"/>
      <c r="T1019" s="30"/>
      <c r="U1019" s="30"/>
      <c r="V1019" s="30"/>
      <c r="W1019" s="30"/>
      <c r="X1019" s="32"/>
    </row>
    <row r="1020" spans="1:24" x14ac:dyDescent="0.2">
      <c r="A1020" s="34"/>
      <c r="B1020" s="34"/>
      <c r="C1020" s="34"/>
      <c r="D1020" s="30"/>
      <c r="E1020" s="30"/>
      <c r="F1020" s="30"/>
      <c r="G1020" s="30"/>
      <c r="H1020" s="30"/>
      <c r="I1020" s="30"/>
      <c r="J1020" s="30"/>
      <c r="K1020" s="30"/>
      <c r="L1020" s="30"/>
      <c r="M1020" s="30"/>
      <c r="N1020" s="30"/>
      <c r="O1020" s="30"/>
      <c r="P1020" s="30"/>
      <c r="Q1020" s="30"/>
      <c r="R1020" s="30"/>
      <c r="S1020" s="30"/>
      <c r="T1020" s="30"/>
      <c r="U1020" s="30"/>
      <c r="V1020" s="30"/>
      <c r="W1020" s="30"/>
      <c r="X1020" s="32"/>
    </row>
    <row r="1021" spans="1:24" x14ac:dyDescent="0.2">
      <c r="A1021" s="34"/>
      <c r="B1021" s="34"/>
      <c r="C1021" s="34"/>
      <c r="D1021" s="30"/>
      <c r="E1021" s="30"/>
      <c r="F1021" s="30"/>
      <c r="G1021" s="30"/>
      <c r="H1021" s="30"/>
      <c r="I1021" s="30"/>
      <c r="J1021" s="30"/>
      <c r="K1021" s="30"/>
      <c r="L1021" s="30"/>
      <c r="M1021" s="30"/>
      <c r="N1021" s="30"/>
      <c r="O1021" s="30"/>
      <c r="P1021" s="30"/>
      <c r="Q1021" s="30"/>
      <c r="R1021" s="30"/>
      <c r="S1021" s="30"/>
      <c r="T1021" s="30"/>
      <c r="U1021" s="30"/>
      <c r="V1021" s="30"/>
      <c r="W1021" s="30"/>
      <c r="X1021" s="32"/>
    </row>
    <row r="1022" spans="1:24" x14ac:dyDescent="0.2">
      <c r="A1022" s="34"/>
      <c r="B1022" s="34"/>
      <c r="C1022" s="34"/>
      <c r="D1022" s="30"/>
      <c r="E1022" s="30"/>
      <c r="F1022" s="30"/>
      <c r="G1022" s="30"/>
      <c r="H1022" s="30"/>
      <c r="I1022" s="30"/>
      <c r="J1022" s="30"/>
      <c r="K1022" s="30"/>
      <c r="L1022" s="30"/>
      <c r="M1022" s="30"/>
      <c r="N1022" s="30"/>
      <c r="O1022" s="30"/>
      <c r="P1022" s="30"/>
      <c r="Q1022" s="30"/>
      <c r="R1022" s="30"/>
      <c r="S1022" s="30"/>
      <c r="T1022" s="30"/>
      <c r="U1022" s="30"/>
      <c r="V1022" s="30"/>
      <c r="W1022" s="30"/>
      <c r="X1022" s="32"/>
    </row>
    <row r="1023" spans="1:24" x14ac:dyDescent="0.2">
      <c r="A1023" s="34"/>
      <c r="B1023" s="34"/>
      <c r="C1023" s="34"/>
      <c r="D1023" s="30"/>
      <c r="E1023" s="30"/>
      <c r="F1023" s="30"/>
      <c r="G1023" s="30"/>
      <c r="H1023" s="30"/>
      <c r="I1023" s="30"/>
      <c r="J1023" s="30"/>
      <c r="K1023" s="30"/>
      <c r="L1023" s="30"/>
      <c r="M1023" s="30"/>
      <c r="N1023" s="30"/>
      <c r="O1023" s="30"/>
      <c r="P1023" s="30"/>
      <c r="Q1023" s="30"/>
      <c r="R1023" s="30"/>
      <c r="S1023" s="30"/>
      <c r="T1023" s="30"/>
      <c r="U1023" s="30"/>
      <c r="V1023" s="30"/>
      <c r="W1023" s="30"/>
      <c r="X1023" s="32"/>
    </row>
    <row r="1024" spans="1:24" x14ac:dyDescent="0.2">
      <c r="A1024" s="34"/>
      <c r="B1024" s="34"/>
      <c r="C1024" s="34"/>
      <c r="D1024" s="30"/>
      <c r="E1024" s="30"/>
      <c r="F1024" s="30"/>
      <c r="G1024" s="30"/>
      <c r="H1024" s="30"/>
      <c r="I1024" s="30"/>
      <c r="J1024" s="30"/>
      <c r="K1024" s="30"/>
      <c r="L1024" s="30"/>
      <c r="M1024" s="30"/>
      <c r="N1024" s="30"/>
      <c r="O1024" s="30"/>
      <c r="P1024" s="30"/>
      <c r="Q1024" s="30"/>
      <c r="R1024" s="30"/>
      <c r="S1024" s="30"/>
      <c r="T1024" s="30"/>
      <c r="U1024" s="30"/>
      <c r="V1024" s="30"/>
      <c r="W1024" s="30"/>
      <c r="X1024" s="32"/>
    </row>
    <row r="1025" spans="1:24" x14ac:dyDescent="0.2">
      <c r="A1025" s="34"/>
      <c r="B1025" s="34"/>
      <c r="C1025" s="34"/>
      <c r="D1025" s="30"/>
      <c r="E1025" s="30"/>
      <c r="F1025" s="30"/>
      <c r="G1025" s="30"/>
      <c r="H1025" s="30"/>
      <c r="I1025" s="30"/>
      <c r="J1025" s="30"/>
      <c r="K1025" s="30"/>
      <c r="L1025" s="30"/>
      <c r="M1025" s="30"/>
      <c r="N1025" s="30"/>
      <c r="O1025" s="30"/>
      <c r="P1025" s="30"/>
      <c r="Q1025" s="30"/>
      <c r="R1025" s="30"/>
      <c r="S1025" s="30"/>
      <c r="T1025" s="30"/>
      <c r="U1025" s="30"/>
      <c r="V1025" s="30"/>
      <c r="W1025" s="30"/>
      <c r="X1025" s="32"/>
    </row>
    <row r="1026" spans="1:24" x14ac:dyDescent="0.2">
      <c r="A1026" s="34"/>
      <c r="B1026" s="34"/>
      <c r="C1026" s="34"/>
      <c r="D1026" s="30"/>
      <c r="E1026" s="30"/>
      <c r="F1026" s="30"/>
      <c r="G1026" s="30"/>
      <c r="H1026" s="30"/>
      <c r="I1026" s="30"/>
      <c r="J1026" s="30"/>
      <c r="K1026" s="30"/>
      <c r="L1026" s="30"/>
      <c r="M1026" s="30"/>
      <c r="N1026" s="30"/>
      <c r="O1026" s="30"/>
      <c r="P1026" s="30"/>
      <c r="Q1026" s="30"/>
      <c r="R1026" s="30"/>
      <c r="S1026" s="30"/>
      <c r="T1026" s="30"/>
      <c r="U1026" s="30"/>
      <c r="V1026" s="30"/>
      <c r="W1026" s="30"/>
      <c r="X1026" s="32"/>
    </row>
    <row r="1027" spans="1:24" x14ac:dyDescent="0.2">
      <c r="A1027" s="34"/>
      <c r="B1027" s="34"/>
      <c r="C1027" s="34"/>
      <c r="D1027" s="30"/>
      <c r="E1027" s="30"/>
      <c r="F1027" s="30"/>
      <c r="G1027" s="30"/>
      <c r="H1027" s="30"/>
      <c r="I1027" s="30"/>
      <c r="J1027" s="30"/>
      <c r="K1027" s="30"/>
      <c r="L1027" s="30"/>
      <c r="M1027" s="30"/>
      <c r="N1027" s="30"/>
      <c r="O1027" s="30"/>
      <c r="P1027" s="30"/>
      <c r="Q1027" s="30"/>
      <c r="R1027" s="30"/>
      <c r="S1027" s="30"/>
      <c r="T1027" s="30"/>
      <c r="U1027" s="30"/>
      <c r="V1027" s="30"/>
      <c r="W1027" s="30"/>
      <c r="X1027" s="32"/>
    </row>
    <row r="1028" spans="1:24" x14ac:dyDescent="0.2">
      <c r="A1028" s="34"/>
      <c r="B1028" s="34"/>
      <c r="C1028" s="34"/>
      <c r="D1028" s="30"/>
      <c r="E1028" s="30"/>
      <c r="F1028" s="30"/>
      <c r="G1028" s="30"/>
      <c r="H1028" s="30"/>
      <c r="I1028" s="30"/>
      <c r="J1028" s="30"/>
      <c r="K1028" s="30"/>
      <c r="L1028" s="30"/>
      <c r="M1028" s="30"/>
      <c r="N1028" s="30"/>
      <c r="O1028" s="30"/>
      <c r="P1028" s="30"/>
      <c r="Q1028" s="30"/>
      <c r="R1028" s="30"/>
      <c r="S1028" s="30"/>
      <c r="T1028" s="30"/>
      <c r="U1028" s="30"/>
      <c r="V1028" s="30"/>
      <c r="W1028" s="30"/>
      <c r="X1028" s="32"/>
    </row>
    <row r="1029" spans="1:24" x14ac:dyDescent="0.2">
      <c r="A1029" s="34"/>
      <c r="B1029" s="34"/>
      <c r="C1029" s="34"/>
      <c r="D1029" s="30"/>
      <c r="E1029" s="30"/>
      <c r="F1029" s="30"/>
      <c r="G1029" s="30"/>
      <c r="H1029" s="30"/>
      <c r="I1029" s="30"/>
      <c r="J1029" s="30"/>
      <c r="K1029" s="30"/>
      <c r="L1029" s="30"/>
      <c r="M1029" s="30"/>
      <c r="N1029" s="30"/>
      <c r="O1029" s="30"/>
      <c r="P1029" s="30"/>
      <c r="Q1029" s="30"/>
      <c r="R1029" s="30"/>
      <c r="S1029" s="30"/>
      <c r="T1029" s="30"/>
      <c r="U1029" s="30"/>
      <c r="V1029" s="30"/>
      <c r="W1029" s="30"/>
      <c r="X1029" s="32"/>
    </row>
    <row r="1030" spans="1:24" x14ac:dyDescent="0.2">
      <c r="A1030" s="34"/>
      <c r="B1030" s="34"/>
      <c r="C1030" s="34"/>
      <c r="D1030" s="30"/>
      <c r="E1030" s="30"/>
      <c r="F1030" s="30"/>
      <c r="G1030" s="30"/>
      <c r="H1030" s="30"/>
      <c r="I1030" s="30"/>
      <c r="J1030" s="30"/>
      <c r="K1030" s="30"/>
      <c r="L1030" s="30"/>
      <c r="M1030" s="30"/>
      <c r="N1030" s="30"/>
      <c r="O1030" s="30"/>
      <c r="P1030" s="30"/>
      <c r="Q1030" s="30"/>
      <c r="R1030" s="30"/>
      <c r="S1030" s="30"/>
      <c r="T1030" s="30"/>
      <c r="U1030" s="30"/>
      <c r="V1030" s="30"/>
      <c r="W1030" s="30"/>
      <c r="X1030" s="32"/>
    </row>
    <row r="1031" spans="1:24" x14ac:dyDescent="0.2">
      <c r="A1031" s="34"/>
      <c r="B1031" s="34"/>
      <c r="C1031" s="34"/>
      <c r="D1031" s="30"/>
      <c r="E1031" s="30"/>
      <c r="F1031" s="30"/>
      <c r="G1031" s="30"/>
      <c r="H1031" s="30"/>
      <c r="I1031" s="30"/>
      <c r="J1031" s="30"/>
      <c r="K1031" s="30"/>
      <c r="L1031" s="30"/>
      <c r="M1031" s="30"/>
      <c r="N1031" s="30"/>
      <c r="O1031" s="30"/>
      <c r="P1031" s="30"/>
      <c r="Q1031" s="30"/>
      <c r="R1031" s="30"/>
      <c r="S1031" s="30"/>
      <c r="T1031" s="30"/>
      <c r="U1031" s="30"/>
      <c r="V1031" s="30"/>
      <c r="W1031" s="30"/>
      <c r="X1031" s="32"/>
    </row>
    <row r="1032" spans="1:24" x14ac:dyDescent="0.2">
      <c r="A1032" s="34"/>
      <c r="B1032" s="34"/>
      <c r="C1032" s="34"/>
      <c r="D1032" s="30"/>
      <c r="E1032" s="30"/>
      <c r="F1032" s="30"/>
      <c r="G1032" s="30"/>
      <c r="H1032" s="30"/>
      <c r="I1032" s="30"/>
      <c r="J1032" s="30"/>
      <c r="K1032" s="30"/>
      <c r="L1032" s="30"/>
      <c r="M1032" s="30"/>
      <c r="N1032" s="30"/>
      <c r="O1032" s="30"/>
      <c r="P1032" s="30"/>
      <c r="Q1032" s="30"/>
      <c r="R1032" s="30"/>
      <c r="S1032" s="30"/>
      <c r="T1032" s="30"/>
      <c r="U1032" s="30"/>
      <c r="V1032" s="30"/>
      <c r="W1032" s="30"/>
      <c r="X1032" s="32"/>
    </row>
    <row r="1033" spans="1:24" x14ac:dyDescent="0.2">
      <c r="A1033" s="34"/>
      <c r="B1033" s="34"/>
      <c r="C1033" s="34"/>
      <c r="D1033" s="30"/>
      <c r="E1033" s="30"/>
      <c r="F1033" s="30"/>
      <c r="G1033" s="30"/>
      <c r="H1033" s="30"/>
      <c r="I1033" s="30"/>
      <c r="J1033" s="30"/>
      <c r="K1033" s="30"/>
      <c r="L1033" s="30"/>
      <c r="M1033" s="30"/>
      <c r="N1033" s="30"/>
      <c r="O1033" s="30"/>
      <c r="P1033" s="30"/>
      <c r="Q1033" s="30"/>
      <c r="R1033" s="30"/>
      <c r="S1033" s="30"/>
      <c r="T1033" s="30"/>
      <c r="U1033" s="30"/>
      <c r="V1033" s="30"/>
      <c r="W1033" s="30"/>
      <c r="X1033" s="32"/>
    </row>
    <row r="1034" spans="1:24" x14ac:dyDescent="0.2">
      <c r="A1034" s="34"/>
      <c r="B1034" s="34"/>
      <c r="C1034" s="34"/>
      <c r="D1034" s="30"/>
      <c r="E1034" s="30"/>
      <c r="F1034" s="30"/>
      <c r="G1034" s="30"/>
      <c r="H1034" s="30"/>
      <c r="I1034" s="30"/>
      <c r="J1034" s="30"/>
      <c r="K1034" s="30"/>
      <c r="L1034" s="30"/>
      <c r="M1034" s="30"/>
      <c r="N1034" s="30"/>
      <c r="O1034" s="30"/>
      <c r="P1034" s="30"/>
      <c r="Q1034" s="30"/>
      <c r="R1034" s="30"/>
      <c r="S1034" s="30"/>
      <c r="T1034" s="30"/>
      <c r="U1034" s="30"/>
      <c r="V1034" s="30"/>
      <c r="W1034" s="30"/>
      <c r="X1034" s="32"/>
    </row>
    <row r="1035" spans="1:24" x14ac:dyDescent="0.2">
      <c r="A1035" s="34"/>
      <c r="B1035" s="34"/>
      <c r="C1035" s="34"/>
      <c r="D1035" s="30"/>
      <c r="E1035" s="30"/>
      <c r="F1035" s="30"/>
      <c r="G1035" s="30"/>
      <c r="H1035" s="30"/>
      <c r="I1035" s="30"/>
      <c r="J1035" s="30"/>
      <c r="K1035" s="30"/>
      <c r="L1035" s="30"/>
      <c r="M1035" s="30"/>
      <c r="N1035" s="30"/>
      <c r="O1035" s="30"/>
      <c r="P1035" s="30"/>
      <c r="Q1035" s="30"/>
      <c r="R1035" s="30"/>
      <c r="S1035" s="30"/>
      <c r="T1035" s="30"/>
      <c r="U1035" s="30"/>
      <c r="V1035" s="30"/>
      <c r="W1035" s="30"/>
      <c r="X1035" s="32"/>
    </row>
    <row r="1036" spans="1:24" x14ac:dyDescent="0.2">
      <c r="A1036" s="34"/>
      <c r="B1036" s="34"/>
      <c r="C1036" s="34"/>
      <c r="D1036" s="30"/>
      <c r="E1036" s="30"/>
      <c r="F1036" s="30"/>
      <c r="G1036" s="30"/>
      <c r="H1036" s="30"/>
      <c r="I1036" s="30"/>
      <c r="J1036" s="30"/>
      <c r="K1036" s="30"/>
      <c r="L1036" s="30"/>
      <c r="M1036" s="30"/>
      <c r="N1036" s="30"/>
      <c r="O1036" s="30"/>
      <c r="P1036" s="30"/>
      <c r="Q1036" s="30"/>
      <c r="R1036" s="30"/>
      <c r="S1036" s="30"/>
      <c r="T1036" s="30"/>
      <c r="U1036" s="30"/>
      <c r="V1036" s="30"/>
      <c r="W1036" s="30"/>
      <c r="X1036" s="32"/>
    </row>
    <row r="1037" spans="1:24" x14ac:dyDescent="0.2">
      <c r="A1037" s="34"/>
      <c r="B1037" s="34"/>
      <c r="C1037" s="34"/>
      <c r="D1037" s="30"/>
      <c r="E1037" s="30"/>
      <c r="F1037" s="30"/>
      <c r="G1037" s="30"/>
      <c r="H1037" s="30"/>
      <c r="I1037" s="30"/>
      <c r="J1037" s="30"/>
      <c r="K1037" s="30"/>
      <c r="L1037" s="30"/>
      <c r="M1037" s="30"/>
      <c r="N1037" s="30"/>
      <c r="O1037" s="30"/>
      <c r="P1037" s="30"/>
      <c r="Q1037" s="30"/>
      <c r="R1037" s="30"/>
      <c r="S1037" s="30"/>
      <c r="T1037" s="30"/>
      <c r="U1037" s="30"/>
      <c r="V1037" s="30"/>
      <c r="W1037" s="30"/>
      <c r="X1037" s="32"/>
    </row>
    <row r="1038" spans="1:24" x14ac:dyDescent="0.2">
      <c r="A1038" s="34"/>
      <c r="B1038" s="34"/>
      <c r="C1038" s="34"/>
      <c r="D1038" s="30"/>
      <c r="E1038" s="30"/>
      <c r="F1038" s="30"/>
      <c r="G1038" s="30"/>
      <c r="H1038" s="30"/>
      <c r="I1038" s="30"/>
      <c r="J1038" s="30"/>
      <c r="K1038" s="30"/>
      <c r="L1038" s="30"/>
      <c r="M1038" s="30"/>
      <c r="N1038" s="30"/>
      <c r="O1038" s="30"/>
      <c r="P1038" s="30"/>
      <c r="Q1038" s="30"/>
      <c r="R1038" s="30"/>
      <c r="S1038" s="30"/>
      <c r="T1038" s="30"/>
      <c r="U1038" s="30"/>
      <c r="V1038" s="30"/>
      <c r="W1038" s="30"/>
      <c r="X1038" s="32"/>
    </row>
    <row r="1039" spans="1:24" x14ac:dyDescent="0.2">
      <c r="A1039" s="34"/>
      <c r="B1039" s="34"/>
      <c r="C1039" s="34"/>
      <c r="D1039" s="30"/>
      <c r="E1039" s="30"/>
      <c r="F1039" s="30"/>
      <c r="G1039" s="30"/>
      <c r="H1039" s="30"/>
      <c r="I1039" s="30"/>
      <c r="J1039" s="30"/>
      <c r="K1039" s="30"/>
      <c r="L1039" s="30"/>
      <c r="M1039" s="30"/>
      <c r="N1039" s="30"/>
      <c r="O1039" s="30"/>
      <c r="P1039" s="30"/>
      <c r="Q1039" s="30"/>
      <c r="R1039" s="30"/>
      <c r="S1039" s="30"/>
      <c r="T1039" s="30"/>
      <c r="U1039" s="30"/>
      <c r="V1039" s="30"/>
      <c r="W1039" s="30"/>
      <c r="X1039" s="32"/>
    </row>
    <row r="1040" spans="1:24" x14ac:dyDescent="0.2">
      <c r="A1040" s="34"/>
      <c r="B1040" s="34"/>
      <c r="C1040" s="34"/>
      <c r="D1040" s="30"/>
      <c r="E1040" s="30"/>
      <c r="F1040" s="30"/>
      <c r="G1040" s="30"/>
      <c r="H1040" s="30"/>
      <c r="I1040" s="30"/>
      <c r="J1040" s="30"/>
      <c r="K1040" s="30"/>
      <c r="L1040" s="30"/>
      <c r="M1040" s="30"/>
      <c r="N1040" s="30"/>
      <c r="O1040" s="30"/>
      <c r="P1040" s="30"/>
      <c r="Q1040" s="30"/>
      <c r="R1040" s="30"/>
      <c r="S1040" s="30"/>
      <c r="T1040" s="30"/>
      <c r="U1040" s="30"/>
      <c r="V1040" s="30"/>
      <c r="W1040" s="30"/>
      <c r="X1040" s="32"/>
    </row>
    <row r="1041" spans="1:24" x14ac:dyDescent="0.2">
      <c r="A1041" s="34"/>
      <c r="B1041" s="34"/>
      <c r="C1041" s="34"/>
      <c r="D1041" s="30"/>
      <c r="E1041" s="30"/>
      <c r="F1041" s="30"/>
      <c r="G1041" s="30"/>
      <c r="H1041" s="30"/>
      <c r="I1041" s="30"/>
      <c r="J1041" s="30"/>
      <c r="K1041" s="30"/>
      <c r="L1041" s="30"/>
      <c r="M1041" s="30"/>
      <c r="N1041" s="30"/>
      <c r="O1041" s="30"/>
      <c r="P1041" s="30"/>
      <c r="Q1041" s="30"/>
      <c r="R1041" s="30"/>
      <c r="S1041" s="30"/>
      <c r="T1041" s="30"/>
      <c r="U1041" s="30"/>
      <c r="V1041" s="30"/>
      <c r="W1041" s="30"/>
      <c r="X1041" s="32"/>
    </row>
    <row r="1042" spans="1:24" x14ac:dyDescent="0.2">
      <c r="A1042" s="34"/>
      <c r="B1042" s="34"/>
      <c r="C1042" s="34"/>
      <c r="D1042" s="30"/>
      <c r="E1042" s="30"/>
      <c r="F1042" s="30"/>
      <c r="G1042" s="30"/>
      <c r="H1042" s="30"/>
      <c r="I1042" s="30"/>
      <c r="J1042" s="30"/>
      <c r="K1042" s="30"/>
      <c r="L1042" s="30"/>
      <c r="M1042" s="30"/>
      <c r="N1042" s="30"/>
      <c r="O1042" s="30"/>
      <c r="P1042" s="30"/>
      <c r="Q1042" s="30"/>
      <c r="R1042" s="30"/>
      <c r="S1042" s="30"/>
      <c r="T1042" s="30"/>
      <c r="U1042" s="30"/>
      <c r="V1042" s="30"/>
      <c r="W1042" s="30"/>
      <c r="X1042" s="32"/>
    </row>
    <row r="1043" spans="1:24" x14ac:dyDescent="0.2">
      <c r="A1043" s="34"/>
      <c r="B1043" s="34"/>
      <c r="C1043" s="34"/>
      <c r="D1043" s="30"/>
      <c r="E1043" s="30"/>
      <c r="F1043" s="30"/>
      <c r="G1043" s="30"/>
      <c r="H1043" s="30"/>
      <c r="I1043" s="30"/>
      <c r="J1043" s="30"/>
      <c r="K1043" s="30"/>
      <c r="L1043" s="30"/>
      <c r="M1043" s="30"/>
      <c r="N1043" s="30"/>
      <c r="O1043" s="30"/>
      <c r="P1043" s="30"/>
      <c r="Q1043" s="30"/>
      <c r="R1043" s="30"/>
      <c r="S1043" s="30"/>
      <c r="T1043" s="30"/>
      <c r="U1043" s="30"/>
      <c r="V1043" s="30"/>
      <c r="W1043" s="30"/>
      <c r="X1043" s="32"/>
    </row>
    <row r="1044" spans="1:24" x14ac:dyDescent="0.2">
      <c r="A1044" s="34"/>
      <c r="B1044" s="34"/>
      <c r="C1044" s="34"/>
      <c r="D1044" s="30"/>
      <c r="E1044" s="30"/>
      <c r="F1044" s="30"/>
      <c r="G1044" s="30"/>
      <c r="H1044" s="30"/>
      <c r="I1044" s="30"/>
      <c r="J1044" s="30"/>
      <c r="K1044" s="30"/>
      <c r="L1044" s="30"/>
      <c r="M1044" s="30"/>
      <c r="N1044" s="30"/>
      <c r="O1044" s="30"/>
      <c r="P1044" s="30"/>
      <c r="Q1044" s="30"/>
      <c r="R1044" s="30"/>
      <c r="S1044" s="30"/>
      <c r="T1044" s="30"/>
      <c r="U1044" s="30"/>
      <c r="V1044" s="30"/>
      <c r="W1044" s="30"/>
      <c r="X1044" s="32"/>
    </row>
    <row r="1045" spans="1:24" x14ac:dyDescent="0.2">
      <c r="A1045" s="34"/>
      <c r="B1045" s="34"/>
      <c r="C1045" s="34"/>
      <c r="D1045" s="30"/>
      <c r="E1045" s="30"/>
      <c r="F1045" s="30"/>
      <c r="G1045" s="30"/>
      <c r="H1045" s="30"/>
      <c r="I1045" s="30"/>
      <c r="J1045" s="30"/>
      <c r="K1045" s="30"/>
      <c r="L1045" s="30"/>
      <c r="M1045" s="30"/>
      <c r="N1045" s="30"/>
      <c r="O1045" s="30"/>
      <c r="P1045" s="30"/>
      <c r="Q1045" s="30"/>
      <c r="R1045" s="30"/>
      <c r="S1045" s="30"/>
      <c r="T1045" s="30"/>
      <c r="U1045" s="30"/>
      <c r="V1045" s="30"/>
      <c r="W1045" s="30"/>
      <c r="X1045" s="32"/>
    </row>
    <row r="1046" spans="1:24" x14ac:dyDescent="0.2">
      <c r="A1046" s="34"/>
      <c r="B1046" s="34"/>
      <c r="C1046" s="34"/>
      <c r="D1046" s="30"/>
      <c r="E1046" s="30"/>
      <c r="F1046" s="30"/>
      <c r="G1046" s="30"/>
      <c r="H1046" s="30"/>
      <c r="I1046" s="30"/>
      <c r="J1046" s="30"/>
      <c r="K1046" s="30"/>
      <c r="L1046" s="30"/>
      <c r="M1046" s="30"/>
      <c r="N1046" s="30"/>
      <c r="O1046" s="30"/>
      <c r="P1046" s="30"/>
      <c r="Q1046" s="30"/>
      <c r="R1046" s="30"/>
      <c r="S1046" s="30"/>
      <c r="T1046" s="30"/>
      <c r="U1046" s="30"/>
      <c r="V1046" s="30"/>
      <c r="W1046" s="30"/>
      <c r="X1046" s="32"/>
    </row>
    <row r="1047" spans="1:24" x14ac:dyDescent="0.2">
      <c r="A1047" s="34"/>
      <c r="B1047" s="34"/>
      <c r="C1047" s="34"/>
      <c r="D1047" s="30"/>
      <c r="E1047" s="30"/>
      <c r="F1047" s="30"/>
      <c r="G1047" s="30"/>
      <c r="H1047" s="30"/>
      <c r="I1047" s="30"/>
      <c r="J1047" s="30"/>
      <c r="K1047" s="30"/>
      <c r="L1047" s="30"/>
      <c r="M1047" s="30"/>
      <c r="N1047" s="30"/>
      <c r="O1047" s="30"/>
      <c r="P1047" s="30"/>
      <c r="Q1047" s="30"/>
      <c r="R1047" s="30"/>
      <c r="S1047" s="30"/>
      <c r="T1047" s="30"/>
      <c r="U1047" s="30"/>
      <c r="V1047" s="30"/>
      <c r="W1047" s="30"/>
      <c r="X1047" s="32"/>
    </row>
    <row r="1048" spans="1:24" x14ac:dyDescent="0.2">
      <c r="A1048" s="34"/>
      <c r="B1048" s="34"/>
      <c r="C1048" s="34"/>
      <c r="D1048" s="30"/>
      <c r="E1048" s="30"/>
      <c r="F1048" s="30"/>
      <c r="G1048" s="30"/>
      <c r="H1048" s="30"/>
      <c r="I1048" s="30"/>
      <c r="J1048" s="30"/>
      <c r="K1048" s="30"/>
      <c r="L1048" s="30"/>
      <c r="M1048" s="30"/>
      <c r="N1048" s="30"/>
      <c r="O1048" s="30"/>
      <c r="P1048" s="30"/>
      <c r="Q1048" s="30"/>
      <c r="R1048" s="30"/>
      <c r="S1048" s="30"/>
      <c r="T1048" s="30"/>
      <c r="U1048" s="30"/>
      <c r="V1048" s="30"/>
      <c r="W1048" s="30"/>
      <c r="X1048" s="32"/>
    </row>
    <row r="1049" spans="1:24" x14ac:dyDescent="0.2">
      <c r="A1049" s="34"/>
      <c r="B1049" s="34"/>
      <c r="C1049" s="34"/>
      <c r="D1049" s="30"/>
      <c r="E1049" s="30"/>
      <c r="F1049" s="30"/>
      <c r="G1049" s="30"/>
      <c r="H1049" s="30"/>
      <c r="I1049" s="30"/>
      <c r="J1049" s="30"/>
      <c r="K1049" s="30"/>
      <c r="L1049" s="30"/>
      <c r="M1049" s="30"/>
      <c r="N1049" s="30"/>
      <c r="O1049" s="30"/>
      <c r="P1049" s="30"/>
      <c r="Q1049" s="30"/>
      <c r="R1049" s="30"/>
      <c r="S1049" s="30"/>
      <c r="T1049" s="30"/>
      <c r="U1049" s="30"/>
      <c r="V1049" s="30"/>
      <c r="W1049" s="30"/>
      <c r="X1049" s="32"/>
    </row>
    <row r="1050" spans="1:24" x14ac:dyDescent="0.2">
      <c r="A1050" s="34"/>
      <c r="B1050" s="34"/>
      <c r="C1050" s="34"/>
      <c r="D1050" s="30"/>
      <c r="E1050" s="30"/>
      <c r="F1050" s="30"/>
      <c r="G1050" s="30"/>
      <c r="H1050" s="30"/>
      <c r="I1050" s="30"/>
      <c r="J1050" s="30"/>
      <c r="K1050" s="30"/>
      <c r="L1050" s="30"/>
      <c r="M1050" s="30"/>
      <c r="N1050" s="30"/>
      <c r="O1050" s="30"/>
      <c r="P1050" s="30"/>
      <c r="Q1050" s="30"/>
      <c r="R1050" s="30"/>
      <c r="S1050" s="30"/>
      <c r="T1050" s="30"/>
      <c r="U1050" s="30"/>
      <c r="V1050" s="30"/>
      <c r="W1050" s="30"/>
      <c r="X1050" s="32"/>
    </row>
    <row r="1051" spans="1:24" x14ac:dyDescent="0.2">
      <c r="A1051" s="34"/>
      <c r="B1051" s="34"/>
      <c r="C1051" s="34"/>
      <c r="D1051" s="30"/>
      <c r="E1051" s="30"/>
      <c r="F1051" s="30"/>
      <c r="G1051" s="30"/>
      <c r="H1051" s="30"/>
      <c r="I1051" s="30"/>
      <c r="J1051" s="30"/>
      <c r="K1051" s="30"/>
      <c r="L1051" s="30"/>
      <c r="M1051" s="30"/>
      <c r="N1051" s="30"/>
      <c r="O1051" s="30"/>
      <c r="P1051" s="30"/>
      <c r="Q1051" s="30"/>
      <c r="R1051" s="30"/>
      <c r="S1051" s="30"/>
      <c r="T1051" s="30"/>
      <c r="U1051" s="30"/>
      <c r="V1051" s="30"/>
      <c r="W1051" s="30"/>
      <c r="X1051" s="32"/>
    </row>
    <row r="1052" spans="1:24" x14ac:dyDescent="0.2">
      <c r="A1052" s="34"/>
      <c r="B1052" s="34"/>
      <c r="C1052" s="34"/>
      <c r="D1052" s="30"/>
      <c r="E1052" s="30"/>
      <c r="F1052" s="30"/>
      <c r="G1052" s="30"/>
      <c r="H1052" s="30"/>
      <c r="I1052" s="30"/>
      <c r="J1052" s="30"/>
      <c r="K1052" s="30"/>
      <c r="L1052" s="30"/>
      <c r="M1052" s="30"/>
      <c r="N1052" s="30"/>
      <c r="O1052" s="30"/>
      <c r="P1052" s="30"/>
      <c r="Q1052" s="30"/>
      <c r="R1052" s="30"/>
      <c r="S1052" s="30"/>
      <c r="T1052" s="30"/>
      <c r="U1052" s="30"/>
      <c r="V1052" s="30"/>
      <c r="W1052" s="30"/>
      <c r="X1052" s="32"/>
    </row>
    <row r="1053" spans="1:24" x14ac:dyDescent="0.2">
      <c r="A1053" s="34"/>
      <c r="B1053" s="34"/>
      <c r="C1053" s="34"/>
      <c r="D1053" s="30"/>
      <c r="E1053" s="30"/>
      <c r="F1053" s="30"/>
      <c r="G1053" s="30"/>
      <c r="H1053" s="30"/>
      <c r="I1053" s="30"/>
      <c r="J1053" s="30"/>
      <c r="K1053" s="30"/>
      <c r="L1053" s="30"/>
      <c r="M1053" s="30"/>
      <c r="N1053" s="30"/>
      <c r="O1053" s="30"/>
      <c r="P1053" s="30"/>
      <c r="Q1053" s="30"/>
      <c r="R1053" s="30"/>
      <c r="S1053" s="30"/>
      <c r="T1053" s="30"/>
      <c r="U1053" s="30"/>
      <c r="V1053" s="30"/>
      <c r="W1053" s="30"/>
      <c r="X1053" s="32"/>
    </row>
    <row r="1054" spans="1:24" x14ac:dyDescent="0.2">
      <c r="A1054" s="34"/>
      <c r="B1054" s="34"/>
      <c r="C1054" s="34"/>
      <c r="D1054" s="30"/>
      <c r="E1054" s="30"/>
      <c r="F1054" s="30"/>
      <c r="G1054" s="30"/>
      <c r="H1054" s="30"/>
      <c r="I1054" s="30"/>
      <c r="J1054" s="30"/>
      <c r="K1054" s="30"/>
      <c r="L1054" s="30"/>
      <c r="M1054" s="30"/>
      <c r="N1054" s="30"/>
      <c r="O1054" s="30"/>
      <c r="P1054" s="30"/>
      <c r="Q1054" s="30"/>
      <c r="R1054" s="30"/>
      <c r="S1054" s="30"/>
      <c r="T1054" s="30"/>
      <c r="U1054" s="30"/>
      <c r="V1054" s="30"/>
      <c r="W1054" s="30"/>
      <c r="X1054" s="32"/>
    </row>
    <row r="1055" spans="1:24" x14ac:dyDescent="0.2">
      <c r="A1055" s="34"/>
      <c r="B1055" s="34"/>
      <c r="C1055" s="34"/>
      <c r="D1055" s="30"/>
      <c r="E1055" s="30"/>
      <c r="F1055" s="30"/>
      <c r="G1055" s="30"/>
      <c r="H1055" s="30"/>
      <c r="I1055" s="30"/>
      <c r="J1055" s="30"/>
      <c r="K1055" s="30"/>
      <c r="L1055" s="30"/>
      <c r="M1055" s="30"/>
      <c r="N1055" s="30"/>
      <c r="O1055" s="30"/>
      <c r="P1055" s="30"/>
      <c r="Q1055" s="30"/>
      <c r="R1055" s="30"/>
      <c r="S1055" s="30"/>
      <c r="T1055" s="30"/>
      <c r="U1055" s="30"/>
      <c r="V1055" s="30"/>
      <c r="W1055" s="30"/>
      <c r="X1055" s="32"/>
    </row>
    <row r="1056" spans="1:24" x14ac:dyDescent="0.2">
      <c r="A1056" s="34"/>
      <c r="B1056" s="34"/>
      <c r="C1056" s="34"/>
      <c r="D1056" s="30"/>
      <c r="E1056" s="30"/>
      <c r="F1056" s="30"/>
      <c r="G1056" s="30"/>
      <c r="H1056" s="30"/>
      <c r="I1056" s="30"/>
      <c r="J1056" s="30"/>
      <c r="K1056" s="30"/>
      <c r="L1056" s="30"/>
      <c r="M1056" s="30"/>
      <c r="N1056" s="30"/>
      <c r="O1056" s="30"/>
      <c r="P1056" s="30"/>
      <c r="Q1056" s="30"/>
      <c r="R1056" s="30"/>
      <c r="S1056" s="30"/>
      <c r="T1056" s="30"/>
      <c r="U1056" s="30"/>
      <c r="V1056" s="30"/>
      <c r="W1056" s="30"/>
      <c r="X1056" s="32"/>
    </row>
    <row r="1057" spans="1:24" x14ac:dyDescent="0.2">
      <c r="A1057" s="34"/>
      <c r="B1057" s="34"/>
      <c r="C1057" s="34"/>
      <c r="D1057" s="30"/>
      <c r="E1057" s="30"/>
      <c r="F1057" s="30"/>
      <c r="G1057" s="30"/>
      <c r="H1057" s="30"/>
      <c r="I1057" s="30"/>
      <c r="J1057" s="30"/>
      <c r="K1057" s="30"/>
      <c r="L1057" s="30"/>
      <c r="M1057" s="30"/>
      <c r="N1057" s="30"/>
      <c r="O1057" s="30"/>
      <c r="P1057" s="30"/>
      <c r="Q1057" s="30"/>
      <c r="R1057" s="30"/>
      <c r="S1057" s="30"/>
      <c r="T1057" s="30"/>
      <c r="U1057" s="30"/>
      <c r="V1057" s="30"/>
      <c r="W1057" s="30"/>
      <c r="X1057" s="32"/>
    </row>
    <row r="1058" spans="1:24" x14ac:dyDescent="0.2">
      <c r="A1058" s="34"/>
      <c r="B1058" s="34"/>
      <c r="C1058" s="34"/>
      <c r="D1058" s="30"/>
      <c r="E1058" s="30"/>
      <c r="F1058" s="30"/>
      <c r="G1058" s="30"/>
      <c r="H1058" s="30"/>
      <c r="I1058" s="30"/>
      <c r="J1058" s="30"/>
      <c r="K1058" s="30"/>
      <c r="L1058" s="30"/>
      <c r="M1058" s="30"/>
      <c r="N1058" s="30"/>
      <c r="O1058" s="30"/>
      <c r="P1058" s="30"/>
      <c r="Q1058" s="30"/>
      <c r="R1058" s="30"/>
      <c r="S1058" s="30"/>
      <c r="T1058" s="30"/>
      <c r="U1058" s="30"/>
      <c r="V1058" s="30"/>
      <c r="W1058" s="30"/>
      <c r="X1058" s="32"/>
    </row>
    <row r="1059" spans="1:24" x14ac:dyDescent="0.2">
      <c r="A1059" s="34"/>
      <c r="B1059" s="34"/>
      <c r="C1059" s="34"/>
      <c r="D1059" s="30"/>
      <c r="E1059" s="30"/>
      <c r="F1059" s="30"/>
      <c r="G1059" s="30"/>
      <c r="H1059" s="30"/>
      <c r="I1059" s="30"/>
      <c r="J1059" s="30"/>
      <c r="K1059" s="30"/>
      <c r="L1059" s="30"/>
      <c r="M1059" s="30"/>
      <c r="N1059" s="30"/>
      <c r="O1059" s="30"/>
      <c r="P1059" s="30"/>
      <c r="Q1059" s="30"/>
      <c r="R1059" s="30"/>
      <c r="S1059" s="30"/>
      <c r="T1059" s="30"/>
      <c r="U1059" s="30"/>
      <c r="V1059" s="30"/>
      <c r="W1059" s="30"/>
      <c r="X1059" s="32"/>
    </row>
    <row r="1060" spans="1:24" x14ac:dyDescent="0.2">
      <c r="A1060" s="34"/>
      <c r="B1060" s="34"/>
      <c r="C1060" s="34"/>
      <c r="D1060" s="30"/>
      <c r="E1060" s="30"/>
      <c r="F1060" s="30"/>
      <c r="G1060" s="30"/>
      <c r="H1060" s="30"/>
      <c r="I1060" s="30"/>
      <c r="J1060" s="30"/>
      <c r="K1060" s="30"/>
      <c r="L1060" s="30"/>
      <c r="M1060" s="30"/>
      <c r="N1060" s="30"/>
      <c r="O1060" s="30"/>
      <c r="P1060" s="30"/>
      <c r="Q1060" s="30"/>
      <c r="R1060" s="30"/>
      <c r="S1060" s="30"/>
      <c r="T1060" s="30"/>
      <c r="U1060" s="30"/>
      <c r="V1060" s="30"/>
      <c r="W1060" s="30"/>
      <c r="X1060" s="32"/>
    </row>
    <row r="1061" spans="1:24" x14ac:dyDescent="0.2">
      <c r="A1061" s="34"/>
      <c r="B1061" s="34"/>
      <c r="C1061" s="34"/>
      <c r="D1061" s="30"/>
      <c r="E1061" s="30"/>
      <c r="F1061" s="30"/>
      <c r="G1061" s="30"/>
      <c r="H1061" s="30"/>
      <c r="I1061" s="30"/>
      <c r="J1061" s="30"/>
      <c r="K1061" s="30"/>
      <c r="L1061" s="30"/>
      <c r="M1061" s="30"/>
      <c r="N1061" s="30"/>
      <c r="O1061" s="30"/>
      <c r="P1061" s="30"/>
      <c r="Q1061" s="30"/>
      <c r="R1061" s="30"/>
      <c r="S1061" s="30"/>
      <c r="T1061" s="30"/>
      <c r="U1061" s="30"/>
      <c r="V1061" s="30"/>
      <c r="W1061" s="30"/>
      <c r="X1061" s="32"/>
    </row>
    <row r="1062" spans="1:24" x14ac:dyDescent="0.2">
      <c r="A1062" s="34"/>
      <c r="B1062" s="34"/>
      <c r="C1062" s="34"/>
      <c r="D1062" s="30"/>
      <c r="E1062" s="30"/>
      <c r="F1062" s="30"/>
      <c r="G1062" s="30"/>
      <c r="H1062" s="30"/>
      <c r="I1062" s="30"/>
      <c r="J1062" s="30"/>
      <c r="K1062" s="30"/>
      <c r="L1062" s="30"/>
      <c r="M1062" s="30"/>
      <c r="N1062" s="30"/>
      <c r="O1062" s="30"/>
      <c r="P1062" s="30"/>
      <c r="Q1062" s="30"/>
      <c r="R1062" s="30"/>
      <c r="S1062" s="30"/>
      <c r="T1062" s="30"/>
      <c r="U1062" s="30"/>
      <c r="V1062" s="30"/>
      <c r="W1062" s="30"/>
      <c r="X1062" s="32"/>
    </row>
    <row r="1063" spans="1:24" x14ac:dyDescent="0.2">
      <c r="A1063" s="34"/>
      <c r="B1063" s="34"/>
      <c r="C1063" s="34"/>
      <c r="D1063" s="30"/>
      <c r="E1063" s="30"/>
      <c r="F1063" s="30"/>
      <c r="G1063" s="30"/>
      <c r="H1063" s="30"/>
      <c r="I1063" s="30"/>
      <c r="J1063" s="30"/>
      <c r="K1063" s="30"/>
      <c r="L1063" s="30"/>
      <c r="M1063" s="30"/>
      <c r="N1063" s="30"/>
      <c r="O1063" s="30"/>
      <c r="P1063" s="30"/>
      <c r="Q1063" s="30"/>
      <c r="R1063" s="30"/>
      <c r="S1063" s="30"/>
      <c r="T1063" s="30"/>
      <c r="U1063" s="30"/>
      <c r="V1063" s="30"/>
      <c r="W1063" s="30"/>
      <c r="X1063" s="32"/>
    </row>
    <row r="1064" spans="1:24" x14ac:dyDescent="0.2">
      <c r="A1064" s="34"/>
      <c r="B1064" s="34"/>
      <c r="C1064" s="34"/>
      <c r="D1064" s="30"/>
      <c r="E1064" s="30"/>
      <c r="F1064" s="30"/>
      <c r="G1064" s="30"/>
      <c r="H1064" s="30"/>
      <c r="I1064" s="30"/>
      <c r="J1064" s="30"/>
      <c r="K1064" s="30"/>
      <c r="L1064" s="30"/>
      <c r="M1064" s="30"/>
      <c r="N1064" s="30"/>
      <c r="O1064" s="30"/>
      <c r="P1064" s="30"/>
      <c r="Q1064" s="30"/>
      <c r="R1064" s="30"/>
      <c r="S1064" s="30"/>
      <c r="T1064" s="30"/>
      <c r="U1064" s="30"/>
      <c r="V1064" s="30"/>
      <c r="W1064" s="30"/>
      <c r="X1064" s="32"/>
    </row>
    <row r="1065" spans="1:24" x14ac:dyDescent="0.2">
      <c r="A1065" s="34"/>
      <c r="B1065" s="34"/>
      <c r="C1065" s="34"/>
      <c r="D1065" s="30"/>
      <c r="E1065" s="30"/>
      <c r="F1065" s="30"/>
      <c r="G1065" s="30"/>
      <c r="H1065" s="30"/>
      <c r="I1065" s="30"/>
      <c r="J1065" s="30"/>
      <c r="K1065" s="30"/>
      <c r="L1065" s="30"/>
      <c r="M1065" s="30"/>
      <c r="N1065" s="30"/>
      <c r="O1065" s="30"/>
      <c r="P1065" s="30"/>
      <c r="Q1065" s="30"/>
      <c r="R1065" s="30"/>
      <c r="S1065" s="30"/>
      <c r="T1065" s="30"/>
      <c r="U1065" s="30"/>
      <c r="V1065" s="30"/>
      <c r="W1065" s="30"/>
      <c r="X1065" s="32"/>
    </row>
    <row r="1066" spans="1:24" x14ac:dyDescent="0.2">
      <c r="A1066" s="34"/>
      <c r="B1066" s="34"/>
      <c r="C1066" s="34"/>
      <c r="D1066" s="30"/>
      <c r="E1066" s="30"/>
      <c r="F1066" s="30"/>
      <c r="G1066" s="30"/>
      <c r="H1066" s="30"/>
      <c r="I1066" s="30"/>
      <c r="J1066" s="30"/>
      <c r="K1066" s="30"/>
      <c r="L1066" s="30"/>
      <c r="M1066" s="30"/>
      <c r="N1066" s="30"/>
      <c r="O1066" s="30"/>
      <c r="P1066" s="30"/>
      <c r="Q1066" s="30"/>
      <c r="R1066" s="30"/>
      <c r="S1066" s="30"/>
      <c r="T1066" s="30"/>
      <c r="U1066" s="30"/>
      <c r="V1066" s="30"/>
      <c r="W1066" s="30"/>
      <c r="X1066" s="32"/>
    </row>
    <row r="1067" spans="1:24" x14ac:dyDescent="0.2">
      <c r="A1067" s="34"/>
      <c r="B1067" s="34"/>
      <c r="C1067" s="34"/>
      <c r="D1067" s="30"/>
      <c r="E1067" s="30"/>
      <c r="F1067" s="30"/>
      <c r="G1067" s="30"/>
      <c r="H1067" s="30"/>
      <c r="I1067" s="30"/>
      <c r="J1067" s="30"/>
      <c r="K1067" s="30"/>
      <c r="L1067" s="30"/>
      <c r="M1067" s="30"/>
      <c r="N1067" s="30"/>
      <c r="O1067" s="30"/>
      <c r="P1067" s="30"/>
      <c r="Q1067" s="30"/>
      <c r="R1067" s="30"/>
      <c r="S1067" s="30"/>
      <c r="T1067" s="30"/>
      <c r="U1067" s="30"/>
      <c r="V1067" s="30"/>
      <c r="W1067" s="30"/>
      <c r="X1067" s="32"/>
    </row>
    <row r="1068" spans="1:24" x14ac:dyDescent="0.2">
      <c r="A1068" s="34"/>
      <c r="B1068" s="34"/>
      <c r="C1068" s="34"/>
      <c r="D1068" s="30"/>
      <c r="E1068" s="30"/>
      <c r="F1068" s="30"/>
      <c r="G1068" s="30"/>
      <c r="H1068" s="30"/>
      <c r="I1068" s="30"/>
      <c r="J1068" s="30"/>
      <c r="K1068" s="30"/>
      <c r="L1068" s="30"/>
      <c r="M1068" s="30"/>
      <c r="N1068" s="30"/>
      <c r="O1068" s="30"/>
      <c r="P1068" s="30"/>
      <c r="Q1068" s="30"/>
      <c r="R1068" s="30"/>
      <c r="S1068" s="30"/>
      <c r="T1068" s="30"/>
      <c r="U1068" s="30"/>
      <c r="V1068" s="30"/>
      <c r="W1068" s="30"/>
      <c r="X1068" s="32"/>
    </row>
    <row r="1069" spans="1:24" x14ac:dyDescent="0.2">
      <c r="A1069" s="34"/>
      <c r="B1069" s="34"/>
      <c r="C1069" s="34"/>
      <c r="D1069" s="30"/>
      <c r="E1069" s="30"/>
      <c r="F1069" s="30"/>
      <c r="G1069" s="30"/>
      <c r="H1069" s="30"/>
      <c r="I1069" s="30"/>
      <c r="J1069" s="30"/>
      <c r="K1069" s="30"/>
      <c r="L1069" s="30"/>
      <c r="M1069" s="30"/>
      <c r="N1069" s="30"/>
      <c r="O1069" s="30"/>
      <c r="P1069" s="30"/>
      <c r="Q1069" s="30"/>
      <c r="R1069" s="30"/>
      <c r="S1069" s="30"/>
      <c r="T1069" s="30"/>
      <c r="U1069" s="30"/>
      <c r="V1069" s="30"/>
      <c r="W1069" s="30"/>
      <c r="X1069" s="32"/>
    </row>
    <row r="1070" spans="1:24" x14ac:dyDescent="0.2">
      <c r="A1070" s="34"/>
      <c r="B1070" s="34"/>
      <c r="C1070" s="34"/>
      <c r="D1070" s="30"/>
      <c r="E1070" s="30"/>
      <c r="F1070" s="30"/>
      <c r="G1070" s="30"/>
      <c r="H1070" s="30"/>
      <c r="I1070" s="30"/>
      <c r="J1070" s="30"/>
      <c r="K1070" s="30"/>
      <c r="L1070" s="30"/>
      <c r="M1070" s="30"/>
      <c r="N1070" s="30"/>
      <c r="O1070" s="30"/>
      <c r="P1070" s="30"/>
      <c r="Q1070" s="30"/>
      <c r="R1070" s="30"/>
      <c r="S1070" s="30"/>
      <c r="T1070" s="30"/>
      <c r="U1070" s="30"/>
      <c r="V1070" s="30"/>
      <c r="W1070" s="30"/>
      <c r="X1070" s="32"/>
    </row>
    <row r="1071" spans="1:24" x14ac:dyDescent="0.2">
      <c r="A1071" s="34"/>
      <c r="B1071" s="34"/>
      <c r="C1071" s="34"/>
      <c r="D1071" s="30"/>
      <c r="E1071" s="30"/>
      <c r="F1071" s="30"/>
      <c r="G1071" s="30"/>
      <c r="H1071" s="30"/>
      <c r="I1071" s="30"/>
      <c r="J1071" s="30"/>
      <c r="K1071" s="30"/>
      <c r="L1071" s="30"/>
      <c r="M1071" s="30"/>
      <c r="N1071" s="30"/>
      <c r="O1071" s="30"/>
      <c r="P1071" s="30"/>
      <c r="Q1071" s="30"/>
      <c r="R1071" s="30"/>
      <c r="S1071" s="30"/>
      <c r="T1071" s="30"/>
      <c r="U1071" s="30"/>
      <c r="V1071" s="30"/>
      <c r="W1071" s="30"/>
      <c r="X1071" s="32"/>
    </row>
    <row r="1072" spans="1:24" x14ac:dyDescent="0.2">
      <c r="A1072" s="34"/>
      <c r="B1072" s="34"/>
      <c r="C1072" s="34"/>
      <c r="D1072" s="30"/>
      <c r="E1072" s="30"/>
      <c r="F1072" s="30"/>
      <c r="G1072" s="30"/>
      <c r="H1072" s="30"/>
      <c r="I1072" s="30"/>
      <c r="J1072" s="30"/>
      <c r="K1072" s="30"/>
      <c r="L1072" s="30"/>
      <c r="M1072" s="30"/>
      <c r="N1072" s="30"/>
      <c r="O1072" s="30"/>
      <c r="P1072" s="30"/>
      <c r="Q1072" s="30"/>
      <c r="R1072" s="30"/>
      <c r="S1072" s="30"/>
      <c r="T1072" s="30"/>
      <c r="U1072" s="30"/>
      <c r="V1072" s="30"/>
      <c r="W1072" s="30"/>
      <c r="X1072" s="32"/>
    </row>
    <row r="1073" spans="1:24" x14ac:dyDescent="0.2">
      <c r="A1073" s="34"/>
      <c r="B1073" s="34"/>
      <c r="C1073" s="34"/>
      <c r="D1073" s="30"/>
      <c r="E1073" s="30"/>
      <c r="F1073" s="30"/>
      <c r="G1073" s="30"/>
      <c r="H1073" s="30"/>
      <c r="I1073" s="30"/>
      <c r="J1073" s="30"/>
      <c r="K1073" s="30"/>
      <c r="L1073" s="30"/>
      <c r="M1073" s="30"/>
      <c r="N1073" s="30"/>
      <c r="O1073" s="30"/>
      <c r="P1073" s="30"/>
      <c r="Q1073" s="30"/>
      <c r="R1073" s="30"/>
      <c r="S1073" s="30"/>
      <c r="T1073" s="30"/>
      <c r="U1073" s="30"/>
      <c r="V1073" s="30"/>
      <c r="W1073" s="30"/>
      <c r="X1073" s="32"/>
    </row>
    <row r="1074" spans="1:24" x14ac:dyDescent="0.2">
      <c r="A1074" s="34"/>
      <c r="B1074" s="34"/>
      <c r="C1074" s="34"/>
      <c r="D1074" s="30"/>
      <c r="E1074" s="30"/>
      <c r="F1074" s="30"/>
      <c r="G1074" s="30"/>
      <c r="H1074" s="30"/>
      <c r="I1074" s="30"/>
      <c r="J1074" s="30"/>
      <c r="K1074" s="30"/>
      <c r="L1074" s="30"/>
      <c r="M1074" s="30"/>
      <c r="N1074" s="30"/>
      <c r="O1074" s="30"/>
      <c r="P1074" s="30"/>
      <c r="Q1074" s="30"/>
      <c r="R1074" s="30"/>
      <c r="S1074" s="30"/>
      <c r="T1074" s="30"/>
      <c r="U1074" s="30"/>
      <c r="V1074" s="30"/>
      <c r="W1074" s="30"/>
      <c r="X1074" s="32"/>
    </row>
    <row r="1075" spans="1:24" x14ac:dyDescent="0.2">
      <c r="A1075" s="34"/>
      <c r="B1075" s="34"/>
      <c r="C1075" s="34"/>
      <c r="D1075" s="30"/>
      <c r="E1075" s="30"/>
      <c r="F1075" s="30"/>
      <c r="G1075" s="30"/>
      <c r="H1075" s="30"/>
      <c r="I1075" s="30"/>
      <c r="J1075" s="30"/>
      <c r="K1075" s="30"/>
      <c r="L1075" s="30"/>
      <c r="M1075" s="30"/>
      <c r="N1075" s="30"/>
      <c r="O1075" s="30"/>
      <c r="P1075" s="30"/>
      <c r="Q1075" s="30"/>
      <c r="R1075" s="30"/>
      <c r="S1075" s="30"/>
      <c r="T1075" s="30"/>
      <c r="U1075" s="30"/>
      <c r="V1075" s="30"/>
      <c r="W1075" s="30"/>
      <c r="X1075" s="32"/>
    </row>
    <row r="1076" spans="1:24" x14ac:dyDescent="0.2">
      <c r="A1076" s="34"/>
      <c r="B1076" s="34"/>
      <c r="C1076" s="34"/>
      <c r="D1076" s="30"/>
      <c r="E1076" s="30"/>
      <c r="F1076" s="30"/>
      <c r="G1076" s="30"/>
      <c r="H1076" s="30"/>
      <c r="I1076" s="30"/>
      <c r="J1076" s="30"/>
      <c r="K1076" s="30"/>
      <c r="L1076" s="30"/>
      <c r="M1076" s="30"/>
      <c r="N1076" s="30"/>
      <c r="O1076" s="30"/>
      <c r="P1076" s="30"/>
      <c r="Q1076" s="30"/>
      <c r="R1076" s="30"/>
      <c r="S1076" s="30"/>
      <c r="T1076" s="30"/>
      <c r="U1076" s="30"/>
      <c r="V1076" s="30"/>
      <c r="W1076" s="30"/>
      <c r="X1076" s="32"/>
    </row>
    <row r="1077" spans="1:24" x14ac:dyDescent="0.2">
      <c r="A1077" s="34"/>
      <c r="B1077" s="34"/>
      <c r="C1077" s="34"/>
      <c r="D1077" s="30"/>
      <c r="E1077" s="30"/>
      <c r="F1077" s="30"/>
      <c r="G1077" s="30"/>
      <c r="H1077" s="30"/>
      <c r="I1077" s="30"/>
      <c r="J1077" s="30"/>
      <c r="K1077" s="30"/>
      <c r="L1077" s="30"/>
      <c r="M1077" s="30"/>
      <c r="N1077" s="30"/>
      <c r="O1077" s="30"/>
      <c r="P1077" s="30"/>
      <c r="Q1077" s="30"/>
      <c r="R1077" s="30"/>
      <c r="S1077" s="30"/>
      <c r="T1077" s="30"/>
      <c r="U1077" s="30"/>
      <c r="V1077" s="30"/>
      <c r="W1077" s="30"/>
      <c r="X1077" s="32"/>
    </row>
    <row r="1078" spans="1:24" x14ac:dyDescent="0.2">
      <c r="A1078" s="34"/>
      <c r="B1078" s="34"/>
      <c r="C1078" s="34"/>
      <c r="D1078" s="30"/>
      <c r="E1078" s="30"/>
      <c r="F1078" s="30"/>
      <c r="G1078" s="30"/>
      <c r="H1078" s="30"/>
      <c r="I1078" s="30"/>
      <c r="J1078" s="30"/>
      <c r="K1078" s="30"/>
      <c r="L1078" s="30"/>
      <c r="M1078" s="30"/>
      <c r="N1078" s="30"/>
      <c r="O1078" s="30"/>
      <c r="P1078" s="30"/>
      <c r="Q1078" s="30"/>
      <c r="R1078" s="30"/>
      <c r="S1078" s="30"/>
      <c r="T1078" s="30"/>
      <c r="U1078" s="30"/>
      <c r="V1078" s="30"/>
      <c r="W1078" s="30"/>
      <c r="X1078" s="32"/>
    </row>
    <row r="1079" spans="1:24" x14ac:dyDescent="0.2">
      <c r="A1079" s="34"/>
      <c r="B1079" s="34"/>
      <c r="C1079" s="34"/>
      <c r="D1079" s="30"/>
      <c r="E1079" s="30"/>
      <c r="F1079" s="30"/>
      <c r="G1079" s="30"/>
      <c r="H1079" s="30"/>
      <c r="I1079" s="30"/>
      <c r="J1079" s="30"/>
      <c r="K1079" s="30"/>
      <c r="L1079" s="30"/>
      <c r="M1079" s="30"/>
      <c r="N1079" s="30"/>
      <c r="O1079" s="30"/>
      <c r="P1079" s="30"/>
      <c r="Q1079" s="30"/>
      <c r="R1079" s="30"/>
      <c r="S1079" s="30"/>
      <c r="T1079" s="30"/>
      <c r="U1079" s="30"/>
      <c r="V1079" s="30"/>
      <c r="W1079" s="30"/>
      <c r="X1079" s="32"/>
    </row>
    <row r="1080" spans="1:24" x14ac:dyDescent="0.2">
      <c r="A1080" s="34"/>
      <c r="B1080" s="34"/>
      <c r="C1080" s="34"/>
      <c r="D1080" s="30"/>
      <c r="E1080" s="30"/>
      <c r="F1080" s="30"/>
      <c r="G1080" s="30"/>
      <c r="H1080" s="30"/>
      <c r="I1080" s="30"/>
      <c r="J1080" s="30"/>
      <c r="K1080" s="30"/>
      <c r="L1080" s="30"/>
      <c r="M1080" s="30"/>
      <c r="N1080" s="30"/>
      <c r="O1080" s="30"/>
      <c r="P1080" s="30"/>
      <c r="Q1080" s="30"/>
      <c r="R1080" s="30"/>
      <c r="S1080" s="30"/>
      <c r="T1080" s="30"/>
      <c r="U1080" s="30"/>
      <c r="V1080" s="30"/>
      <c r="W1080" s="30"/>
      <c r="X1080" s="32"/>
    </row>
    <row r="1081" spans="1:24" x14ac:dyDescent="0.2">
      <c r="A1081" s="34"/>
      <c r="B1081" s="34"/>
      <c r="C1081" s="34"/>
      <c r="D1081" s="30"/>
      <c r="E1081" s="30"/>
      <c r="F1081" s="30"/>
      <c r="G1081" s="30"/>
      <c r="H1081" s="30"/>
      <c r="I1081" s="30"/>
      <c r="J1081" s="30"/>
      <c r="K1081" s="30"/>
      <c r="L1081" s="30"/>
      <c r="M1081" s="30"/>
      <c r="N1081" s="30"/>
      <c r="O1081" s="30"/>
      <c r="P1081" s="30"/>
      <c r="Q1081" s="30"/>
      <c r="R1081" s="30"/>
      <c r="S1081" s="30"/>
      <c r="T1081" s="30"/>
      <c r="U1081" s="30"/>
      <c r="V1081" s="30"/>
      <c r="W1081" s="30"/>
      <c r="X1081" s="32"/>
    </row>
    <row r="1082" spans="1:24" x14ac:dyDescent="0.2">
      <c r="A1082" s="34"/>
      <c r="B1082" s="34"/>
      <c r="C1082" s="34"/>
      <c r="D1082" s="30"/>
      <c r="E1082" s="30"/>
      <c r="F1082" s="30"/>
      <c r="G1082" s="30"/>
      <c r="H1082" s="30"/>
      <c r="I1082" s="30"/>
      <c r="J1082" s="30"/>
      <c r="K1082" s="30"/>
      <c r="L1082" s="30"/>
      <c r="M1082" s="30"/>
      <c r="N1082" s="30"/>
      <c r="O1082" s="30"/>
      <c r="P1082" s="30"/>
      <c r="Q1082" s="30"/>
      <c r="R1082" s="30"/>
      <c r="S1082" s="30"/>
      <c r="T1082" s="30"/>
      <c r="U1082" s="30"/>
      <c r="V1082" s="30"/>
      <c r="W1082" s="30"/>
      <c r="X1082" s="32"/>
    </row>
    <row r="1083" spans="1:24" x14ac:dyDescent="0.2">
      <c r="A1083" s="34"/>
      <c r="B1083" s="34"/>
      <c r="C1083" s="34"/>
      <c r="D1083" s="30"/>
      <c r="E1083" s="30"/>
      <c r="F1083" s="30"/>
      <c r="G1083" s="30"/>
      <c r="H1083" s="30"/>
      <c r="I1083" s="30"/>
      <c r="J1083" s="30"/>
      <c r="K1083" s="30"/>
      <c r="L1083" s="30"/>
      <c r="M1083" s="30"/>
      <c r="N1083" s="30"/>
      <c r="O1083" s="30"/>
      <c r="P1083" s="30"/>
      <c r="Q1083" s="30"/>
      <c r="R1083" s="30"/>
      <c r="S1083" s="30"/>
      <c r="T1083" s="30"/>
      <c r="U1083" s="30"/>
      <c r="V1083" s="30"/>
      <c r="W1083" s="30"/>
      <c r="X1083" s="32"/>
    </row>
    <row r="1084" spans="1:24" x14ac:dyDescent="0.2">
      <c r="A1084" s="34"/>
      <c r="B1084" s="34"/>
      <c r="C1084" s="34"/>
      <c r="D1084" s="30"/>
      <c r="E1084" s="30"/>
      <c r="F1084" s="30"/>
      <c r="G1084" s="30"/>
      <c r="H1084" s="30"/>
      <c r="I1084" s="30"/>
      <c r="J1084" s="30"/>
      <c r="K1084" s="30"/>
      <c r="L1084" s="30"/>
      <c r="M1084" s="30"/>
      <c r="N1084" s="30"/>
      <c r="O1084" s="30"/>
      <c r="P1084" s="30"/>
      <c r="Q1084" s="30"/>
      <c r="R1084" s="30"/>
      <c r="S1084" s="30"/>
      <c r="T1084" s="30"/>
      <c r="U1084" s="30"/>
      <c r="V1084" s="30"/>
      <c r="W1084" s="30"/>
      <c r="X1084" s="32"/>
    </row>
    <row r="1085" spans="1:24" x14ac:dyDescent="0.2">
      <c r="A1085" s="34"/>
      <c r="B1085" s="34"/>
      <c r="C1085" s="34"/>
      <c r="D1085" s="30"/>
      <c r="E1085" s="30"/>
      <c r="F1085" s="30"/>
      <c r="G1085" s="30"/>
      <c r="H1085" s="30"/>
      <c r="I1085" s="30"/>
      <c r="J1085" s="30"/>
      <c r="K1085" s="30"/>
      <c r="L1085" s="30"/>
      <c r="M1085" s="30"/>
      <c r="N1085" s="30"/>
      <c r="O1085" s="30"/>
      <c r="P1085" s="30"/>
      <c r="Q1085" s="30"/>
      <c r="R1085" s="30"/>
      <c r="S1085" s="30"/>
      <c r="T1085" s="30"/>
      <c r="U1085" s="30"/>
      <c r="V1085" s="30"/>
      <c r="W1085" s="30"/>
      <c r="X1085" s="32"/>
    </row>
    <row r="1086" spans="1:24" x14ac:dyDescent="0.2">
      <c r="A1086" s="34"/>
      <c r="B1086" s="34"/>
      <c r="C1086" s="34"/>
      <c r="D1086" s="30"/>
      <c r="E1086" s="30"/>
      <c r="F1086" s="30"/>
      <c r="G1086" s="30"/>
      <c r="H1086" s="30"/>
      <c r="I1086" s="30"/>
      <c r="J1086" s="30"/>
      <c r="K1086" s="30"/>
      <c r="L1086" s="30"/>
      <c r="M1086" s="30"/>
      <c r="N1086" s="30"/>
      <c r="O1086" s="30"/>
      <c r="P1086" s="30"/>
      <c r="Q1086" s="30"/>
      <c r="R1086" s="30"/>
      <c r="S1086" s="30"/>
      <c r="T1086" s="30"/>
      <c r="U1086" s="30"/>
      <c r="V1086" s="30"/>
      <c r="W1086" s="30"/>
      <c r="X1086" s="32"/>
    </row>
    <row r="1087" spans="1:24" x14ac:dyDescent="0.2">
      <c r="A1087" s="34"/>
      <c r="B1087" s="34"/>
      <c r="C1087" s="34"/>
      <c r="D1087" s="30"/>
      <c r="E1087" s="30"/>
      <c r="F1087" s="30"/>
      <c r="G1087" s="30"/>
      <c r="H1087" s="30"/>
      <c r="I1087" s="30"/>
      <c r="J1087" s="30"/>
      <c r="K1087" s="30"/>
      <c r="L1087" s="30"/>
      <c r="M1087" s="30"/>
      <c r="N1087" s="30"/>
      <c r="O1087" s="30"/>
      <c r="P1087" s="30"/>
      <c r="Q1087" s="30"/>
      <c r="R1087" s="30"/>
      <c r="S1087" s="30"/>
      <c r="T1087" s="30"/>
      <c r="U1087" s="30"/>
      <c r="V1087" s="30"/>
      <c r="W1087" s="30"/>
      <c r="X1087" s="32"/>
    </row>
    <row r="1088" spans="1:24" x14ac:dyDescent="0.2">
      <c r="A1088" s="34"/>
      <c r="B1088" s="34"/>
      <c r="C1088" s="34"/>
      <c r="D1088" s="30"/>
      <c r="E1088" s="30"/>
      <c r="F1088" s="30"/>
      <c r="G1088" s="30"/>
      <c r="H1088" s="30"/>
      <c r="I1088" s="30"/>
      <c r="J1088" s="30"/>
      <c r="K1088" s="30"/>
      <c r="L1088" s="30"/>
      <c r="M1088" s="30"/>
      <c r="N1088" s="30"/>
      <c r="O1088" s="30"/>
      <c r="P1088" s="30"/>
      <c r="Q1088" s="30"/>
      <c r="R1088" s="30"/>
      <c r="S1088" s="30"/>
      <c r="T1088" s="30"/>
      <c r="U1088" s="30"/>
      <c r="V1088" s="30"/>
      <c r="W1088" s="30"/>
      <c r="X1088" s="32"/>
    </row>
    <row r="1089" spans="1:24" x14ac:dyDescent="0.2">
      <c r="A1089" s="34"/>
      <c r="B1089" s="34"/>
      <c r="C1089" s="34"/>
      <c r="D1089" s="30"/>
      <c r="E1089" s="30"/>
      <c r="F1089" s="30"/>
      <c r="G1089" s="30"/>
      <c r="H1089" s="30"/>
      <c r="I1089" s="30"/>
      <c r="J1089" s="30"/>
      <c r="K1089" s="30"/>
      <c r="L1089" s="30"/>
      <c r="M1089" s="30"/>
      <c r="N1089" s="30"/>
      <c r="O1089" s="30"/>
      <c r="P1089" s="30"/>
      <c r="Q1089" s="30"/>
      <c r="R1089" s="30"/>
      <c r="S1089" s="30"/>
      <c r="T1089" s="30"/>
      <c r="U1089" s="30"/>
      <c r="V1089" s="30"/>
      <c r="W1089" s="30"/>
      <c r="X1089" s="32"/>
    </row>
    <row r="1090" spans="1:24" x14ac:dyDescent="0.2">
      <c r="A1090" s="34"/>
      <c r="B1090" s="34"/>
      <c r="C1090" s="34"/>
      <c r="D1090" s="30"/>
      <c r="E1090" s="30"/>
      <c r="F1090" s="30"/>
      <c r="G1090" s="30"/>
      <c r="H1090" s="30"/>
      <c r="I1090" s="30"/>
      <c r="J1090" s="30"/>
      <c r="K1090" s="30"/>
      <c r="L1090" s="30"/>
      <c r="M1090" s="30"/>
      <c r="N1090" s="30"/>
      <c r="O1090" s="30"/>
      <c r="P1090" s="30"/>
      <c r="Q1090" s="30"/>
      <c r="R1090" s="30"/>
      <c r="S1090" s="30"/>
      <c r="T1090" s="30"/>
      <c r="U1090" s="30"/>
      <c r="V1090" s="30"/>
      <c r="W1090" s="30"/>
      <c r="X1090" s="32"/>
    </row>
    <row r="1091" spans="1:24" x14ac:dyDescent="0.2">
      <c r="A1091" s="34"/>
      <c r="B1091" s="34"/>
      <c r="C1091" s="34"/>
      <c r="D1091" s="30"/>
      <c r="E1091" s="30"/>
      <c r="F1091" s="30"/>
      <c r="G1091" s="30"/>
      <c r="H1091" s="30"/>
      <c r="I1091" s="30"/>
      <c r="J1091" s="30"/>
      <c r="K1091" s="30"/>
      <c r="L1091" s="30"/>
      <c r="M1091" s="30"/>
      <c r="N1091" s="30"/>
      <c r="O1091" s="30"/>
      <c r="P1091" s="30"/>
      <c r="Q1091" s="30"/>
      <c r="R1091" s="30"/>
      <c r="S1091" s="30"/>
      <c r="T1091" s="30"/>
      <c r="U1091" s="30"/>
      <c r="V1091" s="30"/>
      <c r="W1091" s="30"/>
      <c r="X1091" s="32"/>
    </row>
    <row r="1092" spans="1:24" x14ac:dyDescent="0.2">
      <c r="A1092" s="34"/>
      <c r="B1092" s="34"/>
      <c r="C1092" s="34"/>
      <c r="D1092" s="30"/>
      <c r="E1092" s="30"/>
      <c r="F1092" s="30"/>
      <c r="G1092" s="30"/>
      <c r="H1092" s="30"/>
      <c r="I1092" s="30"/>
      <c r="J1092" s="30"/>
      <c r="K1092" s="30"/>
      <c r="L1092" s="30"/>
      <c r="M1092" s="30"/>
      <c r="N1092" s="30"/>
      <c r="O1092" s="30"/>
      <c r="P1092" s="30"/>
      <c r="Q1092" s="30"/>
      <c r="R1092" s="30"/>
      <c r="S1092" s="30"/>
      <c r="T1092" s="30"/>
      <c r="U1092" s="30"/>
      <c r="V1092" s="30"/>
      <c r="W1092" s="30"/>
      <c r="X1092" s="32"/>
    </row>
    <row r="1093" spans="1:24" x14ac:dyDescent="0.2">
      <c r="A1093" s="34"/>
      <c r="B1093" s="34"/>
      <c r="C1093" s="34"/>
      <c r="D1093" s="30"/>
      <c r="E1093" s="30"/>
      <c r="F1093" s="30"/>
      <c r="G1093" s="30"/>
      <c r="H1093" s="30"/>
      <c r="I1093" s="30"/>
      <c r="J1093" s="30"/>
      <c r="K1093" s="30"/>
      <c r="L1093" s="30"/>
      <c r="M1093" s="30"/>
      <c r="N1093" s="30"/>
      <c r="O1093" s="30"/>
      <c r="P1093" s="30"/>
      <c r="Q1093" s="30"/>
      <c r="R1093" s="30"/>
      <c r="S1093" s="30"/>
      <c r="T1093" s="30"/>
      <c r="U1093" s="30"/>
      <c r="V1093" s="30"/>
      <c r="W1093" s="30"/>
      <c r="X1093" s="32"/>
    </row>
    <row r="1094" spans="1:24" x14ac:dyDescent="0.2">
      <c r="A1094" s="34"/>
      <c r="B1094" s="34"/>
      <c r="C1094" s="34"/>
      <c r="D1094" s="30"/>
      <c r="E1094" s="30"/>
      <c r="F1094" s="30"/>
      <c r="G1094" s="30"/>
      <c r="H1094" s="30"/>
      <c r="I1094" s="30"/>
      <c r="J1094" s="30"/>
      <c r="K1094" s="30"/>
      <c r="L1094" s="30"/>
      <c r="M1094" s="30"/>
      <c r="N1094" s="30"/>
      <c r="O1094" s="30"/>
      <c r="P1094" s="30"/>
      <c r="Q1094" s="30"/>
      <c r="R1094" s="30"/>
      <c r="S1094" s="30"/>
      <c r="T1094" s="30"/>
      <c r="U1094" s="30"/>
      <c r="V1094" s="30"/>
      <c r="W1094" s="30"/>
      <c r="X1094" s="32"/>
    </row>
    <row r="1095" spans="1:24" x14ac:dyDescent="0.2">
      <c r="A1095" s="34"/>
      <c r="B1095" s="34"/>
      <c r="C1095" s="34"/>
      <c r="D1095" s="30"/>
      <c r="E1095" s="30"/>
      <c r="F1095" s="30"/>
      <c r="G1095" s="30"/>
      <c r="H1095" s="30"/>
      <c r="I1095" s="30"/>
      <c r="J1095" s="30"/>
      <c r="K1095" s="30"/>
      <c r="L1095" s="30"/>
      <c r="M1095" s="30"/>
      <c r="N1095" s="30"/>
      <c r="O1095" s="30"/>
      <c r="P1095" s="30"/>
      <c r="Q1095" s="30"/>
      <c r="R1095" s="30"/>
      <c r="S1095" s="30"/>
      <c r="T1095" s="30"/>
      <c r="U1095" s="30"/>
      <c r="V1095" s="30"/>
      <c r="W1095" s="30"/>
      <c r="X1095" s="32"/>
    </row>
    <row r="1096" spans="1:24" x14ac:dyDescent="0.2">
      <c r="A1096" s="34"/>
      <c r="B1096" s="34"/>
      <c r="C1096" s="34"/>
      <c r="D1096" s="30"/>
      <c r="E1096" s="30"/>
      <c r="F1096" s="30"/>
      <c r="G1096" s="30"/>
      <c r="H1096" s="30"/>
      <c r="I1096" s="30"/>
      <c r="J1096" s="30"/>
      <c r="K1096" s="30"/>
      <c r="L1096" s="30"/>
      <c r="M1096" s="30"/>
      <c r="N1096" s="30"/>
      <c r="O1096" s="30"/>
      <c r="P1096" s="30"/>
      <c r="Q1096" s="30"/>
      <c r="R1096" s="30"/>
      <c r="S1096" s="30"/>
      <c r="T1096" s="30"/>
      <c r="U1096" s="30"/>
      <c r="V1096" s="30"/>
      <c r="W1096" s="30"/>
      <c r="X1096" s="32"/>
    </row>
    <row r="1097" spans="1:24" x14ac:dyDescent="0.2">
      <c r="A1097" s="34"/>
      <c r="B1097" s="34"/>
      <c r="C1097" s="34"/>
      <c r="D1097" s="30"/>
      <c r="E1097" s="30"/>
      <c r="F1097" s="30"/>
      <c r="G1097" s="30"/>
      <c r="H1097" s="30"/>
      <c r="I1097" s="30"/>
      <c r="J1097" s="30"/>
      <c r="K1097" s="30"/>
      <c r="L1097" s="30"/>
      <c r="M1097" s="30"/>
      <c r="N1097" s="30"/>
      <c r="O1097" s="30"/>
      <c r="P1097" s="30"/>
      <c r="Q1097" s="30"/>
      <c r="R1097" s="30"/>
      <c r="S1097" s="30"/>
      <c r="T1097" s="30"/>
      <c r="U1097" s="30"/>
      <c r="V1097" s="30"/>
      <c r="W1097" s="30"/>
      <c r="X1097" s="32"/>
    </row>
    <row r="1098" spans="1:24" x14ac:dyDescent="0.2">
      <c r="A1098" s="34"/>
      <c r="B1098" s="34"/>
      <c r="C1098" s="34"/>
      <c r="D1098" s="30"/>
      <c r="E1098" s="30"/>
      <c r="F1098" s="30"/>
      <c r="G1098" s="30"/>
      <c r="H1098" s="30"/>
      <c r="I1098" s="30"/>
      <c r="J1098" s="30"/>
      <c r="K1098" s="30"/>
      <c r="L1098" s="30"/>
      <c r="M1098" s="30"/>
      <c r="N1098" s="30"/>
      <c r="O1098" s="30"/>
      <c r="P1098" s="30"/>
      <c r="Q1098" s="30"/>
      <c r="R1098" s="30"/>
      <c r="S1098" s="30"/>
      <c r="T1098" s="30"/>
      <c r="U1098" s="30"/>
      <c r="V1098" s="30"/>
      <c r="W1098" s="30"/>
      <c r="X1098" s="32"/>
    </row>
    <row r="1099" spans="1:24" x14ac:dyDescent="0.2">
      <c r="A1099" s="34"/>
      <c r="B1099" s="34"/>
      <c r="C1099" s="34"/>
      <c r="D1099" s="30"/>
      <c r="E1099" s="30"/>
      <c r="F1099" s="30"/>
      <c r="G1099" s="30"/>
      <c r="H1099" s="30"/>
      <c r="I1099" s="30"/>
      <c r="J1099" s="30"/>
      <c r="K1099" s="30"/>
      <c r="L1099" s="30"/>
      <c r="M1099" s="30"/>
      <c r="N1099" s="30"/>
      <c r="O1099" s="30"/>
      <c r="P1099" s="30"/>
      <c r="Q1099" s="30"/>
      <c r="R1099" s="30"/>
      <c r="S1099" s="30"/>
      <c r="T1099" s="30"/>
      <c r="U1099" s="30"/>
      <c r="V1099" s="30"/>
      <c r="W1099" s="30"/>
      <c r="X1099" s="32"/>
    </row>
    <row r="1100" spans="1:24" x14ac:dyDescent="0.2">
      <c r="A1100" s="34"/>
      <c r="B1100" s="34"/>
      <c r="C1100" s="34"/>
      <c r="D1100" s="30"/>
      <c r="E1100" s="30"/>
      <c r="F1100" s="30"/>
      <c r="G1100" s="30"/>
      <c r="H1100" s="30"/>
      <c r="I1100" s="30"/>
      <c r="J1100" s="30"/>
      <c r="K1100" s="30"/>
      <c r="L1100" s="30"/>
      <c r="M1100" s="30"/>
      <c r="N1100" s="30"/>
      <c r="O1100" s="30"/>
      <c r="P1100" s="30"/>
      <c r="Q1100" s="30"/>
      <c r="R1100" s="30"/>
      <c r="S1100" s="30"/>
      <c r="T1100" s="30"/>
      <c r="U1100" s="30"/>
      <c r="V1100" s="30"/>
      <c r="W1100" s="30"/>
      <c r="X1100" s="32"/>
    </row>
    <row r="1101" spans="1:24" x14ac:dyDescent="0.2">
      <c r="A1101" s="34"/>
      <c r="B1101" s="34"/>
      <c r="C1101" s="34"/>
      <c r="D1101" s="30"/>
      <c r="E1101" s="30"/>
      <c r="F1101" s="30"/>
      <c r="G1101" s="30"/>
      <c r="H1101" s="30"/>
      <c r="I1101" s="30"/>
      <c r="J1101" s="30"/>
      <c r="K1101" s="30"/>
      <c r="L1101" s="30"/>
      <c r="M1101" s="30"/>
      <c r="N1101" s="30"/>
      <c r="O1101" s="30"/>
      <c r="P1101" s="30"/>
      <c r="Q1101" s="30"/>
      <c r="R1101" s="30"/>
      <c r="S1101" s="30"/>
      <c r="T1101" s="30"/>
      <c r="U1101" s="30"/>
      <c r="V1101" s="30"/>
      <c r="W1101" s="30"/>
      <c r="X1101" s="32"/>
    </row>
    <row r="1102" spans="1:24" x14ac:dyDescent="0.2">
      <c r="A1102" s="34"/>
      <c r="B1102" s="34"/>
      <c r="C1102" s="34"/>
      <c r="D1102" s="30"/>
      <c r="E1102" s="30"/>
      <c r="F1102" s="30"/>
      <c r="G1102" s="30"/>
      <c r="H1102" s="30"/>
      <c r="I1102" s="30"/>
      <c r="J1102" s="30"/>
      <c r="K1102" s="30"/>
      <c r="L1102" s="30"/>
      <c r="M1102" s="30"/>
      <c r="N1102" s="30"/>
      <c r="O1102" s="30"/>
      <c r="P1102" s="30"/>
      <c r="Q1102" s="30"/>
      <c r="R1102" s="30"/>
      <c r="S1102" s="30"/>
      <c r="T1102" s="30"/>
      <c r="U1102" s="30"/>
      <c r="V1102" s="30"/>
      <c r="W1102" s="30"/>
      <c r="X1102" s="32"/>
    </row>
    <row r="1103" spans="1:24" x14ac:dyDescent="0.2">
      <c r="A1103" s="34"/>
      <c r="B1103" s="34"/>
      <c r="C1103" s="34"/>
      <c r="D1103" s="30"/>
      <c r="E1103" s="30"/>
      <c r="F1103" s="30"/>
      <c r="G1103" s="30"/>
      <c r="H1103" s="30"/>
      <c r="I1103" s="30"/>
      <c r="J1103" s="30"/>
      <c r="K1103" s="30"/>
      <c r="L1103" s="30"/>
      <c r="M1103" s="30"/>
      <c r="N1103" s="30"/>
      <c r="O1103" s="30"/>
      <c r="P1103" s="30"/>
      <c r="Q1103" s="30"/>
      <c r="R1103" s="30"/>
      <c r="S1103" s="30"/>
      <c r="T1103" s="30"/>
      <c r="U1103" s="30"/>
      <c r="V1103" s="30"/>
      <c r="W1103" s="30"/>
      <c r="X1103" s="32"/>
    </row>
    <row r="1104" spans="1:24" x14ac:dyDescent="0.2">
      <c r="A1104" s="34"/>
      <c r="B1104" s="34"/>
      <c r="C1104" s="34"/>
      <c r="D1104" s="30"/>
      <c r="E1104" s="30"/>
      <c r="F1104" s="30"/>
      <c r="G1104" s="30"/>
      <c r="H1104" s="30"/>
      <c r="I1104" s="30"/>
      <c r="J1104" s="30"/>
      <c r="K1104" s="30"/>
      <c r="L1104" s="30"/>
      <c r="M1104" s="30"/>
      <c r="N1104" s="30"/>
      <c r="O1104" s="30"/>
      <c r="P1104" s="30"/>
      <c r="Q1104" s="30"/>
      <c r="R1104" s="30"/>
      <c r="S1104" s="30"/>
      <c r="T1104" s="30"/>
      <c r="U1104" s="30"/>
      <c r="V1104" s="30"/>
      <c r="W1104" s="30"/>
      <c r="X1104" s="32"/>
    </row>
    <row r="1105" spans="1:24" x14ac:dyDescent="0.2">
      <c r="A1105" s="34"/>
      <c r="B1105" s="34"/>
      <c r="C1105" s="34"/>
      <c r="D1105" s="30"/>
      <c r="E1105" s="30"/>
      <c r="F1105" s="30"/>
      <c r="G1105" s="30"/>
      <c r="H1105" s="30"/>
      <c r="I1105" s="30"/>
      <c r="J1105" s="30"/>
      <c r="K1105" s="30"/>
      <c r="L1105" s="30"/>
      <c r="M1105" s="30"/>
      <c r="N1105" s="30"/>
      <c r="O1105" s="30"/>
      <c r="P1105" s="30"/>
      <c r="Q1105" s="30"/>
      <c r="R1105" s="30"/>
      <c r="S1105" s="30"/>
      <c r="T1105" s="30"/>
      <c r="U1105" s="30"/>
      <c r="V1105" s="30"/>
      <c r="W1105" s="30"/>
      <c r="X1105" s="32"/>
    </row>
    <row r="1106" spans="1:24" x14ac:dyDescent="0.2">
      <c r="A1106" s="34"/>
      <c r="B1106" s="34"/>
      <c r="C1106" s="34"/>
      <c r="D1106" s="30"/>
      <c r="E1106" s="30"/>
      <c r="F1106" s="30"/>
      <c r="G1106" s="30"/>
      <c r="H1106" s="30"/>
      <c r="I1106" s="30"/>
      <c r="J1106" s="30"/>
      <c r="K1106" s="30"/>
      <c r="L1106" s="30"/>
      <c r="M1106" s="30"/>
      <c r="N1106" s="30"/>
      <c r="O1106" s="30"/>
      <c r="P1106" s="30"/>
      <c r="Q1106" s="30"/>
      <c r="R1106" s="30"/>
      <c r="S1106" s="30"/>
      <c r="T1106" s="30"/>
      <c r="U1106" s="30"/>
      <c r="V1106" s="30"/>
      <c r="W1106" s="30"/>
      <c r="X1106" s="32"/>
    </row>
    <row r="1107" spans="1:24" x14ac:dyDescent="0.2">
      <c r="A1107" s="34"/>
      <c r="B1107" s="34"/>
      <c r="C1107" s="34"/>
      <c r="D1107" s="30"/>
      <c r="E1107" s="30"/>
      <c r="F1107" s="30"/>
      <c r="G1107" s="30"/>
      <c r="H1107" s="30"/>
      <c r="I1107" s="30"/>
      <c r="J1107" s="30"/>
      <c r="K1107" s="30"/>
      <c r="L1107" s="30"/>
      <c r="M1107" s="30"/>
      <c r="N1107" s="30"/>
      <c r="O1107" s="30"/>
      <c r="P1107" s="30"/>
      <c r="Q1107" s="30"/>
      <c r="R1107" s="30"/>
      <c r="S1107" s="30"/>
      <c r="T1107" s="30"/>
      <c r="U1107" s="30"/>
      <c r="V1107" s="30"/>
      <c r="W1107" s="30"/>
      <c r="X1107" s="32"/>
    </row>
    <row r="1108" spans="1:24" x14ac:dyDescent="0.2">
      <c r="A1108" s="34"/>
      <c r="B1108" s="34"/>
      <c r="C1108" s="34"/>
      <c r="D1108" s="30"/>
      <c r="E1108" s="30"/>
      <c r="F1108" s="30"/>
      <c r="G1108" s="30"/>
      <c r="H1108" s="30"/>
      <c r="I1108" s="30"/>
      <c r="J1108" s="30"/>
      <c r="K1108" s="30"/>
      <c r="L1108" s="30"/>
      <c r="M1108" s="30"/>
      <c r="N1108" s="30"/>
      <c r="O1108" s="30"/>
      <c r="P1108" s="30"/>
      <c r="Q1108" s="30"/>
      <c r="R1108" s="30"/>
      <c r="S1108" s="30"/>
      <c r="T1108" s="30"/>
      <c r="U1108" s="30"/>
      <c r="V1108" s="30"/>
      <c r="W1108" s="30"/>
      <c r="X1108" s="32"/>
    </row>
    <row r="1109" spans="1:24" x14ac:dyDescent="0.2">
      <c r="A1109" s="34"/>
      <c r="B1109" s="34"/>
      <c r="C1109" s="34"/>
      <c r="D1109" s="30"/>
      <c r="E1109" s="30"/>
      <c r="F1109" s="30"/>
      <c r="G1109" s="30"/>
      <c r="H1109" s="30"/>
      <c r="I1109" s="30"/>
      <c r="J1109" s="30"/>
      <c r="K1109" s="30"/>
      <c r="L1109" s="30"/>
      <c r="M1109" s="30"/>
      <c r="N1109" s="30"/>
      <c r="O1109" s="30"/>
      <c r="P1109" s="30"/>
      <c r="Q1109" s="30"/>
      <c r="R1109" s="30"/>
      <c r="S1109" s="30"/>
      <c r="T1109" s="30"/>
      <c r="U1109" s="30"/>
      <c r="V1109" s="30"/>
      <c r="W1109" s="30"/>
      <c r="X1109" s="32"/>
    </row>
    <row r="1110" spans="1:24" x14ac:dyDescent="0.2">
      <c r="A1110" s="34"/>
      <c r="B1110" s="34"/>
      <c r="C1110" s="34"/>
      <c r="D1110" s="30"/>
      <c r="E1110" s="30"/>
      <c r="F1110" s="30"/>
      <c r="G1110" s="30"/>
      <c r="H1110" s="30"/>
      <c r="I1110" s="30"/>
      <c r="J1110" s="30"/>
      <c r="K1110" s="30"/>
      <c r="L1110" s="30"/>
      <c r="M1110" s="30"/>
      <c r="N1110" s="30"/>
      <c r="O1110" s="30"/>
      <c r="P1110" s="30"/>
      <c r="Q1110" s="30"/>
      <c r="R1110" s="30"/>
      <c r="S1110" s="30"/>
      <c r="T1110" s="30"/>
      <c r="U1110" s="30"/>
      <c r="V1110" s="30"/>
      <c r="W1110" s="30"/>
      <c r="X1110" s="32"/>
    </row>
    <row r="1111" spans="1:24" x14ac:dyDescent="0.2">
      <c r="A1111" s="34"/>
      <c r="B1111" s="34"/>
      <c r="C1111" s="34"/>
      <c r="D1111" s="30"/>
      <c r="E1111" s="30"/>
      <c r="F1111" s="30"/>
      <c r="G1111" s="30"/>
      <c r="H1111" s="30"/>
      <c r="I1111" s="30"/>
      <c r="J1111" s="30"/>
      <c r="K1111" s="30"/>
      <c r="L1111" s="30"/>
      <c r="M1111" s="30"/>
      <c r="N1111" s="30"/>
      <c r="O1111" s="30"/>
      <c r="P1111" s="30"/>
      <c r="Q1111" s="30"/>
      <c r="R1111" s="30"/>
      <c r="S1111" s="30"/>
      <c r="T1111" s="30"/>
      <c r="U1111" s="30"/>
      <c r="V1111" s="30"/>
      <c r="W1111" s="30"/>
      <c r="X1111" s="32"/>
    </row>
    <row r="1112" spans="1:24" x14ac:dyDescent="0.2">
      <c r="A1112" s="34"/>
      <c r="B1112" s="34"/>
      <c r="C1112" s="34"/>
      <c r="D1112" s="30"/>
      <c r="E1112" s="30"/>
      <c r="F1112" s="30"/>
      <c r="G1112" s="30"/>
      <c r="H1112" s="30"/>
      <c r="I1112" s="30"/>
      <c r="J1112" s="30"/>
      <c r="K1112" s="30"/>
      <c r="L1112" s="30"/>
      <c r="M1112" s="30"/>
      <c r="N1112" s="30"/>
      <c r="O1112" s="30"/>
      <c r="P1112" s="30"/>
      <c r="Q1112" s="30"/>
      <c r="R1112" s="30"/>
      <c r="S1112" s="30"/>
      <c r="T1112" s="30"/>
      <c r="U1112" s="30"/>
      <c r="V1112" s="30"/>
      <c r="W1112" s="30"/>
      <c r="X1112" s="32"/>
    </row>
    <row r="1113" spans="1:24" x14ac:dyDescent="0.2">
      <c r="A1113" s="34"/>
      <c r="B1113" s="34"/>
      <c r="C1113" s="34"/>
      <c r="D1113" s="30"/>
      <c r="E1113" s="30"/>
      <c r="F1113" s="30"/>
      <c r="G1113" s="30"/>
      <c r="H1113" s="30"/>
      <c r="I1113" s="30"/>
      <c r="J1113" s="30"/>
      <c r="K1113" s="30"/>
      <c r="L1113" s="30"/>
      <c r="M1113" s="30"/>
      <c r="N1113" s="30"/>
      <c r="O1113" s="30"/>
      <c r="P1113" s="30"/>
      <c r="Q1113" s="30"/>
      <c r="R1113" s="30"/>
      <c r="S1113" s="30"/>
      <c r="T1113" s="30"/>
      <c r="U1113" s="30"/>
      <c r="V1113" s="30"/>
      <c r="W1113" s="30"/>
      <c r="X1113" s="32"/>
    </row>
    <row r="1114" spans="1:24" x14ac:dyDescent="0.2">
      <c r="A1114" s="34"/>
      <c r="B1114" s="34"/>
      <c r="C1114" s="34"/>
      <c r="D1114" s="30"/>
      <c r="E1114" s="30"/>
      <c r="F1114" s="30"/>
      <c r="G1114" s="30"/>
      <c r="H1114" s="30"/>
      <c r="I1114" s="30"/>
      <c r="J1114" s="30"/>
      <c r="K1114" s="30"/>
      <c r="L1114" s="30"/>
      <c r="M1114" s="30"/>
      <c r="N1114" s="30"/>
      <c r="O1114" s="30"/>
      <c r="P1114" s="30"/>
      <c r="Q1114" s="30"/>
      <c r="R1114" s="30"/>
      <c r="S1114" s="30"/>
      <c r="T1114" s="30"/>
      <c r="U1114" s="30"/>
      <c r="V1114" s="30"/>
      <c r="W1114" s="30"/>
      <c r="X1114" s="32"/>
    </row>
    <row r="1115" spans="1:24" x14ac:dyDescent="0.2">
      <c r="A1115" s="34"/>
      <c r="B1115" s="34"/>
      <c r="C1115" s="34"/>
      <c r="D1115" s="30"/>
      <c r="E1115" s="30"/>
      <c r="F1115" s="30"/>
      <c r="G1115" s="30"/>
      <c r="H1115" s="30"/>
      <c r="I1115" s="30"/>
      <c r="J1115" s="30"/>
      <c r="K1115" s="30"/>
      <c r="L1115" s="30"/>
      <c r="M1115" s="30"/>
      <c r="N1115" s="30"/>
      <c r="O1115" s="30"/>
      <c r="P1115" s="30"/>
      <c r="Q1115" s="30"/>
      <c r="R1115" s="30"/>
      <c r="S1115" s="30"/>
      <c r="T1115" s="30"/>
      <c r="U1115" s="30"/>
      <c r="V1115" s="30"/>
      <c r="W1115" s="30"/>
      <c r="X1115" s="32"/>
    </row>
    <row r="1116" spans="1:24" x14ac:dyDescent="0.2">
      <c r="A1116" s="34"/>
      <c r="B1116" s="34"/>
      <c r="C1116" s="34"/>
      <c r="D1116" s="30"/>
      <c r="E1116" s="30"/>
      <c r="F1116" s="30"/>
      <c r="G1116" s="30"/>
      <c r="H1116" s="30"/>
      <c r="I1116" s="30"/>
      <c r="J1116" s="30"/>
      <c r="K1116" s="30"/>
      <c r="L1116" s="30"/>
      <c r="M1116" s="30"/>
      <c r="N1116" s="30"/>
      <c r="O1116" s="30"/>
      <c r="P1116" s="30"/>
      <c r="Q1116" s="30"/>
      <c r="R1116" s="30"/>
      <c r="S1116" s="30"/>
      <c r="T1116" s="30"/>
      <c r="U1116" s="30"/>
      <c r="V1116" s="30"/>
      <c r="W1116" s="30"/>
      <c r="X1116" s="32"/>
    </row>
    <row r="1117" spans="1:24" x14ac:dyDescent="0.2">
      <c r="A1117" s="34"/>
      <c r="B1117" s="34"/>
      <c r="C1117" s="34"/>
      <c r="D1117" s="30"/>
      <c r="E1117" s="30"/>
      <c r="F1117" s="30"/>
      <c r="G1117" s="30"/>
      <c r="H1117" s="30"/>
      <c r="I1117" s="30"/>
      <c r="J1117" s="30"/>
      <c r="K1117" s="30"/>
      <c r="L1117" s="30"/>
      <c r="M1117" s="30"/>
      <c r="N1117" s="30"/>
      <c r="O1117" s="30"/>
      <c r="P1117" s="30"/>
      <c r="Q1117" s="30"/>
      <c r="R1117" s="30"/>
      <c r="S1117" s="30"/>
      <c r="T1117" s="30"/>
      <c r="U1117" s="30"/>
      <c r="V1117" s="30"/>
      <c r="W1117" s="30"/>
      <c r="X1117" s="32"/>
    </row>
    <row r="1118" spans="1:24" x14ac:dyDescent="0.2">
      <c r="A1118" s="34"/>
      <c r="B1118" s="34"/>
      <c r="C1118" s="34"/>
      <c r="D1118" s="30"/>
      <c r="E1118" s="30"/>
      <c r="F1118" s="30"/>
      <c r="G1118" s="30"/>
      <c r="H1118" s="30"/>
      <c r="I1118" s="30"/>
      <c r="J1118" s="30"/>
      <c r="K1118" s="30"/>
      <c r="L1118" s="30"/>
      <c r="M1118" s="30"/>
      <c r="N1118" s="30"/>
      <c r="O1118" s="30"/>
      <c r="P1118" s="30"/>
      <c r="Q1118" s="30"/>
      <c r="R1118" s="30"/>
      <c r="S1118" s="30"/>
      <c r="T1118" s="30"/>
      <c r="U1118" s="30"/>
      <c r="V1118" s="30"/>
      <c r="W1118" s="30"/>
      <c r="X1118" s="32"/>
    </row>
    <row r="1119" spans="1:24" x14ac:dyDescent="0.2">
      <c r="A1119" s="34"/>
      <c r="B1119" s="34"/>
      <c r="C1119" s="34"/>
      <c r="D1119" s="30"/>
      <c r="E1119" s="30"/>
      <c r="F1119" s="30"/>
      <c r="G1119" s="30"/>
      <c r="H1119" s="30"/>
      <c r="I1119" s="30"/>
      <c r="J1119" s="30"/>
      <c r="K1119" s="30"/>
      <c r="L1119" s="30"/>
      <c r="M1119" s="30"/>
      <c r="N1119" s="30"/>
      <c r="O1119" s="30"/>
      <c r="P1119" s="30"/>
      <c r="Q1119" s="30"/>
      <c r="R1119" s="30"/>
      <c r="S1119" s="30"/>
      <c r="T1119" s="30"/>
      <c r="U1119" s="30"/>
      <c r="V1119" s="30"/>
      <c r="W1119" s="30"/>
      <c r="X1119" s="32"/>
    </row>
    <row r="1120" spans="1:24" x14ac:dyDescent="0.2">
      <c r="A1120" s="34"/>
      <c r="B1120" s="34"/>
      <c r="C1120" s="34"/>
      <c r="D1120" s="30"/>
      <c r="E1120" s="30"/>
      <c r="F1120" s="30"/>
      <c r="G1120" s="30"/>
      <c r="H1120" s="30"/>
      <c r="I1120" s="30"/>
      <c r="J1120" s="30"/>
      <c r="K1120" s="30"/>
      <c r="L1120" s="30"/>
      <c r="M1120" s="30"/>
      <c r="N1120" s="30"/>
      <c r="O1120" s="30"/>
      <c r="P1120" s="30"/>
      <c r="Q1120" s="30"/>
      <c r="R1120" s="30"/>
      <c r="S1120" s="30"/>
      <c r="T1120" s="30"/>
      <c r="U1120" s="30"/>
      <c r="V1120" s="30"/>
      <c r="W1120" s="30"/>
      <c r="X1120" s="32"/>
    </row>
    <row r="1121" spans="1:24" x14ac:dyDescent="0.2">
      <c r="A1121" s="34"/>
      <c r="B1121" s="34"/>
      <c r="C1121" s="34"/>
      <c r="D1121" s="30"/>
      <c r="E1121" s="30"/>
      <c r="F1121" s="30"/>
      <c r="G1121" s="30"/>
      <c r="H1121" s="30"/>
      <c r="I1121" s="30"/>
      <c r="J1121" s="30"/>
      <c r="K1121" s="30"/>
      <c r="L1121" s="30"/>
      <c r="M1121" s="30"/>
      <c r="N1121" s="30"/>
      <c r="O1121" s="30"/>
      <c r="P1121" s="30"/>
      <c r="Q1121" s="30"/>
      <c r="R1121" s="30"/>
      <c r="S1121" s="30"/>
      <c r="T1121" s="30"/>
      <c r="U1121" s="30"/>
      <c r="V1121" s="30"/>
      <c r="W1121" s="30"/>
      <c r="X1121" s="32"/>
    </row>
    <row r="1122" spans="1:24" x14ac:dyDescent="0.2">
      <c r="A1122" s="34"/>
      <c r="B1122" s="34"/>
      <c r="C1122" s="34"/>
      <c r="D1122" s="30"/>
      <c r="E1122" s="30"/>
      <c r="F1122" s="30"/>
      <c r="G1122" s="30"/>
      <c r="H1122" s="30"/>
      <c r="I1122" s="30"/>
      <c r="J1122" s="30"/>
      <c r="K1122" s="30"/>
      <c r="L1122" s="30"/>
      <c r="M1122" s="30"/>
      <c r="N1122" s="30"/>
      <c r="O1122" s="30"/>
      <c r="P1122" s="30"/>
      <c r="Q1122" s="30"/>
      <c r="R1122" s="30"/>
      <c r="S1122" s="30"/>
      <c r="T1122" s="30"/>
      <c r="U1122" s="30"/>
      <c r="V1122" s="30"/>
      <c r="W1122" s="30"/>
      <c r="X1122" s="32"/>
    </row>
    <row r="1123" spans="1:24" x14ac:dyDescent="0.2">
      <c r="A1123" s="34"/>
      <c r="B1123" s="34"/>
      <c r="C1123" s="34"/>
      <c r="D1123" s="30"/>
      <c r="E1123" s="30"/>
      <c r="F1123" s="30"/>
      <c r="G1123" s="30"/>
      <c r="H1123" s="30"/>
      <c r="I1123" s="30"/>
      <c r="J1123" s="30"/>
      <c r="K1123" s="30"/>
      <c r="L1123" s="30"/>
      <c r="M1123" s="30"/>
      <c r="N1123" s="30"/>
      <c r="O1123" s="30"/>
      <c r="P1123" s="30"/>
      <c r="Q1123" s="30"/>
      <c r="R1123" s="30"/>
      <c r="S1123" s="30"/>
      <c r="T1123" s="30"/>
      <c r="U1123" s="30"/>
      <c r="V1123" s="30"/>
      <c r="W1123" s="30"/>
      <c r="X1123" s="32"/>
    </row>
    <row r="1124" spans="1:24" x14ac:dyDescent="0.2">
      <c r="A1124" s="34"/>
      <c r="B1124" s="34"/>
      <c r="C1124" s="34"/>
      <c r="D1124" s="30"/>
      <c r="E1124" s="30"/>
      <c r="F1124" s="30"/>
      <c r="G1124" s="30"/>
      <c r="H1124" s="30"/>
      <c r="I1124" s="30"/>
      <c r="J1124" s="30"/>
      <c r="K1124" s="30"/>
      <c r="L1124" s="30"/>
      <c r="M1124" s="30"/>
      <c r="N1124" s="30"/>
      <c r="O1124" s="30"/>
      <c r="P1124" s="30"/>
      <c r="Q1124" s="30"/>
      <c r="R1124" s="30"/>
      <c r="S1124" s="30"/>
      <c r="T1124" s="30"/>
      <c r="U1124" s="30"/>
      <c r="V1124" s="30"/>
      <c r="W1124" s="30"/>
      <c r="X1124" s="32"/>
    </row>
    <row r="1125" spans="1:24" x14ac:dyDescent="0.2">
      <c r="A1125" s="34"/>
      <c r="B1125" s="34"/>
      <c r="C1125" s="34"/>
      <c r="D1125" s="30"/>
      <c r="E1125" s="30"/>
      <c r="F1125" s="30"/>
      <c r="G1125" s="30"/>
      <c r="H1125" s="30"/>
      <c r="I1125" s="30"/>
      <c r="J1125" s="30"/>
      <c r="K1125" s="30"/>
      <c r="L1125" s="30"/>
      <c r="M1125" s="30"/>
      <c r="N1125" s="30"/>
      <c r="O1125" s="30"/>
      <c r="P1125" s="30"/>
      <c r="Q1125" s="30"/>
      <c r="R1125" s="30"/>
      <c r="S1125" s="30"/>
      <c r="T1125" s="30"/>
      <c r="U1125" s="30"/>
      <c r="V1125" s="30"/>
      <c r="W1125" s="30"/>
      <c r="X1125" s="32"/>
    </row>
    <row r="1126" spans="1:24" x14ac:dyDescent="0.2">
      <c r="A1126" s="34"/>
      <c r="B1126" s="34"/>
      <c r="C1126" s="34"/>
      <c r="D1126" s="30"/>
      <c r="E1126" s="30"/>
      <c r="F1126" s="30"/>
      <c r="G1126" s="30"/>
      <c r="H1126" s="30"/>
      <c r="I1126" s="30"/>
      <c r="J1126" s="30"/>
      <c r="K1126" s="30"/>
      <c r="L1126" s="30"/>
      <c r="M1126" s="30"/>
      <c r="N1126" s="30"/>
      <c r="O1126" s="30"/>
      <c r="P1126" s="30"/>
      <c r="Q1126" s="30"/>
      <c r="R1126" s="30"/>
      <c r="S1126" s="30"/>
      <c r="T1126" s="30"/>
      <c r="U1126" s="30"/>
      <c r="V1126" s="30"/>
      <c r="W1126" s="30"/>
      <c r="X1126" s="32"/>
    </row>
    <row r="1127" spans="1:24" x14ac:dyDescent="0.2">
      <c r="A1127" s="34"/>
      <c r="B1127" s="34"/>
      <c r="C1127" s="34"/>
      <c r="D1127" s="30"/>
      <c r="E1127" s="30"/>
      <c r="F1127" s="30"/>
      <c r="G1127" s="30"/>
      <c r="H1127" s="30"/>
      <c r="I1127" s="30"/>
      <c r="J1127" s="30"/>
      <c r="K1127" s="30"/>
      <c r="L1127" s="30"/>
      <c r="M1127" s="30"/>
      <c r="N1127" s="30"/>
      <c r="O1127" s="30"/>
      <c r="P1127" s="30"/>
      <c r="Q1127" s="30"/>
      <c r="R1127" s="30"/>
      <c r="S1127" s="30"/>
      <c r="T1127" s="30"/>
      <c r="U1127" s="30"/>
      <c r="V1127" s="30"/>
      <c r="W1127" s="30"/>
      <c r="X1127" s="32"/>
    </row>
    <row r="1128" spans="1:24" x14ac:dyDescent="0.2">
      <c r="A1128" s="34"/>
      <c r="B1128" s="34"/>
      <c r="C1128" s="34"/>
      <c r="D1128" s="30"/>
      <c r="E1128" s="30"/>
      <c r="F1128" s="30"/>
      <c r="G1128" s="30"/>
      <c r="H1128" s="30"/>
      <c r="I1128" s="30"/>
      <c r="J1128" s="30"/>
      <c r="K1128" s="30"/>
      <c r="L1128" s="30"/>
      <c r="M1128" s="30"/>
      <c r="N1128" s="30"/>
      <c r="O1128" s="30"/>
      <c r="P1128" s="30"/>
      <c r="Q1128" s="30"/>
      <c r="R1128" s="30"/>
      <c r="S1128" s="30"/>
      <c r="T1128" s="30"/>
      <c r="U1128" s="30"/>
      <c r="V1128" s="30"/>
      <c r="W1128" s="30"/>
      <c r="X1128" s="32"/>
    </row>
    <row r="1129" spans="1:24" x14ac:dyDescent="0.2">
      <c r="A1129" s="34"/>
      <c r="B1129" s="34"/>
      <c r="C1129" s="34"/>
      <c r="D1129" s="30"/>
      <c r="E1129" s="30"/>
      <c r="F1129" s="30"/>
      <c r="G1129" s="30"/>
      <c r="H1129" s="30"/>
      <c r="I1129" s="30"/>
      <c r="J1129" s="30"/>
      <c r="K1129" s="30"/>
      <c r="L1129" s="30"/>
      <c r="M1129" s="30"/>
      <c r="N1129" s="30"/>
      <c r="O1129" s="30"/>
      <c r="P1129" s="30"/>
      <c r="Q1129" s="30"/>
      <c r="R1129" s="30"/>
      <c r="S1129" s="30"/>
      <c r="T1129" s="30"/>
      <c r="U1129" s="30"/>
      <c r="V1129" s="30"/>
      <c r="W1129" s="30"/>
      <c r="X1129" s="32"/>
    </row>
    <row r="1130" spans="1:24" x14ac:dyDescent="0.2">
      <c r="A1130" s="34"/>
      <c r="B1130" s="34"/>
      <c r="C1130" s="34"/>
      <c r="D1130" s="30"/>
      <c r="E1130" s="30"/>
      <c r="F1130" s="30"/>
      <c r="G1130" s="30"/>
      <c r="H1130" s="30"/>
      <c r="I1130" s="30"/>
      <c r="J1130" s="30"/>
      <c r="K1130" s="30"/>
      <c r="L1130" s="30"/>
      <c r="M1130" s="30"/>
      <c r="N1130" s="30"/>
      <c r="O1130" s="30"/>
      <c r="P1130" s="30"/>
      <c r="Q1130" s="30"/>
      <c r="R1130" s="30"/>
      <c r="S1130" s="30"/>
      <c r="T1130" s="30"/>
      <c r="U1130" s="30"/>
      <c r="V1130" s="30"/>
      <c r="W1130" s="30"/>
      <c r="X1130" s="32"/>
    </row>
    <row r="1131" spans="1:24" x14ac:dyDescent="0.2">
      <c r="A1131" s="34"/>
      <c r="B1131" s="34"/>
      <c r="C1131" s="34"/>
      <c r="D1131" s="30"/>
      <c r="E1131" s="30"/>
      <c r="F1131" s="30"/>
      <c r="G1131" s="30"/>
      <c r="H1131" s="30"/>
      <c r="I1131" s="30"/>
      <c r="J1131" s="30"/>
      <c r="K1131" s="30"/>
      <c r="L1131" s="30"/>
      <c r="M1131" s="30"/>
      <c r="N1131" s="30"/>
      <c r="O1131" s="30"/>
      <c r="P1131" s="30"/>
      <c r="Q1131" s="30"/>
      <c r="R1131" s="30"/>
      <c r="S1131" s="30"/>
      <c r="T1131" s="30"/>
      <c r="U1131" s="30"/>
      <c r="V1131" s="30"/>
      <c r="W1131" s="30"/>
      <c r="X1131" s="32"/>
    </row>
    <row r="1132" spans="1:24" x14ac:dyDescent="0.2">
      <c r="A1132" s="34"/>
      <c r="B1132" s="34"/>
      <c r="C1132" s="34"/>
      <c r="D1132" s="30"/>
      <c r="E1132" s="30"/>
      <c r="F1132" s="30"/>
      <c r="G1132" s="30"/>
      <c r="H1132" s="30"/>
      <c r="I1132" s="30"/>
      <c r="J1132" s="30"/>
      <c r="K1132" s="30"/>
      <c r="L1132" s="30"/>
      <c r="M1132" s="30"/>
      <c r="N1132" s="30"/>
      <c r="O1132" s="30"/>
      <c r="P1132" s="30"/>
      <c r="Q1132" s="30"/>
      <c r="R1132" s="30"/>
      <c r="S1132" s="30"/>
      <c r="T1132" s="30"/>
      <c r="U1132" s="30"/>
      <c r="V1132" s="30"/>
      <c r="W1132" s="30"/>
      <c r="X1132" s="32"/>
    </row>
    <row r="1133" spans="1:24" x14ac:dyDescent="0.2">
      <c r="A1133" s="34"/>
      <c r="B1133" s="34"/>
      <c r="C1133" s="34"/>
      <c r="D1133" s="30"/>
      <c r="E1133" s="30"/>
      <c r="F1133" s="30"/>
      <c r="G1133" s="30"/>
      <c r="H1133" s="30"/>
      <c r="I1133" s="30"/>
      <c r="J1133" s="30"/>
      <c r="K1133" s="30"/>
      <c r="L1133" s="30"/>
      <c r="M1133" s="30"/>
      <c r="N1133" s="30"/>
      <c r="O1133" s="30"/>
      <c r="P1133" s="30"/>
      <c r="Q1133" s="30"/>
      <c r="R1133" s="30"/>
      <c r="S1133" s="30"/>
      <c r="T1133" s="30"/>
      <c r="U1133" s="30"/>
      <c r="V1133" s="30"/>
      <c r="W1133" s="30"/>
      <c r="X1133" s="32"/>
    </row>
    <row r="1134" spans="1:24" x14ac:dyDescent="0.2">
      <c r="A1134" s="34"/>
      <c r="B1134" s="34"/>
      <c r="C1134" s="34"/>
      <c r="D1134" s="30"/>
      <c r="E1134" s="30"/>
      <c r="F1134" s="30"/>
      <c r="G1134" s="30"/>
      <c r="H1134" s="30"/>
      <c r="I1134" s="30"/>
      <c r="J1134" s="30"/>
      <c r="K1134" s="30"/>
      <c r="L1134" s="30"/>
      <c r="M1134" s="30"/>
      <c r="N1134" s="30"/>
      <c r="O1134" s="30"/>
      <c r="P1134" s="30"/>
      <c r="Q1134" s="30"/>
      <c r="R1134" s="30"/>
      <c r="S1134" s="30"/>
      <c r="T1134" s="30"/>
      <c r="U1134" s="30"/>
      <c r="V1134" s="30"/>
      <c r="W1134" s="30"/>
      <c r="X1134" s="32"/>
    </row>
    <row r="1135" spans="1:24" x14ac:dyDescent="0.2">
      <c r="A1135" s="34"/>
      <c r="B1135" s="34"/>
      <c r="C1135" s="34"/>
      <c r="D1135" s="30"/>
      <c r="E1135" s="30"/>
      <c r="F1135" s="30"/>
      <c r="G1135" s="30"/>
      <c r="H1135" s="30"/>
      <c r="I1135" s="30"/>
      <c r="J1135" s="30"/>
      <c r="K1135" s="30"/>
      <c r="L1135" s="30"/>
      <c r="M1135" s="30"/>
      <c r="N1135" s="30"/>
      <c r="O1135" s="30"/>
      <c r="P1135" s="30"/>
      <c r="Q1135" s="30"/>
      <c r="R1135" s="30"/>
      <c r="S1135" s="30"/>
      <c r="T1135" s="30"/>
      <c r="U1135" s="30"/>
      <c r="V1135" s="30"/>
      <c r="W1135" s="30"/>
      <c r="X1135" s="32"/>
    </row>
    <row r="1136" spans="1:24" x14ac:dyDescent="0.2">
      <c r="A1136" s="34"/>
      <c r="B1136" s="34"/>
      <c r="C1136" s="34"/>
      <c r="D1136" s="30"/>
      <c r="E1136" s="30"/>
      <c r="F1136" s="30"/>
      <c r="G1136" s="30"/>
      <c r="H1136" s="30"/>
      <c r="I1136" s="30"/>
      <c r="J1136" s="30"/>
      <c r="K1136" s="30"/>
      <c r="L1136" s="30"/>
      <c r="M1136" s="30"/>
      <c r="N1136" s="30"/>
      <c r="O1136" s="30"/>
      <c r="P1136" s="30"/>
      <c r="Q1136" s="30"/>
      <c r="R1136" s="30"/>
      <c r="S1136" s="30"/>
      <c r="T1136" s="30"/>
      <c r="U1136" s="30"/>
      <c r="V1136" s="30"/>
      <c r="W1136" s="30"/>
      <c r="X1136" s="32"/>
    </row>
    <row r="1137" spans="1:24" x14ac:dyDescent="0.2">
      <c r="A1137" s="34"/>
      <c r="B1137" s="34"/>
      <c r="C1137" s="34"/>
      <c r="D1137" s="30"/>
      <c r="E1137" s="30"/>
      <c r="F1137" s="30"/>
      <c r="G1137" s="30"/>
      <c r="H1137" s="30"/>
      <c r="I1137" s="30"/>
      <c r="J1137" s="30"/>
      <c r="K1137" s="30"/>
      <c r="L1137" s="30"/>
      <c r="M1137" s="30"/>
      <c r="N1137" s="30"/>
      <c r="O1137" s="30"/>
      <c r="P1137" s="30"/>
      <c r="Q1137" s="30"/>
      <c r="R1137" s="30"/>
      <c r="S1137" s="30"/>
      <c r="T1137" s="30"/>
      <c r="U1137" s="30"/>
      <c r="V1137" s="30"/>
      <c r="W1137" s="30"/>
      <c r="X1137" s="32"/>
    </row>
    <row r="1138" spans="1:24" x14ac:dyDescent="0.2">
      <c r="A1138" s="34"/>
      <c r="B1138" s="34"/>
      <c r="C1138" s="34"/>
      <c r="D1138" s="30"/>
      <c r="E1138" s="30"/>
      <c r="F1138" s="30"/>
      <c r="G1138" s="30"/>
      <c r="H1138" s="30"/>
      <c r="I1138" s="30"/>
      <c r="J1138" s="30"/>
      <c r="K1138" s="30"/>
      <c r="L1138" s="30"/>
      <c r="M1138" s="30"/>
      <c r="N1138" s="30"/>
      <c r="O1138" s="30"/>
      <c r="P1138" s="30"/>
      <c r="Q1138" s="30"/>
      <c r="R1138" s="30"/>
      <c r="S1138" s="30"/>
      <c r="T1138" s="30"/>
      <c r="U1138" s="30"/>
      <c r="V1138" s="30"/>
      <c r="W1138" s="30"/>
      <c r="X1138" s="32"/>
    </row>
    <row r="1139" spans="1:24" x14ac:dyDescent="0.2">
      <c r="A1139" s="34"/>
      <c r="B1139" s="34"/>
      <c r="C1139" s="34"/>
      <c r="D1139" s="30"/>
      <c r="E1139" s="30"/>
      <c r="F1139" s="30"/>
      <c r="G1139" s="30"/>
      <c r="H1139" s="30"/>
      <c r="I1139" s="30"/>
      <c r="J1139" s="30"/>
      <c r="K1139" s="30"/>
      <c r="L1139" s="30"/>
      <c r="M1139" s="30"/>
      <c r="N1139" s="30"/>
      <c r="O1139" s="30"/>
      <c r="P1139" s="30"/>
      <c r="Q1139" s="30"/>
      <c r="R1139" s="30"/>
      <c r="S1139" s="30"/>
      <c r="T1139" s="30"/>
      <c r="U1139" s="30"/>
      <c r="V1139" s="30"/>
      <c r="W1139" s="30"/>
      <c r="X1139" s="32"/>
    </row>
    <row r="1140" spans="1:24" x14ac:dyDescent="0.2">
      <c r="A1140" s="34"/>
      <c r="B1140" s="34"/>
      <c r="C1140" s="34"/>
      <c r="D1140" s="30"/>
      <c r="E1140" s="30"/>
      <c r="F1140" s="30"/>
      <c r="G1140" s="30"/>
      <c r="H1140" s="30"/>
      <c r="I1140" s="30"/>
      <c r="J1140" s="30"/>
      <c r="K1140" s="30"/>
      <c r="L1140" s="30"/>
      <c r="M1140" s="30"/>
      <c r="N1140" s="30"/>
      <c r="O1140" s="30"/>
      <c r="P1140" s="30"/>
      <c r="Q1140" s="30"/>
      <c r="R1140" s="30"/>
      <c r="S1140" s="30"/>
      <c r="T1140" s="30"/>
      <c r="U1140" s="30"/>
      <c r="V1140" s="30"/>
      <c r="W1140" s="30"/>
      <c r="X1140" s="32"/>
    </row>
    <row r="1141" spans="1:24" x14ac:dyDescent="0.2">
      <c r="A1141" s="34"/>
      <c r="B1141" s="34"/>
      <c r="C1141" s="34"/>
      <c r="D1141" s="30"/>
      <c r="E1141" s="30"/>
      <c r="F1141" s="30"/>
      <c r="G1141" s="30"/>
      <c r="H1141" s="30"/>
      <c r="I1141" s="30"/>
      <c r="J1141" s="30"/>
      <c r="K1141" s="30"/>
      <c r="L1141" s="30"/>
      <c r="M1141" s="30"/>
      <c r="N1141" s="30"/>
      <c r="O1141" s="30"/>
      <c r="P1141" s="30"/>
      <c r="Q1141" s="30"/>
      <c r="R1141" s="30"/>
      <c r="S1141" s="30"/>
      <c r="T1141" s="30"/>
      <c r="U1141" s="30"/>
      <c r="V1141" s="30"/>
      <c r="W1141" s="30"/>
      <c r="X1141" s="32"/>
    </row>
    <row r="1142" spans="1:24" x14ac:dyDescent="0.2">
      <c r="A1142" s="34"/>
      <c r="B1142" s="34"/>
      <c r="C1142" s="34"/>
      <c r="D1142" s="30"/>
      <c r="E1142" s="30"/>
      <c r="F1142" s="30"/>
      <c r="G1142" s="30"/>
      <c r="H1142" s="30"/>
      <c r="I1142" s="30"/>
      <c r="J1142" s="30"/>
      <c r="K1142" s="30"/>
      <c r="L1142" s="30"/>
      <c r="M1142" s="30"/>
      <c r="N1142" s="30"/>
      <c r="O1142" s="30"/>
      <c r="P1142" s="30"/>
      <c r="Q1142" s="30"/>
      <c r="R1142" s="30"/>
      <c r="S1142" s="30"/>
      <c r="T1142" s="30"/>
      <c r="U1142" s="30"/>
      <c r="V1142" s="30"/>
      <c r="W1142" s="30"/>
      <c r="X1142" s="32"/>
    </row>
    <row r="1143" spans="1:24" x14ac:dyDescent="0.2">
      <c r="A1143" s="34"/>
      <c r="B1143" s="34"/>
      <c r="C1143" s="34"/>
      <c r="D1143" s="30"/>
      <c r="E1143" s="30"/>
      <c r="F1143" s="30"/>
      <c r="G1143" s="30"/>
      <c r="H1143" s="30"/>
      <c r="I1143" s="30"/>
      <c r="J1143" s="30"/>
      <c r="K1143" s="30"/>
      <c r="L1143" s="30"/>
      <c r="M1143" s="30"/>
      <c r="N1143" s="30"/>
      <c r="O1143" s="30"/>
      <c r="P1143" s="30"/>
      <c r="Q1143" s="30"/>
      <c r="R1143" s="30"/>
      <c r="S1143" s="30"/>
      <c r="T1143" s="30"/>
      <c r="U1143" s="30"/>
      <c r="V1143" s="30"/>
      <c r="W1143" s="30"/>
      <c r="X1143" s="32"/>
    </row>
    <row r="1144" spans="1:24" x14ac:dyDescent="0.2">
      <c r="A1144" s="34"/>
      <c r="B1144" s="34"/>
      <c r="C1144" s="34"/>
      <c r="D1144" s="30"/>
      <c r="E1144" s="30"/>
      <c r="F1144" s="30"/>
      <c r="G1144" s="30"/>
      <c r="H1144" s="30"/>
      <c r="I1144" s="30"/>
      <c r="J1144" s="30"/>
      <c r="K1144" s="30"/>
      <c r="L1144" s="30"/>
      <c r="M1144" s="30"/>
      <c r="N1144" s="30"/>
      <c r="O1144" s="30"/>
      <c r="P1144" s="30"/>
      <c r="Q1144" s="30"/>
      <c r="R1144" s="30"/>
      <c r="S1144" s="30"/>
      <c r="T1144" s="30"/>
      <c r="U1144" s="30"/>
      <c r="V1144" s="30"/>
      <c r="W1144" s="30"/>
      <c r="X1144" s="32"/>
    </row>
    <row r="1145" spans="1:24" x14ac:dyDescent="0.2">
      <c r="A1145" s="34"/>
      <c r="B1145" s="34"/>
      <c r="C1145" s="34"/>
      <c r="D1145" s="30"/>
      <c r="E1145" s="30"/>
      <c r="F1145" s="30"/>
      <c r="G1145" s="30"/>
      <c r="H1145" s="30"/>
      <c r="I1145" s="30"/>
      <c r="J1145" s="30"/>
      <c r="K1145" s="30"/>
      <c r="L1145" s="30"/>
      <c r="M1145" s="30"/>
      <c r="N1145" s="30"/>
      <c r="O1145" s="30"/>
      <c r="P1145" s="30"/>
      <c r="Q1145" s="30"/>
      <c r="R1145" s="30"/>
      <c r="S1145" s="30"/>
      <c r="T1145" s="30"/>
      <c r="U1145" s="30"/>
      <c r="V1145" s="30"/>
      <c r="W1145" s="30"/>
      <c r="X1145" s="32"/>
    </row>
    <row r="1146" spans="1:24" x14ac:dyDescent="0.2">
      <c r="A1146" s="34"/>
      <c r="B1146" s="34"/>
      <c r="C1146" s="34"/>
      <c r="D1146" s="30"/>
      <c r="E1146" s="30"/>
      <c r="F1146" s="30"/>
      <c r="G1146" s="30"/>
      <c r="H1146" s="30"/>
      <c r="I1146" s="30"/>
      <c r="J1146" s="30"/>
      <c r="K1146" s="30"/>
      <c r="L1146" s="30"/>
      <c r="M1146" s="30"/>
      <c r="N1146" s="30"/>
      <c r="O1146" s="30"/>
      <c r="P1146" s="30"/>
      <c r="Q1146" s="30"/>
      <c r="R1146" s="30"/>
      <c r="S1146" s="30"/>
      <c r="T1146" s="30"/>
      <c r="U1146" s="30"/>
      <c r="V1146" s="30"/>
      <c r="W1146" s="30"/>
      <c r="X1146" s="32"/>
    </row>
    <row r="1147" spans="1:24" x14ac:dyDescent="0.2">
      <c r="A1147" s="34"/>
      <c r="B1147" s="34"/>
      <c r="C1147" s="34"/>
      <c r="D1147" s="30"/>
      <c r="E1147" s="30"/>
      <c r="F1147" s="30"/>
      <c r="G1147" s="30"/>
      <c r="H1147" s="30"/>
      <c r="I1147" s="30"/>
      <c r="J1147" s="30"/>
      <c r="K1147" s="30"/>
      <c r="L1147" s="30"/>
      <c r="M1147" s="30"/>
      <c r="N1147" s="30"/>
      <c r="O1147" s="30"/>
      <c r="P1147" s="30"/>
      <c r="Q1147" s="30"/>
      <c r="R1147" s="30"/>
      <c r="S1147" s="30"/>
      <c r="T1147" s="30"/>
      <c r="U1147" s="30"/>
      <c r="V1147" s="30"/>
      <c r="W1147" s="30"/>
      <c r="X1147" s="32"/>
    </row>
    <row r="1148" spans="1:24" x14ac:dyDescent="0.2">
      <c r="A1148" s="34"/>
      <c r="B1148" s="34"/>
      <c r="C1148" s="34"/>
      <c r="D1148" s="30"/>
      <c r="E1148" s="30"/>
      <c r="F1148" s="30"/>
      <c r="G1148" s="30"/>
      <c r="H1148" s="30"/>
      <c r="I1148" s="30"/>
      <c r="J1148" s="30"/>
      <c r="K1148" s="30"/>
      <c r="L1148" s="30"/>
      <c r="M1148" s="30"/>
      <c r="N1148" s="30"/>
      <c r="O1148" s="30"/>
      <c r="P1148" s="30"/>
      <c r="Q1148" s="30"/>
      <c r="R1148" s="30"/>
      <c r="S1148" s="30"/>
      <c r="T1148" s="30"/>
      <c r="U1148" s="30"/>
      <c r="V1148" s="30"/>
      <c r="W1148" s="30"/>
      <c r="X1148" s="32"/>
    </row>
    <row r="1149" spans="1:24" x14ac:dyDescent="0.2">
      <c r="A1149" s="34"/>
      <c r="B1149" s="34"/>
      <c r="C1149" s="34"/>
      <c r="D1149" s="30"/>
      <c r="E1149" s="30"/>
      <c r="F1149" s="30"/>
      <c r="G1149" s="30"/>
      <c r="H1149" s="30"/>
      <c r="I1149" s="30"/>
      <c r="J1149" s="30"/>
      <c r="K1149" s="30"/>
      <c r="L1149" s="30"/>
      <c r="M1149" s="30"/>
      <c r="N1149" s="30"/>
      <c r="O1149" s="30"/>
      <c r="P1149" s="30"/>
      <c r="Q1149" s="30"/>
      <c r="R1149" s="30"/>
      <c r="S1149" s="30"/>
      <c r="T1149" s="30"/>
      <c r="U1149" s="30"/>
      <c r="V1149" s="30"/>
      <c r="W1149" s="30"/>
      <c r="X1149" s="32"/>
    </row>
    <row r="1150" spans="1:24" x14ac:dyDescent="0.2">
      <c r="A1150" s="34"/>
      <c r="B1150" s="34"/>
      <c r="C1150" s="34"/>
      <c r="D1150" s="30"/>
      <c r="E1150" s="30"/>
      <c r="F1150" s="30"/>
      <c r="G1150" s="30"/>
      <c r="H1150" s="30"/>
      <c r="I1150" s="30"/>
      <c r="J1150" s="30"/>
      <c r="K1150" s="30"/>
      <c r="L1150" s="30"/>
      <c r="M1150" s="30"/>
      <c r="N1150" s="30"/>
      <c r="O1150" s="30"/>
      <c r="P1150" s="30"/>
      <c r="Q1150" s="30"/>
      <c r="R1150" s="30"/>
      <c r="S1150" s="30"/>
      <c r="T1150" s="30"/>
      <c r="U1150" s="30"/>
      <c r="V1150" s="30"/>
      <c r="W1150" s="30"/>
      <c r="X1150" s="32"/>
    </row>
    <row r="1151" spans="1:24" x14ac:dyDescent="0.2">
      <c r="A1151" s="34"/>
      <c r="B1151" s="34"/>
      <c r="C1151" s="34"/>
      <c r="D1151" s="30"/>
      <c r="E1151" s="30"/>
      <c r="F1151" s="30"/>
      <c r="G1151" s="30"/>
      <c r="H1151" s="30"/>
      <c r="I1151" s="30"/>
      <c r="J1151" s="30"/>
      <c r="K1151" s="30"/>
      <c r="L1151" s="30"/>
      <c r="M1151" s="30"/>
      <c r="N1151" s="30"/>
      <c r="O1151" s="30"/>
      <c r="P1151" s="30"/>
      <c r="Q1151" s="30"/>
      <c r="R1151" s="30"/>
      <c r="S1151" s="30"/>
      <c r="T1151" s="30"/>
      <c r="U1151" s="30"/>
      <c r="V1151" s="30"/>
      <c r="W1151" s="30"/>
      <c r="X1151" s="32"/>
    </row>
    <row r="1152" spans="1:24" x14ac:dyDescent="0.2">
      <c r="A1152" s="34"/>
      <c r="B1152" s="34"/>
      <c r="C1152" s="34"/>
      <c r="D1152" s="30"/>
      <c r="E1152" s="30"/>
      <c r="F1152" s="30"/>
      <c r="G1152" s="30"/>
      <c r="H1152" s="30"/>
      <c r="I1152" s="30"/>
      <c r="J1152" s="30"/>
      <c r="K1152" s="30"/>
      <c r="L1152" s="30"/>
      <c r="M1152" s="30"/>
      <c r="N1152" s="30"/>
      <c r="O1152" s="30"/>
      <c r="P1152" s="30"/>
      <c r="Q1152" s="30"/>
      <c r="R1152" s="30"/>
      <c r="S1152" s="30"/>
      <c r="T1152" s="30"/>
      <c r="U1152" s="30"/>
      <c r="V1152" s="30"/>
      <c r="W1152" s="30"/>
      <c r="X1152" s="32"/>
    </row>
    <row r="1153" spans="1:24" x14ac:dyDescent="0.2">
      <c r="A1153" s="34"/>
      <c r="B1153" s="34"/>
      <c r="C1153" s="34"/>
      <c r="D1153" s="30"/>
      <c r="E1153" s="30"/>
      <c r="F1153" s="30"/>
      <c r="G1153" s="30"/>
      <c r="H1153" s="30"/>
      <c r="I1153" s="30"/>
      <c r="J1153" s="30"/>
      <c r="K1153" s="30"/>
      <c r="L1153" s="30"/>
      <c r="M1153" s="30"/>
      <c r="N1153" s="30"/>
      <c r="O1153" s="30"/>
      <c r="P1153" s="30"/>
      <c r="Q1153" s="30"/>
      <c r="R1153" s="30"/>
      <c r="S1153" s="30"/>
      <c r="T1153" s="30"/>
      <c r="U1153" s="30"/>
      <c r="V1153" s="30"/>
      <c r="W1153" s="30"/>
      <c r="X1153" s="32"/>
    </row>
    <row r="1154" spans="1:24" x14ac:dyDescent="0.2">
      <c r="A1154" s="34"/>
      <c r="B1154" s="34"/>
      <c r="C1154" s="34"/>
      <c r="D1154" s="30"/>
      <c r="E1154" s="30"/>
      <c r="F1154" s="30"/>
      <c r="G1154" s="30"/>
      <c r="H1154" s="30"/>
      <c r="I1154" s="30"/>
      <c r="J1154" s="30"/>
      <c r="K1154" s="30"/>
      <c r="L1154" s="30"/>
      <c r="M1154" s="30"/>
      <c r="N1154" s="30"/>
      <c r="O1154" s="30"/>
      <c r="P1154" s="30"/>
      <c r="Q1154" s="30"/>
      <c r="R1154" s="30"/>
      <c r="S1154" s="30"/>
      <c r="T1154" s="30"/>
      <c r="U1154" s="30"/>
      <c r="V1154" s="30"/>
      <c r="W1154" s="30"/>
      <c r="X1154" s="32"/>
    </row>
    <row r="1155" spans="1:24" x14ac:dyDescent="0.2">
      <c r="A1155" s="34"/>
      <c r="B1155" s="34"/>
      <c r="C1155" s="34"/>
      <c r="D1155" s="30"/>
      <c r="E1155" s="30"/>
      <c r="F1155" s="30"/>
      <c r="G1155" s="30"/>
      <c r="H1155" s="30"/>
      <c r="I1155" s="30"/>
      <c r="J1155" s="30"/>
      <c r="K1155" s="30"/>
      <c r="L1155" s="30"/>
      <c r="M1155" s="30"/>
      <c r="N1155" s="30"/>
      <c r="O1155" s="30"/>
      <c r="P1155" s="30"/>
      <c r="Q1155" s="30"/>
      <c r="R1155" s="30"/>
      <c r="S1155" s="30"/>
      <c r="T1155" s="30"/>
      <c r="U1155" s="30"/>
      <c r="V1155" s="30"/>
      <c r="W1155" s="30"/>
      <c r="X1155" s="32"/>
    </row>
    <row r="1156" spans="1:24" x14ac:dyDescent="0.2">
      <c r="A1156" s="34"/>
      <c r="B1156" s="34"/>
      <c r="C1156" s="34"/>
      <c r="D1156" s="30"/>
      <c r="E1156" s="30"/>
      <c r="F1156" s="30"/>
      <c r="G1156" s="30"/>
      <c r="H1156" s="30"/>
      <c r="I1156" s="30"/>
      <c r="J1156" s="30"/>
      <c r="K1156" s="30"/>
      <c r="L1156" s="30"/>
      <c r="M1156" s="30"/>
      <c r="N1156" s="30"/>
      <c r="O1156" s="30"/>
      <c r="P1156" s="30"/>
      <c r="Q1156" s="30"/>
      <c r="R1156" s="30"/>
      <c r="S1156" s="30"/>
      <c r="T1156" s="30"/>
      <c r="U1156" s="30"/>
      <c r="V1156" s="30"/>
      <c r="W1156" s="30"/>
      <c r="X1156" s="32"/>
    </row>
    <row r="1157" spans="1:24" x14ac:dyDescent="0.2">
      <c r="A1157" s="34"/>
      <c r="B1157" s="34"/>
      <c r="C1157" s="34"/>
      <c r="D1157" s="30"/>
      <c r="E1157" s="30"/>
      <c r="F1157" s="30"/>
      <c r="G1157" s="30"/>
      <c r="H1157" s="30"/>
      <c r="I1157" s="30"/>
      <c r="J1157" s="30"/>
      <c r="K1157" s="30"/>
      <c r="L1157" s="30"/>
      <c r="M1157" s="30"/>
      <c r="N1157" s="30"/>
      <c r="O1157" s="30"/>
      <c r="P1157" s="30"/>
      <c r="Q1157" s="30"/>
      <c r="R1157" s="30"/>
      <c r="S1157" s="30"/>
      <c r="T1157" s="30"/>
      <c r="U1157" s="30"/>
      <c r="V1157" s="30"/>
      <c r="W1157" s="30"/>
      <c r="X1157" s="32"/>
    </row>
    <row r="1158" spans="1:24" x14ac:dyDescent="0.2">
      <c r="A1158" s="34"/>
      <c r="B1158" s="34"/>
      <c r="C1158" s="34"/>
      <c r="D1158" s="30"/>
      <c r="E1158" s="30"/>
      <c r="F1158" s="30"/>
      <c r="G1158" s="30"/>
      <c r="H1158" s="30"/>
      <c r="I1158" s="30"/>
      <c r="J1158" s="30"/>
      <c r="K1158" s="30"/>
      <c r="L1158" s="30"/>
      <c r="M1158" s="30"/>
      <c r="N1158" s="30"/>
      <c r="O1158" s="30"/>
      <c r="P1158" s="30"/>
      <c r="Q1158" s="30"/>
      <c r="R1158" s="30"/>
      <c r="S1158" s="30"/>
      <c r="T1158" s="30"/>
      <c r="U1158" s="30"/>
      <c r="V1158" s="30"/>
      <c r="W1158" s="30"/>
      <c r="X1158" s="32"/>
    </row>
    <row r="1159" spans="1:24" x14ac:dyDescent="0.2">
      <c r="A1159" s="34"/>
      <c r="B1159" s="34"/>
      <c r="C1159" s="34"/>
      <c r="D1159" s="30"/>
      <c r="E1159" s="30"/>
      <c r="F1159" s="30"/>
      <c r="G1159" s="30"/>
      <c r="H1159" s="30"/>
      <c r="I1159" s="30"/>
      <c r="J1159" s="30"/>
      <c r="K1159" s="30"/>
      <c r="L1159" s="30"/>
      <c r="M1159" s="30"/>
      <c r="N1159" s="30"/>
      <c r="O1159" s="30"/>
      <c r="P1159" s="30"/>
      <c r="Q1159" s="30"/>
      <c r="R1159" s="30"/>
      <c r="S1159" s="30"/>
      <c r="T1159" s="30"/>
      <c r="U1159" s="30"/>
      <c r="V1159" s="30"/>
      <c r="W1159" s="30"/>
      <c r="X1159" s="32"/>
    </row>
    <row r="1160" spans="1:24" x14ac:dyDescent="0.2">
      <c r="A1160" s="34"/>
      <c r="B1160" s="34"/>
      <c r="C1160" s="34"/>
      <c r="D1160" s="30"/>
      <c r="E1160" s="30"/>
      <c r="F1160" s="30"/>
      <c r="G1160" s="30"/>
      <c r="H1160" s="30"/>
      <c r="I1160" s="30"/>
      <c r="J1160" s="30"/>
      <c r="K1160" s="30"/>
      <c r="L1160" s="30"/>
      <c r="M1160" s="30"/>
      <c r="N1160" s="30"/>
      <c r="O1160" s="30"/>
      <c r="P1160" s="30"/>
      <c r="Q1160" s="30"/>
      <c r="R1160" s="30"/>
      <c r="S1160" s="30"/>
      <c r="T1160" s="30"/>
      <c r="U1160" s="30"/>
      <c r="V1160" s="30"/>
      <c r="W1160" s="30"/>
      <c r="X1160" s="32"/>
    </row>
    <row r="1161" spans="1:24" x14ac:dyDescent="0.2">
      <c r="A1161" s="34"/>
      <c r="B1161" s="34"/>
      <c r="C1161" s="34"/>
      <c r="D1161" s="30"/>
      <c r="E1161" s="30"/>
      <c r="F1161" s="30"/>
      <c r="G1161" s="30"/>
      <c r="H1161" s="30"/>
      <c r="I1161" s="30"/>
      <c r="J1161" s="30"/>
      <c r="K1161" s="30"/>
      <c r="L1161" s="30"/>
      <c r="M1161" s="30"/>
      <c r="N1161" s="30"/>
      <c r="O1161" s="30"/>
      <c r="P1161" s="30"/>
      <c r="Q1161" s="30"/>
      <c r="R1161" s="30"/>
      <c r="S1161" s="30"/>
      <c r="T1161" s="30"/>
      <c r="U1161" s="30"/>
      <c r="V1161" s="30"/>
      <c r="W1161" s="30"/>
      <c r="X1161" s="32"/>
    </row>
    <row r="1162" spans="1:24" x14ac:dyDescent="0.2">
      <c r="A1162" s="34"/>
      <c r="B1162" s="34"/>
      <c r="C1162" s="34"/>
      <c r="D1162" s="30"/>
      <c r="E1162" s="30"/>
      <c r="F1162" s="30"/>
      <c r="G1162" s="30"/>
      <c r="H1162" s="30"/>
      <c r="I1162" s="30"/>
      <c r="J1162" s="30"/>
      <c r="K1162" s="30"/>
      <c r="L1162" s="30"/>
      <c r="M1162" s="30"/>
      <c r="N1162" s="30"/>
      <c r="O1162" s="30"/>
      <c r="P1162" s="30"/>
      <c r="Q1162" s="30"/>
      <c r="R1162" s="30"/>
      <c r="S1162" s="30"/>
      <c r="T1162" s="30"/>
      <c r="U1162" s="30"/>
      <c r="V1162" s="30"/>
      <c r="W1162" s="30"/>
      <c r="X1162" s="32"/>
    </row>
    <row r="1163" spans="1:24" x14ac:dyDescent="0.2">
      <c r="A1163" s="34"/>
      <c r="B1163" s="34"/>
      <c r="C1163" s="34"/>
      <c r="D1163" s="30"/>
      <c r="E1163" s="30"/>
      <c r="F1163" s="30"/>
      <c r="G1163" s="30"/>
      <c r="H1163" s="30"/>
      <c r="I1163" s="30"/>
      <c r="J1163" s="30"/>
      <c r="K1163" s="30"/>
      <c r="L1163" s="30"/>
      <c r="M1163" s="30"/>
      <c r="N1163" s="30"/>
      <c r="O1163" s="30"/>
      <c r="P1163" s="30"/>
      <c r="Q1163" s="30"/>
      <c r="R1163" s="30"/>
      <c r="S1163" s="30"/>
      <c r="T1163" s="30"/>
      <c r="U1163" s="30"/>
      <c r="V1163" s="30"/>
      <c r="W1163" s="30"/>
      <c r="X1163" s="32"/>
    </row>
    <row r="1164" spans="1:24" x14ac:dyDescent="0.2">
      <c r="A1164" s="34"/>
      <c r="B1164" s="34"/>
      <c r="C1164" s="34"/>
      <c r="D1164" s="30"/>
      <c r="E1164" s="30"/>
      <c r="F1164" s="30"/>
      <c r="G1164" s="30"/>
      <c r="H1164" s="30"/>
      <c r="I1164" s="30"/>
      <c r="J1164" s="30"/>
      <c r="K1164" s="30"/>
      <c r="L1164" s="30"/>
      <c r="M1164" s="30"/>
      <c r="N1164" s="30"/>
      <c r="O1164" s="30"/>
      <c r="P1164" s="30"/>
      <c r="Q1164" s="30"/>
      <c r="R1164" s="30"/>
      <c r="S1164" s="30"/>
      <c r="T1164" s="30"/>
      <c r="U1164" s="30"/>
      <c r="V1164" s="30"/>
      <c r="W1164" s="30"/>
      <c r="X1164" s="32"/>
    </row>
    <row r="1165" spans="1:24" x14ac:dyDescent="0.2">
      <c r="A1165" s="34"/>
      <c r="B1165" s="34"/>
      <c r="C1165" s="34"/>
      <c r="D1165" s="30"/>
      <c r="E1165" s="30"/>
      <c r="F1165" s="30"/>
      <c r="G1165" s="30"/>
      <c r="H1165" s="30"/>
      <c r="I1165" s="30"/>
      <c r="J1165" s="30"/>
      <c r="K1165" s="30"/>
      <c r="L1165" s="30"/>
      <c r="M1165" s="30"/>
      <c r="N1165" s="30"/>
      <c r="O1165" s="30"/>
      <c r="P1165" s="30"/>
      <c r="Q1165" s="30"/>
      <c r="R1165" s="30"/>
      <c r="S1165" s="30"/>
      <c r="T1165" s="30"/>
      <c r="U1165" s="30"/>
      <c r="V1165" s="30"/>
      <c r="W1165" s="30"/>
      <c r="X1165" s="32"/>
    </row>
    <row r="1166" spans="1:24" x14ac:dyDescent="0.2">
      <c r="A1166" s="34"/>
      <c r="B1166" s="34"/>
      <c r="C1166" s="34"/>
      <c r="D1166" s="30"/>
      <c r="E1166" s="30"/>
      <c r="F1166" s="30"/>
      <c r="G1166" s="30"/>
      <c r="H1166" s="30"/>
      <c r="I1166" s="30"/>
      <c r="J1166" s="30"/>
      <c r="K1166" s="30"/>
      <c r="L1166" s="30"/>
      <c r="M1166" s="30"/>
      <c r="N1166" s="30"/>
      <c r="O1166" s="30"/>
      <c r="P1166" s="30"/>
      <c r="Q1166" s="30"/>
      <c r="R1166" s="30"/>
      <c r="S1166" s="30"/>
      <c r="T1166" s="30"/>
      <c r="U1166" s="30"/>
      <c r="V1166" s="30"/>
      <c r="W1166" s="30"/>
      <c r="X1166" s="32"/>
    </row>
    <row r="1167" spans="1:24" x14ac:dyDescent="0.2">
      <c r="A1167" s="34"/>
      <c r="B1167" s="34"/>
      <c r="C1167" s="34"/>
      <c r="D1167" s="30"/>
      <c r="E1167" s="30"/>
      <c r="F1167" s="30"/>
      <c r="G1167" s="30"/>
      <c r="H1167" s="30"/>
      <c r="I1167" s="30"/>
      <c r="J1167" s="30"/>
      <c r="K1167" s="30"/>
      <c r="L1167" s="30"/>
      <c r="M1167" s="30"/>
      <c r="N1167" s="30"/>
      <c r="O1167" s="30"/>
      <c r="P1167" s="30"/>
      <c r="Q1167" s="30"/>
      <c r="R1167" s="30"/>
      <c r="S1167" s="30"/>
      <c r="T1167" s="30"/>
      <c r="U1167" s="30"/>
      <c r="V1167" s="30"/>
      <c r="W1167" s="30"/>
      <c r="X1167" s="32"/>
    </row>
    <row r="1168" spans="1:24" x14ac:dyDescent="0.2">
      <c r="A1168" s="34"/>
      <c r="B1168" s="34"/>
      <c r="C1168" s="34"/>
      <c r="D1168" s="30"/>
      <c r="E1168" s="30"/>
      <c r="F1168" s="30"/>
      <c r="G1168" s="30"/>
      <c r="H1168" s="30"/>
      <c r="I1168" s="30"/>
      <c r="J1168" s="30"/>
      <c r="K1168" s="30"/>
      <c r="L1168" s="30"/>
      <c r="M1168" s="30"/>
      <c r="N1168" s="30"/>
      <c r="O1168" s="30"/>
      <c r="P1168" s="30"/>
      <c r="Q1168" s="30"/>
      <c r="R1168" s="30"/>
      <c r="S1168" s="30"/>
      <c r="T1168" s="30"/>
      <c r="U1168" s="30"/>
      <c r="V1168" s="30"/>
      <c r="W1168" s="30"/>
      <c r="X1168" s="32"/>
    </row>
    <row r="1169" spans="1:24" x14ac:dyDescent="0.2">
      <c r="A1169" s="34"/>
      <c r="B1169" s="34"/>
      <c r="C1169" s="34"/>
      <c r="D1169" s="30"/>
      <c r="E1169" s="30"/>
      <c r="F1169" s="30"/>
      <c r="G1169" s="30"/>
      <c r="H1169" s="30"/>
      <c r="I1169" s="30"/>
      <c r="J1169" s="30"/>
      <c r="K1169" s="30"/>
      <c r="L1169" s="30"/>
      <c r="M1169" s="30"/>
      <c r="N1169" s="30"/>
      <c r="O1169" s="30"/>
      <c r="P1169" s="30"/>
      <c r="Q1169" s="30"/>
      <c r="R1169" s="30"/>
      <c r="S1169" s="30"/>
      <c r="T1169" s="30"/>
      <c r="U1169" s="30"/>
      <c r="V1169" s="30"/>
      <c r="W1169" s="30"/>
      <c r="X1169" s="32"/>
    </row>
    <row r="1170" spans="1:24" x14ac:dyDescent="0.2">
      <c r="A1170" s="34"/>
      <c r="B1170" s="34"/>
      <c r="C1170" s="34"/>
      <c r="D1170" s="30"/>
      <c r="E1170" s="30"/>
      <c r="F1170" s="30"/>
      <c r="G1170" s="30"/>
      <c r="H1170" s="30"/>
      <c r="I1170" s="30"/>
      <c r="J1170" s="30"/>
      <c r="K1170" s="30"/>
      <c r="L1170" s="30"/>
      <c r="M1170" s="30"/>
      <c r="N1170" s="30"/>
      <c r="O1170" s="30"/>
      <c r="P1170" s="30"/>
      <c r="Q1170" s="30"/>
      <c r="R1170" s="30"/>
      <c r="S1170" s="30"/>
      <c r="T1170" s="30"/>
      <c r="U1170" s="30"/>
      <c r="V1170" s="30"/>
      <c r="W1170" s="30"/>
      <c r="X1170" s="32"/>
    </row>
    <row r="1171" spans="1:24" x14ac:dyDescent="0.2">
      <c r="A1171" s="34"/>
      <c r="B1171" s="34"/>
      <c r="C1171" s="34"/>
      <c r="D1171" s="30"/>
      <c r="E1171" s="30"/>
      <c r="F1171" s="30"/>
      <c r="G1171" s="30"/>
      <c r="H1171" s="30"/>
      <c r="I1171" s="30"/>
      <c r="J1171" s="30"/>
      <c r="K1171" s="30"/>
      <c r="L1171" s="30"/>
      <c r="M1171" s="30"/>
      <c r="N1171" s="30"/>
      <c r="O1171" s="30"/>
      <c r="P1171" s="30"/>
      <c r="Q1171" s="30"/>
      <c r="R1171" s="30"/>
      <c r="S1171" s="30"/>
      <c r="T1171" s="30"/>
      <c r="U1171" s="30"/>
      <c r="V1171" s="30"/>
      <c r="W1171" s="30"/>
      <c r="X1171" s="32"/>
    </row>
    <row r="1172" spans="1:24" x14ac:dyDescent="0.2">
      <c r="A1172" s="34"/>
      <c r="B1172" s="34"/>
      <c r="C1172" s="34"/>
      <c r="D1172" s="30"/>
      <c r="E1172" s="30"/>
      <c r="F1172" s="30"/>
      <c r="G1172" s="30"/>
      <c r="H1172" s="30"/>
      <c r="I1172" s="30"/>
      <c r="J1172" s="30"/>
      <c r="K1172" s="30"/>
      <c r="L1172" s="30"/>
      <c r="M1172" s="30"/>
      <c r="N1172" s="30"/>
      <c r="O1172" s="30"/>
      <c r="P1172" s="30"/>
      <c r="Q1172" s="30"/>
      <c r="R1172" s="30"/>
      <c r="S1172" s="30"/>
      <c r="T1172" s="30"/>
      <c r="U1172" s="30"/>
      <c r="V1172" s="30"/>
      <c r="W1172" s="30"/>
      <c r="X1172" s="32"/>
    </row>
    <row r="1173" spans="1:24" x14ac:dyDescent="0.2">
      <c r="A1173" s="34"/>
      <c r="B1173" s="34"/>
      <c r="C1173" s="34"/>
      <c r="D1173" s="30"/>
      <c r="E1173" s="30"/>
      <c r="F1173" s="30"/>
      <c r="G1173" s="30"/>
      <c r="H1173" s="30"/>
      <c r="I1173" s="30"/>
      <c r="J1173" s="30"/>
      <c r="K1173" s="30"/>
      <c r="L1173" s="30"/>
      <c r="M1173" s="30"/>
      <c r="N1173" s="30"/>
      <c r="O1173" s="30"/>
      <c r="P1173" s="30"/>
      <c r="Q1173" s="30"/>
      <c r="R1173" s="30"/>
      <c r="S1173" s="30"/>
      <c r="T1173" s="30"/>
      <c r="U1173" s="30"/>
      <c r="V1173" s="30"/>
      <c r="W1173" s="30"/>
      <c r="X1173" s="32"/>
    </row>
    <row r="1174" spans="1:24" x14ac:dyDescent="0.2">
      <c r="A1174" s="34"/>
      <c r="B1174" s="34"/>
      <c r="C1174" s="34"/>
      <c r="D1174" s="30"/>
      <c r="E1174" s="30"/>
      <c r="F1174" s="30"/>
      <c r="G1174" s="30"/>
      <c r="H1174" s="30"/>
      <c r="I1174" s="30"/>
      <c r="J1174" s="30"/>
      <c r="K1174" s="30"/>
      <c r="L1174" s="30"/>
      <c r="M1174" s="30"/>
      <c r="N1174" s="30"/>
      <c r="O1174" s="30"/>
      <c r="P1174" s="30"/>
      <c r="Q1174" s="30"/>
      <c r="R1174" s="30"/>
      <c r="S1174" s="30"/>
      <c r="T1174" s="30"/>
      <c r="U1174" s="30"/>
      <c r="V1174" s="30"/>
      <c r="W1174" s="30"/>
      <c r="X1174" s="32"/>
    </row>
    <row r="1175" spans="1:24" x14ac:dyDescent="0.2">
      <c r="A1175" s="34"/>
      <c r="B1175" s="34"/>
      <c r="C1175" s="34"/>
      <c r="D1175" s="30"/>
      <c r="E1175" s="30"/>
      <c r="F1175" s="30"/>
      <c r="G1175" s="30"/>
      <c r="H1175" s="30"/>
      <c r="I1175" s="30"/>
      <c r="J1175" s="30"/>
      <c r="K1175" s="30"/>
      <c r="L1175" s="30"/>
      <c r="M1175" s="30"/>
      <c r="N1175" s="30"/>
      <c r="O1175" s="30"/>
      <c r="P1175" s="30"/>
      <c r="Q1175" s="30"/>
      <c r="R1175" s="30"/>
      <c r="S1175" s="30"/>
      <c r="T1175" s="30"/>
      <c r="U1175" s="30"/>
      <c r="V1175" s="30"/>
      <c r="W1175" s="30"/>
      <c r="X1175" s="32"/>
    </row>
    <row r="1176" spans="1:24" x14ac:dyDescent="0.2">
      <c r="A1176" s="34"/>
      <c r="B1176" s="34"/>
      <c r="C1176" s="34"/>
      <c r="D1176" s="30"/>
      <c r="E1176" s="30"/>
      <c r="F1176" s="30"/>
      <c r="G1176" s="30"/>
      <c r="H1176" s="30"/>
      <c r="I1176" s="30"/>
      <c r="J1176" s="30"/>
      <c r="K1176" s="30"/>
      <c r="L1176" s="30"/>
      <c r="M1176" s="30"/>
      <c r="N1176" s="30"/>
      <c r="O1176" s="30"/>
      <c r="P1176" s="30"/>
      <c r="Q1176" s="30"/>
      <c r="R1176" s="30"/>
      <c r="S1176" s="30"/>
      <c r="T1176" s="30"/>
      <c r="U1176" s="30"/>
      <c r="V1176" s="30"/>
      <c r="W1176" s="30"/>
      <c r="X1176" s="32"/>
    </row>
    <row r="1177" spans="1:24" x14ac:dyDescent="0.2">
      <c r="A1177" s="34"/>
      <c r="B1177" s="34"/>
      <c r="C1177" s="34"/>
      <c r="D1177" s="30"/>
      <c r="E1177" s="30"/>
      <c r="F1177" s="30"/>
      <c r="G1177" s="30"/>
      <c r="H1177" s="30"/>
      <c r="I1177" s="30"/>
      <c r="J1177" s="30"/>
      <c r="K1177" s="30"/>
      <c r="L1177" s="30"/>
      <c r="M1177" s="30"/>
      <c r="N1177" s="30"/>
      <c r="O1177" s="30"/>
      <c r="P1177" s="30"/>
      <c r="Q1177" s="30"/>
      <c r="R1177" s="30"/>
      <c r="S1177" s="30"/>
      <c r="T1177" s="30"/>
      <c r="U1177" s="30"/>
      <c r="V1177" s="30"/>
      <c r="W1177" s="30"/>
      <c r="X1177" s="32"/>
    </row>
    <row r="1178" spans="1:24" x14ac:dyDescent="0.2">
      <c r="A1178" s="34"/>
      <c r="B1178" s="34"/>
      <c r="C1178" s="34"/>
      <c r="D1178" s="30"/>
      <c r="E1178" s="30"/>
      <c r="F1178" s="30"/>
      <c r="G1178" s="30"/>
      <c r="H1178" s="30"/>
      <c r="I1178" s="30"/>
      <c r="J1178" s="30"/>
      <c r="K1178" s="30"/>
      <c r="L1178" s="30"/>
      <c r="M1178" s="30"/>
      <c r="N1178" s="30"/>
      <c r="O1178" s="30"/>
      <c r="P1178" s="30"/>
      <c r="Q1178" s="30"/>
      <c r="R1178" s="30"/>
      <c r="S1178" s="30"/>
      <c r="T1178" s="30"/>
      <c r="U1178" s="30"/>
      <c r="V1178" s="30"/>
      <c r="W1178" s="30"/>
      <c r="X1178" s="32"/>
    </row>
    <row r="1179" spans="1:24" x14ac:dyDescent="0.2">
      <c r="A1179" s="34"/>
      <c r="B1179" s="34"/>
      <c r="C1179" s="34"/>
      <c r="D1179" s="30"/>
      <c r="E1179" s="30"/>
      <c r="F1179" s="30"/>
      <c r="G1179" s="30"/>
      <c r="H1179" s="30"/>
      <c r="I1179" s="30"/>
      <c r="J1179" s="30"/>
      <c r="K1179" s="30"/>
      <c r="L1179" s="30"/>
      <c r="M1179" s="30"/>
      <c r="N1179" s="30"/>
      <c r="O1179" s="30"/>
      <c r="P1179" s="30"/>
      <c r="Q1179" s="30"/>
      <c r="R1179" s="30"/>
      <c r="S1179" s="30"/>
      <c r="T1179" s="30"/>
      <c r="U1179" s="30"/>
      <c r="V1179" s="30"/>
      <c r="W1179" s="30"/>
      <c r="X1179" s="32"/>
    </row>
    <row r="1180" spans="1:24" x14ac:dyDescent="0.2">
      <c r="A1180" s="34"/>
      <c r="B1180" s="34"/>
      <c r="C1180" s="34"/>
      <c r="D1180" s="30"/>
      <c r="E1180" s="30"/>
      <c r="F1180" s="30"/>
      <c r="G1180" s="30"/>
      <c r="H1180" s="30"/>
      <c r="I1180" s="30"/>
      <c r="J1180" s="30"/>
      <c r="K1180" s="30"/>
      <c r="L1180" s="30"/>
      <c r="M1180" s="30"/>
      <c r="N1180" s="30"/>
      <c r="O1180" s="30"/>
      <c r="P1180" s="30"/>
      <c r="Q1180" s="30"/>
      <c r="R1180" s="30"/>
      <c r="S1180" s="30"/>
      <c r="T1180" s="30"/>
      <c r="U1180" s="30"/>
      <c r="V1180" s="30"/>
      <c r="W1180" s="30"/>
      <c r="X1180" s="32"/>
    </row>
    <row r="1181" spans="1:24" x14ac:dyDescent="0.2">
      <c r="A1181" s="34"/>
      <c r="B1181" s="34"/>
      <c r="C1181" s="34"/>
      <c r="D1181" s="30"/>
      <c r="E1181" s="30"/>
      <c r="F1181" s="30"/>
      <c r="G1181" s="30"/>
      <c r="H1181" s="30"/>
      <c r="I1181" s="30"/>
      <c r="J1181" s="30"/>
      <c r="K1181" s="30"/>
      <c r="L1181" s="30"/>
      <c r="M1181" s="30"/>
      <c r="N1181" s="30"/>
      <c r="O1181" s="30"/>
      <c r="P1181" s="30"/>
      <c r="Q1181" s="30"/>
      <c r="R1181" s="30"/>
      <c r="S1181" s="30"/>
      <c r="T1181" s="30"/>
      <c r="U1181" s="30"/>
      <c r="V1181" s="30"/>
      <c r="W1181" s="30"/>
      <c r="X1181" s="32"/>
    </row>
    <row r="1182" spans="1:24" x14ac:dyDescent="0.2">
      <c r="A1182" s="34"/>
      <c r="B1182" s="34"/>
      <c r="C1182" s="34"/>
      <c r="D1182" s="30"/>
      <c r="E1182" s="30"/>
      <c r="F1182" s="30"/>
      <c r="G1182" s="30"/>
      <c r="H1182" s="30"/>
      <c r="I1182" s="30"/>
      <c r="J1182" s="30"/>
      <c r="K1182" s="30"/>
      <c r="L1182" s="30"/>
      <c r="M1182" s="30"/>
      <c r="N1182" s="30"/>
      <c r="O1182" s="30"/>
      <c r="P1182" s="30"/>
      <c r="Q1182" s="30"/>
      <c r="R1182" s="30"/>
      <c r="S1182" s="30"/>
      <c r="T1182" s="30"/>
      <c r="U1182" s="30"/>
      <c r="V1182" s="30"/>
      <c r="W1182" s="30"/>
      <c r="X1182" s="32"/>
    </row>
    <row r="1183" spans="1:24" x14ac:dyDescent="0.2">
      <c r="A1183" s="34"/>
      <c r="B1183" s="34"/>
      <c r="C1183" s="34"/>
      <c r="D1183" s="30"/>
      <c r="E1183" s="30"/>
      <c r="F1183" s="30"/>
      <c r="G1183" s="30"/>
      <c r="H1183" s="30"/>
      <c r="I1183" s="30"/>
      <c r="J1183" s="30"/>
      <c r="K1183" s="30"/>
      <c r="L1183" s="30"/>
      <c r="M1183" s="30"/>
      <c r="N1183" s="30"/>
      <c r="O1183" s="30"/>
      <c r="P1183" s="30"/>
      <c r="Q1183" s="30"/>
      <c r="R1183" s="30"/>
      <c r="S1183" s="30"/>
      <c r="T1183" s="30"/>
      <c r="U1183" s="30"/>
      <c r="V1183" s="30"/>
      <c r="W1183" s="30"/>
      <c r="X1183" s="32"/>
    </row>
    <row r="1184" spans="1:24" x14ac:dyDescent="0.2">
      <c r="A1184" s="34"/>
      <c r="B1184" s="34"/>
      <c r="C1184" s="34"/>
      <c r="D1184" s="30"/>
      <c r="E1184" s="30"/>
      <c r="F1184" s="30"/>
      <c r="G1184" s="30"/>
      <c r="H1184" s="30"/>
      <c r="I1184" s="30"/>
      <c r="J1184" s="30"/>
      <c r="K1184" s="30"/>
      <c r="L1184" s="30"/>
      <c r="M1184" s="30"/>
      <c r="N1184" s="30"/>
      <c r="O1184" s="30"/>
      <c r="P1184" s="30"/>
      <c r="Q1184" s="30"/>
      <c r="R1184" s="30"/>
      <c r="S1184" s="30"/>
      <c r="T1184" s="30"/>
      <c r="U1184" s="30"/>
      <c r="V1184" s="30"/>
      <c r="W1184" s="30"/>
      <c r="X1184" s="32"/>
    </row>
    <row r="1185" spans="1:24" x14ac:dyDescent="0.2">
      <c r="A1185" s="34"/>
      <c r="B1185" s="34"/>
      <c r="C1185" s="34"/>
      <c r="D1185" s="30"/>
      <c r="E1185" s="30"/>
      <c r="F1185" s="30"/>
      <c r="G1185" s="30"/>
      <c r="H1185" s="30"/>
      <c r="I1185" s="30"/>
      <c r="J1185" s="30"/>
      <c r="K1185" s="30"/>
      <c r="L1185" s="30"/>
      <c r="M1185" s="30"/>
      <c r="N1185" s="30"/>
      <c r="O1185" s="30"/>
      <c r="P1185" s="30"/>
      <c r="Q1185" s="30"/>
      <c r="R1185" s="30"/>
      <c r="S1185" s="30"/>
      <c r="T1185" s="30"/>
      <c r="U1185" s="30"/>
      <c r="V1185" s="30"/>
      <c r="W1185" s="30"/>
      <c r="X1185" s="32"/>
    </row>
    <row r="1186" spans="1:24" x14ac:dyDescent="0.2">
      <c r="A1186" s="34"/>
      <c r="B1186" s="34"/>
      <c r="C1186" s="34"/>
      <c r="D1186" s="30"/>
      <c r="E1186" s="30"/>
      <c r="F1186" s="30"/>
      <c r="G1186" s="30"/>
      <c r="H1186" s="30"/>
      <c r="I1186" s="30"/>
      <c r="J1186" s="30"/>
      <c r="K1186" s="30"/>
      <c r="L1186" s="30"/>
      <c r="M1186" s="30"/>
      <c r="N1186" s="30"/>
      <c r="O1186" s="30"/>
      <c r="P1186" s="30"/>
      <c r="Q1186" s="30"/>
      <c r="R1186" s="30"/>
      <c r="S1186" s="30"/>
      <c r="T1186" s="30"/>
      <c r="U1186" s="30"/>
      <c r="V1186" s="30"/>
      <c r="W1186" s="30"/>
      <c r="X1186" s="32"/>
    </row>
    <row r="1187" spans="1:24" x14ac:dyDescent="0.2">
      <c r="A1187" s="34"/>
      <c r="B1187" s="34"/>
      <c r="C1187" s="34"/>
      <c r="D1187" s="30"/>
      <c r="E1187" s="30"/>
      <c r="F1187" s="30"/>
      <c r="G1187" s="30"/>
      <c r="H1187" s="30"/>
      <c r="I1187" s="30"/>
      <c r="J1187" s="30"/>
      <c r="K1187" s="30"/>
      <c r="L1187" s="30"/>
      <c r="M1187" s="30"/>
      <c r="N1187" s="30"/>
      <c r="O1187" s="30"/>
      <c r="P1187" s="30"/>
      <c r="Q1187" s="30"/>
      <c r="R1187" s="30"/>
      <c r="S1187" s="30"/>
      <c r="T1187" s="30"/>
      <c r="U1187" s="30"/>
      <c r="V1187" s="30"/>
      <c r="W1187" s="30"/>
      <c r="X1187" s="32"/>
    </row>
    <row r="1188" spans="1:24" x14ac:dyDescent="0.2">
      <c r="A1188" s="34"/>
      <c r="B1188" s="34"/>
      <c r="C1188" s="34"/>
      <c r="D1188" s="30"/>
      <c r="E1188" s="30"/>
      <c r="F1188" s="30"/>
      <c r="G1188" s="30"/>
      <c r="H1188" s="30"/>
      <c r="I1188" s="30"/>
      <c r="J1188" s="30"/>
      <c r="K1188" s="30"/>
      <c r="L1188" s="30"/>
      <c r="M1188" s="30"/>
      <c r="N1188" s="30"/>
      <c r="O1188" s="30"/>
      <c r="P1188" s="30"/>
      <c r="Q1188" s="30"/>
      <c r="R1188" s="30"/>
      <c r="S1188" s="30"/>
      <c r="T1188" s="30"/>
      <c r="U1188" s="30"/>
      <c r="V1188" s="30"/>
      <c r="W1188" s="30"/>
      <c r="X1188" s="32"/>
    </row>
    <row r="1189" spans="1:24" x14ac:dyDescent="0.2">
      <c r="A1189" s="34"/>
      <c r="B1189" s="34"/>
      <c r="C1189" s="34"/>
      <c r="D1189" s="30"/>
      <c r="E1189" s="30"/>
      <c r="F1189" s="30"/>
      <c r="G1189" s="30"/>
      <c r="H1189" s="30"/>
      <c r="I1189" s="30"/>
      <c r="J1189" s="30"/>
      <c r="K1189" s="30"/>
      <c r="L1189" s="30"/>
      <c r="M1189" s="30"/>
      <c r="N1189" s="30"/>
      <c r="O1189" s="30"/>
      <c r="P1189" s="30"/>
      <c r="Q1189" s="30"/>
      <c r="R1189" s="30"/>
      <c r="S1189" s="30"/>
      <c r="T1189" s="30"/>
      <c r="U1189" s="30"/>
      <c r="V1189" s="30"/>
      <c r="W1189" s="30"/>
      <c r="X1189" s="32"/>
    </row>
    <row r="1190" spans="1:24" x14ac:dyDescent="0.2">
      <c r="A1190" s="34"/>
      <c r="B1190" s="34"/>
      <c r="C1190" s="34"/>
      <c r="D1190" s="30"/>
      <c r="E1190" s="30"/>
      <c r="F1190" s="30"/>
      <c r="G1190" s="30"/>
      <c r="H1190" s="30"/>
      <c r="I1190" s="30"/>
      <c r="J1190" s="30"/>
      <c r="K1190" s="30"/>
      <c r="L1190" s="30"/>
      <c r="M1190" s="30"/>
      <c r="N1190" s="30"/>
      <c r="O1190" s="30"/>
      <c r="P1190" s="30"/>
      <c r="Q1190" s="30"/>
      <c r="R1190" s="30"/>
      <c r="S1190" s="30"/>
      <c r="T1190" s="30"/>
      <c r="U1190" s="30"/>
      <c r="V1190" s="30"/>
      <c r="W1190" s="30"/>
      <c r="X1190" s="32"/>
    </row>
    <row r="1191" spans="1:24" x14ac:dyDescent="0.2">
      <c r="A1191" s="34"/>
      <c r="B1191" s="34"/>
      <c r="C1191" s="34"/>
      <c r="D1191" s="30"/>
      <c r="E1191" s="30"/>
      <c r="F1191" s="30"/>
      <c r="G1191" s="30"/>
      <c r="H1191" s="30"/>
      <c r="I1191" s="30"/>
      <c r="J1191" s="30"/>
      <c r="K1191" s="30"/>
      <c r="L1191" s="30"/>
      <c r="M1191" s="30"/>
      <c r="N1191" s="30"/>
      <c r="O1191" s="30"/>
      <c r="P1191" s="30"/>
      <c r="Q1191" s="30"/>
      <c r="R1191" s="30"/>
      <c r="S1191" s="30"/>
      <c r="T1191" s="30"/>
      <c r="U1191" s="30"/>
      <c r="V1191" s="30"/>
      <c r="W1191" s="30"/>
      <c r="X1191" s="32"/>
    </row>
    <row r="1192" spans="1:24" x14ac:dyDescent="0.2">
      <c r="A1192" s="34"/>
      <c r="B1192" s="34"/>
      <c r="C1192" s="34"/>
      <c r="D1192" s="30"/>
      <c r="E1192" s="30"/>
      <c r="F1192" s="30"/>
      <c r="G1192" s="30"/>
      <c r="H1192" s="30"/>
      <c r="I1192" s="30"/>
      <c r="J1192" s="30"/>
      <c r="K1192" s="30"/>
      <c r="L1192" s="30"/>
      <c r="M1192" s="30"/>
      <c r="N1192" s="30"/>
      <c r="O1192" s="30"/>
      <c r="P1192" s="30"/>
      <c r="Q1192" s="30"/>
      <c r="R1192" s="30"/>
      <c r="S1192" s="30"/>
      <c r="T1192" s="30"/>
      <c r="U1192" s="30"/>
      <c r="V1192" s="30"/>
      <c r="W1192" s="30"/>
      <c r="X1192" s="32"/>
    </row>
    <row r="1193" spans="1:24" x14ac:dyDescent="0.2">
      <c r="A1193" s="34"/>
      <c r="B1193" s="34"/>
      <c r="C1193" s="34"/>
      <c r="D1193" s="30"/>
      <c r="E1193" s="30"/>
      <c r="F1193" s="30"/>
      <c r="G1193" s="30"/>
      <c r="H1193" s="30"/>
      <c r="I1193" s="30"/>
      <c r="J1193" s="30"/>
      <c r="K1193" s="30"/>
      <c r="L1193" s="30"/>
      <c r="M1193" s="30"/>
      <c r="N1193" s="30"/>
      <c r="O1193" s="30"/>
      <c r="P1193" s="30"/>
      <c r="Q1193" s="30"/>
      <c r="R1193" s="30"/>
      <c r="S1193" s="30"/>
      <c r="T1193" s="30"/>
      <c r="U1193" s="30"/>
      <c r="V1193" s="30"/>
      <c r="W1193" s="30"/>
      <c r="X1193" s="32"/>
    </row>
    <row r="1194" spans="1:24" x14ac:dyDescent="0.2">
      <c r="A1194" s="34"/>
      <c r="B1194" s="34"/>
      <c r="C1194" s="34"/>
      <c r="D1194" s="30"/>
      <c r="E1194" s="30"/>
      <c r="F1194" s="30"/>
      <c r="G1194" s="30"/>
      <c r="H1194" s="30"/>
      <c r="I1194" s="30"/>
      <c r="J1194" s="30"/>
      <c r="K1194" s="30"/>
      <c r="L1194" s="30"/>
      <c r="M1194" s="30"/>
      <c r="N1194" s="30"/>
      <c r="O1194" s="30"/>
      <c r="P1194" s="30"/>
      <c r="Q1194" s="30"/>
      <c r="R1194" s="30"/>
      <c r="S1194" s="30"/>
      <c r="T1194" s="30"/>
      <c r="U1194" s="30"/>
      <c r="V1194" s="30"/>
      <c r="W1194" s="30"/>
      <c r="X1194" s="32"/>
    </row>
    <row r="1195" spans="1:24" x14ac:dyDescent="0.2">
      <c r="A1195" s="34"/>
      <c r="B1195" s="34"/>
      <c r="C1195" s="34"/>
      <c r="D1195" s="30"/>
      <c r="E1195" s="30"/>
      <c r="F1195" s="30"/>
      <c r="G1195" s="30"/>
      <c r="H1195" s="30"/>
      <c r="I1195" s="30"/>
      <c r="J1195" s="30"/>
      <c r="K1195" s="30"/>
      <c r="L1195" s="30"/>
      <c r="M1195" s="30"/>
      <c r="N1195" s="30"/>
      <c r="O1195" s="30"/>
      <c r="P1195" s="30"/>
      <c r="Q1195" s="30"/>
      <c r="R1195" s="30"/>
      <c r="S1195" s="30"/>
      <c r="T1195" s="30"/>
      <c r="U1195" s="30"/>
      <c r="V1195" s="30"/>
      <c r="W1195" s="30"/>
      <c r="X1195" s="32"/>
    </row>
    <row r="1196" spans="1:24" x14ac:dyDescent="0.2">
      <c r="A1196" s="34"/>
      <c r="B1196" s="34"/>
      <c r="C1196" s="34"/>
      <c r="D1196" s="30"/>
      <c r="E1196" s="30"/>
      <c r="F1196" s="30"/>
      <c r="G1196" s="30"/>
      <c r="H1196" s="30"/>
      <c r="I1196" s="30"/>
      <c r="J1196" s="30"/>
      <c r="K1196" s="30"/>
      <c r="L1196" s="30"/>
      <c r="M1196" s="30"/>
      <c r="N1196" s="30"/>
      <c r="O1196" s="30"/>
      <c r="P1196" s="30"/>
      <c r="Q1196" s="30"/>
      <c r="R1196" s="30"/>
      <c r="S1196" s="30"/>
      <c r="T1196" s="30"/>
      <c r="U1196" s="30"/>
      <c r="V1196" s="30"/>
      <c r="W1196" s="30"/>
      <c r="X1196" s="32"/>
    </row>
    <row r="1197" spans="1:24" x14ac:dyDescent="0.2">
      <c r="A1197" s="34"/>
      <c r="B1197" s="34"/>
      <c r="C1197" s="34"/>
      <c r="D1197" s="30"/>
      <c r="E1197" s="30"/>
      <c r="F1197" s="30"/>
      <c r="G1197" s="30"/>
      <c r="H1197" s="30"/>
      <c r="I1197" s="30"/>
      <c r="J1197" s="30"/>
      <c r="K1197" s="30"/>
      <c r="L1197" s="30"/>
      <c r="M1197" s="30"/>
      <c r="N1197" s="30"/>
      <c r="O1197" s="30"/>
      <c r="P1197" s="30"/>
      <c r="Q1197" s="30"/>
      <c r="R1197" s="30"/>
      <c r="S1197" s="30"/>
      <c r="T1197" s="30"/>
      <c r="U1197" s="30"/>
      <c r="V1197" s="30"/>
      <c r="W1197" s="30"/>
      <c r="X1197" s="32"/>
    </row>
    <row r="1198" spans="1:24" x14ac:dyDescent="0.2">
      <c r="A1198" s="34"/>
      <c r="B1198" s="34"/>
      <c r="C1198" s="34"/>
      <c r="D1198" s="30"/>
      <c r="E1198" s="30"/>
      <c r="F1198" s="30"/>
      <c r="G1198" s="30"/>
      <c r="H1198" s="30"/>
      <c r="I1198" s="30"/>
      <c r="J1198" s="30"/>
      <c r="K1198" s="30"/>
      <c r="L1198" s="30"/>
      <c r="M1198" s="30"/>
      <c r="N1198" s="30"/>
      <c r="O1198" s="30"/>
      <c r="P1198" s="30"/>
      <c r="Q1198" s="30"/>
      <c r="R1198" s="30"/>
      <c r="S1198" s="30"/>
      <c r="T1198" s="30"/>
      <c r="U1198" s="30"/>
      <c r="V1198" s="30"/>
      <c r="W1198" s="30"/>
      <c r="X1198" s="32"/>
    </row>
    <row r="1199" spans="1:24" x14ac:dyDescent="0.2">
      <c r="A1199" s="34"/>
      <c r="B1199" s="34"/>
      <c r="C1199" s="34"/>
      <c r="D1199" s="30"/>
      <c r="E1199" s="30"/>
      <c r="F1199" s="30"/>
      <c r="G1199" s="30"/>
      <c r="H1199" s="30"/>
      <c r="I1199" s="30"/>
      <c r="J1199" s="30"/>
      <c r="K1199" s="30"/>
      <c r="L1199" s="30"/>
      <c r="M1199" s="30"/>
      <c r="N1199" s="30"/>
      <c r="O1199" s="30"/>
      <c r="P1199" s="30"/>
      <c r="Q1199" s="30"/>
      <c r="R1199" s="30"/>
      <c r="S1199" s="30"/>
      <c r="T1199" s="30"/>
      <c r="U1199" s="30"/>
      <c r="V1199" s="30"/>
      <c r="W1199" s="30"/>
      <c r="X1199" s="32"/>
    </row>
    <row r="1200" spans="1:24" x14ac:dyDescent="0.2">
      <c r="A1200" s="34"/>
      <c r="B1200" s="34"/>
      <c r="C1200" s="34"/>
      <c r="D1200" s="30"/>
      <c r="E1200" s="30"/>
      <c r="F1200" s="30"/>
      <c r="G1200" s="30"/>
      <c r="H1200" s="30"/>
      <c r="I1200" s="30"/>
      <c r="J1200" s="30"/>
      <c r="K1200" s="30"/>
      <c r="L1200" s="30"/>
      <c r="M1200" s="30"/>
      <c r="N1200" s="30"/>
      <c r="O1200" s="30"/>
      <c r="P1200" s="30"/>
      <c r="Q1200" s="30"/>
      <c r="R1200" s="30"/>
      <c r="S1200" s="30"/>
      <c r="T1200" s="30"/>
      <c r="U1200" s="30"/>
      <c r="V1200" s="30"/>
      <c r="W1200" s="30"/>
      <c r="X1200" s="32"/>
    </row>
    <row r="1201" spans="1:24" x14ac:dyDescent="0.2">
      <c r="A1201" s="34"/>
      <c r="B1201" s="34"/>
      <c r="C1201" s="34"/>
      <c r="D1201" s="30"/>
      <c r="E1201" s="30"/>
      <c r="F1201" s="30"/>
      <c r="G1201" s="30"/>
      <c r="H1201" s="30"/>
      <c r="I1201" s="30"/>
      <c r="J1201" s="30"/>
      <c r="K1201" s="30"/>
      <c r="L1201" s="30"/>
      <c r="M1201" s="30"/>
      <c r="N1201" s="30"/>
      <c r="O1201" s="30"/>
      <c r="P1201" s="30"/>
      <c r="Q1201" s="30"/>
      <c r="R1201" s="30"/>
      <c r="S1201" s="30"/>
      <c r="T1201" s="30"/>
      <c r="U1201" s="30"/>
      <c r="V1201" s="30"/>
      <c r="W1201" s="30"/>
      <c r="X1201" s="32"/>
    </row>
    <row r="1202" spans="1:24" x14ac:dyDescent="0.2">
      <c r="A1202" s="34"/>
      <c r="B1202" s="34"/>
      <c r="C1202" s="34"/>
      <c r="D1202" s="30"/>
      <c r="E1202" s="30"/>
      <c r="F1202" s="30"/>
      <c r="G1202" s="30"/>
      <c r="H1202" s="30"/>
      <c r="I1202" s="30"/>
      <c r="J1202" s="30"/>
      <c r="K1202" s="30"/>
      <c r="L1202" s="30"/>
      <c r="M1202" s="30"/>
      <c r="N1202" s="30"/>
      <c r="O1202" s="30"/>
      <c r="P1202" s="30"/>
      <c r="Q1202" s="30"/>
      <c r="R1202" s="30"/>
      <c r="S1202" s="30"/>
      <c r="T1202" s="30"/>
      <c r="U1202" s="30"/>
      <c r="V1202" s="30"/>
      <c r="W1202" s="30"/>
      <c r="X1202" s="32"/>
    </row>
    <row r="1203" spans="1:24" x14ac:dyDescent="0.2">
      <c r="A1203" s="34"/>
      <c r="B1203" s="34"/>
      <c r="C1203" s="34"/>
      <c r="D1203" s="30"/>
      <c r="E1203" s="30"/>
      <c r="F1203" s="30"/>
      <c r="G1203" s="30"/>
      <c r="H1203" s="30"/>
      <c r="I1203" s="30"/>
      <c r="J1203" s="30"/>
      <c r="K1203" s="30"/>
      <c r="L1203" s="30"/>
      <c r="M1203" s="30"/>
      <c r="N1203" s="30"/>
      <c r="O1203" s="30"/>
      <c r="P1203" s="30"/>
      <c r="Q1203" s="30"/>
      <c r="R1203" s="30"/>
      <c r="S1203" s="30"/>
      <c r="T1203" s="30"/>
      <c r="U1203" s="30"/>
      <c r="V1203" s="30"/>
      <c r="W1203" s="30"/>
      <c r="X1203" s="32"/>
    </row>
    <row r="1204" spans="1:24" x14ac:dyDescent="0.2">
      <c r="A1204" s="34"/>
      <c r="B1204" s="34"/>
      <c r="C1204" s="34"/>
      <c r="D1204" s="30"/>
      <c r="E1204" s="30"/>
      <c r="F1204" s="30"/>
      <c r="G1204" s="30"/>
      <c r="H1204" s="30"/>
      <c r="I1204" s="30"/>
      <c r="J1204" s="30"/>
      <c r="K1204" s="30"/>
      <c r="L1204" s="30"/>
      <c r="M1204" s="30"/>
      <c r="N1204" s="30"/>
      <c r="O1204" s="30"/>
      <c r="P1204" s="30"/>
      <c r="Q1204" s="30"/>
      <c r="R1204" s="30"/>
      <c r="S1204" s="30"/>
      <c r="T1204" s="30"/>
      <c r="U1204" s="30"/>
      <c r="V1204" s="30"/>
      <c r="W1204" s="30"/>
      <c r="X1204" s="32"/>
    </row>
    <row r="1205" spans="1:24" x14ac:dyDescent="0.2">
      <c r="A1205" s="34"/>
      <c r="B1205" s="34"/>
      <c r="C1205" s="34"/>
      <c r="D1205" s="30"/>
      <c r="E1205" s="30"/>
      <c r="F1205" s="30"/>
      <c r="G1205" s="30"/>
      <c r="H1205" s="30"/>
      <c r="I1205" s="30"/>
      <c r="J1205" s="30"/>
      <c r="K1205" s="30"/>
      <c r="L1205" s="30"/>
      <c r="M1205" s="30"/>
      <c r="N1205" s="30"/>
      <c r="O1205" s="30"/>
      <c r="P1205" s="30"/>
      <c r="Q1205" s="30"/>
      <c r="R1205" s="30"/>
      <c r="S1205" s="30"/>
      <c r="T1205" s="30"/>
      <c r="U1205" s="30"/>
      <c r="V1205" s="30"/>
      <c r="W1205" s="30"/>
      <c r="X1205" s="32"/>
    </row>
    <row r="1206" spans="1:24" x14ac:dyDescent="0.2">
      <c r="A1206" s="34"/>
      <c r="B1206" s="34"/>
      <c r="C1206" s="34"/>
      <c r="D1206" s="30"/>
      <c r="E1206" s="30"/>
      <c r="F1206" s="30"/>
      <c r="G1206" s="30"/>
      <c r="H1206" s="30"/>
      <c r="I1206" s="30"/>
      <c r="J1206" s="30"/>
      <c r="K1206" s="30"/>
      <c r="L1206" s="30"/>
      <c r="M1206" s="30"/>
      <c r="N1206" s="30"/>
      <c r="O1206" s="30"/>
      <c r="P1206" s="30"/>
      <c r="Q1206" s="30"/>
      <c r="R1206" s="30"/>
      <c r="S1206" s="30"/>
      <c r="T1206" s="30"/>
      <c r="U1206" s="30"/>
      <c r="V1206" s="30"/>
      <c r="W1206" s="30"/>
      <c r="X1206" s="32"/>
    </row>
    <row r="1207" spans="1:24" x14ac:dyDescent="0.2">
      <c r="A1207" s="34"/>
      <c r="B1207" s="34"/>
      <c r="C1207" s="34"/>
      <c r="D1207" s="30"/>
      <c r="E1207" s="30"/>
      <c r="F1207" s="30"/>
      <c r="G1207" s="30"/>
      <c r="H1207" s="30"/>
      <c r="I1207" s="30"/>
      <c r="J1207" s="30"/>
      <c r="K1207" s="30"/>
      <c r="L1207" s="30"/>
      <c r="M1207" s="30"/>
      <c r="N1207" s="30"/>
      <c r="O1207" s="30"/>
      <c r="P1207" s="30"/>
      <c r="Q1207" s="30"/>
      <c r="R1207" s="30"/>
      <c r="S1207" s="30"/>
      <c r="T1207" s="30"/>
      <c r="U1207" s="30"/>
      <c r="V1207" s="30"/>
      <c r="W1207" s="30"/>
      <c r="X1207" s="32"/>
    </row>
    <row r="1208" spans="1:24" x14ac:dyDescent="0.2">
      <c r="A1208" s="34"/>
      <c r="B1208" s="34"/>
      <c r="C1208" s="34"/>
      <c r="D1208" s="30"/>
      <c r="E1208" s="30"/>
      <c r="F1208" s="30"/>
      <c r="G1208" s="30"/>
      <c r="H1208" s="30"/>
      <c r="I1208" s="30"/>
      <c r="J1208" s="30"/>
      <c r="K1208" s="30"/>
      <c r="L1208" s="30"/>
      <c r="M1208" s="30"/>
      <c r="N1208" s="30"/>
      <c r="O1208" s="30"/>
      <c r="P1208" s="30"/>
      <c r="Q1208" s="30"/>
      <c r="R1208" s="30"/>
      <c r="S1208" s="30"/>
      <c r="T1208" s="30"/>
      <c r="U1208" s="30"/>
      <c r="V1208" s="30"/>
      <c r="W1208" s="30"/>
      <c r="X1208" s="32"/>
    </row>
    <row r="1209" spans="1:24" x14ac:dyDescent="0.2">
      <c r="A1209" s="34"/>
      <c r="B1209" s="34"/>
      <c r="C1209" s="34"/>
      <c r="D1209" s="30"/>
      <c r="E1209" s="30"/>
      <c r="F1209" s="30"/>
      <c r="G1209" s="30"/>
      <c r="H1209" s="30"/>
      <c r="I1209" s="30"/>
      <c r="J1209" s="30"/>
      <c r="K1209" s="30"/>
      <c r="L1209" s="30"/>
      <c r="M1209" s="30"/>
      <c r="N1209" s="30"/>
      <c r="O1209" s="30"/>
      <c r="P1209" s="30"/>
      <c r="Q1209" s="30"/>
      <c r="R1209" s="30"/>
      <c r="S1209" s="30"/>
      <c r="T1209" s="30"/>
      <c r="U1209" s="30"/>
      <c r="V1209" s="30"/>
      <c r="W1209" s="30"/>
      <c r="X1209" s="32"/>
    </row>
    <row r="1210" spans="1:24" x14ac:dyDescent="0.2">
      <c r="A1210" s="34"/>
      <c r="B1210" s="34"/>
      <c r="C1210" s="34"/>
      <c r="D1210" s="30"/>
      <c r="E1210" s="30"/>
      <c r="F1210" s="30"/>
      <c r="G1210" s="30"/>
      <c r="H1210" s="30"/>
      <c r="I1210" s="30"/>
      <c r="J1210" s="30"/>
      <c r="K1210" s="30"/>
      <c r="L1210" s="30"/>
      <c r="M1210" s="30"/>
      <c r="N1210" s="30"/>
      <c r="O1210" s="30"/>
      <c r="P1210" s="30"/>
      <c r="Q1210" s="30"/>
      <c r="R1210" s="30"/>
      <c r="S1210" s="30"/>
      <c r="T1210" s="30"/>
      <c r="U1210" s="30"/>
      <c r="V1210" s="30"/>
      <c r="W1210" s="30"/>
      <c r="X1210" s="32"/>
    </row>
    <row r="1211" spans="1:24" x14ac:dyDescent="0.2">
      <c r="A1211" s="34"/>
      <c r="B1211" s="34"/>
      <c r="C1211" s="34"/>
      <c r="D1211" s="30"/>
      <c r="E1211" s="30"/>
      <c r="F1211" s="30"/>
      <c r="G1211" s="30"/>
      <c r="H1211" s="30"/>
      <c r="I1211" s="30"/>
      <c r="J1211" s="30"/>
      <c r="K1211" s="30"/>
      <c r="L1211" s="30"/>
      <c r="M1211" s="30"/>
      <c r="N1211" s="30"/>
      <c r="O1211" s="30"/>
      <c r="P1211" s="30"/>
      <c r="Q1211" s="30"/>
      <c r="R1211" s="30"/>
      <c r="S1211" s="30"/>
      <c r="T1211" s="30"/>
      <c r="U1211" s="30"/>
      <c r="V1211" s="30"/>
      <c r="W1211" s="30"/>
      <c r="X1211" s="32"/>
    </row>
    <row r="1212" spans="1:24" x14ac:dyDescent="0.2">
      <c r="A1212" s="34"/>
      <c r="B1212" s="34"/>
      <c r="C1212" s="34"/>
      <c r="D1212" s="30"/>
      <c r="E1212" s="30"/>
      <c r="F1212" s="30"/>
      <c r="G1212" s="30"/>
      <c r="H1212" s="30"/>
      <c r="I1212" s="30"/>
      <c r="J1212" s="30"/>
      <c r="K1212" s="30"/>
      <c r="L1212" s="30"/>
      <c r="M1212" s="30"/>
      <c r="N1212" s="30"/>
      <c r="O1212" s="30"/>
      <c r="P1212" s="30"/>
      <c r="Q1212" s="30"/>
      <c r="R1212" s="30"/>
      <c r="S1212" s="30"/>
      <c r="T1212" s="30"/>
      <c r="U1212" s="30"/>
      <c r="V1212" s="30"/>
      <c r="W1212" s="30"/>
      <c r="X1212" s="32"/>
    </row>
    <row r="1213" spans="1:24" x14ac:dyDescent="0.2">
      <c r="A1213" s="34"/>
      <c r="B1213" s="34"/>
      <c r="C1213" s="34"/>
      <c r="D1213" s="30"/>
      <c r="E1213" s="30"/>
      <c r="F1213" s="30"/>
      <c r="G1213" s="30"/>
      <c r="H1213" s="30"/>
      <c r="I1213" s="30"/>
      <c r="J1213" s="30"/>
      <c r="K1213" s="30"/>
      <c r="L1213" s="30"/>
      <c r="M1213" s="30"/>
      <c r="N1213" s="30"/>
      <c r="O1213" s="30"/>
      <c r="P1213" s="30"/>
      <c r="Q1213" s="30"/>
      <c r="R1213" s="30"/>
      <c r="S1213" s="30"/>
      <c r="T1213" s="30"/>
      <c r="U1213" s="30"/>
      <c r="V1213" s="30"/>
      <c r="W1213" s="30"/>
      <c r="X1213" s="32"/>
    </row>
    <row r="1214" spans="1:24" x14ac:dyDescent="0.2">
      <c r="A1214" s="34"/>
      <c r="B1214" s="34"/>
      <c r="C1214" s="34"/>
      <c r="D1214" s="30"/>
      <c r="E1214" s="30"/>
      <c r="F1214" s="30"/>
      <c r="G1214" s="30"/>
      <c r="H1214" s="30"/>
      <c r="I1214" s="30"/>
      <c r="J1214" s="30"/>
      <c r="K1214" s="30"/>
      <c r="L1214" s="30"/>
      <c r="M1214" s="30"/>
      <c r="N1214" s="30"/>
      <c r="O1214" s="30"/>
      <c r="P1214" s="30"/>
      <c r="Q1214" s="30"/>
      <c r="R1214" s="30"/>
      <c r="S1214" s="30"/>
      <c r="T1214" s="30"/>
      <c r="U1214" s="30"/>
      <c r="V1214" s="30"/>
      <c r="W1214" s="30"/>
      <c r="X1214" s="32"/>
    </row>
    <row r="1215" spans="1:24" x14ac:dyDescent="0.2">
      <c r="A1215" s="34"/>
      <c r="B1215" s="34"/>
      <c r="C1215" s="34"/>
      <c r="D1215" s="30"/>
      <c r="E1215" s="30"/>
      <c r="F1215" s="30"/>
      <c r="G1215" s="30"/>
      <c r="H1215" s="30"/>
      <c r="I1215" s="30"/>
      <c r="J1215" s="30"/>
      <c r="K1215" s="30"/>
      <c r="L1215" s="30"/>
      <c r="M1215" s="30"/>
      <c r="N1215" s="30"/>
      <c r="O1215" s="30"/>
      <c r="P1215" s="30"/>
      <c r="Q1215" s="30"/>
      <c r="R1215" s="30"/>
      <c r="S1215" s="30"/>
      <c r="T1215" s="30"/>
      <c r="U1215" s="30"/>
      <c r="V1215" s="30"/>
      <c r="W1215" s="30"/>
      <c r="X1215" s="32"/>
    </row>
    <row r="1216" spans="1:24" x14ac:dyDescent="0.2">
      <c r="A1216" s="34"/>
      <c r="B1216" s="34"/>
      <c r="C1216" s="34"/>
      <c r="D1216" s="30"/>
      <c r="E1216" s="30"/>
      <c r="F1216" s="30"/>
      <c r="G1216" s="30"/>
      <c r="H1216" s="30"/>
      <c r="I1216" s="30"/>
      <c r="J1216" s="30"/>
      <c r="K1216" s="30"/>
      <c r="L1216" s="30"/>
      <c r="M1216" s="30"/>
      <c r="N1216" s="30"/>
      <c r="O1216" s="30"/>
      <c r="P1216" s="30"/>
      <c r="Q1216" s="30"/>
      <c r="R1216" s="30"/>
      <c r="S1216" s="30"/>
      <c r="T1216" s="30"/>
      <c r="U1216" s="30"/>
      <c r="V1216" s="30"/>
      <c r="W1216" s="30"/>
      <c r="X1216" s="32"/>
    </row>
    <row r="1217" spans="1:24" x14ac:dyDescent="0.2">
      <c r="A1217" s="34"/>
      <c r="B1217" s="34"/>
      <c r="C1217" s="34"/>
      <c r="D1217" s="30"/>
      <c r="E1217" s="30"/>
      <c r="F1217" s="30"/>
      <c r="G1217" s="30"/>
      <c r="H1217" s="30"/>
      <c r="I1217" s="30"/>
      <c r="J1217" s="30"/>
      <c r="K1217" s="30"/>
      <c r="L1217" s="30"/>
      <c r="M1217" s="30"/>
      <c r="N1217" s="30"/>
      <c r="O1217" s="30"/>
      <c r="P1217" s="30"/>
      <c r="Q1217" s="30"/>
      <c r="R1217" s="30"/>
      <c r="S1217" s="30"/>
      <c r="T1217" s="30"/>
      <c r="U1217" s="30"/>
      <c r="V1217" s="30"/>
      <c r="W1217" s="30"/>
      <c r="X1217" s="32"/>
    </row>
    <row r="1218" spans="1:24" x14ac:dyDescent="0.2">
      <c r="A1218" s="34"/>
      <c r="B1218" s="34"/>
      <c r="C1218" s="34"/>
      <c r="D1218" s="30"/>
      <c r="E1218" s="30"/>
      <c r="F1218" s="30"/>
      <c r="G1218" s="30"/>
      <c r="H1218" s="30"/>
      <c r="I1218" s="30"/>
      <c r="J1218" s="30"/>
      <c r="K1218" s="30"/>
      <c r="L1218" s="30"/>
      <c r="M1218" s="30"/>
      <c r="N1218" s="30"/>
      <c r="O1218" s="30"/>
      <c r="P1218" s="30"/>
      <c r="Q1218" s="30"/>
      <c r="R1218" s="30"/>
      <c r="S1218" s="30"/>
      <c r="T1218" s="30"/>
      <c r="U1218" s="30"/>
      <c r="V1218" s="30"/>
      <c r="W1218" s="30"/>
      <c r="X1218" s="32"/>
    </row>
    <row r="1219" spans="1:24" x14ac:dyDescent="0.2">
      <c r="A1219" s="34"/>
      <c r="B1219" s="34"/>
      <c r="C1219" s="34"/>
      <c r="D1219" s="30"/>
      <c r="E1219" s="30"/>
      <c r="F1219" s="30"/>
      <c r="G1219" s="30"/>
      <c r="H1219" s="30"/>
      <c r="I1219" s="30"/>
      <c r="J1219" s="30"/>
      <c r="K1219" s="30"/>
      <c r="L1219" s="30"/>
      <c r="M1219" s="30"/>
      <c r="N1219" s="30"/>
      <c r="O1219" s="30"/>
      <c r="P1219" s="30"/>
      <c r="Q1219" s="30"/>
      <c r="R1219" s="30"/>
      <c r="S1219" s="30"/>
      <c r="T1219" s="30"/>
      <c r="U1219" s="30"/>
      <c r="V1219" s="30"/>
      <c r="W1219" s="30"/>
      <c r="X1219" s="32"/>
    </row>
    <row r="1220" spans="1:24" x14ac:dyDescent="0.2">
      <c r="A1220" s="34"/>
      <c r="B1220" s="34"/>
      <c r="C1220" s="34"/>
      <c r="D1220" s="30"/>
      <c r="E1220" s="30"/>
      <c r="F1220" s="30"/>
      <c r="G1220" s="30"/>
      <c r="H1220" s="30"/>
      <c r="I1220" s="30"/>
      <c r="J1220" s="30"/>
      <c r="K1220" s="30"/>
      <c r="L1220" s="30"/>
      <c r="M1220" s="30"/>
      <c r="N1220" s="30"/>
      <c r="O1220" s="30"/>
      <c r="P1220" s="30"/>
      <c r="Q1220" s="30"/>
      <c r="R1220" s="30"/>
      <c r="S1220" s="30"/>
      <c r="T1220" s="30"/>
      <c r="U1220" s="30"/>
      <c r="V1220" s="30"/>
      <c r="W1220" s="30"/>
      <c r="X1220" s="32"/>
    </row>
    <row r="1221" spans="1:24" x14ac:dyDescent="0.2">
      <c r="A1221" s="34"/>
      <c r="B1221" s="34"/>
      <c r="C1221" s="34"/>
      <c r="D1221" s="30"/>
      <c r="E1221" s="30"/>
      <c r="F1221" s="30"/>
      <c r="G1221" s="30"/>
      <c r="H1221" s="30"/>
      <c r="I1221" s="30"/>
      <c r="J1221" s="30"/>
      <c r="K1221" s="30"/>
      <c r="L1221" s="30"/>
      <c r="M1221" s="30"/>
      <c r="N1221" s="30"/>
      <c r="O1221" s="30"/>
      <c r="P1221" s="30"/>
      <c r="Q1221" s="30"/>
      <c r="R1221" s="30"/>
      <c r="S1221" s="30"/>
      <c r="T1221" s="30"/>
      <c r="U1221" s="30"/>
      <c r="V1221" s="30"/>
      <c r="W1221" s="30"/>
      <c r="X1221" s="32"/>
    </row>
    <row r="1222" spans="1:24" x14ac:dyDescent="0.2">
      <c r="A1222" s="34"/>
      <c r="B1222" s="34"/>
      <c r="C1222" s="34"/>
      <c r="D1222" s="30"/>
      <c r="E1222" s="30"/>
      <c r="F1222" s="30"/>
      <c r="G1222" s="30"/>
      <c r="H1222" s="30"/>
      <c r="I1222" s="30"/>
      <c r="J1222" s="30"/>
      <c r="K1222" s="30"/>
      <c r="L1222" s="30"/>
      <c r="M1222" s="30"/>
      <c r="N1222" s="30"/>
      <c r="O1222" s="30"/>
      <c r="P1222" s="30"/>
      <c r="Q1222" s="30"/>
      <c r="R1222" s="30"/>
      <c r="S1222" s="30"/>
      <c r="T1222" s="30"/>
      <c r="U1222" s="30"/>
      <c r="V1222" s="30"/>
      <c r="W1222" s="30"/>
      <c r="X1222" s="32"/>
    </row>
    <row r="1223" spans="1:24" x14ac:dyDescent="0.2">
      <c r="A1223" s="34"/>
      <c r="B1223" s="34"/>
      <c r="C1223" s="34"/>
      <c r="D1223" s="30"/>
      <c r="E1223" s="30"/>
      <c r="F1223" s="30"/>
      <c r="G1223" s="30"/>
      <c r="H1223" s="30"/>
      <c r="I1223" s="30"/>
      <c r="J1223" s="30"/>
      <c r="K1223" s="30"/>
      <c r="L1223" s="30"/>
      <c r="M1223" s="30"/>
      <c r="N1223" s="30"/>
      <c r="O1223" s="30"/>
      <c r="P1223" s="30"/>
      <c r="Q1223" s="30"/>
      <c r="R1223" s="30"/>
      <c r="S1223" s="30"/>
      <c r="T1223" s="30"/>
      <c r="U1223" s="30"/>
      <c r="V1223" s="30"/>
      <c r="W1223" s="30"/>
      <c r="X1223" s="32"/>
    </row>
    <row r="1224" spans="1:24" x14ac:dyDescent="0.2">
      <c r="A1224" s="34"/>
      <c r="B1224" s="34"/>
      <c r="C1224" s="34"/>
      <c r="D1224" s="30"/>
      <c r="E1224" s="30"/>
      <c r="F1224" s="30"/>
      <c r="G1224" s="30"/>
      <c r="H1224" s="30"/>
      <c r="I1224" s="30"/>
      <c r="J1224" s="30"/>
      <c r="K1224" s="30"/>
      <c r="L1224" s="30"/>
      <c r="M1224" s="30"/>
      <c r="N1224" s="30"/>
      <c r="O1224" s="30"/>
      <c r="P1224" s="30"/>
      <c r="Q1224" s="30"/>
      <c r="R1224" s="30"/>
      <c r="S1224" s="30"/>
      <c r="T1224" s="30"/>
      <c r="U1224" s="30"/>
      <c r="V1224" s="30"/>
      <c r="W1224" s="30"/>
      <c r="X1224" s="32"/>
    </row>
    <row r="1225" spans="1:24" x14ac:dyDescent="0.2">
      <c r="A1225" s="34"/>
      <c r="B1225" s="34"/>
      <c r="C1225" s="34"/>
      <c r="D1225" s="30"/>
      <c r="E1225" s="30"/>
      <c r="F1225" s="30"/>
      <c r="G1225" s="30"/>
      <c r="H1225" s="30"/>
      <c r="I1225" s="30"/>
      <c r="J1225" s="30"/>
      <c r="K1225" s="30"/>
      <c r="L1225" s="30"/>
      <c r="M1225" s="30"/>
      <c r="N1225" s="30"/>
      <c r="O1225" s="30"/>
      <c r="P1225" s="30"/>
      <c r="Q1225" s="30"/>
      <c r="R1225" s="30"/>
      <c r="S1225" s="30"/>
      <c r="T1225" s="30"/>
      <c r="U1225" s="30"/>
      <c r="V1225" s="30"/>
      <c r="W1225" s="30"/>
      <c r="X1225" s="32"/>
    </row>
    <row r="1226" spans="1:24" x14ac:dyDescent="0.2">
      <c r="A1226" s="34"/>
      <c r="B1226" s="34"/>
      <c r="C1226" s="34"/>
      <c r="D1226" s="30"/>
      <c r="E1226" s="30"/>
      <c r="F1226" s="30"/>
      <c r="G1226" s="30"/>
      <c r="H1226" s="30"/>
      <c r="I1226" s="30"/>
      <c r="J1226" s="30"/>
      <c r="K1226" s="30"/>
      <c r="L1226" s="30"/>
      <c r="M1226" s="30"/>
      <c r="N1226" s="30"/>
      <c r="O1226" s="30"/>
      <c r="P1226" s="30"/>
      <c r="Q1226" s="30"/>
      <c r="R1226" s="30"/>
      <c r="S1226" s="30"/>
      <c r="T1226" s="30"/>
      <c r="U1226" s="30"/>
      <c r="V1226" s="30"/>
      <c r="W1226" s="30"/>
      <c r="X1226" s="32"/>
    </row>
    <row r="1227" spans="1:24" x14ac:dyDescent="0.2">
      <c r="A1227" s="34"/>
      <c r="B1227" s="34"/>
      <c r="C1227" s="34"/>
      <c r="D1227" s="30"/>
      <c r="E1227" s="30"/>
      <c r="F1227" s="30"/>
      <c r="G1227" s="30"/>
      <c r="H1227" s="30"/>
      <c r="I1227" s="30"/>
      <c r="J1227" s="30"/>
      <c r="K1227" s="30"/>
      <c r="L1227" s="30"/>
      <c r="M1227" s="30"/>
      <c r="N1227" s="30"/>
      <c r="O1227" s="30"/>
      <c r="P1227" s="30"/>
      <c r="Q1227" s="30"/>
      <c r="R1227" s="30"/>
      <c r="S1227" s="30"/>
      <c r="T1227" s="30"/>
      <c r="U1227" s="30"/>
      <c r="V1227" s="30"/>
      <c r="W1227" s="30"/>
      <c r="X1227" s="32"/>
    </row>
    <row r="1228" spans="1:24" x14ac:dyDescent="0.2">
      <c r="A1228" s="34"/>
      <c r="B1228" s="34"/>
      <c r="C1228" s="34"/>
      <c r="D1228" s="30"/>
      <c r="E1228" s="30"/>
      <c r="F1228" s="30"/>
      <c r="G1228" s="30"/>
      <c r="H1228" s="30"/>
      <c r="I1228" s="30"/>
      <c r="J1228" s="30"/>
      <c r="K1228" s="30"/>
      <c r="L1228" s="30"/>
      <c r="M1228" s="30"/>
      <c r="N1228" s="30"/>
      <c r="O1228" s="30"/>
      <c r="P1228" s="30"/>
      <c r="Q1228" s="30"/>
      <c r="R1228" s="30"/>
      <c r="S1228" s="30"/>
      <c r="T1228" s="30"/>
      <c r="U1228" s="30"/>
      <c r="V1228" s="30"/>
      <c r="W1228" s="30"/>
      <c r="X1228" s="32"/>
    </row>
    <row r="1229" spans="1:24" x14ac:dyDescent="0.2">
      <c r="A1229" s="34"/>
      <c r="B1229" s="34"/>
      <c r="C1229" s="34"/>
      <c r="D1229" s="30"/>
      <c r="E1229" s="30"/>
      <c r="F1229" s="30"/>
      <c r="G1229" s="30"/>
      <c r="H1229" s="30"/>
      <c r="I1229" s="30"/>
      <c r="J1229" s="30"/>
      <c r="K1229" s="30"/>
      <c r="L1229" s="30"/>
      <c r="M1229" s="30"/>
      <c r="N1229" s="30"/>
      <c r="O1229" s="30"/>
      <c r="P1229" s="30"/>
      <c r="Q1229" s="30"/>
      <c r="R1229" s="30"/>
      <c r="S1229" s="30"/>
      <c r="T1229" s="30"/>
      <c r="U1229" s="30"/>
      <c r="V1229" s="30"/>
      <c r="W1229" s="30"/>
      <c r="X1229" s="32"/>
    </row>
    <row r="1230" spans="1:24" x14ac:dyDescent="0.2">
      <c r="A1230" s="34"/>
      <c r="B1230" s="34"/>
      <c r="C1230" s="34"/>
      <c r="D1230" s="30"/>
      <c r="E1230" s="30"/>
      <c r="F1230" s="30"/>
      <c r="G1230" s="30"/>
      <c r="H1230" s="30"/>
      <c r="I1230" s="30"/>
      <c r="J1230" s="30"/>
      <c r="K1230" s="30"/>
      <c r="L1230" s="30"/>
      <c r="M1230" s="30"/>
      <c r="N1230" s="30"/>
      <c r="O1230" s="30"/>
      <c r="P1230" s="30"/>
      <c r="Q1230" s="30"/>
      <c r="R1230" s="30"/>
      <c r="S1230" s="30"/>
      <c r="T1230" s="30"/>
      <c r="U1230" s="30"/>
      <c r="V1230" s="30"/>
      <c r="W1230" s="30"/>
      <c r="X1230" s="32"/>
    </row>
    <row r="1231" spans="1:24" x14ac:dyDescent="0.2">
      <c r="A1231" s="34"/>
      <c r="B1231" s="34"/>
      <c r="C1231" s="34"/>
      <c r="D1231" s="30"/>
      <c r="E1231" s="30"/>
      <c r="F1231" s="30"/>
      <c r="G1231" s="30"/>
      <c r="H1231" s="30"/>
      <c r="I1231" s="30"/>
      <c r="J1231" s="30"/>
      <c r="K1231" s="30"/>
      <c r="L1231" s="30"/>
      <c r="M1231" s="30"/>
      <c r="N1231" s="30"/>
      <c r="O1231" s="30"/>
      <c r="P1231" s="30"/>
      <c r="Q1231" s="30"/>
      <c r="R1231" s="30"/>
      <c r="S1231" s="30"/>
      <c r="T1231" s="30"/>
      <c r="U1231" s="30"/>
      <c r="V1231" s="30"/>
      <c r="W1231" s="30"/>
      <c r="X1231" s="32"/>
    </row>
    <row r="1232" spans="1:24" x14ac:dyDescent="0.2">
      <c r="A1232" s="34"/>
      <c r="B1232" s="34"/>
      <c r="C1232" s="34"/>
      <c r="D1232" s="30"/>
      <c r="E1232" s="30"/>
      <c r="F1232" s="30"/>
      <c r="G1232" s="30"/>
      <c r="H1232" s="30"/>
      <c r="I1232" s="30"/>
      <c r="J1232" s="30"/>
      <c r="K1232" s="30"/>
      <c r="L1232" s="30"/>
      <c r="M1232" s="30"/>
      <c r="N1232" s="30"/>
      <c r="O1232" s="30"/>
      <c r="P1232" s="30"/>
      <c r="Q1232" s="30"/>
      <c r="R1232" s="30"/>
      <c r="S1232" s="30"/>
      <c r="T1232" s="30"/>
      <c r="U1232" s="30"/>
      <c r="V1232" s="30"/>
      <c r="W1232" s="30"/>
      <c r="X1232" s="32"/>
    </row>
    <row r="1233" spans="1:24" x14ac:dyDescent="0.2">
      <c r="A1233" s="34"/>
      <c r="B1233" s="34"/>
      <c r="C1233" s="34"/>
      <c r="D1233" s="30"/>
      <c r="E1233" s="30"/>
      <c r="F1233" s="30"/>
      <c r="G1233" s="30"/>
      <c r="H1233" s="30"/>
      <c r="I1233" s="30"/>
      <c r="J1233" s="30"/>
      <c r="K1233" s="30"/>
      <c r="L1233" s="30"/>
      <c r="M1233" s="30"/>
      <c r="N1233" s="30"/>
      <c r="O1233" s="30"/>
      <c r="P1233" s="30"/>
      <c r="Q1233" s="30"/>
      <c r="R1233" s="30"/>
      <c r="S1233" s="30"/>
      <c r="T1233" s="30"/>
      <c r="U1233" s="30"/>
      <c r="V1233" s="30"/>
      <c r="W1233" s="30"/>
      <c r="X1233" s="32"/>
    </row>
    <row r="1234" spans="1:24" x14ac:dyDescent="0.2">
      <c r="A1234" s="34"/>
      <c r="B1234" s="34"/>
      <c r="C1234" s="34"/>
      <c r="D1234" s="30"/>
      <c r="E1234" s="30"/>
      <c r="F1234" s="30"/>
      <c r="G1234" s="30"/>
      <c r="H1234" s="30"/>
      <c r="I1234" s="30"/>
      <c r="J1234" s="30"/>
      <c r="K1234" s="30"/>
      <c r="L1234" s="30"/>
      <c r="M1234" s="30"/>
      <c r="N1234" s="30"/>
      <c r="O1234" s="30"/>
      <c r="P1234" s="30"/>
      <c r="Q1234" s="30"/>
      <c r="R1234" s="30"/>
      <c r="S1234" s="30"/>
      <c r="T1234" s="30"/>
      <c r="U1234" s="30"/>
      <c r="V1234" s="30"/>
      <c r="W1234" s="30"/>
      <c r="X1234" s="32"/>
    </row>
    <row r="1235" spans="1:24" x14ac:dyDescent="0.2">
      <c r="A1235" s="34"/>
      <c r="B1235" s="34"/>
      <c r="C1235" s="34"/>
      <c r="D1235" s="30"/>
      <c r="E1235" s="30"/>
      <c r="F1235" s="30"/>
      <c r="G1235" s="30"/>
      <c r="H1235" s="30"/>
      <c r="I1235" s="30"/>
      <c r="J1235" s="30"/>
      <c r="K1235" s="30"/>
      <c r="L1235" s="30"/>
      <c r="M1235" s="30"/>
      <c r="N1235" s="30"/>
      <c r="O1235" s="30"/>
      <c r="P1235" s="30"/>
      <c r="Q1235" s="30"/>
      <c r="R1235" s="30"/>
      <c r="S1235" s="30"/>
      <c r="T1235" s="30"/>
      <c r="U1235" s="30"/>
      <c r="V1235" s="30"/>
      <c r="W1235" s="30"/>
      <c r="X1235" s="32"/>
    </row>
    <row r="1236" spans="1:24" x14ac:dyDescent="0.2">
      <c r="A1236" s="34"/>
      <c r="B1236" s="34"/>
      <c r="C1236" s="34"/>
      <c r="D1236" s="30"/>
      <c r="E1236" s="30"/>
      <c r="F1236" s="30"/>
      <c r="G1236" s="30"/>
      <c r="H1236" s="30"/>
      <c r="I1236" s="30"/>
      <c r="J1236" s="30"/>
      <c r="K1236" s="30"/>
      <c r="L1236" s="30"/>
      <c r="M1236" s="30"/>
      <c r="N1236" s="30"/>
      <c r="O1236" s="30"/>
      <c r="P1236" s="30"/>
      <c r="Q1236" s="30"/>
      <c r="R1236" s="30"/>
      <c r="S1236" s="30"/>
      <c r="T1236" s="30"/>
      <c r="U1236" s="30"/>
      <c r="V1236" s="30"/>
      <c r="W1236" s="30"/>
      <c r="X1236" s="32"/>
    </row>
    <row r="1237" spans="1:24" x14ac:dyDescent="0.2">
      <c r="A1237" s="34"/>
      <c r="B1237" s="34"/>
      <c r="C1237" s="34"/>
      <c r="D1237" s="30"/>
      <c r="E1237" s="30"/>
      <c r="F1237" s="30"/>
      <c r="G1237" s="30"/>
      <c r="H1237" s="30"/>
      <c r="I1237" s="30"/>
      <c r="J1237" s="30"/>
      <c r="K1237" s="30"/>
      <c r="L1237" s="30"/>
      <c r="M1237" s="30"/>
      <c r="N1237" s="30"/>
      <c r="O1237" s="30"/>
      <c r="P1237" s="30"/>
      <c r="Q1237" s="30"/>
      <c r="R1237" s="30"/>
      <c r="S1237" s="30"/>
      <c r="T1237" s="30"/>
      <c r="U1237" s="30"/>
      <c r="V1237" s="30"/>
      <c r="W1237" s="30"/>
      <c r="X1237" s="32"/>
    </row>
    <row r="1238" spans="1:24" x14ac:dyDescent="0.2">
      <c r="A1238" s="34"/>
      <c r="B1238" s="34"/>
      <c r="C1238" s="34"/>
      <c r="D1238" s="30"/>
      <c r="E1238" s="30"/>
      <c r="F1238" s="30"/>
      <c r="G1238" s="30"/>
      <c r="H1238" s="30"/>
      <c r="I1238" s="30"/>
      <c r="J1238" s="30"/>
      <c r="K1238" s="30"/>
      <c r="L1238" s="30"/>
      <c r="M1238" s="30"/>
      <c r="N1238" s="30"/>
      <c r="O1238" s="30"/>
      <c r="P1238" s="30"/>
      <c r="Q1238" s="30"/>
      <c r="R1238" s="30"/>
      <c r="S1238" s="30"/>
      <c r="T1238" s="30"/>
      <c r="U1238" s="30"/>
      <c r="V1238" s="30"/>
      <c r="W1238" s="30"/>
      <c r="X1238" s="32"/>
    </row>
    <row r="1239" spans="1:24" x14ac:dyDescent="0.2">
      <c r="A1239" s="34"/>
      <c r="B1239" s="34"/>
      <c r="C1239" s="34"/>
      <c r="D1239" s="30"/>
      <c r="E1239" s="30"/>
      <c r="F1239" s="30"/>
      <c r="G1239" s="30"/>
      <c r="H1239" s="30"/>
      <c r="I1239" s="30"/>
      <c r="J1239" s="30"/>
      <c r="K1239" s="30"/>
      <c r="L1239" s="30"/>
      <c r="M1239" s="30"/>
      <c r="N1239" s="30"/>
      <c r="O1239" s="30"/>
      <c r="P1239" s="30"/>
      <c r="Q1239" s="30"/>
      <c r="R1239" s="30"/>
      <c r="S1239" s="30"/>
      <c r="T1239" s="30"/>
      <c r="U1239" s="30"/>
      <c r="V1239" s="30"/>
      <c r="W1239" s="30"/>
      <c r="X1239" s="32"/>
    </row>
    <row r="1240" spans="1:24" x14ac:dyDescent="0.2">
      <c r="A1240" s="34"/>
      <c r="B1240" s="34"/>
      <c r="C1240" s="34"/>
      <c r="D1240" s="30"/>
      <c r="E1240" s="30"/>
      <c r="F1240" s="30"/>
      <c r="G1240" s="30"/>
      <c r="H1240" s="30"/>
      <c r="I1240" s="30"/>
      <c r="J1240" s="30"/>
      <c r="K1240" s="30"/>
      <c r="L1240" s="30"/>
      <c r="M1240" s="30"/>
      <c r="N1240" s="30"/>
      <c r="O1240" s="30"/>
      <c r="P1240" s="30"/>
      <c r="Q1240" s="30"/>
      <c r="R1240" s="30"/>
      <c r="S1240" s="30"/>
      <c r="T1240" s="30"/>
      <c r="U1240" s="30"/>
      <c r="V1240" s="30"/>
      <c r="W1240" s="30"/>
      <c r="X1240" s="32"/>
    </row>
    <row r="1241" spans="1:24" x14ac:dyDescent="0.2">
      <c r="A1241" s="34"/>
      <c r="B1241" s="34"/>
      <c r="C1241" s="34"/>
      <c r="D1241" s="30"/>
      <c r="E1241" s="30"/>
      <c r="F1241" s="30"/>
      <c r="G1241" s="30"/>
      <c r="H1241" s="30"/>
      <c r="I1241" s="30"/>
      <c r="J1241" s="30"/>
      <c r="K1241" s="30"/>
      <c r="L1241" s="30"/>
      <c r="M1241" s="30"/>
      <c r="N1241" s="30"/>
      <c r="O1241" s="30"/>
      <c r="P1241" s="30"/>
      <c r="Q1241" s="30"/>
      <c r="R1241" s="30"/>
      <c r="S1241" s="30"/>
      <c r="T1241" s="30"/>
      <c r="U1241" s="30"/>
      <c r="V1241" s="30"/>
      <c r="W1241" s="30"/>
      <c r="X1241" s="32"/>
    </row>
    <row r="1242" spans="1:24" x14ac:dyDescent="0.2">
      <c r="A1242" s="34"/>
      <c r="B1242" s="34"/>
      <c r="C1242" s="34"/>
      <c r="D1242" s="30"/>
      <c r="E1242" s="30"/>
      <c r="F1242" s="30"/>
      <c r="G1242" s="30"/>
      <c r="H1242" s="30"/>
      <c r="I1242" s="30"/>
      <c r="J1242" s="30"/>
      <c r="K1242" s="30"/>
      <c r="L1242" s="30"/>
      <c r="M1242" s="30"/>
      <c r="N1242" s="30"/>
      <c r="O1242" s="30"/>
      <c r="P1242" s="30"/>
      <c r="Q1242" s="30"/>
      <c r="R1242" s="30"/>
      <c r="S1242" s="30"/>
      <c r="T1242" s="30"/>
      <c r="U1242" s="30"/>
      <c r="V1242" s="30"/>
      <c r="W1242" s="30"/>
      <c r="X1242" s="32"/>
    </row>
    <row r="1243" spans="1:24" x14ac:dyDescent="0.2">
      <c r="A1243" s="34"/>
      <c r="B1243" s="34"/>
      <c r="C1243" s="34"/>
      <c r="D1243" s="30"/>
      <c r="E1243" s="30"/>
      <c r="F1243" s="30"/>
      <c r="G1243" s="30"/>
      <c r="H1243" s="30"/>
      <c r="I1243" s="30"/>
      <c r="J1243" s="30"/>
      <c r="K1243" s="30"/>
      <c r="L1243" s="30"/>
      <c r="M1243" s="30"/>
      <c r="N1243" s="30"/>
      <c r="O1243" s="30"/>
      <c r="P1243" s="30"/>
      <c r="Q1243" s="30"/>
      <c r="R1243" s="30"/>
      <c r="S1243" s="30"/>
      <c r="T1243" s="30"/>
      <c r="U1243" s="30"/>
      <c r="V1243" s="30"/>
      <c r="W1243" s="30"/>
      <c r="X1243" s="32"/>
    </row>
    <row r="1244" spans="1:24" x14ac:dyDescent="0.2">
      <c r="A1244" s="34"/>
      <c r="B1244" s="34"/>
      <c r="C1244" s="34"/>
      <c r="D1244" s="30"/>
      <c r="E1244" s="30"/>
      <c r="F1244" s="30"/>
      <c r="G1244" s="30"/>
      <c r="H1244" s="30"/>
      <c r="I1244" s="30"/>
      <c r="J1244" s="30"/>
      <c r="K1244" s="30"/>
      <c r="L1244" s="30"/>
      <c r="M1244" s="30"/>
      <c r="N1244" s="30"/>
      <c r="O1244" s="30"/>
      <c r="P1244" s="30"/>
      <c r="Q1244" s="30"/>
      <c r="R1244" s="30"/>
      <c r="S1244" s="30"/>
      <c r="T1244" s="30"/>
      <c r="U1244" s="30"/>
      <c r="V1244" s="30"/>
      <c r="W1244" s="30"/>
      <c r="X1244" s="32"/>
    </row>
    <row r="1245" spans="1:24" x14ac:dyDescent="0.2">
      <c r="A1245" s="34"/>
      <c r="B1245" s="34"/>
      <c r="C1245" s="34"/>
      <c r="D1245" s="30"/>
      <c r="E1245" s="30"/>
      <c r="F1245" s="30"/>
      <c r="G1245" s="30"/>
      <c r="H1245" s="30"/>
      <c r="I1245" s="30"/>
      <c r="J1245" s="30"/>
      <c r="K1245" s="30"/>
      <c r="L1245" s="30"/>
      <c r="M1245" s="30"/>
      <c r="N1245" s="30"/>
      <c r="O1245" s="30"/>
      <c r="P1245" s="30"/>
      <c r="Q1245" s="30"/>
      <c r="R1245" s="30"/>
      <c r="S1245" s="30"/>
      <c r="T1245" s="30"/>
      <c r="U1245" s="30"/>
      <c r="V1245" s="30"/>
      <c r="W1245" s="30"/>
      <c r="X1245" s="32"/>
    </row>
    <row r="1246" spans="1:24" x14ac:dyDescent="0.2">
      <c r="A1246" s="34"/>
      <c r="B1246" s="34"/>
      <c r="C1246" s="34"/>
      <c r="D1246" s="30"/>
      <c r="E1246" s="30"/>
      <c r="F1246" s="30"/>
      <c r="G1246" s="30"/>
      <c r="H1246" s="30"/>
      <c r="I1246" s="30"/>
      <c r="J1246" s="30"/>
      <c r="K1246" s="30"/>
      <c r="L1246" s="30"/>
      <c r="M1246" s="30"/>
      <c r="N1246" s="30"/>
      <c r="O1246" s="30"/>
      <c r="P1246" s="30"/>
      <c r="Q1246" s="30"/>
      <c r="R1246" s="30"/>
      <c r="S1246" s="30"/>
      <c r="T1246" s="30"/>
      <c r="U1246" s="30"/>
      <c r="V1246" s="30"/>
      <c r="W1246" s="30"/>
      <c r="X1246" s="32"/>
    </row>
    <row r="1247" spans="1:24" x14ac:dyDescent="0.2">
      <c r="A1247" s="34"/>
      <c r="B1247" s="34"/>
      <c r="C1247" s="34"/>
      <c r="D1247" s="30"/>
      <c r="E1247" s="30"/>
      <c r="F1247" s="30"/>
      <c r="G1247" s="30"/>
      <c r="H1247" s="30"/>
      <c r="I1247" s="30"/>
      <c r="J1247" s="30"/>
      <c r="K1247" s="30"/>
      <c r="L1247" s="30"/>
      <c r="M1247" s="30"/>
      <c r="N1247" s="30"/>
      <c r="O1247" s="30"/>
      <c r="P1247" s="30"/>
      <c r="Q1247" s="30"/>
      <c r="R1247" s="30"/>
      <c r="S1247" s="30"/>
      <c r="T1247" s="30"/>
      <c r="U1247" s="30"/>
      <c r="V1247" s="30"/>
      <c r="W1247" s="30"/>
      <c r="X1247" s="32"/>
    </row>
    <row r="1248" spans="1:24" x14ac:dyDescent="0.2">
      <c r="A1248" s="34"/>
      <c r="B1248" s="34"/>
      <c r="C1248" s="34"/>
      <c r="D1248" s="30"/>
      <c r="E1248" s="30"/>
      <c r="F1248" s="30"/>
      <c r="G1248" s="30"/>
      <c r="H1248" s="30"/>
      <c r="I1248" s="30"/>
      <c r="J1248" s="30"/>
      <c r="K1248" s="30"/>
      <c r="L1248" s="30"/>
      <c r="M1248" s="30"/>
      <c r="N1248" s="30"/>
      <c r="O1248" s="30"/>
      <c r="P1248" s="30"/>
      <c r="Q1248" s="30"/>
      <c r="R1248" s="30"/>
      <c r="S1248" s="30"/>
      <c r="T1248" s="30"/>
      <c r="U1248" s="30"/>
      <c r="V1248" s="30"/>
      <c r="W1248" s="30"/>
      <c r="X1248" s="32"/>
    </row>
    <row r="1249" spans="1:24" x14ac:dyDescent="0.2">
      <c r="A1249" s="34"/>
      <c r="B1249" s="34"/>
      <c r="C1249" s="34"/>
      <c r="D1249" s="30"/>
      <c r="E1249" s="30"/>
      <c r="F1249" s="30"/>
      <c r="G1249" s="30"/>
      <c r="H1249" s="30"/>
      <c r="I1249" s="30"/>
      <c r="J1249" s="30"/>
      <c r="K1249" s="30"/>
      <c r="L1249" s="30"/>
      <c r="M1249" s="30"/>
      <c r="N1249" s="30"/>
      <c r="O1249" s="30"/>
      <c r="P1249" s="30"/>
      <c r="Q1249" s="30"/>
      <c r="R1249" s="30"/>
      <c r="S1249" s="30"/>
      <c r="T1249" s="30"/>
      <c r="U1249" s="30"/>
      <c r="V1249" s="30"/>
      <c r="W1249" s="30"/>
      <c r="X1249" s="32"/>
    </row>
    <row r="1250" spans="1:24" x14ac:dyDescent="0.2">
      <c r="A1250" s="34"/>
      <c r="B1250" s="34"/>
      <c r="C1250" s="34"/>
      <c r="D1250" s="30"/>
      <c r="E1250" s="30"/>
      <c r="F1250" s="30"/>
      <c r="G1250" s="30"/>
      <c r="H1250" s="30"/>
      <c r="I1250" s="30"/>
      <c r="J1250" s="30"/>
      <c r="K1250" s="30"/>
      <c r="L1250" s="30"/>
      <c r="M1250" s="30"/>
      <c r="N1250" s="30"/>
      <c r="O1250" s="30"/>
      <c r="P1250" s="30"/>
      <c r="Q1250" s="30"/>
      <c r="R1250" s="30"/>
      <c r="S1250" s="30"/>
      <c r="T1250" s="30"/>
      <c r="U1250" s="30"/>
      <c r="V1250" s="30"/>
      <c r="W1250" s="30"/>
      <c r="X1250" s="32"/>
    </row>
    <row r="1251" spans="1:24" x14ac:dyDescent="0.2">
      <c r="A1251" s="34"/>
      <c r="B1251" s="34"/>
      <c r="C1251" s="34"/>
      <c r="D1251" s="30"/>
      <c r="E1251" s="30"/>
      <c r="F1251" s="30"/>
      <c r="G1251" s="30"/>
      <c r="H1251" s="30"/>
      <c r="I1251" s="30"/>
      <c r="J1251" s="30"/>
      <c r="K1251" s="30"/>
      <c r="L1251" s="30"/>
      <c r="M1251" s="30"/>
      <c r="N1251" s="30"/>
      <c r="O1251" s="30"/>
      <c r="P1251" s="30"/>
      <c r="Q1251" s="30"/>
      <c r="R1251" s="30"/>
      <c r="S1251" s="30"/>
      <c r="T1251" s="30"/>
      <c r="U1251" s="30"/>
      <c r="V1251" s="30"/>
      <c r="W1251" s="30"/>
      <c r="X1251" s="32"/>
    </row>
    <row r="1252" spans="1:24" x14ac:dyDescent="0.2">
      <c r="A1252" s="34"/>
      <c r="B1252" s="34"/>
      <c r="C1252" s="34"/>
      <c r="D1252" s="30"/>
      <c r="E1252" s="30"/>
      <c r="F1252" s="30"/>
      <c r="G1252" s="30"/>
      <c r="H1252" s="30"/>
      <c r="I1252" s="30"/>
      <c r="J1252" s="30"/>
      <c r="K1252" s="30"/>
      <c r="L1252" s="30"/>
      <c r="M1252" s="30"/>
      <c r="N1252" s="30"/>
      <c r="O1252" s="30"/>
      <c r="P1252" s="30"/>
      <c r="Q1252" s="30"/>
      <c r="R1252" s="30"/>
      <c r="S1252" s="30"/>
      <c r="T1252" s="30"/>
      <c r="U1252" s="30"/>
      <c r="V1252" s="30"/>
      <c r="W1252" s="30"/>
      <c r="X1252" s="32"/>
    </row>
    <row r="1253" spans="1:24" x14ac:dyDescent="0.2">
      <c r="A1253" s="34"/>
      <c r="B1253" s="34"/>
      <c r="C1253" s="34"/>
      <c r="D1253" s="30"/>
      <c r="E1253" s="30"/>
      <c r="F1253" s="30"/>
      <c r="G1253" s="30"/>
      <c r="H1253" s="30"/>
      <c r="I1253" s="30"/>
      <c r="J1253" s="30"/>
      <c r="K1253" s="30"/>
      <c r="L1253" s="30"/>
      <c r="M1253" s="30"/>
      <c r="N1253" s="30"/>
      <c r="O1253" s="30"/>
      <c r="P1253" s="30"/>
      <c r="Q1253" s="30"/>
      <c r="R1253" s="30"/>
      <c r="S1253" s="30"/>
      <c r="T1253" s="30"/>
      <c r="U1253" s="30"/>
      <c r="V1253" s="30"/>
      <c r="W1253" s="30"/>
      <c r="X1253" s="32"/>
    </row>
    <row r="1254" spans="1:24" x14ac:dyDescent="0.2">
      <c r="A1254" s="34"/>
      <c r="B1254" s="34"/>
      <c r="C1254" s="34"/>
      <c r="D1254" s="30"/>
      <c r="E1254" s="30"/>
      <c r="F1254" s="30"/>
      <c r="G1254" s="30"/>
      <c r="H1254" s="30"/>
      <c r="I1254" s="30"/>
      <c r="J1254" s="30"/>
      <c r="K1254" s="30"/>
      <c r="L1254" s="30"/>
      <c r="M1254" s="30"/>
      <c r="N1254" s="30"/>
      <c r="O1254" s="30"/>
      <c r="P1254" s="30"/>
      <c r="Q1254" s="30"/>
      <c r="R1254" s="30"/>
      <c r="S1254" s="30"/>
      <c r="T1254" s="30"/>
      <c r="U1254" s="30"/>
      <c r="V1254" s="30"/>
      <c r="W1254" s="30"/>
      <c r="X1254" s="32"/>
    </row>
    <row r="1255" spans="1:24" x14ac:dyDescent="0.2">
      <c r="A1255" s="34"/>
      <c r="B1255" s="34"/>
      <c r="C1255" s="34"/>
      <c r="D1255" s="30"/>
      <c r="E1255" s="30"/>
      <c r="F1255" s="30"/>
      <c r="G1255" s="30"/>
      <c r="H1255" s="30"/>
      <c r="I1255" s="30"/>
      <c r="J1255" s="30"/>
      <c r="K1255" s="30"/>
      <c r="L1255" s="30"/>
      <c r="M1255" s="30"/>
      <c r="N1255" s="30"/>
      <c r="O1255" s="30"/>
      <c r="P1255" s="30"/>
      <c r="Q1255" s="30"/>
      <c r="R1255" s="30"/>
      <c r="S1255" s="30"/>
      <c r="T1255" s="30"/>
      <c r="U1255" s="30"/>
      <c r="V1255" s="30"/>
      <c r="W1255" s="30"/>
      <c r="X1255" s="32"/>
    </row>
    <row r="1256" spans="1:24" x14ac:dyDescent="0.2">
      <c r="A1256" s="34"/>
      <c r="B1256" s="34"/>
      <c r="C1256" s="34"/>
      <c r="D1256" s="30"/>
      <c r="E1256" s="30"/>
      <c r="F1256" s="30"/>
      <c r="G1256" s="30"/>
      <c r="H1256" s="30"/>
      <c r="I1256" s="30"/>
      <c r="J1256" s="30"/>
      <c r="K1256" s="30"/>
      <c r="L1256" s="30"/>
      <c r="M1256" s="30"/>
      <c r="N1256" s="30"/>
      <c r="O1256" s="30"/>
      <c r="P1256" s="30"/>
      <c r="Q1256" s="30"/>
      <c r="R1256" s="30"/>
      <c r="S1256" s="30"/>
      <c r="T1256" s="30"/>
      <c r="U1256" s="30"/>
      <c r="V1256" s="30"/>
      <c r="W1256" s="30"/>
      <c r="X1256" s="32"/>
    </row>
    <row r="1257" spans="1:24" x14ac:dyDescent="0.2">
      <c r="A1257" s="34"/>
      <c r="B1257" s="34"/>
      <c r="C1257" s="34"/>
      <c r="D1257" s="30"/>
      <c r="E1257" s="30"/>
      <c r="F1257" s="30"/>
      <c r="G1257" s="30"/>
      <c r="H1257" s="30"/>
      <c r="I1257" s="30"/>
      <c r="J1257" s="30"/>
      <c r="K1257" s="30"/>
      <c r="L1257" s="30"/>
      <c r="M1257" s="30"/>
      <c r="N1257" s="30"/>
      <c r="O1257" s="30"/>
      <c r="P1257" s="30"/>
      <c r="Q1257" s="30"/>
      <c r="R1257" s="30"/>
      <c r="S1257" s="30"/>
      <c r="T1257" s="30"/>
      <c r="U1257" s="30"/>
      <c r="V1257" s="30"/>
      <c r="W1257" s="30"/>
      <c r="X1257" s="32"/>
    </row>
    <row r="1258" spans="1:24" x14ac:dyDescent="0.2">
      <c r="A1258" s="34"/>
      <c r="B1258" s="34"/>
      <c r="C1258" s="34"/>
      <c r="D1258" s="30"/>
      <c r="E1258" s="30"/>
      <c r="F1258" s="30"/>
      <c r="G1258" s="30"/>
      <c r="H1258" s="30"/>
      <c r="I1258" s="30"/>
      <c r="J1258" s="30"/>
      <c r="K1258" s="30"/>
      <c r="L1258" s="30"/>
      <c r="M1258" s="30"/>
      <c r="N1258" s="30"/>
      <c r="O1258" s="30"/>
      <c r="P1258" s="30"/>
      <c r="Q1258" s="30"/>
      <c r="R1258" s="30"/>
      <c r="S1258" s="30"/>
      <c r="T1258" s="30"/>
      <c r="U1258" s="30"/>
      <c r="V1258" s="30"/>
      <c r="W1258" s="30"/>
      <c r="X1258" s="32"/>
    </row>
    <row r="1259" spans="1:24" x14ac:dyDescent="0.2">
      <c r="A1259" s="34"/>
      <c r="B1259" s="34"/>
      <c r="C1259" s="34"/>
      <c r="D1259" s="30"/>
      <c r="E1259" s="30"/>
      <c r="F1259" s="30"/>
      <c r="G1259" s="30"/>
      <c r="H1259" s="30"/>
      <c r="I1259" s="30"/>
      <c r="J1259" s="30"/>
      <c r="K1259" s="30"/>
      <c r="L1259" s="30"/>
      <c r="M1259" s="30"/>
      <c r="N1259" s="30"/>
      <c r="O1259" s="30"/>
      <c r="P1259" s="30"/>
      <c r="Q1259" s="30"/>
      <c r="R1259" s="30"/>
      <c r="S1259" s="30"/>
      <c r="T1259" s="30"/>
      <c r="U1259" s="30"/>
      <c r="V1259" s="30"/>
      <c r="W1259" s="30"/>
      <c r="X1259" s="32"/>
    </row>
    <row r="1260" spans="1:24" x14ac:dyDescent="0.2">
      <c r="A1260" s="34"/>
      <c r="B1260" s="34"/>
      <c r="C1260" s="34"/>
      <c r="D1260" s="30"/>
      <c r="E1260" s="30"/>
      <c r="F1260" s="30"/>
      <c r="G1260" s="30"/>
      <c r="H1260" s="30"/>
      <c r="I1260" s="30"/>
      <c r="J1260" s="30"/>
      <c r="K1260" s="30"/>
      <c r="L1260" s="30"/>
      <c r="M1260" s="30"/>
      <c r="N1260" s="30"/>
      <c r="O1260" s="30"/>
      <c r="P1260" s="30"/>
      <c r="Q1260" s="30"/>
      <c r="R1260" s="30"/>
      <c r="S1260" s="30"/>
      <c r="T1260" s="30"/>
      <c r="U1260" s="30"/>
      <c r="V1260" s="30"/>
      <c r="W1260" s="30"/>
      <c r="X1260" s="32"/>
    </row>
    <row r="1261" spans="1:24" x14ac:dyDescent="0.2">
      <c r="A1261" s="34"/>
      <c r="B1261" s="34"/>
      <c r="C1261" s="34"/>
      <c r="D1261" s="30"/>
      <c r="E1261" s="30"/>
      <c r="F1261" s="30"/>
      <c r="G1261" s="30"/>
      <c r="H1261" s="30"/>
      <c r="I1261" s="30"/>
      <c r="J1261" s="30"/>
      <c r="K1261" s="30"/>
      <c r="L1261" s="30"/>
      <c r="M1261" s="30"/>
      <c r="N1261" s="30"/>
      <c r="O1261" s="30"/>
      <c r="P1261" s="30"/>
      <c r="Q1261" s="30"/>
      <c r="R1261" s="30"/>
      <c r="S1261" s="30"/>
      <c r="T1261" s="30"/>
      <c r="U1261" s="30"/>
      <c r="V1261" s="30"/>
      <c r="W1261" s="30"/>
      <c r="X1261" s="32"/>
    </row>
    <row r="1262" spans="1:24" x14ac:dyDescent="0.2">
      <c r="A1262" s="34"/>
      <c r="B1262" s="34"/>
      <c r="C1262" s="34"/>
      <c r="D1262" s="30"/>
      <c r="E1262" s="30"/>
      <c r="F1262" s="30"/>
      <c r="G1262" s="30"/>
      <c r="H1262" s="30"/>
      <c r="I1262" s="30"/>
      <c r="J1262" s="30"/>
      <c r="K1262" s="30"/>
      <c r="L1262" s="30"/>
      <c r="M1262" s="30"/>
      <c r="N1262" s="30"/>
      <c r="O1262" s="30"/>
      <c r="P1262" s="30"/>
      <c r="Q1262" s="30"/>
      <c r="R1262" s="30"/>
      <c r="S1262" s="30"/>
      <c r="T1262" s="30"/>
      <c r="U1262" s="30"/>
      <c r="V1262" s="30"/>
      <c r="W1262" s="30"/>
      <c r="X1262" s="32"/>
    </row>
    <row r="1263" spans="1:24" x14ac:dyDescent="0.2">
      <c r="A1263" s="34"/>
      <c r="B1263" s="34"/>
      <c r="C1263" s="34"/>
      <c r="D1263" s="30"/>
      <c r="E1263" s="30"/>
      <c r="F1263" s="30"/>
      <c r="G1263" s="30"/>
      <c r="H1263" s="30"/>
      <c r="I1263" s="30"/>
      <c r="J1263" s="30"/>
      <c r="K1263" s="30"/>
      <c r="L1263" s="30"/>
      <c r="M1263" s="30"/>
      <c r="N1263" s="30"/>
      <c r="O1263" s="30"/>
      <c r="P1263" s="30"/>
      <c r="Q1263" s="30"/>
      <c r="R1263" s="30"/>
      <c r="S1263" s="30"/>
      <c r="T1263" s="30"/>
      <c r="U1263" s="30"/>
      <c r="V1263" s="30"/>
      <c r="W1263" s="30"/>
      <c r="X1263" s="32"/>
    </row>
    <row r="1264" spans="1:24" x14ac:dyDescent="0.2">
      <c r="A1264" s="34"/>
      <c r="B1264" s="34"/>
      <c r="C1264" s="34"/>
      <c r="D1264" s="30"/>
      <c r="E1264" s="30"/>
      <c r="F1264" s="30"/>
      <c r="G1264" s="30"/>
      <c r="H1264" s="30"/>
      <c r="I1264" s="30"/>
      <c r="J1264" s="30"/>
      <c r="K1264" s="30"/>
      <c r="L1264" s="30"/>
      <c r="M1264" s="30"/>
      <c r="N1264" s="30"/>
      <c r="O1264" s="30"/>
      <c r="P1264" s="30"/>
      <c r="Q1264" s="30"/>
      <c r="R1264" s="30"/>
      <c r="S1264" s="30"/>
      <c r="T1264" s="30"/>
      <c r="U1264" s="30"/>
      <c r="V1264" s="30"/>
      <c r="W1264" s="30"/>
      <c r="X1264" s="32"/>
    </row>
    <row r="1265" spans="1:24" x14ac:dyDescent="0.2">
      <c r="A1265" s="34"/>
      <c r="B1265" s="34"/>
      <c r="C1265" s="34"/>
      <c r="D1265" s="30"/>
      <c r="E1265" s="30"/>
      <c r="F1265" s="30"/>
      <c r="G1265" s="30"/>
      <c r="H1265" s="30"/>
      <c r="I1265" s="30"/>
      <c r="J1265" s="30"/>
      <c r="K1265" s="30"/>
      <c r="L1265" s="30"/>
      <c r="M1265" s="30"/>
      <c r="N1265" s="30"/>
      <c r="O1265" s="30"/>
      <c r="P1265" s="30"/>
      <c r="Q1265" s="30"/>
      <c r="R1265" s="30"/>
      <c r="S1265" s="30"/>
      <c r="T1265" s="30"/>
      <c r="U1265" s="30"/>
      <c r="V1265" s="30"/>
      <c r="W1265" s="30"/>
      <c r="X1265" s="32"/>
    </row>
    <row r="1266" spans="1:24" x14ac:dyDescent="0.2">
      <c r="A1266" s="34"/>
      <c r="B1266" s="34"/>
      <c r="C1266" s="34"/>
      <c r="D1266" s="30"/>
      <c r="E1266" s="30"/>
      <c r="F1266" s="30"/>
      <c r="G1266" s="30"/>
      <c r="H1266" s="30"/>
      <c r="I1266" s="30"/>
      <c r="J1266" s="30"/>
      <c r="K1266" s="30"/>
      <c r="L1266" s="30"/>
      <c r="M1266" s="30"/>
      <c r="N1266" s="30"/>
      <c r="O1266" s="30"/>
      <c r="P1266" s="30"/>
      <c r="Q1266" s="30"/>
      <c r="R1266" s="30"/>
      <c r="S1266" s="30"/>
      <c r="T1266" s="30"/>
      <c r="U1266" s="30"/>
      <c r="V1266" s="30"/>
      <c r="W1266" s="30"/>
      <c r="X1266" s="32"/>
    </row>
    <row r="1267" spans="1:24" x14ac:dyDescent="0.2">
      <c r="A1267" s="34"/>
      <c r="B1267" s="34"/>
      <c r="C1267" s="34"/>
      <c r="D1267" s="30"/>
      <c r="E1267" s="30"/>
      <c r="F1267" s="30"/>
      <c r="G1267" s="30"/>
      <c r="H1267" s="30"/>
      <c r="I1267" s="30"/>
      <c r="J1267" s="30"/>
      <c r="K1267" s="30"/>
      <c r="L1267" s="30"/>
      <c r="M1267" s="30"/>
      <c r="N1267" s="30"/>
      <c r="O1267" s="30"/>
      <c r="P1267" s="30"/>
      <c r="Q1267" s="30"/>
      <c r="R1267" s="30"/>
      <c r="S1267" s="30"/>
      <c r="T1267" s="30"/>
      <c r="U1267" s="30"/>
      <c r="V1267" s="30"/>
      <c r="W1267" s="30"/>
      <c r="X1267" s="32"/>
    </row>
    <row r="1268" spans="1:24" x14ac:dyDescent="0.2">
      <c r="A1268" s="34"/>
      <c r="B1268" s="34"/>
      <c r="C1268" s="34"/>
      <c r="D1268" s="30"/>
      <c r="E1268" s="30"/>
      <c r="F1268" s="30"/>
      <c r="G1268" s="30"/>
      <c r="H1268" s="30"/>
      <c r="I1268" s="30"/>
      <c r="J1268" s="30"/>
      <c r="K1268" s="30"/>
      <c r="L1268" s="30"/>
      <c r="M1268" s="30"/>
      <c r="N1268" s="30"/>
      <c r="O1268" s="30"/>
      <c r="P1268" s="30"/>
      <c r="Q1268" s="30"/>
      <c r="R1268" s="30"/>
      <c r="S1268" s="30"/>
      <c r="T1268" s="30"/>
      <c r="U1268" s="30"/>
      <c r="V1268" s="30"/>
      <c r="W1268" s="30"/>
      <c r="X1268" s="32"/>
    </row>
    <row r="1269" spans="1:24" x14ac:dyDescent="0.2">
      <c r="A1269" s="34"/>
      <c r="B1269" s="34"/>
      <c r="C1269" s="34"/>
      <c r="D1269" s="30"/>
      <c r="E1269" s="30"/>
      <c r="F1269" s="30"/>
      <c r="G1269" s="30"/>
      <c r="H1269" s="30"/>
      <c r="I1269" s="30"/>
      <c r="J1269" s="30"/>
      <c r="K1269" s="30"/>
      <c r="L1269" s="30"/>
      <c r="M1269" s="30"/>
      <c r="N1269" s="30"/>
      <c r="O1269" s="30"/>
      <c r="P1269" s="30"/>
      <c r="Q1269" s="30"/>
      <c r="R1269" s="30"/>
      <c r="S1269" s="30"/>
      <c r="T1269" s="30"/>
      <c r="U1269" s="30"/>
      <c r="V1269" s="30"/>
      <c r="W1269" s="30"/>
      <c r="X1269" s="32"/>
    </row>
    <row r="1270" spans="1:24" x14ac:dyDescent="0.2">
      <c r="A1270" s="34"/>
      <c r="B1270" s="34"/>
      <c r="C1270" s="34"/>
      <c r="D1270" s="30"/>
      <c r="E1270" s="30"/>
      <c r="F1270" s="30"/>
      <c r="G1270" s="30"/>
      <c r="H1270" s="30"/>
      <c r="I1270" s="30"/>
      <c r="J1270" s="30"/>
      <c r="K1270" s="30"/>
      <c r="L1270" s="30"/>
      <c r="M1270" s="30"/>
      <c r="N1270" s="30"/>
      <c r="O1270" s="30"/>
      <c r="P1270" s="30"/>
      <c r="Q1270" s="30"/>
      <c r="R1270" s="30"/>
      <c r="S1270" s="30"/>
      <c r="T1270" s="30"/>
      <c r="U1270" s="30"/>
      <c r="V1270" s="30"/>
      <c r="W1270" s="30"/>
      <c r="X1270" s="32"/>
    </row>
    <row r="1271" spans="1:24" x14ac:dyDescent="0.2">
      <c r="A1271" s="34"/>
      <c r="B1271" s="34"/>
      <c r="C1271" s="34"/>
      <c r="D1271" s="30"/>
      <c r="E1271" s="30"/>
      <c r="F1271" s="30"/>
      <c r="G1271" s="30"/>
      <c r="H1271" s="30"/>
      <c r="I1271" s="30"/>
      <c r="J1271" s="30"/>
      <c r="K1271" s="30"/>
      <c r="L1271" s="30"/>
      <c r="M1271" s="30"/>
      <c r="N1271" s="30"/>
      <c r="O1271" s="30"/>
      <c r="P1271" s="30"/>
      <c r="Q1271" s="30"/>
      <c r="R1271" s="30"/>
      <c r="S1271" s="30"/>
      <c r="T1271" s="30"/>
      <c r="U1271" s="30"/>
      <c r="V1271" s="30"/>
      <c r="W1271" s="30"/>
      <c r="X1271" s="32"/>
    </row>
    <row r="1272" spans="1:24" x14ac:dyDescent="0.2">
      <c r="A1272" s="34"/>
      <c r="B1272" s="34"/>
      <c r="C1272" s="34"/>
      <c r="D1272" s="30"/>
      <c r="E1272" s="30"/>
      <c r="F1272" s="30"/>
      <c r="G1272" s="30"/>
      <c r="H1272" s="30"/>
      <c r="I1272" s="30"/>
      <c r="J1272" s="30"/>
      <c r="K1272" s="30"/>
      <c r="L1272" s="30"/>
      <c r="M1272" s="30"/>
      <c r="N1272" s="30"/>
      <c r="O1272" s="30"/>
      <c r="P1272" s="30"/>
      <c r="Q1272" s="30"/>
      <c r="R1272" s="30"/>
      <c r="S1272" s="30"/>
      <c r="T1272" s="30"/>
      <c r="U1272" s="30"/>
      <c r="V1272" s="30"/>
      <c r="W1272" s="30"/>
      <c r="X1272" s="32"/>
    </row>
    <row r="1273" spans="1:24" x14ac:dyDescent="0.2">
      <c r="A1273" s="34"/>
      <c r="B1273" s="34"/>
      <c r="C1273" s="34"/>
      <c r="D1273" s="30"/>
      <c r="E1273" s="30"/>
      <c r="F1273" s="30"/>
      <c r="G1273" s="30"/>
      <c r="H1273" s="30"/>
      <c r="I1273" s="30"/>
      <c r="J1273" s="30"/>
      <c r="K1273" s="30"/>
      <c r="L1273" s="30"/>
      <c r="M1273" s="30"/>
      <c r="N1273" s="30"/>
      <c r="O1273" s="30"/>
      <c r="P1273" s="30"/>
      <c r="Q1273" s="30"/>
      <c r="R1273" s="30"/>
      <c r="S1273" s="30"/>
      <c r="T1273" s="30"/>
      <c r="U1273" s="30"/>
      <c r="V1273" s="30"/>
      <c r="W1273" s="30"/>
      <c r="X1273" s="32"/>
    </row>
    <row r="1274" spans="1:24" x14ac:dyDescent="0.2">
      <c r="A1274" s="34"/>
      <c r="B1274" s="34"/>
      <c r="C1274" s="34"/>
      <c r="D1274" s="30"/>
      <c r="E1274" s="30"/>
      <c r="F1274" s="30"/>
      <c r="G1274" s="30"/>
      <c r="H1274" s="30"/>
      <c r="I1274" s="30"/>
      <c r="J1274" s="30"/>
      <c r="K1274" s="30"/>
      <c r="L1274" s="30"/>
      <c r="M1274" s="30"/>
      <c r="N1274" s="30"/>
      <c r="O1274" s="30"/>
      <c r="P1274" s="30"/>
      <c r="Q1274" s="30"/>
      <c r="R1274" s="30"/>
      <c r="S1274" s="30"/>
      <c r="T1274" s="30"/>
      <c r="U1274" s="30"/>
      <c r="V1274" s="30"/>
      <c r="W1274" s="30"/>
      <c r="X1274" s="32"/>
    </row>
    <row r="1275" spans="1:24" x14ac:dyDescent="0.2">
      <c r="A1275" s="34"/>
      <c r="B1275" s="34"/>
      <c r="C1275" s="34"/>
      <c r="D1275" s="30"/>
      <c r="E1275" s="30"/>
      <c r="F1275" s="30"/>
      <c r="G1275" s="30"/>
      <c r="H1275" s="30"/>
      <c r="I1275" s="30"/>
      <c r="J1275" s="30"/>
      <c r="K1275" s="30"/>
      <c r="L1275" s="30"/>
      <c r="M1275" s="30"/>
      <c r="N1275" s="30"/>
      <c r="O1275" s="30"/>
      <c r="P1275" s="30"/>
      <c r="Q1275" s="30"/>
      <c r="R1275" s="30"/>
      <c r="S1275" s="30"/>
      <c r="T1275" s="30"/>
      <c r="U1275" s="30"/>
      <c r="V1275" s="30"/>
      <c r="W1275" s="30"/>
      <c r="X1275" s="32"/>
    </row>
    <row r="1276" spans="1:24" x14ac:dyDescent="0.2">
      <c r="A1276" s="34"/>
      <c r="B1276" s="34"/>
      <c r="C1276" s="34"/>
      <c r="D1276" s="30"/>
      <c r="E1276" s="30"/>
      <c r="F1276" s="30"/>
      <c r="G1276" s="30"/>
      <c r="H1276" s="30"/>
      <c r="I1276" s="30"/>
      <c r="J1276" s="30"/>
      <c r="K1276" s="30"/>
      <c r="L1276" s="30"/>
      <c r="M1276" s="30"/>
      <c r="N1276" s="30"/>
      <c r="O1276" s="30"/>
      <c r="P1276" s="30"/>
      <c r="Q1276" s="30"/>
      <c r="R1276" s="30"/>
      <c r="S1276" s="30"/>
      <c r="T1276" s="30"/>
      <c r="U1276" s="30"/>
      <c r="V1276" s="30"/>
      <c r="W1276" s="30"/>
      <c r="X1276" s="32"/>
    </row>
    <row r="1277" spans="1:24" x14ac:dyDescent="0.2">
      <c r="A1277" s="34"/>
      <c r="B1277" s="34"/>
      <c r="C1277" s="34"/>
      <c r="D1277" s="30"/>
      <c r="E1277" s="30"/>
      <c r="F1277" s="30"/>
      <c r="G1277" s="30"/>
      <c r="H1277" s="30"/>
      <c r="I1277" s="30"/>
      <c r="J1277" s="30"/>
      <c r="K1277" s="30"/>
      <c r="L1277" s="30"/>
      <c r="M1277" s="30"/>
      <c r="N1277" s="30"/>
      <c r="O1277" s="30"/>
      <c r="P1277" s="30"/>
      <c r="Q1277" s="30"/>
      <c r="R1277" s="30"/>
      <c r="S1277" s="30"/>
      <c r="T1277" s="30"/>
      <c r="U1277" s="30"/>
      <c r="V1277" s="30"/>
      <c r="W1277" s="30"/>
      <c r="X1277" s="32"/>
    </row>
    <row r="1278" spans="1:24" x14ac:dyDescent="0.2">
      <c r="A1278" s="34"/>
      <c r="B1278" s="34"/>
      <c r="C1278" s="34"/>
      <c r="D1278" s="30"/>
      <c r="E1278" s="30"/>
      <c r="F1278" s="30"/>
      <c r="G1278" s="30"/>
      <c r="H1278" s="30"/>
      <c r="I1278" s="30"/>
      <c r="J1278" s="30"/>
      <c r="K1278" s="30"/>
      <c r="L1278" s="30"/>
      <c r="M1278" s="30"/>
      <c r="N1278" s="30"/>
      <c r="O1278" s="30"/>
      <c r="P1278" s="30"/>
      <c r="Q1278" s="30"/>
      <c r="R1278" s="30"/>
      <c r="S1278" s="30"/>
      <c r="T1278" s="30"/>
      <c r="U1278" s="30"/>
      <c r="V1278" s="30"/>
      <c r="W1278" s="30"/>
      <c r="X1278" s="32"/>
    </row>
    <row r="1279" spans="1:24" x14ac:dyDescent="0.2">
      <c r="A1279" s="34"/>
      <c r="B1279" s="34"/>
      <c r="C1279" s="34"/>
      <c r="D1279" s="30"/>
      <c r="E1279" s="30"/>
      <c r="F1279" s="30"/>
      <c r="G1279" s="30"/>
      <c r="H1279" s="30"/>
      <c r="I1279" s="30"/>
      <c r="J1279" s="30"/>
      <c r="K1279" s="30"/>
      <c r="L1279" s="30"/>
      <c r="M1279" s="30"/>
      <c r="N1279" s="30"/>
      <c r="O1279" s="30"/>
      <c r="P1279" s="30"/>
      <c r="Q1279" s="30"/>
      <c r="R1279" s="30"/>
      <c r="S1279" s="30"/>
      <c r="T1279" s="30"/>
      <c r="U1279" s="30"/>
      <c r="V1279" s="30"/>
      <c r="W1279" s="30"/>
      <c r="X1279" s="32"/>
    </row>
    <row r="1280" spans="1:24" x14ac:dyDescent="0.2">
      <c r="A1280" s="34"/>
      <c r="B1280" s="34"/>
      <c r="C1280" s="34"/>
      <c r="D1280" s="30"/>
      <c r="E1280" s="30"/>
      <c r="F1280" s="30"/>
      <c r="G1280" s="30"/>
      <c r="H1280" s="30"/>
      <c r="I1280" s="30"/>
      <c r="J1280" s="30"/>
      <c r="K1280" s="30"/>
      <c r="L1280" s="30"/>
      <c r="M1280" s="30"/>
      <c r="N1280" s="30"/>
      <c r="O1280" s="30"/>
      <c r="P1280" s="30"/>
      <c r="Q1280" s="30"/>
      <c r="R1280" s="30"/>
      <c r="S1280" s="30"/>
      <c r="T1280" s="30"/>
      <c r="U1280" s="30"/>
      <c r="V1280" s="30"/>
      <c r="W1280" s="30"/>
      <c r="X1280" s="32"/>
    </row>
    <row r="1281" spans="1:24" x14ac:dyDescent="0.2">
      <c r="A1281" s="34"/>
      <c r="B1281" s="34"/>
      <c r="C1281" s="34"/>
      <c r="D1281" s="30"/>
      <c r="E1281" s="30"/>
      <c r="F1281" s="30"/>
      <c r="G1281" s="30"/>
      <c r="H1281" s="30"/>
      <c r="I1281" s="30"/>
      <c r="J1281" s="30"/>
      <c r="K1281" s="30"/>
      <c r="L1281" s="30"/>
      <c r="M1281" s="30"/>
      <c r="N1281" s="30"/>
      <c r="O1281" s="30"/>
      <c r="P1281" s="30"/>
      <c r="Q1281" s="30"/>
      <c r="R1281" s="30"/>
      <c r="S1281" s="30"/>
      <c r="T1281" s="30"/>
      <c r="U1281" s="30"/>
      <c r="V1281" s="30"/>
      <c r="W1281" s="30"/>
      <c r="X1281" s="32"/>
    </row>
    <row r="1282" spans="1:24" x14ac:dyDescent="0.2">
      <c r="A1282" s="34"/>
      <c r="B1282" s="34"/>
      <c r="C1282" s="34"/>
      <c r="D1282" s="30"/>
      <c r="E1282" s="30"/>
      <c r="F1282" s="30"/>
      <c r="G1282" s="30"/>
      <c r="H1282" s="30"/>
      <c r="I1282" s="30"/>
      <c r="J1282" s="30"/>
      <c r="K1282" s="30"/>
      <c r="L1282" s="30"/>
      <c r="M1282" s="30"/>
      <c r="N1282" s="30"/>
      <c r="O1282" s="30"/>
      <c r="P1282" s="30"/>
      <c r="Q1282" s="30"/>
      <c r="R1282" s="30"/>
      <c r="S1282" s="30"/>
      <c r="T1282" s="30"/>
      <c r="U1282" s="30"/>
      <c r="V1282" s="30"/>
      <c r="W1282" s="30"/>
      <c r="X1282" s="32"/>
    </row>
    <row r="1283" spans="1:24" x14ac:dyDescent="0.2">
      <c r="A1283" s="34"/>
      <c r="B1283" s="34"/>
      <c r="C1283" s="34"/>
      <c r="D1283" s="30"/>
      <c r="E1283" s="30"/>
      <c r="F1283" s="30"/>
      <c r="G1283" s="30"/>
      <c r="H1283" s="30"/>
      <c r="I1283" s="30"/>
      <c r="J1283" s="30"/>
      <c r="K1283" s="30"/>
      <c r="L1283" s="30"/>
      <c r="M1283" s="30"/>
      <c r="N1283" s="30"/>
      <c r="O1283" s="30"/>
      <c r="P1283" s="30"/>
      <c r="Q1283" s="30"/>
      <c r="R1283" s="30"/>
      <c r="S1283" s="30"/>
      <c r="T1283" s="30"/>
      <c r="U1283" s="30"/>
      <c r="V1283" s="30"/>
      <c r="W1283" s="30"/>
      <c r="X1283" s="32"/>
    </row>
    <row r="1284" spans="1:24" x14ac:dyDescent="0.2">
      <c r="A1284" s="34"/>
      <c r="B1284" s="34"/>
      <c r="C1284" s="34"/>
      <c r="D1284" s="30"/>
      <c r="E1284" s="30"/>
      <c r="F1284" s="30"/>
      <c r="G1284" s="30"/>
      <c r="H1284" s="30"/>
      <c r="I1284" s="30"/>
      <c r="J1284" s="30"/>
      <c r="K1284" s="30"/>
      <c r="L1284" s="30"/>
      <c r="M1284" s="30"/>
      <c r="N1284" s="30"/>
      <c r="O1284" s="30"/>
      <c r="P1284" s="30"/>
      <c r="Q1284" s="30"/>
      <c r="R1284" s="30"/>
      <c r="S1284" s="30"/>
      <c r="T1284" s="30"/>
      <c r="U1284" s="30"/>
      <c r="V1284" s="30"/>
      <c r="W1284" s="30"/>
      <c r="X1284" s="32"/>
    </row>
    <row r="1285" spans="1:24" x14ac:dyDescent="0.2">
      <c r="A1285" s="34"/>
      <c r="B1285" s="34"/>
      <c r="C1285" s="34"/>
      <c r="D1285" s="30"/>
      <c r="E1285" s="30"/>
      <c r="F1285" s="30"/>
      <c r="G1285" s="30"/>
      <c r="H1285" s="30"/>
      <c r="I1285" s="30"/>
      <c r="J1285" s="30"/>
      <c r="K1285" s="30"/>
      <c r="L1285" s="30"/>
      <c r="M1285" s="30"/>
      <c r="N1285" s="30"/>
      <c r="O1285" s="30"/>
      <c r="P1285" s="30"/>
      <c r="Q1285" s="30"/>
      <c r="R1285" s="30"/>
      <c r="S1285" s="30"/>
      <c r="T1285" s="30"/>
      <c r="U1285" s="30"/>
      <c r="V1285" s="30"/>
      <c r="W1285" s="30"/>
      <c r="X1285" s="32"/>
    </row>
    <row r="1286" spans="1:24" x14ac:dyDescent="0.2">
      <c r="A1286" s="34"/>
      <c r="B1286" s="34"/>
      <c r="C1286" s="34"/>
      <c r="D1286" s="30"/>
      <c r="E1286" s="30"/>
      <c r="F1286" s="30"/>
      <c r="G1286" s="30"/>
      <c r="H1286" s="30"/>
      <c r="I1286" s="30"/>
      <c r="J1286" s="30"/>
      <c r="K1286" s="30"/>
      <c r="L1286" s="30"/>
      <c r="M1286" s="30"/>
      <c r="N1286" s="30"/>
      <c r="O1286" s="30"/>
      <c r="P1286" s="30"/>
      <c r="Q1286" s="30"/>
      <c r="R1286" s="30"/>
      <c r="S1286" s="30"/>
      <c r="T1286" s="30"/>
      <c r="U1286" s="30"/>
      <c r="V1286" s="30"/>
      <c r="W1286" s="30"/>
      <c r="X1286" s="32"/>
    </row>
    <row r="1287" spans="1:24" x14ac:dyDescent="0.2">
      <c r="A1287" s="34"/>
      <c r="B1287" s="34"/>
      <c r="C1287" s="34"/>
      <c r="D1287" s="30"/>
      <c r="E1287" s="30"/>
      <c r="F1287" s="30"/>
      <c r="G1287" s="30"/>
      <c r="H1287" s="30"/>
      <c r="I1287" s="30"/>
      <c r="J1287" s="30"/>
      <c r="K1287" s="30"/>
      <c r="L1287" s="30"/>
      <c r="M1287" s="30"/>
      <c r="N1287" s="30"/>
      <c r="O1287" s="30"/>
      <c r="P1287" s="30"/>
      <c r="Q1287" s="30"/>
      <c r="R1287" s="30"/>
      <c r="S1287" s="30"/>
      <c r="T1287" s="30"/>
      <c r="U1287" s="30"/>
      <c r="V1287" s="30"/>
      <c r="W1287" s="30"/>
      <c r="X1287" s="32"/>
    </row>
    <row r="1288" spans="1:24" x14ac:dyDescent="0.2">
      <c r="A1288" s="34"/>
      <c r="B1288" s="34"/>
      <c r="C1288" s="34"/>
      <c r="D1288" s="30"/>
      <c r="E1288" s="30"/>
      <c r="F1288" s="30"/>
      <c r="G1288" s="30"/>
      <c r="H1288" s="30"/>
      <c r="I1288" s="30"/>
      <c r="J1288" s="30"/>
      <c r="K1288" s="30"/>
      <c r="L1288" s="30"/>
      <c r="M1288" s="30"/>
      <c r="N1288" s="30"/>
      <c r="O1288" s="30"/>
      <c r="P1288" s="30"/>
      <c r="Q1288" s="30"/>
      <c r="R1288" s="30"/>
      <c r="S1288" s="30"/>
      <c r="T1288" s="30"/>
      <c r="U1288" s="30"/>
      <c r="V1288" s="30"/>
      <c r="W1288" s="30"/>
      <c r="X1288" s="32"/>
    </row>
    <row r="1289" spans="1:24" x14ac:dyDescent="0.2">
      <c r="A1289" s="34"/>
      <c r="B1289" s="34"/>
      <c r="C1289" s="34"/>
      <c r="D1289" s="30"/>
      <c r="E1289" s="30"/>
      <c r="F1289" s="30"/>
      <c r="G1289" s="30"/>
      <c r="H1289" s="30"/>
      <c r="I1289" s="30"/>
      <c r="J1289" s="30"/>
      <c r="K1289" s="30"/>
      <c r="L1289" s="30"/>
      <c r="M1289" s="30"/>
      <c r="N1289" s="30"/>
      <c r="O1289" s="30"/>
      <c r="P1289" s="30"/>
      <c r="Q1289" s="30"/>
      <c r="R1289" s="30"/>
      <c r="S1289" s="30"/>
      <c r="T1289" s="30"/>
      <c r="U1289" s="30"/>
      <c r="V1289" s="30"/>
      <c r="W1289" s="30"/>
      <c r="X1289" s="32"/>
    </row>
    <row r="1290" spans="1:24" x14ac:dyDescent="0.2">
      <c r="A1290" s="34"/>
      <c r="B1290" s="34"/>
      <c r="C1290" s="34"/>
      <c r="D1290" s="30"/>
      <c r="E1290" s="30"/>
      <c r="F1290" s="30"/>
      <c r="G1290" s="30"/>
      <c r="H1290" s="30"/>
      <c r="I1290" s="30"/>
      <c r="J1290" s="30"/>
      <c r="K1290" s="30"/>
      <c r="L1290" s="30"/>
      <c r="M1290" s="30"/>
      <c r="N1290" s="30"/>
      <c r="O1290" s="30"/>
      <c r="P1290" s="30"/>
      <c r="Q1290" s="30"/>
      <c r="R1290" s="30"/>
      <c r="S1290" s="30"/>
      <c r="T1290" s="30"/>
      <c r="U1290" s="30"/>
      <c r="V1290" s="30"/>
      <c r="W1290" s="30"/>
      <c r="X1290" s="32"/>
    </row>
    <row r="1291" spans="1:24" x14ac:dyDescent="0.2">
      <c r="A1291" s="34"/>
      <c r="B1291" s="34"/>
      <c r="C1291" s="34"/>
      <c r="D1291" s="30"/>
      <c r="E1291" s="30"/>
      <c r="F1291" s="30"/>
      <c r="G1291" s="30"/>
      <c r="H1291" s="30"/>
      <c r="I1291" s="30"/>
      <c r="J1291" s="30"/>
      <c r="K1291" s="30"/>
      <c r="L1291" s="30"/>
      <c r="M1291" s="30"/>
      <c r="N1291" s="30"/>
      <c r="O1291" s="30"/>
      <c r="P1291" s="30"/>
      <c r="Q1291" s="30"/>
      <c r="R1291" s="30"/>
      <c r="S1291" s="30"/>
      <c r="T1291" s="30"/>
      <c r="U1291" s="30"/>
      <c r="V1291" s="30"/>
      <c r="W1291" s="30"/>
      <c r="X1291" s="32"/>
    </row>
    <row r="1292" spans="1:24" x14ac:dyDescent="0.2">
      <c r="A1292" s="34"/>
      <c r="B1292" s="34"/>
      <c r="C1292" s="34"/>
      <c r="D1292" s="30"/>
      <c r="E1292" s="30"/>
      <c r="F1292" s="30"/>
      <c r="G1292" s="30"/>
      <c r="H1292" s="30"/>
      <c r="I1292" s="30"/>
      <c r="J1292" s="30"/>
      <c r="K1292" s="30"/>
      <c r="L1292" s="30"/>
      <c r="M1292" s="30"/>
      <c r="N1292" s="30"/>
      <c r="O1292" s="30"/>
      <c r="P1292" s="30"/>
      <c r="Q1292" s="30"/>
      <c r="R1292" s="30"/>
      <c r="S1292" s="30"/>
      <c r="T1292" s="30"/>
      <c r="U1292" s="30"/>
      <c r="V1292" s="30"/>
      <c r="W1292" s="30"/>
      <c r="X1292" s="32"/>
    </row>
    <row r="1293" spans="1:24" x14ac:dyDescent="0.2">
      <c r="A1293" s="34"/>
      <c r="B1293" s="34"/>
      <c r="C1293" s="34"/>
      <c r="D1293" s="30"/>
      <c r="E1293" s="30"/>
      <c r="F1293" s="30"/>
      <c r="G1293" s="30"/>
      <c r="H1293" s="30"/>
      <c r="I1293" s="30"/>
      <c r="J1293" s="30"/>
      <c r="K1293" s="30"/>
      <c r="L1293" s="30"/>
      <c r="M1293" s="30"/>
      <c r="N1293" s="30"/>
      <c r="O1293" s="30"/>
      <c r="P1293" s="30"/>
      <c r="Q1293" s="30"/>
      <c r="R1293" s="30"/>
      <c r="S1293" s="30"/>
      <c r="T1293" s="30"/>
      <c r="U1293" s="30"/>
      <c r="V1293" s="30"/>
      <c r="W1293" s="30"/>
      <c r="X1293" s="32"/>
    </row>
    <row r="1294" spans="1:24" x14ac:dyDescent="0.2">
      <c r="A1294" s="34"/>
      <c r="B1294" s="34"/>
      <c r="C1294" s="34"/>
      <c r="D1294" s="30"/>
      <c r="E1294" s="30"/>
      <c r="F1294" s="30"/>
      <c r="G1294" s="30"/>
      <c r="H1294" s="30"/>
      <c r="I1294" s="30"/>
      <c r="J1294" s="30"/>
      <c r="K1294" s="30"/>
      <c r="L1294" s="30"/>
      <c r="M1294" s="30"/>
      <c r="N1294" s="30"/>
      <c r="O1294" s="30"/>
      <c r="P1294" s="30"/>
      <c r="Q1294" s="30"/>
      <c r="R1294" s="30"/>
      <c r="S1294" s="30"/>
      <c r="T1294" s="30"/>
      <c r="U1294" s="30"/>
      <c r="V1294" s="30"/>
      <c r="W1294" s="30"/>
      <c r="X1294" s="32"/>
    </row>
    <row r="1295" spans="1:24" x14ac:dyDescent="0.2">
      <c r="A1295" s="34"/>
      <c r="B1295" s="34"/>
      <c r="C1295" s="34"/>
      <c r="D1295" s="30"/>
      <c r="E1295" s="30"/>
      <c r="F1295" s="30"/>
      <c r="G1295" s="30"/>
      <c r="H1295" s="30"/>
      <c r="I1295" s="30"/>
      <c r="J1295" s="30"/>
      <c r="K1295" s="30"/>
      <c r="L1295" s="30"/>
      <c r="M1295" s="30"/>
      <c r="N1295" s="30"/>
      <c r="O1295" s="30"/>
      <c r="P1295" s="30"/>
      <c r="Q1295" s="30"/>
      <c r="R1295" s="30"/>
      <c r="S1295" s="30"/>
      <c r="T1295" s="30"/>
      <c r="U1295" s="30"/>
      <c r="V1295" s="30"/>
      <c r="W1295" s="30"/>
      <c r="X1295" s="32"/>
    </row>
    <row r="1296" spans="1:24" x14ac:dyDescent="0.2">
      <c r="A1296" s="34"/>
      <c r="B1296" s="34"/>
      <c r="C1296" s="34"/>
      <c r="D1296" s="30"/>
      <c r="E1296" s="30"/>
      <c r="F1296" s="30"/>
      <c r="G1296" s="30"/>
      <c r="H1296" s="30"/>
      <c r="I1296" s="30"/>
      <c r="J1296" s="30"/>
      <c r="K1296" s="30"/>
      <c r="L1296" s="30"/>
      <c r="M1296" s="30"/>
      <c r="N1296" s="30"/>
      <c r="O1296" s="30"/>
      <c r="P1296" s="30"/>
      <c r="Q1296" s="30"/>
      <c r="R1296" s="30"/>
      <c r="S1296" s="30"/>
      <c r="T1296" s="30"/>
      <c r="U1296" s="30"/>
      <c r="V1296" s="30"/>
      <c r="W1296" s="30"/>
      <c r="X1296" s="32"/>
    </row>
    <row r="1297" spans="1:24" x14ac:dyDescent="0.2">
      <c r="A1297" s="34"/>
      <c r="B1297" s="34"/>
      <c r="C1297" s="34"/>
      <c r="D1297" s="30"/>
      <c r="E1297" s="30"/>
      <c r="F1297" s="30"/>
      <c r="G1297" s="30"/>
      <c r="H1297" s="30"/>
      <c r="I1297" s="30"/>
      <c r="J1297" s="30"/>
      <c r="K1297" s="30"/>
      <c r="L1297" s="30"/>
      <c r="M1297" s="30"/>
      <c r="N1297" s="30"/>
      <c r="O1297" s="30"/>
      <c r="P1297" s="30"/>
      <c r="Q1297" s="30"/>
      <c r="R1297" s="30"/>
      <c r="S1297" s="30"/>
      <c r="T1297" s="30"/>
      <c r="U1297" s="30"/>
      <c r="V1297" s="30"/>
      <c r="W1297" s="30"/>
      <c r="X1297" s="32"/>
    </row>
    <row r="1298" spans="1:24" x14ac:dyDescent="0.2">
      <c r="A1298" s="34"/>
      <c r="B1298" s="34"/>
      <c r="C1298" s="34"/>
      <c r="D1298" s="30"/>
      <c r="E1298" s="30"/>
      <c r="F1298" s="30"/>
      <c r="G1298" s="30"/>
      <c r="H1298" s="30"/>
      <c r="I1298" s="30"/>
      <c r="J1298" s="30"/>
      <c r="K1298" s="30"/>
      <c r="L1298" s="30"/>
      <c r="M1298" s="30"/>
      <c r="N1298" s="30"/>
      <c r="O1298" s="30"/>
      <c r="P1298" s="30"/>
      <c r="Q1298" s="30"/>
      <c r="R1298" s="30"/>
      <c r="S1298" s="30"/>
      <c r="T1298" s="30"/>
      <c r="U1298" s="30"/>
      <c r="V1298" s="30"/>
      <c r="W1298" s="30"/>
      <c r="X1298" s="32"/>
    </row>
    <row r="1299" spans="1:24" x14ac:dyDescent="0.2">
      <c r="A1299" s="34"/>
      <c r="B1299" s="34"/>
      <c r="C1299" s="34"/>
      <c r="D1299" s="30"/>
      <c r="E1299" s="30"/>
      <c r="F1299" s="30"/>
      <c r="G1299" s="30"/>
      <c r="H1299" s="30"/>
      <c r="I1299" s="30"/>
      <c r="J1299" s="30"/>
      <c r="K1299" s="30"/>
      <c r="L1299" s="30"/>
      <c r="M1299" s="30"/>
      <c r="N1299" s="30"/>
      <c r="O1299" s="30"/>
      <c r="P1299" s="30"/>
      <c r="Q1299" s="30"/>
      <c r="R1299" s="30"/>
      <c r="S1299" s="30"/>
      <c r="T1299" s="30"/>
      <c r="U1299" s="30"/>
      <c r="V1299" s="30"/>
      <c r="W1299" s="30"/>
      <c r="X1299" s="32"/>
    </row>
    <row r="1300" spans="1:24" x14ac:dyDescent="0.2">
      <c r="A1300" s="34"/>
      <c r="B1300" s="34"/>
      <c r="C1300" s="34"/>
      <c r="D1300" s="30"/>
      <c r="E1300" s="30"/>
      <c r="F1300" s="30"/>
      <c r="G1300" s="30"/>
      <c r="H1300" s="30"/>
      <c r="I1300" s="30"/>
      <c r="J1300" s="30"/>
      <c r="K1300" s="30"/>
      <c r="L1300" s="30"/>
      <c r="M1300" s="30"/>
      <c r="N1300" s="30"/>
      <c r="O1300" s="30"/>
      <c r="P1300" s="30"/>
      <c r="Q1300" s="30"/>
      <c r="R1300" s="30"/>
      <c r="S1300" s="30"/>
      <c r="T1300" s="30"/>
      <c r="U1300" s="30"/>
      <c r="V1300" s="30"/>
      <c r="W1300" s="30"/>
      <c r="X1300" s="32"/>
    </row>
    <row r="1301" spans="1:24" x14ac:dyDescent="0.2">
      <c r="A1301" s="34"/>
      <c r="B1301" s="34"/>
      <c r="C1301" s="34"/>
      <c r="D1301" s="30"/>
      <c r="E1301" s="30"/>
      <c r="F1301" s="30"/>
      <c r="G1301" s="30"/>
      <c r="H1301" s="30"/>
      <c r="I1301" s="30"/>
      <c r="J1301" s="30"/>
      <c r="K1301" s="30"/>
      <c r="L1301" s="30"/>
      <c r="M1301" s="30"/>
      <c r="N1301" s="30"/>
      <c r="O1301" s="30"/>
      <c r="P1301" s="30"/>
      <c r="Q1301" s="30"/>
      <c r="R1301" s="30"/>
      <c r="S1301" s="30"/>
      <c r="T1301" s="30"/>
      <c r="U1301" s="30"/>
      <c r="V1301" s="30"/>
      <c r="W1301" s="30"/>
      <c r="X1301" s="32"/>
    </row>
    <row r="1302" spans="1:24" x14ac:dyDescent="0.2">
      <c r="A1302" s="34"/>
      <c r="B1302" s="34"/>
      <c r="C1302" s="34"/>
      <c r="D1302" s="30"/>
      <c r="E1302" s="30"/>
      <c r="F1302" s="30"/>
      <c r="G1302" s="30"/>
      <c r="H1302" s="30"/>
      <c r="I1302" s="30"/>
      <c r="J1302" s="30"/>
      <c r="K1302" s="30"/>
      <c r="L1302" s="30"/>
      <c r="M1302" s="30"/>
      <c r="N1302" s="30"/>
      <c r="O1302" s="30"/>
      <c r="P1302" s="30"/>
      <c r="Q1302" s="30"/>
      <c r="R1302" s="30"/>
      <c r="S1302" s="30"/>
      <c r="T1302" s="30"/>
      <c r="U1302" s="30"/>
      <c r="V1302" s="30"/>
      <c r="W1302" s="30"/>
      <c r="X1302" s="32"/>
    </row>
    <row r="1303" spans="1:24" x14ac:dyDescent="0.2">
      <c r="A1303" s="34"/>
      <c r="B1303" s="34"/>
      <c r="C1303" s="34"/>
      <c r="D1303" s="30"/>
      <c r="E1303" s="30"/>
      <c r="F1303" s="30"/>
      <c r="G1303" s="30"/>
      <c r="H1303" s="30"/>
      <c r="I1303" s="30"/>
      <c r="J1303" s="30"/>
      <c r="K1303" s="30"/>
      <c r="L1303" s="30"/>
      <c r="M1303" s="30"/>
      <c r="N1303" s="30"/>
      <c r="O1303" s="30"/>
      <c r="P1303" s="30"/>
      <c r="Q1303" s="30"/>
      <c r="R1303" s="30"/>
      <c r="S1303" s="30"/>
      <c r="T1303" s="30"/>
      <c r="U1303" s="30"/>
      <c r="V1303" s="30"/>
      <c r="W1303" s="30"/>
      <c r="X1303" s="32"/>
    </row>
    <row r="1304" spans="1:24" x14ac:dyDescent="0.2">
      <c r="A1304" s="34"/>
      <c r="B1304" s="34"/>
      <c r="C1304" s="34"/>
      <c r="D1304" s="30"/>
      <c r="E1304" s="30"/>
      <c r="F1304" s="30"/>
      <c r="G1304" s="30"/>
      <c r="H1304" s="30"/>
      <c r="I1304" s="30"/>
      <c r="J1304" s="30"/>
      <c r="K1304" s="30"/>
      <c r="L1304" s="30"/>
      <c r="M1304" s="30"/>
      <c r="N1304" s="30"/>
      <c r="O1304" s="30"/>
      <c r="P1304" s="30"/>
      <c r="Q1304" s="30"/>
      <c r="R1304" s="30"/>
      <c r="S1304" s="30"/>
      <c r="T1304" s="30"/>
      <c r="U1304" s="30"/>
      <c r="V1304" s="30"/>
      <c r="W1304" s="30"/>
      <c r="X1304" s="32"/>
    </row>
    <row r="1305" spans="1:24" x14ac:dyDescent="0.2">
      <c r="A1305" s="34"/>
      <c r="B1305" s="34"/>
      <c r="C1305" s="34"/>
      <c r="D1305" s="30"/>
      <c r="E1305" s="30"/>
      <c r="F1305" s="30"/>
      <c r="G1305" s="30"/>
      <c r="H1305" s="30"/>
      <c r="I1305" s="30"/>
      <c r="J1305" s="30"/>
      <c r="K1305" s="30"/>
      <c r="L1305" s="30"/>
      <c r="M1305" s="30"/>
      <c r="N1305" s="30"/>
      <c r="O1305" s="30"/>
      <c r="P1305" s="30"/>
      <c r="Q1305" s="30"/>
      <c r="R1305" s="30"/>
      <c r="S1305" s="30"/>
      <c r="T1305" s="30"/>
      <c r="U1305" s="30"/>
      <c r="V1305" s="30"/>
      <c r="W1305" s="30"/>
      <c r="X1305" s="32"/>
    </row>
    <row r="1306" spans="1:24" x14ac:dyDescent="0.2">
      <c r="A1306" s="34"/>
      <c r="B1306" s="34"/>
      <c r="C1306" s="34"/>
      <c r="D1306" s="30"/>
      <c r="E1306" s="30"/>
      <c r="F1306" s="30"/>
      <c r="G1306" s="30"/>
      <c r="H1306" s="30"/>
      <c r="I1306" s="30"/>
      <c r="J1306" s="30"/>
      <c r="K1306" s="30"/>
      <c r="L1306" s="30"/>
      <c r="M1306" s="30"/>
      <c r="N1306" s="30"/>
      <c r="O1306" s="30"/>
      <c r="P1306" s="30"/>
      <c r="Q1306" s="30"/>
      <c r="R1306" s="30"/>
      <c r="S1306" s="30"/>
      <c r="T1306" s="30"/>
      <c r="U1306" s="30"/>
      <c r="V1306" s="30"/>
      <c r="W1306" s="30"/>
      <c r="X1306" s="32"/>
    </row>
    <row r="1307" spans="1:24" x14ac:dyDescent="0.2">
      <c r="A1307" s="34"/>
      <c r="B1307" s="34"/>
      <c r="C1307" s="34"/>
      <c r="D1307" s="30"/>
      <c r="E1307" s="30"/>
      <c r="F1307" s="30"/>
      <c r="G1307" s="30"/>
      <c r="H1307" s="30"/>
      <c r="I1307" s="30"/>
      <c r="J1307" s="30"/>
      <c r="K1307" s="30"/>
      <c r="L1307" s="30"/>
      <c r="M1307" s="30"/>
      <c r="N1307" s="30"/>
      <c r="O1307" s="30"/>
      <c r="P1307" s="30"/>
      <c r="Q1307" s="30"/>
      <c r="R1307" s="30"/>
      <c r="S1307" s="30"/>
      <c r="T1307" s="30"/>
      <c r="U1307" s="30"/>
      <c r="V1307" s="30"/>
      <c r="W1307" s="30"/>
      <c r="X1307" s="32"/>
    </row>
    <row r="1308" spans="1:24" x14ac:dyDescent="0.2">
      <c r="A1308" s="34"/>
      <c r="B1308" s="34"/>
      <c r="C1308" s="34"/>
      <c r="D1308" s="30"/>
      <c r="E1308" s="30"/>
      <c r="F1308" s="30"/>
      <c r="G1308" s="30"/>
      <c r="H1308" s="30"/>
      <c r="I1308" s="30"/>
      <c r="J1308" s="30"/>
      <c r="K1308" s="30"/>
      <c r="L1308" s="30"/>
      <c r="M1308" s="30"/>
      <c r="N1308" s="30"/>
      <c r="O1308" s="30"/>
      <c r="P1308" s="30"/>
      <c r="Q1308" s="30"/>
      <c r="R1308" s="30"/>
      <c r="S1308" s="30"/>
      <c r="T1308" s="30"/>
      <c r="U1308" s="30"/>
      <c r="V1308" s="30"/>
      <c r="W1308" s="30"/>
      <c r="X1308" s="32"/>
    </row>
    <row r="1309" spans="1:24" x14ac:dyDescent="0.2">
      <c r="A1309" s="34"/>
      <c r="B1309" s="34"/>
      <c r="C1309" s="34"/>
      <c r="D1309" s="30"/>
      <c r="E1309" s="30"/>
      <c r="F1309" s="30"/>
      <c r="G1309" s="30"/>
      <c r="H1309" s="30"/>
      <c r="I1309" s="30"/>
      <c r="J1309" s="30"/>
      <c r="K1309" s="30"/>
      <c r="L1309" s="30"/>
      <c r="M1309" s="30"/>
      <c r="N1309" s="30"/>
      <c r="O1309" s="30"/>
      <c r="P1309" s="30"/>
      <c r="Q1309" s="30"/>
      <c r="R1309" s="30"/>
      <c r="S1309" s="30"/>
      <c r="T1309" s="30"/>
      <c r="U1309" s="30"/>
      <c r="V1309" s="30"/>
      <c r="W1309" s="30"/>
      <c r="X1309" s="32"/>
    </row>
    <row r="1310" spans="1:24" x14ac:dyDescent="0.2">
      <c r="A1310" s="34"/>
      <c r="B1310" s="34"/>
      <c r="C1310" s="34"/>
      <c r="D1310" s="30"/>
      <c r="E1310" s="30"/>
      <c r="F1310" s="30"/>
      <c r="G1310" s="30"/>
      <c r="H1310" s="30"/>
      <c r="I1310" s="30"/>
      <c r="J1310" s="30"/>
      <c r="K1310" s="30"/>
      <c r="L1310" s="30"/>
      <c r="M1310" s="30"/>
      <c r="N1310" s="30"/>
      <c r="O1310" s="30"/>
      <c r="P1310" s="30"/>
      <c r="Q1310" s="30"/>
      <c r="R1310" s="30"/>
      <c r="S1310" s="30"/>
      <c r="T1310" s="30"/>
      <c r="U1310" s="30"/>
      <c r="V1310" s="30"/>
      <c r="W1310" s="30"/>
      <c r="X1310" s="32"/>
    </row>
    <row r="1311" spans="1:24" x14ac:dyDescent="0.2">
      <c r="A1311" s="34"/>
      <c r="B1311" s="34"/>
      <c r="C1311" s="34"/>
      <c r="D1311" s="30"/>
      <c r="E1311" s="30"/>
      <c r="F1311" s="30"/>
      <c r="G1311" s="30"/>
      <c r="H1311" s="30"/>
      <c r="I1311" s="30"/>
      <c r="J1311" s="30"/>
      <c r="K1311" s="30"/>
      <c r="L1311" s="30"/>
      <c r="M1311" s="30"/>
      <c r="N1311" s="30"/>
      <c r="O1311" s="30"/>
      <c r="P1311" s="30"/>
      <c r="Q1311" s="30"/>
      <c r="R1311" s="30"/>
      <c r="S1311" s="30"/>
      <c r="T1311" s="30"/>
      <c r="U1311" s="30"/>
      <c r="V1311" s="30"/>
      <c r="W1311" s="30"/>
      <c r="X1311" s="32"/>
    </row>
    <row r="1312" spans="1:24" x14ac:dyDescent="0.2">
      <c r="A1312" s="34"/>
      <c r="B1312" s="34"/>
      <c r="C1312" s="34"/>
      <c r="D1312" s="30"/>
      <c r="E1312" s="30"/>
      <c r="F1312" s="30"/>
      <c r="G1312" s="30"/>
      <c r="H1312" s="30"/>
      <c r="I1312" s="30"/>
      <c r="J1312" s="30"/>
      <c r="K1312" s="30"/>
      <c r="L1312" s="30"/>
      <c r="M1312" s="30"/>
      <c r="N1312" s="30"/>
      <c r="O1312" s="30"/>
      <c r="P1312" s="30"/>
      <c r="Q1312" s="30"/>
      <c r="R1312" s="30"/>
      <c r="S1312" s="30"/>
      <c r="T1312" s="30"/>
      <c r="U1312" s="30"/>
      <c r="V1312" s="30"/>
      <c r="W1312" s="30"/>
      <c r="X1312" s="32"/>
    </row>
    <row r="1313" spans="1:24" x14ac:dyDescent="0.2">
      <c r="A1313" s="34"/>
      <c r="B1313" s="34"/>
      <c r="C1313" s="34"/>
      <c r="D1313" s="30"/>
      <c r="E1313" s="30"/>
      <c r="F1313" s="30"/>
      <c r="G1313" s="30"/>
      <c r="H1313" s="30"/>
      <c r="I1313" s="30"/>
      <c r="J1313" s="30"/>
      <c r="K1313" s="30"/>
      <c r="L1313" s="30"/>
      <c r="M1313" s="30"/>
      <c r="N1313" s="30"/>
      <c r="O1313" s="30"/>
      <c r="P1313" s="30"/>
      <c r="Q1313" s="30"/>
      <c r="R1313" s="30"/>
      <c r="S1313" s="30"/>
      <c r="T1313" s="30"/>
      <c r="U1313" s="30"/>
      <c r="V1313" s="30"/>
      <c r="W1313" s="30"/>
      <c r="X1313" s="32"/>
    </row>
    <row r="1314" spans="1:24" x14ac:dyDescent="0.2">
      <c r="A1314" s="34"/>
      <c r="B1314" s="34"/>
      <c r="C1314" s="34"/>
      <c r="D1314" s="30"/>
      <c r="E1314" s="30"/>
      <c r="F1314" s="30"/>
      <c r="G1314" s="30"/>
      <c r="H1314" s="30"/>
      <c r="I1314" s="30"/>
      <c r="J1314" s="30"/>
      <c r="K1314" s="30"/>
      <c r="L1314" s="30"/>
      <c r="M1314" s="30"/>
      <c r="N1314" s="30"/>
      <c r="O1314" s="30"/>
      <c r="P1314" s="30"/>
      <c r="Q1314" s="30"/>
      <c r="R1314" s="30"/>
      <c r="S1314" s="30"/>
      <c r="T1314" s="30"/>
      <c r="U1314" s="30"/>
      <c r="V1314" s="30"/>
      <c r="W1314" s="30"/>
      <c r="X1314" s="32"/>
    </row>
    <row r="1315" spans="1:24" x14ac:dyDescent="0.2">
      <c r="A1315" s="34"/>
      <c r="B1315" s="34"/>
      <c r="C1315" s="34"/>
      <c r="D1315" s="30"/>
      <c r="E1315" s="30"/>
      <c r="F1315" s="30"/>
      <c r="G1315" s="30"/>
      <c r="H1315" s="30"/>
      <c r="I1315" s="30"/>
      <c r="J1315" s="30"/>
      <c r="K1315" s="30"/>
      <c r="L1315" s="30"/>
      <c r="M1315" s="30"/>
      <c r="N1315" s="30"/>
      <c r="O1315" s="30"/>
      <c r="P1315" s="30"/>
      <c r="Q1315" s="30"/>
      <c r="R1315" s="30"/>
      <c r="S1315" s="30"/>
      <c r="T1315" s="30"/>
      <c r="U1315" s="30"/>
      <c r="V1315" s="30"/>
      <c r="W1315" s="30"/>
      <c r="X1315" s="32"/>
    </row>
    <row r="1316" spans="1:24" x14ac:dyDescent="0.2">
      <c r="A1316" s="34"/>
      <c r="B1316" s="34"/>
      <c r="C1316" s="34"/>
      <c r="D1316" s="30"/>
      <c r="E1316" s="30"/>
      <c r="F1316" s="30"/>
      <c r="G1316" s="30"/>
      <c r="H1316" s="30"/>
      <c r="I1316" s="30"/>
      <c r="J1316" s="30"/>
      <c r="K1316" s="30"/>
      <c r="L1316" s="30"/>
      <c r="M1316" s="30"/>
      <c r="N1316" s="30"/>
      <c r="O1316" s="30"/>
      <c r="P1316" s="30"/>
      <c r="Q1316" s="30"/>
      <c r="R1316" s="30"/>
      <c r="S1316" s="30"/>
      <c r="T1316" s="30"/>
      <c r="U1316" s="30"/>
      <c r="V1316" s="30"/>
      <c r="W1316" s="30"/>
      <c r="X1316" s="32"/>
    </row>
    <row r="1317" spans="1:24" x14ac:dyDescent="0.2">
      <c r="A1317" s="34"/>
      <c r="B1317" s="34"/>
      <c r="C1317" s="34"/>
      <c r="D1317" s="30"/>
      <c r="E1317" s="30"/>
      <c r="F1317" s="30"/>
      <c r="G1317" s="30"/>
      <c r="H1317" s="30"/>
      <c r="I1317" s="30"/>
      <c r="J1317" s="30"/>
      <c r="K1317" s="30"/>
      <c r="L1317" s="30"/>
      <c r="M1317" s="30"/>
      <c r="N1317" s="30"/>
      <c r="O1317" s="30"/>
      <c r="P1317" s="30"/>
      <c r="Q1317" s="30"/>
      <c r="R1317" s="30"/>
      <c r="S1317" s="30"/>
      <c r="T1317" s="30"/>
      <c r="U1317" s="30"/>
      <c r="V1317" s="30"/>
      <c r="W1317" s="30"/>
      <c r="X1317" s="32"/>
    </row>
    <row r="1318" spans="1:24" x14ac:dyDescent="0.2">
      <c r="A1318" s="34"/>
      <c r="B1318" s="34"/>
      <c r="C1318" s="34"/>
      <c r="D1318" s="30"/>
      <c r="E1318" s="30"/>
      <c r="F1318" s="30"/>
      <c r="G1318" s="30"/>
      <c r="H1318" s="30"/>
      <c r="I1318" s="30"/>
      <c r="J1318" s="30"/>
      <c r="K1318" s="30"/>
      <c r="L1318" s="30"/>
      <c r="M1318" s="30"/>
      <c r="N1318" s="30"/>
      <c r="O1318" s="30"/>
      <c r="P1318" s="30"/>
      <c r="Q1318" s="30"/>
      <c r="R1318" s="30"/>
      <c r="S1318" s="30"/>
      <c r="T1318" s="30"/>
      <c r="U1318" s="30"/>
      <c r="V1318" s="30"/>
      <c r="W1318" s="30"/>
      <c r="X1318" s="32"/>
    </row>
    <row r="1319" spans="1:24" x14ac:dyDescent="0.2">
      <c r="A1319" s="34"/>
      <c r="B1319" s="34"/>
      <c r="C1319" s="34"/>
      <c r="D1319" s="30"/>
      <c r="E1319" s="30"/>
      <c r="F1319" s="30"/>
      <c r="G1319" s="30"/>
      <c r="H1319" s="30"/>
      <c r="I1319" s="30"/>
      <c r="J1319" s="30"/>
      <c r="K1319" s="30"/>
      <c r="L1319" s="30"/>
      <c r="M1319" s="30"/>
      <c r="N1319" s="30"/>
      <c r="O1319" s="30"/>
      <c r="P1319" s="30"/>
      <c r="Q1319" s="30"/>
      <c r="R1319" s="30"/>
      <c r="S1319" s="30"/>
      <c r="T1319" s="30"/>
      <c r="U1319" s="30"/>
      <c r="V1319" s="30"/>
      <c r="W1319" s="30"/>
      <c r="X1319" s="32"/>
    </row>
    <row r="1320" spans="1:24" x14ac:dyDescent="0.2">
      <c r="A1320" s="34"/>
      <c r="B1320" s="34"/>
      <c r="C1320" s="34"/>
      <c r="D1320" s="30"/>
      <c r="E1320" s="30"/>
      <c r="F1320" s="30"/>
      <c r="G1320" s="30"/>
      <c r="H1320" s="30"/>
      <c r="I1320" s="30"/>
      <c r="J1320" s="30"/>
      <c r="K1320" s="30"/>
      <c r="L1320" s="30"/>
      <c r="M1320" s="30"/>
      <c r="N1320" s="30"/>
      <c r="O1320" s="30"/>
      <c r="P1320" s="30"/>
      <c r="Q1320" s="30"/>
      <c r="R1320" s="30"/>
      <c r="S1320" s="30"/>
      <c r="T1320" s="30"/>
      <c r="U1320" s="30"/>
      <c r="V1320" s="30"/>
      <c r="W1320" s="30"/>
      <c r="X1320" s="32"/>
    </row>
    <row r="1321" spans="1:24" x14ac:dyDescent="0.2">
      <c r="A1321" s="34"/>
      <c r="B1321" s="34"/>
      <c r="C1321" s="34"/>
      <c r="D1321" s="30"/>
      <c r="E1321" s="30"/>
      <c r="F1321" s="30"/>
      <c r="G1321" s="30"/>
      <c r="H1321" s="30"/>
      <c r="I1321" s="30"/>
      <c r="J1321" s="30"/>
      <c r="K1321" s="30"/>
      <c r="L1321" s="30"/>
      <c r="M1321" s="30"/>
      <c r="N1321" s="30"/>
      <c r="O1321" s="30"/>
      <c r="P1321" s="30"/>
      <c r="Q1321" s="30"/>
      <c r="R1321" s="30"/>
      <c r="S1321" s="30"/>
      <c r="T1321" s="30"/>
      <c r="U1321" s="30"/>
      <c r="V1321" s="30"/>
      <c r="W1321" s="30"/>
      <c r="X1321" s="32"/>
    </row>
    <row r="1322" spans="1:24" x14ac:dyDescent="0.2">
      <c r="A1322" s="34"/>
      <c r="B1322" s="34"/>
      <c r="C1322" s="34"/>
      <c r="D1322" s="30"/>
      <c r="E1322" s="30"/>
      <c r="F1322" s="30"/>
      <c r="G1322" s="30"/>
      <c r="H1322" s="30"/>
      <c r="I1322" s="30"/>
      <c r="J1322" s="30"/>
      <c r="K1322" s="30"/>
      <c r="L1322" s="30"/>
      <c r="M1322" s="30"/>
      <c r="N1322" s="30"/>
      <c r="O1322" s="30"/>
      <c r="P1322" s="30"/>
      <c r="Q1322" s="30"/>
      <c r="R1322" s="30"/>
      <c r="S1322" s="30"/>
      <c r="T1322" s="30"/>
      <c r="U1322" s="30"/>
      <c r="V1322" s="30"/>
      <c r="W1322" s="30"/>
      <c r="X1322" s="32"/>
    </row>
    <row r="1323" spans="1:24" x14ac:dyDescent="0.2">
      <c r="A1323" s="34"/>
      <c r="B1323" s="34"/>
      <c r="C1323" s="34"/>
      <c r="D1323" s="30"/>
      <c r="E1323" s="30"/>
      <c r="F1323" s="30"/>
      <c r="G1323" s="30"/>
      <c r="H1323" s="30"/>
      <c r="I1323" s="30"/>
      <c r="J1323" s="30"/>
      <c r="K1323" s="30"/>
      <c r="L1323" s="30"/>
      <c r="M1323" s="30"/>
      <c r="N1323" s="30"/>
      <c r="O1323" s="30"/>
      <c r="P1323" s="30"/>
      <c r="Q1323" s="30"/>
      <c r="R1323" s="30"/>
      <c r="S1323" s="30"/>
      <c r="T1323" s="30"/>
      <c r="U1323" s="30"/>
      <c r="V1323" s="30"/>
      <c r="W1323" s="30"/>
      <c r="X1323" s="32"/>
    </row>
    <row r="1324" spans="1:24" x14ac:dyDescent="0.2">
      <c r="A1324" s="34"/>
      <c r="B1324" s="34"/>
      <c r="C1324" s="34"/>
      <c r="D1324" s="30"/>
      <c r="E1324" s="30"/>
      <c r="F1324" s="30"/>
      <c r="G1324" s="30"/>
      <c r="H1324" s="30"/>
      <c r="I1324" s="30"/>
      <c r="J1324" s="30"/>
      <c r="K1324" s="30"/>
      <c r="L1324" s="30"/>
      <c r="M1324" s="30"/>
      <c r="N1324" s="30"/>
      <c r="O1324" s="30"/>
      <c r="P1324" s="30"/>
      <c r="Q1324" s="30"/>
      <c r="R1324" s="30"/>
      <c r="S1324" s="30"/>
      <c r="T1324" s="30"/>
      <c r="U1324" s="30"/>
      <c r="V1324" s="30"/>
      <c r="W1324" s="30"/>
      <c r="X1324" s="32"/>
    </row>
    <row r="1325" spans="1:24" x14ac:dyDescent="0.2">
      <c r="A1325" s="34"/>
      <c r="B1325" s="34"/>
      <c r="C1325" s="34"/>
      <c r="D1325" s="30"/>
      <c r="E1325" s="30"/>
      <c r="F1325" s="30"/>
      <c r="G1325" s="30"/>
      <c r="H1325" s="30"/>
      <c r="I1325" s="30"/>
      <c r="J1325" s="30"/>
      <c r="K1325" s="30"/>
      <c r="L1325" s="30"/>
      <c r="M1325" s="30"/>
      <c r="N1325" s="30"/>
      <c r="O1325" s="30"/>
      <c r="P1325" s="30"/>
      <c r="Q1325" s="30"/>
      <c r="R1325" s="30"/>
      <c r="S1325" s="30"/>
      <c r="T1325" s="30"/>
      <c r="U1325" s="30"/>
      <c r="V1325" s="30"/>
      <c r="W1325" s="30"/>
      <c r="X1325" s="32"/>
    </row>
    <row r="1326" spans="1:24" x14ac:dyDescent="0.2">
      <c r="A1326" s="34"/>
      <c r="B1326" s="34"/>
      <c r="C1326" s="34"/>
      <c r="D1326" s="30"/>
      <c r="E1326" s="30"/>
      <c r="F1326" s="30"/>
      <c r="G1326" s="30"/>
      <c r="H1326" s="30"/>
      <c r="I1326" s="30"/>
      <c r="J1326" s="30"/>
      <c r="K1326" s="30"/>
      <c r="L1326" s="30"/>
      <c r="M1326" s="30"/>
      <c r="N1326" s="30"/>
      <c r="O1326" s="30"/>
      <c r="P1326" s="30"/>
      <c r="Q1326" s="30"/>
      <c r="R1326" s="30"/>
      <c r="S1326" s="30"/>
      <c r="T1326" s="30"/>
      <c r="U1326" s="30"/>
      <c r="V1326" s="30"/>
      <c r="W1326" s="30"/>
      <c r="X1326" s="32"/>
    </row>
    <row r="1327" spans="1:24" x14ac:dyDescent="0.2">
      <c r="A1327" s="34"/>
      <c r="B1327" s="34"/>
      <c r="C1327" s="34"/>
      <c r="D1327" s="30"/>
      <c r="E1327" s="30"/>
      <c r="F1327" s="30"/>
      <c r="G1327" s="30"/>
      <c r="H1327" s="30"/>
      <c r="I1327" s="30"/>
      <c r="J1327" s="30"/>
      <c r="K1327" s="30"/>
      <c r="L1327" s="30"/>
      <c r="M1327" s="30"/>
      <c r="N1327" s="30"/>
      <c r="O1327" s="30"/>
      <c r="P1327" s="30"/>
      <c r="Q1327" s="30"/>
      <c r="R1327" s="30"/>
      <c r="S1327" s="30"/>
      <c r="T1327" s="30"/>
      <c r="U1327" s="30"/>
      <c r="V1327" s="30"/>
      <c r="W1327" s="30"/>
      <c r="X1327" s="32"/>
    </row>
    <row r="1328" spans="1:24" x14ac:dyDescent="0.2">
      <c r="A1328" s="34"/>
      <c r="B1328" s="34"/>
      <c r="C1328" s="34"/>
      <c r="D1328" s="30"/>
      <c r="E1328" s="30"/>
      <c r="F1328" s="30"/>
      <c r="G1328" s="30"/>
      <c r="H1328" s="30"/>
      <c r="I1328" s="30"/>
      <c r="J1328" s="30"/>
      <c r="K1328" s="30"/>
      <c r="L1328" s="30"/>
      <c r="M1328" s="30"/>
      <c r="N1328" s="30"/>
      <c r="O1328" s="30"/>
      <c r="P1328" s="30"/>
      <c r="Q1328" s="30"/>
      <c r="R1328" s="30"/>
      <c r="S1328" s="30"/>
      <c r="T1328" s="30"/>
      <c r="U1328" s="30"/>
      <c r="V1328" s="30"/>
      <c r="W1328" s="30"/>
      <c r="X1328" s="32"/>
    </row>
    <row r="1329" spans="1:24" x14ac:dyDescent="0.2">
      <c r="A1329" s="34"/>
      <c r="B1329" s="34"/>
      <c r="C1329" s="34"/>
      <c r="D1329" s="30"/>
      <c r="E1329" s="30"/>
      <c r="F1329" s="30"/>
      <c r="G1329" s="30"/>
      <c r="H1329" s="30"/>
      <c r="I1329" s="30"/>
      <c r="J1329" s="30"/>
      <c r="K1329" s="30"/>
      <c r="L1329" s="30"/>
      <c r="M1329" s="30"/>
      <c r="N1329" s="30"/>
      <c r="O1329" s="30"/>
      <c r="P1329" s="30"/>
      <c r="Q1329" s="30"/>
      <c r="R1329" s="30"/>
      <c r="S1329" s="30"/>
      <c r="T1329" s="30"/>
      <c r="U1329" s="30"/>
      <c r="V1329" s="30"/>
      <c r="W1329" s="30"/>
      <c r="X1329" s="32"/>
    </row>
    <row r="1330" spans="1:24" x14ac:dyDescent="0.2">
      <c r="A1330" s="34"/>
      <c r="B1330" s="34"/>
      <c r="C1330" s="34"/>
      <c r="D1330" s="30"/>
      <c r="E1330" s="30"/>
      <c r="F1330" s="30"/>
      <c r="G1330" s="30"/>
      <c r="H1330" s="30"/>
      <c r="I1330" s="30"/>
      <c r="J1330" s="30"/>
      <c r="K1330" s="30"/>
      <c r="L1330" s="30"/>
      <c r="M1330" s="30"/>
      <c r="N1330" s="30"/>
      <c r="O1330" s="30"/>
      <c r="P1330" s="30"/>
      <c r="Q1330" s="30"/>
      <c r="R1330" s="30"/>
      <c r="S1330" s="30"/>
      <c r="T1330" s="30"/>
      <c r="U1330" s="30"/>
      <c r="V1330" s="30"/>
      <c r="W1330" s="30"/>
      <c r="X1330" s="32"/>
    </row>
    <row r="1331" spans="1:24" x14ac:dyDescent="0.2">
      <c r="A1331" s="34"/>
      <c r="B1331" s="34"/>
      <c r="C1331" s="34"/>
      <c r="D1331" s="30"/>
      <c r="E1331" s="30"/>
      <c r="F1331" s="30"/>
      <c r="G1331" s="30"/>
      <c r="H1331" s="30"/>
      <c r="I1331" s="30"/>
      <c r="J1331" s="30"/>
      <c r="K1331" s="30"/>
      <c r="L1331" s="30"/>
      <c r="M1331" s="30"/>
      <c r="N1331" s="30"/>
      <c r="O1331" s="30"/>
      <c r="P1331" s="30"/>
      <c r="Q1331" s="30"/>
      <c r="R1331" s="30"/>
      <c r="S1331" s="30"/>
      <c r="T1331" s="30"/>
      <c r="U1331" s="30"/>
      <c r="V1331" s="30"/>
      <c r="W1331" s="30"/>
      <c r="X1331" s="32"/>
    </row>
    <row r="1332" spans="1:24" x14ac:dyDescent="0.2">
      <c r="A1332" s="34"/>
      <c r="B1332" s="34"/>
      <c r="C1332" s="34"/>
      <c r="D1332" s="30"/>
      <c r="E1332" s="30"/>
      <c r="F1332" s="30"/>
      <c r="G1332" s="30"/>
      <c r="H1332" s="30"/>
      <c r="I1332" s="30"/>
      <c r="J1332" s="30"/>
      <c r="K1332" s="30"/>
      <c r="L1332" s="30"/>
      <c r="M1332" s="30"/>
      <c r="N1332" s="30"/>
      <c r="O1332" s="30"/>
      <c r="P1332" s="30"/>
      <c r="Q1332" s="30"/>
      <c r="R1332" s="30"/>
      <c r="S1332" s="30"/>
      <c r="T1332" s="30"/>
      <c r="U1332" s="30"/>
      <c r="V1332" s="30"/>
      <c r="W1332" s="30"/>
      <c r="X1332" s="32"/>
    </row>
    <row r="1333" spans="1:24" x14ac:dyDescent="0.2">
      <c r="A1333" s="34"/>
      <c r="B1333" s="34"/>
      <c r="C1333" s="34"/>
      <c r="D1333" s="30"/>
      <c r="E1333" s="30"/>
      <c r="F1333" s="30"/>
      <c r="G1333" s="30"/>
      <c r="H1333" s="30"/>
      <c r="I1333" s="30"/>
      <c r="J1333" s="30"/>
      <c r="K1333" s="30"/>
      <c r="L1333" s="30"/>
      <c r="M1333" s="30"/>
      <c r="N1333" s="30"/>
      <c r="O1333" s="30"/>
      <c r="P1333" s="30"/>
      <c r="Q1333" s="30"/>
      <c r="R1333" s="30"/>
      <c r="S1333" s="30"/>
      <c r="T1333" s="30"/>
      <c r="U1333" s="30"/>
      <c r="V1333" s="30"/>
      <c r="W1333" s="30"/>
      <c r="X1333" s="32"/>
    </row>
    <row r="1334" spans="1:24" x14ac:dyDescent="0.2">
      <c r="A1334" s="34"/>
      <c r="B1334" s="34"/>
      <c r="C1334" s="34"/>
      <c r="D1334" s="30"/>
      <c r="E1334" s="30"/>
      <c r="F1334" s="30"/>
      <c r="G1334" s="30"/>
      <c r="H1334" s="30"/>
      <c r="I1334" s="30"/>
      <c r="J1334" s="30"/>
      <c r="K1334" s="30"/>
      <c r="L1334" s="30"/>
      <c r="M1334" s="30"/>
      <c r="N1334" s="30"/>
      <c r="O1334" s="30"/>
      <c r="P1334" s="30"/>
      <c r="Q1334" s="30"/>
      <c r="R1334" s="30"/>
      <c r="S1334" s="30"/>
      <c r="T1334" s="30"/>
      <c r="U1334" s="30"/>
      <c r="V1334" s="30"/>
      <c r="W1334" s="30"/>
      <c r="X1334" s="32"/>
    </row>
    <row r="1335" spans="1:24" x14ac:dyDescent="0.2">
      <c r="A1335" s="34"/>
      <c r="B1335" s="34"/>
      <c r="C1335" s="34"/>
      <c r="D1335" s="30"/>
      <c r="E1335" s="30"/>
      <c r="F1335" s="30"/>
      <c r="G1335" s="30"/>
      <c r="H1335" s="30"/>
      <c r="I1335" s="30"/>
      <c r="J1335" s="30"/>
      <c r="K1335" s="30"/>
      <c r="L1335" s="30"/>
      <c r="M1335" s="30"/>
      <c r="N1335" s="30"/>
      <c r="O1335" s="30"/>
      <c r="P1335" s="30"/>
      <c r="Q1335" s="30"/>
      <c r="R1335" s="30"/>
      <c r="S1335" s="30"/>
      <c r="T1335" s="30"/>
      <c r="U1335" s="30"/>
      <c r="V1335" s="30"/>
      <c r="W1335" s="30"/>
      <c r="X1335" s="32"/>
    </row>
    <row r="1336" spans="1:24" x14ac:dyDescent="0.2">
      <c r="A1336" s="34"/>
      <c r="B1336" s="34"/>
      <c r="C1336" s="34"/>
      <c r="D1336" s="30"/>
      <c r="E1336" s="30"/>
      <c r="F1336" s="30"/>
      <c r="G1336" s="30"/>
      <c r="H1336" s="30"/>
      <c r="I1336" s="30"/>
      <c r="J1336" s="30"/>
      <c r="K1336" s="30"/>
      <c r="L1336" s="30"/>
      <c r="M1336" s="30"/>
      <c r="N1336" s="30"/>
      <c r="O1336" s="30"/>
      <c r="P1336" s="30"/>
      <c r="Q1336" s="30"/>
      <c r="R1336" s="30"/>
      <c r="S1336" s="30"/>
      <c r="T1336" s="30"/>
      <c r="U1336" s="30"/>
      <c r="V1336" s="30"/>
      <c r="W1336" s="30"/>
      <c r="X1336" s="32"/>
    </row>
    <row r="1337" spans="1:24" x14ac:dyDescent="0.2">
      <c r="A1337" s="34"/>
      <c r="B1337" s="34"/>
      <c r="C1337" s="34"/>
      <c r="D1337" s="30"/>
      <c r="E1337" s="30"/>
      <c r="F1337" s="30"/>
      <c r="G1337" s="30"/>
      <c r="H1337" s="30"/>
      <c r="I1337" s="30"/>
      <c r="J1337" s="30"/>
      <c r="K1337" s="30"/>
      <c r="L1337" s="30"/>
      <c r="M1337" s="30"/>
      <c r="N1337" s="30"/>
      <c r="O1337" s="30"/>
      <c r="P1337" s="30"/>
      <c r="Q1337" s="30"/>
      <c r="R1337" s="30"/>
      <c r="S1337" s="30"/>
      <c r="T1337" s="30"/>
      <c r="U1337" s="30"/>
      <c r="V1337" s="30"/>
      <c r="W1337" s="30"/>
      <c r="X1337" s="32"/>
    </row>
    <row r="1338" spans="1:24" x14ac:dyDescent="0.2">
      <c r="A1338" s="34"/>
      <c r="B1338" s="34"/>
      <c r="C1338" s="34"/>
      <c r="D1338" s="30"/>
      <c r="E1338" s="30"/>
      <c r="F1338" s="30"/>
      <c r="G1338" s="30"/>
      <c r="H1338" s="30"/>
      <c r="I1338" s="30"/>
      <c r="J1338" s="30"/>
      <c r="K1338" s="30"/>
      <c r="L1338" s="30"/>
      <c r="M1338" s="30"/>
      <c r="N1338" s="30"/>
      <c r="O1338" s="30"/>
      <c r="P1338" s="30"/>
      <c r="Q1338" s="30"/>
      <c r="R1338" s="30"/>
      <c r="S1338" s="30"/>
      <c r="T1338" s="30"/>
      <c r="U1338" s="30"/>
      <c r="V1338" s="30"/>
      <c r="W1338" s="30"/>
      <c r="X1338" s="32"/>
    </row>
    <row r="1339" spans="1:24" x14ac:dyDescent="0.2">
      <c r="A1339" s="34"/>
      <c r="B1339" s="34"/>
      <c r="C1339" s="34"/>
      <c r="D1339" s="30"/>
      <c r="E1339" s="30"/>
      <c r="F1339" s="30"/>
      <c r="G1339" s="30"/>
      <c r="H1339" s="30"/>
      <c r="I1339" s="30"/>
      <c r="J1339" s="30"/>
      <c r="K1339" s="30"/>
      <c r="L1339" s="30"/>
      <c r="M1339" s="30"/>
      <c r="N1339" s="30"/>
      <c r="O1339" s="30"/>
      <c r="P1339" s="30"/>
      <c r="Q1339" s="30"/>
      <c r="R1339" s="30"/>
      <c r="S1339" s="30"/>
      <c r="T1339" s="30"/>
      <c r="U1339" s="30"/>
      <c r="V1339" s="30"/>
      <c r="W1339" s="30"/>
      <c r="X1339" s="32"/>
    </row>
    <row r="1340" spans="1:24" x14ac:dyDescent="0.2">
      <c r="A1340" s="34"/>
      <c r="B1340" s="34"/>
      <c r="C1340" s="34"/>
      <c r="D1340" s="30"/>
      <c r="E1340" s="30"/>
      <c r="F1340" s="30"/>
      <c r="G1340" s="30"/>
      <c r="H1340" s="30"/>
      <c r="I1340" s="30"/>
      <c r="J1340" s="30"/>
      <c r="K1340" s="30"/>
      <c r="L1340" s="30"/>
      <c r="M1340" s="30"/>
      <c r="N1340" s="30"/>
      <c r="O1340" s="30"/>
      <c r="P1340" s="30"/>
      <c r="Q1340" s="30"/>
      <c r="R1340" s="30"/>
      <c r="S1340" s="30"/>
      <c r="T1340" s="30"/>
      <c r="U1340" s="30"/>
      <c r="V1340" s="30"/>
      <c r="W1340" s="30"/>
      <c r="X1340" s="32"/>
    </row>
    <row r="1341" spans="1:24" x14ac:dyDescent="0.2">
      <c r="A1341" s="34"/>
      <c r="B1341" s="34"/>
      <c r="C1341" s="34"/>
      <c r="D1341" s="30"/>
      <c r="E1341" s="30"/>
      <c r="F1341" s="30"/>
      <c r="G1341" s="30"/>
      <c r="H1341" s="30"/>
      <c r="I1341" s="30"/>
      <c r="J1341" s="30"/>
      <c r="K1341" s="30"/>
      <c r="L1341" s="30"/>
      <c r="M1341" s="30"/>
      <c r="N1341" s="30"/>
      <c r="O1341" s="30"/>
      <c r="P1341" s="30"/>
      <c r="Q1341" s="30"/>
      <c r="R1341" s="30"/>
      <c r="S1341" s="30"/>
      <c r="T1341" s="30"/>
      <c r="U1341" s="30"/>
      <c r="V1341" s="30"/>
      <c r="W1341" s="30"/>
      <c r="X1341" s="32"/>
    </row>
    <row r="1342" spans="1:24" x14ac:dyDescent="0.2">
      <c r="A1342" s="34"/>
      <c r="B1342" s="34"/>
      <c r="C1342" s="34"/>
      <c r="D1342" s="30"/>
      <c r="E1342" s="30"/>
      <c r="F1342" s="30"/>
      <c r="G1342" s="30"/>
      <c r="H1342" s="30"/>
      <c r="I1342" s="30"/>
      <c r="J1342" s="30"/>
      <c r="K1342" s="30"/>
      <c r="L1342" s="30"/>
      <c r="M1342" s="30"/>
      <c r="N1342" s="30"/>
      <c r="O1342" s="30"/>
      <c r="P1342" s="30"/>
      <c r="Q1342" s="30"/>
      <c r="R1342" s="30"/>
      <c r="S1342" s="30"/>
      <c r="T1342" s="30"/>
      <c r="U1342" s="30"/>
      <c r="V1342" s="30"/>
      <c r="W1342" s="30"/>
      <c r="X1342" s="32"/>
    </row>
    <row r="1343" spans="1:24" x14ac:dyDescent="0.2">
      <c r="A1343" s="34"/>
      <c r="B1343" s="34"/>
      <c r="C1343" s="34"/>
      <c r="D1343" s="30"/>
      <c r="E1343" s="30"/>
      <c r="F1343" s="30"/>
      <c r="G1343" s="30"/>
      <c r="H1343" s="30"/>
      <c r="I1343" s="30"/>
      <c r="J1343" s="30"/>
      <c r="K1343" s="30"/>
      <c r="L1343" s="30"/>
      <c r="M1343" s="30"/>
      <c r="N1343" s="30"/>
      <c r="O1343" s="30"/>
      <c r="P1343" s="30"/>
      <c r="Q1343" s="30"/>
      <c r="R1343" s="30"/>
      <c r="S1343" s="30"/>
      <c r="T1343" s="30"/>
      <c r="U1343" s="30"/>
      <c r="V1343" s="30"/>
      <c r="W1343" s="30"/>
      <c r="X1343" s="32"/>
    </row>
    <row r="1344" spans="1:24" x14ac:dyDescent="0.2">
      <c r="A1344" s="34"/>
      <c r="B1344" s="34"/>
      <c r="C1344" s="34"/>
      <c r="D1344" s="30"/>
      <c r="E1344" s="30"/>
      <c r="F1344" s="30"/>
      <c r="G1344" s="30"/>
      <c r="H1344" s="30"/>
      <c r="I1344" s="30"/>
      <c r="J1344" s="30"/>
      <c r="K1344" s="30"/>
      <c r="L1344" s="30"/>
      <c r="M1344" s="30"/>
      <c r="N1344" s="30"/>
      <c r="O1344" s="30"/>
      <c r="P1344" s="30"/>
      <c r="Q1344" s="30"/>
      <c r="R1344" s="30"/>
      <c r="S1344" s="30"/>
      <c r="T1344" s="30"/>
      <c r="U1344" s="30"/>
      <c r="V1344" s="30"/>
      <c r="W1344" s="30"/>
      <c r="X1344" s="32"/>
    </row>
    <row r="1345" spans="1:24" x14ac:dyDescent="0.2">
      <c r="A1345" s="34"/>
      <c r="B1345" s="34"/>
      <c r="C1345" s="34"/>
      <c r="D1345" s="30"/>
      <c r="E1345" s="30"/>
      <c r="F1345" s="30"/>
      <c r="G1345" s="30"/>
      <c r="H1345" s="30"/>
      <c r="I1345" s="30"/>
      <c r="J1345" s="30"/>
      <c r="K1345" s="30"/>
      <c r="L1345" s="30"/>
      <c r="M1345" s="30"/>
      <c r="N1345" s="30"/>
      <c r="O1345" s="30"/>
      <c r="P1345" s="30"/>
      <c r="Q1345" s="30"/>
      <c r="R1345" s="30"/>
      <c r="S1345" s="30"/>
      <c r="T1345" s="30"/>
      <c r="U1345" s="30"/>
      <c r="V1345" s="30"/>
      <c r="W1345" s="30"/>
      <c r="X1345" s="32"/>
    </row>
    <row r="1346" spans="1:24" x14ac:dyDescent="0.2">
      <c r="A1346" s="34"/>
      <c r="B1346" s="34"/>
      <c r="C1346" s="34"/>
      <c r="D1346" s="30"/>
      <c r="E1346" s="30"/>
      <c r="F1346" s="30"/>
      <c r="G1346" s="30"/>
      <c r="H1346" s="30"/>
      <c r="I1346" s="30"/>
      <c r="J1346" s="30"/>
      <c r="K1346" s="30"/>
      <c r="L1346" s="30"/>
      <c r="M1346" s="30"/>
      <c r="N1346" s="30"/>
      <c r="O1346" s="30"/>
      <c r="P1346" s="30"/>
      <c r="Q1346" s="30"/>
      <c r="R1346" s="30"/>
      <c r="S1346" s="30"/>
      <c r="T1346" s="30"/>
      <c r="U1346" s="30"/>
      <c r="V1346" s="30"/>
      <c r="W1346" s="30"/>
      <c r="X1346" s="32"/>
    </row>
    <row r="1347" spans="1:24" x14ac:dyDescent="0.2">
      <c r="A1347" s="34"/>
      <c r="B1347" s="34"/>
      <c r="C1347" s="34"/>
      <c r="D1347" s="30"/>
      <c r="E1347" s="30"/>
      <c r="F1347" s="30"/>
      <c r="G1347" s="30"/>
      <c r="H1347" s="30"/>
      <c r="I1347" s="30"/>
      <c r="J1347" s="30"/>
      <c r="K1347" s="30"/>
      <c r="L1347" s="30"/>
      <c r="M1347" s="30"/>
      <c r="N1347" s="30"/>
      <c r="O1347" s="30"/>
      <c r="P1347" s="30"/>
      <c r="Q1347" s="30"/>
      <c r="R1347" s="30"/>
      <c r="S1347" s="30"/>
      <c r="T1347" s="30"/>
      <c r="U1347" s="30"/>
      <c r="V1347" s="30"/>
      <c r="W1347" s="30"/>
      <c r="X1347" s="32"/>
    </row>
    <row r="1348" spans="1:24" x14ac:dyDescent="0.2">
      <c r="A1348" s="34"/>
      <c r="B1348" s="34"/>
      <c r="C1348" s="34"/>
      <c r="D1348" s="30"/>
      <c r="E1348" s="30"/>
      <c r="F1348" s="30"/>
      <c r="G1348" s="30"/>
      <c r="H1348" s="30"/>
      <c r="I1348" s="30"/>
      <c r="J1348" s="30"/>
      <c r="K1348" s="30"/>
      <c r="L1348" s="30"/>
      <c r="M1348" s="30"/>
      <c r="N1348" s="30"/>
      <c r="O1348" s="30"/>
      <c r="P1348" s="30"/>
      <c r="Q1348" s="30"/>
      <c r="R1348" s="30"/>
      <c r="S1348" s="30"/>
      <c r="T1348" s="30"/>
      <c r="U1348" s="30"/>
      <c r="V1348" s="30"/>
      <c r="W1348" s="30"/>
      <c r="X1348" s="32"/>
    </row>
    <row r="1349" spans="1:24" x14ac:dyDescent="0.2">
      <c r="A1349" s="34"/>
      <c r="B1349" s="34"/>
      <c r="C1349" s="34"/>
      <c r="D1349" s="30"/>
      <c r="E1349" s="30"/>
      <c r="F1349" s="30"/>
      <c r="G1349" s="30"/>
      <c r="H1349" s="30"/>
      <c r="I1349" s="30"/>
      <c r="J1349" s="30"/>
      <c r="K1349" s="30"/>
      <c r="L1349" s="30"/>
      <c r="M1349" s="30"/>
      <c r="N1349" s="30"/>
      <c r="O1349" s="30"/>
      <c r="P1349" s="30"/>
      <c r="Q1349" s="30"/>
      <c r="R1349" s="30"/>
      <c r="S1349" s="30"/>
      <c r="T1349" s="30"/>
      <c r="U1349" s="30"/>
      <c r="V1349" s="30"/>
      <c r="W1349" s="30"/>
      <c r="X1349" s="32"/>
    </row>
    <row r="1350" spans="1:24" x14ac:dyDescent="0.2">
      <c r="A1350" s="34"/>
      <c r="B1350" s="34"/>
      <c r="C1350" s="34"/>
      <c r="D1350" s="30"/>
      <c r="E1350" s="30"/>
      <c r="F1350" s="30"/>
      <c r="G1350" s="30"/>
      <c r="H1350" s="30"/>
      <c r="I1350" s="30"/>
      <c r="J1350" s="30"/>
      <c r="K1350" s="30"/>
      <c r="L1350" s="30"/>
      <c r="M1350" s="30"/>
      <c r="N1350" s="30"/>
      <c r="O1350" s="30"/>
      <c r="P1350" s="30"/>
      <c r="Q1350" s="30"/>
      <c r="R1350" s="30"/>
      <c r="S1350" s="30"/>
      <c r="T1350" s="30"/>
      <c r="U1350" s="30"/>
      <c r="V1350" s="30"/>
      <c r="W1350" s="30"/>
      <c r="X1350" s="32"/>
    </row>
    <row r="1351" spans="1:24" x14ac:dyDescent="0.2">
      <c r="A1351" s="34"/>
      <c r="B1351" s="34"/>
      <c r="C1351" s="34"/>
      <c r="D1351" s="30"/>
      <c r="E1351" s="30"/>
      <c r="F1351" s="30"/>
      <c r="G1351" s="30"/>
      <c r="H1351" s="30"/>
      <c r="I1351" s="30"/>
      <c r="J1351" s="30"/>
      <c r="K1351" s="30"/>
      <c r="L1351" s="30"/>
      <c r="M1351" s="30"/>
      <c r="N1351" s="30"/>
      <c r="O1351" s="30"/>
      <c r="P1351" s="30"/>
      <c r="Q1351" s="30"/>
      <c r="R1351" s="30"/>
      <c r="S1351" s="30"/>
      <c r="T1351" s="30"/>
      <c r="U1351" s="30"/>
      <c r="V1351" s="30"/>
      <c r="W1351" s="30"/>
      <c r="X1351" s="32"/>
    </row>
    <row r="1352" spans="1:24" x14ac:dyDescent="0.2">
      <c r="A1352" s="34"/>
      <c r="B1352" s="34"/>
      <c r="C1352" s="34"/>
      <c r="D1352" s="30"/>
      <c r="E1352" s="30"/>
      <c r="F1352" s="30"/>
      <c r="G1352" s="30"/>
      <c r="H1352" s="30"/>
      <c r="I1352" s="30"/>
      <c r="J1352" s="30"/>
      <c r="K1352" s="30"/>
      <c r="L1352" s="30"/>
      <c r="M1352" s="30"/>
      <c r="N1352" s="30"/>
      <c r="O1352" s="30"/>
      <c r="P1352" s="30"/>
      <c r="Q1352" s="30"/>
      <c r="R1352" s="30"/>
      <c r="S1352" s="30"/>
      <c r="T1352" s="30"/>
      <c r="U1352" s="30"/>
      <c r="V1352" s="30"/>
      <c r="W1352" s="30"/>
      <c r="X1352" s="32"/>
    </row>
    <row r="1353" spans="1:24" x14ac:dyDescent="0.2">
      <c r="A1353" s="34"/>
      <c r="B1353" s="34"/>
      <c r="C1353" s="34"/>
      <c r="D1353" s="30"/>
      <c r="E1353" s="30"/>
      <c r="F1353" s="30"/>
      <c r="G1353" s="30"/>
      <c r="H1353" s="30"/>
      <c r="I1353" s="30"/>
      <c r="J1353" s="30"/>
      <c r="K1353" s="30"/>
      <c r="L1353" s="30"/>
      <c r="M1353" s="30"/>
      <c r="N1353" s="30"/>
      <c r="O1353" s="30"/>
      <c r="P1353" s="30"/>
      <c r="Q1353" s="30"/>
      <c r="R1353" s="30"/>
      <c r="S1353" s="30"/>
      <c r="T1353" s="30"/>
      <c r="U1353" s="30"/>
      <c r="V1353" s="30"/>
      <c r="W1353" s="30"/>
      <c r="X1353" s="32"/>
    </row>
    <row r="1354" spans="1:24" x14ac:dyDescent="0.2">
      <c r="A1354" s="34"/>
      <c r="B1354" s="34"/>
      <c r="C1354" s="34"/>
      <c r="D1354" s="30"/>
      <c r="E1354" s="30"/>
      <c r="F1354" s="30"/>
      <c r="G1354" s="30"/>
      <c r="H1354" s="30"/>
      <c r="I1354" s="30"/>
      <c r="J1354" s="30"/>
      <c r="K1354" s="30"/>
      <c r="L1354" s="30"/>
      <c r="M1354" s="30"/>
      <c r="N1354" s="30"/>
      <c r="O1354" s="30"/>
      <c r="P1354" s="30"/>
      <c r="Q1354" s="30"/>
      <c r="R1354" s="30"/>
      <c r="S1354" s="30"/>
      <c r="T1354" s="30"/>
      <c r="U1354" s="30"/>
      <c r="V1354" s="30"/>
      <c r="W1354" s="30"/>
      <c r="X1354" s="32"/>
    </row>
    <row r="1355" spans="1:24" x14ac:dyDescent="0.2">
      <c r="A1355" s="34"/>
      <c r="B1355" s="34"/>
      <c r="C1355" s="34"/>
      <c r="D1355" s="30"/>
      <c r="E1355" s="30"/>
      <c r="F1355" s="30"/>
      <c r="G1355" s="30"/>
      <c r="H1355" s="30"/>
      <c r="I1355" s="30"/>
      <c r="J1355" s="30"/>
      <c r="K1355" s="30"/>
      <c r="L1355" s="30"/>
      <c r="M1355" s="30"/>
      <c r="N1355" s="30"/>
      <c r="O1355" s="30"/>
      <c r="P1355" s="30"/>
      <c r="Q1355" s="30"/>
      <c r="R1355" s="30"/>
      <c r="S1355" s="30"/>
      <c r="T1355" s="30"/>
      <c r="U1355" s="30"/>
      <c r="V1355" s="30"/>
      <c r="W1355" s="30"/>
      <c r="X1355" s="32"/>
    </row>
    <row r="1356" spans="1:24" x14ac:dyDescent="0.2">
      <c r="A1356" s="34"/>
      <c r="B1356" s="34"/>
      <c r="C1356" s="34"/>
      <c r="D1356" s="30"/>
      <c r="E1356" s="30"/>
      <c r="F1356" s="30"/>
      <c r="G1356" s="30"/>
      <c r="H1356" s="30"/>
      <c r="I1356" s="30"/>
      <c r="J1356" s="30"/>
      <c r="K1356" s="30"/>
      <c r="L1356" s="30"/>
      <c r="M1356" s="30"/>
      <c r="N1356" s="30"/>
      <c r="O1356" s="30"/>
      <c r="P1356" s="30"/>
      <c r="Q1356" s="30"/>
      <c r="R1356" s="30"/>
      <c r="S1356" s="30"/>
      <c r="T1356" s="30"/>
      <c r="U1356" s="30"/>
      <c r="V1356" s="30"/>
      <c r="W1356" s="30"/>
      <c r="X1356" s="32"/>
    </row>
    <row r="1357" spans="1:24" x14ac:dyDescent="0.2">
      <c r="A1357" s="34"/>
      <c r="B1357" s="34"/>
      <c r="C1357" s="34"/>
      <c r="D1357" s="30"/>
      <c r="E1357" s="30"/>
      <c r="F1357" s="30"/>
      <c r="G1357" s="30"/>
      <c r="H1357" s="30"/>
      <c r="I1357" s="30"/>
      <c r="J1357" s="30"/>
      <c r="K1357" s="30"/>
      <c r="L1357" s="30"/>
      <c r="M1357" s="30"/>
      <c r="N1357" s="30"/>
      <c r="O1357" s="30"/>
      <c r="P1357" s="30"/>
      <c r="Q1357" s="30"/>
      <c r="R1357" s="30"/>
      <c r="S1357" s="30"/>
      <c r="T1357" s="30"/>
      <c r="U1357" s="30"/>
      <c r="V1357" s="30"/>
      <c r="W1357" s="30"/>
      <c r="X1357" s="32"/>
    </row>
    <row r="1358" spans="1:24" x14ac:dyDescent="0.2">
      <c r="A1358" s="34"/>
      <c r="B1358" s="34"/>
      <c r="C1358" s="34"/>
      <c r="D1358" s="30"/>
      <c r="E1358" s="30"/>
      <c r="F1358" s="30"/>
      <c r="G1358" s="30"/>
      <c r="H1358" s="30"/>
      <c r="I1358" s="30"/>
      <c r="J1358" s="30"/>
      <c r="K1358" s="30"/>
      <c r="L1358" s="30"/>
      <c r="M1358" s="30"/>
      <c r="N1358" s="30"/>
      <c r="O1358" s="30"/>
      <c r="P1358" s="30"/>
      <c r="Q1358" s="30"/>
      <c r="R1358" s="30"/>
      <c r="S1358" s="30"/>
      <c r="T1358" s="30"/>
      <c r="U1358" s="30"/>
      <c r="V1358" s="30"/>
      <c r="W1358" s="30"/>
      <c r="X1358" s="32"/>
    </row>
    <row r="1359" spans="1:24" x14ac:dyDescent="0.2">
      <c r="A1359" s="34"/>
      <c r="B1359" s="34"/>
      <c r="C1359" s="34"/>
      <c r="D1359" s="30"/>
      <c r="E1359" s="30"/>
      <c r="F1359" s="30"/>
      <c r="G1359" s="30"/>
      <c r="H1359" s="30"/>
      <c r="I1359" s="30"/>
      <c r="J1359" s="30"/>
      <c r="K1359" s="30"/>
      <c r="L1359" s="30"/>
      <c r="M1359" s="30"/>
      <c r="N1359" s="30"/>
      <c r="O1359" s="30"/>
      <c r="P1359" s="30"/>
      <c r="Q1359" s="30"/>
      <c r="R1359" s="30"/>
      <c r="S1359" s="30"/>
      <c r="T1359" s="30"/>
      <c r="U1359" s="30"/>
      <c r="V1359" s="30"/>
      <c r="W1359" s="30"/>
      <c r="X1359" s="32"/>
    </row>
    <row r="1360" spans="1:24" x14ac:dyDescent="0.2">
      <c r="A1360" s="34"/>
      <c r="B1360" s="34"/>
      <c r="C1360" s="34"/>
      <c r="D1360" s="30"/>
      <c r="E1360" s="30"/>
      <c r="F1360" s="30"/>
      <c r="G1360" s="30"/>
      <c r="H1360" s="30"/>
      <c r="I1360" s="30"/>
      <c r="J1360" s="30"/>
      <c r="K1360" s="30"/>
      <c r="L1360" s="30"/>
      <c r="M1360" s="30"/>
      <c r="N1360" s="30"/>
      <c r="O1360" s="30"/>
      <c r="P1360" s="30"/>
      <c r="Q1360" s="30"/>
      <c r="R1360" s="30"/>
      <c r="S1360" s="30"/>
      <c r="T1360" s="30"/>
      <c r="U1360" s="30"/>
      <c r="V1360" s="30"/>
      <c r="W1360" s="30"/>
      <c r="X1360" s="32"/>
    </row>
    <row r="1361" spans="1:24" x14ac:dyDescent="0.2">
      <c r="A1361" s="34"/>
      <c r="B1361" s="34"/>
      <c r="C1361" s="34"/>
      <c r="D1361" s="30"/>
      <c r="E1361" s="30"/>
      <c r="F1361" s="30"/>
      <c r="G1361" s="30"/>
      <c r="H1361" s="30"/>
      <c r="I1361" s="30"/>
      <c r="J1361" s="30"/>
      <c r="K1361" s="30"/>
      <c r="L1361" s="30"/>
      <c r="M1361" s="30"/>
      <c r="N1361" s="30"/>
      <c r="O1361" s="30"/>
      <c r="P1361" s="30"/>
      <c r="Q1361" s="30"/>
      <c r="R1361" s="30"/>
      <c r="S1361" s="30"/>
      <c r="T1361" s="30"/>
      <c r="U1361" s="30"/>
      <c r="V1361" s="30"/>
      <c r="W1361" s="30"/>
      <c r="X1361" s="32"/>
    </row>
    <row r="1362" spans="1:24" x14ac:dyDescent="0.2">
      <c r="A1362" s="34"/>
      <c r="B1362" s="34"/>
      <c r="C1362" s="34"/>
      <c r="D1362" s="30"/>
      <c r="E1362" s="30"/>
      <c r="F1362" s="30"/>
      <c r="G1362" s="30"/>
      <c r="H1362" s="30"/>
      <c r="I1362" s="30"/>
      <c r="J1362" s="30"/>
      <c r="K1362" s="30"/>
      <c r="L1362" s="30"/>
      <c r="M1362" s="30"/>
      <c r="N1362" s="30"/>
      <c r="O1362" s="30"/>
      <c r="P1362" s="30"/>
      <c r="Q1362" s="30"/>
      <c r="R1362" s="30"/>
      <c r="S1362" s="30"/>
      <c r="T1362" s="30"/>
      <c r="U1362" s="30"/>
      <c r="V1362" s="30"/>
      <c r="W1362" s="30"/>
      <c r="X1362" s="32"/>
    </row>
    <row r="1363" spans="1:24" x14ac:dyDescent="0.2">
      <c r="A1363" s="34"/>
      <c r="B1363" s="34"/>
      <c r="C1363" s="34"/>
      <c r="D1363" s="30"/>
      <c r="E1363" s="30"/>
      <c r="F1363" s="30"/>
      <c r="G1363" s="30"/>
      <c r="H1363" s="30"/>
      <c r="I1363" s="30"/>
      <c r="J1363" s="30"/>
      <c r="K1363" s="30"/>
      <c r="L1363" s="30"/>
      <c r="M1363" s="30"/>
      <c r="N1363" s="30"/>
      <c r="O1363" s="30"/>
      <c r="P1363" s="30"/>
      <c r="Q1363" s="30"/>
      <c r="R1363" s="30"/>
      <c r="S1363" s="30"/>
      <c r="T1363" s="30"/>
      <c r="U1363" s="30"/>
      <c r="V1363" s="30"/>
      <c r="W1363" s="30"/>
      <c r="X1363" s="32"/>
    </row>
    <row r="1364" spans="1:24" x14ac:dyDescent="0.2">
      <c r="A1364" s="34"/>
      <c r="B1364" s="34"/>
      <c r="C1364" s="34"/>
      <c r="D1364" s="30"/>
      <c r="E1364" s="30"/>
      <c r="F1364" s="30"/>
      <c r="G1364" s="30"/>
      <c r="H1364" s="30"/>
      <c r="I1364" s="30"/>
      <c r="J1364" s="30"/>
      <c r="K1364" s="30"/>
      <c r="L1364" s="30"/>
      <c r="M1364" s="30"/>
      <c r="N1364" s="30"/>
      <c r="O1364" s="30"/>
      <c r="P1364" s="30"/>
      <c r="Q1364" s="30"/>
      <c r="R1364" s="30"/>
      <c r="S1364" s="30"/>
      <c r="T1364" s="30"/>
      <c r="U1364" s="30"/>
      <c r="V1364" s="30"/>
      <c r="W1364" s="30"/>
      <c r="X1364" s="32"/>
    </row>
    <row r="1365" spans="1:24" x14ac:dyDescent="0.2">
      <c r="A1365" s="34"/>
      <c r="B1365" s="34"/>
      <c r="C1365" s="34"/>
      <c r="D1365" s="30"/>
      <c r="E1365" s="30"/>
      <c r="F1365" s="30"/>
      <c r="G1365" s="30"/>
      <c r="H1365" s="30"/>
      <c r="I1365" s="30"/>
      <c r="J1365" s="30"/>
      <c r="K1365" s="30"/>
      <c r="L1365" s="30"/>
      <c r="M1365" s="30"/>
      <c r="N1365" s="30"/>
      <c r="O1365" s="30"/>
      <c r="P1365" s="30"/>
      <c r="Q1365" s="30"/>
      <c r="R1365" s="30"/>
      <c r="S1365" s="30"/>
      <c r="T1365" s="30"/>
      <c r="U1365" s="30"/>
      <c r="V1365" s="30"/>
      <c r="W1365" s="30"/>
      <c r="X1365" s="32"/>
    </row>
    <row r="1366" spans="1:24" x14ac:dyDescent="0.2">
      <c r="A1366" s="34"/>
      <c r="B1366" s="34"/>
      <c r="C1366" s="34"/>
      <c r="D1366" s="30"/>
      <c r="E1366" s="30"/>
      <c r="F1366" s="30"/>
      <c r="G1366" s="30"/>
      <c r="H1366" s="30"/>
      <c r="I1366" s="30"/>
      <c r="J1366" s="30"/>
      <c r="K1366" s="30"/>
      <c r="L1366" s="30"/>
      <c r="M1366" s="30"/>
      <c r="N1366" s="30"/>
      <c r="O1366" s="30"/>
      <c r="P1366" s="30"/>
      <c r="Q1366" s="30"/>
      <c r="R1366" s="30"/>
      <c r="S1366" s="30"/>
      <c r="T1366" s="30"/>
      <c r="U1366" s="30"/>
      <c r="V1366" s="30"/>
      <c r="W1366" s="30"/>
      <c r="X1366" s="32"/>
    </row>
    <row r="1367" spans="1:24" x14ac:dyDescent="0.2">
      <c r="A1367" s="34"/>
      <c r="B1367" s="34"/>
      <c r="C1367" s="34"/>
      <c r="D1367" s="30"/>
      <c r="E1367" s="30"/>
      <c r="F1367" s="30"/>
      <c r="G1367" s="30"/>
      <c r="H1367" s="30"/>
      <c r="I1367" s="30"/>
      <c r="J1367" s="30"/>
      <c r="K1367" s="30"/>
      <c r="L1367" s="30"/>
      <c r="M1367" s="30"/>
      <c r="N1367" s="30"/>
      <c r="O1367" s="30"/>
      <c r="P1367" s="30"/>
      <c r="Q1367" s="30"/>
      <c r="R1367" s="30"/>
      <c r="S1367" s="30"/>
      <c r="T1367" s="30"/>
      <c r="U1367" s="30"/>
      <c r="V1367" s="30"/>
      <c r="W1367" s="30"/>
      <c r="X1367" s="32"/>
    </row>
    <row r="1368" spans="1:24" x14ac:dyDescent="0.2">
      <c r="A1368" s="34"/>
      <c r="B1368" s="34"/>
      <c r="C1368" s="34"/>
      <c r="D1368" s="30"/>
      <c r="E1368" s="30"/>
      <c r="F1368" s="30"/>
      <c r="G1368" s="30"/>
      <c r="H1368" s="30"/>
      <c r="I1368" s="30"/>
      <c r="J1368" s="30"/>
      <c r="K1368" s="30"/>
      <c r="L1368" s="30"/>
      <c r="M1368" s="30"/>
      <c r="N1368" s="30"/>
      <c r="O1368" s="30"/>
      <c r="P1368" s="30"/>
      <c r="Q1368" s="30"/>
      <c r="R1368" s="30"/>
      <c r="S1368" s="30"/>
      <c r="T1368" s="30"/>
      <c r="U1368" s="30"/>
      <c r="V1368" s="30"/>
      <c r="W1368" s="30"/>
      <c r="X1368" s="32"/>
    </row>
    <row r="1369" spans="1:24" x14ac:dyDescent="0.2">
      <c r="A1369" s="34"/>
      <c r="B1369" s="34"/>
      <c r="C1369" s="34"/>
      <c r="D1369" s="30"/>
      <c r="E1369" s="30"/>
      <c r="F1369" s="30"/>
      <c r="G1369" s="30"/>
      <c r="H1369" s="30"/>
      <c r="I1369" s="30"/>
      <c r="J1369" s="30"/>
      <c r="K1369" s="30"/>
      <c r="L1369" s="30"/>
      <c r="M1369" s="30"/>
      <c r="N1369" s="30"/>
      <c r="O1369" s="30"/>
      <c r="P1369" s="30"/>
      <c r="Q1369" s="30"/>
      <c r="R1369" s="30"/>
      <c r="S1369" s="30"/>
      <c r="T1369" s="30"/>
      <c r="U1369" s="30"/>
      <c r="V1369" s="30"/>
      <c r="W1369" s="30"/>
      <c r="X1369" s="32"/>
    </row>
    <row r="1370" spans="1:24" x14ac:dyDescent="0.2">
      <c r="A1370" s="34"/>
      <c r="B1370" s="34"/>
      <c r="C1370" s="34"/>
      <c r="D1370" s="30"/>
      <c r="E1370" s="30"/>
      <c r="F1370" s="30"/>
      <c r="G1370" s="30"/>
      <c r="H1370" s="30"/>
      <c r="I1370" s="30"/>
      <c r="J1370" s="30"/>
      <c r="K1370" s="30"/>
      <c r="L1370" s="30"/>
      <c r="M1370" s="30"/>
      <c r="N1370" s="30"/>
      <c r="O1370" s="30"/>
      <c r="P1370" s="30"/>
      <c r="Q1370" s="30"/>
      <c r="R1370" s="30"/>
      <c r="S1370" s="30"/>
      <c r="T1370" s="30"/>
      <c r="U1370" s="30"/>
      <c r="V1370" s="30"/>
      <c r="W1370" s="30"/>
      <c r="X1370" s="32"/>
    </row>
    <row r="1371" spans="1:24" x14ac:dyDescent="0.2">
      <c r="A1371" s="34"/>
      <c r="B1371" s="34"/>
      <c r="C1371" s="34"/>
      <c r="D1371" s="30"/>
      <c r="E1371" s="30"/>
      <c r="F1371" s="30"/>
      <c r="G1371" s="30"/>
      <c r="H1371" s="30"/>
      <c r="I1371" s="30"/>
      <c r="J1371" s="30"/>
      <c r="K1371" s="30"/>
      <c r="L1371" s="30"/>
      <c r="M1371" s="30"/>
      <c r="N1371" s="30"/>
      <c r="O1371" s="30"/>
      <c r="P1371" s="30"/>
      <c r="Q1371" s="30"/>
      <c r="R1371" s="30"/>
      <c r="S1371" s="30"/>
      <c r="T1371" s="30"/>
      <c r="U1371" s="30"/>
      <c r="V1371" s="30"/>
      <c r="W1371" s="30"/>
      <c r="X1371" s="32"/>
    </row>
    <row r="1372" spans="1:24" x14ac:dyDescent="0.2">
      <c r="A1372" s="34"/>
      <c r="B1372" s="34"/>
      <c r="C1372" s="34"/>
      <c r="D1372" s="30"/>
      <c r="E1372" s="30"/>
      <c r="F1372" s="30"/>
      <c r="G1372" s="30"/>
      <c r="H1372" s="30"/>
      <c r="I1372" s="30"/>
      <c r="J1372" s="30"/>
      <c r="K1372" s="30"/>
      <c r="L1372" s="30"/>
      <c r="M1372" s="30"/>
      <c r="N1372" s="30"/>
      <c r="O1372" s="30"/>
      <c r="P1372" s="30"/>
      <c r="Q1372" s="30"/>
      <c r="R1372" s="30"/>
      <c r="S1372" s="30"/>
      <c r="T1372" s="30"/>
      <c r="U1372" s="30"/>
      <c r="V1372" s="30"/>
      <c r="W1372" s="30"/>
      <c r="X1372" s="32"/>
    </row>
    <row r="1373" spans="1:24" x14ac:dyDescent="0.2">
      <c r="A1373" s="34"/>
      <c r="B1373" s="34"/>
      <c r="C1373" s="34"/>
      <c r="D1373" s="30"/>
      <c r="E1373" s="30"/>
      <c r="F1373" s="30"/>
      <c r="G1373" s="30"/>
      <c r="H1373" s="30"/>
      <c r="I1373" s="30"/>
      <c r="J1373" s="30"/>
      <c r="K1373" s="30"/>
      <c r="L1373" s="30"/>
      <c r="M1373" s="30"/>
      <c r="N1373" s="30"/>
      <c r="O1373" s="30"/>
      <c r="P1373" s="30"/>
      <c r="Q1373" s="30"/>
      <c r="R1373" s="30"/>
      <c r="S1373" s="30"/>
      <c r="T1373" s="30"/>
      <c r="U1373" s="30"/>
      <c r="V1373" s="30"/>
      <c r="W1373" s="30"/>
      <c r="X1373" s="32"/>
    </row>
    <row r="1374" spans="1:24" x14ac:dyDescent="0.2">
      <c r="A1374" s="34"/>
      <c r="B1374" s="34"/>
      <c r="C1374" s="34"/>
      <c r="D1374" s="30"/>
      <c r="E1374" s="30"/>
      <c r="F1374" s="30"/>
      <c r="G1374" s="30"/>
      <c r="H1374" s="30"/>
      <c r="I1374" s="30"/>
      <c r="J1374" s="30"/>
      <c r="K1374" s="30"/>
      <c r="L1374" s="30"/>
      <c r="M1374" s="30"/>
      <c r="N1374" s="30"/>
      <c r="O1374" s="30"/>
      <c r="P1374" s="30"/>
      <c r="Q1374" s="30"/>
      <c r="R1374" s="30"/>
      <c r="S1374" s="30"/>
      <c r="T1374" s="30"/>
      <c r="U1374" s="30"/>
      <c r="V1374" s="30"/>
      <c r="W1374" s="30"/>
      <c r="X1374" s="32"/>
    </row>
    <row r="1375" spans="1:24" x14ac:dyDescent="0.2">
      <c r="A1375" s="34"/>
      <c r="B1375" s="34"/>
      <c r="C1375" s="34"/>
      <c r="D1375" s="30"/>
      <c r="E1375" s="30"/>
      <c r="F1375" s="30"/>
      <c r="G1375" s="30"/>
      <c r="H1375" s="30"/>
      <c r="I1375" s="30"/>
      <c r="J1375" s="30"/>
      <c r="K1375" s="30"/>
      <c r="L1375" s="30"/>
      <c r="M1375" s="30"/>
      <c r="N1375" s="30"/>
      <c r="O1375" s="30"/>
      <c r="P1375" s="30"/>
      <c r="Q1375" s="30"/>
      <c r="R1375" s="30"/>
      <c r="S1375" s="30"/>
      <c r="T1375" s="30"/>
      <c r="U1375" s="30"/>
      <c r="V1375" s="30"/>
      <c r="W1375" s="30"/>
      <c r="X1375" s="32"/>
    </row>
    <row r="1376" spans="1:24" x14ac:dyDescent="0.2">
      <c r="A1376" s="34"/>
      <c r="B1376" s="34"/>
      <c r="C1376" s="34"/>
      <c r="D1376" s="30"/>
      <c r="E1376" s="30"/>
      <c r="F1376" s="30"/>
      <c r="G1376" s="30"/>
      <c r="H1376" s="30"/>
      <c r="I1376" s="30"/>
      <c r="J1376" s="30"/>
      <c r="K1376" s="30"/>
      <c r="L1376" s="30"/>
      <c r="M1376" s="30"/>
      <c r="N1376" s="30"/>
      <c r="O1376" s="30"/>
      <c r="P1376" s="30"/>
      <c r="Q1376" s="30"/>
      <c r="R1376" s="30"/>
      <c r="S1376" s="30"/>
      <c r="T1376" s="30"/>
      <c r="U1376" s="30"/>
      <c r="V1376" s="30"/>
      <c r="W1376" s="30"/>
      <c r="X1376" s="32"/>
    </row>
    <row r="1377" spans="1:24" x14ac:dyDescent="0.2">
      <c r="A1377" s="34"/>
      <c r="B1377" s="34"/>
      <c r="C1377" s="34"/>
      <c r="D1377" s="30"/>
      <c r="E1377" s="30"/>
      <c r="F1377" s="30"/>
      <c r="G1377" s="30"/>
      <c r="H1377" s="30"/>
      <c r="I1377" s="30"/>
      <c r="J1377" s="30"/>
      <c r="K1377" s="30"/>
      <c r="L1377" s="30"/>
      <c r="M1377" s="30"/>
      <c r="N1377" s="30"/>
      <c r="O1377" s="30"/>
      <c r="P1377" s="30"/>
      <c r="Q1377" s="30"/>
      <c r="R1377" s="30"/>
      <c r="S1377" s="30"/>
      <c r="T1377" s="30"/>
      <c r="U1377" s="30"/>
      <c r="V1377" s="30"/>
      <c r="W1377" s="30"/>
      <c r="X1377" s="32"/>
    </row>
    <row r="1378" spans="1:24" x14ac:dyDescent="0.2">
      <c r="A1378" s="34"/>
      <c r="B1378" s="34"/>
      <c r="C1378" s="34"/>
      <c r="D1378" s="30"/>
      <c r="E1378" s="30"/>
      <c r="F1378" s="30"/>
      <c r="G1378" s="30"/>
      <c r="H1378" s="30"/>
      <c r="I1378" s="30"/>
      <c r="J1378" s="30"/>
      <c r="K1378" s="30"/>
      <c r="L1378" s="30"/>
      <c r="M1378" s="30"/>
      <c r="N1378" s="30"/>
      <c r="O1378" s="30"/>
      <c r="P1378" s="30"/>
      <c r="Q1378" s="30"/>
      <c r="R1378" s="30"/>
      <c r="S1378" s="30"/>
      <c r="T1378" s="30"/>
      <c r="U1378" s="30"/>
      <c r="V1378" s="30"/>
      <c r="W1378" s="30"/>
      <c r="X1378" s="32"/>
    </row>
    <row r="1379" spans="1:24" x14ac:dyDescent="0.2">
      <c r="A1379" s="34"/>
      <c r="B1379" s="34"/>
      <c r="C1379" s="34"/>
      <c r="D1379" s="30"/>
      <c r="E1379" s="30"/>
      <c r="F1379" s="30"/>
      <c r="G1379" s="30"/>
      <c r="H1379" s="30"/>
      <c r="I1379" s="30"/>
      <c r="J1379" s="30"/>
      <c r="K1379" s="30"/>
      <c r="L1379" s="30"/>
      <c r="M1379" s="30"/>
      <c r="N1379" s="30"/>
      <c r="O1379" s="30"/>
      <c r="P1379" s="30"/>
      <c r="Q1379" s="30"/>
      <c r="R1379" s="30"/>
      <c r="S1379" s="30"/>
      <c r="T1379" s="30"/>
      <c r="U1379" s="30"/>
      <c r="V1379" s="30"/>
      <c r="W1379" s="30"/>
      <c r="X1379" s="32"/>
    </row>
    <row r="1380" spans="1:24" x14ac:dyDescent="0.2">
      <c r="A1380" s="34"/>
      <c r="B1380" s="34"/>
      <c r="C1380" s="34"/>
      <c r="D1380" s="30"/>
      <c r="E1380" s="30"/>
      <c r="F1380" s="30"/>
      <c r="G1380" s="30"/>
      <c r="H1380" s="30"/>
      <c r="I1380" s="30"/>
      <c r="J1380" s="30"/>
      <c r="K1380" s="30"/>
      <c r="L1380" s="30"/>
      <c r="M1380" s="30"/>
      <c r="N1380" s="30"/>
      <c r="O1380" s="30"/>
      <c r="P1380" s="30"/>
      <c r="Q1380" s="30"/>
      <c r="R1380" s="30"/>
      <c r="S1380" s="30"/>
      <c r="T1380" s="30"/>
      <c r="U1380" s="30"/>
      <c r="V1380" s="30"/>
      <c r="W1380" s="30"/>
      <c r="X1380" s="32"/>
    </row>
    <row r="1381" spans="1:24" x14ac:dyDescent="0.2">
      <c r="A1381" s="34"/>
      <c r="B1381" s="34"/>
      <c r="C1381" s="34"/>
      <c r="D1381" s="30"/>
      <c r="E1381" s="30"/>
      <c r="F1381" s="30"/>
      <c r="G1381" s="30"/>
      <c r="H1381" s="30"/>
      <c r="I1381" s="30"/>
      <c r="J1381" s="30"/>
      <c r="K1381" s="30"/>
      <c r="L1381" s="30"/>
      <c r="M1381" s="30"/>
      <c r="N1381" s="30"/>
      <c r="O1381" s="30"/>
      <c r="P1381" s="30"/>
      <c r="Q1381" s="30"/>
      <c r="R1381" s="30"/>
      <c r="S1381" s="30"/>
      <c r="T1381" s="30"/>
      <c r="U1381" s="30"/>
      <c r="V1381" s="30"/>
      <c r="W1381" s="30"/>
      <c r="X1381" s="32"/>
    </row>
    <row r="1382" spans="1:24" x14ac:dyDescent="0.2">
      <c r="A1382" s="34"/>
      <c r="B1382" s="34"/>
      <c r="C1382" s="34"/>
      <c r="D1382" s="30"/>
      <c r="E1382" s="30"/>
      <c r="F1382" s="30"/>
      <c r="G1382" s="30"/>
      <c r="H1382" s="30"/>
      <c r="I1382" s="30"/>
      <c r="J1382" s="30"/>
      <c r="K1382" s="30"/>
      <c r="L1382" s="30"/>
      <c r="M1382" s="30"/>
      <c r="N1382" s="30"/>
      <c r="O1382" s="30"/>
      <c r="P1382" s="30"/>
      <c r="Q1382" s="30"/>
      <c r="R1382" s="30"/>
      <c r="S1382" s="30"/>
      <c r="T1382" s="30"/>
      <c r="U1382" s="30"/>
      <c r="V1382" s="30"/>
      <c r="W1382" s="30"/>
      <c r="X1382" s="32"/>
    </row>
    <row r="1383" spans="1:24" x14ac:dyDescent="0.2">
      <c r="A1383" s="34"/>
      <c r="B1383" s="34"/>
      <c r="C1383" s="34"/>
      <c r="D1383" s="30"/>
      <c r="E1383" s="30"/>
      <c r="F1383" s="30"/>
      <c r="G1383" s="30"/>
      <c r="H1383" s="30"/>
      <c r="I1383" s="30"/>
      <c r="J1383" s="30"/>
      <c r="K1383" s="30"/>
      <c r="L1383" s="30"/>
      <c r="M1383" s="30"/>
      <c r="N1383" s="30"/>
      <c r="O1383" s="30"/>
      <c r="P1383" s="30"/>
      <c r="Q1383" s="30"/>
      <c r="R1383" s="30"/>
      <c r="S1383" s="30"/>
      <c r="T1383" s="30"/>
      <c r="U1383" s="30"/>
      <c r="V1383" s="30"/>
      <c r="W1383" s="30"/>
      <c r="X1383" s="32"/>
    </row>
    <row r="1384" spans="1:24" x14ac:dyDescent="0.2">
      <c r="A1384" s="34"/>
      <c r="B1384" s="34"/>
      <c r="C1384" s="34"/>
      <c r="D1384" s="30"/>
      <c r="E1384" s="30"/>
      <c r="F1384" s="30"/>
      <c r="G1384" s="30"/>
      <c r="H1384" s="30"/>
      <c r="I1384" s="30"/>
      <c r="J1384" s="30"/>
      <c r="K1384" s="30"/>
      <c r="L1384" s="30"/>
      <c r="M1384" s="30"/>
      <c r="N1384" s="30"/>
      <c r="O1384" s="30"/>
      <c r="P1384" s="30"/>
      <c r="Q1384" s="30"/>
      <c r="R1384" s="30"/>
      <c r="S1384" s="30"/>
      <c r="T1384" s="30"/>
      <c r="U1384" s="30"/>
      <c r="V1384" s="30"/>
      <c r="W1384" s="30"/>
      <c r="X1384" s="32"/>
    </row>
    <row r="1385" spans="1:24" x14ac:dyDescent="0.2">
      <c r="A1385" s="34"/>
      <c r="B1385" s="34"/>
      <c r="C1385" s="34"/>
      <c r="D1385" s="30"/>
      <c r="E1385" s="30"/>
      <c r="F1385" s="30"/>
      <c r="G1385" s="30"/>
      <c r="H1385" s="30"/>
      <c r="I1385" s="30"/>
      <c r="J1385" s="30"/>
      <c r="K1385" s="30"/>
      <c r="L1385" s="30"/>
      <c r="M1385" s="30"/>
      <c r="N1385" s="30"/>
      <c r="O1385" s="30"/>
      <c r="P1385" s="30"/>
      <c r="Q1385" s="30"/>
      <c r="R1385" s="30"/>
      <c r="S1385" s="30"/>
      <c r="T1385" s="30"/>
      <c r="U1385" s="30"/>
      <c r="V1385" s="30"/>
      <c r="W1385" s="30"/>
      <c r="X1385" s="32"/>
    </row>
    <row r="1386" spans="1:24" x14ac:dyDescent="0.2">
      <c r="A1386" s="34"/>
      <c r="B1386" s="34"/>
      <c r="C1386" s="34"/>
      <c r="D1386" s="30"/>
      <c r="E1386" s="30"/>
      <c r="F1386" s="30"/>
      <c r="G1386" s="30"/>
      <c r="H1386" s="30"/>
      <c r="I1386" s="30"/>
      <c r="J1386" s="30"/>
      <c r="K1386" s="30"/>
      <c r="L1386" s="30"/>
      <c r="M1386" s="30"/>
      <c r="N1386" s="30"/>
      <c r="O1386" s="30"/>
      <c r="P1386" s="30"/>
      <c r="Q1386" s="30"/>
      <c r="R1386" s="30"/>
      <c r="S1386" s="30"/>
      <c r="T1386" s="30"/>
      <c r="U1386" s="30"/>
      <c r="V1386" s="30"/>
      <c r="W1386" s="30"/>
      <c r="X1386" s="32"/>
    </row>
    <row r="1387" spans="1:24" x14ac:dyDescent="0.2">
      <c r="A1387" s="34"/>
      <c r="B1387" s="34"/>
      <c r="C1387" s="34"/>
      <c r="D1387" s="30"/>
      <c r="E1387" s="30"/>
      <c r="F1387" s="30"/>
      <c r="G1387" s="30"/>
      <c r="H1387" s="30"/>
      <c r="I1387" s="30"/>
      <c r="J1387" s="30"/>
      <c r="K1387" s="30"/>
      <c r="L1387" s="30"/>
      <c r="M1387" s="30"/>
      <c r="N1387" s="30"/>
      <c r="O1387" s="30"/>
      <c r="P1387" s="30"/>
      <c r="Q1387" s="30"/>
      <c r="R1387" s="30"/>
      <c r="S1387" s="30"/>
      <c r="T1387" s="30"/>
      <c r="U1387" s="30"/>
      <c r="V1387" s="30"/>
      <c r="W1387" s="30"/>
      <c r="X1387" s="32"/>
    </row>
    <row r="1388" spans="1:24" x14ac:dyDescent="0.2">
      <c r="A1388" s="34"/>
      <c r="B1388" s="34"/>
      <c r="C1388" s="34"/>
      <c r="D1388" s="30"/>
      <c r="E1388" s="30"/>
      <c r="F1388" s="30"/>
      <c r="G1388" s="30"/>
      <c r="H1388" s="30"/>
      <c r="I1388" s="30"/>
      <c r="J1388" s="30"/>
      <c r="K1388" s="30"/>
      <c r="L1388" s="30"/>
      <c r="M1388" s="30"/>
      <c r="N1388" s="30"/>
      <c r="O1388" s="30"/>
      <c r="P1388" s="30"/>
      <c r="Q1388" s="30"/>
      <c r="R1388" s="30"/>
      <c r="S1388" s="30"/>
      <c r="T1388" s="30"/>
      <c r="U1388" s="30"/>
      <c r="V1388" s="30"/>
      <c r="W1388" s="30"/>
      <c r="X1388" s="32"/>
    </row>
    <row r="1389" spans="1:24" x14ac:dyDescent="0.2">
      <c r="A1389" s="34"/>
      <c r="B1389" s="34"/>
      <c r="C1389" s="34"/>
      <c r="D1389" s="30"/>
      <c r="E1389" s="30"/>
      <c r="F1389" s="30"/>
      <c r="G1389" s="30"/>
      <c r="H1389" s="30"/>
      <c r="I1389" s="30"/>
      <c r="J1389" s="30"/>
      <c r="K1389" s="30"/>
      <c r="L1389" s="30"/>
      <c r="M1389" s="30"/>
      <c r="N1389" s="30"/>
      <c r="O1389" s="30"/>
      <c r="P1389" s="30"/>
      <c r="Q1389" s="30"/>
      <c r="R1389" s="30"/>
      <c r="S1389" s="30"/>
      <c r="T1389" s="30"/>
      <c r="U1389" s="30"/>
      <c r="V1389" s="30"/>
      <c r="W1389" s="30"/>
      <c r="X1389" s="32"/>
    </row>
    <row r="1390" spans="1:24" x14ac:dyDescent="0.2">
      <c r="A1390" s="34"/>
      <c r="B1390" s="34"/>
      <c r="C1390" s="34"/>
      <c r="D1390" s="30"/>
      <c r="E1390" s="30"/>
      <c r="F1390" s="30"/>
      <c r="G1390" s="30"/>
      <c r="H1390" s="30"/>
      <c r="I1390" s="30"/>
      <c r="J1390" s="30"/>
      <c r="K1390" s="30"/>
      <c r="L1390" s="30"/>
      <c r="M1390" s="30"/>
      <c r="N1390" s="30"/>
      <c r="O1390" s="30"/>
      <c r="P1390" s="30"/>
      <c r="Q1390" s="30"/>
      <c r="R1390" s="30"/>
      <c r="S1390" s="30"/>
      <c r="T1390" s="30"/>
      <c r="U1390" s="30"/>
      <c r="V1390" s="30"/>
      <c r="W1390" s="30"/>
      <c r="X1390" s="32"/>
    </row>
    <row r="1391" spans="1:24" x14ac:dyDescent="0.2">
      <c r="A1391" s="34"/>
      <c r="B1391" s="34"/>
      <c r="C1391" s="34"/>
      <c r="D1391" s="30"/>
      <c r="E1391" s="30"/>
      <c r="F1391" s="30"/>
      <c r="G1391" s="30"/>
      <c r="H1391" s="30"/>
      <c r="I1391" s="30"/>
      <c r="J1391" s="30"/>
      <c r="K1391" s="30"/>
      <c r="L1391" s="30"/>
      <c r="M1391" s="30"/>
      <c r="N1391" s="30"/>
      <c r="O1391" s="30"/>
      <c r="P1391" s="30"/>
      <c r="Q1391" s="30"/>
      <c r="R1391" s="30"/>
      <c r="S1391" s="30"/>
      <c r="T1391" s="30"/>
      <c r="U1391" s="30"/>
      <c r="V1391" s="30"/>
      <c r="W1391" s="30"/>
      <c r="X1391" s="32"/>
    </row>
    <row r="1392" spans="1:24" x14ac:dyDescent="0.2">
      <c r="A1392" s="34"/>
      <c r="B1392" s="34"/>
      <c r="C1392" s="34"/>
      <c r="D1392" s="30"/>
      <c r="E1392" s="30"/>
      <c r="F1392" s="30"/>
      <c r="G1392" s="30"/>
      <c r="H1392" s="30"/>
      <c r="I1392" s="30"/>
      <c r="J1392" s="30"/>
      <c r="K1392" s="30"/>
      <c r="L1392" s="30"/>
      <c r="M1392" s="30"/>
      <c r="N1392" s="30"/>
      <c r="O1392" s="30"/>
      <c r="P1392" s="30"/>
      <c r="Q1392" s="30"/>
      <c r="R1392" s="30"/>
      <c r="S1392" s="30"/>
      <c r="T1392" s="30"/>
      <c r="U1392" s="30"/>
      <c r="V1392" s="30"/>
      <c r="W1392" s="30"/>
      <c r="X1392" s="32"/>
    </row>
    <row r="1393" spans="1:24" x14ac:dyDescent="0.2">
      <c r="A1393" s="34"/>
      <c r="B1393" s="34"/>
      <c r="C1393" s="34"/>
      <c r="D1393" s="30"/>
      <c r="E1393" s="30"/>
      <c r="F1393" s="30"/>
      <c r="G1393" s="30"/>
      <c r="H1393" s="30"/>
      <c r="I1393" s="30"/>
      <c r="J1393" s="30"/>
      <c r="K1393" s="30"/>
      <c r="L1393" s="30"/>
      <c r="M1393" s="30"/>
      <c r="N1393" s="30"/>
      <c r="O1393" s="30"/>
      <c r="P1393" s="30"/>
      <c r="Q1393" s="30"/>
      <c r="R1393" s="30"/>
      <c r="S1393" s="30"/>
      <c r="T1393" s="30"/>
      <c r="U1393" s="30"/>
      <c r="V1393" s="30"/>
      <c r="W1393" s="30"/>
      <c r="X1393" s="32"/>
    </row>
    <row r="1394" spans="1:24" x14ac:dyDescent="0.2">
      <c r="A1394" s="34"/>
      <c r="B1394" s="34"/>
      <c r="C1394" s="34"/>
      <c r="D1394" s="30"/>
      <c r="E1394" s="30"/>
      <c r="F1394" s="30"/>
      <c r="G1394" s="30"/>
      <c r="H1394" s="30"/>
      <c r="I1394" s="30"/>
      <c r="J1394" s="30"/>
      <c r="K1394" s="30"/>
      <c r="L1394" s="30"/>
      <c r="M1394" s="30"/>
      <c r="N1394" s="30"/>
      <c r="O1394" s="30"/>
      <c r="P1394" s="30"/>
      <c r="Q1394" s="30"/>
      <c r="R1394" s="30"/>
      <c r="S1394" s="30"/>
      <c r="T1394" s="30"/>
      <c r="U1394" s="30"/>
      <c r="V1394" s="30"/>
      <c r="W1394" s="30"/>
      <c r="X1394" s="32"/>
    </row>
    <row r="1395" spans="1:24" x14ac:dyDescent="0.2">
      <c r="A1395" s="34"/>
      <c r="B1395" s="34"/>
      <c r="C1395" s="34"/>
      <c r="D1395" s="30"/>
      <c r="E1395" s="30"/>
      <c r="F1395" s="30"/>
      <c r="G1395" s="30"/>
      <c r="H1395" s="30"/>
      <c r="I1395" s="30"/>
      <c r="J1395" s="30"/>
      <c r="K1395" s="30"/>
      <c r="L1395" s="30"/>
      <c r="M1395" s="30"/>
      <c r="N1395" s="30"/>
      <c r="O1395" s="30"/>
      <c r="P1395" s="30"/>
      <c r="Q1395" s="30"/>
      <c r="R1395" s="30"/>
      <c r="S1395" s="30"/>
      <c r="T1395" s="30"/>
      <c r="U1395" s="30"/>
      <c r="V1395" s="30"/>
      <c r="W1395" s="30"/>
      <c r="X1395" s="32"/>
    </row>
    <row r="1396" spans="1:24" x14ac:dyDescent="0.2">
      <c r="A1396" s="34"/>
      <c r="B1396" s="34"/>
      <c r="C1396" s="34"/>
      <c r="D1396" s="30"/>
      <c r="E1396" s="30"/>
      <c r="F1396" s="30"/>
      <c r="G1396" s="30"/>
      <c r="H1396" s="30"/>
      <c r="I1396" s="30"/>
      <c r="J1396" s="30"/>
      <c r="K1396" s="30"/>
      <c r="L1396" s="30"/>
      <c r="M1396" s="30"/>
      <c r="N1396" s="30"/>
      <c r="O1396" s="30"/>
      <c r="P1396" s="30"/>
      <c r="Q1396" s="30"/>
      <c r="R1396" s="30"/>
      <c r="S1396" s="30"/>
      <c r="T1396" s="30"/>
      <c r="U1396" s="30"/>
      <c r="V1396" s="30"/>
      <c r="W1396" s="30"/>
      <c r="X1396" s="32"/>
    </row>
    <row r="1397" spans="1:24" x14ac:dyDescent="0.2">
      <c r="A1397" s="34"/>
      <c r="B1397" s="34"/>
      <c r="C1397" s="34"/>
      <c r="D1397" s="30"/>
      <c r="E1397" s="30"/>
      <c r="F1397" s="30"/>
      <c r="G1397" s="30"/>
      <c r="H1397" s="30"/>
      <c r="I1397" s="30"/>
      <c r="J1397" s="30"/>
      <c r="K1397" s="30"/>
      <c r="L1397" s="30"/>
      <c r="M1397" s="30"/>
      <c r="N1397" s="30"/>
      <c r="O1397" s="30"/>
      <c r="P1397" s="30"/>
      <c r="Q1397" s="30"/>
      <c r="R1397" s="30"/>
      <c r="S1397" s="30"/>
      <c r="T1397" s="30"/>
      <c r="U1397" s="30"/>
      <c r="V1397" s="30"/>
      <c r="W1397" s="30"/>
      <c r="X1397" s="32"/>
    </row>
    <row r="1398" spans="1:24" x14ac:dyDescent="0.2">
      <c r="A1398" s="34"/>
      <c r="B1398" s="34"/>
      <c r="C1398" s="34"/>
      <c r="D1398" s="30"/>
      <c r="E1398" s="30"/>
      <c r="F1398" s="30"/>
      <c r="G1398" s="30"/>
      <c r="H1398" s="30"/>
      <c r="I1398" s="30"/>
      <c r="J1398" s="30"/>
      <c r="K1398" s="30"/>
      <c r="L1398" s="30"/>
      <c r="M1398" s="30"/>
      <c r="N1398" s="30"/>
      <c r="O1398" s="30"/>
      <c r="P1398" s="30"/>
      <c r="Q1398" s="30"/>
      <c r="R1398" s="30"/>
      <c r="S1398" s="30"/>
      <c r="T1398" s="30"/>
      <c r="U1398" s="30"/>
      <c r="V1398" s="30"/>
      <c r="W1398" s="30"/>
      <c r="X1398" s="32"/>
    </row>
    <row r="1399" spans="1:24" x14ac:dyDescent="0.2">
      <c r="A1399" s="34"/>
      <c r="B1399" s="34"/>
      <c r="C1399" s="34"/>
      <c r="D1399" s="30"/>
      <c r="E1399" s="30"/>
      <c r="F1399" s="30"/>
      <c r="G1399" s="30"/>
      <c r="H1399" s="30"/>
      <c r="I1399" s="30"/>
      <c r="J1399" s="30"/>
      <c r="K1399" s="30"/>
      <c r="L1399" s="30"/>
      <c r="M1399" s="30"/>
      <c r="N1399" s="30"/>
      <c r="O1399" s="30"/>
      <c r="P1399" s="30"/>
      <c r="Q1399" s="30"/>
      <c r="R1399" s="30"/>
      <c r="S1399" s="30"/>
      <c r="T1399" s="30"/>
      <c r="U1399" s="30"/>
      <c r="V1399" s="30"/>
      <c r="W1399" s="30"/>
      <c r="X1399" s="32"/>
    </row>
    <row r="1400" spans="1:24" x14ac:dyDescent="0.2">
      <c r="A1400" s="34"/>
      <c r="B1400" s="34"/>
      <c r="C1400" s="34"/>
      <c r="D1400" s="30"/>
      <c r="E1400" s="30"/>
      <c r="F1400" s="30"/>
      <c r="G1400" s="30"/>
      <c r="H1400" s="30"/>
      <c r="I1400" s="30"/>
      <c r="J1400" s="30"/>
      <c r="K1400" s="30"/>
      <c r="L1400" s="30"/>
      <c r="M1400" s="30"/>
      <c r="N1400" s="30"/>
      <c r="O1400" s="30"/>
      <c r="P1400" s="30"/>
      <c r="Q1400" s="30"/>
      <c r="R1400" s="30"/>
      <c r="S1400" s="30"/>
      <c r="T1400" s="30"/>
      <c r="U1400" s="30"/>
      <c r="V1400" s="30"/>
      <c r="W1400" s="30"/>
      <c r="X1400" s="32"/>
    </row>
    <row r="1401" spans="1:24" x14ac:dyDescent="0.2">
      <c r="A1401" s="34"/>
      <c r="B1401" s="34"/>
      <c r="C1401" s="34"/>
      <c r="D1401" s="30"/>
      <c r="E1401" s="30"/>
      <c r="F1401" s="30"/>
      <c r="G1401" s="30"/>
      <c r="H1401" s="30"/>
      <c r="I1401" s="30"/>
      <c r="J1401" s="30"/>
      <c r="K1401" s="30"/>
      <c r="L1401" s="30"/>
      <c r="M1401" s="30"/>
      <c r="N1401" s="30"/>
      <c r="O1401" s="30"/>
      <c r="P1401" s="30"/>
      <c r="Q1401" s="30"/>
      <c r="R1401" s="30"/>
      <c r="S1401" s="30"/>
      <c r="T1401" s="30"/>
      <c r="U1401" s="30"/>
      <c r="V1401" s="30"/>
      <c r="W1401" s="30"/>
      <c r="X1401" s="32"/>
    </row>
    <row r="1402" spans="1:24" x14ac:dyDescent="0.2">
      <c r="A1402" s="34"/>
      <c r="B1402" s="34"/>
      <c r="C1402" s="34"/>
      <c r="D1402" s="30"/>
      <c r="E1402" s="30"/>
      <c r="F1402" s="30"/>
      <c r="G1402" s="30"/>
      <c r="H1402" s="30"/>
      <c r="I1402" s="30"/>
      <c r="J1402" s="30"/>
      <c r="K1402" s="30"/>
      <c r="L1402" s="30"/>
      <c r="M1402" s="30"/>
      <c r="N1402" s="30"/>
      <c r="O1402" s="30"/>
      <c r="P1402" s="30"/>
      <c r="Q1402" s="30"/>
      <c r="R1402" s="30"/>
      <c r="S1402" s="30"/>
      <c r="T1402" s="30"/>
      <c r="U1402" s="30"/>
      <c r="V1402" s="30"/>
      <c r="W1402" s="30"/>
      <c r="X1402" s="32"/>
    </row>
    <row r="1403" spans="1:24" x14ac:dyDescent="0.2">
      <c r="A1403" s="34"/>
      <c r="B1403" s="34"/>
      <c r="C1403" s="34"/>
      <c r="D1403" s="30"/>
      <c r="E1403" s="30"/>
      <c r="F1403" s="30"/>
      <c r="G1403" s="30"/>
      <c r="H1403" s="30"/>
      <c r="I1403" s="30"/>
      <c r="J1403" s="30"/>
      <c r="K1403" s="30"/>
      <c r="L1403" s="30"/>
      <c r="M1403" s="30"/>
      <c r="N1403" s="30"/>
      <c r="O1403" s="30"/>
      <c r="P1403" s="30"/>
      <c r="Q1403" s="30"/>
      <c r="R1403" s="30"/>
      <c r="S1403" s="30"/>
      <c r="T1403" s="30"/>
      <c r="U1403" s="30"/>
      <c r="V1403" s="30"/>
      <c r="W1403" s="30"/>
      <c r="X1403" s="32"/>
    </row>
    <row r="1404" spans="1:24" x14ac:dyDescent="0.2">
      <c r="A1404" s="34"/>
      <c r="B1404" s="34"/>
      <c r="C1404" s="34"/>
      <c r="D1404" s="30"/>
      <c r="E1404" s="30"/>
      <c r="F1404" s="30"/>
      <c r="G1404" s="30"/>
      <c r="H1404" s="30"/>
      <c r="I1404" s="30"/>
      <c r="J1404" s="30"/>
      <c r="K1404" s="30"/>
      <c r="L1404" s="30"/>
      <c r="M1404" s="30"/>
      <c r="N1404" s="30"/>
      <c r="O1404" s="30"/>
      <c r="P1404" s="30"/>
      <c r="Q1404" s="30"/>
      <c r="R1404" s="30"/>
      <c r="S1404" s="30"/>
      <c r="T1404" s="30"/>
      <c r="U1404" s="30"/>
      <c r="V1404" s="30"/>
      <c r="W1404" s="30"/>
      <c r="X1404" s="32"/>
    </row>
    <row r="1405" spans="1:24" x14ac:dyDescent="0.2">
      <c r="A1405" s="34"/>
      <c r="B1405" s="34"/>
      <c r="C1405" s="34"/>
      <c r="D1405" s="30"/>
      <c r="E1405" s="30"/>
      <c r="F1405" s="30"/>
      <c r="G1405" s="30"/>
      <c r="H1405" s="30"/>
      <c r="I1405" s="30"/>
      <c r="J1405" s="30"/>
      <c r="K1405" s="30"/>
      <c r="L1405" s="30"/>
      <c r="M1405" s="30"/>
      <c r="N1405" s="30"/>
      <c r="O1405" s="30"/>
      <c r="P1405" s="30"/>
      <c r="Q1405" s="30"/>
      <c r="R1405" s="30"/>
      <c r="S1405" s="30"/>
      <c r="T1405" s="30"/>
      <c r="U1405" s="30"/>
      <c r="V1405" s="30"/>
      <c r="W1405" s="30"/>
      <c r="X1405" s="32"/>
    </row>
    <row r="1406" spans="1:24" x14ac:dyDescent="0.2">
      <c r="A1406" s="34"/>
      <c r="B1406" s="34"/>
      <c r="C1406" s="34"/>
      <c r="D1406" s="30"/>
      <c r="E1406" s="30"/>
      <c r="F1406" s="30"/>
      <c r="G1406" s="30"/>
      <c r="H1406" s="30"/>
      <c r="I1406" s="30"/>
      <c r="J1406" s="30"/>
      <c r="K1406" s="30"/>
      <c r="L1406" s="30"/>
      <c r="M1406" s="30"/>
      <c r="N1406" s="30"/>
      <c r="O1406" s="30"/>
      <c r="P1406" s="30"/>
      <c r="Q1406" s="30"/>
      <c r="R1406" s="30"/>
      <c r="S1406" s="30"/>
      <c r="T1406" s="30"/>
      <c r="U1406" s="30"/>
      <c r="V1406" s="30"/>
      <c r="W1406" s="30"/>
      <c r="X1406" s="32"/>
    </row>
    <row r="1407" spans="1:24" x14ac:dyDescent="0.2">
      <c r="A1407" s="34"/>
      <c r="B1407" s="34"/>
      <c r="C1407" s="34"/>
      <c r="D1407" s="30"/>
      <c r="E1407" s="30"/>
      <c r="F1407" s="30"/>
      <c r="G1407" s="30"/>
      <c r="H1407" s="30"/>
      <c r="I1407" s="30"/>
      <c r="J1407" s="30"/>
      <c r="K1407" s="30"/>
      <c r="L1407" s="30"/>
      <c r="M1407" s="30"/>
      <c r="N1407" s="30"/>
      <c r="O1407" s="30"/>
      <c r="P1407" s="30"/>
      <c r="Q1407" s="30"/>
      <c r="R1407" s="30"/>
      <c r="S1407" s="30"/>
      <c r="T1407" s="30"/>
      <c r="U1407" s="30"/>
      <c r="V1407" s="30"/>
      <c r="W1407" s="30"/>
      <c r="X1407" s="32"/>
    </row>
    <row r="1408" spans="1:24" x14ac:dyDescent="0.2">
      <c r="A1408" s="34"/>
      <c r="B1408" s="34"/>
      <c r="C1408" s="34"/>
      <c r="D1408" s="30"/>
      <c r="E1408" s="30"/>
      <c r="F1408" s="30"/>
      <c r="G1408" s="30"/>
      <c r="H1408" s="30"/>
      <c r="I1408" s="30"/>
      <c r="J1408" s="30"/>
      <c r="K1408" s="30"/>
      <c r="L1408" s="30"/>
      <c r="M1408" s="30"/>
      <c r="N1408" s="30"/>
      <c r="O1408" s="30"/>
      <c r="P1408" s="30"/>
      <c r="Q1408" s="30"/>
      <c r="R1408" s="30"/>
      <c r="S1408" s="30"/>
      <c r="T1408" s="30"/>
      <c r="U1408" s="30"/>
      <c r="V1408" s="30"/>
      <c r="W1408" s="30"/>
      <c r="X1408" s="32"/>
    </row>
    <row r="1409" spans="1:24" x14ac:dyDescent="0.2">
      <c r="A1409" s="34"/>
      <c r="B1409" s="34"/>
      <c r="C1409" s="34"/>
      <c r="D1409" s="30"/>
      <c r="E1409" s="30"/>
      <c r="F1409" s="30"/>
      <c r="G1409" s="30"/>
      <c r="H1409" s="30"/>
      <c r="I1409" s="30"/>
      <c r="J1409" s="30"/>
      <c r="K1409" s="30"/>
      <c r="L1409" s="30"/>
      <c r="M1409" s="30"/>
      <c r="N1409" s="30"/>
      <c r="O1409" s="30"/>
      <c r="P1409" s="30"/>
      <c r="Q1409" s="30"/>
      <c r="R1409" s="30"/>
      <c r="S1409" s="30"/>
      <c r="T1409" s="30"/>
      <c r="U1409" s="30"/>
      <c r="V1409" s="30"/>
      <c r="W1409" s="30"/>
      <c r="X1409" s="32"/>
    </row>
    <row r="1410" spans="1:24" x14ac:dyDescent="0.2">
      <c r="A1410" s="34"/>
      <c r="B1410" s="34"/>
      <c r="C1410" s="34"/>
      <c r="D1410" s="30"/>
      <c r="E1410" s="30"/>
      <c r="F1410" s="30"/>
      <c r="G1410" s="30"/>
      <c r="H1410" s="30"/>
      <c r="I1410" s="30"/>
      <c r="J1410" s="30"/>
      <c r="K1410" s="30"/>
      <c r="L1410" s="30"/>
      <c r="M1410" s="30"/>
      <c r="N1410" s="30"/>
      <c r="O1410" s="30"/>
      <c r="P1410" s="30"/>
      <c r="Q1410" s="30"/>
      <c r="R1410" s="30"/>
      <c r="S1410" s="30"/>
      <c r="T1410" s="30"/>
      <c r="U1410" s="30"/>
      <c r="V1410" s="30"/>
      <c r="W1410" s="30"/>
      <c r="X1410" s="32"/>
    </row>
    <row r="1411" spans="1:24" x14ac:dyDescent="0.2">
      <c r="A1411" s="34"/>
      <c r="B1411" s="34"/>
      <c r="C1411" s="34"/>
      <c r="D1411" s="30"/>
      <c r="E1411" s="30"/>
      <c r="F1411" s="30"/>
      <c r="G1411" s="30"/>
      <c r="H1411" s="30"/>
      <c r="I1411" s="30"/>
      <c r="J1411" s="30"/>
      <c r="K1411" s="30"/>
      <c r="L1411" s="30"/>
      <c r="M1411" s="30"/>
      <c r="N1411" s="30"/>
      <c r="O1411" s="30"/>
      <c r="P1411" s="30"/>
      <c r="Q1411" s="30"/>
      <c r="R1411" s="30"/>
      <c r="S1411" s="30"/>
      <c r="T1411" s="30"/>
      <c r="U1411" s="30"/>
      <c r="V1411" s="30"/>
      <c r="W1411" s="30"/>
      <c r="X1411" s="32"/>
    </row>
    <row r="1412" spans="1:24" x14ac:dyDescent="0.2">
      <c r="A1412" s="34"/>
      <c r="B1412" s="34"/>
      <c r="C1412" s="34"/>
      <c r="D1412" s="30"/>
      <c r="E1412" s="30"/>
      <c r="F1412" s="30"/>
      <c r="G1412" s="30"/>
      <c r="H1412" s="30"/>
      <c r="I1412" s="30"/>
      <c r="J1412" s="30"/>
      <c r="K1412" s="30"/>
      <c r="L1412" s="30"/>
      <c r="M1412" s="30"/>
      <c r="N1412" s="30"/>
      <c r="O1412" s="30"/>
      <c r="P1412" s="30"/>
      <c r="Q1412" s="30"/>
      <c r="R1412" s="30"/>
      <c r="S1412" s="30"/>
      <c r="T1412" s="30"/>
      <c r="U1412" s="30"/>
      <c r="V1412" s="30"/>
      <c r="W1412" s="30"/>
      <c r="X1412" s="32"/>
    </row>
    <row r="1413" spans="1:24" x14ac:dyDescent="0.2">
      <c r="A1413" s="34"/>
      <c r="B1413" s="34"/>
      <c r="C1413" s="34"/>
      <c r="D1413" s="30"/>
      <c r="E1413" s="30"/>
      <c r="F1413" s="30"/>
      <c r="G1413" s="30"/>
      <c r="H1413" s="30"/>
      <c r="I1413" s="30"/>
      <c r="J1413" s="30"/>
      <c r="K1413" s="30"/>
      <c r="L1413" s="30"/>
      <c r="M1413" s="30"/>
      <c r="N1413" s="30"/>
      <c r="O1413" s="30"/>
      <c r="P1413" s="30"/>
      <c r="Q1413" s="30"/>
      <c r="R1413" s="30"/>
      <c r="S1413" s="30"/>
      <c r="T1413" s="30"/>
      <c r="U1413" s="30"/>
      <c r="V1413" s="30"/>
      <c r="W1413" s="30"/>
      <c r="X1413" s="32"/>
    </row>
    <row r="1414" spans="1:24" x14ac:dyDescent="0.2">
      <c r="A1414" s="34"/>
      <c r="B1414" s="34"/>
      <c r="C1414" s="34"/>
      <c r="D1414" s="30"/>
      <c r="E1414" s="30"/>
      <c r="F1414" s="30"/>
      <c r="G1414" s="30"/>
      <c r="H1414" s="30"/>
      <c r="I1414" s="30"/>
      <c r="J1414" s="30"/>
      <c r="K1414" s="30"/>
      <c r="L1414" s="30"/>
      <c r="M1414" s="30"/>
      <c r="N1414" s="30"/>
      <c r="O1414" s="30"/>
      <c r="P1414" s="30"/>
      <c r="Q1414" s="30"/>
      <c r="R1414" s="30"/>
      <c r="S1414" s="30"/>
      <c r="T1414" s="30"/>
      <c r="U1414" s="30"/>
      <c r="V1414" s="30"/>
      <c r="W1414" s="30"/>
      <c r="X1414" s="32"/>
    </row>
    <row r="1415" spans="1:24" x14ac:dyDescent="0.2">
      <c r="A1415" s="34"/>
      <c r="B1415" s="34"/>
      <c r="C1415" s="34"/>
      <c r="D1415" s="30"/>
      <c r="E1415" s="30"/>
      <c r="F1415" s="30"/>
      <c r="G1415" s="30"/>
      <c r="H1415" s="30"/>
      <c r="I1415" s="30"/>
      <c r="J1415" s="30"/>
      <c r="K1415" s="30"/>
      <c r="L1415" s="30"/>
      <c r="M1415" s="30"/>
      <c r="N1415" s="30"/>
      <c r="O1415" s="30"/>
      <c r="P1415" s="30"/>
      <c r="Q1415" s="30"/>
      <c r="R1415" s="30"/>
      <c r="S1415" s="30"/>
      <c r="T1415" s="30"/>
      <c r="U1415" s="30"/>
      <c r="V1415" s="30"/>
      <c r="W1415" s="30"/>
      <c r="X1415" s="32"/>
    </row>
    <row r="1416" spans="1:24" x14ac:dyDescent="0.2">
      <c r="A1416" s="34"/>
      <c r="B1416" s="34"/>
      <c r="C1416" s="34"/>
      <c r="D1416" s="30"/>
      <c r="E1416" s="30"/>
      <c r="F1416" s="30"/>
      <c r="G1416" s="30"/>
      <c r="H1416" s="30"/>
      <c r="I1416" s="30"/>
      <c r="J1416" s="30"/>
      <c r="K1416" s="30"/>
      <c r="L1416" s="30"/>
      <c r="M1416" s="30"/>
      <c r="N1416" s="30"/>
      <c r="O1416" s="30"/>
      <c r="P1416" s="30"/>
      <c r="Q1416" s="30"/>
      <c r="R1416" s="30"/>
      <c r="S1416" s="30"/>
      <c r="T1416" s="30"/>
      <c r="U1416" s="30"/>
      <c r="V1416" s="30"/>
      <c r="W1416" s="30"/>
      <c r="X1416" s="32"/>
    </row>
    <row r="1417" spans="1:24" x14ac:dyDescent="0.2">
      <c r="A1417" s="34"/>
      <c r="B1417" s="34"/>
      <c r="C1417" s="34"/>
      <c r="D1417" s="30"/>
      <c r="E1417" s="30"/>
      <c r="F1417" s="30"/>
      <c r="G1417" s="30"/>
      <c r="H1417" s="30"/>
      <c r="I1417" s="30"/>
      <c r="J1417" s="30"/>
      <c r="K1417" s="30"/>
      <c r="L1417" s="30"/>
      <c r="M1417" s="30"/>
      <c r="N1417" s="30"/>
      <c r="O1417" s="30"/>
      <c r="P1417" s="30"/>
      <c r="Q1417" s="30"/>
      <c r="R1417" s="30"/>
      <c r="S1417" s="30"/>
      <c r="T1417" s="30"/>
      <c r="U1417" s="30"/>
      <c r="V1417" s="30"/>
      <c r="W1417" s="30"/>
      <c r="X1417" s="32"/>
    </row>
    <row r="1418" spans="1:24" x14ac:dyDescent="0.2">
      <c r="A1418" s="34"/>
      <c r="B1418" s="34"/>
      <c r="C1418" s="34"/>
      <c r="D1418" s="30"/>
      <c r="E1418" s="30"/>
      <c r="F1418" s="30"/>
      <c r="G1418" s="30"/>
      <c r="H1418" s="30"/>
      <c r="I1418" s="30"/>
      <c r="J1418" s="30"/>
      <c r="K1418" s="30"/>
      <c r="L1418" s="30"/>
      <c r="M1418" s="30"/>
      <c r="N1418" s="30"/>
      <c r="O1418" s="30"/>
      <c r="P1418" s="30"/>
      <c r="Q1418" s="30"/>
      <c r="R1418" s="30"/>
      <c r="S1418" s="30"/>
      <c r="T1418" s="30"/>
      <c r="U1418" s="30"/>
      <c r="V1418" s="30"/>
      <c r="W1418" s="30"/>
      <c r="X1418" s="32"/>
    </row>
    <row r="1419" spans="1:24" x14ac:dyDescent="0.2">
      <c r="A1419" s="34"/>
      <c r="B1419" s="34"/>
      <c r="C1419" s="34"/>
      <c r="D1419" s="30"/>
      <c r="E1419" s="30"/>
      <c r="F1419" s="30"/>
      <c r="G1419" s="30"/>
      <c r="H1419" s="30"/>
      <c r="I1419" s="30"/>
      <c r="J1419" s="30"/>
      <c r="K1419" s="30"/>
      <c r="L1419" s="30"/>
      <c r="M1419" s="30"/>
      <c r="N1419" s="30"/>
      <c r="O1419" s="30"/>
      <c r="P1419" s="30"/>
      <c r="Q1419" s="30"/>
      <c r="R1419" s="30"/>
      <c r="S1419" s="30"/>
      <c r="T1419" s="30"/>
      <c r="U1419" s="30"/>
      <c r="V1419" s="30"/>
      <c r="W1419" s="30"/>
      <c r="X1419" s="32"/>
    </row>
    <row r="1420" spans="1:24" x14ac:dyDescent="0.2">
      <c r="A1420" s="34"/>
      <c r="B1420" s="34"/>
      <c r="C1420" s="34"/>
      <c r="D1420" s="30"/>
      <c r="E1420" s="30"/>
      <c r="F1420" s="30"/>
      <c r="G1420" s="30"/>
      <c r="H1420" s="30"/>
      <c r="I1420" s="30"/>
      <c r="J1420" s="30"/>
      <c r="K1420" s="30"/>
      <c r="L1420" s="30"/>
      <c r="M1420" s="30"/>
      <c r="N1420" s="30"/>
      <c r="O1420" s="30"/>
      <c r="P1420" s="30"/>
      <c r="Q1420" s="30"/>
      <c r="R1420" s="30"/>
      <c r="S1420" s="30"/>
      <c r="T1420" s="30"/>
      <c r="U1420" s="30"/>
      <c r="V1420" s="30"/>
      <c r="W1420" s="30"/>
      <c r="X1420" s="32"/>
    </row>
    <row r="1421" spans="1:24" x14ac:dyDescent="0.2">
      <c r="A1421" s="34"/>
      <c r="B1421" s="34"/>
      <c r="C1421" s="34"/>
      <c r="D1421" s="30"/>
      <c r="E1421" s="30"/>
      <c r="F1421" s="30"/>
      <c r="G1421" s="30"/>
      <c r="H1421" s="30"/>
      <c r="I1421" s="30"/>
      <c r="J1421" s="30"/>
      <c r="K1421" s="30"/>
      <c r="L1421" s="30"/>
      <c r="M1421" s="30"/>
      <c r="N1421" s="30"/>
      <c r="O1421" s="30"/>
      <c r="P1421" s="30"/>
      <c r="Q1421" s="30"/>
      <c r="R1421" s="30"/>
      <c r="S1421" s="30"/>
      <c r="T1421" s="30"/>
      <c r="U1421" s="30"/>
      <c r="V1421" s="30"/>
      <c r="W1421" s="30"/>
      <c r="X1421" s="32"/>
    </row>
    <row r="1422" spans="1:24" x14ac:dyDescent="0.2">
      <c r="A1422" s="34"/>
      <c r="B1422" s="34"/>
      <c r="C1422" s="34"/>
      <c r="D1422" s="30"/>
      <c r="E1422" s="30"/>
      <c r="F1422" s="30"/>
      <c r="G1422" s="30"/>
      <c r="H1422" s="30"/>
      <c r="I1422" s="30"/>
      <c r="J1422" s="30"/>
      <c r="K1422" s="30"/>
      <c r="L1422" s="30"/>
      <c r="M1422" s="30"/>
      <c r="N1422" s="30"/>
      <c r="O1422" s="30"/>
      <c r="P1422" s="30"/>
      <c r="Q1422" s="30"/>
      <c r="R1422" s="30"/>
      <c r="S1422" s="30"/>
      <c r="T1422" s="30"/>
      <c r="U1422" s="30"/>
      <c r="V1422" s="30"/>
      <c r="W1422" s="30"/>
      <c r="X1422" s="32"/>
    </row>
    <row r="1423" spans="1:24" x14ac:dyDescent="0.2">
      <c r="A1423" s="34"/>
      <c r="B1423" s="34"/>
      <c r="C1423" s="34"/>
      <c r="D1423" s="30"/>
      <c r="E1423" s="30"/>
      <c r="F1423" s="30"/>
      <c r="G1423" s="30"/>
      <c r="H1423" s="30"/>
      <c r="I1423" s="30"/>
      <c r="J1423" s="30"/>
      <c r="K1423" s="30"/>
      <c r="L1423" s="30"/>
      <c r="M1423" s="30"/>
      <c r="N1423" s="30"/>
      <c r="O1423" s="30"/>
      <c r="P1423" s="30"/>
      <c r="Q1423" s="30"/>
      <c r="R1423" s="30"/>
      <c r="S1423" s="30"/>
      <c r="T1423" s="30"/>
      <c r="U1423" s="30"/>
      <c r="V1423" s="30"/>
      <c r="W1423" s="30"/>
      <c r="X1423" s="32"/>
    </row>
    <row r="1424" spans="1:24" x14ac:dyDescent="0.2">
      <c r="A1424" s="34"/>
      <c r="B1424" s="34"/>
      <c r="C1424" s="34"/>
      <c r="D1424" s="30"/>
      <c r="E1424" s="30"/>
      <c r="F1424" s="30"/>
      <c r="G1424" s="30"/>
      <c r="H1424" s="30"/>
      <c r="I1424" s="30"/>
      <c r="J1424" s="30"/>
      <c r="K1424" s="30"/>
      <c r="L1424" s="30"/>
      <c r="M1424" s="30"/>
      <c r="N1424" s="30"/>
      <c r="O1424" s="30"/>
      <c r="P1424" s="30"/>
      <c r="Q1424" s="30"/>
      <c r="R1424" s="30"/>
      <c r="S1424" s="30"/>
      <c r="T1424" s="30"/>
      <c r="U1424" s="30"/>
      <c r="V1424" s="30"/>
      <c r="W1424" s="30"/>
      <c r="X1424" s="32"/>
    </row>
    <row r="1425" spans="1:24" x14ac:dyDescent="0.2">
      <c r="A1425" s="34"/>
      <c r="B1425" s="34"/>
      <c r="C1425" s="34"/>
      <c r="D1425" s="30"/>
      <c r="E1425" s="30"/>
      <c r="F1425" s="30"/>
      <c r="G1425" s="30"/>
      <c r="H1425" s="30"/>
      <c r="I1425" s="30"/>
      <c r="J1425" s="30"/>
      <c r="K1425" s="30"/>
      <c r="L1425" s="30"/>
      <c r="M1425" s="30"/>
      <c r="N1425" s="30"/>
      <c r="O1425" s="30"/>
      <c r="P1425" s="30"/>
      <c r="Q1425" s="30"/>
      <c r="R1425" s="30"/>
      <c r="S1425" s="30"/>
      <c r="T1425" s="30"/>
      <c r="U1425" s="30"/>
      <c r="V1425" s="30"/>
      <c r="W1425" s="30"/>
      <c r="X1425" s="32"/>
    </row>
    <row r="1426" spans="1:24" x14ac:dyDescent="0.2">
      <c r="A1426" s="34"/>
      <c r="B1426" s="34"/>
      <c r="C1426" s="34"/>
      <c r="D1426" s="30"/>
      <c r="E1426" s="30"/>
      <c r="F1426" s="30"/>
      <c r="G1426" s="30"/>
      <c r="H1426" s="30"/>
      <c r="I1426" s="30"/>
      <c r="J1426" s="30"/>
      <c r="K1426" s="30"/>
      <c r="L1426" s="30"/>
      <c r="M1426" s="30"/>
      <c r="N1426" s="30"/>
      <c r="O1426" s="30"/>
      <c r="P1426" s="30"/>
      <c r="Q1426" s="30"/>
      <c r="R1426" s="30"/>
      <c r="S1426" s="30"/>
      <c r="T1426" s="30"/>
      <c r="U1426" s="30"/>
      <c r="V1426" s="30"/>
      <c r="W1426" s="30"/>
      <c r="X1426" s="32"/>
    </row>
    <row r="1427" spans="1:24" x14ac:dyDescent="0.2">
      <c r="A1427" s="34"/>
      <c r="B1427" s="34"/>
      <c r="C1427" s="34"/>
      <c r="D1427" s="30"/>
      <c r="E1427" s="30"/>
      <c r="F1427" s="30"/>
      <c r="G1427" s="30"/>
      <c r="H1427" s="30"/>
      <c r="I1427" s="30"/>
      <c r="J1427" s="30"/>
      <c r="K1427" s="30"/>
      <c r="L1427" s="30"/>
      <c r="M1427" s="30"/>
      <c r="N1427" s="30"/>
      <c r="O1427" s="30"/>
      <c r="P1427" s="30"/>
      <c r="Q1427" s="30"/>
      <c r="R1427" s="30"/>
      <c r="S1427" s="30"/>
      <c r="T1427" s="30"/>
      <c r="U1427" s="30"/>
      <c r="V1427" s="30"/>
      <c r="W1427" s="30"/>
      <c r="X1427" s="32"/>
    </row>
    <row r="1428" spans="1:24" x14ac:dyDescent="0.2">
      <c r="A1428" s="34"/>
      <c r="B1428" s="34"/>
      <c r="C1428" s="34"/>
      <c r="D1428" s="30"/>
      <c r="E1428" s="30"/>
      <c r="F1428" s="30"/>
      <c r="G1428" s="30"/>
      <c r="H1428" s="30"/>
      <c r="I1428" s="30"/>
      <c r="J1428" s="30"/>
      <c r="K1428" s="30"/>
      <c r="L1428" s="30"/>
      <c r="M1428" s="30"/>
      <c r="N1428" s="30"/>
      <c r="O1428" s="30"/>
      <c r="P1428" s="30"/>
      <c r="Q1428" s="30"/>
      <c r="R1428" s="30"/>
      <c r="S1428" s="30"/>
      <c r="T1428" s="30"/>
      <c r="U1428" s="30"/>
      <c r="V1428" s="30"/>
      <c r="W1428" s="30"/>
      <c r="X1428" s="32"/>
    </row>
    <row r="1429" spans="1:24" x14ac:dyDescent="0.2">
      <c r="A1429" s="34"/>
      <c r="B1429" s="34"/>
      <c r="C1429" s="34"/>
      <c r="D1429" s="30"/>
      <c r="E1429" s="30"/>
      <c r="F1429" s="30"/>
      <c r="G1429" s="30"/>
      <c r="H1429" s="30"/>
      <c r="I1429" s="30"/>
      <c r="J1429" s="30"/>
      <c r="K1429" s="30"/>
      <c r="L1429" s="30"/>
      <c r="M1429" s="30"/>
      <c r="N1429" s="30"/>
      <c r="O1429" s="30"/>
      <c r="P1429" s="30"/>
      <c r="Q1429" s="30"/>
      <c r="R1429" s="30"/>
      <c r="S1429" s="30"/>
      <c r="T1429" s="30"/>
      <c r="U1429" s="30"/>
      <c r="V1429" s="30"/>
      <c r="W1429" s="30"/>
      <c r="X1429" s="32"/>
    </row>
    <row r="1430" spans="1:24" x14ac:dyDescent="0.2">
      <c r="A1430" s="34"/>
      <c r="B1430" s="34"/>
      <c r="C1430" s="34"/>
      <c r="D1430" s="30"/>
      <c r="E1430" s="30"/>
      <c r="F1430" s="30"/>
      <c r="G1430" s="30"/>
      <c r="H1430" s="30"/>
      <c r="I1430" s="30"/>
      <c r="J1430" s="30"/>
      <c r="K1430" s="30"/>
      <c r="L1430" s="30"/>
      <c r="M1430" s="30"/>
      <c r="N1430" s="30"/>
      <c r="O1430" s="30"/>
      <c r="P1430" s="30"/>
      <c r="Q1430" s="30"/>
      <c r="R1430" s="30"/>
      <c r="S1430" s="30"/>
      <c r="T1430" s="30"/>
      <c r="U1430" s="30"/>
      <c r="V1430" s="30"/>
      <c r="W1430" s="30"/>
      <c r="X1430" s="32"/>
    </row>
    <row r="1431" spans="1:24" x14ac:dyDescent="0.2">
      <c r="A1431" s="34"/>
      <c r="B1431" s="34"/>
      <c r="C1431" s="34"/>
      <c r="D1431" s="30"/>
      <c r="E1431" s="30"/>
      <c r="F1431" s="30"/>
      <c r="G1431" s="30"/>
      <c r="H1431" s="30"/>
      <c r="I1431" s="30"/>
      <c r="J1431" s="30"/>
      <c r="K1431" s="30"/>
      <c r="L1431" s="30"/>
      <c r="M1431" s="30"/>
      <c r="N1431" s="30"/>
      <c r="O1431" s="30"/>
      <c r="P1431" s="30"/>
      <c r="Q1431" s="30"/>
      <c r="R1431" s="30"/>
      <c r="S1431" s="30"/>
      <c r="T1431" s="30"/>
      <c r="U1431" s="30"/>
      <c r="V1431" s="30"/>
      <c r="W1431" s="30"/>
      <c r="X1431" s="32"/>
    </row>
    <row r="1432" spans="1:24" x14ac:dyDescent="0.2">
      <c r="A1432" s="34"/>
      <c r="B1432" s="34"/>
      <c r="C1432" s="34"/>
      <c r="D1432" s="30"/>
      <c r="E1432" s="30"/>
      <c r="F1432" s="30"/>
      <c r="G1432" s="30"/>
      <c r="H1432" s="30"/>
      <c r="I1432" s="30"/>
      <c r="J1432" s="30"/>
      <c r="K1432" s="30"/>
      <c r="L1432" s="30"/>
      <c r="M1432" s="30"/>
      <c r="N1432" s="30"/>
      <c r="O1432" s="30"/>
      <c r="P1432" s="30"/>
      <c r="Q1432" s="30"/>
      <c r="R1432" s="30"/>
      <c r="S1432" s="30"/>
      <c r="T1432" s="30"/>
      <c r="U1432" s="30"/>
      <c r="V1432" s="30"/>
      <c r="W1432" s="30"/>
      <c r="X1432" s="32"/>
    </row>
    <row r="1433" spans="1:24" x14ac:dyDescent="0.2">
      <c r="A1433" s="34"/>
      <c r="B1433" s="34"/>
      <c r="C1433" s="34"/>
      <c r="D1433" s="30"/>
      <c r="E1433" s="30"/>
      <c r="F1433" s="30"/>
      <c r="G1433" s="30"/>
      <c r="H1433" s="30"/>
      <c r="I1433" s="30"/>
      <c r="J1433" s="30"/>
      <c r="K1433" s="30"/>
      <c r="L1433" s="30"/>
      <c r="M1433" s="30"/>
      <c r="N1433" s="30"/>
      <c r="O1433" s="30"/>
      <c r="P1433" s="30"/>
      <c r="Q1433" s="30"/>
      <c r="R1433" s="30"/>
      <c r="S1433" s="30"/>
      <c r="T1433" s="30"/>
      <c r="U1433" s="30"/>
      <c r="V1433" s="30"/>
      <c r="W1433" s="30"/>
      <c r="X1433" s="32"/>
    </row>
    <row r="1434" spans="1:24" x14ac:dyDescent="0.2">
      <c r="A1434" s="34"/>
      <c r="B1434" s="34"/>
      <c r="C1434" s="34"/>
      <c r="D1434" s="30"/>
      <c r="E1434" s="30"/>
      <c r="F1434" s="30"/>
      <c r="G1434" s="30"/>
      <c r="H1434" s="30"/>
      <c r="I1434" s="30"/>
      <c r="J1434" s="30"/>
      <c r="K1434" s="30"/>
      <c r="L1434" s="30"/>
      <c r="M1434" s="30"/>
      <c r="N1434" s="30"/>
      <c r="O1434" s="30"/>
      <c r="P1434" s="30"/>
      <c r="Q1434" s="30"/>
      <c r="R1434" s="30"/>
      <c r="S1434" s="30"/>
      <c r="T1434" s="30"/>
      <c r="U1434" s="30"/>
      <c r="V1434" s="30"/>
      <c r="W1434" s="30"/>
      <c r="X1434" s="32"/>
    </row>
    <row r="1435" spans="1:24" x14ac:dyDescent="0.2">
      <c r="A1435" s="34"/>
      <c r="B1435" s="34"/>
      <c r="C1435" s="34"/>
      <c r="D1435" s="30"/>
      <c r="E1435" s="30"/>
      <c r="F1435" s="30"/>
      <c r="G1435" s="30"/>
      <c r="H1435" s="30"/>
      <c r="I1435" s="30"/>
      <c r="J1435" s="30"/>
      <c r="K1435" s="30"/>
      <c r="L1435" s="30"/>
      <c r="M1435" s="30"/>
      <c r="N1435" s="30"/>
      <c r="O1435" s="30"/>
      <c r="P1435" s="30"/>
      <c r="Q1435" s="30"/>
      <c r="R1435" s="30"/>
      <c r="S1435" s="30"/>
      <c r="T1435" s="30"/>
      <c r="U1435" s="30"/>
      <c r="V1435" s="30"/>
      <c r="W1435" s="30"/>
      <c r="X1435" s="32"/>
    </row>
    <row r="1436" spans="1:24" x14ac:dyDescent="0.2">
      <c r="A1436" s="34"/>
      <c r="B1436" s="34"/>
      <c r="C1436" s="34"/>
      <c r="D1436" s="30"/>
      <c r="E1436" s="30"/>
      <c r="F1436" s="30"/>
      <c r="G1436" s="30"/>
      <c r="H1436" s="30"/>
      <c r="I1436" s="30"/>
      <c r="J1436" s="30"/>
      <c r="K1436" s="30"/>
      <c r="L1436" s="30"/>
      <c r="M1436" s="30"/>
      <c r="N1436" s="30"/>
      <c r="O1436" s="30"/>
      <c r="P1436" s="30"/>
      <c r="Q1436" s="30"/>
      <c r="R1436" s="30"/>
      <c r="S1436" s="30"/>
      <c r="T1436" s="30"/>
      <c r="U1436" s="30"/>
      <c r="V1436" s="30"/>
      <c r="W1436" s="30"/>
      <c r="X1436" s="32"/>
    </row>
    <row r="1437" spans="1:24" x14ac:dyDescent="0.2">
      <c r="A1437" s="34"/>
      <c r="B1437" s="34"/>
      <c r="C1437" s="34"/>
      <c r="D1437" s="30"/>
      <c r="E1437" s="30"/>
      <c r="F1437" s="30"/>
      <c r="G1437" s="30"/>
      <c r="H1437" s="30"/>
      <c r="I1437" s="30"/>
      <c r="J1437" s="30"/>
      <c r="K1437" s="30"/>
      <c r="L1437" s="30"/>
      <c r="M1437" s="30"/>
      <c r="N1437" s="30"/>
      <c r="O1437" s="30"/>
      <c r="P1437" s="30"/>
      <c r="Q1437" s="30"/>
      <c r="R1437" s="30"/>
      <c r="S1437" s="30"/>
      <c r="T1437" s="30"/>
      <c r="U1437" s="30"/>
      <c r="V1437" s="30"/>
      <c r="W1437" s="30"/>
      <c r="X1437" s="32"/>
    </row>
    <row r="1438" spans="1:24" x14ac:dyDescent="0.2">
      <c r="A1438" s="34"/>
      <c r="B1438" s="34"/>
      <c r="C1438" s="34"/>
      <c r="D1438" s="30"/>
      <c r="E1438" s="30"/>
      <c r="F1438" s="30"/>
      <c r="G1438" s="30"/>
      <c r="H1438" s="30"/>
      <c r="I1438" s="30"/>
      <c r="J1438" s="30"/>
      <c r="K1438" s="30"/>
      <c r="L1438" s="30"/>
      <c r="M1438" s="30"/>
      <c r="N1438" s="30"/>
      <c r="O1438" s="30"/>
      <c r="P1438" s="30"/>
      <c r="Q1438" s="30"/>
      <c r="R1438" s="30"/>
      <c r="S1438" s="30"/>
      <c r="T1438" s="30"/>
      <c r="U1438" s="30"/>
      <c r="V1438" s="30"/>
      <c r="W1438" s="30"/>
      <c r="X1438" s="32"/>
    </row>
    <row r="1439" spans="1:24" x14ac:dyDescent="0.2">
      <c r="A1439" s="34"/>
      <c r="B1439" s="34"/>
      <c r="C1439" s="34"/>
      <c r="D1439" s="30"/>
      <c r="E1439" s="30"/>
      <c r="F1439" s="30"/>
      <c r="G1439" s="30"/>
      <c r="H1439" s="30"/>
      <c r="I1439" s="30"/>
      <c r="J1439" s="30"/>
      <c r="K1439" s="30"/>
      <c r="L1439" s="30"/>
      <c r="M1439" s="30"/>
      <c r="N1439" s="30"/>
      <c r="O1439" s="30"/>
      <c r="P1439" s="30"/>
      <c r="Q1439" s="30"/>
      <c r="R1439" s="30"/>
      <c r="S1439" s="30"/>
      <c r="T1439" s="30"/>
      <c r="U1439" s="30"/>
      <c r="V1439" s="30"/>
      <c r="W1439" s="30"/>
      <c r="X1439" s="32"/>
    </row>
    <row r="1440" spans="1:24" x14ac:dyDescent="0.2">
      <c r="A1440" s="34"/>
      <c r="B1440" s="34"/>
      <c r="C1440" s="34"/>
      <c r="D1440" s="30"/>
      <c r="E1440" s="30"/>
      <c r="F1440" s="30"/>
      <c r="G1440" s="30"/>
      <c r="H1440" s="30"/>
      <c r="I1440" s="30"/>
      <c r="J1440" s="30"/>
      <c r="K1440" s="30"/>
      <c r="L1440" s="30"/>
      <c r="M1440" s="30"/>
      <c r="N1440" s="30"/>
      <c r="O1440" s="30"/>
      <c r="P1440" s="30"/>
      <c r="Q1440" s="30"/>
      <c r="R1440" s="30"/>
      <c r="S1440" s="30"/>
      <c r="T1440" s="30"/>
      <c r="U1440" s="30"/>
      <c r="V1440" s="30"/>
      <c r="W1440" s="30"/>
      <c r="X1440" s="32"/>
    </row>
    <row r="1441" spans="1:24" x14ac:dyDescent="0.2">
      <c r="A1441" s="34"/>
      <c r="B1441" s="34"/>
      <c r="C1441" s="34"/>
      <c r="D1441" s="30"/>
      <c r="E1441" s="30"/>
      <c r="F1441" s="30"/>
      <c r="G1441" s="30"/>
      <c r="H1441" s="30"/>
      <c r="I1441" s="30"/>
      <c r="J1441" s="30"/>
      <c r="K1441" s="30"/>
      <c r="L1441" s="30"/>
      <c r="M1441" s="30"/>
      <c r="N1441" s="30"/>
      <c r="O1441" s="30"/>
      <c r="P1441" s="30"/>
      <c r="Q1441" s="30"/>
      <c r="R1441" s="30"/>
      <c r="S1441" s="30"/>
      <c r="T1441" s="30"/>
      <c r="U1441" s="30"/>
      <c r="V1441" s="30"/>
      <c r="W1441" s="30"/>
      <c r="X1441" s="32"/>
    </row>
    <row r="1442" spans="1:24" x14ac:dyDescent="0.2">
      <c r="A1442" s="34"/>
      <c r="B1442" s="34"/>
      <c r="C1442" s="34"/>
      <c r="D1442" s="30"/>
      <c r="E1442" s="30"/>
      <c r="F1442" s="30"/>
      <c r="G1442" s="30"/>
      <c r="H1442" s="30"/>
      <c r="I1442" s="30"/>
      <c r="J1442" s="30"/>
      <c r="K1442" s="30"/>
      <c r="L1442" s="30"/>
      <c r="M1442" s="30"/>
      <c r="N1442" s="30"/>
      <c r="O1442" s="30"/>
      <c r="P1442" s="30"/>
      <c r="Q1442" s="30"/>
      <c r="R1442" s="30"/>
      <c r="S1442" s="30"/>
      <c r="T1442" s="30"/>
      <c r="U1442" s="30"/>
      <c r="V1442" s="30"/>
      <c r="W1442" s="30"/>
      <c r="X1442" s="32"/>
    </row>
    <row r="1443" spans="1:24" x14ac:dyDescent="0.2">
      <c r="A1443" s="34"/>
      <c r="B1443" s="34"/>
      <c r="C1443" s="34"/>
      <c r="D1443" s="30"/>
      <c r="E1443" s="30"/>
      <c r="F1443" s="30"/>
      <c r="G1443" s="30"/>
      <c r="H1443" s="30"/>
      <c r="I1443" s="30"/>
      <c r="J1443" s="30"/>
      <c r="K1443" s="30"/>
      <c r="L1443" s="30"/>
      <c r="M1443" s="30"/>
      <c r="N1443" s="30"/>
      <c r="O1443" s="30"/>
      <c r="P1443" s="30"/>
      <c r="Q1443" s="30"/>
      <c r="R1443" s="30"/>
      <c r="S1443" s="30"/>
      <c r="T1443" s="30"/>
      <c r="U1443" s="30"/>
      <c r="V1443" s="30"/>
      <c r="W1443" s="30"/>
      <c r="X1443" s="32"/>
    </row>
    <row r="1444" spans="1:24" x14ac:dyDescent="0.2">
      <c r="A1444" s="34"/>
      <c r="B1444" s="34"/>
      <c r="C1444" s="34"/>
      <c r="D1444" s="30"/>
      <c r="E1444" s="30"/>
      <c r="F1444" s="30"/>
      <c r="G1444" s="30"/>
      <c r="H1444" s="30"/>
      <c r="I1444" s="30"/>
      <c r="J1444" s="30"/>
      <c r="K1444" s="30"/>
      <c r="L1444" s="30"/>
      <c r="M1444" s="30"/>
      <c r="N1444" s="30"/>
      <c r="O1444" s="30"/>
      <c r="P1444" s="30"/>
      <c r="Q1444" s="30"/>
      <c r="R1444" s="30"/>
      <c r="S1444" s="30"/>
      <c r="T1444" s="30"/>
      <c r="U1444" s="30"/>
      <c r="V1444" s="30"/>
      <c r="W1444" s="30"/>
      <c r="X1444" s="32"/>
    </row>
    <row r="1445" spans="1:24" x14ac:dyDescent="0.2">
      <c r="A1445" s="34"/>
      <c r="B1445" s="34"/>
      <c r="C1445" s="34"/>
      <c r="D1445" s="30"/>
      <c r="E1445" s="30"/>
      <c r="F1445" s="30"/>
      <c r="G1445" s="30"/>
      <c r="H1445" s="30"/>
      <c r="I1445" s="30"/>
      <c r="J1445" s="30"/>
      <c r="K1445" s="30"/>
      <c r="L1445" s="30"/>
      <c r="M1445" s="30"/>
      <c r="N1445" s="30"/>
      <c r="O1445" s="30"/>
      <c r="P1445" s="30"/>
      <c r="Q1445" s="30"/>
      <c r="R1445" s="30"/>
      <c r="S1445" s="30"/>
      <c r="T1445" s="30"/>
      <c r="U1445" s="30"/>
      <c r="V1445" s="30"/>
      <c r="W1445" s="30"/>
      <c r="X1445" s="32"/>
    </row>
    <row r="1446" spans="1:24" x14ac:dyDescent="0.2">
      <c r="A1446" s="34"/>
      <c r="B1446" s="34"/>
      <c r="C1446" s="34"/>
      <c r="D1446" s="30"/>
      <c r="E1446" s="30"/>
      <c r="F1446" s="30"/>
      <c r="G1446" s="30"/>
      <c r="H1446" s="30"/>
      <c r="I1446" s="30"/>
      <c r="J1446" s="30"/>
      <c r="K1446" s="30"/>
      <c r="L1446" s="30"/>
      <c r="M1446" s="30"/>
      <c r="N1446" s="30"/>
      <c r="O1446" s="30"/>
      <c r="P1446" s="30"/>
      <c r="Q1446" s="30"/>
      <c r="R1446" s="30"/>
      <c r="S1446" s="30"/>
      <c r="T1446" s="30"/>
      <c r="U1446" s="30"/>
      <c r="V1446" s="30"/>
      <c r="W1446" s="30"/>
      <c r="X1446" s="32"/>
    </row>
    <row r="1447" spans="1:24" x14ac:dyDescent="0.2">
      <c r="A1447" s="34"/>
      <c r="B1447" s="34"/>
      <c r="C1447" s="34"/>
      <c r="D1447" s="30"/>
      <c r="E1447" s="30"/>
      <c r="F1447" s="30"/>
      <c r="G1447" s="30"/>
      <c r="H1447" s="30"/>
      <c r="I1447" s="30"/>
      <c r="J1447" s="30"/>
      <c r="K1447" s="30"/>
      <c r="L1447" s="30"/>
      <c r="M1447" s="30"/>
      <c r="N1447" s="30"/>
      <c r="O1447" s="30"/>
      <c r="P1447" s="30"/>
      <c r="Q1447" s="30"/>
      <c r="R1447" s="30"/>
      <c r="S1447" s="30"/>
      <c r="T1447" s="30"/>
      <c r="U1447" s="30"/>
      <c r="V1447" s="30"/>
      <c r="W1447" s="30"/>
      <c r="X1447" s="32"/>
    </row>
    <row r="1448" spans="1:24" x14ac:dyDescent="0.2">
      <c r="A1448" s="34"/>
      <c r="B1448" s="34"/>
      <c r="C1448" s="34"/>
      <c r="D1448" s="30"/>
      <c r="E1448" s="30"/>
      <c r="F1448" s="30"/>
      <c r="G1448" s="30"/>
      <c r="H1448" s="30"/>
      <c r="I1448" s="30"/>
      <c r="J1448" s="30"/>
      <c r="K1448" s="30"/>
      <c r="L1448" s="30"/>
      <c r="M1448" s="30"/>
      <c r="N1448" s="30"/>
      <c r="O1448" s="30"/>
      <c r="P1448" s="30"/>
      <c r="Q1448" s="30"/>
      <c r="R1448" s="30"/>
      <c r="S1448" s="30"/>
      <c r="T1448" s="30"/>
      <c r="U1448" s="30"/>
      <c r="V1448" s="30"/>
      <c r="W1448" s="30"/>
      <c r="X1448" s="32"/>
    </row>
    <row r="1449" spans="1:24" x14ac:dyDescent="0.2">
      <c r="A1449" s="34"/>
      <c r="B1449" s="34"/>
      <c r="C1449" s="34"/>
      <c r="D1449" s="30"/>
      <c r="E1449" s="30"/>
      <c r="F1449" s="30"/>
      <c r="G1449" s="30"/>
      <c r="H1449" s="30"/>
      <c r="I1449" s="30"/>
      <c r="J1449" s="30"/>
      <c r="K1449" s="30"/>
      <c r="L1449" s="30"/>
      <c r="M1449" s="30"/>
      <c r="N1449" s="30"/>
      <c r="O1449" s="30"/>
      <c r="P1449" s="30"/>
      <c r="Q1449" s="30"/>
      <c r="R1449" s="30"/>
      <c r="S1449" s="30"/>
      <c r="T1449" s="30"/>
      <c r="U1449" s="30"/>
      <c r="V1449" s="30"/>
      <c r="W1449" s="30"/>
      <c r="X1449" s="32"/>
    </row>
    <row r="1450" spans="1:24" x14ac:dyDescent="0.2">
      <c r="A1450" s="34"/>
      <c r="B1450" s="34"/>
      <c r="C1450" s="34"/>
      <c r="D1450" s="30"/>
      <c r="E1450" s="30"/>
      <c r="F1450" s="30"/>
      <c r="G1450" s="30"/>
      <c r="H1450" s="30"/>
      <c r="I1450" s="30"/>
      <c r="J1450" s="30"/>
      <c r="K1450" s="30"/>
      <c r="L1450" s="30"/>
      <c r="M1450" s="30"/>
      <c r="N1450" s="30"/>
      <c r="O1450" s="30"/>
      <c r="P1450" s="30"/>
      <c r="Q1450" s="30"/>
      <c r="R1450" s="30"/>
      <c r="S1450" s="30"/>
      <c r="T1450" s="30"/>
      <c r="U1450" s="30"/>
      <c r="V1450" s="30"/>
      <c r="W1450" s="30"/>
      <c r="X1450" s="32"/>
    </row>
    <row r="1451" spans="1:24" x14ac:dyDescent="0.2">
      <c r="A1451" s="34"/>
      <c r="B1451" s="34"/>
      <c r="C1451" s="34"/>
      <c r="D1451" s="30"/>
      <c r="E1451" s="30"/>
      <c r="F1451" s="30"/>
      <c r="G1451" s="30"/>
      <c r="H1451" s="30"/>
      <c r="I1451" s="30"/>
      <c r="J1451" s="30"/>
      <c r="K1451" s="30"/>
      <c r="L1451" s="30"/>
      <c r="M1451" s="30"/>
      <c r="N1451" s="30"/>
      <c r="O1451" s="30"/>
      <c r="P1451" s="30"/>
      <c r="Q1451" s="30"/>
      <c r="R1451" s="30"/>
      <c r="S1451" s="30"/>
      <c r="T1451" s="30"/>
      <c r="U1451" s="30"/>
      <c r="V1451" s="30"/>
      <c r="W1451" s="30"/>
      <c r="X1451" s="32"/>
    </row>
    <row r="1452" spans="1:24" x14ac:dyDescent="0.2">
      <c r="A1452" s="34"/>
      <c r="B1452" s="34"/>
      <c r="C1452" s="34"/>
      <c r="D1452" s="30"/>
      <c r="E1452" s="30"/>
      <c r="F1452" s="30"/>
      <c r="G1452" s="30"/>
      <c r="H1452" s="30"/>
      <c r="I1452" s="30"/>
      <c r="J1452" s="30"/>
      <c r="K1452" s="30"/>
      <c r="L1452" s="30"/>
      <c r="M1452" s="30"/>
      <c r="N1452" s="30"/>
      <c r="O1452" s="30"/>
      <c r="P1452" s="30"/>
      <c r="Q1452" s="30"/>
      <c r="R1452" s="30"/>
      <c r="S1452" s="30"/>
      <c r="T1452" s="30"/>
      <c r="U1452" s="30"/>
      <c r="V1452" s="30"/>
      <c r="W1452" s="30"/>
      <c r="X1452" s="32"/>
    </row>
    <row r="1453" spans="1:24" x14ac:dyDescent="0.2">
      <c r="A1453" s="34"/>
      <c r="B1453" s="34"/>
      <c r="C1453" s="34"/>
      <c r="D1453" s="30"/>
      <c r="E1453" s="30"/>
      <c r="F1453" s="30"/>
      <c r="G1453" s="30"/>
      <c r="H1453" s="30"/>
      <c r="I1453" s="30"/>
      <c r="J1453" s="30"/>
      <c r="K1453" s="30"/>
      <c r="L1453" s="30"/>
      <c r="M1453" s="30"/>
      <c r="N1453" s="30"/>
      <c r="O1453" s="30"/>
      <c r="P1453" s="30"/>
      <c r="Q1453" s="30"/>
      <c r="R1453" s="30"/>
      <c r="S1453" s="30"/>
      <c r="T1453" s="30"/>
      <c r="U1453" s="30"/>
      <c r="V1453" s="30"/>
      <c r="W1453" s="30"/>
      <c r="X1453" s="32"/>
    </row>
    <row r="1454" spans="1:24" x14ac:dyDescent="0.2">
      <c r="A1454" s="34"/>
      <c r="B1454" s="34"/>
      <c r="C1454" s="34"/>
      <c r="D1454" s="30"/>
      <c r="E1454" s="30"/>
      <c r="F1454" s="30"/>
      <c r="G1454" s="30"/>
      <c r="H1454" s="30"/>
      <c r="I1454" s="30"/>
      <c r="J1454" s="30"/>
      <c r="K1454" s="30"/>
      <c r="L1454" s="30"/>
      <c r="M1454" s="30"/>
      <c r="N1454" s="30"/>
      <c r="O1454" s="30"/>
      <c r="P1454" s="30"/>
      <c r="Q1454" s="30"/>
      <c r="R1454" s="30"/>
      <c r="S1454" s="30"/>
      <c r="T1454" s="30"/>
      <c r="U1454" s="30"/>
      <c r="V1454" s="30"/>
      <c r="W1454" s="30"/>
      <c r="X1454" s="32"/>
    </row>
    <row r="1455" spans="1:24" x14ac:dyDescent="0.2">
      <c r="A1455" s="34"/>
      <c r="B1455" s="34"/>
      <c r="C1455" s="34"/>
      <c r="D1455" s="30"/>
      <c r="E1455" s="30"/>
      <c r="F1455" s="30"/>
      <c r="G1455" s="30"/>
      <c r="H1455" s="30"/>
      <c r="I1455" s="30"/>
      <c r="J1455" s="30"/>
      <c r="K1455" s="30"/>
      <c r="L1455" s="30"/>
      <c r="M1455" s="30"/>
      <c r="N1455" s="30"/>
      <c r="O1455" s="30"/>
      <c r="P1455" s="30"/>
      <c r="Q1455" s="30"/>
      <c r="R1455" s="30"/>
      <c r="S1455" s="30"/>
      <c r="T1455" s="30"/>
      <c r="U1455" s="30"/>
      <c r="V1455" s="30"/>
      <c r="W1455" s="30"/>
      <c r="X1455" s="32"/>
    </row>
    <row r="1456" spans="1:24" x14ac:dyDescent="0.2">
      <c r="A1456" s="34"/>
      <c r="B1456" s="34"/>
      <c r="C1456" s="34"/>
      <c r="D1456" s="30"/>
      <c r="E1456" s="30"/>
      <c r="F1456" s="30"/>
      <c r="G1456" s="30"/>
      <c r="H1456" s="30"/>
      <c r="I1456" s="30"/>
      <c r="J1456" s="30"/>
      <c r="K1456" s="30"/>
      <c r="L1456" s="30"/>
      <c r="M1456" s="30"/>
      <c r="N1456" s="30"/>
      <c r="O1456" s="30"/>
      <c r="P1456" s="30"/>
      <c r="Q1456" s="30"/>
      <c r="R1456" s="30"/>
      <c r="S1456" s="30"/>
      <c r="T1456" s="30"/>
      <c r="U1456" s="30"/>
      <c r="V1456" s="30"/>
      <c r="W1456" s="30"/>
      <c r="X1456" s="32"/>
    </row>
    <row r="1457" spans="1:24" x14ac:dyDescent="0.2">
      <c r="A1457" s="34"/>
      <c r="B1457" s="34"/>
      <c r="C1457" s="34"/>
      <c r="D1457" s="30"/>
      <c r="E1457" s="30"/>
      <c r="F1457" s="30"/>
      <c r="G1457" s="30"/>
      <c r="H1457" s="30"/>
      <c r="I1457" s="30"/>
      <c r="J1457" s="30"/>
      <c r="K1457" s="30"/>
      <c r="L1457" s="30"/>
      <c r="M1457" s="30"/>
      <c r="N1457" s="30"/>
      <c r="O1457" s="30"/>
      <c r="P1457" s="30"/>
      <c r="Q1457" s="30"/>
      <c r="R1457" s="30"/>
      <c r="S1457" s="30"/>
      <c r="T1457" s="30"/>
      <c r="U1457" s="30"/>
      <c r="V1457" s="30"/>
      <c r="W1457" s="30"/>
      <c r="X1457" s="32"/>
    </row>
    <row r="1458" spans="1:24" x14ac:dyDescent="0.2">
      <c r="A1458" s="34"/>
      <c r="B1458" s="34"/>
      <c r="C1458" s="34"/>
      <c r="D1458" s="30"/>
      <c r="E1458" s="30"/>
      <c r="F1458" s="30"/>
      <c r="G1458" s="30"/>
      <c r="H1458" s="30"/>
      <c r="I1458" s="30"/>
      <c r="J1458" s="30"/>
      <c r="K1458" s="30"/>
      <c r="L1458" s="30"/>
      <c r="M1458" s="30"/>
      <c r="N1458" s="30"/>
      <c r="O1458" s="30"/>
      <c r="P1458" s="30"/>
      <c r="Q1458" s="30"/>
      <c r="R1458" s="30"/>
      <c r="S1458" s="30"/>
      <c r="T1458" s="30"/>
      <c r="U1458" s="30"/>
      <c r="V1458" s="30"/>
      <c r="W1458" s="30"/>
      <c r="X1458" s="32"/>
    </row>
    <row r="1459" spans="1:24" x14ac:dyDescent="0.2">
      <c r="A1459" s="34"/>
      <c r="B1459" s="34"/>
      <c r="C1459" s="34"/>
      <c r="D1459" s="30"/>
      <c r="E1459" s="30"/>
      <c r="F1459" s="30"/>
      <c r="G1459" s="30"/>
      <c r="H1459" s="30"/>
      <c r="I1459" s="30"/>
      <c r="J1459" s="30"/>
      <c r="K1459" s="30"/>
      <c r="L1459" s="30"/>
      <c r="M1459" s="30"/>
      <c r="N1459" s="30"/>
      <c r="O1459" s="30"/>
      <c r="P1459" s="30"/>
      <c r="Q1459" s="30"/>
      <c r="R1459" s="30"/>
      <c r="S1459" s="30"/>
      <c r="T1459" s="30"/>
      <c r="U1459" s="30"/>
      <c r="V1459" s="30"/>
      <c r="W1459" s="30"/>
      <c r="X1459" s="32"/>
    </row>
    <row r="1460" spans="1:24" x14ac:dyDescent="0.2">
      <c r="A1460" s="34"/>
      <c r="B1460" s="34"/>
      <c r="C1460" s="34"/>
      <c r="D1460" s="30"/>
      <c r="E1460" s="30"/>
      <c r="F1460" s="30"/>
      <c r="G1460" s="30"/>
      <c r="H1460" s="30"/>
      <c r="I1460" s="30"/>
      <c r="J1460" s="30"/>
      <c r="K1460" s="30"/>
      <c r="L1460" s="30"/>
      <c r="M1460" s="30"/>
      <c r="N1460" s="30"/>
      <c r="O1460" s="30"/>
      <c r="P1460" s="30"/>
      <c r="Q1460" s="30"/>
      <c r="R1460" s="30"/>
      <c r="S1460" s="30"/>
      <c r="T1460" s="30"/>
      <c r="U1460" s="30"/>
      <c r="V1460" s="30"/>
      <c r="W1460" s="30"/>
      <c r="X1460" s="32"/>
    </row>
    <row r="1461" spans="1:24" x14ac:dyDescent="0.2">
      <c r="A1461" s="34"/>
      <c r="B1461" s="34"/>
      <c r="C1461" s="34"/>
      <c r="D1461" s="30"/>
      <c r="E1461" s="30"/>
      <c r="F1461" s="30"/>
      <c r="G1461" s="30"/>
      <c r="H1461" s="30"/>
      <c r="I1461" s="30"/>
      <c r="J1461" s="30"/>
      <c r="K1461" s="30"/>
      <c r="L1461" s="30"/>
      <c r="M1461" s="30"/>
      <c r="N1461" s="30"/>
      <c r="O1461" s="30"/>
      <c r="P1461" s="30"/>
      <c r="Q1461" s="30"/>
      <c r="R1461" s="30"/>
      <c r="S1461" s="30"/>
      <c r="T1461" s="30"/>
      <c r="U1461" s="30"/>
      <c r="V1461" s="30"/>
      <c r="W1461" s="30"/>
      <c r="X1461" s="32"/>
    </row>
    <row r="1462" spans="1:24" x14ac:dyDescent="0.2">
      <c r="A1462" s="34"/>
      <c r="B1462" s="34"/>
      <c r="C1462" s="34"/>
      <c r="D1462" s="30"/>
      <c r="E1462" s="30"/>
      <c r="F1462" s="30"/>
      <c r="G1462" s="30"/>
      <c r="H1462" s="30"/>
      <c r="I1462" s="30"/>
      <c r="J1462" s="30"/>
      <c r="K1462" s="30"/>
      <c r="L1462" s="30"/>
      <c r="M1462" s="30"/>
      <c r="N1462" s="30"/>
      <c r="O1462" s="30"/>
      <c r="P1462" s="30"/>
      <c r="Q1462" s="30"/>
      <c r="R1462" s="30"/>
      <c r="S1462" s="30"/>
      <c r="T1462" s="30"/>
      <c r="U1462" s="30"/>
      <c r="V1462" s="30"/>
      <c r="W1462" s="30"/>
      <c r="X1462" s="32"/>
    </row>
    <row r="1463" spans="1:24" x14ac:dyDescent="0.2">
      <c r="A1463" s="34"/>
      <c r="B1463" s="34"/>
      <c r="C1463" s="34"/>
      <c r="D1463" s="30"/>
      <c r="E1463" s="30"/>
      <c r="F1463" s="30"/>
      <c r="G1463" s="30"/>
      <c r="H1463" s="30"/>
      <c r="I1463" s="30"/>
      <c r="J1463" s="30"/>
      <c r="K1463" s="30"/>
      <c r="L1463" s="30"/>
      <c r="M1463" s="30"/>
      <c r="N1463" s="30"/>
      <c r="O1463" s="30"/>
      <c r="P1463" s="30"/>
      <c r="Q1463" s="30"/>
      <c r="R1463" s="30"/>
      <c r="S1463" s="30"/>
      <c r="T1463" s="30"/>
      <c r="U1463" s="30"/>
      <c r="V1463" s="30"/>
      <c r="W1463" s="30"/>
      <c r="X1463" s="32"/>
    </row>
    <row r="1464" spans="1:24" x14ac:dyDescent="0.2">
      <c r="A1464" s="34"/>
      <c r="B1464" s="34"/>
      <c r="C1464" s="34"/>
      <c r="D1464" s="30"/>
      <c r="E1464" s="30"/>
      <c r="F1464" s="30"/>
      <c r="G1464" s="30"/>
      <c r="H1464" s="30"/>
      <c r="I1464" s="30"/>
      <c r="J1464" s="30"/>
      <c r="K1464" s="30"/>
      <c r="L1464" s="30"/>
      <c r="M1464" s="30"/>
      <c r="N1464" s="30"/>
      <c r="O1464" s="30"/>
      <c r="P1464" s="30"/>
      <c r="Q1464" s="30"/>
      <c r="R1464" s="30"/>
      <c r="S1464" s="30"/>
      <c r="T1464" s="30"/>
      <c r="U1464" s="30"/>
      <c r="V1464" s="30"/>
      <c r="W1464" s="30"/>
      <c r="X1464" s="32"/>
    </row>
    <row r="1465" spans="1:24" x14ac:dyDescent="0.2">
      <c r="A1465" s="34"/>
      <c r="B1465" s="34"/>
      <c r="C1465" s="34"/>
      <c r="D1465" s="30"/>
      <c r="E1465" s="30"/>
      <c r="F1465" s="30"/>
      <c r="G1465" s="30"/>
      <c r="H1465" s="30"/>
      <c r="I1465" s="30"/>
      <c r="J1465" s="30"/>
      <c r="K1465" s="30"/>
      <c r="L1465" s="30"/>
      <c r="M1465" s="30"/>
      <c r="N1465" s="30"/>
      <c r="O1465" s="30"/>
      <c r="P1465" s="30"/>
      <c r="Q1465" s="30"/>
      <c r="R1465" s="30"/>
      <c r="S1465" s="30"/>
      <c r="T1465" s="30"/>
      <c r="U1465" s="30"/>
      <c r="V1465" s="30"/>
      <c r="W1465" s="30"/>
      <c r="X1465" s="32"/>
    </row>
    <row r="1466" spans="1:24" x14ac:dyDescent="0.2">
      <c r="A1466" s="34"/>
      <c r="B1466" s="34"/>
      <c r="C1466" s="34"/>
      <c r="D1466" s="30"/>
      <c r="E1466" s="30"/>
      <c r="F1466" s="30"/>
      <c r="G1466" s="30"/>
      <c r="H1466" s="30"/>
      <c r="I1466" s="30"/>
      <c r="J1466" s="30"/>
      <c r="K1466" s="30"/>
      <c r="L1466" s="30"/>
      <c r="M1466" s="30"/>
      <c r="N1466" s="30"/>
      <c r="O1466" s="30"/>
      <c r="P1466" s="30"/>
      <c r="Q1466" s="30"/>
      <c r="R1466" s="30"/>
      <c r="S1466" s="30"/>
      <c r="T1466" s="30"/>
      <c r="U1466" s="30"/>
      <c r="V1466" s="30"/>
      <c r="W1466" s="30"/>
      <c r="X1466" s="32"/>
    </row>
    <row r="1467" spans="1:24" x14ac:dyDescent="0.2">
      <c r="A1467" s="34"/>
      <c r="B1467" s="34"/>
      <c r="C1467" s="34"/>
      <c r="D1467" s="30"/>
      <c r="E1467" s="30"/>
      <c r="F1467" s="30"/>
      <c r="G1467" s="30"/>
      <c r="H1467" s="30"/>
      <c r="I1467" s="30"/>
      <c r="J1467" s="30"/>
      <c r="K1467" s="30"/>
      <c r="L1467" s="30"/>
      <c r="M1467" s="30"/>
      <c r="N1467" s="30"/>
      <c r="O1467" s="30"/>
      <c r="P1467" s="30"/>
      <c r="Q1467" s="30"/>
      <c r="R1467" s="30"/>
      <c r="S1467" s="30"/>
      <c r="T1467" s="30"/>
      <c r="U1467" s="30"/>
      <c r="V1467" s="30"/>
      <c r="W1467" s="30"/>
      <c r="X1467" s="32"/>
    </row>
    <row r="1468" spans="1:24" x14ac:dyDescent="0.2">
      <c r="A1468" s="34"/>
      <c r="B1468" s="34"/>
      <c r="C1468" s="34"/>
      <c r="D1468" s="30"/>
      <c r="E1468" s="30"/>
      <c r="F1468" s="30"/>
      <c r="G1468" s="30"/>
      <c r="H1468" s="30"/>
      <c r="I1468" s="30"/>
      <c r="J1468" s="30"/>
      <c r="K1468" s="30"/>
      <c r="L1468" s="30"/>
      <c r="M1468" s="30"/>
      <c r="N1468" s="30"/>
      <c r="O1468" s="30"/>
      <c r="P1468" s="30"/>
      <c r="Q1468" s="30"/>
      <c r="R1468" s="30"/>
      <c r="S1468" s="30"/>
      <c r="T1468" s="30"/>
      <c r="U1468" s="30"/>
      <c r="V1468" s="30"/>
      <c r="W1468" s="30"/>
      <c r="X1468" s="32"/>
    </row>
    <row r="1469" spans="1:24" x14ac:dyDescent="0.2">
      <c r="A1469" s="34"/>
      <c r="B1469" s="34"/>
      <c r="C1469" s="34"/>
      <c r="D1469" s="30"/>
      <c r="E1469" s="30"/>
      <c r="F1469" s="30"/>
      <c r="G1469" s="30"/>
      <c r="H1469" s="30"/>
      <c r="I1469" s="30"/>
      <c r="J1469" s="30"/>
      <c r="K1469" s="30"/>
      <c r="L1469" s="30"/>
      <c r="M1469" s="30"/>
      <c r="N1469" s="30"/>
      <c r="O1469" s="30"/>
      <c r="P1469" s="30"/>
      <c r="Q1469" s="30"/>
      <c r="R1469" s="30"/>
      <c r="S1469" s="30"/>
      <c r="T1469" s="30"/>
      <c r="U1469" s="30"/>
      <c r="V1469" s="30"/>
      <c r="W1469" s="30"/>
      <c r="X1469" s="32"/>
    </row>
    <row r="1470" spans="1:24" x14ac:dyDescent="0.2">
      <c r="A1470" s="34"/>
      <c r="B1470" s="34"/>
      <c r="C1470" s="34"/>
      <c r="D1470" s="30"/>
      <c r="E1470" s="30"/>
      <c r="F1470" s="30"/>
      <c r="G1470" s="30"/>
      <c r="H1470" s="30"/>
      <c r="I1470" s="30"/>
      <c r="J1470" s="30"/>
      <c r="K1470" s="30"/>
      <c r="L1470" s="30"/>
      <c r="M1470" s="30"/>
      <c r="N1470" s="30"/>
      <c r="O1470" s="30"/>
      <c r="P1470" s="30"/>
      <c r="Q1470" s="30"/>
      <c r="R1470" s="30"/>
      <c r="S1470" s="30"/>
      <c r="T1470" s="30"/>
      <c r="U1470" s="30"/>
      <c r="V1470" s="30"/>
      <c r="W1470" s="30"/>
      <c r="X1470" s="32"/>
    </row>
    <row r="1471" spans="1:24" x14ac:dyDescent="0.2">
      <c r="A1471" s="34"/>
      <c r="B1471" s="34"/>
      <c r="C1471" s="34"/>
      <c r="D1471" s="30"/>
      <c r="E1471" s="30"/>
      <c r="F1471" s="30"/>
      <c r="G1471" s="30"/>
      <c r="H1471" s="30"/>
      <c r="I1471" s="30"/>
      <c r="J1471" s="30"/>
      <c r="K1471" s="30"/>
      <c r="L1471" s="30"/>
      <c r="M1471" s="30"/>
      <c r="N1471" s="30"/>
      <c r="O1471" s="30"/>
      <c r="P1471" s="30"/>
      <c r="Q1471" s="30"/>
      <c r="R1471" s="30"/>
      <c r="S1471" s="30"/>
      <c r="T1471" s="30"/>
      <c r="U1471" s="30"/>
      <c r="V1471" s="30"/>
      <c r="W1471" s="30"/>
      <c r="X1471" s="32"/>
    </row>
    <row r="1472" spans="1:24" x14ac:dyDescent="0.2">
      <c r="A1472" s="34"/>
      <c r="B1472" s="34"/>
      <c r="C1472" s="34"/>
      <c r="D1472" s="30"/>
      <c r="E1472" s="30"/>
      <c r="F1472" s="30"/>
      <c r="G1472" s="30"/>
      <c r="H1472" s="30"/>
      <c r="I1472" s="30"/>
      <c r="J1472" s="30"/>
      <c r="K1472" s="30"/>
      <c r="L1472" s="30"/>
      <c r="M1472" s="30"/>
      <c r="N1472" s="30"/>
      <c r="O1472" s="30"/>
      <c r="P1472" s="30"/>
      <c r="Q1472" s="30"/>
      <c r="R1472" s="30"/>
      <c r="S1472" s="30"/>
      <c r="T1472" s="30"/>
      <c r="U1472" s="30"/>
      <c r="V1472" s="30"/>
      <c r="W1472" s="30"/>
      <c r="X1472" s="32"/>
    </row>
    <row r="1473" spans="1:24" x14ac:dyDescent="0.2">
      <c r="A1473" s="34"/>
      <c r="B1473" s="34"/>
      <c r="C1473" s="34"/>
      <c r="D1473" s="30"/>
      <c r="E1473" s="30"/>
      <c r="F1473" s="30"/>
      <c r="G1473" s="30"/>
      <c r="H1473" s="30"/>
      <c r="I1473" s="30"/>
      <c r="J1473" s="30"/>
      <c r="K1473" s="30"/>
      <c r="L1473" s="30"/>
      <c r="M1473" s="30"/>
      <c r="N1473" s="30"/>
      <c r="O1473" s="30"/>
      <c r="P1473" s="30"/>
      <c r="Q1473" s="30"/>
      <c r="R1473" s="30"/>
      <c r="S1473" s="30"/>
      <c r="T1473" s="30"/>
      <c r="U1473" s="30"/>
      <c r="V1473" s="30"/>
      <c r="W1473" s="30"/>
      <c r="X1473" s="32"/>
    </row>
    <row r="1474" spans="1:24" x14ac:dyDescent="0.2">
      <c r="A1474" s="34"/>
      <c r="B1474" s="34"/>
      <c r="C1474" s="34"/>
      <c r="D1474" s="30"/>
      <c r="E1474" s="30"/>
      <c r="F1474" s="30"/>
      <c r="G1474" s="30"/>
      <c r="H1474" s="30"/>
      <c r="I1474" s="30"/>
      <c r="J1474" s="30"/>
      <c r="K1474" s="30"/>
      <c r="L1474" s="30"/>
      <c r="M1474" s="30"/>
      <c r="N1474" s="30"/>
      <c r="O1474" s="30"/>
      <c r="P1474" s="30"/>
      <c r="Q1474" s="30"/>
      <c r="R1474" s="30"/>
      <c r="S1474" s="30"/>
      <c r="T1474" s="30"/>
      <c r="U1474" s="30"/>
      <c r="V1474" s="30"/>
      <c r="W1474" s="30"/>
      <c r="X1474" s="32"/>
    </row>
    <row r="1475" spans="1:24" x14ac:dyDescent="0.2">
      <c r="A1475" s="34"/>
      <c r="B1475" s="34"/>
      <c r="C1475" s="34"/>
      <c r="D1475" s="30"/>
      <c r="E1475" s="30"/>
      <c r="F1475" s="30"/>
      <c r="G1475" s="30"/>
      <c r="H1475" s="30"/>
      <c r="I1475" s="30"/>
      <c r="J1475" s="30"/>
      <c r="K1475" s="30"/>
      <c r="L1475" s="30"/>
      <c r="M1475" s="30"/>
      <c r="N1475" s="30"/>
      <c r="O1475" s="30"/>
      <c r="P1475" s="30"/>
      <c r="Q1475" s="30"/>
      <c r="R1475" s="30"/>
      <c r="S1475" s="30"/>
      <c r="T1475" s="30"/>
      <c r="U1475" s="30"/>
      <c r="V1475" s="30"/>
      <c r="W1475" s="30"/>
      <c r="X1475" s="32"/>
    </row>
    <row r="1476" spans="1:24" x14ac:dyDescent="0.2">
      <c r="A1476" s="34"/>
      <c r="B1476" s="34"/>
      <c r="C1476" s="34"/>
      <c r="D1476" s="30"/>
      <c r="E1476" s="30"/>
      <c r="F1476" s="30"/>
      <c r="G1476" s="30"/>
      <c r="H1476" s="30"/>
      <c r="I1476" s="30"/>
      <c r="J1476" s="30"/>
      <c r="K1476" s="30"/>
      <c r="L1476" s="30"/>
      <c r="M1476" s="30"/>
      <c r="N1476" s="30"/>
      <c r="O1476" s="30"/>
      <c r="P1476" s="30"/>
      <c r="Q1476" s="30"/>
      <c r="R1476" s="30"/>
      <c r="S1476" s="30"/>
      <c r="T1476" s="30"/>
      <c r="U1476" s="30"/>
      <c r="V1476" s="30"/>
      <c r="W1476" s="30"/>
      <c r="X1476" s="32"/>
    </row>
    <row r="1477" spans="1:24" x14ac:dyDescent="0.2">
      <c r="A1477" s="34"/>
      <c r="B1477" s="34"/>
      <c r="C1477" s="34"/>
      <c r="D1477" s="30"/>
      <c r="E1477" s="30"/>
      <c r="F1477" s="30"/>
      <c r="G1477" s="30"/>
      <c r="H1477" s="30"/>
      <c r="I1477" s="30"/>
      <c r="J1477" s="30"/>
      <c r="K1477" s="30"/>
      <c r="L1477" s="30"/>
      <c r="M1477" s="30"/>
      <c r="N1477" s="30"/>
      <c r="O1477" s="30"/>
      <c r="P1477" s="30"/>
      <c r="Q1477" s="30"/>
      <c r="R1477" s="30"/>
      <c r="S1477" s="30"/>
      <c r="T1477" s="30"/>
      <c r="U1477" s="30"/>
      <c r="V1477" s="30"/>
      <c r="W1477" s="30"/>
      <c r="X1477" s="32"/>
    </row>
    <row r="1478" spans="1:24" x14ac:dyDescent="0.2">
      <c r="A1478" s="34"/>
      <c r="B1478" s="34"/>
      <c r="C1478" s="34"/>
      <c r="D1478" s="30"/>
      <c r="E1478" s="30"/>
      <c r="F1478" s="30"/>
      <c r="G1478" s="30"/>
      <c r="H1478" s="30"/>
      <c r="I1478" s="30"/>
      <c r="J1478" s="30"/>
      <c r="K1478" s="30"/>
      <c r="L1478" s="30"/>
      <c r="M1478" s="30"/>
      <c r="N1478" s="30"/>
      <c r="O1478" s="30"/>
      <c r="P1478" s="30"/>
      <c r="Q1478" s="30"/>
      <c r="R1478" s="30"/>
      <c r="S1478" s="30"/>
      <c r="T1478" s="30"/>
      <c r="U1478" s="30"/>
      <c r="V1478" s="30"/>
      <c r="W1478" s="30"/>
      <c r="X1478" s="32"/>
    </row>
    <row r="1479" spans="1:24" x14ac:dyDescent="0.2">
      <c r="A1479" s="34"/>
      <c r="B1479" s="34"/>
      <c r="C1479" s="34"/>
      <c r="D1479" s="30"/>
      <c r="E1479" s="30"/>
      <c r="F1479" s="30"/>
      <c r="G1479" s="30"/>
      <c r="H1479" s="30"/>
      <c r="I1479" s="30"/>
      <c r="J1479" s="30"/>
      <c r="K1479" s="30"/>
      <c r="L1479" s="30"/>
      <c r="M1479" s="30"/>
      <c r="N1479" s="30"/>
      <c r="O1479" s="30"/>
      <c r="P1479" s="30"/>
      <c r="Q1479" s="30"/>
      <c r="R1479" s="30"/>
      <c r="S1479" s="30"/>
      <c r="T1479" s="30"/>
      <c r="U1479" s="30"/>
      <c r="V1479" s="30"/>
      <c r="W1479" s="30"/>
      <c r="X1479" s="32"/>
    </row>
    <row r="1480" spans="1:24" x14ac:dyDescent="0.2">
      <c r="A1480" s="34"/>
      <c r="B1480" s="34"/>
      <c r="C1480" s="34"/>
      <c r="D1480" s="30"/>
      <c r="E1480" s="30"/>
      <c r="F1480" s="30"/>
      <c r="G1480" s="30"/>
      <c r="H1480" s="30"/>
      <c r="I1480" s="30"/>
      <c r="J1480" s="30"/>
      <c r="K1480" s="30"/>
      <c r="L1480" s="30"/>
      <c r="M1480" s="30"/>
      <c r="N1480" s="30"/>
      <c r="O1480" s="30"/>
      <c r="P1480" s="30"/>
      <c r="Q1480" s="30"/>
      <c r="R1480" s="30"/>
      <c r="S1480" s="30"/>
      <c r="T1480" s="30"/>
      <c r="U1480" s="30"/>
      <c r="V1480" s="30"/>
      <c r="W1480" s="30"/>
      <c r="X1480" s="32"/>
    </row>
    <row r="1481" spans="1:24" x14ac:dyDescent="0.2">
      <c r="A1481" s="34"/>
      <c r="B1481" s="34"/>
      <c r="C1481" s="34"/>
      <c r="D1481" s="30"/>
      <c r="E1481" s="30"/>
      <c r="F1481" s="30"/>
      <c r="G1481" s="30"/>
      <c r="H1481" s="30"/>
      <c r="I1481" s="30"/>
      <c r="J1481" s="30"/>
      <c r="K1481" s="30"/>
      <c r="L1481" s="30"/>
      <c r="M1481" s="30"/>
      <c r="N1481" s="30"/>
      <c r="O1481" s="30"/>
      <c r="P1481" s="30"/>
      <c r="Q1481" s="30"/>
      <c r="R1481" s="30"/>
      <c r="S1481" s="30"/>
      <c r="T1481" s="30"/>
      <c r="U1481" s="30"/>
      <c r="V1481" s="30"/>
      <c r="W1481" s="30"/>
      <c r="X1481" s="32"/>
    </row>
    <row r="1482" spans="1:24" x14ac:dyDescent="0.2">
      <c r="A1482" s="34"/>
      <c r="B1482" s="34"/>
      <c r="C1482" s="34"/>
      <c r="D1482" s="30"/>
      <c r="E1482" s="30"/>
      <c r="F1482" s="30"/>
      <c r="G1482" s="30"/>
      <c r="H1482" s="30"/>
      <c r="I1482" s="30"/>
      <c r="J1482" s="30"/>
      <c r="K1482" s="30"/>
      <c r="L1482" s="30"/>
      <c r="M1482" s="30"/>
      <c r="N1482" s="30"/>
      <c r="O1482" s="30"/>
      <c r="P1482" s="30"/>
      <c r="Q1482" s="30"/>
      <c r="R1482" s="30"/>
      <c r="S1482" s="30"/>
      <c r="T1482" s="30"/>
      <c r="U1482" s="30"/>
      <c r="V1482" s="30"/>
      <c r="W1482" s="30"/>
      <c r="X1482" s="32"/>
    </row>
    <row r="1483" spans="1:24" x14ac:dyDescent="0.2">
      <c r="A1483" s="34"/>
      <c r="B1483" s="34"/>
      <c r="C1483" s="34"/>
      <c r="D1483" s="30"/>
      <c r="E1483" s="30"/>
      <c r="F1483" s="30"/>
      <c r="G1483" s="30"/>
      <c r="H1483" s="30"/>
      <c r="I1483" s="30"/>
      <c r="J1483" s="30"/>
      <c r="K1483" s="30"/>
      <c r="L1483" s="30"/>
      <c r="M1483" s="30"/>
      <c r="N1483" s="30"/>
      <c r="O1483" s="30"/>
      <c r="P1483" s="30"/>
      <c r="Q1483" s="30"/>
      <c r="R1483" s="30"/>
      <c r="S1483" s="30"/>
      <c r="T1483" s="30"/>
      <c r="U1483" s="30"/>
      <c r="V1483" s="30"/>
      <c r="W1483" s="30"/>
      <c r="X1483" s="32"/>
    </row>
    <row r="1484" spans="1:24" x14ac:dyDescent="0.2">
      <c r="A1484" s="34"/>
      <c r="B1484" s="34"/>
      <c r="C1484" s="34"/>
      <c r="D1484" s="30"/>
      <c r="E1484" s="30"/>
      <c r="F1484" s="30"/>
      <c r="G1484" s="30"/>
      <c r="H1484" s="30"/>
      <c r="I1484" s="30"/>
      <c r="J1484" s="30"/>
      <c r="K1484" s="30"/>
      <c r="L1484" s="30"/>
      <c r="M1484" s="30"/>
      <c r="N1484" s="30"/>
      <c r="O1484" s="30"/>
      <c r="P1484" s="30"/>
      <c r="Q1484" s="30"/>
      <c r="R1484" s="30"/>
      <c r="S1484" s="30"/>
      <c r="T1484" s="30"/>
      <c r="U1484" s="30"/>
      <c r="V1484" s="30"/>
      <c r="W1484" s="30"/>
      <c r="X1484" s="32"/>
    </row>
    <row r="1485" spans="1:24" x14ac:dyDescent="0.2">
      <c r="A1485" s="34"/>
      <c r="B1485" s="34"/>
      <c r="C1485" s="34"/>
      <c r="D1485" s="30"/>
      <c r="E1485" s="30"/>
      <c r="F1485" s="30"/>
      <c r="G1485" s="30"/>
      <c r="H1485" s="30"/>
      <c r="I1485" s="30"/>
      <c r="J1485" s="30"/>
      <c r="K1485" s="30"/>
      <c r="L1485" s="30"/>
      <c r="M1485" s="30"/>
      <c r="N1485" s="30"/>
      <c r="O1485" s="30"/>
      <c r="P1485" s="30"/>
      <c r="Q1485" s="30"/>
      <c r="R1485" s="30"/>
      <c r="S1485" s="30"/>
      <c r="T1485" s="30"/>
      <c r="U1485" s="30"/>
      <c r="V1485" s="30"/>
      <c r="W1485" s="30"/>
      <c r="X1485" s="32"/>
    </row>
    <row r="1486" spans="1:24" x14ac:dyDescent="0.2">
      <c r="A1486" s="34"/>
      <c r="B1486" s="34"/>
      <c r="C1486" s="34"/>
      <c r="D1486" s="30"/>
      <c r="E1486" s="30"/>
      <c r="F1486" s="30"/>
      <c r="G1486" s="30"/>
      <c r="H1486" s="30"/>
      <c r="I1486" s="30"/>
      <c r="J1486" s="30"/>
      <c r="K1486" s="30"/>
      <c r="L1486" s="30"/>
      <c r="M1486" s="30"/>
      <c r="N1486" s="30"/>
      <c r="O1486" s="30"/>
      <c r="P1486" s="30"/>
      <c r="Q1486" s="30"/>
      <c r="R1486" s="30"/>
      <c r="S1486" s="30"/>
      <c r="T1486" s="30"/>
      <c r="U1486" s="30"/>
      <c r="V1486" s="30"/>
      <c r="W1486" s="30"/>
      <c r="X1486" s="32"/>
    </row>
    <row r="1487" spans="1:24" x14ac:dyDescent="0.2">
      <c r="A1487" s="34"/>
      <c r="B1487" s="34"/>
      <c r="C1487" s="34"/>
      <c r="D1487" s="30"/>
      <c r="E1487" s="30"/>
      <c r="F1487" s="30"/>
      <c r="G1487" s="30"/>
      <c r="H1487" s="30"/>
      <c r="I1487" s="30"/>
      <c r="J1487" s="30"/>
      <c r="K1487" s="30"/>
      <c r="L1487" s="30"/>
      <c r="M1487" s="30"/>
      <c r="N1487" s="30"/>
      <c r="O1487" s="30"/>
      <c r="P1487" s="30"/>
      <c r="Q1487" s="30"/>
      <c r="R1487" s="30"/>
      <c r="S1487" s="30"/>
      <c r="T1487" s="30"/>
      <c r="U1487" s="30"/>
      <c r="V1487" s="30"/>
      <c r="W1487" s="30"/>
      <c r="X1487" s="32"/>
    </row>
    <row r="1488" spans="1:24" x14ac:dyDescent="0.2">
      <c r="A1488" s="34"/>
      <c r="B1488" s="34"/>
      <c r="C1488" s="34"/>
      <c r="D1488" s="30"/>
      <c r="E1488" s="30"/>
      <c r="F1488" s="30"/>
      <c r="G1488" s="30"/>
      <c r="H1488" s="30"/>
      <c r="I1488" s="30"/>
      <c r="J1488" s="30"/>
      <c r="K1488" s="30"/>
      <c r="L1488" s="30"/>
      <c r="M1488" s="30"/>
      <c r="N1488" s="30"/>
      <c r="O1488" s="30"/>
      <c r="P1488" s="30"/>
      <c r="Q1488" s="30"/>
      <c r="R1488" s="30"/>
      <c r="S1488" s="30"/>
      <c r="T1488" s="30"/>
      <c r="U1488" s="30"/>
      <c r="V1488" s="30"/>
      <c r="W1488" s="30"/>
      <c r="X1488" s="32"/>
    </row>
    <row r="1489" spans="1:24" x14ac:dyDescent="0.2">
      <c r="A1489" s="34"/>
      <c r="B1489" s="34"/>
      <c r="C1489" s="34"/>
      <c r="D1489" s="30"/>
      <c r="E1489" s="30"/>
      <c r="F1489" s="30"/>
      <c r="G1489" s="30"/>
      <c r="H1489" s="30"/>
      <c r="I1489" s="30"/>
      <c r="J1489" s="30"/>
      <c r="K1489" s="30"/>
      <c r="L1489" s="30"/>
      <c r="M1489" s="30"/>
      <c r="N1489" s="30"/>
      <c r="O1489" s="30"/>
      <c r="P1489" s="30"/>
      <c r="Q1489" s="30"/>
      <c r="R1489" s="30"/>
      <c r="S1489" s="30"/>
      <c r="T1489" s="30"/>
      <c r="U1489" s="30"/>
      <c r="V1489" s="30"/>
      <c r="W1489" s="30"/>
      <c r="X1489" s="32"/>
    </row>
    <row r="1490" spans="1:24" x14ac:dyDescent="0.2">
      <c r="A1490" s="34"/>
      <c r="B1490" s="34"/>
      <c r="C1490" s="34"/>
      <c r="D1490" s="30"/>
      <c r="E1490" s="30"/>
      <c r="F1490" s="30"/>
      <c r="G1490" s="30"/>
      <c r="H1490" s="30"/>
      <c r="I1490" s="30"/>
      <c r="J1490" s="30"/>
      <c r="K1490" s="30"/>
      <c r="L1490" s="30"/>
      <c r="M1490" s="30"/>
      <c r="N1490" s="30"/>
      <c r="O1490" s="30"/>
      <c r="P1490" s="30"/>
      <c r="Q1490" s="30"/>
      <c r="R1490" s="30"/>
      <c r="S1490" s="30"/>
      <c r="T1490" s="30"/>
      <c r="U1490" s="30"/>
      <c r="V1490" s="30"/>
      <c r="W1490" s="30"/>
      <c r="X1490" s="32"/>
    </row>
    <row r="1491" spans="1:24" x14ac:dyDescent="0.2">
      <c r="A1491" s="34"/>
      <c r="B1491" s="34"/>
      <c r="C1491" s="34"/>
      <c r="D1491" s="30"/>
      <c r="E1491" s="30"/>
      <c r="F1491" s="30"/>
      <c r="G1491" s="30"/>
      <c r="H1491" s="30"/>
      <c r="I1491" s="30"/>
      <c r="J1491" s="30"/>
      <c r="K1491" s="30"/>
      <c r="L1491" s="30"/>
      <c r="M1491" s="30"/>
      <c r="N1491" s="30"/>
      <c r="O1491" s="30"/>
      <c r="P1491" s="30"/>
      <c r="Q1491" s="30"/>
      <c r="R1491" s="30"/>
      <c r="S1491" s="30"/>
      <c r="T1491" s="30"/>
      <c r="U1491" s="30"/>
      <c r="V1491" s="30"/>
      <c r="W1491" s="30"/>
      <c r="X1491" s="32"/>
    </row>
    <row r="1492" spans="1:24" x14ac:dyDescent="0.2">
      <c r="A1492" s="34"/>
      <c r="B1492" s="34"/>
      <c r="C1492" s="34"/>
      <c r="D1492" s="30"/>
      <c r="E1492" s="30"/>
      <c r="F1492" s="30"/>
      <c r="G1492" s="30"/>
      <c r="H1492" s="30"/>
      <c r="I1492" s="30"/>
      <c r="J1492" s="30"/>
      <c r="K1492" s="30"/>
      <c r="L1492" s="30"/>
      <c r="M1492" s="30"/>
      <c r="N1492" s="30"/>
      <c r="O1492" s="30"/>
      <c r="P1492" s="30"/>
      <c r="Q1492" s="30"/>
      <c r="R1492" s="30"/>
      <c r="S1492" s="30"/>
      <c r="T1492" s="30"/>
      <c r="U1492" s="30"/>
      <c r="V1492" s="30"/>
      <c r="W1492" s="30"/>
      <c r="X1492" s="32"/>
    </row>
    <row r="1493" spans="1:24" x14ac:dyDescent="0.2">
      <c r="A1493" s="34"/>
      <c r="B1493" s="34"/>
      <c r="C1493" s="34"/>
      <c r="D1493" s="30"/>
      <c r="E1493" s="30"/>
      <c r="F1493" s="30"/>
      <c r="G1493" s="30"/>
      <c r="H1493" s="30"/>
      <c r="I1493" s="30"/>
      <c r="J1493" s="30"/>
      <c r="K1493" s="30"/>
      <c r="L1493" s="30"/>
      <c r="M1493" s="30"/>
      <c r="N1493" s="30"/>
      <c r="O1493" s="30"/>
      <c r="P1493" s="30"/>
      <c r="Q1493" s="30"/>
      <c r="R1493" s="30"/>
      <c r="S1493" s="30"/>
      <c r="T1493" s="30"/>
      <c r="U1493" s="30"/>
      <c r="V1493" s="30"/>
      <c r="W1493" s="30"/>
      <c r="X1493" s="32"/>
    </row>
    <row r="1494" spans="1:24" x14ac:dyDescent="0.2">
      <c r="A1494" s="34"/>
      <c r="B1494" s="34"/>
      <c r="C1494" s="34"/>
      <c r="D1494" s="30"/>
      <c r="E1494" s="30"/>
      <c r="F1494" s="30"/>
      <c r="G1494" s="30"/>
      <c r="H1494" s="30"/>
      <c r="I1494" s="30"/>
      <c r="J1494" s="30"/>
      <c r="K1494" s="30"/>
      <c r="L1494" s="30"/>
      <c r="M1494" s="30"/>
      <c r="N1494" s="30"/>
      <c r="O1494" s="30"/>
      <c r="P1494" s="30"/>
      <c r="Q1494" s="30"/>
      <c r="R1494" s="30"/>
      <c r="S1494" s="30"/>
      <c r="T1494" s="30"/>
      <c r="U1494" s="30"/>
      <c r="V1494" s="30"/>
      <c r="W1494" s="30"/>
      <c r="X1494" s="32"/>
    </row>
    <row r="1495" spans="1:24" x14ac:dyDescent="0.2">
      <c r="A1495" s="34"/>
      <c r="B1495" s="34"/>
      <c r="C1495" s="34"/>
      <c r="D1495" s="30"/>
      <c r="E1495" s="30"/>
      <c r="F1495" s="30"/>
      <c r="G1495" s="30"/>
      <c r="H1495" s="30"/>
      <c r="I1495" s="30"/>
      <c r="J1495" s="30"/>
      <c r="K1495" s="30"/>
      <c r="L1495" s="30"/>
      <c r="M1495" s="30"/>
      <c r="N1495" s="30"/>
      <c r="O1495" s="30"/>
      <c r="P1495" s="30"/>
      <c r="Q1495" s="30"/>
      <c r="R1495" s="30"/>
      <c r="S1495" s="30"/>
      <c r="T1495" s="30"/>
      <c r="U1495" s="30"/>
      <c r="V1495" s="30"/>
      <c r="W1495" s="30"/>
      <c r="X1495" s="32"/>
    </row>
    <row r="1496" spans="1:24" x14ac:dyDescent="0.2">
      <c r="A1496" s="34"/>
      <c r="B1496" s="34"/>
      <c r="C1496" s="34"/>
      <c r="D1496" s="30"/>
      <c r="E1496" s="30"/>
      <c r="F1496" s="30"/>
      <c r="G1496" s="30"/>
      <c r="H1496" s="30"/>
      <c r="I1496" s="30"/>
      <c r="J1496" s="30"/>
      <c r="K1496" s="30"/>
      <c r="L1496" s="30"/>
      <c r="M1496" s="30"/>
      <c r="N1496" s="30"/>
      <c r="O1496" s="30"/>
      <c r="P1496" s="30"/>
      <c r="Q1496" s="30"/>
      <c r="R1496" s="30"/>
      <c r="S1496" s="30"/>
      <c r="T1496" s="30"/>
      <c r="U1496" s="30"/>
      <c r="V1496" s="30"/>
      <c r="W1496" s="30"/>
      <c r="X1496" s="32"/>
    </row>
    <row r="1497" spans="1:24" x14ac:dyDescent="0.2">
      <c r="A1497" s="34"/>
      <c r="B1497" s="34"/>
      <c r="C1497" s="34"/>
      <c r="D1497" s="30"/>
      <c r="E1497" s="30"/>
      <c r="F1497" s="30"/>
      <c r="G1497" s="30"/>
      <c r="H1497" s="30"/>
      <c r="I1497" s="30"/>
      <c r="J1497" s="30"/>
      <c r="K1497" s="30"/>
      <c r="L1497" s="30"/>
      <c r="M1497" s="30"/>
      <c r="N1497" s="30"/>
      <c r="O1497" s="30"/>
      <c r="P1497" s="30"/>
      <c r="Q1497" s="30"/>
      <c r="R1497" s="30"/>
      <c r="S1497" s="30"/>
      <c r="T1497" s="30"/>
      <c r="U1497" s="30"/>
      <c r="V1497" s="30"/>
      <c r="W1497" s="30"/>
      <c r="X1497" s="32"/>
    </row>
    <row r="1498" spans="1:24" x14ac:dyDescent="0.2">
      <c r="A1498" s="34"/>
      <c r="B1498" s="34"/>
      <c r="C1498" s="34"/>
      <c r="D1498" s="30"/>
      <c r="E1498" s="30"/>
      <c r="F1498" s="30"/>
      <c r="G1498" s="30"/>
      <c r="H1498" s="30"/>
      <c r="I1498" s="30"/>
      <c r="J1498" s="30"/>
      <c r="K1498" s="30"/>
      <c r="L1498" s="30"/>
      <c r="M1498" s="30"/>
      <c r="N1498" s="30"/>
      <c r="O1498" s="30"/>
      <c r="P1498" s="30"/>
      <c r="Q1498" s="30"/>
      <c r="R1498" s="30"/>
      <c r="S1498" s="30"/>
      <c r="T1498" s="30"/>
      <c r="U1498" s="30"/>
      <c r="V1498" s="30"/>
      <c r="W1498" s="30"/>
      <c r="X1498" s="32"/>
    </row>
    <row r="1499" spans="1:24" x14ac:dyDescent="0.2">
      <c r="A1499" s="34"/>
      <c r="B1499" s="34"/>
      <c r="C1499" s="34"/>
      <c r="D1499" s="30"/>
      <c r="E1499" s="30"/>
      <c r="F1499" s="30"/>
      <c r="G1499" s="30"/>
      <c r="H1499" s="30"/>
      <c r="I1499" s="30"/>
      <c r="J1499" s="30"/>
      <c r="K1499" s="30"/>
      <c r="L1499" s="30"/>
      <c r="M1499" s="30"/>
      <c r="N1499" s="30"/>
      <c r="O1499" s="30"/>
      <c r="P1499" s="30"/>
      <c r="Q1499" s="30"/>
      <c r="R1499" s="30"/>
      <c r="S1499" s="30"/>
      <c r="T1499" s="30"/>
      <c r="U1499" s="30"/>
      <c r="V1499" s="30"/>
      <c r="W1499" s="30"/>
      <c r="X1499" s="32"/>
    </row>
    <row r="1500" spans="1:24" x14ac:dyDescent="0.2">
      <c r="A1500" s="34"/>
      <c r="B1500" s="34"/>
      <c r="C1500" s="34"/>
      <c r="D1500" s="30"/>
      <c r="E1500" s="30"/>
      <c r="F1500" s="30"/>
      <c r="G1500" s="30"/>
      <c r="H1500" s="30"/>
      <c r="I1500" s="30"/>
      <c r="J1500" s="30"/>
      <c r="K1500" s="30"/>
      <c r="L1500" s="30"/>
      <c r="M1500" s="30"/>
      <c r="N1500" s="30"/>
      <c r="O1500" s="30"/>
      <c r="P1500" s="30"/>
      <c r="Q1500" s="30"/>
      <c r="R1500" s="30"/>
      <c r="S1500" s="30"/>
      <c r="T1500" s="30"/>
      <c r="U1500" s="30"/>
      <c r="V1500" s="30"/>
      <c r="W1500" s="30"/>
      <c r="X1500" s="32"/>
    </row>
    <row r="1501" spans="1:24" x14ac:dyDescent="0.2">
      <c r="A1501" s="34"/>
      <c r="B1501" s="34"/>
      <c r="C1501" s="34"/>
      <c r="D1501" s="30"/>
      <c r="E1501" s="30"/>
      <c r="F1501" s="30"/>
      <c r="G1501" s="30"/>
      <c r="H1501" s="30"/>
      <c r="I1501" s="30"/>
      <c r="J1501" s="30"/>
      <c r="K1501" s="30"/>
      <c r="L1501" s="30"/>
      <c r="M1501" s="30"/>
      <c r="N1501" s="30"/>
      <c r="O1501" s="30"/>
      <c r="P1501" s="30"/>
      <c r="Q1501" s="30"/>
      <c r="R1501" s="30"/>
      <c r="S1501" s="30"/>
      <c r="T1501" s="30"/>
      <c r="U1501" s="30"/>
      <c r="V1501" s="30"/>
      <c r="W1501" s="30"/>
      <c r="X1501" s="32"/>
    </row>
    <row r="1502" spans="1:24" x14ac:dyDescent="0.2">
      <c r="A1502" s="34"/>
      <c r="B1502" s="34"/>
      <c r="C1502" s="34"/>
      <c r="D1502" s="30"/>
      <c r="E1502" s="30"/>
      <c r="F1502" s="30"/>
      <c r="G1502" s="30"/>
      <c r="H1502" s="30"/>
      <c r="I1502" s="30"/>
      <c r="J1502" s="30"/>
      <c r="K1502" s="30"/>
      <c r="L1502" s="30"/>
      <c r="M1502" s="30"/>
      <c r="N1502" s="30"/>
      <c r="O1502" s="30"/>
      <c r="P1502" s="30"/>
      <c r="Q1502" s="30"/>
      <c r="R1502" s="30"/>
      <c r="S1502" s="30"/>
      <c r="T1502" s="30"/>
      <c r="U1502" s="30"/>
      <c r="V1502" s="30"/>
      <c r="W1502" s="30"/>
      <c r="X1502" s="32"/>
    </row>
    <row r="1503" spans="1:24" x14ac:dyDescent="0.2">
      <c r="A1503" s="34"/>
      <c r="B1503" s="34"/>
      <c r="C1503" s="34"/>
      <c r="D1503" s="30"/>
      <c r="E1503" s="30"/>
      <c r="F1503" s="30"/>
      <c r="G1503" s="30"/>
      <c r="H1503" s="30"/>
      <c r="I1503" s="30"/>
      <c r="J1503" s="30"/>
      <c r="K1503" s="30"/>
      <c r="L1503" s="30"/>
      <c r="M1503" s="30"/>
      <c r="N1503" s="30"/>
      <c r="O1503" s="30"/>
      <c r="P1503" s="30"/>
      <c r="Q1503" s="30"/>
      <c r="R1503" s="30"/>
      <c r="S1503" s="30"/>
      <c r="T1503" s="30"/>
      <c r="U1503" s="30"/>
      <c r="V1503" s="30"/>
      <c r="W1503" s="30"/>
      <c r="X1503" s="32"/>
    </row>
    <row r="1504" spans="1:24" x14ac:dyDescent="0.2">
      <c r="A1504" s="34"/>
      <c r="B1504" s="34"/>
      <c r="C1504" s="34"/>
      <c r="D1504" s="30"/>
      <c r="E1504" s="30"/>
      <c r="F1504" s="30"/>
      <c r="G1504" s="30"/>
      <c r="H1504" s="30"/>
      <c r="I1504" s="30"/>
      <c r="J1504" s="30"/>
      <c r="K1504" s="30"/>
      <c r="L1504" s="30"/>
      <c r="M1504" s="30"/>
      <c r="N1504" s="30"/>
      <c r="O1504" s="30"/>
      <c r="P1504" s="30"/>
      <c r="Q1504" s="30"/>
      <c r="R1504" s="30"/>
      <c r="S1504" s="30"/>
      <c r="T1504" s="30"/>
      <c r="U1504" s="30"/>
      <c r="V1504" s="30"/>
      <c r="W1504" s="30"/>
      <c r="X1504" s="32"/>
    </row>
    <row r="1505" spans="1:24" x14ac:dyDescent="0.2">
      <c r="A1505" s="34"/>
      <c r="B1505" s="34"/>
      <c r="C1505" s="34"/>
      <c r="D1505" s="30"/>
      <c r="E1505" s="30"/>
      <c r="F1505" s="30"/>
      <c r="G1505" s="30"/>
      <c r="H1505" s="30"/>
      <c r="I1505" s="30"/>
      <c r="J1505" s="30"/>
      <c r="K1505" s="30"/>
      <c r="L1505" s="30"/>
      <c r="M1505" s="30"/>
      <c r="N1505" s="30"/>
      <c r="O1505" s="30"/>
      <c r="P1505" s="30"/>
      <c r="Q1505" s="30"/>
      <c r="R1505" s="30"/>
      <c r="S1505" s="30"/>
      <c r="T1505" s="30"/>
      <c r="U1505" s="30"/>
      <c r="V1505" s="30"/>
      <c r="W1505" s="30"/>
      <c r="X1505" s="32"/>
    </row>
    <row r="1506" spans="1:24" x14ac:dyDescent="0.2">
      <c r="A1506" s="34"/>
      <c r="B1506" s="34"/>
      <c r="C1506" s="34"/>
      <c r="D1506" s="30"/>
      <c r="E1506" s="30"/>
      <c r="F1506" s="30"/>
      <c r="G1506" s="30"/>
      <c r="H1506" s="30"/>
      <c r="I1506" s="30"/>
      <c r="J1506" s="30"/>
      <c r="K1506" s="30"/>
      <c r="L1506" s="30"/>
      <c r="M1506" s="30"/>
      <c r="N1506" s="30"/>
      <c r="O1506" s="30"/>
      <c r="P1506" s="30"/>
      <c r="Q1506" s="30"/>
      <c r="R1506" s="30"/>
      <c r="S1506" s="30"/>
      <c r="T1506" s="30"/>
      <c r="U1506" s="30"/>
      <c r="V1506" s="30"/>
      <c r="W1506" s="30"/>
      <c r="X1506" s="32"/>
    </row>
    <row r="1507" spans="1:24" x14ac:dyDescent="0.2">
      <c r="A1507" s="34"/>
      <c r="B1507" s="34"/>
      <c r="C1507" s="34"/>
      <c r="D1507" s="30"/>
      <c r="E1507" s="30"/>
      <c r="F1507" s="30"/>
      <c r="G1507" s="30"/>
      <c r="H1507" s="30"/>
      <c r="I1507" s="30"/>
      <c r="J1507" s="30"/>
      <c r="K1507" s="30"/>
      <c r="L1507" s="30"/>
      <c r="M1507" s="30"/>
      <c r="N1507" s="30"/>
      <c r="O1507" s="30"/>
      <c r="P1507" s="30"/>
      <c r="Q1507" s="30"/>
      <c r="R1507" s="30"/>
      <c r="S1507" s="30"/>
      <c r="T1507" s="30"/>
      <c r="U1507" s="30"/>
      <c r="V1507" s="30"/>
      <c r="W1507" s="30"/>
      <c r="X1507" s="32"/>
    </row>
    <row r="1508" spans="1:24" x14ac:dyDescent="0.2">
      <c r="A1508" s="34"/>
      <c r="B1508" s="34"/>
      <c r="C1508" s="34"/>
      <c r="D1508" s="30"/>
      <c r="E1508" s="30"/>
      <c r="F1508" s="30"/>
      <c r="G1508" s="30"/>
      <c r="H1508" s="30"/>
      <c r="I1508" s="30"/>
      <c r="J1508" s="30"/>
      <c r="K1508" s="30"/>
      <c r="L1508" s="30"/>
      <c r="M1508" s="30"/>
      <c r="N1508" s="30"/>
      <c r="O1508" s="30"/>
      <c r="P1508" s="30"/>
      <c r="Q1508" s="30"/>
      <c r="R1508" s="30"/>
      <c r="S1508" s="30"/>
      <c r="T1508" s="30"/>
      <c r="U1508" s="30"/>
      <c r="V1508" s="30"/>
      <c r="W1508" s="30"/>
      <c r="X1508" s="32"/>
    </row>
    <row r="1509" spans="1:24" x14ac:dyDescent="0.2">
      <c r="A1509" s="34"/>
      <c r="B1509" s="34"/>
      <c r="C1509" s="34"/>
      <c r="D1509" s="30"/>
      <c r="E1509" s="30"/>
      <c r="F1509" s="30"/>
      <c r="G1509" s="30"/>
      <c r="H1509" s="30"/>
      <c r="I1509" s="30"/>
      <c r="J1509" s="30"/>
      <c r="K1509" s="30"/>
      <c r="L1509" s="30"/>
      <c r="M1509" s="30"/>
      <c r="N1509" s="30"/>
      <c r="O1509" s="30"/>
      <c r="P1509" s="30"/>
      <c r="Q1509" s="30"/>
      <c r="R1509" s="30"/>
      <c r="S1509" s="30"/>
      <c r="T1509" s="30"/>
      <c r="U1509" s="30"/>
      <c r="V1509" s="30"/>
      <c r="W1509" s="30"/>
      <c r="X1509" s="32"/>
    </row>
    <row r="1510" spans="1:24" x14ac:dyDescent="0.2">
      <c r="A1510" s="34"/>
      <c r="B1510" s="34"/>
      <c r="C1510" s="34"/>
      <c r="D1510" s="30"/>
      <c r="E1510" s="30"/>
      <c r="F1510" s="30"/>
      <c r="G1510" s="30"/>
      <c r="H1510" s="30"/>
      <c r="I1510" s="30"/>
      <c r="J1510" s="30"/>
      <c r="K1510" s="30"/>
      <c r="L1510" s="30"/>
      <c r="M1510" s="30"/>
      <c r="N1510" s="30"/>
      <c r="O1510" s="30"/>
      <c r="P1510" s="30"/>
      <c r="Q1510" s="30"/>
      <c r="R1510" s="30"/>
      <c r="S1510" s="30"/>
      <c r="T1510" s="30"/>
      <c r="U1510" s="30"/>
      <c r="V1510" s="30"/>
      <c r="W1510" s="30"/>
      <c r="X1510" s="32"/>
    </row>
    <row r="1511" spans="1:24" x14ac:dyDescent="0.2">
      <c r="A1511" s="34"/>
      <c r="B1511" s="34"/>
      <c r="C1511" s="34"/>
      <c r="D1511" s="30"/>
      <c r="E1511" s="30"/>
      <c r="F1511" s="30"/>
      <c r="G1511" s="30"/>
      <c r="H1511" s="30"/>
      <c r="I1511" s="30"/>
      <c r="J1511" s="30"/>
      <c r="K1511" s="30"/>
      <c r="L1511" s="30"/>
      <c r="M1511" s="30"/>
      <c r="N1511" s="30"/>
      <c r="O1511" s="30"/>
      <c r="P1511" s="30"/>
      <c r="Q1511" s="30"/>
      <c r="R1511" s="30"/>
      <c r="S1511" s="30"/>
      <c r="T1511" s="30"/>
      <c r="U1511" s="30"/>
      <c r="V1511" s="30"/>
      <c r="W1511" s="30"/>
      <c r="X1511" s="32"/>
    </row>
    <row r="1512" spans="1:24" x14ac:dyDescent="0.2">
      <c r="A1512" s="34"/>
      <c r="B1512" s="34"/>
      <c r="C1512" s="34"/>
      <c r="D1512" s="30"/>
      <c r="E1512" s="30"/>
      <c r="F1512" s="30"/>
      <c r="G1512" s="30"/>
      <c r="H1512" s="30"/>
      <c r="I1512" s="30"/>
      <c r="J1512" s="30"/>
      <c r="K1512" s="30"/>
      <c r="L1512" s="30"/>
      <c r="M1512" s="30"/>
      <c r="N1512" s="30"/>
      <c r="O1512" s="30"/>
      <c r="P1512" s="30"/>
      <c r="Q1512" s="30"/>
      <c r="R1512" s="30"/>
      <c r="S1512" s="30"/>
      <c r="T1512" s="30"/>
      <c r="U1512" s="30"/>
      <c r="V1512" s="30"/>
      <c r="W1512" s="30"/>
      <c r="X1512" s="32"/>
    </row>
    <row r="1513" spans="1:24" x14ac:dyDescent="0.2">
      <c r="A1513" s="34"/>
      <c r="B1513" s="34"/>
      <c r="C1513" s="34"/>
      <c r="D1513" s="30"/>
      <c r="E1513" s="30"/>
      <c r="F1513" s="30"/>
      <c r="G1513" s="30"/>
      <c r="H1513" s="30"/>
      <c r="I1513" s="30"/>
      <c r="J1513" s="30"/>
      <c r="K1513" s="30"/>
      <c r="L1513" s="30"/>
      <c r="M1513" s="30"/>
      <c r="N1513" s="30"/>
      <c r="O1513" s="30"/>
      <c r="P1513" s="30"/>
      <c r="Q1513" s="30"/>
      <c r="R1513" s="30"/>
      <c r="S1513" s="30"/>
      <c r="T1513" s="30"/>
      <c r="U1513" s="30"/>
      <c r="V1513" s="30"/>
      <c r="W1513" s="30"/>
      <c r="X1513" s="32"/>
    </row>
    <row r="1514" spans="1:24" x14ac:dyDescent="0.2">
      <c r="A1514" s="34"/>
      <c r="B1514" s="34"/>
      <c r="C1514" s="34"/>
      <c r="D1514" s="30"/>
      <c r="E1514" s="30"/>
      <c r="F1514" s="30"/>
      <c r="G1514" s="30"/>
      <c r="H1514" s="30"/>
      <c r="I1514" s="30"/>
      <c r="J1514" s="30"/>
      <c r="K1514" s="30"/>
      <c r="L1514" s="30"/>
      <c r="M1514" s="30"/>
      <c r="N1514" s="30"/>
      <c r="O1514" s="30"/>
      <c r="P1514" s="30"/>
      <c r="Q1514" s="30"/>
      <c r="R1514" s="30"/>
      <c r="S1514" s="30"/>
      <c r="T1514" s="30"/>
      <c r="U1514" s="30"/>
      <c r="V1514" s="30"/>
      <c r="W1514" s="30"/>
      <c r="X1514" s="32"/>
    </row>
    <row r="1515" spans="1:24" x14ac:dyDescent="0.2">
      <c r="A1515" s="34"/>
      <c r="B1515" s="34"/>
      <c r="C1515" s="34"/>
      <c r="D1515" s="30"/>
      <c r="E1515" s="30"/>
      <c r="F1515" s="30"/>
      <c r="G1515" s="30"/>
      <c r="H1515" s="30"/>
      <c r="I1515" s="30"/>
      <c r="J1515" s="30"/>
      <c r="K1515" s="30"/>
      <c r="L1515" s="30"/>
      <c r="M1515" s="30"/>
      <c r="N1515" s="30"/>
      <c r="O1515" s="30"/>
      <c r="P1515" s="30"/>
      <c r="Q1515" s="30"/>
      <c r="R1515" s="30"/>
      <c r="S1515" s="30"/>
      <c r="T1515" s="30"/>
      <c r="U1515" s="30"/>
      <c r="V1515" s="30"/>
      <c r="W1515" s="30"/>
      <c r="X1515" s="32"/>
    </row>
    <row r="1516" spans="1:24" x14ac:dyDescent="0.2">
      <c r="A1516" s="34"/>
      <c r="B1516" s="34"/>
      <c r="C1516" s="34"/>
      <c r="D1516" s="30"/>
      <c r="E1516" s="30"/>
      <c r="F1516" s="30"/>
      <c r="G1516" s="30"/>
      <c r="H1516" s="30"/>
      <c r="I1516" s="30"/>
      <c r="J1516" s="30"/>
      <c r="K1516" s="30"/>
      <c r="L1516" s="30"/>
      <c r="M1516" s="30"/>
      <c r="N1516" s="30"/>
      <c r="O1516" s="30"/>
      <c r="P1516" s="30"/>
      <c r="Q1516" s="30"/>
      <c r="R1516" s="30"/>
      <c r="S1516" s="30"/>
      <c r="T1516" s="30"/>
      <c r="U1516" s="30"/>
      <c r="V1516" s="30"/>
      <c r="W1516" s="30"/>
      <c r="X1516" s="32"/>
    </row>
    <row r="1517" spans="1:24" x14ac:dyDescent="0.2">
      <c r="A1517" s="34"/>
      <c r="B1517" s="34"/>
      <c r="C1517" s="34"/>
      <c r="D1517" s="30"/>
      <c r="E1517" s="30"/>
      <c r="F1517" s="30"/>
      <c r="G1517" s="30"/>
      <c r="H1517" s="30"/>
      <c r="I1517" s="30"/>
      <c r="J1517" s="30"/>
      <c r="K1517" s="30"/>
      <c r="L1517" s="30"/>
      <c r="M1517" s="30"/>
      <c r="N1517" s="30"/>
      <c r="O1517" s="30"/>
      <c r="P1517" s="30"/>
      <c r="Q1517" s="30"/>
      <c r="R1517" s="30"/>
      <c r="S1517" s="30"/>
      <c r="T1517" s="30"/>
      <c r="U1517" s="30"/>
      <c r="V1517" s="30"/>
      <c r="W1517" s="30"/>
      <c r="X1517" s="32"/>
    </row>
    <row r="1518" spans="1:24" x14ac:dyDescent="0.2">
      <c r="A1518" s="34"/>
      <c r="B1518" s="34"/>
      <c r="C1518" s="34"/>
      <c r="D1518" s="30"/>
      <c r="E1518" s="30"/>
      <c r="F1518" s="30"/>
      <c r="G1518" s="30"/>
      <c r="H1518" s="30"/>
      <c r="I1518" s="30"/>
      <c r="J1518" s="30"/>
      <c r="K1518" s="30"/>
      <c r="L1518" s="30"/>
      <c r="M1518" s="30"/>
      <c r="N1518" s="30"/>
      <c r="O1518" s="30"/>
      <c r="P1518" s="30"/>
      <c r="Q1518" s="30"/>
      <c r="R1518" s="30"/>
      <c r="S1518" s="30"/>
      <c r="T1518" s="30"/>
      <c r="U1518" s="30"/>
      <c r="V1518" s="30"/>
      <c r="W1518" s="30"/>
      <c r="X1518" s="32"/>
    </row>
    <row r="1519" spans="1:24" x14ac:dyDescent="0.2">
      <c r="A1519" s="34"/>
      <c r="B1519" s="34"/>
      <c r="C1519" s="34"/>
      <c r="D1519" s="30"/>
      <c r="E1519" s="30"/>
      <c r="F1519" s="30"/>
      <c r="G1519" s="30"/>
      <c r="H1519" s="30"/>
      <c r="I1519" s="30"/>
      <c r="J1519" s="30"/>
      <c r="K1519" s="30"/>
      <c r="L1519" s="30"/>
      <c r="M1519" s="30"/>
      <c r="N1519" s="30"/>
      <c r="O1519" s="30"/>
      <c r="P1519" s="30"/>
      <c r="Q1519" s="30"/>
      <c r="R1519" s="30"/>
      <c r="S1519" s="30"/>
      <c r="T1519" s="30"/>
      <c r="U1519" s="30"/>
      <c r="V1519" s="30"/>
      <c r="W1519" s="30"/>
      <c r="X1519" s="32"/>
    </row>
    <row r="1520" spans="1:24" x14ac:dyDescent="0.2">
      <c r="A1520" s="34"/>
      <c r="B1520" s="34"/>
      <c r="C1520" s="34"/>
      <c r="D1520" s="30"/>
      <c r="E1520" s="30"/>
      <c r="F1520" s="30"/>
      <c r="G1520" s="30"/>
      <c r="H1520" s="30"/>
      <c r="I1520" s="30"/>
      <c r="J1520" s="30"/>
      <c r="K1520" s="30"/>
      <c r="L1520" s="30"/>
      <c r="M1520" s="30"/>
      <c r="N1520" s="30"/>
      <c r="O1520" s="30"/>
      <c r="P1520" s="30"/>
      <c r="Q1520" s="30"/>
      <c r="R1520" s="30"/>
      <c r="S1520" s="30"/>
      <c r="T1520" s="30"/>
      <c r="U1520" s="30"/>
      <c r="V1520" s="30"/>
      <c r="W1520" s="30"/>
      <c r="X1520" s="32"/>
    </row>
    <row r="1521" spans="1:24" x14ac:dyDescent="0.2">
      <c r="A1521" s="34"/>
      <c r="B1521" s="34"/>
      <c r="C1521" s="34"/>
      <c r="D1521" s="30"/>
      <c r="E1521" s="30"/>
      <c r="F1521" s="30"/>
      <c r="G1521" s="30"/>
      <c r="H1521" s="30"/>
      <c r="I1521" s="30"/>
      <c r="J1521" s="30"/>
      <c r="K1521" s="30"/>
      <c r="L1521" s="30"/>
      <c r="M1521" s="30"/>
      <c r="N1521" s="30"/>
      <c r="O1521" s="30"/>
      <c r="P1521" s="30"/>
      <c r="Q1521" s="30"/>
      <c r="R1521" s="30"/>
      <c r="S1521" s="30"/>
      <c r="T1521" s="30"/>
      <c r="U1521" s="30"/>
      <c r="V1521" s="30"/>
      <c r="W1521" s="30"/>
      <c r="X1521" s="32"/>
    </row>
    <row r="1522" spans="1:24" x14ac:dyDescent="0.2">
      <c r="A1522" s="34"/>
      <c r="B1522" s="34"/>
      <c r="C1522" s="34"/>
      <c r="D1522" s="30"/>
      <c r="E1522" s="30"/>
      <c r="F1522" s="30"/>
      <c r="G1522" s="30"/>
      <c r="H1522" s="30"/>
      <c r="I1522" s="30"/>
      <c r="J1522" s="30"/>
      <c r="K1522" s="30"/>
      <c r="L1522" s="30"/>
      <c r="M1522" s="30"/>
      <c r="N1522" s="30"/>
      <c r="O1522" s="30"/>
      <c r="P1522" s="30"/>
      <c r="Q1522" s="30"/>
      <c r="R1522" s="30"/>
      <c r="S1522" s="30"/>
      <c r="T1522" s="30"/>
      <c r="U1522" s="30"/>
      <c r="V1522" s="30"/>
      <c r="W1522" s="30"/>
      <c r="X1522" s="32"/>
    </row>
    <row r="1523" spans="1:24" x14ac:dyDescent="0.2">
      <c r="A1523" s="34"/>
      <c r="B1523" s="34"/>
      <c r="C1523" s="34"/>
      <c r="D1523" s="30"/>
      <c r="E1523" s="30"/>
      <c r="F1523" s="30"/>
      <c r="G1523" s="30"/>
      <c r="H1523" s="30"/>
      <c r="I1523" s="30"/>
      <c r="J1523" s="30"/>
      <c r="K1523" s="30"/>
      <c r="L1523" s="30"/>
      <c r="M1523" s="30"/>
      <c r="N1523" s="30"/>
      <c r="O1523" s="30"/>
      <c r="P1523" s="30"/>
      <c r="Q1523" s="30"/>
      <c r="R1523" s="30"/>
      <c r="S1523" s="30"/>
      <c r="T1523" s="30"/>
      <c r="U1523" s="30"/>
      <c r="V1523" s="30"/>
      <c r="W1523" s="30"/>
      <c r="X1523" s="32"/>
    </row>
    <row r="1524" spans="1:24" x14ac:dyDescent="0.2">
      <c r="A1524" s="34"/>
      <c r="B1524" s="34"/>
      <c r="C1524" s="34"/>
      <c r="D1524" s="30"/>
      <c r="E1524" s="30"/>
      <c r="F1524" s="30"/>
      <c r="G1524" s="30"/>
      <c r="H1524" s="30"/>
      <c r="I1524" s="30"/>
      <c r="J1524" s="30"/>
      <c r="K1524" s="30"/>
      <c r="L1524" s="30"/>
      <c r="M1524" s="30"/>
      <c r="N1524" s="30"/>
      <c r="O1524" s="30"/>
      <c r="P1524" s="30"/>
      <c r="Q1524" s="30"/>
      <c r="R1524" s="30"/>
      <c r="S1524" s="30"/>
      <c r="T1524" s="30"/>
      <c r="U1524" s="30"/>
      <c r="V1524" s="30"/>
      <c r="W1524" s="30"/>
      <c r="X1524" s="32"/>
    </row>
    <row r="1525" spans="1:24" x14ac:dyDescent="0.2">
      <c r="A1525" s="34"/>
      <c r="B1525" s="34"/>
      <c r="C1525" s="34"/>
      <c r="D1525" s="30"/>
      <c r="E1525" s="30"/>
      <c r="F1525" s="30"/>
      <c r="G1525" s="30"/>
      <c r="H1525" s="30"/>
      <c r="I1525" s="30"/>
      <c r="J1525" s="30"/>
      <c r="K1525" s="30"/>
      <c r="L1525" s="30"/>
      <c r="M1525" s="30"/>
      <c r="N1525" s="30"/>
      <c r="O1525" s="30"/>
      <c r="P1525" s="30"/>
      <c r="Q1525" s="30"/>
      <c r="R1525" s="30"/>
      <c r="S1525" s="30"/>
      <c r="T1525" s="30"/>
      <c r="U1525" s="30"/>
      <c r="V1525" s="30"/>
      <c r="W1525" s="30"/>
      <c r="X1525" s="32"/>
    </row>
    <row r="1526" spans="1:24" x14ac:dyDescent="0.2">
      <c r="A1526" s="34"/>
      <c r="B1526" s="34"/>
      <c r="C1526" s="34"/>
      <c r="D1526" s="30"/>
      <c r="E1526" s="30"/>
      <c r="F1526" s="30"/>
      <c r="G1526" s="30"/>
      <c r="H1526" s="30"/>
      <c r="I1526" s="30"/>
      <c r="J1526" s="30"/>
      <c r="K1526" s="30"/>
      <c r="L1526" s="30"/>
      <c r="M1526" s="30"/>
      <c r="N1526" s="30"/>
      <c r="O1526" s="30"/>
      <c r="P1526" s="30"/>
      <c r="Q1526" s="30"/>
      <c r="R1526" s="30"/>
      <c r="S1526" s="30"/>
      <c r="T1526" s="30"/>
      <c r="U1526" s="30"/>
      <c r="V1526" s="30"/>
      <c r="W1526" s="30"/>
      <c r="X1526" s="32"/>
    </row>
    <row r="1527" spans="1:24" x14ac:dyDescent="0.2">
      <c r="A1527" s="34"/>
      <c r="B1527" s="34"/>
      <c r="C1527" s="34"/>
      <c r="D1527" s="30"/>
      <c r="E1527" s="30"/>
      <c r="F1527" s="30"/>
      <c r="G1527" s="30"/>
      <c r="H1527" s="30"/>
      <c r="I1527" s="30"/>
      <c r="J1527" s="30"/>
      <c r="K1527" s="30"/>
      <c r="L1527" s="30"/>
      <c r="M1527" s="30"/>
      <c r="N1527" s="30"/>
      <c r="O1527" s="30"/>
      <c r="P1527" s="30"/>
      <c r="Q1527" s="30"/>
      <c r="R1527" s="30"/>
      <c r="S1527" s="30"/>
      <c r="T1527" s="30"/>
      <c r="U1527" s="30"/>
      <c r="V1527" s="30"/>
      <c r="W1527" s="30"/>
      <c r="X1527" s="32"/>
    </row>
    <row r="1528" spans="1:24" x14ac:dyDescent="0.2">
      <c r="A1528" s="34"/>
      <c r="B1528" s="34"/>
      <c r="C1528" s="34"/>
      <c r="D1528" s="30"/>
      <c r="E1528" s="30"/>
      <c r="F1528" s="30"/>
      <c r="G1528" s="30"/>
      <c r="H1528" s="30"/>
      <c r="I1528" s="30"/>
      <c r="J1528" s="30"/>
      <c r="K1528" s="30"/>
      <c r="L1528" s="30"/>
      <c r="M1528" s="30"/>
      <c r="N1528" s="30"/>
      <c r="O1528" s="30"/>
      <c r="P1528" s="30"/>
      <c r="Q1528" s="30"/>
      <c r="R1528" s="30"/>
      <c r="S1528" s="30"/>
      <c r="T1528" s="30"/>
      <c r="U1528" s="30"/>
      <c r="V1528" s="30"/>
      <c r="W1528" s="30"/>
      <c r="X1528" s="32"/>
    </row>
    <row r="1529" spans="1:24" x14ac:dyDescent="0.2">
      <c r="A1529" s="34"/>
      <c r="B1529" s="34"/>
      <c r="C1529" s="34"/>
      <c r="D1529" s="30"/>
      <c r="E1529" s="30"/>
      <c r="F1529" s="30"/>
      <c r="G1529" s="30"/>
      <c r="H1529" s="30"/>
      <c r="I1529" s="30"/>
      <c r="J1529" s="30"/>
      <c r="K1529" s="30"/>
      <c r="L1529" s="30"/>
      <c r="M1529" s="30"/>
      <c r="N1529" s="30"/>
      <c r="O1529" s="30"/>
      <c r="P1529" s="30"/>
      <c r="Q1529" s="30"/>
      <c r="R1529" s="30"/>
      <c r="S1529" s="30"/>
      <c r="T1529" s="30"/>
      <c r="U1529" s="30"/>
      <c r="V1529" s="30"/>
      <c r="W1529" s="30"/>
      <c r="X1529" s="32"/>
    </row>
    <row r="1530" spans="1:24" x14ac:dyDescent="0.2">
      <c r="A1530" s="34"/>
      <c r="B1530" s="34"/>
      <c r="C1530" s="34"/>
      <c r="D1530" s="30"/>
      <c r="E1530" s="30"/>
      <c r="F1530" s="30"/>
      <c r="G1530" s="30"/>
      <c r="H1530" s="30"/>
      <c r="I1530" s="30"/>
      <c r="J1530" s="30"/>
      <c r="K1530" s="30"/>
      <c r="L1530" s="30"/>
      <c r="M1530" s="30"/>
      <c r="N1530" s="30"/>
      <c r="O1530" s="30"/>
      <c r="P1530" s="30"/>
      <c r="Q1530" s="30"/>
      <c r="R1530" s="30"/>
      <c r="S1530" s="30"/>
      <c r="T1530" s="30"/>
      <c r="U1530" s="30"/>
      <c r="V1530" s="30"/>
      <c r="W1530" s="30"/>
      <c r="X1530" s="32"/>
    </row>
    <row r="1531" spans="1:24" x14ac:dyDescent="0.2">
      <c r="A1531" s="34"/>
      <c r="B1531" s="34"/>
      <c r="C1531" s="34"/>
      <c r="D1531" s="30"/>
      <c r="E1531" s="30"/>
      <c r="F1531" s="30"/>
      <c r="G1531" s="30"/>
      <c r="H1531" s="30"/>
      <c r="I1531" s="30"/>
      <c r="J1531" s="30"/>
      <c r="K1531" s="30"/>
      <c r="L1531" s="30"/>
      <c r="M1531" s="30"/>
      <c r="N1531" s="30"/>
      <c r="O1531" s="30"/>
      <c r="P1531" s="30"/>
      <c r="Q1531" s="30"/>
      <c r="R1531" s="30"/>
      <c r="S1531" s="30"/>
      <c r="T1531" s="30"/>
      <c r="U1531" s="30"/>
      <c r="V1531" s="30"/>
      <c r="W1531" s="30"/>
      <c r="X1531" s="32"/>
    </row>
    <row r="1532" spans="1:24" x14ac:dyDescent="0.2">
      <c r="A1532" s="34"/>
      <c r="B1532" s="34"/>
      <c r="C1532" s="34"/>
      <c r="D1532" s="30"/>
      <c r="E1532" s="30"/>
      <c r="F1532" s="30"/>
      <c r="G1532" s="30"/>
      <c r="H1532" s="30"/>
      <c r="I1532" s="30"/>
      <c r="J1532" s="30"/>
      <c r="K1532" s="30"/>
      <c r="L1532" s="30"/>
      <c r="M1532" s="30"/>
      <c r="N1532" s="30"/>
      <c r="O1532" s="30"/>
      <c r="P1532" s="30"/>
      <c r="Q1532" s="30"/>
      <c r="R1532" s="30"/>
      <c r="S1532" s="30"/>
      <c r="T1532" s="30"/>
      <c r="U1532" s="30"/>
      <c r="V1532" s="30"/>
      <c r="W1532" s="30"/>
      <c r="X1532" s="32"/>
    </row>
    <row r="1533" spans="1:24" x14ac:dyDescent="0.2">
      <c r="A1533" s="34"/>
      <c r="B1533" s="34"/>
      <c r="C1533" s="34"/>
      <c r="D1533" s="30"/>
      <c r="E1533" s="30"/>
      <c r="F1533" s="30"/>
      <c r="G1533" s="30"/>
      <c r="H1533" s="30"/>
      <c r="I1533" s="30"/>
      <c r="J1533" s="30"/>
      <c r="K1533" s="30"/>
      <c r="L1533" s="30"/>
      <c r="M1533" s="30"/>
      <c r="N1533" s="30"/>
      <c r="O1533" s="30"/>
      <c r="P1533" s="30"/>
      <c r="Q1533" s="30"/>
      <c r="R1533" s="30"/>
      <c r="S1533" s="30"/>
      <c r="T1533" s="30"/>
      <c r="U1533" s="30"/>
      <c r="V1533" s="30"/>
      <c r="W1533" s="30"/>
      <c r="X1533" s="32"/>
    </row>
    <row r="1534" spans="1:24" x14ac:dyDescent="0.2">
      <c r="A1534" s="34"/>
      <c r="B1534" s="34"/>
      <c r="C1534" s="34"/>
      <c r="D1534" s="30"/>
      <c r="E1534" s="30"/>
      <c r="F1534" s="30"/>
      <c r="G1534" s="30"/>
      <c r="H1534" s="30"/>
      <c r="I1534" s="30"/>
      <c r="J1534" s="30"/>
      <c r="K1534" s="30"/>
      <c r="L1534" s="30"/>
      <c r="M1534" s="30"/>
      <c r="N1534" s="30"/>
      <c r="O1534" s="30"/>
      <c r="P1534" s="30"/>
      <c r="Q1534" s="30"/>
      <c r="R1534" s="30"/>
      <c r="S1534" s="30"/>
      <c r="T1534" s="30"/>
      <c r="U1534" s="30"/>
      <c r="V1534" s="30"/>
      <c r="W1534" s="30"/>
      <c r="X1534" s="32"/>
    </row>
    <row r="1535" spans="1:24" x14ac:dyDescent="0.2">
      <c r="A1535" s="34"/>
      <c r="B1535" s="34"/>
      <c r="C1535" s="34"/>
      <c r="D1535" s="30"/>
      <c r="E1535" s="30"/>
      <c r="F1535" s="30"/>
      <c r="G1535" s="30"/>
      <c r="H1535" s="30"/>
      <c r="I1535" s="30"/>
      <c r="J1535" s="30"/>
      <c r="K1535" s="30"/>
      <c r="L1535" s="30"/>
      <c r="M1535" s="30"/>
      <c r="N1535" s="30"/>
      <c r="O1535" s="30"/>
      <c r="P1535" s="30"/>
      <c r="Q1535" s="30"/>
      <c r="R1535" s="30"/>
      <c r="S1535" s="30"/>
      <c r="T1535" s="30"/>
      <c r="U1535" s="30"/>
      <c r="V1535" s="30"/>
      <c r="W1535" s="30"/>
      <c r="X1535" s="32"/>
    </row>
    <row r="1536" spans="1:24" x14ac:dyDescent="0.2">
      <c r="A1536" s="34"/>
      <c r="B1536" s="34"/>
      <c r="C1536" s="34"/>
      <c r="D1536" s="30"/>
      <c r="E1536" s="30"/>
      <c r="F1536" s="30"/>
      <c r="G1536" s="30"/>
      <c r="H1536" s="30"/>
      <c r="I1536" s="30"/>
      <c r="J1536" s="30"/>
      <c r="K1536" s="30"/>
      <c r="L1536" s="30"/>
      <c r="M1536" s="30"/>
      <c r="N1536" s="30"/>
      <c r="O1536" s="30"/>
      <c r="P1536" s="30"/>
      <c r="Q1536" s="30"/>
      <c r="R1536" s="30"/>
      <c r="S1536" s="30"/>
      <c r="T1536" s="30"/>
      <c r="U1536" s="30"/>
      <c r="V1536" s="30"/>
      <c r="W1536" s="30"/>
      <c r="X1536" s="32"/>
    </row>
    <row r="1537" spans="1:24" x14ac:dyDescent="0.2">
      <c r="A1537" s="34"/>
      <c r="B1537" s="34"/>
      <c r="C1537" s="34"/>
      <c r="D1537" s="30"/>
      <c r="E1537" s="30"/>
      <c r="F1537" s="30"/>
      <c r="G1537" s="30"/>
      <c r="H1537" s="30"/>
      <c r="I1537" s="30"/>
      <c r="J1537" s="30"/>
      <c r="K1537" s="30"/>
      <c r="L1537" s="30"/>
      <c r="M1537" s="30"/>
      <c r="N1537" s="30"/>
      <c r="O1537" s="30"/>
      <c r="P1537" s="30"/>
      <c r="Q1537" s="30"/>
      <c r="R1537" s="30"/>
      <c r="S1537" s="30"/>
      <c r="T1537" s="30"/>
      <c r="U1537" s="30"/>
      <c r="V1537" s="30"/>
      <c r="W1537" s="30"/>
      <c r="X1537" s="32"/>
    </row>
    <row r="1538" spans="1:24" x14ac:dyDescent="0.2">
      <c r="A1538" s="34"/>
      <c r="B1538" s="34"/>
      <c r="C1538" s="34"/>
      <c r="D1538" s="30"/>
      <c r="E1538" s="30"/>
      <c r="F1538" s="30"/>
      <c r="G1538" s="30"/>
      <c r="H1538" s="30"/>
      <c r="I1538" s="30"/>
      <c r="J1538" s="30"/>
      <c r="K1538" s="30"/>
      <c r="L1538" s="30"/>
      <c r="M1538" s="30"/>
      <c r="N1538" s="30"/>
      <c r="O1538" s="30"/>
      <c r="P1538" s="30"/>
      <c r="Q1538" s="30"/>
      <c r="R1538" s="30"/>
      <c r="S1538" s="30"/>
      <c r="T1538" s="30"/>
      <c r="U1538" s="30"/>
      <c r="V1538" s="30"/>
      <c r="W1538" s="30"/>
      <c r="X1538" s="32"/>
    </row>
    <row r="1539" spans="1:24" x14ac:dyDescent="0.2">
      <c r="A1539" s="34"/>
      <c r="B1539" s="34"/>
      <c r="C1539" s="34"/>
      <c r="D1539" s="30"/>
      <c r="E1539" s="30"/>
      <c r="F1539" s="30"/>
      <c r="G1539" s="30"/>
      <c r="H1539" s="30"/>
      <c r="I1539" s="30"/>
      <c r="J1539" s="30"/>
      <c r="K1539" s="30"/>
      <c r="L1539" s="30"/>
      <c r="M1539" s="30"/>
      <c r="N1539" s="30"/>
      <c r="O1539" s="30"/>
      <c r="P1539" s="30"/>
      <c r="Q1539" s="30"/>
      <c r="R1539" s="30"/>
      <c r="S1539" s="30"/>
      <c r="T1539" s="30"/>
      <c r="U1539" s="30"/>
      <c r="V1539" s="30"/>
      <c r="W1539" s="30"/>
      <c r="X1539" s="32"/>
    </row>
    <row r="1540" spans="1:24" x14ac:dyDescent="0.2">
      <c r="A1540" s="34"/>
      <c r="B1540" s="34"/>
      <c r="C1540" s="34"/>
      <c r="D1540" s="30"/>
      <c r="E1540" s="30"/>
      <c r="F1540" s="30"/>
      <c r="G1540" s="30"/>
      <c r="H1540" s="30"/>
      <c r="I1540" s="30"/>
      <c r="J1540" s="30"/>
      <c r="K1540" s="30"/>
      <c r="L1540" s="30"/>
      <c r="M1540" s="30"/>
      <c r="N1540" s="30"/>
      <c r="O1540" s="30"/>
      <c r="P1540" s="30"/>
      <c r="Q1540" s="30"/>
      <c r="R1540" s="30"/>
      <c r="S1540" s="30"/>
      <c r="T1540" s="30"/>
      <c r="U1540" s="30"/>
      <c r="V1540" s="30"/>
      <c r="W1540" s="30"/>
      <c r="X1540" s="32"/>
    </row>
    <row r="1541" spans="1:24" x14ac:dyDescent="0.2">
      <c r="A1541" s="34"/>
      <c r="B1541" s="34"/>
      <c r="C1541" s="34"/>
      <c r="D1541" s="30"/>
      <c r="E1541" s="30"/>
      <c r="F1541" s="30"/>
      <c r="G1541" s="30"/>
      <c r="H1541" s="30"/>
      <c r="I1541" s="30"/>
      <c r="J1541" s="30"/>
      <c r="K1541" s="30"/>
      <c r="L1541" s="30"/>
      <c r="M1541" s="30"/>
      <c r="N1541" s="30"/>
      <c r="O1541" s="30"/>
      <c r="P1541" s="30"/>
      <c r="Q1541" s="30"/>
      <c r="R1541" s="30"/>
      <c r="S1541" s="30"/>
      <c r="T1541" s="30"/>
      <c r="U1541" s="30"/>
      <c r="V1541" s="30"/>
      <c r="W1541" s="30"/>
      <c r="X1541" s="32"/>
    </row>
    <row r="1542" spans="1:24" x14ac:dyDescent="0.2">
      <c r="A1542" s="34"/>
      <c r="B1542" s="34"/>
      <c r="C1542" s="34"/>
      <c r="D1542" s="30"/>
      <c r="E1542" s="30"/>
      <c r="F1542" s="30"/>
      <c r="G1542" s="30"/>
      <c r="H1542" s="30"/>
      <c r="I1542" s="30"/>
      <c r="J1542" s="30"/>
      <c r="K1542" s="30"/>
      <c r="L1542" s="30"/>
      <c r="M1542" s="30"/>
      <c r="N1542" s="30"/>
      <c r="O1542" s="30"/>
      <c r="P1542" s="30"/>
      <c r="Q1542" s="30"/>
      <c r="R1542" s="30"/>
      <c r="S1542" s="30"/>
      <c r="T1542" s="30"/>
      <c r="U1542" s="30"/>
      <c r="V1542" s="30"/>
      <c r="W1542" s="30"/>
      <c r="X1542" s="32"/>
    </row>
    <row r="1543" spans="1:24" x14ac:dyDescent="0.2">
      <c r="A1543" s="34"/>
      <c r="B1543" s="34"/>
      <c r="C1543" s="34"/>
      <c r="D1543" s="30"/>
      <c r="E1543" s="30"/>
      <c r="F1543" s="30"/>
      <c r="G1543" s="30"/>
      <c r="H1543" s="30"/>
      <c r="I1543" s="30"/>
      <c r="J1543" s="30"/>
      <c r="K1543" s="30"/>
      <c r="L1543" s="30"/>
      <c r="M1543" s="30"/>
      <c r="N1543" s="30"/>
      <c r="O1543" s="30"/>
      <c r="P1543" s="30"/>
      <c r="Q1543" s="30"/>
      <c r="R1543" s="30"/>
      <c r="S1543" s="30"/>
      <c r="T1543" s="30"/>
      <c r="U1543" s="30"/>
      <c r="V1543" s="30"/>
      <c r="W1543" s="30"/>
      <c r="X1543" s="32"/>
    </row>
    <row r="1544" spans="1:24" x14ac:dyDescent="0.2">
      <c r="A1544" s="34"/>
      <c r="B1544" s="34"/>
      <c r="C1544" s="34"/>
      <c r="D1544" s="30"/>
      <c r="E1544" s="30"/>
      <c r="F1544" s="30"/>
      <c r="G1544" s="30"/>
      <c r="H1544" s="30"/>
      <c r="I1544" s="30"/>
      <c r="J1544" s="30"/>
      <c r="K1544" s="30"/>
      <c r="L1544" s="30"/>
      <c r="M1544" s="30"/>
      <c r="N1544" s="30"/>
      <c r="O1544" s="30"/>
      <c r="P1544" s="30"/>
      <c r="Q1544" s="30"/>
      <c r="R1544" s="30"/>
      <c r="S1544" s="30"/>
      <c r="T1544" s="30"/>
      <c r="U1544" s="30"/>
      <c r="V1544" s="30"/>
      <c r="W1544" s="30"/>
      <c r="X1544" s="32"/>
    </row>
    <row r="1545" spans="1:24" x14ac:dyDescent="0.2">
      <c r="A1545" s="34"/>
      <c r="B1545" s="34"/>
      <c r="C1545" s="34"/>
      <c r="D1545" s="30"/>
      <c r="E1545" s="30"/>
      <c r="F1545" s="30"/>
      <c r="G1545" s="30"/>
      <c r="H1545" s="30"/>
      <c r="I1545" s="30"/>
      <c r="J1545" s="30"/>
      <c r="K1545" s="30"/>
      <c r="L1545" s="30"/>
      <c r="M1545" s="30"/>
      <c r="N1545" s="30"/>
      <c r="O1545" s="30"/>
      <c r="P1545" s="30"/>
      <c r="Q1545" s="30"/>
      <c r="R1545" s="30"/>
      <c r="S1545" s="30"/>
      <c r="T1545" s="30"/>
      <c r="U1545" s="30"/>
      <c r="V1545" s="30"/>
      <c r="W1545" s="30"/>
      <c r="X1545" s="32"/>
    </row>
    <row r="1546" spans="1:24" x14ac:dyDescent="0.2">
      <c r="A1546" s="34"/>
      <c r="B1546" s="34"/>
      <c r="C1546" s="34"/>
      <c r="D1546" s="30"/>
      <c r="E1546" s="30"/>
      <c r="F1546" s="30"/>
      <c r="G1546" s="30"/>
      <c r="H1546" s="30"/>
      <c r="I1546" s="30"/>
      <c r="J1546" s="30"/>
      <c r="K1546" s="30"/>
      <c r="L1546" s="30"/>
      <c r="M1546" s="30"/>
      <c r="N1546" s="30"/>
      <c r="O1546" s="30"/>
      <c r="P1546" s="30"/>
      <c r="Q1546" s="30"/>
      <c r="R1546" s="30"/>
      <c r="S1546" s="30"/>
      <c r="T1546" s="30"/>
      <c r="U1546" s="30"/>
      <c r="V1546" s="30"/>
      <c r="W1546" s="30"/>
      <c r="X1546" s="32"/>
    </row>
    <row r="1547" spans="1:24" x14ac:dyDescent="0.2">
      <c r="A1547" s="34"/>
      <c r="B1547" s="34"/>
      <c r="C1547" s="34"/>
      <c r="D1547" s="30"/>
      <c r="E1547" s="30"/>
      <c r="F1547" s="30"/>
      <c r="G1547" s="30"/>
      <c r="H1547" s="30"/>
      <c r="I1547" s="30"/>
      <c r="J1547" s="30"/>
      <c r="K1547" s="30"/>
      <c r="L1547" s="30"/>
      <c r="M1547" s="30"/>
      <c r="N1547" s="30"/>
      <c r="O1547" s="30"/>
      <c r="P1547" s="30"/>
      <c r="Q1547" s="30"/>
      <c r="R1547" s="30"/>
      <c r="S1547" s="30"/>
      <c r="T1547" s="30"/>
      <c r="U1547" s="30"/>
      <c r="V1547" s="30"/>
      <c r="W1547" s="30"/>
      <c r="X1547" s="32"/>
    </row>
    <row r="1548" spans="1:24" x14ac:dyDescent="0.2">
      <c r="A1548" s="34"/>
      <c r="B1548" s="34"/>
      <c r="C1548" s="34"/>
      <c r="D1548" s="30"/>
      <c r="E1548" s="30"/>
      <c r="F1548" s="30"/>
      <c r="G1548" s="30"/>
      <c r="H1548" s="30"/>
      <c r="I1548" s="30"/>
      <c r="J1548" s="30"/>
      <c r="K1548" s="30"/>
      <c r="L1548" s="30"/>
      <c r="M1548" s="30"/>
      <c r="N1548" s="30"/>
      <c r="O1548" s="30"/>
      <c r="P1548" s="30"/>
      <c r="Q1548" s="30"/>
      <c r="R1548" s="30"/>
      <c r="S1548" s="30"/>
      <c r="T1548" s="30"/>
      <c r="U1548" s="30"/>
      <c r="V1548" s="30"/>
      <c r="W1548" s="30"/>
      <c r="X1548" s="32"/>
    </row>
    <row r="1549" spans="1:24" x14ac:dyDescent="0.2">
      <c r="A1549" s="34"/>
      <c r="B1549" s="34"/>
      <c r="C1549" s="34"/>
      <c r="D1549" s="30"/>
      <c r="E1549" s="30"/>
      <c r="F1549" s="30"/>
      <c r="G1549" s="30"/>
      <c r="H1549" s="30"/>
      <c r="I1549" s="30"/>
      <c r="J1549" s="30"/>
      <c r="K1549" s="30"/>
      <c r="L1549" s="30"/>
      <c r="M1549" s="30"/>
      <c r="N1549" s="30"/>
      <c r="O1549" s="30"/>
      <c r="P1549" s="30"/>
      <c r="Q1549" s="30"/>
      <c r="R1549" s="30"/>
      <c r="S1549" s="30"/>
      <c r="T1549" s="30"/>
      <c r="U1549" s="30"/>
      <c r="V1549" s="30"/>
      <c r="W1549" s="30"/>
      <c r="X1549" s="32"/>
    </row>
    <row r="1550" spans="1:24" x14ac:dyDescent="0.2">
      <c r="A1550" s="34"/>
      <c r="B1550" s="34"/>
      <c r="C1550" s="34"/>
      <c r="D1550" s="30"/>
      <c r="E1550" s="30"/>
      <c r="F1550" s="30"/>
      <c r="G1550" s="30"/>
      <c r="H1550" s="30"/>
      <c r="I1550" s="30"/>
      <c r="J1550" s="30"/>
      <c r="K1550" s="30"/>
      <c r="L1550" s="30"/>
      <c r="M1550" s="30"/>
      <c r="N1550" s="30"/>
      <c r="O1550" s="30"/>
      <c r="P1550" s="30"/>
      <c r="Q1550" s="30"/>
      <c r="R1550" s="30"/>
      <c r="S1550" s="30"/>
      <c r="T1550" s="30"/>
      <c r="U1550" s="30"/>
      <c r="V1550" s="30"/>
      <c r="W1550" s="30"/>
      <c r="X1550" s="32"/>
    </row>
    <row r="1551" spans="1:24" x14ac:dyDescent="0.2">
      <c r="A1551" s="34"/>
      <c r="B1551" s="34"/>
      <c r="C1551" s="34"/>
      <c r="D1551" s="30"/>
      <c r="E1551" s="30"/>
      <c r="F1551" s="30"/>
      <c r="G1551" s="30"/>
      <c r="H1551" s="30"/>
      <c r="I1551" s="30"/>
      <c r="J1551" s="30"/>
      <c r="K1551" s="30"/>
      <c r="L1551" s="30"/>
      <c r="M1551" s="30"/>
      <c r="N1551" s="30"/>
      <c r="O1551" s="30"/>
      <c r="P1551" s="30"/>
      <c r="Q1551" s="30"/>
      <c r="R1551" s="30"/>
      <c r="S1551" s="30"/>
      <c r="T1551" s="30"/>
      <c r="U1551" s="30"/>
      <c r="V1551" s="30"/>
      <c r="W1551" s="30"/>
      <c r="X1551" s="32"/>
    </row>
    <row r="1552" spans="1:24" x14ac:dyDescent="0.2">
      <c r="A1552" s="34"/>
      <c r="B1552" s="34"/>
      <c r="C1552" s="34"/>
      <c r="D1552" s="30"/>
      <c r="E1552" s="30"/>
      <c r="F1552" s="30"/>
      <c r="G1552" s="30"/>
      <c r="H1552" s="30"/>
      <c r="I1552" s="30"/>
      <c r="J1552" s="30"/>
      <c r="K1552" s="30"/>
      <c r="L1552" s="30"/>
      <c r="M1552" s="30"/>
      <c r="N1552" s="30"/>
      <c r="O1552" s="30"/>
      <c r="P1552" s="30"/>
      <c r="Q1552" s="30"/>
      <c r="R1552" s="30"/>
      <c r="S1552" s="30"/>
      <c r="T1552" s="30"/>
      <c r="U1552" s="30"/>
      <c r="V1552" s="30"/>
      <c r="W1552" s="30"/>
      <c r="X1552" s="32"/>
    </row>
    <row r="1553" spans="1:24" x14ac:dyDescent="0.2">
      <c r="A1553" s="34"/>
      <c r="B1553" s="34"/>
      <c r="C1553" s="34"/>
      <c r="D1553" s="30"/>
      <c r="E1553" s="30"/>
      <c r="F1553" s="30"/>
      <c r="G1553" s="30"/>
      <c r="H1553" s="30"/>
      <c r="I1553" s="30"/>
      <c r="J1553" s="30"/>
      <c r="K1553" s="30"/>
      <c r="L1553" s="30"/>
      <c r="M1553" s="30"/>
      <c r="N1553" s="30"/>
      <c r="O1553" s="30"/>
      <c r="P1553" s="30"/>
      <c r="Q1553" s="30"/>
      <c r="R1553" s="30"/>
      <c r="S1553" s="30"/>
      <c r="T1553" s="30"/>
      <c r="U1553" s="30"/>
      <c r="V1553" s="30"/>
      <c r="W1553" s="30"/>
      <c r="X1553" s="32"/>
    </row>
    <row r="1554" spans="1:24" x14ac:dyDescent="0.2">
      <c r="A1554" s="34"/>
      <c r="B1554" s="34"/>
      <c r="C1554" s="34"/>
      <c r="D1554" s="30"/>
      <c r="E1554" s="30"/>
      <c r="F1554" s="30"/>
      <c r="G1554" s="30"/>
      <c r="H1554" s="30"/>
      <c r="I1554" s="30"/>
      <c r="J1554" s="30"/>
      <c r="K1554" s="30"/>
      <c r="L1554" s="30"/>
      <c r="M1554" s="30"/>
      <c r="N1554" s="30"/>
      <c r="O1554" s="30"/>
      <c r="P1554" s="30"/>
      <c r="Q1554" s="30"/>
      <c r="R1554" s="30"/>
      <c r="S1554" s="30"/>
      <c r="T1554" s="30"/>
      <c r="U1554" s="30"/>
      <c r="V1554" s="30"/>
      <c r="W1554" s="30"/>
      <c r="X1554" s="32"/>
    </row>
    <row r="1555" spans="1:24" x14ac:dyDescent="0.2">
      <c r="A1555" s="34"/>
      <c r="B1555" s="34"/>
      <c r="C1555" s="34"/>
      <c r="D1555" s="30"/>
      <c r="E1555" s="30"/>
      <c r="F1555" s="30"/>
      <c r="G1555" s="30"/>
      <c r="H1555" s="30"/>
      <c r="I1555" s="30"/>
      <c r="J1555" s="30"/>
      <c r="K1555" s="30"/>
      <c r="L1555" s="30"/>
      <c r="M1555" s="30"/>
      <c r="N1555" s="30"/>
      <c r="O1555" s="30"/>
      <c r="P1555" s="30"/>
      <c r="Q1555" s="30"/>
      <c r="R1555" s="30"/>
      <c r="S1555" s="30"/>
      <c r="T1555" s="30"/>
      <c r="U1555" s="30"/>
      <c r="V1555" s="30"/>
      <c r="W1555" s="30"/>
      <c r="X1555" s="32"/>
    </row>
    <row r="1556" spans="1:24" x14ac:dyDescent="0.2">
      <c r="A1556" s="34"/>
      <c r="B1556" s="34"/>
      <c r="C1556" s="34"/>
      <c r="D1556" s="30"/>
      <c r="E1556" s="30"/>
      <c r="F1556" s="30"/>
      <c r="G1556" s="30"/>
      <c r="H1556" s="30"/>
      <c r="I1556" s="30"/>
      <c r="J1556" s="30"/>
      <c r="K1556" s="30"/>
      <c r="L1556" s="30"/>
      <c r="M1556" s="30"/>
      <c r="N1556" s="30"/>
      <c r="O1556" s="30"/>
      <c r="P1556" s="30"/>
      <c r="Q1556" s="30"/>
      <c r="R1556" s="30"/>
      <c r="S1556" s="30"/>
      <c r="T1556" s="30"/>
      <c r="U1556" s="30"/>
      <c r="V1556" s="30"/>
      <c r="W1556" s="30"/>
      <c r="X1556" s="32"/>
    </row>
    <row r="1557" spans="1:24" x14ac:dyDescent="0.2">
      <c r="A1557" s="34"/>
      <c r="B1557" s="34"/>
      <c r="C1557" s="34"/>
      <c r="D1557" s="30"/>
      <c r="E1557" s="30"/>
      <c r="F1557" s="30"/>
      <c r="G1557" s="30"/>
      <c r="H1557" s="30"/>
      <c r="I1557" s="30"/>
      <c r="J1557" s="30"/>
      <c r="K1557" s="30"/>
      <c r="L1557" s="30"/>
      <c r="M1557" s="30"/>
      <c r="N1557" s="30"/>
      <c r="O1557" s="30"/>
      <c r="P1557" s="30"/>
      <c r="Q1557" s="30"/>
      <c r="R1557" s="30"/>
      <c r="S1557" s="30"/>
      <c r="T1557" s="30"/>
      <c r="U1557" s="30"/>
      <c r="V1557" s="30"/>
      <c r="W1557" s="30"/>
      <c r="X1557" s="32"/>
    </row>
    <row r="1558" spans="1:24" x14ac:dyDescent="0.2">
      <c r="A1558" s="34"/>
      <c r="B1558" s="34"/>
      <c r="C1558" s="34"/>
      <c r="D1558" s="30"/>
      <c r="E1558" s="30"/>
      <c r="F1558" s="30"/>
      <c r="G1558" s="30"/>
      <c r="H1558" s="30"/>
      <c r="I1558" s="30"/>
      <c r="J1558" s="30"/>
      <c r="K1558" s="30"/>
      <c r="L1558" s="30"/>
      <c r="M1558" s="30"/>
      <c r="N1558" s="30"/>
      <c r="O1558" s="30"/>
      <c r="P1558" s="30"/>
      <c r="Q1558" s="30"/>
      <c r="R1558" s="30"/>
      <c r="S1558" s="30"/>
      <c r="T1558" s="30"/>
      <c r="U1558" s="30"/>
      <c r="V1558" s="30"/>
      <c r="W1558" s="30"/>
      <c r="X1558" s="32"/>
    </row>
    <row r="1559" spans="1:24" x14ac:dyDescent="0.2">
      <c r="A1559" s="34"/>
      <c r="B1559" s="34"/>
      <c r="C1559" s="34"/>
      <c r="D1559" s="30"/>
      <c r="E1559" s="30"/>
      <c r="F1559" s="30"/>
      <c r="G1559" s="30"/>
      <c r="H1559" s="30"/>
      <c r="I1559" s="30"/>
      <c r="J1559" s="30"/>
      <c r="K1559" s="30"/>
      <c r="L1559" s="30"/>
      <c r="M1559" s="30"/>
      <c r="N1559" s="30"/>
      <c r="O1559" s="30"/>
      <c r="P1559" s="30"/>
      <c r="Q1559" s="30"/>
      <c r="R1559" s="30"/>
      <c r="S1559" s="30"/>
      <c r="T1559" s="30"/>
      <c r="U1559" s="30"/>
      <c r="V1559" s="30"/>
      <c r="W1559" s="30"/>
      <c r="X1559" s="32"/>
    </row>
    <row r="1560" spans="1:24" x14ac:dyDescent="0.2">
      <c r="A1560" s="34"/>
      <c r="B1560" s="34"/>
      <c r="C1560" s="34"/>
      <c r="D1560" s="30"/>
      <c r="E1560" s="30"/>
      <c r="F1560" s="30"/>
      <c r="G1560" s="30"/>
      <c r="H1560" s="30"/>
      <c r="I1560" s="30"/>
      <c r="J1560" s="30"/>
      <c r="K1560" s="30"/>
      <c r="L1560" s="30"/>
      <c r="M1560" s="30"/>
      <c r="N1560" s="30"/>
      <c r="O1560" s="30"/>
      <c r="P1560" s="30"/>
      <c r="Q1560" s="30"/>
      <c r="R1560" s="30"/>
      <c r="S1560" s="30"/>
      <c r="T1560" s="30"/>
      <c r="U1560" s="30"/>
      <c r="V1560" s="30"/>
      <c r="W1560" s="30"/>
      <c r="X1560" s="32"/>
    </row>
    <row r="1561" spans="1:24" x14ac:dyDescent="0.2">
      <c r="A1561" s="34"/>
      <c r="B1561" s="34"/>
      <c r="C1561" s="34"/>
      <c r="D1561" s="30"/>
      <c r="E1561" s="30"/>
      <c r="F1561" s="30"/>
      <c r="G1561" s="30"/>
      <c r="H1561" s="30"/>
      <c r="I1561" s="30"/>
      <c r="J1561" s="30"/>
      <c r="K1561" s="30"/>
      <c r="L1561" s="30"/>
      <c r="M1561" s="30"/>
      <c r="N1561" s="30"/>
      <c r="O1561" s="30"/>
      <c r="P1561" s="30"/>
      <c r="Q1561" s="30"/>
      <c r="R1561" s="30"/>
      <c r="S1561" s="30"/>
      <c r="T1561" s="30"/>
      <c r="U1561" s="30"/>
      <c r="V1561" s="30"/>
      <c r="W1561" s="30"/>
      <c r="X1561" s="32"/>
    </row>
    <row r="1562" spans="1:24" x14ac:dyDescent="0.2">
      <c r="A1562" s="34"/>
      <c r="B1562" s="34"/>
      <c r="C1562" s="34"/>
      <c r="D1562" s="30"/>
      <c r="E1562" s="30"/>
      <c r="F1562" s="30"/>
      <c r="G1562" s="30"/>
      <c r="H1562" s="30"/>
      <c r="I1562" s="30"/>
      <c r="J1562" s="30"/>
      <c r="K1562" s="30"/>
      <c r="L1562" s="30"/>
      <c r="M1562" s="30"/>
      <c r="N1562" s="30"/>
      <c r="O1562" s="30"/>
      <c r="P1562" s="30"/>
      <c r="Q1562" s="30"/>
      <c r="R1562" s="30"/>
      <c r="S1562" s="30"/>
      <c r="T1562" s="30"/>
      <c r="U1562" s="30"/>
      <c r="V1562" s="30"/>
      <c r="W1562" s="30"/>
      <c r="X1562" s="32"/>
    </row>
    <row r="1563" spans="1:24" x14ac:dyDescent="0.2">
      <c r="A1563" s="34"/>
      <c r="B1563" s="34"/>
      <c r="C1563" s="34"/>
      <c r="D1563" s="30"/>
      <c r="E1563" s="30"/>
      <c r="F1563" s="30"/>
      <c r="G1563" s="30"/>
      <c r="H1563" s="30"/>
      <c r="I1563" s="30"/>
      <c r="J1563" s="30"/>
      <c r="K1563" s="30"/>
      <c r="L1563" s="30"/>
      <c r="M1563" s="30"/>
      <c r="N1563" s="30"/>
      <c r="O1563" s="30"/>
      <c r="P1563" s="30"/>
      <c r="Q1563" s="30"/>
      <c r="R1563" s="30"/>
      <c r="S1563" s="30"/>
      <c r="T1563" s="30"/>
      <c r="U1563" s="30"/>
      <c r="V1563" s="30"/>
      <c r="W1563" s="30"/>
      <c r="X1563" s="32"/>
    </row>
    <row r="1564" spans="1:24" x14ac:dyDescent="0.2">
      <c r="A1564" s="34"/>
      <c r="B1564" s="34"/>
      <c r="C1564" s="34"/>
      <c r="D1564" s="30"/>
      <c r="E1564" s="30"/>
      <c r="F1564" s="30"/>
      <c r="G1564" s="30"/>
      <c r="H1564" s="30"/>
      <c r="I1564" s="30"/>
      <c r="J1564" s="30"/>
      <c r="K1564" s="30"/>
      <c r="L1564" s="30"/>
      <c r="M1564" s="30"/>
      <c r="N1564" s="30"/>
      <c r="O1564" s="30"/>
      <c r="P1564" s="30"/>
      <c r="Q1564" s="30"/>
      <c r="R1564" s="30"/>
      <c r="S1564" s="30"/>
      <c r="T1564" s="30"/>
      <c r="U1564" s="30"/>
      <c r="V1564" s="30"/>
      <c r="W1564" s="30"/>
      <c r="X1564" s="32"/>
    </row>
    <row r="1565" spans="1:24" x14ac:dyDescent="0.2">
      <c r="A1565" s="34"/>
      <c r="B1565" s="34"/>
      <c r="C1565" s="34"/>
      <c r="D1565" s="30"/>
      <c r="E1565" s="30"/>
      <c r="F1565" s="30"/>
      <c r="G1565" s="30"/>
      <c r="H1565" s="30"/>
      <c r="I1565" s="30"/>
      <c r="J1565" s="30"/>
      <c r="K1565" s="30"/>
      <c r="L1565" s="30"/>
      <c r="M1565" s="30"/>
      <c r="N1565" s="30"/>
      <c r="O1565" s="30"/>
      <c r="P1565" s="30"/>
      <c r="Q1565" s="30"/>
      <c r="R1565" s="30"/>
      <c r="S1565" s="30"/>
      <c r="T1565" s="30"/>
      <c r="U1565" s="30"/>
      <c r="V1565" s="30"/>
      <c r="W1565" s="30"/>
      <c r="X1565" s="32"/>
    </row>
    <row r="1566" spans="1:24" x14ac:dyDescent="0.2">
      <c r="A1566" s="34"/>
      <c r="B1566" s="34"/>
      <c r="C1566" s="34"/>
      <c r="D1566" s="30"/>
      <c r="E1566" s="30"/>
      <c r="F1566" s="30"/>
      <c r="G1566" s="30"/>
      <c r="H1566" s="30"/>
      <c r="I1566" s="30"/>
      <c r="J1566" s="30"/>
      <c r="K1566" s="30"/>
      <c r="L1566" s="30"/>
      <c r="M1566" s="30"/>
      <c r="N1566" s="30"/>
      <c r="O1566" s="30"/>
      <c r="P1566" s="30"/>
      <c r="Q1566" s="30"/>
      <c r="R1566" s="30"/>
      <c r="S1566" s="30"/>
      <c r="T1566" s="30"/>
      <c r="U1566" s="30"/>
      <c r="V1566" s="30"/>
      <c r="W1566" s="30"/>
      <c r="X1566" s="32"/>
    </row>
    <row r="1567" spans="1:24" x14ac:dyDescent="0.2">
      <c r="A1567" s="34"/>
      <c r="B1567" s="34"/>
      <c r="C1567" s="34"/>
      <c r="D1567" s="30"/>
      <c r="E1567" s="30"/>
      <c r="F1567" s="30"/>
      <c r="G1567" s="30"/>
      <c r="H1567" s="30"/>
      <c r="I1567" s="30"/>
      <c r="J1567" s="30"/>
      <c r="K1567" s="30"/>
      <c r="L1567" s="30"/>
      <c r="M1567" s="30"/>
      <c r="N1567" s="30"/>
      <c r="O1567" s="30"/>
      <c r="P1567" s="30"/>
      <c r="Q1567" s="30"/>
      <c r="R1567" s="30"/>
      <c r="S1567" s="30"/>
      <c r="T1567" s="30"/>
      <c r="U1567" s="30"/>
      <c r="V1567" s="30"/>
      <c r="W1567" s="30"/>
      <c r="X1567" s="32"/>
    </row>
    <row r="1568" spans="1:24" x14ac:dyDescent="0.2">
      <c r="A1568" s="34"/>
      <c r="B1568" s="34"/>
      <c r="C1568" s="34"/>
      <c r="D1568" s="30"/>
      <c r="E1568" s="30"/>
      <c r="F1568" s="30"/>
      <c r="G1568" s="30"/>
      <c r="H1568" s="30"/>
      <c r="I1568" s="30"/>
      <c r="J1568" s="30"/>
      <c r="K1568" s="30"/>
      <c r="L1568" s="30"/>
      <c r="M1568" s="30"/>
      <c r="N1568" s="30"/>
      <c r="O1568" s="30"/>
      <c r="P1568" s="30"/>
      <c r="Q1568" s="30"/>
      <c r="R1568" s="30"/>
      <c r="S1568" s="30"/>
      <c r="T1568" s="30"/>
      <c r="U1568" s="30"/>
      <c r="V1568" s="30"/>
      <c r="W1568" s="30"/>
      <c r="X1568" s="32"/>
    </row>
    <row r="1569" spans="1:24" x14ac:dyDescent="0.2">
      <c r="A1569" s="34"/>
      <c r="B1569" s="34"/>
      <c r="C1569" s="34"/>
      <c r="D1569" s="30"/>
      <c r="E1569" s="30"/>
      <c r="F1569" s="30"/>
      <c r="G1569" s="30"/>
      <c r="H1569" s="30"/>
      <c r="I1569" s="30"/>
      <c r="J1569" s="30"/>
      <c r="K1569" s="30"/>
      <c r="L1569" s="30"/>
      <c r="M1569" s="30"/>
      <c r="N1569" s="30"/>
      <c r="O1569" s="30"/>
      <c r="P1569" s="30"/>
      <c r="Q1569" s="30"/>
      <c r="R1569" s="30"/>
      <c r="S1569" s="30"/>
      <c r="T1569" s="30"/>
      <c r="U1569" s="30"/>
      <c r="V1569" s="30"/>
      <c r="W1569" s="30"/>
      <c r="X1569" s="32"/>
    </row>
    <row r="1570" spans="1:24" x14ac:dyDescent="0.2">
      <c r="A1570" s="34"/>
      <c r="B1570" s="34"/>
      <c r="C1570" s="34"/>
      <c r="D1570" s="30"/>
      <c r="E1570" s="30"/>
      <c r="F1570" s="30"/>
      <c r="G1570" s="30"/>
      <c r="H1570" s="30"/>
      <c r="I1570" s="30"/>
      <c r="J1570" s="30"/>
      <c r="K1570" s="30"/>
      <c r="L1570" s="30"/>
      <c r="M1570" s="30"/>
      <c r="N1570" s="30"/>
      <c r="O1570" s="30"/>
      <c r="P1570" s="30"/>
      <c r="Q1570" s="30"/>
      <c r="R1570" s="30"/>
      <c r="S1570" s="30"/>
      <c r="T1570" s="30"/>
      <c r="U1570" s="30"/>
      <c r="V1570" s="30"/>
      <c r="W1570" s="30"/>
      <c r="X1570" s="32"/>
    </row>
    <row r="1571" spans="1:24" x14ac:dyDescent="0.2">
      <c r="A1571" s="34"/>
      <c r="B1571" s="34"/>
      <c r="C1571" s="34"/>
      <c r="D1571" s="30"/>
      <c r="E1571" s="30"/>
      <c r="F1571" s="30"/>
      <c r="G1571" s="30"/>
      <c r="H1571" s="30"/>
      <c r="I1571" s="30"/>
      <c r="J1571" s="30"/>
      <c r="K1571" s="30"/>
      <c r="L1571" s="30"/>
      <c r="M1571" s="30"/>
      <c r="N1571" s="30"/>
      <c r="O1571" s="30"/>
      <c r="P1571" s="30"/>
      <c r="Q1571" s="30"/>
      <c r="R1571" s="30"/>
      <c r="S1571" s="30"/>
      <c r="T1571" s="30"/>
      <c r="U1571" s="30"/>
      <c r="V1571" s="30"/>
      <c r="W1571" s="30"/>
      <c r="X1571" s="32"/>
    </row>
    <row r="1572" spans="1:24" x14ac:dyDescent="0.2">
      <c r="A1572" s="34"/>
      <c r="B1572" s="34"/>
      <c r="C1572" s="34"/>
      <c r="D1572" s="30"/>
      <c r="E1572" s="30"/>
      <c r="F1572" s="30"/>
      <c r="G1572" s="30"/>
      <c r="H1572" s="30"/>
      <c r="I1572" s="30"/>
      <c r="J1572" s="30"/>
      <c r="K1572" s="30"/>
      <c r="L1572" s="30"/>
      <c r="M1572" s="30"/>
      <c r="N1572" s="30"/>
      <c r="O1572" s="30"/>
      <c r="P1572" s="30"/>
      <c r="Q1572" s="30"/>
      <c r="R1572" s="30"/>
      <c r="S1572" s="30"/>
      <c r="T1572" s="30"/>
      <c r="U1572" s="30"/>
      <c r="V1572" s="30"/>
      <c r="W1572" s="30"/>
      <c r="X1572" s="32"/>
    </row>
    <row r="1573" spans="1:24" x14ac:dyDescent="0.2">
      <c r="A1573" s="34"/>
      <c r="B1573" s="34"/>
      <c r="C1573" s="34"/>
      <c r="D1573" s="30"/>
      <c r="E1573" s="30"/>
      <c r="F1573" s="30"/>
      <c r="G1573" s="30"/>
      <c r="H1573" s="30"/>
      <c r="I1573" s="30"/>
      <c r="J1573" s="30"/>
      <c r="K1573" s="30"/>
      <c r="L1573" s="30"/>
      <c r="M1573" s="30"/>
      <c r="N1573" s="30"/>
      <c r="O1573" s="30"/>
      <c r="P1573" s="30"/>
      <c r="Q1573" s="30"/>
      <c r="R1573" s="30"/>
      <c r="S1573" s="30"/>
      <c r="T1573" s="30"/>
      <c r="U1573" s="30"/>
      <c r="V1573" s="30"/>
      <c r="W1573" s="30"/>
      <c r="X1573" s="32"/>
    </row>
    <row r="1574" spans="1:24" x14ac:dyDescent="0.2">
      <c r="A1574" s="34"/>
      <c r="B1574" s="34"/>
      <c r="C1574" s="34"/>
      <c r="D1574" s="30"/>
      <c r="E1574" s="30"/>
      <c r="F1574" s="30"/>
      <c r="G1574" s="30"/>
      <c r="H1574" s="30"/>
      <c r="I1574" s="30"/>
      <c r="J1574" s="30"/>
      <c r="K1574" s="30"/>
      <c r="L1574" s="30"/>
      <c r="M1574" s="30"/>
      <c r="N1574" s="30"/>
      <c r="O1574" s="30"/>
      <c r="P1574" s="30"/>
      <c r="Q1574" s="30"/>
      <c r="R1574" s="30"/>
      <c r="S1574" s="30"/>
      <c r="T1574" s="30"/>
      <c r="U1574" s="30"/>
      <c r="V1574" s="30"/>
      <c r="W1574" s="30"/>
      <c r="X1574" s="32"/>
    </row>
    <row r="1575" spans="1:24" x14ac:dyDescent="0.2">
      <c r="A1575" s="34"/>
      <c r="B1575" s="34"/>
      <c r="C1575" s="34"/>
      <c r="D1575" s="30"/>
      <c r="E1575" s="30"/>
      <c r="F1575" s="30"/>
      <c r="G1575" s="30"/>
      <c r="H1575" s="30"/>
      <c r="I1575" s="30"/>
      <c r="J1575" s="30"/>
      <c r="K1575" s="30"/>
      <c r="L1575" s="30"/>
      <c r="M1575" s="30"/>
      <c r="N1575" s="30"/>
      <c r="O1575" s="30"/>
      <c r="P1575" s="30"/>
      <c r="Q1575" s="30"/>
      <c r="R1575" s="30"/>
      <c r="S1575" s="30"/>
      <c r="T1575" s="30"/>
      <c r="U1575" s="30"/>
      <c r="V1575" s="30"/>
      <c r="W1575" s="30"/>
      <c r="X1575" s="32"/>
    </row>
    <row r="1576" spans="1:24" x14ac:dyDescent="0.2">
      <c r="A1576" s="34"/>
      <c r="B1576" s="34"/>
      <c r="C1576" s="34"/>
      <c r="D1576" s="30"/>
      <c r="E1576" s="30"/>
      <c r="F1576" s="30"/>
      <c r="G1576" s="30"/>
      <c r="H1576" s="30"/>
      <c r="I1576" s="30"/>
      <c r="J1576" s="30"/>
      <c r="K1576" s="30"/>
      <c r="L1576" s="30"/>
      <c r="M1576" s="30"/>
      <c r="N1576" s="30"/>
      <c r="O1576" s="30"/>
      <c r="P1576" s="30"/>
      <c r="Q1576" s="30"/>
      <c r="R1576" s="30"/>
      <c r="S1576" s="30"/>
      <c r="T1576" s="30"/>
      <c r="U1576" s="30"/>
      <c r="V1576" s="30"/>
      <c r="W1576" s="30"/>
      <c r="X1576" s="32"/>
    </row>
    <row r="1577" spans="1:24" x14ac:dyDescent="0.2">
      <c r="A1577" s="34"/>
      <c r="B1577" s="34"/>
      <c r="C1577" s="34"/>
      <c r="D1577" s="30"/>
      <c r="E1577" s="30"/>
      <c r="F1577" s="30"/>
      <c r="G1577" s="30"/>
      <c r="H1577" s="30"/>
      <c r="I1577" s="30"/>
      <c r="J1577" s="30"/>
      <c r="K1577" s="30"/>
      <c r="L1577" s="30"/>
      <c r="M1577" s="30"/>
      <c r="N1577" s="30"/>
      <c r="O1577" s="30"/>
      <c r="P1577" s="30"/>
      <c r="Q1577" s="30"/>
      <c r="R1577" s="30"/>
      <c r="S1577" s="30"/>
      <c r="T1577" s="30"/>
      <c r="U1577" s="30"/>
      <c r="V1577" s="30"/>
      <c r="W1577" s="30"/>
      <c r="X1577" s="32"/>
    </row>
    <row r="1578" spans="1:24" x14ac:dyDescent="0.2">
      <c r="A1578" s="34"/>
      <c r="B1578" s="34"/>
      <c r="C1578" s="34"/>
      <c r="D1578" s="30"/>
      <c r="E1578" s="30"/>
      <c r="F1578" s="30"/>
      <c r="G1578" s="30"/>
      <c r="H1578" s="30"/>
      <c r="I1578" s="30"/>
      <c r="J1578" s="30"/>
      <c r="K1578" s="30"/>
      <c r="L1578" s="30"/>
      <c r="M1578" s="30"/>
      <c r="N1578" s="30"/>
      <c r="O1578" s="30"/>
      <c r="P1578" s="30"/>
      <c r="Q1578" s="30"/>
      <c r="R1578" s="30"/>
      <c r="S1578" s="30"/>
      <c r="T1578" s="30"/>
      <c r="U1578" s="30"/>
      <c r="V1578" s="30"/>
      <c r="W1578" s="30"/>
      <c r="X1578" s="32"/>
    </row>
    <row r="1579" spans="1:24" x14ac:dyDescent="0.2">
      <c r="A1579" s="34"/>
      <c r="B1579" s="34"/>
      <c r="C1579" s="34"/>
      <c r="D1579" s="30"/>
      <c r="E1579" s="30"/>
      <c r="F1579" s="30"/>
      <c r="G1579" s="30"/>
      <c r="H1579" s="30"/>
      <c r="I1579" s="30"/>
      <c r="J1579" s="30"/>
      <c r="K1579" s="30"/>
      <c r="L1579" s="30"/>
      <c r="M1579" s="30"/>
      <c r="N1579" s="30"/>
      <c r="O1579" s="30"/>
      <c r="P1579" s="30"/>
      <c r="Q1579" s="30"/>
      <c r="R1579" s="30"/>
      <c r="S1579" s="30"/>
      <c r="T1579" s="30"/>
      <c r="U1579" s="30"/>
      <c r="V1579" s="30"/>
      <c r="W1579" s="30"/>
      <c r="X1579" s="32"/>
    </row>
    <row r="1580" spans="1:24" x14ac:dyDescent="0.2">
      <c r="A1580" s="34"/>
      <c r="B1580" s="34"/>
      <c r="C1580" s="34"/>
      <c r="D1580" s="30"/>
      <c r="E1580" s="30"/>
      <c r="F1580" s="30"/>
      <c r="G1580" s="30"/>
      <c r="H1580" s="30"/>
      <c r="I1580" s="30"/>
      <c r="J1580" s="30"/>
      <c r="K1580" s="30"/>
      <c r="L1580" s="30"/>
      <c r="M1580" s="30"/>
      <c r="N1580" s="30"/>
      <c r="O1580" s="30"/>
      <c r="P1580" s="30"/>
      <c r="Q1580" s="30"/>
      <c r="R1580" s="30"/>
      <c r="S1580" s="30"/>
      <c r="T1580" s="30"/>
      <c r="U1580" s="30"/>
      <c r="V1580" s="30"/>
      <c r="W1580" s="30"/>
      <c r="X1580" s="32"/>
    </row>
    <row r="1581" spans="1:24" x14ac:dyDescent="0.2">
      <c r="A1581" s="34"/>
      <c r="B1581" s="34"/>
      <c r="C1581" s="34"/>
      <c r="D1581" s="30"/>
      <c r="E1581" s="30"/>
      <c r="F1581" s="30"/>
      <c r="G1581" s="30"/>
      <c r="H1581" s="30"/>
      <c r="I1581" s="30"/>
      <c r="J1581" s="30"/>
      <c r="K1581" s="30"/>
      <c r="L1581" s="30"/>
      <c r="M1581" s="30"/>
      <c r="N1581" s="30"/>
      <c r="O1581" s="30"/>
      <c r="P1581" s="30"/>
      <c r="Q1581" s="30"/>
      <c r="R1581" s="30"/>
      <c r="S1581" s="30"/>
      <c r="T1581" s="30"/>
      <c r="U1581" s="30"/>
      <c r="V1581" s="30"/>
      <c r="W1581" s="30"/>
      <c r="X1581" s="32"/>
    </row>
    <row r="1582" spans="1:24" x14ac:dyDescent="0.2">
      <c r="A1582" s="34"/>
      <c r="B1582" s="34"/>
      <c r="C1582" s="34"/>
      <c r="D1582" s="30"/>
      <c r="E1582" s="30"/>
      <c r="F1582" s="30"/>
      <c r="G1582" s="30"/>
      <c r="H1582" s="30"/>
      <c r="I1582" s="30"/>
      <c r="J1582" s="30"/>
      <c r="K1582" s="30"/>
      <c r="L1582" s="30"/>
      <c r="M1582" s="30"/>
      <c r="N1582" s="30"/>
      <c r="O1582" s="30"/>
      <c r="P1582" s="30"/>
      <c r="Q1582" s="30"/>
      <c r="R1582" s="30"/>
      <c r="S1582" s="30"/>
      <c r="T1582" s="30"/>
      <c r="U1582" s="30"/>
      <c r="V1582" s="30"/>
      <c r="W1582" s="30"/>
      <c r="X1582" s="32"/>
    </row>
    <row r="1583" spans="1:24" x14ac:dyDescent="0.2">
      <c r="A1583" s="34"/>
      <c r="B1583" s="34"/>
      <c r="C1583" s="34"/>
      <c r="D1583" s="30"/>
      <c r="E1583" s="30"/>
      <c r="F1583" s="30"/>
      <c r="G1583" s="30"/>
      <c r="H1583" s="30"/>
      <c r="I1583" s="30"/>
      <c r="J1583" s="30"/>
      <c r="K1583" s="30"/>
      <c r="L1583" s="30"/>
      <c r="M1583" s="30"/>
      <c r="N1583" s="30"/>
      <c r="O1583" s="30"/>
      <c r="P1583" s="30"/>
      <c r="Q1583" s="30"/>
      <c r="R1583" s="30"/>
      <c r="S1583" s="30"/>
      <c r="T1583" s="30"/>
      <c r="U1583" s="30"/>
      <c r="V1583" s="30"/>
      <c r="W1583" s="30"/>
      <c r="X1583" s="32"/>
    </row>
    <row r="1584" spans="1:24" x14ac:dyDescent="0.2">
      <c r="A1584" s="34"/>
      <c r="B1584" s="34"/>
      <c r="C1584" s="34"/>
      <c r="D1584" s="30"/>
      <c r="E1584" s="30"/>
      <c r="F1584" s="30"/>
      <c r="G1584" s="30"/>
      <c r="H1584" s="30"/>
      <c r="I1584" s="30"/>
      <c r="J1584" s="30"/>
      <c r="K1584" s="30"/>
      <c r="L1584" s="30"/>
      <c r="M1584" s="30"/>
      <c r="N1584" s="30"/>
      <c r="O1584" s="30"/>
      <c r="P1584" s="30"/>
      <c r="Q1584" s="30"/>
      <c r="R1584" s="30"/>
      <c r="S1584" s="30"/>
      <c r="T1584" s="30"/>
      <c r="U1584" s="30"/>
      <c r="V1584" s="30"/>
      <c r="W1584" s="30"/>
      <c r="X1584" s="32"/>
    </row>
    <row r="1585" spans="1:24" x14ac:dyDescent="0.2">
      <c r="A1585" s="34"/>
      <c r="B1585" s="34"/>
      <c r="C1585" s="34"/>
      <c r="D1585" s="30"/>
      <c r="E1585" s="30"/>
      <c r="F1585" s="30"/>
      <c r="G1585" s="30"/>
      <c r="H1585" s="30"/>
      <c r="I1585" s="30"/>
      <c r="J1585" s="30"/>
      <c r="K1585" s="30"/>
      <c r="L1585" s="30"/>
      <c r="M1585" s="30"/>
      <c r="N1585" s="30"/>
      <c r="O1585" s="30"/>
      <c r="P1585" s="30"/>
      <c r="Q1585" s="30"/>
      <c r="R1585" s="30"/>
      <c r="S1585" s="30"/>
      <c r="T1585" s="30"/>
      <c r="U1585" s="30"/>
      <c r="V1585" s="30"/>
      <c r="W1585" s="30"/>
      <c r="X1585" s="32"/>
    </row>
    <row r="1586" spans="1:24" x14ac:dyDescent="0.2">
      <c r="A1586" s="34"/>
      <c r="B1586" s="34"/>
      <c r="C1586" s="34"/>
      <c r="D1586" s="30"/>
      <c r="E1586" s="30"/>
      <c r="F1586" s="30"/>
      <c r="G1586" s="30"/>
      <c r="H1586" s="30"/>
      <c r="I1586" s="30"/>
      <c r="J1586" s="30"/>
      <c r="K1586" s="30"/>
      <c r="L1586" s="30"/>
      <c r="M1586" s="30"/>
      <c r="N1586" s="30"/>
      <c r="O1586" s="30"/>
      <c r="P1586" s="30"/>
      <c r="Q1586" s="30"/>
      <c r="R1586" s="30"/>
      <c r="S1586" s="30"/>
      <c r="T1586" s="30"/>
      <c r="U1586" s="30"/>
      <c r="V1586" s="30"/>
      <c r="W1586" s="30"/>
      <c r="X1586" s="32"/>
    </row>
    <row r="1587" spans="1:24" x14ac:dyDescent="0.2">
      <c r="A1587" s="34"/>
      <c r="B1587" s="34"/>
      <c r="C1587" s="34"/>
      <c r="D1587" s="30"/>
      <c r="E1587" s="30"/>
      <c r="F1587" s="30"/>
      <c r="G1587" s="30"/>
      <c r="H1587" s="30"/>
      <c r="I1587" s="30"/>
      <c r="J1587" s="30"/>
      <c r="K1587" s="30"/>
      <c r="L1587" s="30"/>
      <c r="M1587" s="30"/>
      <c r="N1587" s="30"/>
      <c r="O1587" s="30"/>
      <c r="P1587" s="30"/>
      <c r="Q1587" s="30"/>
      <c r="R1587" s="30"/>
      <c r="S1587" s="30"/>
      <c r="T1587" s="30"/>
      <c r="U1587" s="30"/>
      <c r="V1587" s="30"/>
      <c r="W1587" s="30"/>
      <c r="X1587" s="32"/>
    </row>
    <row r="1588" spans="1:24" x14ac:dyDescent="0.2">
      <c r="A1588" s="34"/>
      <c r="B1588" s="34"/>
      <c r="C1588" s="34"/>
      <c r="D1588" s="30"/>
      <c r="E1588" s="30"/>
      <c r="F1588" s="30"/>
      <c r="G1588" s="30"/>
      <c r="H1588" s="30"/>
      <c r="I1588" s="30"/>
      <c r="J1588" s="30"/>
      <c r="K1588" s="30"/>
      <c r="L1588" s="30"/>
      <c r="M1588" s="30"/>
      <c r="N1588" s="30"/>
      <c r="O1588" s="30"/>
      <c r="P1588" s="30"/>
      <c r="Q1588" s="30"/>
      <c r="R1588" s="30"/>
      <c r="S1588" s="30"/>
      <c r="T1588" s="30"/>
      <c r="U1588" s="30"/>
      <c r="V1588" s="30"/>
      <c r="W1588" s="30"/>
      <c r="X1588" s="32"/>
    </row>
    <row r="1589" spans="1:24" x14ac:dyDescent="0.2">
      <c r="A1589" s="34"/>
      <c r="B1589" s="34"/>
      <c r="C1589" s="34"/>
      <c r="D1589" s="30"/>
      <c r="E1589" s="30"/>
      <c r="F1589" s="30"/>
      <c r="G1589" s="30"/>
      <c r="H1589" s="30"/>
      <c r="I1589" s="30"/>
      <c r="J1589" s="30"/>
      <c r="K1589" s="30"/>
      <c r="L1589" s="30"/>
      <c r="M1589" s="30"/>
      <c r="N1589" s="30"/>
      <c r="O1589" s="30"/>
      <c r="P1589" s="30"/>
      <c r="Q1589" s="30"/>
      <c r="R1589" s="30"/>
      <c r="S1589" s="30"/>
      <c r="T1589" s="30"/>
      <c r="U1589" s="30"/>
      <c r="V1589" s="30"/>
      <c r="W1589" s="30"/>
      <c r="X1589" s="32"/>
    </row>
    <row r="1590" spans="1:24" x14ac:dyDescent="0.2">
      <c r="A1590" s="34"/>
      <c r="B1590" s="34"/>
      <c r="C1590" s="34"/>
      <c r="D1590" s="30"/>
      <c r="E1590" s="30"/>
      <c r="F1590" s="30"/>
      <c r="G1590" s="30"/>
      <c r="H1590" s="30"/>
      <c r="I1590" s="30"/>
      <c r="J1590" s="30"/>
      <c r="K1590" s="30"/>
      <c r="L1590" s="30"/>
      <c r="M1590" s="30"/>
      <c r="N1590" s="30"/>
      <c r="O1590" s="30"/>
      <c r="P1590" s="30"/>
      <c r="Q1590" s="30"/>
      <c r="R1590" s="30"/>
      <c r="S1590" s="30"/>
      <c r="T1590" s="30"/>
      <c r="U1590" s="30"/>
      <c r="V1590" s="30"/>
      <c r="W1590" s="30"/>
      <c r="X1590" s="32"/>
    </row>
    <row r="1591" spans="1:24" x14ac:dyDescent="0.2">
      <c r="A1591" s="34"/>
      <c r="B1591" s="34"/>
      <c r="C1591" s="34"/>
      <c r="D1591" s="30"/>
      <c r="E1591" s="30"/>
      <c r="F1591" s="30"/>
      <c r="G1591" s="30"/>
      <c r="H1591" s="30"/>
      <c r="I1591" s="30"/>
      <c r="J1591" s="30"/>
      <c r="K1591" s="30"/>
      <c r="L1591" s="30"/>
      <c r="M1591" s="30"/>
      <c r="N1591" s="30"/>
      <c r="O1591" s="30"/>
      <c r="P1591" s="30"/>
      <c r="Q1591" s="30"/>
      <c r="R1591" s="30"/>
      <c r="S1591" s="30"/>
      <c r="T1591" s="30"/>
      <c r="U1591" s="30"/>
      <c r="V1591" s="30"/>
      <c r="W1591" s="30"/>
      <c r="X1591" s="32"/>
    </row>
    <row r="1592" spans="1:24" x14ac:dyDescent="0.2">
      <c r="A1592" s="34"/>
      <c r="B1592" s="34"/>
      <c r="C1592" s="34"/>
      <c r="D1592" s="30"/>
      <c r="E1592" s="30"/>
      <c r="F1592" s="30"/>
      <c r="G1592" s="30"/>
      <c r="H1592" s="30"/>
      <c r="I1592" s="30"/>
      <c r="J1592" s="30"/>
      <c r="K1592" s="30"/>
      <c r="L1592" s="30"/>
      <c r="M1592" s="30"/>
      <c r="N1592" s="30"/>
      <c r="O1592" s="30"/>
      <c r="P1592" s="30"/>
      <c r="Q1592" s="30"/>
      <c r="R1592" s="30"/>
      <c r="S1592" s="30"/>
      <c r="T1592" s="30"/>
      <c r="U1592" s="30"/>
      <c r="V1592" s="30"/>
      <c r="W1592" s="30"/>
      <c r="X1592" s="32"/>
    </row>
    <row r="1593" spans="1:24" x14ac:dyDescent="0.2">
      <c r="A1593" s="34"/>
      <c r="B1593" s="34"/>
      <c r="C1593" s="34"/>
      <c r="D1593" s="30"/>
      <c r="E1593" s="30"/>
      <c r="F1593" s="30"/>
      <c r="G1593" s="30"/>
      <c r="H1593" s="30"/>
      <c r="I1593" s="30"/>
      <c r="J1593" s="30"/>
      <c r="K1593" s="30"/>
      <c r="L1593" s="30"/>
      <c r="M1593" s="30"/>
      <c r="N1593" s="30"/>
      <c r="O1593" s="30"/>
      <c r="P1593" s="30"/>
      <c r="Q1593" s="30"/>
      <c r="R1593" s="30"/>
      <c r="S1593" s="30"/>
      <c r="T1593" s="30"/>
      <c r="U1593" s="30"/>
      <c r="V1593" s="30"/>
      <c r="W1593" s="30"/>
      <c r="X1593" s="32"/>
    </row>
    <row r="1594" spans="1:24" x14ac:dyDescent="0.2">
      <c r="A1594" s="34"/>
      <c r="B1594" s="34"/>
      <c r="C1594" s="34"/>
      <c r="D1594" s="30"/>
      <c r="E1594" s="30"/>
      <c r="F1594" s="30"/>
      <c r="G1594" s="30"/>
      <c r="H1594" s="30"/>
      <c r="I1594" s="30"/>
      <c r="J1594" s="30"/>
      <c r="K1594" s="30"/>
      <c r="L1594" s="30"/>
      <c r="M1594" s="30"/>
      <c r="N1594" s="30"/>
      <c r="O1594" s="30"/>
      <c r="P1594" s="30"/>
      <c r="Q1594" s="30"/>
      <c r="R1594" s="30"/>
      <c r="S1594" s="30"/>
      <c r="T1594" s="30"/>
      <c r="U1594" s="30"/>
      <c r="V1594" s="30"/>
      <c r="W1594" s="30"/>
      <c r="X1594" s="32"/>
    </row>
    <row r="1595" spans="1:24" x14ac:dyDescent="0.2">
      <c r="A1595" s="34"/>
      <c r="B1595" s="34"/>
      <c r="C1595" s="34"/>
      <c r="D1595" s="30"/>
      <c r="E1595" s="30"/>
      <c r="F1595" s="30"/>
      <c r="G1595" s="30"/>
      <c r="H1595" s="30"/>
      <c r="I1595" s="30"/>
      <c r="J1595" s="30"/>
      <c r="K1595" s="30"/>
      <c r="L1595" s="30"/>
      <c r="M1595" s="30"/>
      <c r="N1595" s="30"/>
      <c r="O1595" s="30"/>
      <c r="P1595" s="30"/>
      <c r="Q1595" s="30"/>
      <c r="R1595" s="30"/>
      <c r="S1595" s="30"/>
      <c r="T1595" s="30"/>
      <c r="U1595" s="30"/>
      <c r="V1595" s="30"/>
      <c r="W1595" s="30"/>
      <c r="X1595" s="32"/>
    </row>
    <row r="1596" spans="1:24" x14ac:dyDescent="0.2">
      <c r="A1596" s="34"/>
      <c r="B1596" s="34"/>
      <c r="C1596" s="34"/>
      <c r="D1596" s="30"/>
      <c r="E1596" s="30"/>
      <c r="F1596" s="30"/>
      <c r="G1596" s="30"/>
      <c r="H1596" s="30"/>
      <c r="I1596" s="30"/>
      <c r="J1596" s="30"/>
      <c r="K1596" s="30"/>
      <c r="L1596" s="30"/>
      <c r="M1596" s="30"/>
      <c r="N1596" s="30"/>
      <c r="O1596" s="30"/>
      <c r="P1596" s="30"/>
      <c r="Q1596" s="30"/>
      <c r="R1596" s="30"/>
      <c r="S1596" s="30"/>
      <c r="T1596" s="30"/>
      <c r="U1596" s="30"/>
      <c r="V1596" s="30"/>
      <c r="W1596" s="30"/>
      <c r="X1596" s="32"/>
    </row>
    <row r="1597" spans="1:24" x14ac:dyDescent="0.2">
      <c r="A1597" s="34"/>
      <c r="B1597" s="34"/>
      <c r="C1597" s="34"/>
      <c r="D1597" s="30"/>
      <c r="E1597" s="30"/>
      <c r="F1597" s="30"/>
      <c r="G1597" s="30"/>
      <c r="H1597" s="30"/>
      <c r="I1597" s="30"/>
      <c r="J1597" s="30"/>
      <c r="K1597" s="30"/>
      <c r="L1597" s="30"/>
      <c r="M1597" s="30"/>
      <c r="N1597" s="30"/>
      <c r="O1597" s="30"/>
      <c r="P1597" s="30"/>
      <c r="Q1597" s="30"/>
      <c r="R1597" s="30"/>
      <c r="S1597" s="30"/>
      <c r="T1597" s="30"/>
      <c r="U1597" s="30"/>
      <c r="V1597" s="30"/>
      <c r="W1597" s="30"/>
      <c r="X1597" s="32"/>
    </row>
    <row r="1598" spans="1:24" x14ac:dyDescent="0.2">
      <c r="A1598" s="34"/>
      <c r="B1598" s="34"/>
      <c r="C1598" s="34"/>
      <c r="D1598" s="30"/>
      <c r="E1598" s="30"/>
      <c r="F1598" s="30"/>
      <c r="G1598" s="30"/>
      <c r="H1598" s="30"/>
      <c r="I1598" s="30"/>
      <c r="J1598" s="30"/>
      <c r="K1598" s="30"/>
      <c r="L1598" s="30"/>
      <c r="M1598" s="30"/>
      <c r="N1598" s="30"/>
      <c r="O1598" s="30"/>
      <c r="P1598" s="30"/>
      <c r="Q1598" s="30"/>
      <c r="R1598" s="30"/>
      <c r="S1598" s="30"/>
      <c r="T1598" s="30"/>
      <c r="U1598" s="30"/>
      <c r="V1598" s="30"/>
      <c r="W1598" s="30"/>
      <c r="X1598" s="32"/>
    </row>
    <row r="1599" spans="1:24" x14ac:dyDescent="0.2">
      <c r="A1599" s="34"/>
      <c r="B1599" s="34"/>
      <c r="C1599" s="34"/>
      <c r="D1599" s="30"/>
      <c r="E1599" s="30"/>
      <c r="F1599" s="30"/>
      <c r="G1599" s="30"/>
      <c r="H1599" s="30"/>
      <c r="I1599" s="30"/>
      <c r="J1599" s="30"/>
      <c r="K1599" s="30"/>
      <c r="L1599" s="30"/>
      <c r="M1599" s="30"/>
      <c r="N1599" s="30"/>
      <c r="O1599" s="30"/>
      <c r="P1599" s="30"/>
      <c r="Q1599" s="30"/>
      <c r="R1599" s="30"/>
      <c r="S1599" s="30"/>
      <c r="T1599" s="30"/>
      <c r="U1599" s="30"/>
      <c r="V1599" s="30"/>
      <c r="W1599" s="30"/>
      <c r="X1599" s="32"/>
    </row>
    <row r="1600" spans="1:24" x14ac:dyDescent="0.2">
      <c r="A1600" s="34"/>
      <c r="B1600" s="34"/>
      <c r="C1600" s="34"/>
      <c r="D1600" s="30"/>
      <c r="E1600" s="30"/>
      <c r="F1600" s="30"/>
      <c r="G1600" s="30"/>
      <c r="H1600" s="30"/>
      <c r="I1600" s="30"/>
      <c r="J1600" s="30"/>
      <c r="K1600" s="30"/>
      <c r="L1600" s="30"/>
      <c r="M1600" s="30"/>
      <c r="N1600" s="30"/>
      <c r="O1600" s="30"/>
      <c r="P1600" s="30"/>
      <c r="Q1600" s="30"/>
      <c r="R1600" s="30"/>
      <c r="S1600" s="30"/>
      <c r="T1600" s="30"/>
      <c r="U1600" s="30"/>
      <c r="V1600" s="30"/>
      <c r="W1600" s="30"/>
      <c r="X1600" s="32"/>
    </row>
    <row r="1601" spans="1:24" x14ac:dyDescent="0.2">
      <c r="A1601" s="34"/>
      <c r="B1601" s="34"/>
      <c r="C1601" s="34"/>
      <c r="D1601" s="30"/>
      <c r="E1601" s="30"/>
      <c r="F1601" s="30"/>
      <c r="G1601" s="30"/>
      <c r="H1601" s="30"/>
      <c r="I1601" s="30"/>
      <c r="J1601" s="30"/>
      <c r="K1601" s="30"/>
      <c r="L1601" s="30"/>
      <c r="M1601" s="30"/>
      <c r="N1601" s="30"/>
      <c r="O1601" s="30"/>
      <c r="P1601" s="30"/>
      <c r="Q1601" s="30"/>
      <c r="R1601" s="30"/>
      <c r="S1601" s="30"/>
      <c r="T1601" s="30"/>
      <c r="U1601" s="30"/>
      <c r="V1601" s="30"/>
      <c r="W1601" s="30"/>
      <c r="X1601" s="32"/>
    </row>
    <row r="1602" spans="1:24" x14ac:dyDescent="0.2">
      <c r="A1602" s="34"/>
      <c r="B1602" s="34"/>
      <c r="C1602" s="34"/>
      <c r="D1602" s="30"/>
      <c r="E1602" s="30"/>
      <c r="F1602" s="30"/>
      <c r="G1602" s="30"/>
      <c r="H1602" s="30"/>
      <c r="I1602" s="30"/>
      <c r="J1602" s="30"/>
      <c r="K1602" s="30"/>
      <c r="L1602" s="30"/>
      <c r="M1602" s="30"/>
      <c r="N1602" s="30"/>
      <c r="O1602" s="30"/>
      <c r="P1602" s="30"/>
      <c r="Q1602" s="30"/>
      <c r="R1602" s="30"/>
      <c r="S1602" s="30"/>
      <c r="T1602" s="30"/>
      <c r="U1602" s="30"/>
      <c r="V1602" s="30"/>
      <c r="W1602" s="30"/>
      <c r="X1602" s="32"/>
    </row>
    <row r="1603" spans="1:24" x14ac:dyDescent="0.2">
      <c r="A1603" s="34"/>
      <c r="B1603" s="34"/>
      <c r="C1603" s="34"/>
      <c r="D1603" s="30"/>
      <c r="E1603" s="30"/>
      <c r="F1603" s="30"/>
      <c r="G1603" s="30"/>
      <c r="H1603" s="30"/>
      <c r="I1603" s="30"/>
      <c r="J1603" s="30"/>
      <c r="K1603" s="30"/>
      <c r="L1603" s="30"/>
      <c r="M1603" s="30"/>
      <c r="N1603" s="30"/>
      <c r="O1603" s="30"/>
      <c r="P1603" s="30"/>
      <c r="Q1603" s="30"/>
      <c r="R1603" s="30"/>
      <c r="S1603" s="30"/>
      <c r="T1603" s="30"/>
      <c r="U1603" s="30"/>
      <c r="V1603" s="30"/>
      <c r="W1603" s="30"/>
      <c r="X1603" s="32"/>
    </row>
    <row r="1604" spans="1:24" x14ac:dyDescent="0.2">
      <c r="A1604" s="34"/>
      <c r="B1604" s="34"/>
      <c r="C1604" s="34"/>
      <c r="D1604" s="30"/>
      <c r="E1604" s="30"/>
      <c r="F1604" s="30"/>
      <c r="G1604" s="30"/>
      <c r="H1604" s="30"/>
      <c r="I1604" s="30"/>
      <c r="J1604" s="30"/>
      <c r="K1604" s="30"/>
      <c r="L1604" s="30"/>
      <c r="M1604" s="30"/>
      <c r="N1604" s="30"/>
      <c r="O1604" s="30"/>
      <c r="P1604" s="30"/>
      <c r="Q1604" s="30"/>
      <c r="R1604" s="30"/>
      <c r="S1604" s="30"/>
      <c r="T1604" s="30"/>
      <c r="U1604" s="30"/>
      <c r="V1604" s="30"/>
      <c r="W1604" s="30"/>
      <c r="X1604" s="32"/>
    </row>
    <row r="1605" spans="1:24" x14ac:dyDescent="0.2">
      <c r="A1605" s="34"/>
      <c r="B1605" s="34"/>
      <c r="C1605" s="34"/>
      <c r="D1605" s="30"/>
      <c r="E1605" s="30"/>
      <c r="F1605" s="30"/>
      <c r="G1605" s="30"/>
      <c r="H1605" s="30"/>
      <c r="I1605" s="30"/>
      <c r="J1605" s="30"/>
      <c r="K1605" s="30"/>
      <c r="L1605" s="30"/>
      <c r="M1605" s="30"/>
      <c r="N1605" s="30"/>
      <c r="O1605" s="30"/>
      <c r="P1605" s="30"/>
      <c r="Q1605" s="30"/>
      <c r="R1605" s="30"/>
      <c r="S1605" s="30"/>
      <c r="T1605" s="30"/>
      <c r="U1605" s="30"/>
      <c r="V1605" s="30"/>
      <c r="W1605" s="30"/>
      <c r="X1605" s="32"/>
    </row>
    <row r="1606" spans="1:24" x14ac:dyDescent="0.2">
      <c r="A1606" s="34"/>
      <c r="B1606" s="34"/>
      <c r="C1606" s="34"/>
      <c r="D1606" s="30"/>
      <c r="E1606" s="30"/>
      <c r="F1606" s="30"/>
      <c r="G1606" s="30"/>
      <c r="H1606" s="30"/>
      <c r="I1606" s="30"/>
      <c r="J1606" s="30"/>
      <c r="K1606" s="30"/>
      <c r="L1606" s="30"/>
      <c r="M1606" s="30"/>
      <c r="N1606" s="30"/>
      <c r="O1606" s="30"/>
      <c r="P1606" s="30"/>
      <c r="Q1606" s="30"/>
      <c r="R1606" s="30"/>
      <c r="S1606" s="30"/>
      <c r="T1606" s="30"/>
      <c r="U1606" s="30"/>
      <c r="V1606" s="30"/>
      <c r="W1606" s="30"/>
      <c r="X1606" s="32"/>
    </row>
    <row r="1607" spans="1:24" x14ac:dyDescent="0.2">
      <c r="A1607" s="34"/>
      <c r="B1607" s="34"/>
      <c r="C1607" s="34"/>
      <c r="D1607" s="30"/>
      <c r="E1607" s="30"/>
      <c r="F1607" s="30"/>
      <c r="G1607" s="30"/>
      <c r="H1607" s="30"/>
      <c r="I1607" s="30"/>
      <c r="J1607" s="30"/>
      <c r="K1607" s="30"/>
      <c r="L1607" s="30"/>
      <c r="M1607" s="30"/>
      <c r="N1607" s="30"/>
      <c r="O1607" s="30"/>
      <c r="P1607" s="30"/>
      <c r="Q1607" s="30"/>
      <c r="R1607" s="30"/>
      <c r="S1607" s="30"/>
      <c r="T1607" s="30"/>
      <c r="U1607" s="30"/>
      <c r="V1607" s="30"/>
      <c r="W1607" s="30"/>
      <c r="X1607" s="32"/>
    </row>
    <row r="1608" spans="1:24" x14ac:dyDescent="0.2">
      <c r="A1608" s="34"/>
      <c r="B1608" s="34"/>
      <c r="C1608" s="34"/>
      <c r="D1608" s="30"/>
      <c r="E1608" s="30"/>
      <c r="F1608" s="30"/>
      <c r="G1608" s="30"/>
      <c r="H1608" s="30"/>
      <c r="I1608" s="30"/>
      <c r="J1608" s="30"/>
      <c r="K1608" s="30"/>
      <c r="L1608" s="30"/>
      <c r="M1608" s="30"/>
      <c r="N1608" s="30"/>
      <c r="O1608" s="30"/>
      <c r="P1608" s="30"/>
      <c r="Q1608" s="30"/>
      <c r="R1608" s="30"/>
      <c r="S1608" s="30"/>
      <c r="T1608" s="30"/>
      <c r="U1608" s="30"/>
      <c r="V1608" s="30"/>
      <c r="W1608" s="30"/>
      <c r="X1608" s="32"/>
    </row>
    <row r="1609" spans="1:24" x14ac:dyDescent="0.2">
      <c r="A1609" s="34"/>
      <c r="B1609" s="34"/>
      <c r="C1609" s="34"/>
      <c r="D1609" s="30"/>
      <c r="E1609" s="30"/>
      <c r="F1609" s="30"/>
      <c r="G1609" s="30"/>
      <c r="H1609" s="30"/>
      <c r="I1609" s="30"/>
      <c r="J1609" s="30"/>
      <c r="K1609" s="30"/>
      <c r="L1609" s="30"/>
      <c r="M1609" s="30"/>
      <c r="N1609" s="30"/>
      <c r="O1609" s="30"/>
      <c r="P1609" s="30"/>
      <c r="Q1609" s="30"/>
      <c r="R1609" s="30"/>
      <c r="S1609" s="30"/>
      <c r="T1609" s="30"/>
      <c r="U1609" s="30"/>
      <c r="V1609" s="30"/>
      <c r="W1609" s="30"/>
      <c r="X1609" s="32"/>
    </row>
    <row r="1610" spans="1:24" x14ac:dyDescent="0.2">
      <c r="A1610" s="34"/>
      <c r="B1610" s="34"/>
      <c r="C1610" s="34"/>
      <c r="D1610" s="30"/>
      <c r="E1610" s="30"/>
      <c r="F1610" s="30"/>
      <c r="G1610" s="30"/>
      <c r="H1610" s="30"/>
      <c r="I1610" s="30"/>
      <c r="J1610" s="30"/>
      <c r="K1610" s="30"/>
      <c r="L1610" s="30"/>
      <c r="M1610" s="30"/>
      <c r="N1610" s="30"/>
      <c r="O1610" s="30"/>
      <c r="P1610" s="30"/>
      <c r="Q1610" s="30"/>
      <c r="R1610" s="30"/>
      <c r="S1610" s="30"/>
      <c r="T1610" s="30"/>
      <c r="U1610" s="30"/>
      <c r="V1610" s="30"/>
      <c r="W1610" s="30"/>
      <c r="X1610" s="32"/>
    </row>
    <row r="1611" spans="1:24" x14ac:dyDescent="0.2">
      <c r="A1611" s="34"/>
      <c r="B1611" s="34"/>
      <c r="C1611" s="34"/>
      <c r="D1611" s="30"/>
      <c r="E1611" s="30"/>
      <c r="F1611" s="30"/>
      <c r="G1611" s="30"/>
      <c r="H1611" s="30"/>
      <c r="I1611" s="30"/>
      <c r="J1611" s="30"/>
      <c r="K1611" s="30"/>
      <c r="L1611" s="30"/>
      <c r="M1611" s="30"/>
      <c r="N1611" s="30"/>
      <c r="O1611" s="30"/>
      <c r="P1611" s="30"/>
      <c r="Q1611" s="30"/>
      <c r="R1611" s="30"/>
      <c r="S1611" s="30"/>
      <c r="T1611" s="30"/>
      <c r="U1611" s="30"/>
      <c r="V1611" s="30"/>
      <c r="W1611" s="30"/>
      <c r="X1611" s="32"/>
    </row>
    <row r="1612" spans="1:24" x14ac:dyDescent="0.2">
      <c r="A1612" s="34"/>
      <c r="B1612" s="34"/>
      <c r="C1612" s="34"/>
      <c r="D1612" s="30"/>
      <c r="E1612" s="30"/>
      <c r="F1612" s="30"/>
      <c r="G1612" s="30"/>
      <c r="H1612" s="30"/>
      <c r="I1612" s="30"/>
      <c r="J1612" s="30"/>
      <c r="K1612" s="30"/>
      <c r="L1612" s="30"/>
      <c r="M1612" s="30"/>
      <c r="N1612" s="30"/>
      <c r="O1612" s="30"/>
      <c r="P1612" s="30"/>
      <c r="Q1612" s="30"/>
      <c r="R1612" s="30"/>
      <c r="S1612" s="30"/>
      <c r="T1612" s="30"/>
      <c r="U1612" s="30"/>
      <c r="V1612" s="30"/>
      <c r="W1612" s="30"/>
      <c r="X1612" s="32"/>
    </row>
    <row r="1613" spans="1:24" x14ac:dyDescent="0.2">
      <c r="A1613" s="34"/>
      <c r="B1613" s="34"/>
      <c r="C1613" s="34"/>
      <c r="D1613" s="30"/>
      <c r="E1613" s="30"/>
      <c r="F1613" s="30"/>
      <c r="G1613" s="30"/>
      <c r="H1613" s="30"/>
      <c r="I1613" s="30"/>
      <c r="J1613" s="30"/>
      <c r="K1613" s="30"/>
      <c r="L1613" s="30"/>
      <c r="M1613" s="30"/>
      <c r="N1613" s="30"/>
      <c r="O1613" s="30"/>
      <c r="P1613" s="30"/>
      <c r="Q1613" s="30"/>
      <c r="R1613" s="30"/>
      <c r="S1613" s="30"/>
      <c r="T1613" s="30"/>
      <c r="U1613" s="30"/>
      <c r="V1613" s="30"/>
      <c r="W1613" s="30"/>
      <c r="X1613" s="32"/>
    </row>
    <row r="1614" spans="1:24" x14ac:dyDescent="0.2">
      <c r="A1614" s="34"/>
      <c r="B1614" s="34"/>
      <c r="C1614" s="34"/>
      <c r="D1614" s="30"/>
      <c r="E1614" s="30"/>
      <c r="F1614" s="30"/>
      <c r="G1614" s="30"/>
      <c r="H1614" s="30"/>
      <c r="I1614" s="30"/>
      <c r="J1614" s="30"/>
      <c r="K1614" s="30"/>
      <c r="L1614" s="30"/>
      <c r="M1614" s="30"/>
      <c r="N1614" s="30"/>
      <c r="O1614" s="30"/>
      <c r="P1614" s="30"/>
      <c r="Q1614" s="30"/>
      <c r="R1614" s="30"/>
      <c r="S1614" s="30"/>
      <c r="T1614" s="30"/>
      <c r="U1614" s="30"/>
      <c r="V1614" s="30"/>
      <c r="W1614" s="30"/>
      <c r="X1614" s="32"/>
    </row>
    <row r="1615" spans="1:24" x14ac:dyDescent="0.2">
      <c r="A1615" s="34"/>
      <c r="B1615" s="34"/>
      <c r="C1615" s="34"/>
      <c r="D1615" s="30"/>
      <c r="E1615" s="30"/>
      <c r="F1615" s="30"/>
      <c r="G1615" s="30"/>
      <c r="H1615" s="30"/>
      <c r="I1615" s="30"/>
      <c r="J1615" s="30"/>
      <c r="K1615" s="30"/>
      <c r="L1615" s="30"/>
      <c r="M1615" s="30"/>
      <c r="N1615" s="30"/>
      <c r="O1615" s="30"/>
      <c r="P1615" s="30"/>
      <c r="Q1615" s="30"/>
      <c r="R1615" s="30"/>
      <c r="S1615" s="30"/>
      <c r="T1615" s="30"/>
      <c r="U1615" s="30"/>
      <c r="V1615" s="30"/>
      <c r="W1615" s="30"/>
      <c r="X1615" s="32"/>
    </row>
    <row r="1616" spans="1:24" x14ac:dyDescent="0.2">
      <c r="A1616" s="34"/>
      <c r="B1616" s="34"/>
      <c r="C1616" s="34"/>
      <c r="D1616" s="30"/>
      <c r="E1616" s="30"/>
      <c r="F1616" s="30"/>
      <c r="G1616" s="30"/>
      <c r="H1616" s="30"/>
      <c r="I1616" s="30"/>
      <c r="J1616" s="30"/>
      <c r="K1616" s="30"/>
      <c r="L1616" s="30"/>
      <c r="M1616" s="30"/>
      <c r="N1616" s="30"/>
      <c r="O1616" s="30"/>
      <c r="P1616" s="30"/>
      <c r="Q1616" s="30"/>
      <c r="R1616" s="30"/>
      <c r="S1616" s="30"/>
      <c r="T1616" s="30"/>
      <c r="U1616" s="30"/>
      <c r="V1616" s="30"/>
      <c r="W1616" s="30"/>
      <c r="X1616" s="32"/>
    </row>
    <row r="1617" spans="1:24" x14ac:dyDescent="0.2">
      <c r="A1617" s="34"/>
      <c r="B1617" s="34"/>
      <c r="C1617" s="34"/>
      <c r="D1617" s="30"/>
      <c r="E1617" s="30"/>
      <c r="F1617" s="30"/>
      <c r="G1617" s="30"/>
      <c r="H1617" s="30"/>
      <c r="I1617" s="30"/>
      <c r="J1617" s="30"/>
      <c r="K1617" s="30"/>
      <c r="L1617" s="30"/>
      <c r="M1617" s="30"/>
      <c r="N1617" s="30"/>
      <c r="O1617" s="30"/>
      <c r="P1617" s="30"/>
      <c r="Q1617" s="30"/>
      <c r="R1617" s="30"/>
      <c r="S1617" s="30"/>
      <c r="T1617" s="30"/>
      <c r="U1617" s="30"/>
      <c r="V1617" s="30"/>
      <c r="W1617" s="30"/>
      <c r="X1617" s="32"/>
    </row>
    <row r="1618" spans="1:24" x14ac:dyDescent="0.2">
      <c r="A1618" s="34"/>
      <c r="B1618" s="34"/>
      <c r="C1618" s="34"/>
      <c r="D1618" s="30"/>
      <c r="E1618" s="30"/>
      <c r="F1618" s="30"/>
      <c r="G1618" s="30"/>
      <c r="H1618" s="30"/>
      <c r="I1618" s="30"/>
      <c r="J1618" s="30"/>
      <c r="K1618" s="30"/>
      <c r="L1618" s="30"/>
      <c r="M1618" s="30"/>
      <c r="N1618" s="30"/>
      <c r="O1618" s="30"/>
      <c r="P1618" s="30"/>
      <c r="Q1618" s="30"/>
      <c r="R1618" s="30"/>
      <c r="S1618" s="30"/>
      <c r="T1618" s="30"/>
      <c r="U1618" s="30"/>
      <c r="V1618" s="30"/>
      <c r="W1618" s="30"/>
      <c r="X1618" s="32"/>
    </row>
    <row r="1619" spans="1:24" x14ac:dyDescent="0.2">
      <c r="A1619" s="34"/>
      <c r="B1619" s="34"/>
      <c r="C1619" s="34"/>
      <c r="D1619" s="30"/>
      <c r="E1619" s="30"/>
      <c r="F1619" s="30"/>
      <c r="G1619" s="30"/>
      <c r="H1619" s="30"/>
      <c r="I1619" s="30"/>
      <c r="J1619" s="30"/>
      <c r="K1619" s="30"/>
      <c r="L1619" s="30"/>
      <c r="M1619" s="30"/>
      <c r="N1619" s="30"/>
      <c r="O1619" s="30"/>
      <c r="P1619" s="30"/>
      <c r="Q1619" s="30"/>
      <c r="R1619" s="30"/>
      <c r="S1619" s="30"/>
      <c r="T1619" s="30"/>
      <c r="U1619" s="30"/>
      <c r="V1619" s="30"/>
      <c r="W1619" s="30"/>
      <c r="X1619" s="32"/>
    </row>
    <row r="1620" spans="1:24" x14ac:dyDescent="0.2">
      <c r="A1620" s="34"/>
      <c r="B1620" s="34"/>
      <c r="C1620" s="34"/>
      <c r="D1620" s="30"/>
      <c r="E1620" s="30"/>
      <c r="F1620" s="30"/>
      <c r="G1620" s="30"/>
      <c r="H1620" s="30"/>
      <c r="I1620" s="30"/>
      <c r="J1620" s="30"/>
      <c r="K1620" s="30"/>
      <c r="L1620" s="30"/>
      <c r="M1620" s="30"/>
      <c r="N1620" s="30"/>
      <c r="O1620" s="30"/>
      <c r="P1620" s="30"/>
      <c r="Q1620" s="30"/>
      <c r="R1620" s="30"/>
      <c r="S1620" s="30"/>
      <c r="T1620" s="30"/>
      <c r="U1620" s="30"/>
      <c r="V1620" s="30"/>
      <c r="W1620" s="30"/>
      <c r="X1620" s="32"/>
    </row>
    <row r="1621" spans="1:24" x14ac:dyDescent="0.2">
      <c r="A1621" s="34"/>
      <c r="B1621" s="34"/>
      <c r="C1621" s="34"/>
      <c r="D1621" s="30"/>
      <c r="E1621" s="30"/>
      <c r="F1621" s="30"/>
      <c r="G1621" s="30"/>
      <c r="H1621" s="30"/>
      <c r="I1621" s="30"/>
      <c r="J1621" s="30"/>
      <c r="K1621" s="30"/>
      <c r="L1621" s="30"/>
      <c r="M1621" s="30"/>
      <c r="N1621" s="30"/>
      <c r="O1621" s="30"/>
      <c r="P1621" s="30"/>
      <c r="Q1621" s="30"/>
      <c r="R1621" s="30"/>
      <c r="S1621" s="30"/>
      <c r="T1621" s="30"/>
      <c r="U1621" s="30"/>
      <c r="V1621" s="30"/>
      <c r="W1621" s="30"/>
      <c r="X1621" s="32"/>
    </row>
    <row r="1622" spans="1:24" x14ac:dyDescent="0.2">
      <c r="A1622" s="34"/>
      <c r="B1622" s="34"/>
      <c r="C1622" s="34"/>
      <c r="D1622" s="30"/>
      <c r="E1622" s="30"/>
      <c r="F1622" s="30"/>
      <c r="G1622" s="30"/>
      <c r="H1622" s="30"/>
      <c r="I1622" s="30"/>
      <c r="J1622" s="30"/>
      <c r="K1622" s="30"/>
      <c r="L1622" s="30"/>
      <c r="M1622" s="30"/>
      <c r="N1622" s="30"/>
      <c r="O1622" s="30"/>
      <c r="P1622" s="30"/>
      <c r="Q1622" s="30"/>
      <c r="R1622" s="30"/>
      <c r="S1622" s="30"/>
      <c r="T1622" s="30"/>
      <c r="U1622" s="30"/>
      <c r="V1622" s="30"/>
      <c r="W1622" s="30"/>
      <c r="X1622" s="32"/>
    </row>
    <row r="1623" spans="1:24" x14ac:dyDescent="0.2">
      <c r="A1623" s="34"/>
      <c r="B1623" s="34"/>
      <c r="C1623" s="34"/>
      <c r="D1623" s="30"/>
      <c r="E1623" s="30"/>
      <c r="F1623" s="30"/>
      <c r="G1623" s="30"/>
      <c r="H1623" s="30"/>
      <c r="I1623" s="30"/>
      <c r="J1623" s="30"/>
      <c r="K1623" s="30"/>
      <c r="L1623" s="30"/>
      <c r="M1623" s="30"/>
      <c r="N1623" s="30"/>
      <c r="O1623" s="30"/>
      <c r="P1623" s="30"/>
      <c r="Q1623" s="30"/>
      <c r="R1623" s="30"/>
      <c r="S1623" s="30"/>
      <c r="T1623" s="30"/>
      <c r="U1623" s="30"/>
      <c r="V1623" s="30"/>
      <c r="W1623" s="30"/>
      <c r="X1623" s="32"/>
    </row>
    <row r="1624" spans="1:24" x14ac:dyDescent="0.2">
      <c r="A1624" s="34"/>
      <c r="B1624" s="34"/>
      <c r="C1624" s="34"/>
      <c r="D1624" s="30"/>
      <c r="E1624" s="30"/>
      <c r="F1624" s="30"/>
      <c r="G1624" s="30"/>
      <c r="H1624" s="30"/>
      <c r="I1624" s="30"/>
      <c r="J1624" s="30"/>
      <c r="K1624" s="30"/>
      <c r="L1624" s="30"/>
      <c r="M1624" s="30"/>
      <c r="N1624" s="30"/>
      <c r="O1624" s="30"/>
      <c r="P1624" s="30"/>
      <c r="Q1624" s="30"/>
      <c r="R1624" s="30"/>
      <c r="S1624" s="30"/>
      <c r="T1624" s="30"/>
      <c r="U1624" s="30"/>
      <c r="V1624" s="30"/>
      <c r="W1624" s="30"/>
      <c r="X1624" s="32"/>
    </row>
    <row r="1625" spans="1:24" x14ac:dyDescent="0.2">
      <c r="A1625" s="34"/>
      <c r="B1625" s="34"/>
      <c r="C1625" s="34"/>
      <c r="D1625" s="30"/>
      <c r="E1625" s="30"/>
      <c r="F1625" s="30"/>
      <c r="G1625" s="30"/>
      <c r="H1625" s="30"/>
      <c r="I1625" s="30"/>
      <c r="J1625" s="30"/>
      <c r="K1625" s="30"/>
      <c r="L1625" s="30"/>
      <c r="M1625" s="30"/>
      <c r="N1625" s="30"/>
      <c r="O1625" s="30"/>
      <c r="P1625" s="30"/>
      <c r="Q1625" s="30"/>
      <c r="R1625" s="30"/>
      <c r="S1625" s="30"/>
      <c r="T1625" s="30"/>
      <c r="U1625" s="30"/>
      <c r="V1625" s="30"/>
      <c r="W1625" s="30"/>
      <c r="X1625" s="32"/>
    </row>
    <row r="1626" spans="1:24" x14ac:dyDescent="0.2">
      <c r="A1626" s="34"/>
      <c r="B1626" s="34"/>
      <c r="C1626" s="34"/>
      <c r="D1626" s="30"/>
      <c r="E1626" s="30"/>
      <c r="F1626" s="30"/>
      <c r="G1626" s="30"/>
      <c r="H1626" s="30"/>
      <c r="I1626" s="30"/>
      <c r="J1626" s="30"/>
      <c r="K1626" s="30"/>
      <c r="L1626" s="30"/>
      <c r="M1626" s="30"/>
      <c r="N1626" s="30"/>
      <c r="O1626" s="30"/>
      <c r="P1626" s="30"/>
      <c r="Q1626" s="30"/>
      <c r="R1626" s="30"/>
      <c r="S1626" s="30"/>
      <c r="T1626" s="30"/>
      <c r="U1626" s="30"/>
      <c r="V1626" s="30"/>
      <c r="W1626" s="30"/>
      <c r="X1626" s="32"/>
    </row>
    <row r="1627" spans="1:24" x14ac:dyDescent="0.2">
      <c r="A1627" s="34"/>
      <c r="B1627" s="34"/>
      <c r="C1627" s="34"/>
      <c r="D1627" s="30"/>
      <c r="E1627" s="30"/>
      <c r="F1627" s="30"/>
      <c r="G1627" s="30"/>
      <c r="H1627" s="30"/>
      <c r="I1627" s="30"/>
      <c r="J1627" s="30"/>
      <c r="K1627" s="30"/>
      <c r="L1627" s="30"/>
      <c r="M1627" s="30"/>
      <c r="N1627" s="30"/>
      <c r="O1627" s="30"/>
      <c r="P1627" s="30"/>
      <c r="Q1627" s="30"/>
      <c r="R1627" s="30"/>
      <c r="S1627" s="30"/>
      <c r="T1627" s="30"/>
      <c r="U1627" s="30"/>
      <c r="V1627" s="30"/>
      <c r="W1627" s="30"/>
      <c r="X1627" s="32"/>
    </row>
    <row r="1628" spans="1:24" x14ac:dyDescent="0.2">
      <c r="A1628" s="34"/>
      <c r="B1628" s="34"/>
      <c r="C1628" s="34"/>
      <c r="D1628" s="30"/>
      <c r="E1628" s="30"/>
      <c r="F1628" s="30"/>
      <c r="G1628" s="30"/>
      <c r="H1628" s="30"/>
      <c r="I1628" s="30"/>
      <c r="J1628" s="30"/>
      <c r="K1628" s="30"/>
      <c r="L1628" s="30"/>
      <c r="M1628" s="30"/>
      <c r="N1628" s="30"/>
      <c r="O1628" s="30"/>
      <c r="P1628" s="30"/>
      <c r="Q1628" s="30"/>
      <c r="R1628" s="30"/>
      <c r="S1628" s="30"/>
      <c r="T1628" s="30"/>
      <c r="U1628" s="30"/>
      <c r="V1628" s="30"/>
      <c r="W1628" s="30"/>
      <c r="X1628" s="32"/>
    </row>
    <row r="1629" spans="1:24" x14ac:dyDescent="0.2">
      <c r="A1629" s="34"/>
      <c r="B1629" s="34"/>
      <c r="C1629" s="34"/>
      <c r="D1629" s="30"/>
      <c r="E1629" s="30"/>
      <c r="F1629" s="30"/>
      <c r="G1629" s="30"/>
      <c r="H1629" s="30"/>
      <c r="I1629" s="30"/>
      <c r="J1629" s="30"/>
      <c r="K1629" s="30"/>
      <c r="L1629" s="30"/>
      <c r="M1629" s="30"/>
      <c r="N1629" s="30"/>
      <c r="O1629" s="30"/>
      <c r="P1629" s="30"/>
      <c r="Q1629" s="30"/>
      <c r="R1629" s="30"/>
      <c r="S1629" s="30"/>
      <c r="T1629" s="30"/>
      <c r="U1629" s="30"/>
      <c r="V1629" s="30"/>
      <c r="W1629" s="30"/>
      <c r="X1629" s="32"/>
    </row>
    <row r="1630" spans="1:24" x14ac:dyDescent="0.2">
      <c r="A1630" s="34"/>
      <c r="B1630" s="34"/>
      <c r="C1630" s="34"/>
      <c r="D1630" s="30"/>
      <c r="E1630" s="30"/>
      <c r="F1630" s="30"/>
      <c r="G1630" s="30"/>
      <c r="H1630" s="30"/>
      <c r="I1630" s="30"/>
      <c r="J1630" s="30"/>
      <c r="K1630" s="30"/>
      <c r="L1630" s="30"/>
      <c r="M1630" s="30"/>
      <c r="N1630" s="30"/>
      <c r="O1630" s="30"/>
      <c r="P1630" s="30"/>
      <c r="Q1630" s="30"/>
      <c r="R1630" s="30"/>
      <c r="S1630" s="30"/>
      <c r="T1630" s="30"/>
      <c r="U1630" s="30"/>
      <c r="V1630" s="30"/>
      <c r="W1630" s="30"/>
      <c r="X1630" s="32"/>
    </row>
    <row r="1631" spans="1:24" x14ac:dyDescent="0.2">
      <c r="A1631" s="34"/>
      <c r="B1631" s="34"/>
      <c r="C1631" s="34"/>
      <c r="D1631" s="30"/>
      <c r="E1631" s="30"/>
      <c r="F1631" s="30"/>
      <c r="G1631" s="30"/>
      <c r="H1631" s="30"/>
      <c r="I1631" s="30"/>
      <c r="J1631" s="30"/>
      <c r="K1631" s="30"/>
      <c r="L1631" s="30"/>
      <c r="M1631" s="30"/>
      <c r="N1631" s="30"/>
      <c r="O1631" s="30"/>
      <c r="P1631" s="30"/>
      <c r="Q1631" s="30"/>
      <c r="R1631" s="30"/>
      <c r="S1631" s="30"/>
      <c r="T1631" s="30"/>
      <c r="U1631" s="30"/>
      <c r="V1631" s="30"/>
      <c r="W1631" s="30"/>
      <c r="X1631" s="32"/>
    </row>
    <row r="1632" spans="1:24" x14ac:dyDescent="0.2">
      <c r="A1632" s="34"/>
      <c r="B1632" s="34"/>
      <c r="C1632" s="34"/>
      <c r="D1632" s="30"/>
      <c r="E1632" s="30"/>
      <c r="F1632" s="30"/>
      <c r="G1632" s="30"/>
      <c r="H1632" s="30"/>
      <c r="I1632" s="30"/>
      <c r="J1632" s="30"/>
      <c r="K1632" s="30"/>
      <c r="L1632" s="30"/>
      <c r="M1632" s="30"/>
      <c r="N1632" s="30"/>
      <c r="O1632" s="30"/>
      <c r="P1632" s="30"/>
      <c r="Q1632" s="30"/>
      <c r="R1632" s="30"/>
      <c r="S1632" s="30"/>
      <c r="T1632" s="30"/>
      <c r="U1632" s="30"/>
      <c r="V1632" s="30"/>
      <c r="W1632" s="30"/>
      <c r="X1632" s="32"/>
    </row>
    <row r="1633" spans="1:24" x14ac:dyDescent="0.2">
      <c r="A1633" s="34"/>
      <c r="B1633" s="34"/>
      <c r="C1633" s="34"/>
      <c r="D1633" s="30"/>
      <c r="E1633" s="30"/>
      <c r="F1633" s="30"/>
      <c r="G1633" s="30"/>
      <c r="H1633" s="30"/>
      <c r="I1633" s="30"/>
      <c r="J1633" s="30"/>
      <c r="K1633" s="30"/>
      <c r="L1633" s="30"/>
      <c r="M1633" s="30"/>
      <c r="N1633" s="30"/>
      <c r="O1633" s="30"/>
      <c r="P1633" s="30"/>
      <c r="Q1633" s="30"/>
      <c r="R1633" s="30"/>
      <c r="S1633" s="30"/>
      <c r="T1633" s="30"/>
      <c r="U1633" s="30"/>
      <c r="V1633" s="30"/>
      <c r="W1633" s="30"/>
      <c r="X1633" s="32"/>
    </row>
    <row r="1634" spans="1:24" x14ac:dyDescent="0.2">
      <c r="A1634" s="34"/>
      <c r="B1634" s="34"/>
      <c r="C1634" s="34"/>
      <c r="D1634" s="30"/>
      <c r="E1634" s="30"/>
      <c r="F1634" s="30"/>
      <c r="G1634" s="30"/>
      <c r="H1634" s="30"/>
      <c r="I1634" s="30"/>
      <c r="J1634" s="30"/>
      <c r="K1634" s="30"/>
      <c r="L1634" s="30"/>
      <c r="M1634" s="30"/>
      <c r="N1634" s="30"/>
      <c r="O1634" s="30"/>
      <c r="P1634" s="30"/>
      <c r="Q1634" s="30"/>
      <c r="R1634" s="30"/>
      <c r="S1634" s="30"/>
      <c r="T1634" s="30"/>
      <c r="U1634" s="30"/>
      <c r="V1634" s="30"/>
      <c r="W1634" s="30"/>
      <c r="X1634" s="32"/>
    </row>
    <row r="1635" spans="1:24" x14ac:dyDescent="0.2">
      <c r="A1635" s="34"/>
      <c r="B1635" s="34"/>
      <c r="C1635" s="34"/>
      <c r="D1635" s="30"/>
      <c r="E1635" s="30"/>
      <c r="F1635" s="30"/>
      <c r="G1635" s="30"/>
      <c r="H1635" s="30"/>
      <c r="I1635" s="30"/>
      <c r="J1635" s="30"/>
      <c r="K1635" s="30"/>
      <c r="L1635" s="30"/>
      <c r="M1635" s="30"/>
      <c r="N1635" s="30"/>
      <c r="O1635" s="30"/>
      <c r="P1635" s="30"/>
      <c r="Q1635" s="30"/>
      <c r="R1635" s="30"/>
      <c r="S1635" s="30"/>
      <c r="T1635" s="30"/>
      <c r="U1635" s="30"/>
      <c r="V1635" s="30"/>
      <c r="W1635" s="30"/>
      <c r="X1635" s="32"/>
    </row>
    <row r="1636" spans="1:24" x14ac:dyDescent="0.2">
      <c r="A1636" s="34"/>
      <c r="B1636" s="34"/>
      <c r="C1636" s="34"/>
      <c r="D1636" s="30"/>
      <c r="E1636" s="30"/>
      <c r="F1636" s="30"/>
      <c r="G1636" s="30"/>
      <c r="H1636" s="30"/>
      <c r="I1636" s="30"/>
      <c r="J1636" s="30"/>
      <c r="K1636" s="30"/>
      <c r="L1636" s="30"/>
      <c r="M1636" s="30"/>
      <c r="N1636" s="30"/>
      <c r="O1636" s="30"/>
      <c r="P1636" s="30"/>
      <c r="Q1636" s="30"/>
      <c r="R1636" s="30"/>
      <c r="S1636" s="30"/>
      <c r="T1636" s="30"/>
      <c r="U1636" s="30"/>
      <c r="V1636" s="30"/>
      <c r="W1636" s="30"/>
      <c r="X1636" s="32"/>
    </row>
    <row r="1637" spans="1:24" x14ac:dyDescent="0.2">
      <c r="A1637" s="34"/>
      <c r="B1637" s="34"/>
      <c r="C1637" s="34"/>
      <c r="D1637" s="30"/>
      <c r="E1637" s="30"/>
      <c r="F1637" s="30"/>
      <c r="G1637" s="30"/>
      <c r="H1637" s="30"/>
      <c r="I1637" s="30"/>
      <c r="J1637" s="30"/>
      <c r="K1637" s="30"/>
      <c r="L1637" s="30"/>
      <c r="M1637" s="30"/>
      <c r="N1637" s="30"/>
      <c r="O1637" s="30"/>
      <c r="P1637" s="30"/>
      <c r="Q1637" s="30"/>
      <c r="R1637" s="30"/>
      <c r="S1637" s="30"/>
      <c r="T1637" s="30"/>
      <c r="U1637" s="30"/>
      <c r="V1637" s="30"/>
      <c r="W1637" s="30"/>
      <c r="X1637" s="32"/>
    </row>
    <row r="1638" spans="1:24" x14ac:dyDescent="0.2">
      <c r="A1638" s="34"/>
      <c r="B1638" s="34"/>
      <c r="C1638" s="34"/>
      <c r="D1638" s="30"/>
      <c r="E1638" s="30"/>
      <c r="F1638" s="30"/>
      <c r="G1638" s="30"/>
      <c r="H1638" s="30"/>
      <c r="I1638" s="30"/>
      <c r="J1638" s="30"/>
      <c r="K1638" s="30"/>
      <c r="L1638" s="30"/>
      <c r="M1638" s="30"/>
      <c r="N1638" s="30"/>
      <c r="O1638" s="30"/>
      <c r="P1638" s="30"/>
      <c r="Q1638" s="30"/>
      <c r="R1638" s="30"/>
      <c r="S1638" s="30"/>
      <c r="T1638" s="30"/>
      <c r="U1638" s="30"/>
      <c r="V1638" s="30"/>
      <c r="W1638" s="30"/>
      <c r="X1638" s="32"/>
    </row>
    <row r="1639" spans="1:24" x14ac:dyDescent="0.2">
      <c r="A1639" s="34"/>
      <c r="B1639" s="34"/>
      <c r="C1639" s="34"/>
      <c r="D1639" s="30"/>
      <c r="E1639" s="30"/>
      <c r="F1639" s="30"/>
      <c r="G1639" s="30"/>
      <c r="H1639" s="30"/>
      <c r="I1639" s="30"/>
      <c r="J1639" s="30"/>
      <c r="K1639" s="30"/>
      <c r="L1639" s="30"/>
      <c r="M1639" s="30"/>
      <c r="N1639" s="30"/>
      <c r="O1639" s="30"/>
      <c r="P1639" s="30"/>
      <c r="Q1639" s="30"/>
      <c r="R1639" s="30"/>
      <c r="S1639" s="30"/>
      <c r="T1639" s="30"/>
      <c r="U1639" s="30"/>
      <c r="V1639" s="30"/>
      <c r="W1639" s="30"/>
      <c r="X1639" s="32"/>
    </row>
    <row r="1640" spans="1:24" x14ac:dyDescent="0.2">
      <c r="A1640" s="34"/>
      <c r="B1640" s="34"/>
      <c r="C1640" s="34"/>
      <c r="D1640" s="30"/>
      <c r="E1640" s="30"/>
      <c r="F1640" s="30"/>
      <c r="G1640" s="30"/>
      <c r="H1640" s="30"/>
      <c r="I1640" s="30"/>
      <c r="J1640" s="30"/>
      <c r="K1640" s="30"/>
      <c r="L1640" s="30"/>
      <c r="M1640" s="30"/>
      <c r="N1640" s="30"/>
      <c r="O1640" s="30"/>
      <c r="P1640" s="30"/>
      <c r="Q1640" s="30"/>
      <c r="R1640" s="30"/>
      <c r="S1640" s="30"/>
      <c r="T1640" s="30"/>
      <c r="U1640" s="30"/>
      <c r="V1640" s="30"/>
      <c r="W1640" s="30"/>
      <c r="X1640" s="32"/>
    </row>
    <row r="1641" spans="1:24" x14ac:dyDescent="0.2">
      <c r="A1641" s="34"/>
      <c r="B1641" s="34"/>
      <c r="C1641" s="34"/>
      <c r="D1641" s="30"/>
      <c r="E1641" s="30"/>
      <c r="F1641" s="30"/>
      <c r="G1641" s="30"/>
      <c r="H1641" s="30"/>
      <c r="I1641" s="30"/>
      <c r="J1641" s="30"/>
      <c r="K1641" s="30"/>
      <c r="L1641" s="30"/>
      <c r="M1641" s="30"/>
      <c r="N1641" s="30"/>
      <c r="O1641" s="30"/>
      <c r="P1641" s="30"/>
      <c r="Q1641" s="30"/>
      <c r="R1641" s="30"/>
      <c r="S1641" s="30"/>
      <c r="T1641" s="30"/>
      <c r="U1641" s="30"/>
      <c r="V1641" s="30"/>
      <c r="W1641" s="30"/>
      <c r="X1641" s="32"/>
    </row>
    <row r="1642" spans="1:24" x14ac:dyDescent="0.2">
      <c r="A1642" s="34"/>
      <c r="B1642" s="34"/>
      <c r="C1642" s="34"/>
      <c r="D1642" s="30"/>
      <c r="E1642" s="30"/>
      <c r="F1642" s="30"/>
      <c r="G1642" s="30"/>
      <c r="H1642" s="30"/>
      <c r="I1642" s="30"/>
      <c r="J1642" s="30"/>
      <c r="K1642" s="30"/>
      <c r="L1642" s="30"/>
      <c r="M1642" s="30"/>
      <c r="N1642" s="30"/>
      <c r="O1642" s="30"/>
      <c r="P1642" s="30"/>
      <c r="Q1642" s="30"/>
      <c r="R1642" s="30"/>
      <c r="S1642" s="30"/>
      <c r="T1642" s="30"/>
      <c r="U1642" s="30"/>
      <c r="V1642" s="30"/>
      <c r="W1642" s="30"/>
      <c r="X1642" s="32"/>
    </row>
    <row r="1643" spans="1:24" x14ac:dyDescent="0.2">
      <c r="A1643" s="34"/>
      <c r="B1643" s="34"/>
      <c r="C1643" s="34"/>
      <c r="D1643" s="30"/>
      <c r="E1643" s="30"/>
      <c r="F1643" s="30"/>
      <c r="G1643" s="30"/>
      <c r="H1643" s="30"/>
      <c r="I1643" s="30"/>
      <c r="J1643" s="30"/>
      <c r="K1643" s="30"/>
      <c r="L1643" s="30"/>
      <c r="M1643" s="30"/>
      <c r="N1643" s="30"/>
      <c r="O1643" s="30"/>
      <c r="P1643" s="30"/>
      <c r="Q1643" s="30"/>
      <c r="R1643" s="30"/>
      <c r="S1643" s="30"/>
      <c r="T1643" s="30"/>
      <c r="U1643" s="30"/>
      <c r="V1643" s="30"/>
      <c r="W1643" s="30"/>
      <c r="X1643" s="32"/>
    </row>
    <row r="1644" spans="1:24" x14ac:dyDescent="0.2">
      <c r="A1644" s="34"/>
      <c r="B1644" s="34"/>
      <c r="C1644" s="34"/>
      <c r="D1644" s="30"/>
      <c r="E1644" s="30"/>
      <c r="F1644" s="30"/>
      <c r="G1644" s="30"/>
      <c r="H1644" s="30"/>
      <c r="I1644" s="30"/>
      <c r="J1644" s="30"/>
      <c r="K1644" s="30"/>
      <c r="L1644" s="30"/>
      <c r="M1644" s="30"/>
      <c r="N1644" s="30"/>
      <c r="O1644" s="30"/>
      <c r="P1644" s="30"/>
      <c r="Q1644" s="30"/>
      <c r="R1644" s="30"/>
      <c r="S1644" s="30"/>
      <c r="T1644" s="30"/>
      <c r="U1644" s="30"/>
      <c r="V1644" s="30"/>
      <c r="W1644" s="30"/>
      <c r="X1644" s="32"/>
    </row>
    <row r="1645" spans="1:24" x14ac:dyDescent="0.2">
      <c r="A1645" s="34"/>
      <c r="B1645" s="34"/>
      <c r="C1645" s="34"/>
      <c r="D1645" s="30"/>
      <c r="E1645" s="30"/>
      <c r="F1645" s="30"/>
      <c r="G1645" s="30"/>
      <c r="H1645" s="30"/>
      <c r="I1645" s="30"/>
      <c r="J1645" s="30"/>
      <c r="K1645" s="30"/>
      <c r="L1645" s="30"/>
      <c r="M1645" s="30"/>
      <c r="N1645" s="30"/>
      <c r="O1645" s="30"/>
      <c r="P1645" s="30"/>
      <c r="Q1645" s="30"/>
      <c r="R1645" s="30"/>
      <c r="S1645" s="30"/>
      <c r="T1645" s="30"/>
      <c r="U1645" s="30"/>
      <c r="V1645" s="30"/>
      <c r="W1645" s="30"/>
      <c r="X1645" s="32"/>
    </row>
    <row r="1646" spans="1:24" x14ac:dyDescent="0.2">
      <c r="A1646" s="34"/>
      <c r="B1646" s="34"/>
      <c r="C1646" s="34"/>
      <c r="D1646" s="30"/>
      <c r="E1646" s="30"/>
      <c r="F1646" s="30"/>
      <c r="G1646" s="30"/>
      <c r="H1646" s="30"/>
      <c r="I1646" s="30"/>
      <c r="J1646" s="30"/>
      <c r="K1646" s="30"/>
      <c r="L1646" s="30"/>
      <c r="M1646" s="30"/>
      <c r="N1646" s="30"/>
      <c r="O1646" s="30"/>
      <c r="P1646" s="30"/>
      <c r="Q1646" s="30"/>
      <c r="R1646" s="30"/>
      <c r="S1646" s="30"/>
      <c r="T1646" s="30"/>
      <c r="U1646" s="30"/>
      <c r="V1646" s="30"/>
      <c r="W1646" s="30"/>
      <c r="X1646" s="32"/>
    </row>
    <row r="1647" spans="1:24" x14ac:dyDescent="0.2">
      <c r="A1647" s="34"/>
      <c r="B1647" s="34"/>
      <c r="C1647" s="34"/>
      <c r="D1647" s="30"/>
      <c r="E1647" s="30"/>
      <c r="F1647" s="30"/>
      <c r="G1647" s="30"/>
      <c r="H1647" s="30"/>
      <c r="I1647" s="30"/>
      <c r="J1647" s="30"/>
      <c r="K1647" s="30"/>
      <c r="L1647" s="30"/>
      <c r="M1647" s="30"/>
      <c r="N1647" s="30"/>
      <c r="O1647" s="30"/>
      <c r="P1647" s="30"/>
      <c r="Q1647" s="30"/>
      <c r="R1647" s="30"/>
      <c r="S1647" s="30"/>
      <c r="T1647" s="30"/>
      <c r="U1647" s="30"/>
      <c r="V1647" s="30"/>
      <c r="W1647" s="30"/>
      <c r="X1647" s="32"/>
    </row>
    <row r="1648" spans="1:24" x14ac:dyDescent="0.2">
      <c r="A1648" s="34"/>
      <c r="B1648" s="34"/>
      <c r="C1648" s="34"/>
      <c r="D1648" s="30"/>
      <c r="E1648" s="30"/>
      <c r="F1648" s="30"/>
      <c r="G1648" s="30"/>
      <c r="H1648" s="30"/>
      <c r="I1648" s="30"/>
      <c r="J1648" s="30"/>
      <c r="K1648" s="30"/>
      <c r="L1648" s="30"/>
      <c r="M1648" s="30"/>
      <c r="N1648" s="30"/>
      <c r="O1648" s="30"/>
      <c r="P1648" s="30"/>
      <c r="Q1648" s="30"/>
      <c r="R1648" s="30"/>
      <c r="S1648" s="30"/>
      <c r="T1648" s="30"/>
      <c r="U1648" s="30"/>
      <c r="V1648" s="30"/>
      <c r="W1648" s="30"/>
      <c r="X1648" s="32"/>
    </row>
    <row r="1649" spans="1:24" x14ac:dyDescent="0.2">
      <c r="A1649" s="34"/>
      <c r="B1649" s="34"/>
      <c r="C1649" s="34"/>
      <c r="D1649" s="30"/>
      <c r="E1649" s="30"/>
      <c r="F1649" s="30"/>
      <c r="G1649" s="30"/>
      <c r="H1649" s="30"/>
      <c r="I1649" s="30"/>
      <c r="J1649" s="30"/>
      <c r="K1649" s="30"/>
      <c r="L1649" s="30"/>
      <c r="M1649" s="30"/>
      <c r="N1649" s="30"/>
      <c r="O1649" s="30"/>
      <c r="P1649" s="30"/>
      <c r="Q1649" s="30"/>
      <c r="R1649" s="30"/>
      <c r="S1649" s="30"/>
      <c r="T1649" s="30"/>
      <c r="U1649" s="30"/>
      <c r="V1649" s="30"/>
      <c r="W1649" s="30"/>
      <c r="X1649" s="32"/>
    </row>
    <row r="1650" spans="1:24" x14ac:dyDescent="0.2">
      <c r="A1650" s="34"/>
      <c r="B1650" s="34"/>
      <c r="C1650" s="34"/>
      <c r="D1650" s="30"/>
      <c r="E1650" s="30"/>
      <c r="F1650" s="30"/>
      <c r="G1650" s="30"/>
      <c r="H1650" s="30"/>
      <c r="I1650" s="30"/>
      <c r="J1650" s="30"/>
      <c r="K1650" s="30"/>
      <c r="L1650" s="30"/>
      <c r="M1650" s="30"/>
      <c r="N1650" s="30"/>
      <c r="O1650" s="30"/>
      <c r="P1650" s="30"/>
      <c r="Q1650" s="30"/>
      <c r="R1650" s="30"/>
      <c r="S1650" s="30"/>
      <c r="T1650" s="30"/>
      <c r="U1650" s="30"/>
      <c r="V1650" s="30"/>
      <c r="W1650" s="30"/>
      <c r="X1650" s="32"/>
    </row>
    <row r="1651" spans="1:24" x14ac:dyDescent="0.2">
      <c r="A1651" s="34"/>
      <c r="B1651" s="34"/>
      <c r="C1651" s="34"/>
      <c r="D1651" s="30"/>
      <c r="E1651" s="30"/>
      <c r="F1651" s="30"/>
      <c r="G1651" s="30"/>
      <c r="H1651" s="30"/>
      <c r="I1651" s="30"/>
      <c r="J1651" s="30"/>
      <c r="K1651" s="30"/>
      <c r="L1651" s="30"/>
      <c r="M1651" s="30"/>
      <c r="N1651" s="30"/>
      <c r="O1651" s="30"/>
      <c r="P1651" s="30"/>
      <c r="Q1651" s="30"/>
      <c r="R1651" s="30"/>
      <c r="S1651" s="30"/>
      <c r="T1651" s="30"/>
      <c r="U1651" s="30"/>
      <c r="V1651" s="30"/>
      <c r="W1651" s="30"/>
      <c r="X1651" s="32"/>
    </row>
    <row r="1652" spans="1:24" x14ac:dyDescent="0.2">
      <c r="A1652" s="34"/>
      <c r="B1652" s="34"/>
      <c r="C1652" s="34"/>
      <c r="D1652" s="30"/>
      <c r="E1652" s="30"/>
      <c r="F1652" s="30"/>
      <c r="G1652" s="30"/>
      <c r="H1652" s="30"/>
      <c r="I1652" s="30"/>
      <c r="J1652" s="30"/>
      <c r="K1652" s="30"/>
      <c r="L1652" s="30"/>
      <c r="M1652" s="30"/>
      <c r="N1652" s="30"/>
      <c r="O1652" s="30"/>
      <c r="P1652" s="30"/>
      <c r="Q1652" s="30"/>
      <c r="R1652" s="30"/>
      <c r="S1652" s="30"/>
      <c r="T1652" s="30"/>
      <c r="U1652" s="30"/>
      <c r="V1652" s="30"/>
      <c r="W1652" s="30"/>
      <c r="X1652" s="32"/>
    </row>
    <row r="1653" spans="1:24" x14ac:dyDescent="0.2">
      <c r="A1653" s="34"/>
      <c r="B1653" s="34"/>
      <c r="C1653" s="34"/>
      <c r="D1653" s="30"/>
      <c r="E1653" s="30"/>
      <c r="F1653" s="30"/>
      <c r="G1653" s="30"/>
      <c r="H1653" s="30"/>
      <c r="I1653" s="30"/>
      <c r="J1653" s="30"/>
      <c r="K1653" s="30"/>
      <c r="L1653" s="30"/>
      <c r="M1653" s="30"/>
      <c r="N1653" s="30"/>
      <c r="O1653" s="30"/>
      <c r="P1653" s="30"/>
      <c r="Q1653" s="30"/>
      <c r="R1653" s="30"/>
      <c r="S1653" s="30"/>
      <c r="T1653" s="30"/>
      <c r="U1653" s="30"/>
      <c r="V1653" s="30"/>
      <c r="W1653" s="30"/>
      <c r="X1653" s="32"/>
    </row>
    <row r="1654" spans="1:24" x14ac:dyDescent="0.2">
      <c r="A1654" s="34"/>
      <c r="B1654" s="34"/>
      <c r="C1654" s="34"/>
      <c r="D1654" s="30"/>
      <c r="E1654" s="30"/>
      <c r="F1654" s="30"/>
      <c r="G1654" s="30"/>
      <c r="H1654" s="30"/>
      <c r="I1654" s="30"/>
      <c r="J1654" s="30"/>
      <c r="K1654" s="30"/>
      <c r="L1654" s="30"/>
      <c r="M1654" s="30"/>
      <c r="N1654" s="30"/>
      <c r="O1654" s="30"/>
      <c r="P1654" s="30"/>
      <c r="Q1654" s="30"/>
      <c r="R1654" s="30"/>
      <c r="S1654" s="30"/>
      <c r="T1654" s="30"/>
      <c r="U1654" s="30"/>
      <c r="V1654" s="30"/>
      <c r="W1654" s="30"/>
      <c r="X1654" s="32"/>
    </row>
    <row r="1655" spans="1:24" x14ac:dyDescent="0.2">
      <c r="A1655" s="34"/>
      <c r="B1655" s="34"/>
      <c r="C1655" s="34"/>
      <c r="D1655" s="30"/>
      <c r="E1655" s="30"/>
      <c r="F1655" s="30"/>
      <c r="G1655" s="30"/>
      <c r="H1655" s="30"/>
      <c r="I1655" s="30"/>
      <c r="J1655" s="30"/>
      <c r="K1655" s="30"/>
      <c r="L1655" s="30"/>
      <c r="M1655" s="30"/>
      <c r="N1655" s="30"/>
      <c r="O1655" s="30"/>
      <c r="P1655" s="30"/>
      <c r="Q1655" s="30"/>
      <c r="R1655" s="30"/>
      <c r="S1655" s="30"/>
      <c r="T1655" s="30"/>
      <c r="U1655" s="30"/>
      <c r="V1655" s="30"/>
      <c r="W1655" s="30"/>
      <c r="X1655" s="32"/>
    </row>
    <row r="1656" spans="1:24" x14ac:dyDescent="0.2">
      <c r="A1656" s="34"/>
      <c r="B1656" s="34"/>
      <c r="C1656" s="34"/>
      <c r="D1656" s="30"/>
      <c r="E1656" s="30"/>
      <c r="F1656" s="30"/>
      <c r="G1656" s="30"/>
      <c r="H1656" s="30"/>
      <c r="I1656" s="30"/>
      <c r="J1656" s="30"/>
      <c r="K1656" s="30"/>
      <c r="L1656" s="30"/>
      <c r="M1656" s="30"/>
      <c r="N1656" s="30"/>
      <c r="O1656" s="30"/>
      <c r="P1656" s="30"/>
      <c r="Q1656" s="30"/>
      <c r="R1656" s="30"/>
      <c r="S1656" s="30"/>
      <c r="T1656" s="30"/>
      <c r="U1656" s="30"/>
      <c r="V1656" s="30"/>
      <c r="W1656" s="30"/>
      <c r="X1656" s="32"/>
    </row>
    <row r="1657" spans="1:24" x14ac:dyDescent="0.2">
      <c r="A1657" s="34"/>
      <c r="B1657" s="34"/>
      <c r="C1657" s="34"/>
      <c r="D1657" s="30"/>
      <c r="E1657" s="30"/>
      <c r="F1657" s="30"/>
      <c r="G1657" s="30"/>
      <c r="H1657" s="30"/>
      <c r="I1657" s="30"/>
      <c r="J1657" s="30"/>
      <c r="K1657" s="30"/>
      <c r="L1657" s="30"/>
      <c r="M1657" s="30"/>
      <c r="N1657" s="30"/>
      <c r="O1657" s="30"/>
      <c r="P1657" s="30"/>
      <c r="Q1657" s="30"/>
      <c r="R1657" s="30"/>
      <c r="S1657" s="30"/>
      <c r="T1657" s="30"/>
      <c r="U1657" s="30"/>
      <c r="V1657" s="30"/>
      <c r="W1657" s="30"/>
      <c r="X1657" s="32"/>
    </row>
    <row r="1658" spans="1:24" x14ac:dyDescent="0.2">
      <c r="A1658" s="34"/>
      <c r="B1658" s="34"/>
      <c r="C1658" s="34"/>
      <c r="D1658" s="30"/>
      <c r="E1658" s="30"/>
      <c r="F1658" s="30"/>
      <c r="G1658" s="30"/>
      <c r="H1658" s="30"/>
      <c r="I1658" s="30"/>
      <c r="J1658" s="30"/>
      <c r="K1658" s="30"/>
      <c r="L1658" s="30"/>
      <c r="M1658" s="30"/>
      <c r="N1658" s="30"/>
      <c r="O1658" s="30"/>
      <c r="P1658" s="30"/>
      <c r="Q1658" s="30"/>
      <c r="R1658" s="30"/>
      <c r="S1658" s="30"/>
      <c r="T1658" s="30"/>
      <c r="U1658" s="30"/>
      <c r="V1658" s="30"/>
      <c r="W1658" s="30"/>
      <c r="X1658" s="32"/>
    </row>
    <row r="1659" spans="1:24" x14ac:dyDescent="0.2">
      <c r="A1659" s="34"/>
      <c r="B1659" s="34"/>
      <c r="C1659" s="34"/>
      <c r="D1659" s="30"/>
      <c r="E1659" s="30"/>
      <c r="F1659" s="30"/>
      <c r="G1659" s="30"/>
      <c r="H1659" s="30"/>
      <c r="I1659" s="30"/>
      <c r="J1659" s="30"/>
      <c r="K1659" s="30"/>
      <c r="L1659" s="30"/>
      <c r="M1659" s="30"/>
      <c r="N1659" s="30"/>
      <c r="O1659" s="30"/>
      <c r="P1659" s="30"/>
      <c r="Q1659" s="30"/>
      <c r="R1659" s="30"/>
      <c r="S1659" s="30"/>
      <c r="T1659" s="30"/>
      <c r="U1659" s="30"/>
      <c r="V1659" s="30"/>
      <c r="W1659" s="30"/>
      <c r="X1659" s="32"/>
    </row>
    <row r="1660" spans="1:24" x14ac:dyDescent="0.2">
      <c r="A1660" s="34"/>
      <c r="B1660" s="34"/>
      <c r="C1660" s="34"/>
      <c r="D1660" s="30"/>
      <c r="E1660" s="30"/>
      <c r="F1660" s="30"/>
      <c r="G1660" s="30"/>
      <c r="H1660" s="30"/>
      <c r="I1660" s="30"/>
      <c r="J1660" s="30"/>
      <c r="K1660" s="30"/>
      <c r="L1660" s="30"/>
      <c r="M1660" s="30"/>
      <c r="N1660" s="30"/>
      <c r="O1660" s="30"/>
      <c r="P1660" s="30"/>
      <c r="Q1660" s="30"/>
      <c r="R1660" s="30"/>
      <c r="S1660" s="30"/>
      <c r="T1660" s="30"/>
      <c r="U1660" s="30"/>
      <c r="V1660" s="30"/>
      <c r="W1660" s="30"/>
      <c r="X1660" s="32"/>
    </row>
    <row r="1661" spans="1:24" x14ac:dyDescent="0.2">
      <c r="A1661" s="34"/>
      <c r="B1661" s="34"/>
      <c r="C1661" s="34"/>
      <c r="D1661" s="30"/>
      <c r="E1661" s="30"/>
      <c r="F1661" s="30"/>
      <c r="G1661" s="30"/>
      <c r="H1661" s="30"/>
      <c r="I1661" s="30"/>
      <c r="J1661" s="30"/>
      <c r="K1661" s="30"/>
      <c r="L1661" s="30"/>
      <c r="M1661" s="30"/>
      <c r="N1661" s="30"/>
      <c r="O1661" s="30"/>
      <c r="P1661" s="30"/>
      <c r="Q1661" s="30"/>
      <c r="R1661" s="30"/>
      <c r="S1661" s="30"/>
      <c r="T1661" s="30"/>
      <c r="U1661" s="30"/>
      <c r="V1661" s="30"/>
      <c r="W1661" s="30"/>
      <c r="X1661" s="32"/>
    </row>
    <row r="1662" spans="1:24" x14ac:dyDescent="0.2">
      <c r="A1662" s="34"/>
      <c r="B1662" s="34"/>
      <c r="C1662" s="34"/>
      <c r="D1662" s="30"/>
      <c r="E1662" s="30"/>
      <c r="F1662" s="30"/>
      <c r="G1662" s="30"/>
      <c r="H1662" s="30"/>
      <c r="I1662" s="30"/>
      <c r="J1662" s="30"/>
      <c r="K1662" s="30"/>
      <c r="L1662" s="30"/>
      <c r="M1662" s="30"/>
      <c r="N1662" s="30"/>
      <c r="O1662" s="30"/>
      <c r="P1662" s="30"/>
      <c r="Q1662" s="30"/>
      <c r="R1662" s="30"/>
      <c r="S1662" s="30"/>
      <c r="T1662" s="30"/>
      <c r="U1662" s="30"/>
      <c r="V1662" s="30"/>
      <c r="W1662" s="30"/>
      <c r="X1662" s="32"/>
    </row>
    <row r="1663" spans="1:24" x14ac:dyDescent="0.2">
      <c r="A1663" s="34"/>
      <c r="B1663" s="34"/>
      <c r="C1663" s="34"/>
      <c r="D1663" s="30"/>
      <c r="E1663" s="30"/>
      <c r="F1663" s="30"/>
      <c r="G1663" s="30"/>
      <c r="H1663" s="30"/>
      <c r="I1663" s="30"/>
      <c r="J1663" s="30"/>
      <c r="K1663" s="30"/>
      <c r="L1663" s="30"/>
      <c r="M1663" s="30"/>
      <c r="N1663" s="30"/>
      <c r="O1663" s="30"/>
      <c r="P1663" s="30"/>
      <c r="Q1663" s="30"/>
      <c r="R1663" s="30"/>
      <c r="S1663" s="30"/>
      <c r="T1663" s="30"/>
      <c r="U1663" s="30"/>
      <c r="V1663" s="30"/>
      <c r="W1663" s="30"/>
      <c r="X1663" s="32"/>
    </row>
    <row r="1664" spans="1:24" x14ac:dyDescent="0.2">
      <c r="A1664" s="34"/>
      <c r="B1664" s="34"/>
      <c r="C1664" s="34"/>
      <c r="D1664" s="30"/>
      <c r="E1664" s="30"/>
      <c r="F1664" s="30"/>
      <c r="G1664" s="30"/>
      <c r="H1664" s="30"/>
      <c r="I1664" s="30"/>
      <c r="J1664" s="30"/>
      <c r="K1664" s="30"/>
      <c r="L1664" s="30"/>
      <c r="M1664" s="30"/>
      <c r="N1664" s="30"/>
      <c r="O1664" s="30"/>
      <c r="P1664" s="30"/>
      <c r="Q1664" s="30"/>
      <c r="R1664" s="30"/>
      <c r="S1664" s="30"/>
      <c r="T1664" s="30"/>
      <c r="U1664" s="30"/>
      <c r="V1664" s="30"/>
      <c r="W1664" s="30"/>
      <c r="X1664" s="32"/>
    </row>
    <row r="1665" spans="1:24" x14ac:dyDescent="0.2">
      <c r="A1665" s="34"/>
      <c r="B1665" s="34"/>
      <c r="C1665" s="34"/>
      <c r="D1665" s="30"/>
      <c r="E1665" s="30"/>
      <c r="F1665" s="30"/>
      <c r="G1665" s="30"/>
      <c r="H1665" s="30"/>
      <c r="I1665" s="30"/>
      <c r="J1665" s="30"/>
      <c r="K1665" s="30"/>
      <c r="L1665" s="30"/>
      <c r="M1665" s="30"/>
      <c r="N1665" s="30"/>
      <c r="O1665" s="30"/>
      <c r="P1665" s="30"/>
      <c r="Q1665" s="30"/>
      <c r="R1665" s="30"/>
      <c r="S1665" s="30"/>
      <c r="T1665" s="30"/>
      <c r="U1665" s="30"/>
      <c r="V1665" s="30"/>
      <c r="W1665" s="30"/>
      <c r="X1665" s="32"/>
    </row>
    <row r="1666" spans="1:24" x14ac:dyDescent="0.2">
      <c r="A1666" s="34"/>
      <c r="B1666" s="34"/>
      <c r="C1666" s="34"/>
      <c r="D1666" s="30"/>
      <c r="E1666" s="30"/>
      <c r="F1666" s="30"/>
      <c r="G1666" s="30"/>
      <c r="H1666" s="30"/>
      <c r="I1666" s="30"/>
      <c r="J1666" s="30"/>
      <c r="K1666" s="30"/>
      <c r="L1666" s="30"/>
      <c r="M1666" s="30"/>
      <c r="N1666" s="30"/>
      <c r="O1666" s="30"/>
      <c r="P1666" s="30"/>
      <c r="Q1666" s="30"/>
      <c r="R1666" s="30"/>
      <c r="S1666" s="30"/>
      <c r="T1666" s="30"/>
      <c r="U1666" s="30"/>
      <c r="V1666" s="30"/>
      <c r="W1666" s="30"/>
      <c r="X1666" s="32"/>
    </row>
    <row r="1667" spans="1:24" x14ac:dyDescent="0.2">
      <c r="A1667" s="34"/>
      <c r="B1667" s="34"/>
      <c r="C1667" s="34"/>
      <c r="D1667" s="30"/>
      <c r="E1667" s="30"/>
      <c r="F1667" s="30"/>
      <c r="G1667" s="30"/>
      <c r="H1667" s="30"/>
      <c r="I1667" s="30"/>
      <c r="J1667" s="30"/>
      <c r="K1667" s="30"/>
      <c r="L1667" s="30"/>
      <c r="M1667" s="30"/>
      <c r="N1667" s="30"/>
      <c r="O1667" s="30"/>
      <c r="P1667" s="30"/>
      <c r="Q1667" s="30"/>
      <c r="R1667" s="30"/>
      <c r="S1667" s="30"/>
      <c r="T1667" s="30"/>
      <c r="U1667" s="30"/>
      <c r="V1667" s="30"/>
      <c r="W1667" s="30"/>
      <c r="X1667" s="32"/>
    </row>
    <row r="1668" spans="1:24" x14ac:dyDescent="0.2">
      <c r="A1668" s="34"/>
      <c r="B1668" s="34"/>
      <c r="C1668" s="34"/>
      <c r="D1668" s="30"/>
      <c r="E1668" s="30"/>
      <c r="F1668" s="30"/>
      <c r="G1668" s="30"/>
      <c r="H1668" s="30"/>
      <c r="I1668" s="30"/>
      <c r="J1668" s="30"/>
      <c r="K1668" s="30"/>
      <c r="L1668" s="30"/>
      <c r="M1668" s="30"/>
      <c r="N1668" s="30"/>
      <c r="O1668" s="30"/>
      <c r="P1668" s="30"/>
      <c r="Q1668" s="30"/>
      <c r="R1668" s="30"/>
      <c r="S1668" s="30"/>
      <c r="T1668" s="30"/>
      <c r="U1668" s="30"/>
      <c r="V1668" s="30"/>
      <c r="W1668" s="30"/>
      <c r="X1668" s="32"/>
    </row>
    <row r="1669" spans="1:24" x14ac:dyDescent="0.2">
      <c r="A1669" s="34"/>
      <c r="B1669" s="34"/>
      <c r="C1669" s="34"/>
      <c r="D1669" s="30"/>
      <c r="E1669" s="30"/>
      <c r="F1669" s="30"/>
      <c r="G1669" s="30"/>
      <c r="H1669" s="30"/>
      <c r="I1669" s="30"/>
      <c r="J1669" s="30"/>
      <c r="K1669" s="30"/>
      <c r="L1669" s="30"/>
      <c r="M1669" s="30"/>
      <c r="N1669" s="30"/>
      <c r="O1669" s="30"/>
      <c r="P1669" s="30"/>
      <c r="Q1669" s="30"/>
      <c r="R1669" s="30"/>
      <c r="S1669" s="30"/>
      <c r="T1669" s="30"/>
      <c r="U1669" s="30"/>
      <c r="V1669" s="30"/>
      <c r="W1669" s="30"/>
      <c r="X1669" s="32"/>
    </row>
    <row r="1670" spans="1:24" x14ac:dyDescent="0.2">
      <c r="A1670" s="34"/>
      <c r="B1670" s="34"/>
      <c r="C1670" s="34"/>
      <c r="D1670" s="30"/>
      <c r="E1670" s="30"/>
      <c r="F1670" s="30"/>
      <c r="G1670" s="30"/>
      <c r="H1670" s="30"/>
      <c r="I1670" s="30"/>
      <c r="J1670" s="30"/>
      <c r="K1670" s="30"/>
      <c r="L1670" s="30"/>
      <c r="M1670" s="30"/>
      <c r="N1670" s="30"/>
      <c r="O1670" s="30"/>
      <c r="P1670" s="30"/>
      <c r="Q1670" s="30"/>
      <c r="R1670" s="30"/>
      <c r="S1670" s="30"/>
      <c r="T1670" s="30"/>
      <c r="U1670" s="30"/>
      <c r="V1670" s="30"/>
      <c r="W1670" s="30"/>
      <c r="X1670" s="32"/>
    </row>
    <row r="1671" spans="1:24" x14ac:dyDescent="0.2">
      <c r="A1671" s="34"/>
      <c r="B1671" s="34"/>
      <c r="C1671" s="34"/>
      <c r="D1671" s="30"/>
      <c r="E1671" s="30"/>
      <c r="F1671" s="30"/>
      <c r="G1671" s="30"/>
      <c r="H1671" s="30"/>
      <c r="I1671" s="30"/>
      <c r="J1671" s="30"/>
      <c r="K1671" s="30"/>
      <c r="L1671" s="30"/>
      <c r="M1671" s="30"/>
      <c r="N1671" s="30"/>
      <c r="O1671" s="30"/>
      <c r="P1671" s="30"/>
      <c r="Q1671" s="30"/>
      <c r="R1671" s="30"/>
      <c r="S1671" s="30"/>
      <c r="T1671" s="30"/>
      <c r="U1671" s="30"/>
      <c r="V1671" s="30"/>
      <c r="W1671" s="30"/>
      <c r="X1671" s="32"/>
    </row>
    <row r="1672" spans="1:24" x14ac:dyDescent="0.2">
      <c r="A1672" s="34"/>
      <c r="B1672" s="34"/>
      <c r="C1672" s="34"/>
      <c r="D1672" s="30"/>
      <c r="E1672" s="30"/>
      <c r="F1672" s="30"/>
      <c r="G1672" s="30"/>
      <c r="H1672" s="30"/>
      <c r="I1672" s="30"/>
      <c r="J1672" s="30"/>
      <c r="K1672" s="30"/>
      <c r="L1672" s="30"/>
      <c r="M1672" s="30"/>
      <c r="N1672" s="30"/>
      <c r="O1672" s="30"/>
      <c r="P1672" s="30"/>
      <c r="Q1672" s="30"/>
      <c r="R1672" s="30"/>
      <c r="S1672" s="30"/>
      <c r="T1672" s="30"/>
      <c r="U1672" s="30"/>
      <c r="V1672" s="30"/>
      <c r="W1672" s="30"/>
      <c r="X1672" s="32"/>
    </row>
    <row r="1673" spans="1:24" x14ac:dyDescent="0.2">
      <c r="A1673" s="34"/>
      <c r="B1673" s="34"/>
      <c r="C1673" s="34"/>
      <c r="D1673" s="30"/>
      <c r="E1673" s="30"/>
      <c r="F1673" s="30"/>
      <c r="G1673" s="30"/>
      <c r="H1673" s="30"/>
      <c r="I1673" s="30"/>
      <c r="J1673" s="30"/>
      <c r="K1673" s="30"/>
      <c r="L1673" s="30"/>
      <c r="M1673" s="30"/>
      <c r="N1673" s="30"/>
      <c r="O1673" s="30"/>
      <c r="P1673" s="30"/>
      <c r="Q1673" s="30"/>
      <c r="R1673" s="30"/>
      <c r="S1673" s="30"/>
      <c r="T1673" s="30"/>
      <c r="U1673" s="30"/>
      <c r="V1673" s="30"/>
      <c r="W1673" s="30"/>
      <c r="X1673" s="32"/>
    </row>
    <row r="1674" spans="1:24" x14ac:dyDescent="0.2">
      <c r="A1674" s="34"/>
      <c r="B1674" s="34"/>
      <c r="C1674" s="34"/>
      <c r="D1674" s="30"/>
      <c r="E1674" s="30"/>
      <c r="F1674" s="30"/>
      <c r="G1674" s="30"/>
      <c r="H1674" s="30"/>
      <c r="I1674" s="30"/>
      <c r="J1674" s="30"/>
      <c r="K1674" s="30"/>
      <c r="L1674" s="30"/>
      <c r="M1674" s="30"/>
      <c r="N1674" s="30"/>
      <c r="O1674" s="30"/>
      <c r="P1674" s="30"/>
      <c r="Q1674" s="30"/>
      <c r="R1674" s="30"/>
      <c r="S1674" s="30"/>
      <c r="T1674" s="30"/>
      <c r="U1674" s="30"/>
      <c r="V1674" s="30"/>
      <c r="W1674" s="30"/>
      <c r="X1674" s="32"/>
    </row>
    <row r="1675" spans="1:24" x14ac:dyDescent="0.2">
      <c r="A1675" s="34"/>
      <c r="B1675" s="34"/>
      <c r="C1675" s="34"/>
      <c r="D1675" s="30"/>
      <c r="E1675" s="30"/>
      <c r="F1675" s="30"/>
      <c r="G1675" s="30"/>
      <c r="H1675" s="30"/>
      <c r="I1675" s="30"/>
      <c r="J1675" s="30"/>
      <c r="K1675" s="30"/>
      <c r="L1675" s="30"/>
      <c r="M1675" s="30"/>
      <c r="N1675" s="30"/>
      <c r="O1675" s="30"/>
      <c r="P1675" s="30"/>
      <c r="Q1675" s="30"/>
      <c r="R1675" s="30"/>
      <c r="S1675" s="30"/>
      <c r="T1675" s="30"/>
      <c r="U1675" s="30"/>
      <c r="V1675" s="30"/>
      <c r="W1675" s="30"/>
      <c r="X1675" s="32"/>
    </row>
    <row r="1676" spans="1:24" x14ac:dyDescent="0.2">
      <c r="A1676" s="34"/>
      <c r="B1676" s="34"/>
      <c r="C1676" s="34"/>
      <c r="D1676" s="30"/>
      <c r="E1676" s="30"/>
      <c r="F1676" s="30"/>
      <c r="G1676" s="30"/>
      <c r="H1676" s="30"/>
      <c r="I1676" s="30"/>
      <c r="J1676" s="30"/>
      <c r="K1676" s="30"/>
      <c r="L1676" s="30"/>
      <c r="M1676" s="30"/>
      <c r="N1676" s="30"/>
      <c r="O1676" s="30"/>
      <c r="P1676" s="30"/>
      <c r="Q1676" s="30"/>
      <c r="R1676" s="30"/>
      <c r="S1676" s="30"/>
      <c r="T1676" s="30"/>
      <c r="U1676" s="30"/>
      <c r="V1676" s="30"/>
      <c r="W1676" s="30"/>
      <c r="X1676" s="32"/>
    </row>
    <row r="1677" spans="1:24" x14ac:dyDescent="0.2">
      <c r="A1677" s="34"/>
      <c r="B1677" s="34"/>
      <c r="C1677" s="34"/>
      <c r="D1677" s="30"/>
      <c r="E1677" s="30"/>
      <c r="F1677" s="30"/>
      <c r="G1677" s="30"/>
      <c r="H1677" s="30"/>
      <c r="I1677" s="30"/>
      <c r="J1677" s="30"/>
      <c r="K1677" s="30"/>
      <c r="L1677" s="30"/>
      <c r="M1677" s="30"/>
      <c r="N1677" s="30"/>
      <c r="O1677" s="30"/>
      <c r="P1677" s="30"/>
      <c r="Q1677" s="30"/>
      <c r="R1677" s="30"/>
      <c r="S1677" s="30"/>
      <c r="T1677" s="30"/>
      <c r="U1677" s="30"/>
      <c r="V1677" s="30"/>
      <c r="W1677" s="30"/>
      <c r="X1677" s="32"/>
    </row>
    <row r="1678" spans="1:24" x14ac:dyDescent="0.2">
      <c r="A1678" s="34"/>
      <c r="B1678" s="34"/>
      <c r="C1678" s="34"/>
      <c r="D1678" s="30"/>
      <c r="E1678" s="30"/>
      <c r="F1678" s="30"/>
      <c r="G1678" s="30"/>
      <c r="H1678" s="30"/>
      <c r="I1678" s="30"/>
      <c r="J1678" s="30"/>
      <c r="K1678" s="30"/>
      <c r="L1678" s="30"/>
      <c r="M1678" s="30"/>
      <c r="N1678" s="30"/>
      <c r="O1678" s="30"/>
      <c r="P1678" s="30"/>
      <c r="Q1678" s="30"/>
      <c r="R1678" s="30"/>
      <c r="S1678" s="30"/>
      <c r="T1678" s="30"/>
      <c r="U1678" s="30"/>
      <c r="V1678" s="30"/>
      <c r="W1678" s="30"/>
      <c r="X1678" s="32"/>
    </row>
    <row r="1679" spans="1:24" x14ac:dyDescent="0.2">
      <c r="A1679" s="34"/>
      <c r="B1679" s="34"/>
      <c r="C1679" s="34"/>
      <c r="D1679" s="30"/>
      <c r="E1679" s="30"/>
      <c r="F1679" s="30"/>
      <c r="G1679" s="30"/>
      <c r="H1679" s="30"/>
      <c r="I1679" s="30"/>
      <c r="J1679" s="30"/>
      <c r="K1679" s="30"/>
      <c r="L1679" s="30"/>
      <c r="M1679" s="30"/>
      <c r="N1679" s="30"/>
      <c r="O1679" s="30"/>
      <c r="P1679" s="30"/>
      <c r="Q1679" s="30"/>
      <c r="R1679" s="30"/>
      <c r="S1679" s="30"/>
      <c r="T1679" s="30"/>
      <c r="U1679" s="30"/>
      <c r="V1679" s="30"/>
      <c r="W1679" s="30"/>
      <c r="X1679" s="32"/>
    </row>
    <row r="1680" spans="1:24" x14ac:dyDescent="0.2">
      <c r="A1680" s="34"/>
      <c r="B1680" s="34"/>
      <c r="C1680" s="34"/>
      <c r="D1680" s="30"/>
      <c r="E1680" s="30"/>
      <c r="F1680" s="30"/>
      <c r="G1680" s="30"/>
      <c r="H1680" s="30"/>
      <c r="I1680" s="30"/>
      <c r="J1680" s="30"/>
      <c r="K1680" s="30"/>
      <c r="L1680" s="30"/>
      <c r="M1680" s="30"/>
      <c r="N1680" s="30"/>
      <c r="O1680" s="30"/>
      <c r="P1680" s="30"/>
      <c r="Q1680" s="30"/>
      <c r="R1680" s="30"/>
      <c r="S1680" s="30"/>
      <c r="T1680" s="30"/>
      <c r="U1680" s="30"/>
      <c r="V1680" s="30"/>
      <c r="W1680" s="30"/>
      <c r="X1680" s="32"/>
    </row>
    <row r="1681" spans="1:24" x14ac:dyDescent="0.2">
      <c r="A1681" s="34"/>
      <c r="B1681" s="34"/>
      <c r="C1681" s="34"/>
      <c r="D1681" s="30"/>
      <c r="E1681" s="30"/>
      <c r="F1681" s="30"/>
      <c r="G1681" s="30"/>
      <c r="H1681" s="30"/>
      <c r="I1681" s="30"/>
      <c r="J1681" s="30"/>
      <c r="K1681" s="30"/>
      <c r="L1681" s="30"/>
      <c r="M1681" s="30"/>
      <c r="N1681" s="30"/>
      <c r="O1681" s="30"/>
      <c r="P1681" s="30"/>
      <c r="Q1681" s="30"/>
      <c r="R1681" s="30"/>
      <c r="S1681" s="30"/>
      <c r="T1681" s="30"/>
      <c r="U1681" s="30"/>
      <c r="V1681" s="30"/>
      <c r="W1681" s="30"/>
      <c r="X1681" s="32"/>
    </row>
    <row r="1682" spans="1:24" x14ac:dyDescent="0.2">
      <c r="A1682" s="34"/>
      <c r="B1682" s="34"/>
      <c r="C1682" s="34"/>
      <c r="D1682" s="30"/>
      <c r="E1682" s="30"/>
      <c r="F1682" s="30"/>
      <c r="G1682" s="30"/>
      <c r="H1682" s="30"/>
      <c r="I1682" s="30"/>
      <c r="J1682" s="30"/>
      <c r="K1682" s="30"/>
      <c r="L1682" s="30"/>
      <c r="M1682" s="30"/>
      <c r="N1682" s="30"/>
      <c r="O1682" s="30"/>
      <c r="P1682" s="30"/>
      <c r="Q1682" s="30"/>
      <c r="R1682" s="30"/>
      <c r="S1682" s="30"/>
      <c r="T1682" s="30"/>
      <c r="U1682" s="30"/>
      <c r="V1682" s="30"/>
      <c r="W1682" s="30"/>
      <c r="X1682" s="32"/>
    </row>
    <row r="1683" spans="1:24" x14ac:dyDescent="0.2">
      <c r="A1683" s="34"/>
      <c r="B1683" s="34"/>
      <c r="C1683" s="34"/>
      <c r="D1683" s="30"/>
      <c r="E1683" s="30"/>
      <c r="F1683" s="30"/>
      <c r="G1683" s="30"/>
      <c r="H1683" s="30"/>
      <c r="I1683" s="30"/>
      <c r="J1683" s="30"/>
      <c r="K1683" s="30"/>
      <c r="L1683" s="30"/>
      <c r="M1683" s="30"/>
      <c r="N1683" s="30"/>
      <c r="O1683" s="30"/>
      <c r="P1683" s="30"/>
      <c r="Q1683" s="30"/>
      <c r="R1683" s="30"/>
      <c r="S1683" s="30"/>
      <c r="T1683" s="30"/>
      <c r="U1683" s="30"/>
      <c r="V1683" s="30"/>
      <c r="W1683" s="30"/>
      <c r="X1683" s="32"/>
    </row>
    <row r="1684" spans="1:24" x14ac:dyDescent="0.2">
      <c r="A1684" s="34"/>
      <c r="B1684" s="34"/>
      <c r="C1684" s="34"/>
      <c r="D1684" s="30"/>
      <c r="E1684" s="30"/>
      <c r="F1684" s="30"/>
      <c r="G1684" s="30"/>
      <c r="H1684" s="30"/>
      <c r="I1684" s="30"/>
      <c r="J1684" s="30"/>
      <c r="K1684" s="30"/>
      <c r="L1684" s="30"/>
      <c r="M1684" s="30"/>
      <c r="N1684" s="30"/>
      <c r="O1684" s="30"/>
      <c r="P1684" s="30"/>
      <c r="Q1684" s="30"/>
      <c r="R1684" s="30"/>
      <c r="S1684" s="30"/>
      <c r="T1684" s="30"/>
      <c r="U1684" s="30"/>
      <c r="V1684" s="30"/>
      <c r="W1684" s="30"/>
      <c r="X1684" s="32"/>
    </row>
    <row r="1685" spans="1:24" x14ac:dyDescent="0.2">
      <c r="A1685" s="34"/>
      <c r="B1685" s="34"/>
      <c r="C1685" s="34"/>
      <c r="D1685" s="30"/>
      <c r="E1685" s="30"/>
      <c r="F1685" s="30"/>
      <c r="G1685" s="30"/>
      <c r="H1685" s="30"/>
      <c r="I1685" s="30"/>
      <c r="J1685" s="30"/>
      <c r="K1685" s="30"/>
      <c r="L1685" s="30"/>
      <c r="M1685" s="30"/>
      <c r="N1685" s="30"/>
      <c r="O1685" s="30"/>
      <c r="P1685" s="30"/>
      <c r="Q1685" s="30"/>
      <c r="R1685" s="30"/>
      <c r="S1685" s="30"/>
      <c r="T1685" s="30"/>
      <c r="U1685" s="30"/>
      <c r="V1685" s="30"/>
      <c r="W1685" s="30"/>
      <c r="X1685" s="32"/>
    </row>
    <row r="1686" spans="1:24" x14ac:dyDescent="0.2">
      <c r="A1686" s="34"/>
      <c r="B1686" s="34"/>
      <c r="C1686" s="34"/>
      <c r="D1686" s="30"/>
      <c r="E1686" s="30"/>
      <c r="F1686" s="30"/>
      <c r="G1686" s="30"/>
      <c r="H1686" s="30"/>
      <c r="I1686" s="30"/>
      <c r="J1686" s="30"/>
      <c r="K1686" s="30"/>
      <c r="L1686" s="30"/>
      <c r="M1686" s="30"/>
      <c r="N1686" s="30"/>
      <c r="O1686" s="30"/>
      <c r="P1686" s="30"/>
      <c r="Q1686" s="30"/>
      <c r="R1686" s="30"/>
      <c r="S1686" s="30"/>
      <c r="T1686" s="30"/>
      <c r="U1686" s="30"/>
      <c r="V1686" s="30"/>
      <c r="W1686" s="30"/>
      <c r="X1686" s="32"/>
    </row>
    <row r="1687" spans="1:24" x14ac:dyDescent="0.2">
      <c r="A1687" s="34"/>
      <c r="B1687" s="34"/>
      <c r="C1687" s="34"/>
      <c r="D1687" s="30"/>
      <c r="E1687" s="30"/>
      <c r="F1687" s="30"/>
      <c r="G1687" s="30"/>
      <c r="H1687" s="30"/>
      <c r="I1687" s="30"/>
      <c r="J1687" s="30"/>
      <c r="K1687" s="30"/>
      <c r="L1687" s="30"/>
      <c r="M1687" s="30"/>
      <c r="N1687" s="30"/>
      <c r="O1687" s="30"/>
      <c r="P1687" s="30"/>
      <c r="Q1687" s="30"/>
      <c r="R1687" s="30"/>
      <c r="S1687" s="30"/>
      <c r="T1687" s="30"/>
      <c r="U1687" s="30"/>
      <c r="V1687" s="30"/>
      <c r="W1687" s="30"/>
      <c r="X1687" s="32"/>
    </row>
    <row r="1688" spans="1:24" x14ac:dyDescent="0.2">
      <c r="A1688" s="34"/>
      <c r="B1688" s="34"/>
      <c r="C1688" s="34"/>
      <c r="D1688" s="30"/>
      <c r="E1688" s="30"/>
      <c r="F1688" s="30"/>
      <c r="G1688" s="30"/>
      <c r="H1688" s="30"/>
      <c r="I1688" s="30"/>
      <c r="J1688" s="30"/>
      <c r="K1688" s="30"/>
      <c r="L1688" s="30"/>
      <c r="M1688" s="30"/>
      <c r="N1688" s="30"/>
      <c r="O1688" s="30"/>
      <c r="P1688" s="30"/>
      <c r="Q1688" s="30"/>
      <c r="R1688" s="30"/>
      <c r="S1688" s="30"/>
      <c r="T1688" s="30"/>
      <c r="U1688" s="30"/>
      <c r="V1688" s="30"/>
      <c r="W1688" s="30"/>
      <c r="X1688" s="32"/>
    </row>
    <row r="1689" spans="1:24" x14ac:dyDescent="0.2">
      <c r="A1689" s="34"/>
      <c r="B1689" s="34"/>
      <c r="C1689" s="34"/>
      <c r="D1689" s="30"/>
      <c r="E1689" s="30"/>
      <c r="F1689" s="30"/>
      <c r="G1689" s="30"/>
      <c r="H1689" s="30"/>
      <c r="I1689" s="30"/>
      <c r="J1689" s="30"/>
      <c r="K1689" s="30"/>
      <c r="L1689" s="30"/>
      <c r="M1689" s="30"/>
      <c r="N1689" s="30"/>
      <c r="O1689" s="30"/>
      <c r="P1689" s="30"/>
      <c r="Q1689" s="30"/>
      <c r="R1689" s="30"/>
      <c r="S1689" s="30"/>
      <c r="T1689" s="30"/>
      <c r="U1689" s="30"/>
      <c r="V1689" s="30"/>
      <c r="W1689" s="30"/>
      <c r="X1689" s="32"/>
    </row>
    <row r="1690" spans="1:24" x14ac:dyDescent="0.2">
      <c r="A1690" s="34"/>
      <c r="B1690" s="34"/>
      <c r="C1690" s="34"/>
      <c r="D1690" s="30"/>
      <c r="E1690" s="30"/>
      <c r="F1690" s="30"/>
      <c r="G1690" s="30"/>
      <c r="H1690" s="30"/>
      <c r="I1690" s="30"/>
      <c r="J1690" s="30"/>
      <c r="K1690" s="30"/>
      <c r="L1690" s="30"/>
      <c r="M1690" s="30"/>
      <c r="N1690" s="30"/>
      <c r="O1690" s="30"/>
      <c r="P1690" s="30"/>
      <c r="Q1690" s="30"/>
      <c r="R1690" s="30"/>
      <c r="S1690" s="30"/>
      <c r="T1690" s="30"/>
      <c r="U1690" s="30"/>
      <c r="V1690" s="30"/>
      <c r="W1690" s="30"/>
      <c r="X1690" s="32"/>
    </row>
    <row r="1691" spans="1:24" x14ac:dyDescent="0.2">
      <c r="A1691" s="34"/>
      <c r="B1691" s="34"/>
      <c r="C1691" s="34"/>
      <c r="D1691" s="30"/>
      <c r="E1691" s="30"/>
      <c r="F1691" s="30"/>
      <c r="G1691" s="30"/>
      <c r="H1691" s="30"/>
      <c r="I1691" s="30"/>
      <c r="J1691" s="30"/>
      <c r="K1691" s="30"/>
      <c r="L1691" s="30"/>
      <c r="M1691" s="30"/>
      <c r="N1691" s="30"/>
      <c r="O1691" s="30"/>
      <c r="P1691" s="30"/>
      <c r="Q1691" s="30"/>
      <c r="R1691" s="30"/>
      <c r="S1691" s="30"/>
      <c r="T1691" s="30"/>
      <c r="U1691" s="30"/>
      <c r="V1691" s="30"/>
      <c r="W1691" s="30"/>
      <c r="X1691" s="32"/>
    </row>
    <row r="1692" spans="1:24" x14ac:dyDescent="0.2">
      <c r="A1692" s="34"/>
      <c r="B1692" s="34"/>
      <c r="C1692" s="34"/>
      <c r="D1692" s="30"/>
      <c r="E1692" s="30"/>
      <c r="F1692" s="30"/>
      <c r="G1692" s="30"/>
      <c r="H1692" s="30"/>
      <c r="I1692" s="30"/>
      <c r="J1692" s="30"/>
      <c r="K1692" s="30"/>
      <c r="L1692" s="30"/>
      <c r="M1692" s="30"/>
      <c r="N1692" s="30"/>
      <c r="O1692" s="30"/>
      <c r="P1692" s="30"/>
      <c r="Q1692" s="30"/>
      <c r="R1692" s="30"/>
      <c r="S1692" s="30"/>
      <c r="T1692" s="30"/>
      <c r="U1692" s="30"/>
      <c r="V1692" s="30"/>
      <c r="W1692" s="30"/>
      <c r="X1692" s="32"/>
    </row>
    <row r="1693" spans="1:24" x14ac:dyDescent="0.2">
      <c r="A1693" s="34"/>
      <c r="B1693" s="34"/>
      <c r="C1693" s="34"/>
      <c r="D1693" s="30"/>
      <c r="E1693" s="30"/>
      <c r="F1693" s="30"/>
      <c r="G1693" s="30"/>
      <c r="H1693" s="30"/>
      <c r="I1693" s="30"/>
      <c r="J1693" s="30"/>
      <c r="K1693" s="30"/>
      <c r="L1693" s="30"/>
      <c r="M1693" s="30"/>
      <c r="N1693" s="30"/>
      <c r="O1693" s="30"/>
      <c r="P1693" s="30"/>
      <c r="Q1693" s="30"/>
      <c r="R1693" s="30"/>
      <c r="S1693" s="30"/>
      <c r="T1693" s="30"/>
      <c r="U1693" s="30"/>
      <c r="V1693" s="30"/>
      <c r="W1693" s="30"/>
      <c r="X1693" s="32"/>
    </row>
    <row r="1694" spans="1:24" x14ac:dyDescent="0.2">
      <c r="A1694" s="34"/>
      <c r="B1694" s="34"/>
      <c r="C1694" s="34"/>
      <c r="D1694" s="30"/>
      <c r="E1694" s="30"/>
      <c r="F1694" s="30"/>
      <c r="G1694" s="30"/>
      <c r="H1694" s="30"/>
      <c r="I1694" s="30"/>
      <c r="J1694" s="30"/>
      <c r="K1694" s="30"/>
      <c r="L1694" s="30"/>
      <c r="M1694" s="30"/>
      <c r="N1694" s="30"/>
      <c r="O1694" s="30"/>
      <c r="P1694" s="30"/>
      <c r="Q1694" s="30"/>
      <c r="R1694" s="30"/>
      <c r="S1694" s="30"/>
      <c r="T1694" s="30"/>
      <c r="U1694" s="30"/>
      <c r="V1694" s="30"/>
      <c r="W1694" s="30"/>
      <c r="X1694" s="32"/>
    </row>
    <row r="1695" spans="1:24" x14ac:dyDescent="0.2">
      <c r="A1695" s="34"/>
      <c r="B1695" s="34"/>
      <c r="C1695" s="34"/>
      <c r="D1695" s="30"/>
      <c r="E1695" s="30"/>
      <c r="F1695" s="30"/>
      <c r="G1695" s="30"/>
      <c r="H1695" s="30"/>
      <c r="I1695" s="30"/>
      <c r="J1695" s="30"/>
      <c r="K1695" s="30"/>
      <c r="L1695" s="30"/>
      <c r="M1695" s="30"/>
      <c r="N1695" s="30"/>
      <c r="O1695" s="30"/>
      <c r="P1695" s="30"/>
      <c r="Q1695" s="30"/>
      <c r="R1695" s="30"/>
      <c r="S1695" s="30"/>
      <c r="T1695" s="30"/>
      <c r="U1695" s="30"/>
      <c r="V1695" s="30"/>
      <c r="W1695" s="30"/>
      <c r="X1695" s="32"/>
    </row>
    <row r="1696" spans="1:24" x14ac:dyDescent="0.2">
      <c r="A1696" s="34"/>
      <c r="B1696" s="34"/>
      <c r="C1696" s="34"/>
      <c r="D1696" s="30"/>
      <c r="E1696" s="30"/>
      <c r="F1696" s="30"/>
      <c r="G1696" s="30"/>
      <c r="H1696" s="30"/>
      <c r="I1696" s="30"/>
      <c r="J1696" s="30"/>
      <c r="K1696" s="30"/>
      <c r="L1696" s="30"/>
      <c r="M1696" s="30"/>
      <c r="N1696" s="30"/>
      <c r="O1696" s="30"/>
      <c r="P1696" s="30"/>
      <c r="Q1696" s="30"/>
      <c r="R1696" s="30"/>
      <c r="S1696" s="30"/>
      <c r="T1696" s="30"/>
      <c r="U1696" s="30"/>
      <c r="V1696" s="30"/>
      <c r="W1696" s="30"/>
      <c r="X1696" s="32"/>
    </row>
    <row r="1697" spans="1:24" x14ac:dyDescent="0.2">
      <c r="A1697" s="34"/>
      <c r="B1697" s="34"/>
      <c r="C1697" s="34"/>
      <c r="D1697" s="30"/>
      <c r="E1697" s="30"/>
      <c r="F1697" s="30"/>
      <c r="G1697" s="30"/>
      <c r="H1697" s="30"/>
      <c r="I1697" s="30"/>
      <c r="J1697" s="30"/>
      <c r="K1697" s="30"/>
      <c r="L1697" s="30"/>
      <c r="M1697" s="30"/>
      <c r="N1697" s="30"/>
      <c r="O1697" s="30"/>
      <c r="P1697" s="30"/>
      <c r="Q1697" s="30"/>
      <c r="R1697" s="30"/>
      <c r="S1697" s="30"/>
      <c r="T1697" s="30"/>
      <c r="U1697" s="30"/>
      <c r="V1697" s="30"/>
      <c r="W1697" s="30"/>
      <c r="X1697" s="32"/>
    </row>
    <row r="1698" spans="1:24" x14ac:dyDescent="0.2">
      <c r="A1698" s="34"/>
      <c r="B1698" s="34"/>
      <c r="C1698" s="34"/>
      <c r="D1698" s="30"/>
      <c r="E1698" s="30"/>
      <c r="F1698" s="30"/>
      <c r="G1698" s="30"/>
      <c r="H1698" s="30"/>
      <c r="I1698" s="30"/>
      <c r="J1698" s="30"/>
      <c r="K1698" s="30"/>
      <c r="L1698" s="30"/>
      <c r="M1698" s="30"/>
      <c r="N1698" s="30"/>
      <c r="O1698" s="30"/>
      <c r="P1698" s="30"/>
      <c r="Q1698" s="30"/>
      <c r="R1698" s="30"/>
      <c r="S1698" s="30"/>
      <c r="T1698" s="30"/>
      <c r="U1698" s="30"/>
      <c r="V1698" s="30"/>
      <c r="W1698" s="30"/>
      <c r="X1698" s="32"/>
    </row>
    <row r="1699" spans="1:24" x14ac:dyDescent="0.2">
      <c r="A1699" s="34"/>
      <c r="B1699" s="34"/>
      <c r="C1699" s="34"/>
      <c r="D1699" s="30"/>
      <c r="E1699" s="30"/>
      <c r="F1699" s="30"/>
      <c r="G1699" s="30"/>
      <c r="H1699" s="30"/>
      <c r="I1699" s="30"/>
      <c r="J1699" s="30"/>
      <c r="K1699" s="30"/>
      <c r="L1699" s="30"/>
      <c r="M1699" s="30"/>
      <c r="N1699" s="30"/>
      <c r="O1699" s="30"/>
      <c r="P1699" s="30"/>
      <c r="Q1699" s="30"/>
      <c r="R1699" s="30"/>
      <c r="S1699" s="30"/>
      <c r="T1699" s="30"/>
      <c r="U1699" s="30"/>
      <c r="V1699" s="30"/>
      <c r="W1699" s="30"/>
      <c r="X1699" s="32"/>
    </row>
    <row r="1700" spans="1:24" x14ac:dyDescent="0.2">
      <c r="A1700" s="34"/>
      <c r="B1700" s="34"/>
      <c r="C1700" s="34"/>
      <c r="D1700" s="30"/>
      <c r="E1700" s="30"/>
      <c r="F1700" s="30"/>
      <c r="G1700" s="30"/>
      <c r="H1700" s="30"/>
      <c r="I1700" s="30"/>
      <c r="J1700" s="30"/>
      <c r="K1700" s="30"/>
      <c r="L1700" s="30"/>
      <c r="M1700" s="30"/>
      <c r="N1700" s="30"/>
      <c r="O1700" s="30"/>
      <c r="P1700" s="30"/>
      <c r="Q1700" s="30"/>
      <c r="R1700" s="30"/>
      <c r="S1700" s="30"/>
      <c r="T1700" s="30"/>
      <c r="U1700" s="30"/>
      <c r="V1700" s="30"/>
      <c r="W1700" s="30"/>
      <c r="X1700" s="32"/>
    </row>
    <row r="1701" spans="1:24" x14ac:dyDescent="0.2">
      <c r="A1701" s="34"/>
      <c r="B1701" s="34"/>
      <c r="C1701" s="34"/>
      <c r="D1701" s="30"/>
      <c r="E1701" s="30"/>
      <c r="F1701" s="30"/>
      <c r="G1701" s="30"/>
      <c r="H1701" s="30"/>
      <c r="I1701" s="30"/>
      <c r="J1701" s="30"/>
      <c r="K1701" s="30"/>
      <c r="L1701" s="30"/>
      <c r="M1701" s="30"/>
      <c r="N1701" s="30"/>
      <c r="O1701" s="30"/>
      <c r="P1701" s="30"/>
      <c r="Q1701" s="30"/>
      <c r="R1701" s="30"/>
      <c r="S1701" s="30"/>
      <c r="T1701" s="30"/>
      <c r="U1701" s="30"/>
      <c r="V1701" s="30"/>
      <c r="W1701" s="30"/>
      <c r="X1701" s="32"/>
    </row>
    <row r="1702" spans="1:24" x14ac:dyDescent="0.2">
      <c r="A1702" s="34"/>
      <c r="B1702" s="34"/>
      <c r="C1702" s="34"/>
      <c r="D1702" s="30"/>
      <c r="E1702" s="30"/>
      <c r="F1702" s="30"/>
      <c r="G1702" s="30"/>
      <c r="H1702" s="30"/>
      <c r="I1702" s="30"/>
      <c r="J1702" s="30"/>
      <c r="K1702" s="30"/>
      <c r="L1702" s="30"/>
      <c r="M1702" s="30"/>
      <c r="N1702" s="30"/>
      <c r="O1702" s="30"/>
      <c r="P1702" s="30"/>
      <c r="Q1702" s="30"/>
      <c r="R1702" s="30"/>
      <c r="S1702" s="30"/>
      <c r="T1702" s="30"/>
      <c r="U1702" s="30"/>
      <c r="V1702" s="30"/>
      <c r="W1702" s="30"/>
      <c r="X1702" s="32"/>
    </row>
    <row r="1703" spans="1:24" x14ac:dyDescent="0.2">
      <c r="A1703" s="34"/>
      <c r="B1703" s="34"/>
      <c r="C1703" s="34"/>
      <c r="D1703" s="30"/>
      <c r="E1703" s="30"/>
      <c r="F1703" s="30"/>
      <c r="G1703" s="30"/>
      <c r="H1703" s="30"/>
      <c r="I1703" s="30"/>
      <c r="J1703" s="30"/>
      <c r="K1703" s="30"/>
      <c r="L1703" s="30"/>
      <c r="M1703" s="30"/>
      <c r="N1703" s="30"/>
      <c r="O1703" s="30"/>
      <c r="P1703" s="30"/>
      <c r="Q1703" s="30"/>
      <c r="R1703" s="30"/>
      <c r="S1703" s="30"/>
      <c r="T1703" s="30"/>
      <c r="U1703" s="30"/>
      <c r="V1703" s="30"/>
      <c r="W1703" s="30"/>
      <c r="X1703" s="32"/>
    </row>
    <row r="1704" spans="1:24" x14ac:dyDescent="0.2">
      <c r="A1704" s="34"/>
      <c r="B1704" s="34"/>
      <c r="C1704" s="34"/>
      <c r="D1704" s="30"/>
      <c r="E1704" s="30"/>
      <c r="F1704" s="30"/>
      <c r="G1704" s="30"/>
      <c r="H1704" s="30"/>
      <c r="I1704" s="30"/>
      <c r="J1704" s="30"/>
      <c r="K1704" s="30"/>
      <c r="L1704" s="30"/>
      <c r="M1704" s="30"/>
      <c r="N1704" s="30"/>
      <c r="O1704" s="30"/>
      <c r="P1704" s="30"/>
      <c r="Q1704" s="30"/>
      <c r="R1704" s="30"/>
      <c r="S1704" s="30"/>
      <c r="T1704" s="30"/>
      <c r="U1704" s="30"/>
      <c r="V1704" s="30"/>
      <c r="W1704" s="30"/>
      <c r="X1704" s="32"/>
    </row>
    <row r="1705" spans="1:24" x14ac:dyDescent="0.2">
      <c r="A1705" s="34"/>
      <c r="B1705" s="34"/>
      <c r="C1705" s="34"/>
      <c r="D1705" s="30"/>
      <c r="E1705" s="30"/>
      <c r="F1705" s="30"/>
      <c r="G1705" s="30"/>
      <c r="H1705" s="30"/>
      <c r="I1705" s="30"/>
      <c r="J1705" s="30"/>
      <c r="K1705" s="30"/>
      <c r="L1705" s="30"/>
      <c r="M1705" s="30"/>
      <c r="N1705" s="30"/>
      <c r="O1705" s="30"/>
      <c r="P1705" s="30"/>
      <c r="Q1705" s="30"/>
      <c r="R1705" s="30"/>
      <c r="S1705" s="30"/>
      <c r="T1705" s="30"/>
      <c r="U1705" s="30"/>
      <c r="V1705" s="30"/>
      <c r="W1705" s="30"/>
      <c r="X1705" s="32"/>
    </row>
    <row r="1706" spans="1:24" x14ac:dyDescent="0.2">
      <c r="A1706" s="34"/>
      <c r="B1706" s="34"/>
      <c r="C1706" s="34"/>
      <c r="D1706" s="30"/>
      <c r="E1706" s="30"/>
      <c r="F1706" s="30"/>
      <c r="G1706" s="30"/>
      <c r="H1706" s="30"/>
      <c r="I1706" s="30"/>
      <c r="J1706" s="30"/>
      <c r="K1706" s="30"/>
      <c r="L1706" s="30"/>
      <c r="M1706" s="30"/>
      <c r="N1706" s="30"/>
      <c r="O1706" s="30"/>
      <c r="P1706" s="30"/>
      <c r="Q1706" s="30"/>
      <c r="R1706" s="30"/>
      <c r="S1706" s="30"/>
      <c r="T1706" s="30"/>
      <c r="U1706" s="30"/>
      <c r="V1706" s="30"/>
      <c r="W1706" s="30"/>
      <c r="X1706" s="32"/>
    </row>
    <row r="1707" spans="1:24" x14ac:dyDescent="0.2">
      <c r="A1707" s="34"/>
      <c r="B1707" s="34"/>
      <c r="C1707" s="34"/>
      <c r="D1707" s="30"/>
      <c r="E1707" s="30"/>
      <c r="F1707" s="30"/>
      <c r="G1707" s="30"/>
      <c r="H1707" s="30"/>
      <c r="I1707" s="30"/>
      <c r="J1707" s="30"/>
      <c r="K1707" s="30"/>
      <c r="L1707" s="30"/>
      <c r="M1707" s="30"/>
      <c r="N1707" s="30"/>
      <c r="O1707" s="30"/>
      <c r="P1707" s="30"/>
      <c r="Q1707" s="30"/>
      <c r="R1707" s="30"/>
      <c r="S1707" s="30"/>
      <c r="T1707" s="30"/>
      <c r="U1707" s="30"/>
      <c r="V1707" s="30"/>
      <c r="W1707" s="30"/>
      <c r="X1707" s="32"/>
    </row>
    <row r="1708" spans="1:24" x14ac:dyDescent="0.2">
      <c r="A1708" s="34"/>
      <c r="B1708" s="34"/>
      <c r="C1708" s="34"/>
      <c r="D1708" s="30"/>
      <c r="E1708" s="30"/>
      <c r="F1708" s="30"/>
      <c r="G1708" s="30"/>
      <c r="H1708" s="30"/>
      <c r="I1708" s="30"/>
      <c r="J1708" s="30"/>
      <c r="K1708" s="30"/>
      <c r="L1708" s="30"/>
      <c r="M1708" s="30"/>
      <c r="N1708" s="30"/>
      <c r="O1708" s="30"/>
      <c r="P1708" s="30"/>
      <c r="Q1708" s="30"/>
      <c r="R1708" s="30"/>
      <c r="S1708" s="30"/>
      <c r="T1708" s="30"/>
      <c r="U1708" s="30"/>
      <c r="V1708" s="30"/>
      <c r="W1708" s="30"/>
      <c r="X1708" s="32"/>
    </row>
    <row r="1709" spans="1:24" x14ac:dyDescent="0.2">
      <c r="A1709" s="34"/>
      <c r="B1709" s="34"/>
      <c r="C1709" s="34"/>
      <c r="D1709" s="30"/>
      <c r="E1709" s="30"/>
      <c r="F1709" s="30"/>
      <c r="G1709" s="30"/>
      <c r="H1709" s="30"/>
      <c r="I1709" s="30"/>
      <c r="J1709" s="30"/>
      <c r="K1709" s="30"/>
      <c r="L1709" s="30"/>
      <c r="M1709" s="30"/>
      <c r="N1709" s="30"/>
      <c r="O1709" s="30"/>
      <c r="P1709" s="30"/>
      <c r="Q1709" s="30"/>
      <c r="R1709" s="30"/>
      <c r="S1709" s="30"/>
      <c r="T1709" s="30"/>
      <c r="U1709" s="30"/>
      <c r="V1709" s="30"/>
      <c r="W1709" s="30"/>
      <c r="X1709" s="32"/>
    </row>
    <row r="1710" spans="1:24" x14ac:dyDescent="0.2">
      <c r="A1710" s="34"/>
      <c r="B1710" s="34"/>
      <c r="C1710" s="34"/>
      <c r="D1710" s="30"/>
      <c r="E1710" s="30"/>
      <c r="F1710" s="30"/>
      <c r="G1710" s="30"/>
      <c r="H1710" s="30"/>
      <c r="I1710" s="30"/>
      <c r="J1710" s="30"/>
      <c r="K1710" s="30"/>
      <c r="L1710" s="30"/>
      <c r="M1710" s="30"/>
      <c r="N1710" s="30"/>
      <c r="O1710" s="30"/>
      <c r="P1710" s="30"/>
      <c r="Q1710" s="30"/>
      <c r="R1710" s="30"/>
      <c r="S1710" s="30"/>
      <c r="T1710" s="30"/>
      <c r="U1710" s="30"/>
      <c r="V1710" s="30"/>
      <c r="W1710" s="30"/>
      <c r="X1710" s="32"/>
    </row>
    <row r="1711" spans="1:24" x14ac:dyDescent="0.2">
      <c r="A1711" s="34"/>
      <c r="B1711" s="34"/>
      <c r="C1711" s="34"/>
      <c r="D1711" s="30"/>
      <c r="E1711" s="30"/>
      <c r="F1711" s="30"/>
      <c r="G1711" s="30"/>
      <c r="H1711" s="30"/>
      <c r="I1711" s="30"/>
      <c r="J1711" s="30"/>
      <c r="K1711" s="30"/>
      <c r="L1711" s="30"/>
      <c r="M1711" s="30"/>
      <c r="N1711" s="30"/>
      <c r="O1711" s="30"/>
      <c r="P1711" s="30"/>
      <c r="Q1711" s="30"/>
      <c r="R1711" s="30"/>
      <c r="S1711" s="30"/>
      <c r="T1711" s="30"/>
      <c r="U1711" s="30"/>
      <c r="V1711" s="30"/>
      <c r="W1711" s="30"/>
      <c r="X1711" s="32"/>
    </row>
    <row r="1712" spans="1:24" x14ac:dyDescent="0.2">
      <c r="A1712" s="34"/>
      <c r="B1712" s="34"/>
      <c r="C1712" s="34"/>
      <c r="D1712" s="30"/>
      <c r="E1712" s="30"/>
      <c r="F1712" s="30"/>
      <c r="G1712" s="30"/>
      <c r="H1712" s="30"/>
      <c r="I1712" s="30"/>
      <c r="J1712" s="30"/>
      <c r="K1712" s="30"/>
      <c r="L1712" s="30"/>
      <c r="M1712" s="30"/>
      <c r="N1712" s="30"/>
      <c r="O1712" s="30"/>
      <c r="P1712" s="30"/>
      <c r="Q1712" s="30"/>
      <c r="R1712" s="30"/>
      <c r="S1712" s="30"/>
      <c r="T1712" s="30"/>
      <c r="U1712" s="30"/>
      <c r="V1712" s="30"/>
      <c r="W1712" s="30"/>
      <c r="X1712" s="32"/>
    </row>
    <row r="1713" spans="1:24" x14ac:dyDescent="0.2">
      <c r="A1713" s="34"/>
      <c r="B1713" s="34"/>
      <c r="C1713" s="34"/>
      <c r="D1713" s="30"/>
      <c r="E1713" s="30"/>
      <c r="F1713" s="30"/>
      <c r="G1713" s="30"/>
      <c r="H1713" s="30"/>
      <c r="I1713" s="30"/>
      <c r="J1713" s="30"/>
      <c r="K1713" s="30"/>
      <c r="L1713" s="30"/>
      <c r="M1713" s="30"/>
      <c r="N1713" s="30"/>
      <c r="O1713" s="30"/>
      <c r="P1713" s="30"/>
      <c r="Q1713" s="30"/>
      <c r="R1713" s="30"/>
      <c r="S1713" s="30"/>
      <c r="T1713" s="30"/>
      <c r="U1713" s="30"/>
      <c r="V1713" s="30"/>
      <c r="W1713" s="30"/>
      <c r="X1713" s="32"/>
    </row>
    <row r="1714" spans="1:24" x14ac:dyDescent="0.2">
      <c r="A1714" s="34"/>
      <c r="B1714" s="34"/>
      <c r="C1714" s="34"/>
      <c r="D1714" s="30"/>
      <c r="E1714" s="30"/>
      <c r="F1714" s="30"/>
      <c r="G1714" s="30"/>
      <c r="H1714" s="30"/>
      <c r="I1714" s="30"/>
      <c r="J1714" s="30"/>
      <c r="K1714" s="30"/>
      <c r="L1714" s="30"/>
      <c r="M1714" s="30"/>
      <c r="N1714" s="30"/>
      <c r="O1714" s="30"/>
      <c r="P1714" s="30"/>
      <c r="Q1714" s="30"/>
      <c r="R1714" s="30"/>
      <c r="S1714" s="30"/>
      <c r="T1714" s="30"/>
      <c r="U1714" s="30"/>
      <c r="V1714" s="30"/>
      <c r="W1714" s="30"/>
      <c r="X1714" s="32"/>
    </row>
    <row r="1715" spans="1:24" x14ac:dyDescent="0.2">
      <c r="A1715" s="34"/>
      <c r="B1715" s="34"/>
      <c r="C1715" s="34"/>
      <c r="D1715" s="30"/>
      <c r="E1715" s="30"/>
      <c r="F1715" s="30"/>
      <c r="G1715" s="30"/>
      <c r="H1715" s="30"/>
      <c r="I1715" s="30"/>
      <c r="J1715" s="30"/>
      <c r="K1715" s="30"/>
      <c r="L1715" s="30"/>
      <c r="M1715" s="30"/>
      <c r="N1715" s="30"/>
      <c r="O1715" s="30"/>
      <c r="P1715" s="30"/>
      <c r="Q1715" s="30"/>
      <c r="R1715" s="30"/>
      <c r="S1715" s="30"/>
      <c r="T1715" s="30"/>
      <c r="U1715" s="30"/>
      <c r="V1715" s="30"/>
      <c r="W1715" s="30"/>
      <c r="X1715" s="32"/>
    </row>
    <row r="1716" spans="1:24" x14ac:dyDescent="0.2">
      <c r="A1716" s="34"/>
      <c r="B1716" s="34"/>
      <c r="C1716" s="34"/>
      <c r="D1716" s="30"/>
      <c r="E1716" s="30"/>
      <c r="F1716" s="30"/>
      <c r="G1716" s="30"/>
      <c r="H1716" s="30"/>
      <c r="I1716" s="30"/>
      <c r="J1716" s="30"/>
      <c r="K1716" s="30"/>
      <c r="L1716" s="30"/>
      <c r="M1716" s="30"/>
      <c r="N1716" s="30"/>
      <c r="O1716" s="30"/>
      <c r="P1716" s="30"/>
      <c r="Q1716" s="30"/>
      <c r="R1716" s="30"/>
      <c r="S1716" s="30"/>
      <c r="T1716" s="30"/>
      <c r="U1716" s="30"/>
      <c r="V1716" s="30"/>
      <c r="W1716" s="30"/>
      <c r="X1716" s="32"/>
    </row>
    <row r="1717" spans="1:24" x14ac:dyDescent="0.2">
      <c r="A1717" s="34"/>
      <c r="B1717" s="34"/>
      <c r="C1717" s="34"/>
      <c r="D1717" s="30"/>
      <c r="E1717" s="30"/>
      <c r="F1717" s="30"/>
      <c r="G1717" s="30"/>
      <c r="H1717" s="30"/>
      <c r="I1717" s="30"/>
      <c r="J1717" s="30"/>
      <c r="K1717" s="30"/>
      <c r="L1717" s="30"/>
      <c r="M1717" s="30"/>
      <c r="N1717" s="30"/>
      <c r="O1717" s="30"/>
      <c r="P1717" s="30"/>
      <c r="Q1717" s="30"/>
      <c r="R1717" s="30"/>
      <c r="S1717" s="30"/>
      <c r="T1717" s="30"/>
      <c r="U1717" s="30"/>
      <c r="V1717" s="30"/>
      <c r="W1717" s="30"/>
      <c r="X1717" s="32"/>
    </row>
    <row r="1718" spans="1:24" x14ac:dyDescent="0.2">
      <c r="A1718" s="34"/>
      <c r="B1718" s="34"/>
      <c r="C1718" s="34"/>
      <c r="D1718" s="30"/>
      <c r="E1718" s="30"/>
      <c r="F1718" s="30"/>
      <c r="G1718" s="30"/>
      <c r="H1718" s="30"/>
      <c r="I1718" s="30"/>
      <c r="J1718" s="30"/>
      <c r="K1718" s="30"/>
      <c r="L1718" s="30"/>
      <c r="M1718" s="30"/>
      <c r="N1718" s="30"/>
      <c r="O1718" s="30"/>
      <c r="P1718" s="30"/>
      <c r="Q1718" s="30"/>
      <c r="R1718" s="30"/>
      <c r="S1718" s="30"/>
      <c r="T1718" s="30"/>
      <c r="U1718" s="30"/>
      <c r="V1718" s="30"/>
      <c r="W1718" s="30"/>
      <c r="X1718" s="32"/>
    </row>
    <row r="1719" spans="1:24" x14ac:dyDescent="0.2">
      <c r="A1719" s="34"/>
      <c r="B1719" s="34"/>
      <c r="C1719" s="34"/>
      <c r="D1719" s="30"/>
      <c r="E1719" s="30"/>
      <c r="F1719" s="30"/>
      <c r="G1719" s="30"/>
      <c r="H1719" s="30"/>
      <c r="I1719" s="30"/>
      <c r="J1719" s="30"/>
      <c r="K1719" s="30"/>
      <c r="L1719" s="30"/>
      <c r="M1719" s="30"/>
      <c r="N1719" s="30"/>
      <c r="O1719" s="30"/>
      <c r="P1719" s="30"/>
      <c r="Q1719" s="30"/>
      <c r="R1719" s="30"/>
      <c r="S1719" s="30"/>
      <c r="T1719" s="30"/>
      <c r="U1719" s="30"/>
      <c r="V1719" s="30"/>
      <c r="W1719" s="30"/>
      <c r="X1719" s="32"/>
    </row>
    <row r="1720" spans="1:24" x14ac:dyDescent="0.2">
      <c r="A1720" s="34"/>
      <c r="B1720" s="34"/>
      <c r="C1720" s="34"/>
      <c r="D1720" s="30"/>
      <c r="E1720" s="30"/>
      <c r="F1720" s="30"/>
      <c r="G1720" s="30"/>
      <c r="H1720" s="30"/>
      <c r="I1720" s="30"/>
      <c r="J1720" s="30"/>
      <c r="K1720" s="30"/>
      <c r="L1720" s="30"/>
      <c r="M1720" s="30"/>
      <c r="N1720" s="30"/>
      <c r="O1720" s="30"/>
      <c r="P1720" s="30"/>
      <c r="Q1720" s="30"/>
      <c r="R1720" s="30"/>
      <c r="S1720" s="30"/>
      <c r="T1720" s="30"/>
      <c r="U1720" s="30"/>
      <c r="V1720" s="30"/>
      <c r="W1720" s="30"/>
      <c r="X1720" s="32"/>
    </row>
    <row r="1721" spans="1:24" x14ac:dyDescent="0.2">
      <c r="A1721" s="34"/>
      <c r="B1721" s="34"/>
      <c r="C1721" s="34"/>
      <c r="D1721" s="30"/>
      <c r="E1721" s="30"/>
      <c r="F1721" s="30"/>
      <c r="G1721" s="30"/>
      <c r="H1721" s="30"/>
      <c r="I1721" s="30"/>
      <c r="J1721" s="30"/>
      <c r="K1721" s="30"/>
      <c r="L1721" s="30"/>
      <c r="M1721" s="30"/>
      <c r="N1721" s="30"/>
      <c r="O1721" s="30"/>
      <c r="P1721" s="30"/>
      <c r="Q1721" s="30"/>
      <c r="R1721" s="30"/>
      <c r="S1721" s="30"/>
      <c r="T1721" s="30"/>
      <c r="U1721" s="30"/>
      <c r="V1721" s="30"/>
      <c r="W1721" s="30"/>
      <c r="X1721" s="32"/>
    </row>
    <row r="1722" spans="1:24" x14ac:dyDescent="0.2">
      <c r="A1722" s="34"/>
      <c r="B1722" s="34"/>
      <c r="C1722" s="34"/>
      <c r="D1722" s="30"/>
      <c r="E1722" s="30"/>
      <c r="F1722" s="30"/>
      <c r="G1722" s="30"/>
      <c r="H1722" s="30"/>
      <c r="I1722" s="30"/>
      <c r="J1722" s="30"/>
      <c r="K1722" s="30"/>
      <c r="L1722" s="30"/>
      <c r="M1722" s="30"/>
      <c r="N1722" s="30"/>
      <c r="O1722" s="30"/>
      <c r="P1722" s="30"/>
      <c r="Q1722" s="30"/>
      <c r="R1722" s="30"/>
      <c r="S1722" s="30"/>
      <c r="T1722" s="30"/>
      <c r="U1722" s="30"/>
      <c r="V1722" s="30"/>
      <c r="W1722" s="30"/>
      <c r="X1722" s="32"/>
    </row>
    <row r="1723" spans="1:24" x14ac:dyDescent="0.2">
      <c r="A1723" s="34"/>
      <c r="B1723" s="34"/>
      <c r="C1723" s="34"/>
      <c r="D1723" s="30"/>
      <c r="E1723" s="30"/>
      <c r="F1723" s="30"/>
      <c r="G1723" s="30"/>
      <c r="H1723" s="30"/>
      <c r="I1723" s="30"/>
      <c r="J1723" s="30"/>
      <c r="K1723" s="30"/>
      <c r="L1723" s="30"/>
      <c r="M1723" s="30"/>
      <c r="N1723" s="30"/>
      <c r="O1723" s="30"/>
      <c r="P1723" s="30"/>
      <c r="Q1723" s="30"/>
      <c r="R1723" s="30"/>
      <c r="S1723" s="30"/>
      <c r="T1723" s="30"/>
      <c r="U1723" s="30"/>
      <c r="V1723" s="30"/>
      <c r="W1723" s="30"/>
      <c r="X1723" s="32"/>
    </row>
    <row r="1724" spans="1:24" x14ac:dyDescent="0.2">
      <c r="A1724" s="34"/>
      <c r="B1724" s="34"/>
      <c r="C1724" s="34"/>
      <c r="D1724" s="30"/>
      <c r="E1724" s="30"/>
      <c r="F1724" s="30"/>
      <c r="G1724" s="30"/>
      <c r="H1724" s="30"/>
      <c r="I1724" s="30"/>
      <c r="J1724" s="30"/>
      <c r="K1724" s="30"/>
      <c r="L1724" s="30"/>
      <c r="M1724" s="30"/>
      <c r="N1724" s="30"/>
      <c r="O1724" s="30"/>
      <c r="P1724" s="30"/>
      <c r="Q1724" s="30"/>
      <c r="R1724" s="30"/>
      <c r="S1724" s="30"/>
      <c r="T1724" s="30"/>
      <c r="U1724" s="30"/>
      <c r="V1724" s="30"/>
      <c r="W1724" s="30"/>
      <c r="X1724" s="32"/>
    </row>
    <row r="1725" spans="1:24" x14ac:dyDescent="0.2">
      <c r="A1725" s="34"/>
      <c r="B1725" s="34"/>
      <c r="C1725" s="34"/>
      <c r="D1725" s="30"/>
      <c r="E1725" s="30"/>
      <c r="F1725" s="30"/>
      <c r="G1725" s="30"/>
      <c r="H1725" s="30"/>
      <c r="I1725" s="30"/>
      <c r="J1725" s="30"/>
      <c r="K1725" s="30"/>
      <c r="L1725" s="30"/>
      <c r="M1725" s="30"/>
      <c r="N1725" s="30"/>
      <c r="O1725" s="30"/>
      <c r="P1725" s="30"/>
      <c r="Q1725" s="30"/>
      <c r="R1725" s="30"/>
      <c r="S1725" s="30"/>
      <c r="T1725" s="30"/>
      <c r="U1725" s="30"/>
      <c r="V1725" s="30"/>
      <c r="W1725" s="30"/>
      <c r="X1725" s="32"/>
    </row>
    <row r="1726" spans="1:24" x14ac:dyDescent="0.2">
      <c r="A1726" s="34"/>
      <c r="B1726" s="34"/>
      <c r="C1726" s="34"/>
      <c r="D1726" s="30"/>
      <c r="E1726" s="30"/>
      <c r="F1726" s="30"/>
      <c r="G1726" s="30"/>
      <c r="H1726" s="30"/>
      <c r="I1726" s="30"/>
      <c r="J1726" s="30"/>
      <c r="K1726" s="30"/>
      <c r="L1726" s="30"/>
      <c r="M1726" s="30"/>
      <c r="N1726" s="30"/>
      <c r="O1726" s="30"/>
      <c r="P1726" s="30"/>
      <c r="Q1726" s="30"/>
      <c r="R1726" s="30"/>
      <c r="S1726" s="30"/>
      <c r="T1726" s="30"/>
      <c r="U1726" s="30"/>
      <c r="V1726" s="30"/>
      <c r="W1726" s="30"/>
      <c r="X1726" s="32"/>
    </row>
    <row r="1727" spans="1:24" x14ac:dyDescent="0.2">
      <c r="A1727" s="34"/>
      <c r="B1727" s="34"/>
      <c r="C1727" s="34"/>
      <c r="D1727" s="30"/>
      <c r="E1727" s="30"/>
      <c r="F1727" s="30"/>
      <c r="G1727" s="30"/>
      <c r="H1727" s="30"/>
      <c r="I1727" s="30"/>
      <c r="J1727" s="30"/>
      <c r="K1727" s="30"/>
      <c r="L1727" s="30"/>
      <c r="M1727" s="30"/>
      <c r="N1727" s="30"/>
      <c r="O1727" s="30"/>
      <c r="P1727" s="30"/>
      <c r="Q1727" s="30"/>
      <c r="R1727" s="30"/>
      <c r="S1727" s="30"/>
      <c r="T1727" s="30"/>
      <c r="U1727" s="30"/>
      <c r="V1727" s="30"/>
      <c r="W1727" s="30"/>
      <c r="X1727" s="32"/>
    </row>
    <row r="1728" spans="1:24" x14ac:dyDescent="0.2">
      <c r="A1728" s="34"/>
      <c r="B1728" s="34"/>
      <c r="C1728" s="34"/>
      <c r="D1728" s="30"/>
      <c r="E1728" s="30"/>
      <c r="F1728" s="30"/>
      <c r="G1728" s="30"/>
      <c r="H1728" s="30"/>
      <c r="I1728" s="30"/>
      <c r="J1728" s="30"/>
      <c r="K1728" s="30"/>
      <c r="L1728" s="30"/>
      <c r="M1728" s="30"/>
      <c r="N1728" s="30"/>
      <c r="O1728" s="30"/>
      <c r="P1728" s="30"/>
      <c r="Q1728" s="30"/>
      <c r="R1728" s="30"/>
      <c r="S1728" s="30"/>
      <c r="T1728" s="30"/>
      <c r="U1728" s="30"/>
      <c r="V1728" s="30"/>
      <c r="W1728" s="30"/>
      <c r="X1728" s="32"/>
    </row>
    <row r="1729" spans="1:24" x14ac:dyDescent="0.2">
      <c r="A1729" s="34"/>
      <c r="B1729" s="34"/>
      <c r="C1729" s="34"/>
      <c r="D1729" s="30"/>
      <c r="E1729" s="30"/>
      <c r="F1729" s="30"/>
      <c r="G1729" s="30"/>
      <c r="H1729" s="30"/>
      <c r="I1729" s="30"/>
      <c r="J1729" s="30"/>
      <c r="K1729" s="30"/>
      <c r="L1729" s="30"/>
      <c r="M1729" s="30"/>
      <c r="N1729" s="30"/>
      <c r="O1729" s="30"/>
      <c r="P1729" s="30"/>
      <c r="Q1729" s="30"/>
      <c r="R1729" s="30"/>
      <c r="S1729" s="30"/>
      <c r="T1729" s="30"/>
      <c r="U1729" s="30"/>
      <c r="V1729" s="30"/>
      <c r="W1729" s="30"/>
      <c r="X1729" s="32"/>
    </row>
    <row r="1730" spans="1:24" x14ac:dyDescent="0.2">
      <c r="A1730" s="34"/>
      <c r="B1730" s="34"/>
      <c r="C1730" s="34"/>
      <c r="D1730" s="30"/>
      <c r="E1730" s="30"/>
      <c r="F1730" s="30"/>
      <c r="G1730" s="30"/>
      <c r="H1730" s="30"/>
      <c r="I1730" s="30"/>
      <c r="J1730" s="30"/>
      <c r="K1730" s="30"/>
      <c r="L1730" s="30"/>
      <c r="M1730" s="30"/>
      <c r="N1730" s="30"/>
      <c r="O1730" s="30"/>
      <c r="P1730" s="30"/>
      <c r="Q1730" s="30"/>
      <c r="R1730" s="30"/>
      <c r="S1730" s="30"/>
      <c r="T1730" s="30"/>
      <c r="U1730" s="30"/>
      <c r="V1730" s="30"/>
      <c r="W1730" s="30"/>
      <c r="X1730" s="32"/>
    </row>
    <row r="1731" spans="1:24" x14ac:dyDescent="0.2">
      <c r="A1731" s="34"/>
      <c r="B1731" s="34"/>
      <c r="C1731" s="34"/>
      <c r="D1731" s="30"/>
      <c r="E1731" s="30"/>
      <c r="F1731" s="30"/>
      <c r="G1731" s="30"/>
      <c r="H1731" s="30"/>
      <c r="I1731" s="30"/>
      <c r="J1731" s="30"/>
      <c r="K1731" s="30"/>
      <c r="L1731" s="30"/>
      <c r="M1731" s="30"/>
      <c r="N1731" s="30"/>
      <c r="O1731" s="30"/>
      <c r="P1731" s="30"/>
      <c r="Q1731" s="30"/>
      <c r="R1731" s="30"/>
      <c r="S1731" s="30"/>
      <c r="T1731" s="30"/>
      <c r="U1731" s="30"/>
      <c r="V1731" s="30"/>
      <c r="W1731" s="30"/>
      <c r="X1731" s="32"/>
    </row>
    <row r="1732" spans="1:24" x14ac:dyDescent="0.2">
      <c r="A1732" s="34"/>
      <c r="B1732" s="34"/>
      <c r="C1732" s="34"/>
      <c r="D1732" s="30"/>
      <c r="E1732" s="30"/>
      <c r="F1732" s="30"/>
      <c r="G1732" s="30"/>
      <c r="H1732" s="30"/>
      <c r="I1732" s="30"/>
      <c r="J1732" s="30"/>
      <c r="K1732" s="30"/>
      <c r="L1732" s="30"/>
      <c r="M1732" s="30"/>
      <c r="N1732" s="30"/>
      <c r="O1732" s="30"/>
      <c r="P1732" s="30"/>
      <c r="Q1732" s="30"/>
      <c r="R1732" s="30"/>
      <c r="S1732" s="30"/>
      <c r="T1732" s="30"/>
      <c r="U1732" s="30"/>
      <c r="V1732" s="30"/>
      <c r="W1732" s="30"/>
      <c r="X1732" s="32"/>
    </row>
    <row r="1733" spans="1:24" x14ac:dyDescent="0.2">
      <c r="A1733" s="34"/>
      <c r="B1733" s="34"/>
      <c r="C1733" s="34"/>
      <c r="D1733" s="30"/>
      <c r="E1733" s="30"/>
      <c r="F1733" s="30"/>
      <c r="G1733" s="30"/>
      <c r="H1733" s="30"/>
      <c r="I1733" s="30"/>
      <c r="J1733" s="30"/>
      <c r="K1733" s="30"/>
      <c r="L1733" s="30"/>
      <c r="M1733" s="30"/>
      <c r="N1733" s="30"/>
      <c r="O1733" s="30"/>
      <c r="P1733" s="30"/>
      <c r="Q1733" s="30"/>
      <c r="R1733" s="30"/>
      <c r="S1733" s="30"/>
      <c r="T1733" s="30"/>
      <c r="U1733" s="30"/>
      <c r="V1733" s="30"/>
      <c r="W1733" s="30"/>
      <c r="X1733" s="32"/>
    </row>
    <row r="1734" spans="1:24" x14ac:dyDescent="0.2">
      <c r="A1734" s="34"/>
      <c r="B1734" s="34"/>
      <c r="C1734" s="34"/>
      <c r="D1734" s="30"/>
      <c r="E1734" s="30"/>
      <c r="F1734" s="30"/>
      <c r="G1734" s="30"/>
      <c r="H1734" s="30"/>
      <c r="I1734" s="30"/>
      <c r="J1734" s="30"/>
      <c r="K1734" s="30"/>
      <c r="L1734" s="30"/>
      <c r="M1734" s="30"/>
      <c r="N1734" s="30"/>
      <c r="O1734" s="30"/>
      <c r="P1734" s="30"/>
      <c r="Q1734" s="30"/>
      <c r="R1734" s="30"/>
      <c r="S1734" s="30"/>
      <c r="T1734" s="30"/>
      <c r="U1734" s="30"/>
      <c r="V1734" s="30"/>
      <c r="W1734" s="30"/>
      <c r="X1734" s="32"/>
    </row>
    <row r="1735" spans="1:24" x14ac:dyDescent="0.2">
      <c r="A1735" s="34"/>
      <c r="B1735" s="34"/>
      <c r="C1735" s="34"/>
      <c r="D1735" s="30"/>
      <c r="E1735" s="30"/>
      <c r="F1735" s="30"/>
      <c r="G1735" s="30"/>
      <c r="H1735" s="30"/>
      <c r="I1735" s="30"/>
      <c r="J1735" s="30"/>
      <c r="K1735" s="30"/>
      <c r="L1735" s="30"/>
      <c r="M1735" s="30"/>
      <c r="N1735" s="30"/>
      <c r="O1735" s="30"/>
      <c r="P1735" s="30"/>
      <c r="Q1735" s="30"/>
      <c r="R1735" s="30"/>
      <c r="S1735" s="30"/>
      <c r="T1735" s="30"/>
      <c r="U1735" s="30"/>
      <c r="V1735" s="30"/>
      <c r="W1735" s="30"/>
      <c r="X1735" s="32"/>
    </row>
    <row r="1736" spans="1:24" x14ac:dyDescent="0.2">
      <c r="A1736" s="34"/>
      <c r="B1736" s="34"/>
      <c r="C1736" s="34"/>
      <c r="D1736" s="30"/>
      <c r="E1736" s="30"/>
      <c r="F1736" s="30"/>
      <c r="G1736" s="30"/>
      <c r="H1736" s="30"/>
      <c r="I1736" s="30"/>
      <c r="J1736" s="30"/>
      <c r="K1736" s="30"/>
      <c r="L1736" s="30"/>
      <c r="M1736" s="30"/>
      <c r="N1736" s="30"/>
      <c r="O1736" s="30"/>
      <c r="P1736" s="30"/>
      <c r="Q1736" s="30"/>
      <c r="R1736" s="30"/>
      <c r="S1736" s="30"/>
      <c r="T1736" s="30"/>
      <c r="U1736" s="30"/>
      <c r="V1736" s="30"/>
      <c r="W1736" s="30"/>
      <c r="X1736" s="32"/>
    </row>
    <row r="1737" spans="1:24" x14ac:dyDescent="0.2">
      <c r="A1737" s="34"/>
      <c r="B1737" s="34"/>
      <c r="C1737" s="34"/>
      <c r="D1737" s="30"/>
      <c r="E1737" s="30"/>
      <c r="F1737" s="30"/>
      <c r="G1737" s="30"/>
      <c r="H1737" s="30"/>
      <c r="I1737" s="30"/>
      <c r="J1737" s="30"/>
      <c r="K1737" s="30"/>
      <c r="L1737" s="30"/>
      <c r="M1737" s="30"/>
      <c r="N1737" s="30"/>
      <c r="O1737" s="30"/>
      <c r="P1737" s="30"/>
      <c r="Q1737" s="30"/>
      <c r="R1737" s="30"/>
      <c r="S1737" s="30"/>
      <c r="T1737" s="30"/>
      <c r="U1737" s="30"/>
      <c r="V1737" s="30"/>
      <c r="W1737" s="30"/>
      <c r="X1737" s="32"/>
    </row>
    <row r="1738" spans="1:24" x14ac:dyDescent="0.2">
      <c r="A1738" s="34"/>
      <c r="B1738" s="34"/>
      <c r="C1738" s="34"/>
      <c r="D1738" s="30"/>
      <c r="E1738" s="30"/>
      <c r="F1738" s="30"/>
      <c r="G1738" s="30"/>
      <c r="H1738" s="30"/>
      <c r="I1738" s="30"/>
      <c r="J1738" s="30"/>
      <c r="K1738" s="30"/>
      <c r="L1738" s="30"/>
      <c r="M1738" s="30"/>
      <c r="N1738" s="30"/>
      <c r="O1738" s="30"/>
      <c r="P1738" s="30"/>
      <c r="Q1738" s="30"/>
      <c r="R1738" s="30"/>
      <c r="S1738" s="30"/>
      <c r="T1738" s="30"/>
      <c r="U1738" s="30"/>
      <c r="V1738" s="30"/>
      <c r="W1738" s="30"/>
      <c r="X1738" s="32"/>
    </row>
    <row r="1739" spans="1:24" x14ac:dyDescent="0.2">
      <c r="A1739" s="34"/>
      <c r="B1739" s="34"/>
      <c r="C1739" s="34"/>
      <c r="D1739" s="30"/>
      <c r="E1739" s="30"/>
      <c r="F1739" s="30"/>
      <c r="G1739" s="30"/>
      <c r="H1739" s="30"/>
      <c r="I1739" s="30"/>
      <c r="J1739" s="30"/>
      <c r="K1739" s="30"/>
      <c r="L1739" s="30"/>
      <c r="M1739" s="30"/>
      <c r="N1739" s="30"/>
      <c r="O1739" s="30"/>
      <c r="P1739" s="30"/>
      <c r="Q1739" s="30"/>
      <c r="R1739" s="30"/>
      <c r="S1739" s="30"/>
      <c r="T1739" s="30"/>
      <c r="U1739" s="30"/>
      <c r="V1739" s="30"/>
      <c r="W1739" s="30"/>
      <c r="X1739" s="32"/>
    </row>
    <row r="1740" spans="1:24" x14ac:dyDescent="0.2">
      <c r="A1740" s="34"/>
      <c r="B1740" s="34"/>
      <c r="C1740" s="34"/>
      <c r="D1740" s="30"/>
      <c r="E1740" s="30"/>
      <c r="F1740" s="30"/>
      <c r="G1740" s="30"/>
      <c r="H1740" s="30"/>
      <c r="I1740" s="30"/>
      <c r="J1740" s="30"/>
      <c r="K1740" s="30"/>
      <c r="L1740" s="30"/>
      <c r="M1740" s="30"/>
      <c r="N1740" s="30"/>
      <c r="O1740" s="30"/>
      <c r="P1740" s="30"/>
      <c r="Q1740" s="30"/>
      <c r="R1740" s="30"/>
      <c r="S1740" s="30"/>
      <c r="T1740" s="30"/>
      <c r="U1740" s="30"/>
      <c r="V1740" s="30"/>
      <c r="W1740" s="30"/>
      <c r="X1740" s="32"/>
    </row>
    <row r="1741" spans="1:24" x14ac:dyDescent="0.2">
      <c r="A1741" s="34"/>
      <c r="B1741" s="34"/>
      <c r="C1741" s="34"/>
      <c r="D1741" s="30"/>
      <c r="E1741" s="30"/>
      <c r="F1741" s="30"/>
      <c r="G1741" s="30"/>
      <c r="H1741" s="30"/>
      <c r="I1741" s="30"/>
      <c r="J1741" s="30"/>
      <c r="K1741" s="30"/>
      <c r="L1741" s="30"/>
      <c r="M1741" s="30"/>
      <c r="N1741" s="30"/>
      <c r="O1741" s="30"/>
      <c r="P1741" s="30"/>
      <c r="Q1741" s="30"/>
      <c r="R1741" s="30"/>
      <c r="S1741" s="30"/>
      <c r="T1741" s="30"/>
      <c r="U1741" s="30"/>
      <c r="V1741" s="30"/>
      <c r="W1741" s="30"/>
      <c r="X1741" s="32"/>
    </row>
    <row r="1742" spans="1:24" x14ac:dyDescent="0.2">
      <c r="A1742" s="34"/>
      <c r="B1742" s="34"/>
      <c r="C1742" s="34"/>
      <c r="D1742" s="30"/>
      <c r="E1742" s="30"/>
      <c r="F1742" s="30"/>
      <c r="G1742" s="30"/>
      <c r="H1742" s="30"/>
      <c r="I1742" s="30"/>
      <c r="J1742" s="30"/>
      <c r="K1742" s="30"/>
      <c r="L1742" s="30"/>
      <c r="M1742" s="30"/>
      <c r="N1742" s="30"/>
      <c r="O1742" s="30"/>
      <c r="P1742" s="30"/>
      <c r="Q1742" s="30"/>
      <c r="R1742" s="30"/>
      <c r="S1742" s="30"/>
      <c r="T1742" s="30"/>
      <c r="U1742" s="30"/>
      <c r="V1742" s="30"/>
      <c r="W1742" s="30"/>
      <c r="X1742" s="32"/>
    </row>
    <row r="1743" spans="1:24" x14ac:dyDescent="0.2">
      <c r="A1743" s="34"/>
      <c r="B1743" s="34"/>
      <c r="C1743" s="34"/>
      <c r="D1743" s="30"/>
      <c r="E1743" s="30"/>
      <c r="F1743" s="30"/>
      <c r="G1743" s="30"/>
      <c r="H1743" s="30"/>
      <c r="I1743" s="30"/>
      <c r="J1743" s="30"/>
      <c r="K1743" s="30"/>
      <c r="L1743" s="30"/>
      <c r="M1743" s="30"/>
      <c r="N1743" s="30"/>
      <c r="O1743" s="30"/>
      <c r="P1743" s="30"/>
      <c r="Q1743" s="30"/>
      <c r="R1743" s="30"/>
      <c r="S1743" s="30"/>
      <c r="T1743" s="30"/>
      <c r="U1743" s="30"/>
      <c r="V1743" s="30"/>
      <c r="W1743" s="30"/>
      <c r="X1743" s="32"/>
    </row>
    <row r="1744" spans="1:24" x14ac:dyDescent="0.2">
      <c r="A1744" s="34"/>
      <c r="B1744" s="34"/>
      <c r="C1744" s="34"/>
      <c r="D1744" s="30"/>
      <c r="E1744" s="30"/>
      <c r="F1744" s="30"/>
      <c r="G1744" s="30"/>
      <c r="H1744" s="30"/>
      <c r="I1744" s="30"/>
      <c r="J1744" s="30"/>
      <c r="K1744" s="30"/>
      <c r="L1744" s="30"/>
      <c r="M1744" s="30"/>
      <c r="N1744" s="30"/>
      <c r="O1744" s="30"/>
      <c r="P1744" s="30"/>
      <c r="Q1744" s="30"/>
      <c r="R1744" s="30"/>
      <c r="S1744" s="30"/>
      <c r="T1744" s="30"/>
      <c r="U1744" s="30"/>
      <c r="V1744" s="30"/>
      <c r="W1744" s="30"/>
      <c r="X1744" s="32"/>
    </row>
    <row r="1745" spans="1:24" x14ac:dyDescent="0.2">
      <c r="A1745" s="34"/>
      <c r="B1745" s="34"/>
      <c r="C1745" s="34"/>
      <c r="D1745" s="30"/>
      <c r="E1745" s="30"/>
      <c r="F1745" s="30"/>
      <c r="G1745" s="30"/>
      <c r="H1745" s="30"/>
      <c r="I1745" s="30"/>
      <c r="J1745" s="30"/>
      <c r="K1745" s="30"/>
      <c r="L1745" s="30"/>
      <c r="M1745" s="30"/>
      <c r="N1745" s="30"/>
      <c r="O1745" s="30"/>
      <c r="P1745" s="30"/>
      <c r="Q1745" s="30"/>
      <c r="R1745" s="30"/>
      <c r="S1745" s="30"/>
      <c r="T1745" s="30"/>
      <c r="U1745" s="30"/>
      <c r="V1745" s="30"/>
      <c r="W1745" s="30"/>
      <c r="X1745" s="32"/>
    </row>
    <row r="1746" spans="1:24" x14ac:dyDescent="0.2">
      <c r="A1746" s="34"/>
      <c r="B1746" s="34"/>
      <c r="C1746" s="34"/>
      <c r="D1746" s="30"/>
      <c r="E1746" s="30"/>
      <c r="F1746" s="30"/>
      <c r="G1746" s="30"/>
      <c r="H1746" s="30"/>
      <c r="I1746" s="30"/>
      <c r="J1746" s="30"/>
      <c r="K1746" s="30"/>
      <c r="L1746" s="30"/>
      <c r="M1746" s="30"/>
      <c r="N1746" s="30"/>
      <c r="O1746" s="30"/>
      <c r="P1746" s="30"/>
      <c r="Q1746" s="30"/>
      <c r="R1746" s="30"/>
      <c r="S1746" s="30"/>
      <c r="T1746" s="30"/>
      <c r="U1746" s="30"/>
      <c r="V1746" s="30"/>
      <c r="W1746" s="30"/>
      <c r="X1746" s="32"/>
    </row>
    <row r="1747" spans="1:24" x14ac:dyDescent="0.2">
      <c r="A1747" s="34"/>
      <c r="B1747" s="34"/>
      <c r="C1747" s="34"/>
      <c r="D1747" s="30"/>
      <c r="E1747" s="30"/>
      <c r="F1747" s="30"/>
      <c r="G1747" s="30"/>
      <c r="H1747" s="30"/>
      <c r="I1747" s="30"/>
      <c r="J1747" s="30"/>
      <c r="K1747" s="30"/>
      <c r="L1747" s="30"/>
      <c r="M1747" s="30"/>
      <c r="N1747" s="30"/>
      <c r="O1747" s="30"/>
      <c r="P1747" s="30"/>
      <c r="Q1747" s="30"/>
      <c r="R1747" s="30"/>
      <c r="S1747" s="30"/>
      <c r="T1747" s="30"/>
      <c r="U1747" s="30"/>
      <c r="V1747" s="30"/>
      <c r="W1747" s="30"/>
      <c r="X1747" s="32"/>
    </row>
    <row r="1748" spans="1:24" x14ac:dyDescent="0.2">
      <c r="A1748" s="34"/>
      <c r="B1748" s="34"/>
      <c r="C1748" s="34"/>
      <c r="D1748" s="30"/>
      <c r="E1748" s="30"/>
      <c r="F1748" s="30"/>
      <c r="G1748" s="30"/>
      <c r="H1748" s="30"/>
      <c r="I1748" s="30"/>
      <c r="J1748" s="30"/>
      <c r="K1748" s="30"/>
      <c r="L1748" s="30"/>
      <c r="M1748" s="30"/>
      <c r="N1748" s="30"/>
      <c r="O1748" s="30"/>
      <c r="P1748" s="30"/>
      <c r="Q1748" s="30"/>
      <c r="R1748" s="30"/>
      <c r="S1748" s="30"/>
      <c r="T1748" s="30"/>
      <c r="U1748" s="30"/>
      <c r="V1748" s="30"/>
      <c r="W1748" s="30"/>
      <c r="X1748" s="32"/>
    </row>
    <row r="1749" spans="1:24" x14ac:dyDescent="0.2">
      <c r="A1749" s="34"/>
      <c r="B1749" s="34"/>
      <c r="C1749" s="34"/>
      <c r="D1749" s="30"/>
      <c r="E1749" s="30"/>
      <c r="F1749" s="30"/>
      <c r="G1749" s="30"/>
      <c r="H1749" s="30"/>
      <c r="I1749" s="30"/>
      <c r="J1749" s="30"/>
      <c r="K1749" s="30"/>
      <c r="L1749" s="30"/>
      <c r="M1749" s="30"/>
      <c r="N1749" s="30"/>
      <c r="O1749" s="30"/>
      <c r="P1749" s="30"/>
      <c r="Q1749" s="30"/>
      <c r="R1749" s="30"/>
      <c r="S1749" s="30"/>
      <c r="T1749" s="30"/>
      <c r="U1749" s="30"/>
      <c r="V1749" s="30"/>
      <c r="W1749" s="30"/>
      <c r="X1749" s="32"/>
    </row>
    <row r="1750" spans="1:24" x14ac:dyDescent="0.2">
      <c r="A1750" s="34"/>
      <c r="B1750" s="34"/>
      <c r="C1750" s="34"/>
      <c r="D1750" s="30"/>
      <c r="E1750" s="30"/>
      <c r="F1750" s="30"/>
      <c r="G1750" s="30"/>
      <c r="H1750" s="30"/>
      <c r="I1750" s="30"/>
      <c r="J1750" s="30"/>
      <c r="K1750" s="30"/>
      <c r="L1750" s="30"/>
      <c r="M1750" s="30"/>
      <c r="N1750" s="30"/>
      <c r="O1750" s="30"/>
      <c r="P1750" s="30"/>
      <c r="Q1750" s="30"/>
      <c r="R1750" s="30"/>
      <c r="S1750" s="30"/>
      <c r="T1750" s="30"/>
      <c r="U1750" s="30"/>
      <c r="V1750" s="30"/>
      <c r="W1750" s="30"/>
      <c r="X1750" s="32"/>
    </row>
    <row r="1751" spans="1:24" x14ac:dyDescent="0.2">
      <c r="A1751" s="34"/>
      <c r="B1751" s="34"/>
      <c r="C1751" s="34"/>
      <c r="D1751" s="30"/>
      <c r="E1751" s="30"/>
      <c r="F1751" s="30"/>
      <c r="G1751" s="30"/>
      <c r="H1751" s="30"/>
      <c r="I1751" s="30"/>
      <c r="J1751" s="30"/>
      <c r="K1751" s="30"/>
      <c r="L1751" s="30"/>
      <c r="M1751" s="30"/>
      <c r="N1751" s="30"/>
      <c r="O1751" s="30"/>
      <c r="P1751" s="30"/>
      <c r="Q1751" s="30"/>
      <c r="R1751" s="30"/>
      <c r="S1751" s="30"/>
      <c r="T1751" s="30"/>
      <c r="U1751" s="30"/>
      <c r="V1751" s="30"/>
      <c r="W1751" s="30"/>
      <c r="X1751" s="32"/>
    </row>
    <row r="1752" spans="1:24" x14ac:dyDescent="0.2">
      <c r="A1752" s="34"/>
      <c r="B1752" s="34"/>
      <c r="C1752" s="34"/>
      <c r="D1752" s="30"/>
      <c r="E1752" s="30"/>
      <c r="F1752" s="30"/>
      <c r="G1752" s="30"/>
      <c r="H1752" s="30"/>
      <c r="I1752" s="30"/>
      <c r="J1752" s="30"/>
      <c r="K1752" s="30"/>
      <c r="L1752" s="30"/>
      <c r="M1752" s="30"/>
      <c r="N1752" s="30"/>
      <c r="O1752" s="30"/>
      <c r="P1752" s="30"/>
      <c r="Q1752" s="30"/>
      <c r="R1752" s="30"/>
      <c r="S1752" s="30"/>
      <c r="T1752" s="30"/>
      <c r="U1752" s="30"/>
      <c r="V1752" s="30"/>
      <c r="W1752" s="30"/>
      <c r="X1752" s="32"/>
    </row>
    <row r="1753" spans="1:24" x14ac:dyDescent="0.2">
      <c r="A1753" s="34"/>
      <c r="B1753" s="34"/>
      <c r="C1753" s="34"/>
      <c r="D1753" s="30"/>
      <c r="E1753" s="30"/>
      <c r="F1753" s="30"/>
      <c r="G1753" s="30"/>
      <c r="H1753" s="30"/>
      <c r="I1753" s="30"/>
      <c r="J1753" s="30"/>
      <c r="K1753" s="30"/>
      <c r="L1753" s="30"/>
      <c r="M1753" s="30"/>
      <c r="N1753" s="30"/>
      <c r="O1753" s="30"/>
      <c r="P1753" s="30"/>
      <c r="Q1753" s="30"/>
      <c r="R1753" s="30"/>
      <c r="S1753" s="30"/>
      <c r="T1753" s="30"/>
      <c r="U1753" s="30"/>
      <c r="V1753" s="30"/>
      <c r="W1753" s="30"/>
      <c r="X1753" s="32"/>
    </row>
    <row r="1754" spans="1:24" x14ac:dyDescent="0.2">
      <c r="A1754" s="34"/>
      <c r="B1754" s="34"/>
      <c r="C1754" s="34"/>
      <c r="D1754" s="30"/>
      <c r="E1754" s="30"/>
      <c r="F1754" s="30"/>
      <c r="G1754" s="30"/>
      <c r="H1754" s="30"/>
      <c r="I1754" s="30"/>
      <c r="J1754" s="30"/>
      <c r="K1754" s="30"/>
      <c r="L1754" s="30"/>
      <c r="M1754" s="30"/>
      <c r="N1754" s="30"/>
      <c r="O1754" s="30"/>
      <c r="P1754" s="30"/>
      <c r="Q1754" s="30"/>
      <c r="R1754" s="30"/>
      <c r="S1754" s="30"/>
      <c r="T1754" s="30"/>
      <c r="U1754" s="30"/>
      <c r="V1754" s="30"/>
      <c r="W1754" s="30"/>
      <c r="X1754" s="32"/>
    </row>
    <row r="1755" spans="1:24" x14ac:dyDescent="0.2">
      <c r="A1755" s="34"/>
      <c r="B1755" s="34"/>
      <c r="C1755" s="34"/>
      <c r="D1755" s="30"/>
      <c r="E1755" s="30"/>
      <c r="F1755" s="30"/>
      <c r="G1755" s="30"/>
      <c r="H1755" s="30"/>
      <c r="I1755" s="30"/>
      <c r="J1755" s="30"/>
      <c r="K1755" s="30"/>
      <c r="L1755" s="30"/>
      <c r="M1755" s="30"/>
      <c r="N1755" s="30"/>
      <c r="O1755" s="30"/>
      <c r="P1755" s="30"/>
      <c r="Q1755" s="30"/>
      <c r="R1755" s="30"/>
      <c r="S1755" s="30"/>
      <c r="T1755" s="30"/>
      <c r="U1755" s="30"/>
      <c r="V1755" s="30"/>
      <c r="W1755" s="30"/>
      <c r="X1755" s="32"/>
    </row>
    <row r="1756" spans="1:24" x14ac:dyDescent="0.2">
      <c r="A1756" s="34"/>
      <c r="B1756" s="34"/>
      <c r="C1756" s="34"/>
      <c r="D1756" s="30"/>
      <c r="E1756" s="30"/>
      <c r="F1756" s="30"/>
      <c r="G1756" s="30"/>
      <c r="H1756" s="30"/>
      <c r="I1756" s="30"/>
      <c r="J1756" s="30"/>
      <c r="K1756" s="30"/>
      <c r="L1756" s="30"/>
      <c r="M1756" s="30"/>
      <c r="N1756" s="30"/>
      <c r="O1756" s="30"/>
      <c r="P1756" s="30"/>
      <c r="Q1756" s="30"/>
      <c r="R1756" s="30"/>
      <c r="S1756" s="30"/>
      <c r="T1756" s="30"/>
      <c r="U1756" s="30"/>
      <c r="V1756" s="30"/>
      <c r="W1756" s="30"/>
      <c r="X1756" s="32"/>
    </row>
    <row r="1757" spans="1:24" x14ac:dyDescent="0.2">
      <c r="A1757" s="34"/>
      <c r="B1757" s="34"/>
      <c r="C1757" s="34"/>
      <c r="D1757" s="30"/>
      <c r="E1757" s="30"/>
      <c r="F1757" s="30"/>
      <c r="G1757" s="30"/>
      <c r="H1757" s="30"/>
      <c r="I1757" s="30"/>
      <c r="J1757" s="30"/>
      <c r="K1757" s="30"/>
      <c r="L1757" s="30"/>
      <c r="M1757" s="30"/>
      <c r="N1757" s="30"/>
      <c r="O1757" s="30"/>
      <c r="P1757" s="30"/>
      <c r="Q1757" s="30"/>
      <c r="R1757" s="30"/>
      <c r="S1757" s="30"/>
      <c r="T1757" s="30"/>
      <c r="U1757" s="30"/>
      <c r="V1757" s="30"/>
      <c r="W1757" s="30"/>
      <c r="X1757" s="32"/>
    </row>
    <row r="1758" spans="1:24" x14ac:dyDescent="0.2">
      <c r="A1758" s="34"/>
      <c r="B1758" s="34"/>
      <c r="C1758" s="34"/>
      <c r="D1758" s="30"/>
      <c r="E1758" s="30"/>
      <c r="F1758" s="30"/>
      <c r="G1758" s="30"/>
      <c r="H1758" s="30"/>
      <c r="I1758" s="30"/>
      <c r="J1758" s="30"/>
      <c r="K1758" s="30"/>
      <c r="L1758" s="30"/>
      <c r="M1758" s="30"/>
      <c r="N1758" s="30"/>
      <c r="O1758" s="30"/>
      <c r="P1758" s="30"/>
      <c r="Q1758" s="30"/>
      <c r="R1758" s="30"/>
      <c r="S1758" s="30"/>
      <c r="T1758" s="30"/>
      <c r="U1758" s="30"/>
      <c r="V1758" s="30"/>
      <c r="W1758" s="30"/>
      <c r="X1758" s="32"/>
    </row>
    <row r="1759" spans="1:24" x14ac:dyDescent="0.2">
      <c r="A1759" s="34"/>
      <c r="B1759" s="34"/>
      <c r="C1759" s="34"/>
      <c r="D1759" s="30"/>
      <c r="E1759" s="30"/>
      <c r="F1759" s="30"/>
      <c r="G1759" s="30"/>
      <c r="H1759" s="30"/>
      <c r="I1759" s="30"/>
      <c r="J1759" s="30"/>
      <c r="K1759" s="30"/>
      <c r="L1759" s="30"/>
      <c r="M1759" s="30"/>
      <c r="N1759" s="30"/>
      <c r="O1759" s="30"/>
      <c r="P1759" s="30"/>
      <c r="Q1759" s="30"/>
      <c r="R1759" s="30"/>
      <c r="S1759" s="30"/>
      <c r="T1759" s="30"/>
      <c r="U1759" s="30"/>
      <c r="V1759" s="30"/>
      <c r="W1759" s="30"/>
      <c r="X1759" s="32"/>
    </row>
    <row r="1760" spans="1:24" x14ac:dyDescent="0.2">
      <c r="A1760" s="34"/>
      <c r="B1760" s="34"/>
      <c r="C1760" s="34"/>
      <c r="D1760" s="30"/>
      <c r="E1760" s="30"/>
      <c r="F1760" s="30"/>
      <c r="G1760" s="30"/>
      <c r="H1760" s="30"/>
      <c r="I1760" s="30"/>
      <c r="J1760" s="30"/>
      <c r="K1760" s="30"/>
      <c r="L1760" s="30"/>
      <c r="M1760" s="30"/>
      <c r="N1760" s="30"/>
      <c r="O1760" s="30"/>
      <c r="P1760" s="30"/>
      <c r="Q1760" s="30"/>
      <c r="R1760" s="30"/>
      <c r="S1760" s="30"/>
      <c r="T1760" s="30"/>
      <c r="U1760" s="30"/>
      <c r="V1760" s="30"/>
      <c r="W1760" s="30"/>
      <c r="X1760" s="32"/>
    </row>
    <row r="1761" spans="1:24" x14ac:dyDescent="0.2">
      <c r="A1761" s="34"/>
      <c r="B1761" s="34"/>
      <c r="C1761" s="34"/>
      <c r="D1761" s="30"/>
      <c r="E1761" s="30"/>
      <c r="F1761" s="30"/>
      <c r="G1761" s="30"/>
      <c r="H1761" s="30"/>
      <c r="I1761" s="30"/>
      <c r="J1761" s="30"/>
      <c r="K1761" s="30"/>
      <c r="L1761" s="30"/>
      <c r="M1761" s="30"/>
      <c r="N1761" s="30"/>
      <c r="O1761" s="30"/>
      <c r="P1761" s="30"/>
      <c r="Q1761" s="30"/>
      <c r="R1761" s="30"/>
      <c r="S1761" s="30"/>
      <c r="T1761" s="30"/>
      <c r="U1761" s="30"/>
      <c r="V1761" s="30"/>
      <c r="W1761" s="30"/>
      <c r="X1761" s="32"/>
    </row>
    <row r="1762" spans="1:24" x14ac:dyDescent="0.2">
      <c r="A1762" s="34"/>
      <c r="B1762" s="34"/>
      <c r="C1762" s="34"/>
      <c r="D1762" s="30"/>
      <c r="E1762" s="30"/>
      <c r="F1762" s="30"/>
      <c r="G1762" s="30"/>
      <c r="H1762" s="30"/>
      <c r="I1762" s="30"/>
      <c r="J1762" s="30"/>
      <c r="K1762" s="30"/>
      <c r="L1762" s="30"/>
      <c r="M1762" s="30"/>
      <c r="N1762" s="30"/>
      <c r="O1762" s="30"/>
      <c r="P1762" s="30"/>
      <c r="Q1762" s="30"/>
      <c r="R1762" s="30"/>
      <c r="S1762" s="30"/>
      <c r="T1762" s="30"/>
      <c r="U1762" s="30"/>
      <c r="V1762" s="30"/>
      <c r="W1762" s="30"/>
      <c r="X1762" s="32"/>
    </row>
    <row r="1763" spans="1:24" x14ac:dyDescent="0.2">
      <c r="A1763" s="34"/>
      <c r="B1763" s="34"/>
      <c r="C1763" s="34"/>
      <c r="D1763" s="30"/>
      <c r="E1763" s="30"/>
      <c r="F1763" s="30"/>
      <c r="G1763" s="30"/>
      <c r="H1763" s="30"/>
      <c r="I1763" s="30"/>
      <c r="J1763" s="30"/>
      <c r="K1763" s="30"/>
      <c r="L1763" s="30"/>
      <c r="M1763" s="30"/>
      <c r="N1763" s="30"/>
      <c r="O1763" s="30"/>
      <c r="P1763" s="30"/>
      <c r="Q1763" s="30"/>
      <c r="R1763" s="30"/>
      <c r="S1763" s="30"/>
      <c r="T1763" s="30"/>
      <c r="U1763" s="30"/>
      <c r="V1763" s="30"/>
      <c r="W1763" s="30"/>
      <c r="X1763" s="32"/>
    </row>
    <row r="1764" spans="1:24" x14ac:dyDescent="0.2">
      <c r="A1764" s="34"/>
      <c r="B1764" s="34"/>
      <c r="C1764" s="34"/>
      <c r="D1764" s="30"/>
      <c r="E1764" s="30"/>
      <c r="F1764" s="30"/>
      <c r="G1764" s="30"/>
      <c r="H1764" s="30"/>
      <c r="I1764" s="30"/>
      <c r="J1764" s="30"/>
      <c r="K1764" s="30"/>
      <c r="L1764" s="30"/>
      <c r="M1764" s="30"/>
      <c r="N1764" s="30"/>
      <c r="O1764" s="30"/>
      <c r="P1764" s="30"/>
      <c r="Q1764" s="30"/>
      <c r="R1764" s="30"/>
      <c r="S1764" s="30"/>
      <c r="T1764" s="30"/>
      <c r="U1764" s="30"/>
      <c r="V1764" s="30"/>
      <c r="W1764" s="30"/>
      <c r="X1764" s="32"/>
    </row>
    <row r="1765" spans="1:24" x14ac:dyDescent="0.2">
      <c r="A1765" s="34"/>
      <c r="B1765" s="34"/>
      <c r="C1765" s="34"/>
      <c r="D1765" s="30"/>
      <c r="E1765" s="30"/>
      <c r="F1765" s="30"/>
      <c r="G1765" s="30"/>
      <c r="H1765" s="30"/>
      <c r="I1765" s="30"/>
      <c r="J1765" s="30"/>
      <c r="K1765" s="30"/>
      <c r="L1765" s="30"/>
      <c r="M1765" s="30"/>
      <c r="N1765" s="30"/>
      <c r="O1765" s="30"/>
      <c r="P1765" s="30"/>
      <c r="Q1765" s="30"/>
      <c r="R1765" s="30"/>
      <c r="S1765" s="30"/>
      <c r="T1765" s="30"/>
      <c r="U1765" s="30"/>
      <c r="V1765" s="30"/>
      <c r="W1765" s="30"/>
      <c r="X1765" s="32"/>
    </row>
    <row r="1766" spans="1:24" x14ac:dyDescent="0.2">
      <c r="A1766" s="34"/>
      <c r="B1766" s="34"/>
      <c r="C1766" s="34"/>
      <c r="D1766" s="30"/>
      <c r="E1766" s="30"/>
      <c r="F1766" s="30"/>
      <c r="G1766" s="30"/>
      <c r="H1766" s="30"/>
      <c r="I1766" s="30"/>
      <c r="J1766" s="30"/>
      <c r="K1766" s="30"/>
      <c r="L1766" s="30"/>
      <c r="M1766" s="30"/>
      <c r="N1766" s="30"/>
      <c r="O1766" s="30"/>
      <c r="P1766" s="30"/>
      <c r="Q1766" s="30"/>
      <c r="R1766" s="30"/>
      <c r="S1766" s="30"/>
      <c r="T1766" s="30"/>
      <c r="U1766" s="30"/>
      <c r="V1766" s="30"/>
      <c r="W1766" s="30"/>
      <c r="X1766" s="32"/>
    </row>
    <row r="1767" spans="1:24" x14ac:dyDescent="0.2">
      <c r="A1767" s="34"/>
      <c r="B1767" s="34"/>
      <c r="C1767" s="34"/>
      <c r="D1767" s="30"/>
      <c r="E1767" s="30"/>
      <c r="F1767" s="30"/>
      <c r="G1767" s="30"/>
      <c r="H1767" s="30"/>
      <c r="I1767" s="30"/>
      <c r="J1767" s="30"/>
      <c r="K1767" s="30"/>
      <c r="L1767" s="30"/>
      <c r="M1767" s="30"/>
      <c r="N1767" s="30"/>
      <c r="O1767" s="30"/>
      <c r="P1767" s="30"/>
      <c r="Q1767" s="30"/>
      <c r="R1767" s="30"/>
      <c r="S1767" s="30"/>
      <c r="T1767" s="30"/>
      <c r="U1767" s="30"/>
      <c r="V1767" s="30"/>
      <c r="W1767" s="30"/>
      <c r="X1767" s="32"/>
    </row>
    <row r="1768" spans="1:24" x14ac:dyDescent="0.2">
      <c r="A1768" s="34"/>
      <c r="B1768" s="34"/>
      <c r="C1768" s="34"/>
      <c r="D1768" s="30"/>
      <c r="E1768" s="30"/>
      <c r="F1768" s="30"/>
      <c r="G1768" s="30"/>
      <c r="H1768" s="30"/>
      <c r="I1768" s="30"/>
      <c r="J1768" s="30"/>
      <c r="K1768" s="30"/>
      <c r="L1768" s="30"/>
      <c r="M1768" s="30"/>
      <c r="N1768" s="30"/>
      <c r="O1768" s="30"/>
      <c r="P1768" s="30"/>
      <c r="Q1768" s="30"/>
      <c r="R1768" s="30"/>
      <c r="S1768" s="30"/>
      <c r="T1768" s="30"/>
      <c r="U1768" s="30"/>
      <c r="V1768" s="30"/>
      <c r="W1768" s="30"/>
      <c r="X1768" s="32"/>
    </row>
    <row r="1769" spans="1:24" x14ac:dyDescent="0.2">
      <c r="A1769" s="34"/>
      <c r="B1769" s="34"/>
      <c r="C1769" s="34"/>
      <c r="D1769" s="30"/>
      <c r="E1769" s="30"/>
      <c r="F1769" s="30"/>
      <c r="G1769" s="30"/>
      <c r="H1769" s="30"/>
      <c r="I1769" s="30"/>
      <c r="J1769" s="30"/>
      <c r="K1769" s="30"/>
      <c r="L1769" s="30"/>
      <c r="M1769" s="30"/>
      <c r="N1769" s="30"/>
      <c r="O1769" s="30"/>
      <c r="P1769" s="30"/>
      <c r="Q1769" s="30"/>
      <c r="R1769" s="30"/>
      <c r="S1769" s="30"/>
      <c r="T1769" s="30"/>
      <c r="U1769" s="30"/>
      <c r="V1769" s="30"/>
      <c r="W1769" s="30"/>
      <c r="X1769" s="32"/>
    </row>
    <row r="1770" spans="1:24" x14ac:dyDescent="0.2">
      <c r="A1770" s="34"/>
      <c r="B1770" s="34"/>
      <c r="C1770" s="34"/>
      <c r="D1770" s="30"/>
      <c r="E1770" s="30"/>
      <c r="F1770" s="30"/>
      <c r="G1770" s="30"/>
      <c r="H1770" s="30"/>
      <c r="I1770" s="30"/>
      <c r="J1770" s="30"/>
      <c r="K1770" s="30"/>
      <c r="L1770" s="30"/>
      <c r="M1770" s="30"/>
      <c r="N1770" s="30"/>
      <c r="O1770" s="30"/>
      <c r="P1770" s="30"/>
      <c r="Q1770" s="30"/>
      <c r="R1770" s="30"/>
      <c r="S1770" s="30"/>
      <c r="T1770" s="30"/>
      <c r="U1770" s="30"/>
      <c r="V1770" s="30"/>
      <c r="W1770" s="30"/>
      <c r="X1770" s="32"/>
    </row>
    <row r="1771" spans="1:24" x14ac:dyDescent="0.2">
      <c r="A1771" s="34"/>
      <c r="B1771" s="34"/>
      <c r="C1771" s="34"/>
      <c r="D1771" s="30"/>
      <c r="E1771" s="30"/>
      <c r="F1771" s="30"/>
      <c r="G1771" s="30"/>
      <c r="H1771" s="30"/>
      <c r="I1771" s="30"/>
      <c r="J1771" s="30"/>
      <c r="K1771" s="30"/>
      <c r="L1771" s="30"/>
      <c r="M1771" s="30"/>
      <c r="N1771" s="30"/>
      <c r="O1771" s="30"/>
      <c r="P1771" s="30"/>
      <c r="Q1771" s="30"/>
      <c r="R1771" s="30"/>
      <c r="S1771" s="30"/>
      <c r="T1771" s="30"/>
      <c r="U1771" s="30"/>
      <c r="V1771" s="30"/>
      <c r="W1771" s="30"/>
      <c r="X1771" s="32"/>
    </row>
    <row r="1772" spans="1:24" x14ac:dyDescent="0.2">
      <c r="A1772" s="34"/>
      <c r="B1772" s="34"/>
      <c r="C1772" s="34"/>
      <c r="D1772" s="30"/>
      <c r="E1772" s="30"/>
      <c r="F1772" s="30"/>
      <c r="G1772" s="30"/>
      <c r="H1772" s="30"/>
      <c r="I1772" s="30"/>
      <c r="J1772" s="30"/>
      <c r="K1772" s="30"/>
      <c r="L1772" s="30"/>
      <c r="M1772" s="30"/>
      <c r="N1772" s="30"/>
      <c r="O1772" s="30"/>
      <c r="P1772" s="30"/>
      <c r="Q1772" s="30"/>
      <c r="R1772" s="30"/>
      <c r="S1772" s="30"/>
      <c r="T1772" s="30"/>
      <c r="U1772" s="30"/>
      <c r="V1772" s="30"/>
      <c r="W1772" s="30"/>
      <c r="X1772" s="32"/>
    </row>
    <row r="1773" spans="1:24" x14ac:dyDescent="0.2">
      <c r="A1773" s="34"/>
      <c r="B1773" s="34"/>
      <c r="C1773" s="34"/>
      <c r="D1773" s="30"/>
      <c r="E1773" s="30"/>
      <c r="F1773" s="30"/>
      <c r="G1773" s="30"/>
      <c r="H1773" s="30"/>
      <c r="I1773" s="30"/>
      <c r="J1773" s="30"/>
      <c r="K1773" s="30"/>
      <c r="L1773" s="30"/>
      <c r="M1773" s="30"/>
      <c r="N1773" s="30"/>
      <c r="O1773" s="30"/>
      <c r="P1773" s="30"/>
      <c r="Q1773" s="30"/>
      <c r="R1773" s="30"/>
      <c r="S1773" s="30"/>
      <c r="T1773" s="30"/>
      <c r="U1773" s="30"/>
      <c r="V1773" s="30"/>
      <c r="W1773" s="30"/>
      <c r="X1773" s="32"/>
    </row>
    <row r="1774" spans="1:24" x14ac:dyDescent="0.2">
      <c r="A1774" s="34"/>
      <c r="B1774" s="34"/>
      <c r="C1774" s="34"/>
      <c r="D1774" s="30"/>
      <c r="E1774" s="30"/>
      <c r="F1774" s="30"/>
      <c r="G1774" s="30"/>
      <c r="H1774" s="30"/>
      <c r="I1774" s="30"/>
      <c r="J1774" s="30"/>
      <c r="K1774" s="30"/>
      <c r="L1774" s="30"/>
      <c r="M1774" s="30"/>
      <c r="N1774" s="30"/>
      <c r="O1774" s="30"/>
      <c r="P1774" s="30"/>
      <c r="Q1774" s="30"/>
      <c r="R1774" s="30"/>
      <c r="S1774" s="30"/>
      <c r="T1774" s="30"/>
      <c r="U1774" s="30"/>
      <c r="V1774" s="30"/>
      <c r="W1774" s="30"/>
      <c r="X1774" s="32"/>
    </row>
    <row r="1775" spans="1:24" x14ac:dyDescent="0.2">
      <c r="A1775" s="34"/>
      <c r="B1775" s="34"/>
      <c r="C1775" s="34"/>
      <c r="D1775" s="30"/>
      <c r="E1775" s="30"/>
      <c r="F1775" s="30"/>
      <c r="G1775" s="30"/>
      <c r="H1775" s="30"/>
      <c r="I1775" s="30"/>
      <c r="J1775" s="30"/>
      <c r="K1775" s="30"/>
      <c r="L1775" s="30"/>
      <c r="M1775" s="30"/>
      <c r="N1775" s="30"/>
      <c r="O1775" s="30"/>
      <c r="P1775" s="30"/>
      <c r="Q1775" s="30"/>
      <c r="R1775" s="30"/>
      <c r="S1775" s="30"/>
      <c r="T1775" s="30"/>
      <c r="U1775" s="30"/>
      <c r="V1775" s="30"/>
      <c r="W1775" s="30"/>
      <c r="X1775" s="32"/>
    </row>
    <row r="1776" spans="1:24" x14ac:dyDescent="0.2">
      <c r="A1776" s="34"/>
      <c r="B1776" s="34"/>
      <c r="C1776" s="34"/>
      <c r="D1776" s="30"/>
      <c r="E1776" s="30"/>
      <c r="F1776" s="30"/>
      <c r="G1776" s="30"/>
      <c r="H1776" s="30"/>
      <c r="I1776" s="30"/>
      <c r="J1776" s="30"/>
      <c r="K1776" s="30"/>
      <c r="L1776" s="30"/>
      <c r="M1776" s="30"/>
      <c r="N1776" s="30"/>
      <c r="O1776" s="30"/>
      <c r="P1776" s="30"/>
      <c r="Q1776" s="30"/>
      <c r="R1776" s="30"/>
      <c r="S1776" s="30"/>
      <c r="T1776" s="30"/>
      <c r="U1776" s="30"/>
      <c r="V1776" s="30"/>
      <c r="W1776" s="30"/>
      <c r="X1776" s="32"/>
    </row>
    <row r="1777" spans="1:24" x14ac:dyDescent="0.2">
      <c r="A1777" s="34"/>
      <c r="B1777" s="34"/>
      <c r="C1777" s="34"/>
      <c r="D1777" s="30"/>
      <c r="E1777" s="30"/>
      <c r="F1777" s="30"/>
      <c r="G1777" s="30"/>
      <c r="H1777" s="30"/>
      <c r="I1777" s="30"/>
      <c r="J1777" s="30"/>
      <c r="K1777" s="30"/>
      <c r="L1777" s="30"/>
      <c r="M1777" s="30"/>
      <c r="N1777" s="30"/>
      <c r="O1777" s="30"/>
      <c r="P1777" s="30"/>
      <c r="Q1777" s="30"/>
      <c r="R1777" s="30"/>
      <c r="S1777" s="30"/>
      <c r="T1777" s="30"/>
      <c r="U1777" s="30"/>
      <c r="V1777" s="30"/>
      <c r="W1777" s="30"/>
      <c r="X1777" s="32"/>
    </row>
    <row r="1778" spans="1:24" x14ac:dyDescent="0.2">
      <c r="A1778" s="34"/>
      <c r="B1778" s="34"/>
      <c r="C1778" s="34"/>
      <c r="D1778" s="30"/>
      <c r="E1778" s="30"/>
      <c r="F1778" s="30"/>
      <c r="G1778" s="30"/>
      <c r="H1778" s="30"/>
      <c r="I1778" s="30"/>
      <c r="J1778" s="30"/>
      <c r="K1778" s="30"/>
      <c r="L1778" s="30"/>
      <c r="M1778" s="30"/>
      <c r="N1778" s="30"/>
      <c r="O1778" s="30"/>
      <c r="P1778" s="30"/>
      <c r="Q1778" s="30"/>
      <c r="R1778" s="30"/>
      <c r="S1778" s="30"/>
      <c r="T1778" s="30"/>
      <c r="U1778" s="30"/>
      <c r="V1778" s="30"/>
      <c r="W1778" s="30"/>
      <c r="X1778" s="32"/>
    </row>
    <row r="1779" spans="1:24" x14ac:dyDescent="0.2">
      <c r="A1779" s="34"/>
      <c r="B1779" s="34"/>
      <c r="C1779" s="34"/>
      <c r="D1779" s="30"/>
      <c r="E1779" s="30"/>
      <c r="F1779" s="30"/>
      <c r="G1779" s="30"/>
      <c r="H1779" s="30"/>
      <c r="I1779" s="30"/>
      <c r="J1779" s="30"/>
      <c r="K1779" s="30"/>
      <c r="L1779" s="30"/>
      <c r="M1779" s="30"/>
      <c r="N1779" s="30"/>
      <c r="O1779" s="30"/>
      <c r="P1779" s="30"/>
      <c r="Q1779" s="30"/>
      <c r="R1779" s="30"/>
      <c r="S1779" s="30"/>
      <c r="T1779" s="30"/>
      <c r="U1779" s="30"/>
      <c r="V1779" s="30"/>
      <c r="W1779" s="30"/>
      <c r="X1779" s="32"/>
    </row>
    <row r="1780" spans="1:24" x14ac:dyDescent="0.2">
      <c r="A1780" s="34"/>
      <c r="B1780" s="34"/>
      <c r="C1780" s="34"/>
      <c r="D1780" s="30"/>
      <c r="E1780" s="30"/>
      <c r="F1780" s="30"/>
      <c r="G1780" s="30"/>
      <c r="H1780" s="30"/>
      <c r="I1780" s="30"/>
      <c r="J1780" s="30"/>
      <c r="K1780" s="30"/>
      <c r="L1780" s="30"/>
      <c r="M1780" s="30"/>
      <c r="N1780" s="30"/>
      <c r="O1780" s="30"/>
      <c r="P1780" s="30"/>
      <c r="Q1780" s="30"/>
      <c r="R1780" s="30"/>
      <c r="S1780" s="30"/>
      <c r="T1780" s="30"/>
      <c r="U1780" s="30"/>
      <c r="V1780" s="30"/>
      <c r="W1780" s="30"/>
      <c r="X1780" s="32"/>
    </row>
    <row r="1781" spans="1:24" x14ac:dyDescent="0.2">
      <c r="A1781" s="34"/>
      <c r="B1781" s="34"/>
      <c r="C1781" s="34"/>
      <c r="D1781" s="30"/>
      <c r="E1781" s="30"/>
      <c r="F1781" s="30"/>
      <c r="G1781" s="30"/>
      <c r="H1781" s="30"/>
      <c r="I1781" s="30"/>
      <c r="J1781" s="30"/>
      <c r="K1781" s="30"/>
      <c r="L1781" s="30"/>
      <c r="M1781" s="30"/>
      <c r="N1781" s="30"/>
      <c r="O1781" s="30"/>
      <c r="P1781" s="30"/>
      <c r="Q1781" s="30"/>
      <c r="R1781" s="30"/>
      <c r="S1781" s="30"/>
      <c r="T1781" s="30"/>
      <c r="U1781" s="30"/>
      <c r="V1781" s="30"/>
      <c r="W1781" s="30"/>
      <c r="X1781" s="32"/>
    </row>
    <row r="1782" spans="1:24" x14ac:dyDescent="0.2">
      <c r="A1782" s="34"/>
      <c r="B1782" s="34"/>
      <c r="C1782" s="34"/>
      <c r="D1782" s="30"/>
      <c r="E1782" s="30"/>
      <c r="F1782" s="30"/>
      <c r="G1782" s="30"/>
      <c r="H1782" s="30"/>
      <c r="I1782" s="30"/>
      <c r="J1782" s="30"/>
      <c r="K1782" s="30"/>
      <c r="L1782" s="30"/>
      <c r="M1782" s="30"/>
      <c r="N1782" s="30"/>
      <c r="O1782" s="30"/>
      <c r="P1782" s="30"/>
      <c r="Q1782" s="30"/>
      <c r="R1782" s="30"/>
      <c r="S1782" s="30"/>
      <c r="T1782" s="30"/>
      <c r="U1782" s="30"/>
      <c r="V1782" s="30"/>
      <c r="W1782" s="30"/>
      <c r="X1782" s="32"/>
    </row>
    <row r="1783" spans="1:24" x14ac:dyDescent="0.2">
      <c r="A1783" s="34"/>
      <c r="B1783" s="34"/>
      <c r="C1783" s="34"/>
      <c r="D1783" s="30"/>
      <c r="E1783" s="30"/>
      <c r="F1783" s="30"/>
      <c r="G1783" s="30"/>
      <c r="H1783" s="30"/>
      <c r="I1783" s="30"/>
      <c r="J1783" s="30"/>
      <c r="K1783" s="30"/>
      <c r="L1783" s="30"/>
      <c r="M1783" s="30"/>
      <c r="N1783" s="30"/>
      <c r="O1783" s="30"/>
      <c r="P1783" s="30"/>
      <c r="Q1783" s="30"/>
      <c r="R1783" s="30"/>
      <c r="S1783" s="30"/>
      <c r="T1783" s="30"/>
      <c r="U1783" s="30"/>
      <c r="V1783" s="30"/>
      <c r="W1783" s="30"/>
      <c r="X1783" s="32"/>
    </row>
    <row r="1784" spans="1:24" x14ac:dyDescent="0.2">
      <c r="A1784" s="34"/>
      <c r="B1784" s="34"/>
      <c r="C1784" s="34"/>
      <c r="D1784" s="30"/>
      <c r="E1784" s="30"/>
      <c r="F1784" s="30"/>
      <c r="G1784" s="30"/>
      <c r="H1784" s="30"/>
      <c r="I1784" s="30"/>
      <c r="J1784" s="30"/>
      <c r="K1784" s="30"/>
      <c r="L1784" s="30"/>
      <c r="M1784" s="30"/>
      <c r="N1784" s="30"/>
      <c r="O1784" s="30"/>
      <c r="P1784" s="30"/>
      <c r="Q1784" s="30"/>
      <c r="R1784" s="30"/>
      <c r="S1784" s="30"/>
      <c r="T1784" s="30"/>
      <c r="U1784" s="30"/>
      <c r="V1784" s="30"/>
      <c r="W1784" s="30"/>
      <c r="X1784" s="32"/>
    </row>
    <row r="1785" spans="1:24" x14ac:dyDescent="0.2">
      <c r="A1785" s="34"/>
      <c r="B1785" s="34"/>
      <c r="C1785" s="34"/>
      <c r="D1785" s="30"/>
      <c r="E1785" s="30"/>
      <c r="F1785" s="30"/>
      <c r="G1785" s="30"/>
      <c r="H1785" s="30"/>
      <c r="I1785" s="30"/>
      <c r="J1785" s="30"/>
      <c r="K1785" s="30"/>
      <c r="L1785" s="30"/>
      <c r="M1785" s="30"/>
      <c r="N1785" s="30"/>
      <c r="O1785" s="30"/>
      <c r="P1785" s="30"/>
      <c r="Q1785" s="30"/>
      <c r="R1785" s="30"/>
      <c r="S1785" s="30"/>
      <c r="T1785" s="30"/>
      <c r="U1785" s="30"/>
      <c r="V1785" s="30"/>
      <c r="W1785" s="30"/>
      <c r="X1785" s="32"/>
    </row>
    <row r="1786" spans="1:24" x14ac:dyDescent="0.2">
      <c r="A1786" s="34"/>
      <c r="B1786" s="34"/>
      <c r="C1786" s="34"/>
      <c r="D1786" s="30"/>
      <c r="E1786" s="30"/>
      <c r="F1786" s="30"/>
      <c r="G1786" s="30"/>
      <c r="H1786" s="30"/>
      <c r="I1786" s="30"/>
      <c r="J1786" s="30"/>
      <c r="K1786" s="30"/>
      <c r="L1786" s="30"/>
      <c r="M1786" s="30"/>
      <c r="N1786" s="30"/>
      <c r="O1786" s="30"/>
      <c r="P1786" s="30"/>
      <c r="Q1786" s="30"/>
      <c r="R1786" s="30"/>
      <c r="S1786" s="30"/>
      <c r="T1786" s="30"/>
      <c r="U1786" s="30"/>
      <c r="V1786" s="30"/>
      <c r="W1786" s="30"/>
      <c r="X1786" s="32"/>
    </row>
    <row r="1787" spans="1:24" x14ac:dyDescent="0.2">
      <c r="A1787" s="34"/>
      <c r="B1787" s="34"/>
      <c r="C1787" s="34"/>
      <c r="D1787" s="30"/>
      <c r="E1787" s="30"/>
      <c r="F1787" s="30"/>
      <c r="G1787" s="30"/>
      <c r="H1787" s="30"/>
      <c r="I1787" s="30"/>
      <c r="J1787" s="30"/>
      <c r="K1787" s="30"/>
      <c r="L1787" s="30"/>
      <c r="M1787" s="30"/>
      <c r="N1787" s="30"/>
      <c r="O1787" s="30"/>
      <c r="P1787" s="30"/>
      <c r="Q1787" s="30"/>
      <c r="R1787" s="30"/>
      <c r="S1787" s="30"/>
      <c r="T1787" s="30"/>
      <c r="U1787" s="30"/>
      <c r="V1787" s="30"/>
      <c r="W1787" s="30"/>
      <c r="X1787" s="32"/>
    </row>
    <row r="1788" spans="1:24" x14ac:dyDescent="0.2">
      <c r="A1788" s="34"/>
      <c r="B1788" s="34"/>
      <c r="C1788" s="34"/>
      <c r="D1788" s="30"/>
      <c r="E1788" s="30"/>
      <c r="F1788" s="30"/>
      <c r="G1788" s="30"/>
      <c r="H1788" s="30"/>
      <c r="I1788" s="30"/>
      <c r="J1788" s="30"/>
      <c r="K1788" s="30"/>
      <c r="L1788" s="30"/>
      <c r="M1788" s="30"/>
      <c r="N1788" s="30"/>
      <c r="O1788" s="30"/>
      <c r="P1788" s="30"/>
      <c r="Q1788" s="30"/>
      <c r="R1788" s="30"/>
      <c r="S1788" s="30"/>
      <c r="T1788" s="30"/>
      <c r="U1788" s="30"/>
      <c r="V1788" s="30"/>
      <c r="W1788" s="30"/>
      <c r="X1788" s="32"/>
    </row>
    <row r="1789" spans="1:24" x14ac:dyDescent="0.2">
      <c r="A1789" s="34"/>
      <c r="B1789" s="34"/>
      <c r="C1789" s="34"/>
      <c r="D1789" s="30"/>
      <c r="E1789" s="30"/>
      <c r="F1789" s="30"/>
      <c r="G1789" s="30"/>
      <c r="H1789" s="30"/>
      <c r="I1789" s="30"/>
      <c r="J1789" s="30"/>
      <c r="K1789" s="30"/>
      <c r="L1789" s="30"/>
      <c r="M1789" s="30"/>
      <c r="N1789" s="30"/>
      <c r="O1789" s="30"/>
      <c r="P1789" s="30"/>
      <c r="Q1789" s="30"/>
      <c r="R1789" s="30"/>
      <c r="S1789" s="30"/>
      <c r="T1789" s="30"/>
      <c r="U1789" s="30"/>
      <c r="V1789" s="30"/>
      <c r="W1789" s="30"/>
      <c r="X1789" s="32"/>
    </row>
    <row r="1790" spans="1:24" x14ac:dyDescent="0.2">
      <c r="A1790" s="34"/>
      <c r="B1790" s="34"/>
      <c r="C1790" s="34"/>
      <c r="D1790" s="30"/>
      <c r="E1790" s="30"/>
      <c r="F1790" s="30"/>
      <c r="G1790" s="30"/>
      <c r="H1790" s="30"/>
      <c r="I1790" s="30"/>
      <c r="J1790" s="30"/>
      <c r="K1790" s="30"/>
      <c r="L1790" s="30"/>
      <c r="M1790" s="30"/>
      <c r="N1790" s="30"/>
      <c r="O1790" s="30"/>
      <c r="P1790" s="30"/>
      <c r="Q1790" s="30"/>
      <c r="R1790" s="30"/>
      <c r="S1790" s="30"/>
      <c r="T1790" s="30"/>
      <c r="U1790" s="30"/>
      <c r="V1790" s="30"/>
      <c r="W1790" s="30"/>
      <c r="X1790" s="32"/>
    </row>
    <row r="1791" spans="1:24" x14ac:dyDescent="0.2">
      <c r="A1791" s="34"/>
      <c r="B1791" s="34"/>
      <c r="C1791" s="34"/>
      <c r="D1791" s="30"/>
      <c r="E1791" s="30"/>
      <c r="F1791" s="30"/>
      <c r="G1791" s="30"/>
      <c r="H1791" s="30"/>
      <c r="I1791" s="30"/>
      <c r="J1791" s="30"/>
      <c r="K1791" s="30"/>
      <c r="L1791" s="30"/>
      <c r="M1791" s="30"/>
      <c r="N1791" s="30"/>
      <c r="O1791" s="30"/>
      <c r="P1791" s="30"/>
      <c r="Q1791" s="30"/>
      <c r="R1791" s="30"/>
      <c r="S1791" s="30"/>
      <c r="T1791" s="30"/>
      <c r="U1791" s="30"/>
      <c r="V1791" s="30"/>
      <c r="W1791" s="30"/>
      <c r="X1791" s="32"/>
    </row>
    <row r="1792" spans="1:24" x14ac:dyDescent="0.2">
      <c r="A1792" s="34"/>
      <c r="B1792" s="34"/>
      <c r="C1792" s="34"/>
      <c r="D1792" s="30"/>
      <c r="E1792" s="30"/>
      <c r="F1792" s="30"/>
      <c r="G1792" s="30"/>
      <c r="H1792" s="30"/>
      <c r="I1792" s="30"/>
      <c r="J1792" s="30"/>
      <c r="K1792" s="30"/>
      <c r="L1792" s="30"/>
      <c r="M1792" s="30"/>
      <c r="N1792" s="30"/>
      <c r="O1792" s="30"/>
      <c r="P1792" s="30"/>
      <c r="Q1792" s="30"/>
      <c r="R1792" s="30"/>
      <c r="S1792" s="30"/>
      <c r="T1792" s="30"/>
      <c r="U1792" s="30"/>
      <c r="V1792" s="30"/>
      <c r="W1792" s="30"/>
      <c r="X1792" s="32"/>
    </row>
    <row r="1793" spans="1:24" x14ac:dyDescent="0.2">
      <c r="A1793" s="34"/>
      <c r="B1793" s="34"/>
      <c r="C1793" s="34"/>
      <c r="D1793" s="30"/>
      <c r="E1793" s="30"/>
      <c r="F1793" s="30"/>
      <c r="G1793" s="30"/>
      <c r="H1793" s="30"/>
      <c r="I1793" s="30"/>
      <c r="J1793" s="30"/>
      <c r="K1793" s="30"/>
      <c r="L1793" s="30"/>
      <c r="M1793" s="30"/>
      <c r="N1793" s="30"/>
      <c r="O1793" s="30"/>
      <c r="P1793" s="30"/>
      <c r="Q1793" s="30"/>
      <c r="R1793" s="30"/>
      <c r="S1793" s="30"/>
      <c r="T1793" s="30"/>
      <c r="U1793" s="30"/>
      <c r="V1793" s="30"/>
      <c r="W1793" s="30"/>
      <c r="X1793" s="32"/>
    </row>
    <row r="1794" spans="1:24" x14ac:dyDescent="0.2">
      <c r="A1794" s="34"/>
      <c r="B1794" s="34"/>
      <c r="C1794" s="34"/>
      <c r="D1794" s="30"/>
      <c r="E1794" s="30"/>
      <c r="F1794" s="30"/>
      <c r="G1794" s="30"/>
      <c r="H1794" s="30"/>
      <c r="I1794" s="30"/>
      <c r="J1794" s="30"/>
      <c r="K1794" s="30"/>
      <c r="L1794" s="30"/>
      <c r="M1794" s="30"/>
      <c r="N1794" s="30"/>
      <c r="O1794" s="30"/>
      <c r="P1794" s="30"/>
      <c r="Q1794" s="30"/>
      <c r="R1794" s="30"/>
      <c r="S1794" s="30"/>
      <c r="T1794" s="30"/>
      <c r="U1794" s="30"/>
      <c r="V1794" s="30"/>
      <c r="W1794" s="30"/>
      <c r="X1794" s="32"/>
    </row>
    <row r="1795" spans="1:24" x14ac:dyDescent="0.2">
      <c r="A1795" s="34"/>
      <c r="B1795" s="34"/>
      <c r="C1795" s="34"/>
      <c r="D1795" s="30"/>
      <c r="E1795" s="30"/>
      <c r="F1795" s="30"/>
      <c r="G1795" s="30"/>
      <c r="H1795" s="30"/>
      <c r="I1795" s="30"/>
      <c r="J1795" s="30"/>
      <c r="K1795" s="30"/>
      <c r="L1795" s="30"/>
      <c r="M1795" s="30"/>
      <c r="N1795" s="30"/>
      <c r="O1795" s="30"/>
      <c r="P1795" s="30"/>
      <c r="Q1795" s="30"/>
      <c r="R1795" s="30"/>
      <c r="S1795" s="30"/>
      <c r="T1795" s="30"/>
      <c r="U1795" s="30"/>
      <c r="V1795" s="30"/>
      <c r="W1795" s="30"/>
      <c r="X1795" s="32"/>
    </row>
    <row r="1796" spans="1:24" x14ac:dyDescent="0.2">
      <c r="A1796" s="34"/>
      <c r="B1796" s="34"/>
      <c r="C1796" s="34"/>
      <c r="D1796" s="30"/>
      <c r="E1796" s="30"/>
      <c r="F1796" s="30"/>
      <c r="G1796" s="30"/>
      <c r="H1796" s="30"/>
      <c r="I1796" s="30"/>
      <c r="J1796" s="30"/>
      <c r="K1796" s="30"/>
      <c r="L1796" s="30"/>
      <c r="M1796" s="30"/>
      <c r="N1796" s="30"/>
      <c r="O1796" s="30"/>
      <c r="P1796" s="30"/>
      <c r="Q1796" s="30"/>
      <c r="R1796" s="30"/>
      <c r="S1796" s="30"/>
      <c r="T1796" s="30"/>
      <c r="U1796" s="30"/>
      <c r="V1796" s="30"/>
      <c r="W1796" s="30"/>
      <c r="X1796" s="32"/>
    </row>
    <row r="1797" spans="1:24" x14ac:dyDescent="0.2">
      <c r="A1797" s="34"/>
      <c r="B1797" s="34"/>
      <c r="C1797" s="34"/>
      <c r="D1797" s="30"/>
      <c r="E1797" s="30"/>
      <c r="F1797" s="30"/>
      <c r="G1797" s="30"/>
      <c r="H1797" s="30"/>
      <c r="I1797" s="30"/>
      <c r="J1797" s="30"/>
      <c r="K1797" s="30"/>
      <c r="L1797" s="30"/>
      <c r="M1797" s="30"/>
      <c r="N1797" s="30"/>
      <c r="O1797" s="30"/>
      <c r="P1797" s="30"/>
      <c r="Q1797" s="30"/>
      <c r="R1797" s="30"/>
      <c r="S1797" s="30"/>
      <c r="T1797" s="30"/>
      <c r="U1797" s="30"/>
      <c r="V1797" s="30"/>
      <c r="W1797" s="30"/>
      <c r="X1797" s="32"/>
    </row>
    <row r="1798" spans="1:24" x14ac:dyDescent="0.2">
      <c r="A1798" s="34"/>
      <c r="B1798" s="34"/>
      <c r="C1798" s="34"/>
      <c r="D1798" s="30"/>
      <c r="E1798" s="30"/>
      <c r="F1798" s="30"/>
      <c r="G1798" s="30"/>
      <c r="H1798" s="30"/>
      <c r="I1798" s="30"/>
      <c r="J1798" s="30"/>
      <c r="K1798" s="30"/>
      <c r="L1798" s="30"/>
      <c r="M1798" s="30"/>
      <c r="N1798" s="30"/>
      <c r="O1798" s="30"/>
      <c r="P1798" s="30"/>
      <c r="Q1798" s="30"/>
      <c r="R1798" s="30"/>
      <c r="S1798" s="30"/>
      <c r="T1798" s="30"/>
      <c r="U1798" s="30"/>
      <c r="V1798" s="30"/>
      <c r="W1798" s="30"/>
      <c r="X1798" s="32"/>
    </row>
    <row r="1799" spans="1:24" x14ac:dyDescent="0.2">
      <c r="A1799" s="34"/>
      <c r="B1799" s="34"/>
      <c r="C1799" s="34"/>
      <c r="D1799" s="30"/>
      <c r="E1799" s="30"/>
      <c r="F1799" s="30"/>
      <c r="G1799" s="30"/>
      <c r="H1799" s="30"/>
      <c r="I1799" s="30"/>
      <c r="J1799" s="30"/>
      <c r="K1799" s="30"/>
      <c r="L1799" s="30"/>
      <c r="M1799" s="30"/>
      <c r="N1799" s="30"/>
      <c r="O1799" s="30"/>
      <c r="P1799" s="30"/>
      <c r="Q1799" s="30"/>
      <c r="R1799" s="30"/>
      <c r="S1799" s="30"/>
      <c r="T1799" s="30"/>
      <c r="U1799" s="30"/>
      <c r="V1799" s="30"/>
      <c r="W1799" s="30"/>
      <c r="X1799" s="32"/>
    </row>
    <row r="1800" spans="1:24" x14ac:dyDescent="0.2">
      <c r="A1800" s="34"/>
      <c r="B1800" s="34"/>
      <c r="C1800" s="34"/>
      <c r="D1800" s="30"/>
      <c r="E1800" s="30"/>
      <c r="F1800" s="30"/>
      <c r="G1800" s="30"/>
      <c r="H1800" s="30"/>
      <c r="I1800" s="30"/>
      <c r="J1800" s="30"/>
      <c r="K1800" s="30"/>
      <c r="L1800" s="30"/>
      <c r="M1800" s="30"/>
      <c r="N1800" s="30"/>
      <c r="O1800" s="30"/>
      <c r="P1800" s="30"/>
      <c r="Q1800" s="30"/>
      <c r="R1800" s="30"/>
      <c r="S1800" s="30"/>
      <c r="T1800" s="30"/>
      <c r="U1800" s="30"/>
      <c r="V1800" s="30"/>
      <c r="W1800" s="30"/>
      <c r="X1800" s="32"/>
    </row>
    <row r="1801" spans="1:24" x14ac:dyDescent="0.2">
      <c r="A1801" s="34"/>
      <c r="B1801" s="34"/>
      <c r="C1801" s="34"/>
      <c r="D1801" s="30"/>
      <c r="E1801" s="30"/>
      <c r="F1801" s="30"/>
      <c r="G1801" s="30"/>
      <c r="H1801" s="30"/>
      <c r="I1801" s="30"/>
      <c r="J1801" s="30"/>
      <c r="K1801" s="30"/>
      <c r="L1801" s="30"/>
      <c r="M1801" s="30"/>
      <c r="N1801" s="30"/>
      <c r="O1801" s="30"/>
      <c r="P1801" s="30"/>
      <c r="Q1801" s="30"/>
      <c r="R1801" s="30"/>
      <c r="S1801" s="30"/>
      <c r="T1801" s="30"/>
      <c r="U1801" s="30"/>
      <c r="V1801" s="30"/>
      <c r="W1801" s="30"/>
      <c r="X1801" s="32"/>
    </row>
    <row r="1802" spans="1:24" x14ac:dyDescent="0.2">
      <c r="A1802" s="34"/>
      <c r="B1802" s="34"/>
      <c r="C1802" s="34"/>
      <c r="D1802" s="30"/>
      <c r="E1802" s="30"/>
      <c r="F1802" s="30"/>
      <c r="G1802" s="30"/>
      <c r="H1802" s="30"/>
      <c r="I1802" s="30"/>
      <c r="J1802" s="30"/>
      <c r="K1802" s="30"/>
      <c r="L1802" s="30"/>
      <c r="M1802" s="30"/>
      <c r="N1802" s="30"/>
      <c r="O1802" s="30"/>
      <c r="P1802" s="30"/>
      <c r="Q1802" s="30"/>
      <c r="R1802" s="30"/>
      <c r="S1802" s="30"/>
      <c r="T1802" s="30"/>
      <c r="U1802" s="30"/>
      <c r="V1802" s="30"/>
      <c r="W1802" s="30"/>
      <c r="X1802" s="32"/>
    </row>
    <row r="1803" spans="1:24" x14ac:dyDescent="0.2">
      <c r="A1803" s="34"/>
      <c r="B1803" s="34"/>
      <c r="C1803" s="34"/>
      <c r="D1803" s="30"/>
      <c r="E1803" s="30"/>
      <c r="F1803" s="30"/>
      <c r="G1803" s="30"/>
      <c r="H1803" s="30"/>
      <c r="I1803" s="30"/>
      <c r="J1803" s="30"/>
      <c r="K1803" s="30"/>
      <c r="L1803" s="30"/>
      <c r="M1803" s="30"/>
      <c r="N1803" s="30"/>
      <c r="O1803" s="30"/>
      <c r="P1803" s="30"/>
      <c r="Q1803" s="30"/>
      <c r="R1803" s="30"/>
      <c r="S1803" s="30"/>
      <c r="T1803" s="30"/>
      <c r="U1803" s="30"/>
      <c r="V1803" s="30"/>
      <c r="W1803" s="30"/>
      <c r="X1803" s="32"/>
    </row>
    <row r="1804" spans="1:24" x14ac:dyDescent="0.2">
      <c r="A1804" s="34"/>
      <c r="B1804" s="34"/>
      <c r="C1804" s="34"/>
      <c r="D1804" s="30"/>
      <c r="E1804" s="30"/>
      <c r="F1804" s="30"/>
      <c r="G1804" s="30"/>
      <c r="H1804" s="30"/>
      <c r="I1804" s="30"/>
      <c r="J1804" s="30"/>
      <c r="K1804" s="30"/>
      <c r="L1804" s="30"/>
      <c r="M1804" s="30"/>
      <c r="N1804" s="30"/>
      <c r="O1804" s="30"/>
      <c r="P1804" s="30"/>
      <c r="Q1804" s="30"/>
      <c r="R1804" s="30"/>
      <c r="S1804" s="30"/>
      <c r="T1804" s="30"/>
      <c r="U1804" s="30"/>
      <c r="V1804" s="30"/>
      <c r="W1804" s="30"/>
      <c r="X1804" s="32"/>
    </row>
    <row r="1805" spans="1:24" x14ac:dyDescent="0.2">
      <c r="A1805" s="34"/>
      <c r="B1805" s="34"/>
      <c r="C1805" s="34"/>
      <c r="D1805" s="30"/>
      <c r="E1805" s="30"/>
      <c r="F1805" s="30"/>
      <c r="G1805" s="30"/>
      <c r="H1805" s="30"/>
      <c r="I1805" s="30"/>
      <c r="J1805" s="30"/>
      <c r="K1805" s="30"/>
      <c r="L1805" s="30"/>
      <c r="M1805" s="30"/>
      <c r="N1805" s="30"/>
      <c r="O1805" s="30"/>
      <c r="P1805" s="30"/>
      <c r="Q1805" s="30"/>
      <c r="R1805" s="30"/>
      <c r="S1805" s="30"/>
      <c r="T1805" s="30"/>
      <c r="U1805" s="30"/>
      <c r="V1805" s="30"/>
      <c r="W1805" s="30"/>
      <c r="X1805" s="32"/>
    </row>
    <row r="1806" spans="1:24" x14ac:dyDescent="0.2">
      <c r="A1806" s="34"/>
      <c r="B1806" s="34"/>
      <c r="C1806" s="34"/>
      <c r="D1806" s="30"/>
      <c r="E1806" s="30"/>
      <c r="F1806" s="30"/>
      <c r="G1806" s="30"/>
      <c r="H1806" s="30"/>
      <c r="I1806" s="30"/>
      <c r="J1806" s="30"/>
      <c r="K1806" s="30"/>
      <c r="L1806" s="30"/>
      <c r="M1806" s="30"/>
      <c r="N1806" s="30"/>
      <c r="O1806" s="30"/>
      <c r="P1806" s="30"/>
      <c r="Q1806" s="30"/>
      <c r="R1806" s="30"/>
      <c r="S1806" s="30"/>
      <c r="T1806" s="30"/>
      <c r="U1806" s="30"/>
      <c r="V1806" s="30"/>
      <c r="W1806" s="30"/>
      <c r="X1806" s="32"/>
    </row>
    <row r="1807" spans="1:24" x14ac:dyDescent="0.2">
      <c r="A1807" s="34"/>
      <c r="B1807" s="34"/>
      <c r="C1807" s="34"/>
      <c r="D1807" s="30"/>
      <c r="E1807" s="30"/>
      <c r="F1807" s="30"/>
      <c r="G1807" s="30"/>
      <c r="H1807" s="30"/>
      <c r="I1807" s="30"/>
      <c r="J1807" s="30"/>
      <c r="K1807" s="30"/>
      <c r="L1807" s="30"/>
      <c r="M1807" s="30"/>
      <c r="N1807" s="30"/>
      <c r="O1807" s="30"/>
      <c r="P1807" s="30"/>
      <c r="Q1807" s="30"/>
      <c r="R1807" s="30"/>
      <c r="S1807" s="30"/>
      <c r="T1807" s="30"/>
      <c r="U1807" s="30"/>
      <c r="V1807" s="30"/>
      <c r="W1807" s="30"/>
      <c r="X1807" s="32"/>
    </row>
    <row r="1808" spans="1:24" x14ac:dyDescent="0.2">
      <c r="A1808" s="34"/>
      <c r="B1808" s="34"/>
      <c r="C1808" s="34"/>
      <c r="D1808" s="30"/>
      <c r="E1808" s="30"/>
      <c r="F1808" s="30"/>
      <c r="G1808" s="30"/>
      <c r="H1808" s="30"/>
      <c r="I1808" s="30"/>
      <c r="J1808" s="30"/>
      <c r="K1808" s="30"/>
      <c r="L1808" s="30"/>
      <c r="M1808" s="30"/>
      <c r="N1808" s="30"/>
      <c r="O1808" s="30"/>
      <c r="P1808" s="30"/>
      <c r="Q1808" s="30"/>
      <c r="R1808" s="30"/>
      <c r="S1808" s="30"/>
      <c r="T1808" s="30"/>
      <c r="U1808" s="30"/>
      <c r="V1808" s="30"/>
      <c r="W1808" s="30"/>
      <c r="X1808" s="32"/>
    </row>
    <row r="1809" spans="1:24" x14ac:dyDescent="0.2">
      <c r="A1809" s="34"/>
      <c r="B1809" s="34"/>
      <c r="C1809" s="34"/>
      <c r="D1809" s="30"/>
      <c r="E1809" s="30"/>
      <c r="F1809" s="30"/>
      <c r="G1809" s="30"/>
      <c r="H1809" s="30"/>
      <c r="I1809" s="30"/>
      <c r="J1809" s="30"/>
      <c r="K1809" s="30"/>
      <c r="L1809" s="30"/>
      <c r="M1809" s="30"/>
      <c r="N1809" s="30"/>
      <c r="O1809" s="30"/>
      <c r="P1809" s="30"/>
      <c r="Q1809" s="30"/>
      <c r="R1809" s="30"/>
      <c r="S1809" s="30"/>
      <c r="T1809" s="30"/>
      <c r="U1809" s="30"/>
      <c r="V1809" s="30"/>
      <c r="W1809" s="30"/>
      <c r="X1809" s="32"/>
    </row>
    <row r="1810" spans="1:24" x14ac:dyDescent="0.2">
      <c r="A1810" s="34"/>
      <c r="B1810" s="34"/>
      <c r="C1810" s="34"/>
      <c r="D1810" s="30"/>
      <c r="E1810" s="30"/>
      <c r="F1810" s="30"/>
      <c r="G1810" s="30"/>
      <c r="H1810" s="30"/>
      <c r="I1810" s="30"/>
      <c r="J1810" s="30"/>
      <c r="K1810" s="30"/>
      <c r="L1810" s="30"/>
      <c r="M1810" s="30"/>
      <c r="N1810" s="30"/>
      <c r="O1810" s="30"/>
      <c r="P1810" s="30"/>
      <c r="Q1810" s="30"/>
      <c r="R1810" s="30"/>
      <c r="S1810" s="30"/>
      <c r="T1810" s="30"/>
      <c r="U1810" s="30"/>
      <c r="V1810" s="30"/>
      <c r="W1810" s="30"/>
      <c r="X1810" s="32"/>
    </row>
    <row r="1811" spans="1:24" x14ac:dyDescent="0.2">
      <c r="A1811" s="34"/>
      <c r="B1811" s="34"/>
      <c r="C1811" s="34"/>
      <c r="D1811" s="30"/>
      <c r="E1811" s="30"/>
      <c r="F1811" s="30"/>
      <c r="G1811" s="30"/>
      <c r="H1811" s="30"/>
      <c r="I1811" s="30"/>
      <c r="J1811" s="30"/>
      <c r="K1811" s="30"/>
      <c r="L1811" s="30"/>
      <c r="M1811" s="30"/>
      <c r="N1811" s="30"/>
      <c r="O1811" s="30"/>
      <c r="P1811" s="30"/>
      <c r="Q1811" s="30"/>
      <c r="R1811" s="30"/>
      <c r="S1811" s="30"/>
      <c r="T1811" s="30"/>
      <c r="U1811" s="30"/>
      <c r="V1811" s="30"/>
      <c r="W1811" s="30"/>
      <c r="X1811" s="32"/>
    </row>
    <row r="1812" spans="1:24" x14ac:dyDescent="0.2">
      <c r="A1812" s="34"/>
      <c r="B1812" s="34"/>
      <c r="C1812" s="34"/>
      <c r="D1812" s="30"/>
      <c r="E1812" s="30"/>
      <c r="F1812" s="30"/>
      <c r="G1812" s="30"/>
      <c r="H1812" s="30"/>
      <c r="I1812" s="30"/>
      <c r="J1812" s="30"/>
      <c r="K1812" s="30"/>
      <c r="L1812" s="30"/>
      <c r="M1812" s="30"/>
      <c r="N1812" s="30"/>
      <c r="O1812" s="30"/>
      <c r="P1812" s="30"/>
      <c r="Q1812" s="30"/>
      <c r="R1812" s="30"/>
      <c r="S1812" s="30"/>
      <c r="T1812" s="30"/>
      <c r="U1812" s="30"/>
      <c r="V1812" s="30"/>
      <c r="W1812" s="30"/>
      <c r="X1812" s="32"/>
    </row>
    <row r="1813" spans="1:24" x14ac:dyDescent="0.2">
      <c r="A1813" s="34"/>
      <c r="B1813" s="34"/>
      <c r="C1813" s="34"/>
      <c r="D1813" s="30"/>
      <c r="E1813" s="30"/>
      <c r="F1813" s="30"/>
      <c r="G1813" s="30"/>
      <c r="H1813" s="30"/>
      <c r="I1813" s="30"/>
      <c r="J1813" s="30"/>
      <c r="K1813" s="30"/>
      <c r="L1813" s="30"/>
      <c r="M1813" s="30"/>
      <c r="N1813" s="30"/>
      <c r="O1813" s="30"/>
      <c r="P1813" s="30"/>
      <c r="Q1813" s="30"/>
      <c r="R1813" s="30"/>
      <c r="S1813" s="30"/>
      <c r="T1813" s="30"/>
      <c r="U1813" s="30"/>
      <c r="V1813" s="30"/>
      <c r="W1813" s="30"/>
      <c r="X1813" s="32"/>
    </row>
    <row r="1814" spans="1:24" x14ac:dyDescent="0.2">
      <c r="A1814" s="34"/>
      <c r="B1814" s="34"/>
      <c r="C1814" s="34"/>
      <c r="D1814" s="30"/>
      <c r="E1814" s="30"/>
      <c r="F1814" s="30"/>
      <c r="G1814" s="30"/>
      <c r="H1814" s="30"/>
      <c r="I1814" s="30"/>
      <c r="J1814" s="30"/>
      <c r="K1814" s="30"/>
      <c r="L1814" s="30"/>
      <c r="M1814" s="30"/>
      <c r="N1814" s="30"/>
      <c r="O1814" s="30"/>
      <c r="P1814" s="30"/>
      <c r="Q1814" s="30"/>
      <c r="R1814" s="30"/>
      <c r="S1814" s="30"/>
      <c r="T1814" s="30"/>
      <c r="U1814" s="30"/>
      <c r="V1814" s="30"/>
      <c r="W1814" s="30"/>
      <c r="X1814" s="32"/>
    </row>
    <row r="1815" spans="1:24" x14ac:dyDescent="0.2">
      <c r="A1815" s="34"/>
      <c r="B1815" s="34"/>
      <c r="C1815" s="34"/>
      <c r="D1815" s="30"/>
      <c r="E1815" s="30"/>
      <c r="F1815" s="30"/>
      <c r="G1815" s="30"/>
      <c r="H1815" s="30"/>
      <c r="I1815" s="30"/>
      <c r="J1815" s="30"/>
      <c r="K1815" s="30"/>
      <c r="L1815" s="30"/>
      <c r="M1815" s="30"/>
      <c r="N1815" s="30"/>
      <c r="O1815" s="30"/>
      <c r="P1815" s="30"/>
      <c r="Q1815" s="30"/>
      <c r="R1815" s="30"/>
      <c r="S1815" s="30"/>
      <c r="T1815" s="30"/>
      <c r="U1815" s="30"/>
      <c r="V1815" s="30"/>
      <c r="W1815" s="30"/>
      <c r="X1815" s="32"/>
    </row>
    <row r="1816" spans="1:24" x14ac:dyDescent="0.2">
      <c r="A1816" s="34"/>
      <c r="B1816" s="34"/>
      <c r="C1816" s="34"/>
      <c r="D1816" s="30"/>
      <c r="E1816" s="30"/>
      <c r="F1816" s="30"/>
      <c r="G1816" s="30"/>
      <c r="H1816" s="30"/>
      <c r="I1816" s="30"/>
      <c r="J1816" s="30"/>
      <c r="K1816" s="30"/>
      <c r="L1816" s="30"/>
      <c r="M1816" s="30"/>
      <c r="N1816" s="30"/>
      <c r="O1816" s="30"/>
      <c r="P1816" s="30"/>
      <c r="Q1816" s="30"/>
      <c r="R1816" s="30"/>
      <c r="S1816" s="30"/>
      <c r="T1816" s="30"/>
      <c r="U1816" s="30"/>
      <c r="V1816" s="30"/>
      <c r="W1816" s="30"/>
      <c r="X1816" s="32"/>
    </row>
    <row r="1817" spans="1:24" x14ac:dyDescent="0.2">
      <c r="A1817" s="34"/>
      <c r="B1817" s="34"/>
      <c r="C1817" s="34"/>
      <c r="D1817" s="30"/>
      <c r="E1817" s="30"/>
      <c r="F1817" s="30"/>
      <c r="G1817" s="30"/>
      <c r="H1817" s="30"/>
      <c r="I1817" s="30"/>
      <c r="J1817" s="30"/>
      <c r="K1817" s="30"/>
      <c r="L1817" s="30"/>
      <c r="M1817" s="30"/>
      <c r="N1817" s="30"/>
      <c r="O1817" s="30"/>
      <c r="P1817" s="30"/>
      <c r="Q1817" s="30"/>
      <c r="R1817" s="30"/>
      <c r="S1817" s="30"/>
      <c r="T1817" s="30"/>
      <c r="U1817" s="30"/>
      <c r="V1817" s="30"/>
      <c r="W1817" s="30"/>
      <c r="X1817" s="32"/>
    </row>
    <row r="1818" spans="1:24" x14ac:dyDescent="0.2">
      <c r="A1818" s="34"/>
      <c r="B1818" s="34"/>
      <c r="C1818" s="34"/>
      <c r="D1818" s="30"/>
      <c r="E1818" s="30"/>
      <c r="F1818" s="30"/>
      <c r="G1818" s="30"/>
      <c r="H1818" s="30"/>
      <c r="I1818" s="30"/>
      <c r="J1818" s="30"/>
      <c r="K1818" s="30"/>
      <c r="L1818" s="30"/>
      <c r="M1818" s="30"/>
      <c r="N1818" s="30"/>
      <c r="O1818" s="30"/>
      <c r="P1818" s="30"/>
      <c r="Q1818" s="30"/>
      <c r="R1818" s="30"/>
      <c r="S1818" s="30"/>
      <c r="T1818" s="30"/>
      <c r="U1818" s="30"/>
      <c r="V1818" s="30"/>
      <c r="W1818" s="30"/>
      <c r="X1818" s="32"/>
    </row>
    <row r="1819" spans="1:24" x14ac:dyDescent="0.2">
      <c r="A1819" s="34"/>
      <c r="B1819" s="34"/>
      <c r="C1819" s="34"/>
      <c r="D1819" s="30"/>
      <c r="E1819" s="30"/>
      <c r="F1819" s="30"/>
      <c r="G1819" s="30"/>
      <c r="H1819" s="30"/>
      <c r="I1819" s="30"/>
      <c r="J1819" s="30"/>
      <c r="K1819" s="30"/>
      <c r="L1819" s="30"/>
      <c r="M1819" s="30"/>
      <c r="N1819" s="30"/>
      <c r="O1819" s="30"/>
      <c r="P1819" s="30"/>
      <c r="Q1819" s="30"/>
      <c r="R1819" s="30"/>
      <c r="S1819" s="30"/>
      <c r="T1819" s="30"/>
      <c r="U1819" s="30"/>
      <c r="V1819" s="30"/>
      <c r="W1819" s="30"/>
      <c r="X1819" s="32"/>
    </row>
    <row r="1820" spans="1:24" x14ac:dyDescent="0.2">
      <c r="A1820" s="34"/>
      <c r="B1820" s="34"/>
      <c r="C1820" s="34"/>
      <c r="D1820" s="30"/>
      <c r="E1820" s="30"/>
      <c r="F1820" s="30"/>
      <c r="G1820" s="30"/>
      <c r="H1820" s="30"/>
      <c r="I1820" s="30"/>
      <c r="J1820" s="30"/>
      <c r="K1820" s="30"/>
      <c r="L1820" s="30"/>
      <c r="M1820" s="30"/>
      <c r="N1820" s="30"/>
      <c r="O1820" s="30"/>
      <c r="P1820" s="30"/>
      <c r="Q1820" s="30"/>
      <c r="R1820" s="30"/>
      <c r="S1820" s="30"/>
      <c r="T1820" s="30"/>
      <c r="U1820" s="30"/>
      <c r="V1820" s="30"/>
      <c r="W1820" s="30"/>
      <c r="X1820" s="32"/>
    </row>
    <row r="1821" spans="1:24" x14ac:dyDescent="0.2">
      <c r="A1821" s="34"/>
      <c r="B1821" s="34"/>
      <c r="C1821" s="34"/>
      <c r="D1821" s="30"/>
      <c r="E1821" s="30"/>
      <c r="F1821" s="30"/>
      <c r="G1821" s="30"/>
      <c r="H1821" s="30"/>
      <c r="I1821" s="30"/>
      <c r="J1821" s="30"/>
      <c r="K1821" s="30"/>
      <c r="L1821" s="30"/>
      <c r="M1821" s="30"/>
      <c r="N1821" s="30"/>
      <c r="O1821" s="30"/>
      <c r="P1821" s="30"/>
      <c r="Q1821" s="30"/>
      <c r="R1821" s="30"/>
      <c r="S1821" s="30"/>
      <c r="T1821" s="30"/>
      <c r="U1821" s="30"/>
      <c r="V1821" s="30"/>
      <c r="W1821" s="30"/>
      <c r="X1821" s="32"/>
    </row>
    <row r="1822" spans="1:24" x14ac:dyDescent="0.2">
      <c r="A1822" s="34"/>
      <c r="B1822" s="34"/>
      <c r="C1822" s="34"/>
      <c r="D1822" s="30"/>
      <c r="E1822" s="30"/>
      <c r="F1822" s="30"/>
      <c r="G1822" s="30"/>
      <c r="H1822" s="30"/>
      <c r="I1822" s="30"/>
      <c r="J1822" s="30"/>
      <c r="K1822" s="30"/>
      <c r="L1822" s="30"/>
      <c r="M1822" s="30"/>
      <c r="N1822" s="30"/>
      <c r="O1822" s="30"/>
      <c r="P1822" s="30"/>
      <c r="Q1822" s="30"/>
      <c r="R1822" s="30"/>
      <c r="S1822" s="30"/>
      <c r="T1822" s="30"/>
      <c r="U1822" s="30"/>
      <c r="V1822" s="30"/>
      <c r="W1822" s="30"/>
      <c r="X1822" s="32"/>
    </row>
    <row r="1823" spans="1:24" x14ac:dyDescent="0.2">
      <c r="A1823" s="34"/>
      <c r="B1823" s="34"/>
      <c r="C1823" s="34"/>
      <c r="D1823" s="30"/>
      <c r="E1823" s="30"/>
      <c r="F1823" s="30"/>
      <c r="G1823" s="30"/>
      <c r="H1823" s="30"/>
      <c r="I1823" s="30"/>
      <c r="J1823" s="30"/>
      <c r="K1823" s="30"/>
      <c r="L1823" s="30"/>
      <c r="M1823" s="30"/>
      <c r="N1823" s="30"/>
      <c r="O1823" s="30"/>
      <c r="P1823" s="30"/>
      <c r="Q1823" s="30"/>
      <c r="R1823" s="30"/>
      <c r="S1823" s="30"/>
      <c r="T1823" s="30"/>
      <c r="U1823" s="30"/>
      <c r="V1823" s="30"/>
      <c r="W1823" s="30"/>
      <c r="X1823" s="32"/>
    </row>
    <row r="1824" spans="1:24" x14ac:dyDescent="0.2">
      <c r="A1824" s="34"/>
      <c r="B1824" s="34"/>
      <c r="C1824" s="34"/>
      <c r="D1824" s="30"/>
      <c r="E1824" s="30"/>
      <c r="F1824" s="30"/>
      <c r="G1824" s="30"/>
      <c r="H1824" s="30"/>
      <c r="I1824" s="30"/>
      <c r="J1824" s="30"/>
      <c r="K1824" s="30"/>
      <c r="L1824" s="30"/>
      <c r="M1824" s="30"/>
      <c r="N1824" s="30"/>
      <c r="O1824" s="30"/>
      <c r="P1824" s="30"/>
      <c r="Q1824" s="30"/>
      <c r="R1824" s="30"/>
      <c r="S1824" s="30"/>
      <c r="T1824" s="30"/>
      <c r="U1824" s="30"/>
      <c r="V1824" s="30"/>
      <c r="W1824" s="30"/>
      <c r="X1824" s="32"/>
    </row>
    <row r="1825" spans="1:24" x14ac:dyDescent="0.2">
      <c r="A1825" s="34"/>
      <c r="B1825" s="34"/>
      <c r="C1825" s="34"/>
      <c r="D1825" s="30"/>
      <c r="E1825" s="30"/>
      <c r="F1825" s="30"/>
      <c r="G1825" s="30"/>
      <c r="H1825" s="30"/>
      <c r="I1825" s="30"/>
      <c r="J1825" s="30"/>
      <c r="K1825" s="30"/>
      <c r="L1825" s="30"/>
      <c r="M1825" s="30"/>
      <c r="N1825" s="30"/>
      <c r="O1825" s="30"/>
      <c r="P1825" s="30"/>
      <c r="Q1825" s="30"/>
      <c r="R1825" s="30"/>
      <c r="S1825" s="30"/>
      <c r="T1825" s="30"/>
      <c r="U1825" s="30"/>
      <c r="V1825" s="30"/>
      <c r="W1825" s="30"/>
      <c r="X1825" s="32"/>
    </row>
    <row r="1826" spans="1:24" x14ac:dyDescent="0.2">
      <c r="A1826" s="34"/>
      <c r="B1826" s="34"/>
      <c r="C1826" s="34"/>
      <c r="D1826" s="30"/>
      <c r="E1826" s="30"/>
      <c r="F1826" s="30"/>
      <c r="G1826" s="30"/>
      <c r="H1826" s="30"/>
      <c r="I1826" s="30"/>
      <c r="J1826" s="30"/>
      <c r="K1826" s="30"/>
      <c r="L1826" s="30"/>
      <c r="M1826" s="30"/>
      <c r="N1826" s="30"/>
      <c r="O1826" s="30"/>
      <c r="P1826" s="30"/>
      <c r="Q1826" s="30"/>
      <c r="R1826" s="30"/>
      <c r="S1826" s="30"/>
      <c r="T1826" s="30"/>
      <c r="U1826" s="30"/>
      <c r="V1826" s="30"/>
      <c r="W1826" s="30"/>
      <c r="X1826" s="32"/>
    </row>
    <row r="1827" spans="1:24" x14ac:dyDescent="0.2">
      <c r="A1827" s="34"/>
      <c r="B1827" s="34"/>
      <c r="C1827" s="34"/>
      <c r="D1827" s="30"/>
      <c r="E1827" s="30"/>
      <c r="F1827" s="30"/>
      <c r="G1827" s="30"/>
      <c r="H1827" s="30"/>
      <c r="I1827" s="30"/>
      <c r="J1827" s="30"/>
      <c r="K1827" s="30"/>
      <c r="L1827" s="30"/>
      <c r="M1827" s="30"/>
      <c r="N1827" s="30"/>
      <c r="O1827" s="30"/>
      <c r="P1827" s="30"/>
      <c r="Q1827" s="30"/>
      <c r="R1827" s="30"/>
      <c r="S1827" s="30"/>
      <c r="T1827" s="30"/>
      <c r="U1827" s="30"/>
      <c r="V1827" s="30"/>
      <c r="W1827" s="30"/>
      <c r="X1827" s="32"/>
    </row>
    <row r="1828" spans="1:24" x14ac:dyDescent="0.2">
      <c r="A1828" s="34"/>
      <c r="B1828" s="34"/>
      <c r="C1828" s="34"/>
      <c r="D1828" s="30"/>
      <c r="E1828" s="30"/>
      <c r="F1828" s="30"/>
      <c r="G1828" s="30"/>
      <c r="H1828" s="30"/>
      <c r="I1828" s="30"/>
      <c r="J1828" s="30"/>
      <c r="K1828" s="30"/>
      <c r="L1828" s="30"/>
      <c r="M1828" s="30"/>
      <c r="N1828" s="30"/>
      <c r="O1828" s="30"/>
      <c r="P1828" s="30"/>
      <c r="Q1828" s="30"/>
      <c r="R1828" s="30"/>
      <c r="S1828" s="30"/>
      <c r="T1828" s="30"/>
      <c r="U1828" s="30"/>
      <c r="V1828" s="30"/>
      <c r="W1828" s="30"/>
      <c r="X1828" s="32"/>
    </row>
    <row r="1829" spans="1:24" x14ac:dyDescent="0.2">
      <c r="A1829" s="34"/>
      <c r="B1829" s="34"/>
      <c r="C1829" s="34"/>
      <c r="D1829" s="30"/>
      <c r="E1829" s="30"/>
      <c r="F1829" s="30"/>
      <c r="G1829" s="30"/>
      <c r="H1829" s="30"/>
      <c r="I1829" s="30"/>
      <c r="J1829" s="30"/>
      <c r="K1829" s="30"/>
      <c r="L1829" s="30"/>
      <c r="M1829" s="30"/>
      <c r="N1829" s="30"/>
      <c r="O1829" s="30"/>
      <c r="P1829" s="30"/>
      <c r="Q1829" s="30"/>
      <c r="R1829" s="30"/>
      <c r="S1829" s="30"/>
      <c r="T1829" s="30"/>
      <c r="U1829" s="30"/>
      <c r="V1829" s="30"/>
      <c r="W1829" s="30"/>
      <c r="X1829" s="32"/>
    </row>
    <row r="1830" spans="1:24" x14ac:dyDescent="0.2">
      <c r="A1830" s="34"/>
      <c r="B1830" s="34"/>
      <c r="C1830" s="34"/>
      <c r="D1830" s="30"/>
      <c r="E1830" s="30"/>
      <c r="F1830" s="30"/>
      <c r="G1830" s="30"/>
      <c r="H1830" s="30"/>
      <c r="I1830" s="30"/>
      <c r="J1830" s="30"/>
      <c r="K1830" s="30"/>
      <c r="L1830" s="30"/>
      <c r="M1830" s="30"/>
      <c r="N1830" s="30"/>
      <c r="O1830" s="30"/>
      <c r="P1830" s="30"/>
      <c r="Q1830" s="30"/>
      <c r="R1830" s="30"/>
      <c r="S1830" s="30"/>
      <c r="T1830" s="30"/>
      <c r="U1830" s="30"/>
      <c r="V1830" s="30"/>
      <c r="W1830" s="30"/>
      <c r="X1830" s="32"/>
    </row>
    <row r="1831" spans="1:24" x14ac:dyDescent="0.2">
      <c r="A1831" s="34"/>
      <c r="B1831" s="34"/>
      <c r="C1831" s="34"/>
      <c r="D1831" s="30"/>
      <c r="E1831" s="30"/>
      <c r="F1831" s="30"/>
      <c r="G1831" s="30"/>
      <c r="H1831" s="30"/>
      <c r="I1831" s="30"/>
      <c r="J1831" s="30"/>
      <c r="K1831" s="30"/>
      <c r="L1831" s="30"/>
      <c r="M1831" s="30"/>
      <c r="N1831" s="30"/>
      <c r="O1831" s="30"/>
      <c r="P1831" s="30"/>
      <c r="Q1831" s="30"/>
      <c r="R1831" s="30"/>
      <c r="S1831" s="30"/>
      <c r="T1831" s="30"/>
      <c r="U1831" s="30"/>
      <c r="V1831" s="30"/>
      <c r="W1831" s="30"/>
      <c r="X1831" s="32"/>
    </row>
    <row r="1832" spans="1:24" x14ac:dyDescent="0.2">
      <c r="A1832" s="34"/>
      <c r="B1832" s="34"/>
      <c r="C1832" s="34"/>
      <c r="D1832" s="30"/>
      <c r="E1832" s="30"/>
      <c r="F1832" s="30"/>
      <c r="G1832" s="30"/>
      <c r="H1832" s="30"/>
      <c r="I1832" s="30"/>
      <c r="J1832" s="30"/>
      <c r="K1832" s="30"/>
      <c r="L1832" s="30"/>
      <c r="M1832" s="30"/>
      <c r="N1832" s="30"/>
      <c r="O1832" s="30"/>
      <c r="P1832" s="30"/>
      <c r="Q1832" s="30"/>
      <c r="R1832" s="30"/>
      <c r="S1832" s="30"/>
      <c r="T1832" s="30"/>
      <c r="U1832" s="30"/>
      <c r="V1832" s="30"/>
      <c r="W1832" s="30"/>
      <c r="X1832" s="32"/>
    </row>
    <row r="1833" spans="1:24" x14ac:dyDescent="0.2">
      <c r="A1833" s="34"/>
      <c r="B1833" s="34"/>
      <c r="C1833" s="34"/>
      <c r="D1833" s="30"/>
      <c r="E1833" s="30"/>
      <c r="F1833" s="30"/>
      <c r="G1833" s="30"/>
      <c r="H1833" s="30"/>
      <c r="I1833" s="30"/>
      <c r="J1833" s="30"/>
      <c r="K1833" s="30"/>
      <c r="L1833" s="30"/>
      <c r="M1833" s="30"/>
      <c r="N1833" s="30"/>
      <c r="O1833" s="30"/>
      <c r="P1833" s="30"/>
      <c r="Q1833" s="30"/>
      <c r="R1833" s="30"/>
      <c r="S1833" s="30"/>
      <c r="T1833" s="30"/>
      <c r="U1833" s="30"/>
      <c r="V1833" s="30"/>
      <c r="W1833" s="30"/>
      <c r="X1833" s="32"/>
    </row>
    <row r="1834" spans="1:24" x14ac:dyDescent="0.2">
      <c r="A1834" s="34"/>
      <c r="B1834" s="34"/>
      <c r="C1834" s="34"/>
      <c r="D1834" s="30"/>
      <c r="E1834" s="30"/>
      <c r="F1834" s="30"/>
      <c r="G1834" s="30"/>
      <c r="H1834" s="30"/>
      <c r="I1834" s="30"/>
      <c r="J1834" s="30"/>
      <c r="K1834" s="30"/>
      <c r="L1834" s="30"/>
      <c r="M1834" s="30"/>
      <c r="N1834" s="30"/>
      <c r="O1834" s="30"/>
      <c r="P1834" s="30"/>
      <c r="Q1834" s="30"/>
      <c r="R1834" s="30"/>
      <c r="S1834" s="30"/>
      <c r="T1834" s="30"/>
      <c r="U1834" s="30"/>
      <c r="V1834" s="30"/>
      <c r="W1834" s="30"/>
      <c r="X1834" s="32"/>
    </row>
    <row r="1835" spans="1:24" x14ac:dyDescent="0.2">
      <c r="A1835" s="34"/>
      <c r="B1835" s="34"/>
      <c r="C1835" s="34"/>
      <c r="D1835" s="30"/>
      <c r="E1835" s="30"/>
      <c r="F1835" s="30"/>
      <c r="G1835" s="30"/>
      <c r="H1835" s="30"/>
      <c r="I1835" s="30"/>
      <c r="J1835" s="30"/>
      <c r="K1835" s="30"/>
      <c r="L1835" s="30"/>
      <c r="M1835" s="30"/>
      <c r="N1835" s="30"/>
      <c r="O1835" s="30"/>
      <c r="P1835" s="30"/>
      <c r="Q1835" s="30"/>
      <c r="R1835" s="30"/>
      <c r="S1835" s="30"/>
      <c r="T1835" s="30"/>
      <c r="U1835" s="30"/>
      <c r="V1835" s="30"/>
      <c r="W1835" s="30"/>
      <c r="X1835" s="32"/>
    </row>
    <row r="1836" spans="1:24" x14ac:dyDescent="0.2">
      <c r="A1836" s="34"/>
      <c r="B1836" s="34"/>
      <c r="C1836" s="34"/>
      <c r="D1836" s="30"/>
      <c r="E1836" s="30"/>
      <c r="F1836" s="30"/>
      <c r="G1836" s="30"/>
      <c r="H1836" s="30"/>
      <c r="I1836" s="30"/>
      <c r="J1836" s="30"/>
      <c r="K1836" s="30"/>
      <c r="L1836" s="30"/>
      <c r="M1836" s="30"/>
      <c r="N1836" s="30"/>
      <c r="O1836" s="30"/>
      <c r="P1836" s="30"/>
      <c r="Q1836" s="30"/>
      <c r="R1836" s="30"/>
      <c r="S1836" s="30"/>
      <c r="T1836" s="30"/>
      <c r="U1836" s="30"/>
      <c r="V1836" s="30"/>
      <c r="W1836" s="30"/>
      <c r="X1836" s="32"/>
    </row>
    <row r="1837" spans="1:24" x14ac:dyDescent="0.2">
      <c r="A1837" s="34"/>
      <c r="B1837" s="34"/>
      <c r="C1837" s="34"/>
      <c r="D1837" s="30"/>
      <c r="E1837" s="30"/>
      <c r="F1837" s="30"/>
      <c r="G1837" s="30"/>
      <c r="H1837" s="30"/>
      <c r="I1837" s="30"/>
      <c r="J1837" s="30"/>
      <c r="K1837" s="30"/>
      <c r="L1837" s="30"/>
      <c r="M1837" s="30"/>
      <c r="N1837" s="30"/>
      <c r="O1837" s="30"/>
      <c r="P1837" s="30"/>
      <c r="Q1837" s="30"/>
      <c r="R1837" s="30"/>
      <c r="S1837" s="30"/>
      <c r="T1837" s="30"/>
      <c r="U1837" s="30"/>
      <c r="V1837" s="30"/>
      <c r="W1837" s="30"/>
      <c r="X1837" s="32"/>
    </row>
    <row r="1838" spans="1:24" x14ac:dyDescent="0.2">
      <c r="A1838" s="34"/>
      <c r="B1838" s="34"/>
      <c r="C1838" s="34"/>
      <c r="D1838" s="30"/>
      <c r="E1838" s="30"/>
      <c r="F1838" s="30"/>
      <c r="G1838" s="30"/>
      <c r="H1838" s="30"/>
      <c r="I1838" s="30"/>
      <c r="J1838" s="30"/>
      <c r="K1838" s="30"/>
      <c r="L1838" s="30"/>
      <c r="M1838" s="30"/>
      <c r="N1838" s="30"/>
      <c r="O1838" s="30"/>
      <c r="P1838" s="30"/>
      <c r="Q1838" s="30"/>
      <c r="R1838" s="30"/>
      <c r="S1838" s="30"/>
      <c r="T1838" s="30"/>
      <c r="U1838" s="30"/>
      <c r="V1838" s="30"/>
      <c r="W1838" s="30"/>
      <c r="X1838" s="32"/>
    </row>
    <row r="1839" spans="1:24" x14ac:dyDescent="0.2">
      <c r="A1839" s="34"/>
      <c r="B1839" s="34"/>
      <c r="C1839" s="34"/>
      <c r="D1839" s="30"/>
      <c r="E1839" s="30"/>
      <c r="F1839" s="30"/>
      <c r="G1839" s="30"/>
      <c r="H1839" s="30"/>
      <c r="I1839" s="30"/>
      <c r="J1839" s="30"/>
      <c r="K1839" s="30"/>
      <c r="L1839" s="30"/>
      <c r="M1839" s="30"/>
      <c r="N1839" s="30"/>
      <c r="O1839" s="30"/>
      <c r="P1839" s="30"/>
      <c r="Q1839" s="30"/>
      <c r="R1839" s="30"/>
      <c r="S1839" s="30"/>
      <c r="T1839" s="30"/>
      <c r="U1839" s="30"/>
      <c r="V1839" s="30"/>
      <c r="W1839" s="30"/>
      <c r="X1839" s="32"/>
    </row>
    <row r="1840" spans="1:24" x14ac:dyDescent="0.2">
      <c r="A1840" s="34"/>
      <c r="B1840" s="34"/>
      <c r="C1840" s="34"/>
      <c r="D1840" s="30"/>
      <c r="E1840" s="30"/>
      <c r="F1840" s="30"/>
      <c r="G1840" s="30"/>
      <c r="H1840" s="30"/>
      <c r="I1840" s="30"/>
      <c r="J1840" s="30"/>
      <c r="K1840" s="30"/>
      <c r="L1840" s="30"/>
      <c r="M1840" s="30"/>
      <c r="N1840" s="30"/>
      <c r="O1840" s="30"/>
      <c r="P1840" s="30"/>
      <c r="Q1840" s="30"/>
      <c r="R1840" s="30"/>
      <c r="S1840" s="30"/>
      <c r="T1840" s="30"/>
      <c r="U1840" s="30"/>
      <c r="V1840" s="30"/>
      <c r="W1840" s="30"/>
      <c r="X1840" s="32"/>
    </row>
    <row r="1841" spans="1:24" x14ac:dyDescent="0.2">
      <c r="A1841" s="34"/>
      <c r="B1841" s="34"/>
      <c r="C1841" s="34"/>
      <c r="D1841" s="30"/>
      <c r="E1841" s="30"/>
      <c r="F1841" s="30"/>
      <c r="G1841" s="30"/>
      <c r="H1841" s="30"/>
      <c r="I1841" s="30"/>
      <c r="J1841" s="30"/>
      <c r="K1841" s="30"/>
      <c r="L1841" s="30"/>
      <c r="M1841" s="30"/>
      <c r="N1841" s="30"/>
      <c r="O1841" s="30"/>
      <c r="P1841" s="30"/>
      <c r="Q1841" s="30"/>
      <c r="R1841" s="30"/>
      <c r="S1841" s="30"/>
      <c r="T1841" s="30"/>
      <c r="U1841" s="30"/>
      <c r="V1841" s="30"/>
      <c r="W1841" s="30"/>
      <c r="X1841" s="32"/>
    </row>
    <row r="1842" spans="1:24" x14ac:dyDescent="0.2">
      <c r="A1842" s="34"/>
      <c r="B1842" s="34"/>
      <c r="C1842" s="34"/>
      <c r="D1842" s="30"/>
      <c r="E1842" s="30"/>
      <c r="F1842" s="30"/>
      <c r="G1842" s="30"/>
      <c r="H1842" s="30"/>
      <c r="I1842" s="30"/>
      <c r="J1842" s="30"/>
      <c r="K1842" s="30"/>
      <c r="L1842" s="30"/>
      <c r="M1842" s="30"/>
      <c r="N1842" s="30"/>
      <c r="O1842" s="30"/>
      <c r="P1842" s="30"/>
      <c r="Q1842" s="30"/>
      <c r="R1842" s="30"/>
      <c r="S1842" s="30"/>
      <c r="T1842" s="30"/>
      <c r="U1842" s="30"/>
      <c r="V1842" s="30"/>
      <c r="W1842" s="30"/>
      <c r="X1842" s="32"/>
    </row>
    <row r="1843" spans="1:24" x14ac:dyDescent="0.2">
      <c r="A1843" s="34"/>
      <c r="B1843" s="34"/>
      <c r="C1843" s="34"/>
      <c r="D1843" s="30"/>
      <c r="E1843" s="30"/>
      <c r="F1843" s="30"/>
      <c r="G1843" s="30"/>
      <c r="H1843" s="30"/>
      <c r="I1843" s="30"/>
      <c r="J1843" s="30"/>
      <c r="K1843" s="30"/>
      <c r="L1843" s="30"/>
      <c r="M1843" s="30"/>
      <c r="N1843" s="30"/>
      <c r="O1843" s="30"/>
      <c r="P1843" s="30"/>
      <c r="Q1843" s="30"/>
      <c r="R1843" s="30"/>
      <c r="S1843" s="30"/>
      <c r="T1843" s="30"/>
      <c r="U1843" s="30"/>
      <c r="V1843" s="30"/>
      <c r="W1843" s="30"/>
      <c r="X1843" s="32"/>
    </row>
    <row r="1844" spans="1:24" x14ac:dyDescent="0.2">
      <c r="A1844" s="34"/>
      <c r="B1844" s="34"/>
      <c r="C1844" s="34"/>
      <c r="D1844" s="30"/>
      <c r="E1844" s="30"/>
      <c r="F1844" s="30"/>
      <c r="G1844" s="30"/>
      <c r="H1844" s="30"/>
      <c r="I1844" s="30"/>
      <c r="J1844" s="30"/>
      <c r="K1844" s="30"/>
      <c r="L1844" s="30"/>
      <c r="M1844" s="30"/>
      <c r="N1844" s="30"/>
      <c r="O1844" s="30"/>
      <c r="P1844" s="30"/>
      <c r="Q1844" s="30"/>
      <c r="R1844" s="30"/>
      <c r="S1844" s="30"/>
      <c r="T1844" s="30"/>
      <c r="U1844" s="30"/>
      <c r="V1844" s="30"/>
      <c r="W1844" s="30"/>
      <c r="X1844" s="32"/>
    </row>
    <row r="1845" spans="1:24" x14ac:dyDescent="0.2">
      <c r="A1845" s="34"/>
      <c r="B1845" s="34"/>
      <c r="C1845" s="34"/>
      <c r="D1845" s="30"/>
      <c r="E1845" s="30"/>
      <c r="F1845" s="30"/>
      <c r="G1845" s="30"/>
      <c r="H1845" s="30"/>
      <c r="I1845" s="30"/>
      <c r="J1845" s="30"/>
      <c r="K1845" s="30"/>
      <c r="L1845" s="30"/>
      <c r="M1845" s="30"/>
      <c r="N1845" s="30"/>
      <c r="O1845" s="30"/>
      <c r="P1845" s="30"/>
      <c r="Q1845" s="30"/>
      <c r="R1845" s="30"/>
      <c r="S1845" s="30"/>
      <c r="T1845" s="30"/>
      <c r="U1845" s="30"/>
      <c r="V1845" s="30"/>
      <c r="W1845" s="30"/>
      <c r="X1845" s="32"/>
    </row>
    <row r="1846" spans="1:24" x14ac:dyDescent="0.2">
      <c r="A1846" s="34"/>
      <c r="B1846" s="34"/>
      <c r="C1846" s="34"/>
      <c r="D1846" s="30"/>
      <c r="E1846" s="30"/>
      <c r="F1846" s="30"/>
      <c r="G1846" s="30"/>
      <c r="H1846" s="30"/>
      <c r="I1846" s="30"/>
      <c r="J1846" s="30"/>
      <c r="K1846" s="30"/>
      <c r="L1846" s="30"/>
      <c r="M1846" s="30"/>
      <c r="N1846" s="30"/>
      <c r="O1846" s="30"/>
      <c r="P1846" s="30"/>
      <c r="Q1846" s="30"/>
      <c r="R1846" s="30"/>
      <c r="S1846" s="30"/>
      <c r="T1846" s="30"/>
      <c r="U1846" s="30"/>
      <c r="V1846" s="30"/>
      <c r="W1846" s="30"/>
      <c r="X1846" s="32"/>
    </row>
    <row r="1847" spans="1:24" x14ac:dyDescent="0.2">
      <c r="A1847" s="34"/>
      <c r="B1847" s="34"/>
      <c r="C1847" s="34"/>
      <c r="D1847" s="30"/>
      <c r="E1847" s="30"/>
      <c r="F1847" s="30"/>
      <c r="G1847" s="30"/>
      <c r="H1847" s="30"/>
      <c r="I1847" s="30"/>
      <c r="J1847" s="30"/>
      <c r="K1847" s="30"/>
      <c r="L1847" s="30"/>
      <c r="M1847" s="30"/>
      <c r="N1847" s="30"/>
      <c r="O1847" s="30"/>
      <c r="P1847" s="30"/>
      <c r="Q1847" s="30"/>
      <c r="R1847" s="30"/>
      <c r="S1847" s="30"/>
      <c r="T1847" s="30"/>
      <c r="U1847" s="30"/>
      <c r="V1847" s="30"/>
      <c r="W1847" s="30"/>
      <c r="X1847" s="32"/>
    </row>
    <row r="1848" spans="1:24" x14ac:dyDescent="0.2">
      <c r="A1848" s="34"/>
      <c r="B1848" s="34"/>
      <c r="C1848" s="34"/>
      <c r="D1848" s="30"/>
      <c r="E1848" s="30"/>
      <c r="F1848" s="30"/>
      <c r="G1848" s="30"/>
      <c r="H1848" s="30"/>
      <c r="I1848" s="30"/>
      <c r="J1848" s="30"/>
      <c r="K1848" s="30"/>
      <c r="L1848" s="30"/>
      <c r="M1848" s="30"/>
      <c r="N1848" s="30"/>
      <c r="O1848" s="30"/>
      <c r="P1848" s="30"/>
      <c r="Q1848" s="30"/>
      <c r="R1848" s="30"/>
      <c r="S1848" s="30"/>
      <c r="T1848" s="30"/>
      <c r="U1848" s="30"/>
      <c r="V1848" s="30"/>
      <c r="W1848" s="30"/>
      <c r="X1848" s="32"/>
    </row>
    <row r="1849" spans="1:24" x14ac:dyDescent="0.2">
      <c r="A1849" s="34"/>
      <c r="B1849" s="34"/>
      <c r="C1849" s="34"/>
      <c r="D1849" s="30"/>
      <c r="E1849" s="30"/>
      <c r="F1849" s="30"/>
      <c r="G1849" s="30"/>
      <c r="H1849" s="30"/>
      <c r="I1849" s="30"/>
      <c r="J1849" s="30"/>
      <c r="K1849" s="30"/>
      <c r="L1849" s="30"/>
      <c r="M1849" s="30"/>
      <c r="N1849" s="30"/>
      <c r="O1849" s="30"/>
      <c r="P1849" s="30"/>
      <c r="Q1849" s="30"/>
      <c r="R1849" s="30"/>
      <c r="S1849" s="30"/>
      <c r="T1849" s="30"/>
      <c r="U1849" s="30"/>
      <c r="V1849" s="30"/>
      <c r="W1849" s="30"/>
      <c r="X1849" s="32"/>
    </row>
    <row r="1850" spans="1:24" x14ac:dyDescent="0.2">
      <c r="A1850" s="34"/>
      <c r="B1850" s="34"/>
      <c r="C1850" s="34"/>
      <c r="D1850" s="30"/>
      <c r="E1850" s="30"/>
      <c r="F1850" s="30"/>
      <c r="G1850" s="30"/>
      <c r="H1850" s="30"/>
      <c r="I1850" s="30"/>
      <c r="J1850" s="30"/>
      <c r="K1850" s="30"/>
      <c r="L1850" s="30"/>
      <c r="M1850" s="30"/>
      <c r="N1850" s="30"/>
      <c r="O1850" s="30"/>
      <c r="P1850" s="30"/>
      <c r="Q1850" s="30"/>
      <c r="R1850" s="30"/>
      <c r="S1850" s="30"/>
      <c r="T1850" s="30"/>
      <c r="U1850" s="30"/>
      <c r="V1850" s="30"/>
      <c r="W1850" s="30"/>
      <c r="X1850" s="32"/>
    </row>
    <row r="1851" spans="1:24" x14ac:dyDescent="0.2">
      <c r="A1851" s="34"/>
      <c r="B1851" s="34"/>
      <c r="C1851" s="34"/>
      <c r="D1851" s="30"/>
      <c r="E1851" s="30"/>
      <c r="F1851" s="30"/>
      <c r="G1851" s="30"/>
      <c r="H1851" s="30"/>
      <c r="I1851" s="30"/>
      <c r="J1851" s="30"/>
      <c r="K1851" s="30"/>
      <c r="L1851" s="30"/>
      <c r="M1851" s="30"/>
      <c r="N1851" s="30"/>
      <c r="O1851" s="30"/>
      <c r="P1851" s="30"/>
      <c r="Q1851" s="30"/>
      <c r="R1851" s="30"/>
      <c r="S1851" s="30"/>
      <c r="T1851" s="30"/>
      <c r="U1851" s="30"/>
      <c r="V1851" s="30"/>
      <c r="W1851" s="30"/>
      <c r="X1851" s="32"/>
    </row>
    <row r="1852" spans="1:24" x14ac:dyDescent="0.2">
      <c r="A1852" s="34"/>
      <c r="B1852" s="34"/>
      <c r="C1852" s="34"/>
      <c r="D1852" s="30"/>
      <c r="E1852" s="30"/>
      <c r="F1852" s="30"/>
      <c r="G1852" s="30"/>
      <c r="H1852" s="30"/>
      <c r="I1852" s="30"/>
      <c r="J1852" s="30"/>
      <c r="K1852" s="30"/>
      <c r="L1852" s="30"/>
      <c r="M1852" s="30"/>
      <c r="N1852" s="30"/>
      <c r="O1852" s="30"/>
      <c r="P1852" s="30"/>
      <c r="Q1852" s="30"/>
      <c r="R1852" s="30"/>
      <c r="S1852" s="30"/>
      <c r="T1852" s="30"/>
      <c r="U1852" s="30"/>
      <c r="V1852" s="30"/>
      <c r="W1852" s="30"/>
      <c r="X1852" s="32"/>
    </row>
    <row r="1853" spans="1:24" x14ac:dyDescent="0.2">
      <c r="A1853" s="34"/>
      <c r="B1853" s="34"/>
      <c r="C1853" s="34"/>
      <c r="D1853" s="30"/>
      <c r="E1853" s="30"/>
      <c r="F1853" s="30"/>
      <c r="G1853" s="30"/>
      <c r="H1853" s="30"/>
      <c r="I1853" s="30"/>
      <c r="J1853" s="30"/>
      <c r="K1853" s="30"/>
      <c r="L1853" s="30"/>
      <c r="M1853" s="30"/>
      <c r="N1853" s="30"/>
      <c r="O1853" s="30"/>
      <c r="P1853" s="30"/>
      <c r="Q1853" s="30"/>
      <c r="R1853" s="30"/>
      <c r="S1853" s="30"/>
      <c r="T1853" s="30"/>
      <c r="U1853" s="30"/>
      <c r="V1853" s="30"/>
      <c r="W1853" s="30"/>
      <c r="X1853" s="32"/>
    </row>
    <row r="1854" spans="1:24" x14ac:dyDescent="0.2">
      <c r="A1854" s="34"/>
      <c r="B1854" s="34"/>
      <c r="C1854" s="34"/>
      <c r="D1854" s="30"/>
      <c r="E1854" s="30"/>
      <c r="F1854" s="30"/>
      <c r="G1854" s="30"/>
      <c r="H1854" s="30"/>
      <c r="I1854" s="30"/>
      <c r="J1854" s="30"/>
      <c r="K1854" s="30"/>
      <c r="L1854" s="30"/>
      <c r="M1854" s="30"/>
      <c r="N1854" s="30"/>
      <c r="O1854" s="30"/>
      <c r="P1854" s="30"/>
      <c r="Q1854" s="30"/>
      <c r="R1854" s="30"/>
      <c r="S1854" s="30"/>
      <c r="T1854" s="30"/>
      <c r="U1854" s="30"/>
      <c r="V1854" s="30"/>
      <c r="W1854" s="30"/>
      <c r="X1854" s="32"/>
    </row>
    <row r="1855" spans="1:24" x14ac:dyDescent="0.2">
      <c r="A1855" s="34"/>
      <c r="B1855" s="34"/>
      <c r="C1855" s="34"/>
      <c r="D1855" s="30"/>
      <c r="E1855" s="30"/>
      <c r="F1855" s="30"/>
      <c r="G1855" s="30"/>
      <c r="H1855" s="30"/>
      <c r="I1855" s="30"/>
      <c r="J1855" s="30"/>
      <c r="K1855" s="30"/>
      <c r="L1855" s="30"/>
      <c r="M1855" s="30"/>
      <c r="N1855" s="30"/>
      <c r="O1855" s="30"/>
      <c r="P1855" s="30"/>
      <c r="Q1855" s="30"/>
      <c r="R1855" s="30"/>
      <c r="S1855" s="30"/>
      <c r="T1855" s="30"/>
      <c r="U1855" s="30"/>
      <c r="V1855" s="30"/>
      <c r="W1855" s="30"/>
      <c r="X1855" s="32"/>
    </row>
    <row r="1856" spans="1:24" x14ac:dyDescent="0.2">
      <c r="A1856" s="34"/>
      <c r="B1856" s="34"/>
      <c r="C1856" s="34"/>
      <c r="D1856" s="30"/>
      <c r="E1856" s="30"/>
      <c r="F1856" s="30"/>
      <c r="G1856" s="30"/>
      <c r="H1856" s="30"/>
      <c r="I1856" s="30"/>
      <c r="J1856" s="30"/>
      <c r="K1856" s="30"/>
      <c r="L1856" s="30"/>
      <c r="M1856" s="30"/>
      <c r="N1856" s="30"/>
      <c r="O1856" s="30"/>
      <c r="P1856" s="30"/>
      <c r="Q1856" s="30"/>
      <c r="R1856" s="30"/>
      <c r="S1856" s="30"/>
      <c r="T1856" s="30"/>
      <c r="U1856" s="30"/>
      <c r="V1856" s="30"/>
      <c r="W1856" s="30"/>
      <c r="X1856" s="32"/>
    </row>
    <row r="1857" spans="1:24" x14ac:dyDescent="0.2">
      <c r="A1857" s="34"/>
      <c r="B1857" s="34"/>
      <c r="C1857" s="34"/>
      <c r="D1857" s="30"/>
      <c r="E1857" s="30"/>
      <c r="F1857" s="30"/>
      <c r="G1857" s="30"/>
      <c r="H1857" s="30"/>
      <c r="I1857" s="30"/>
      <c r="J1857" s="30"/>
      <c r="K1857" s="30"/>
      <c r="L1857" s="30"/>
      <c r="M1857" s="30"/>
      <c r="N1857" s="30"/>
      <c r="O1857" s="30"/>
      <c r="P1857" s="30"/>
      <c r="Q1857" s="30"/>
      <c r="R1857" s="30"/>
      <c r="S1857" s="30"/>
      <c r="T1857" s="30"/>
      <c r="U1857" s="30"/>
      <c r="V1857" s="30"/>
      <c r="W1857" s="30"/>
      <c r="X1857" s="32"/>
    </row>
    <row r="1858" spans="1:24" x14ac:dyDescent="0.2">
      <c r="A1858" s="34"/>
      <c r="B1858" s="34"/>
      <c r="C1858" s="34"/>
      <c r="D1858" s="30"/>
      <c r="E1858" s="30"/>
      <c r="F1858" s="30"/>
      <c r="G1858" s="30"/>
      <c r="H1858" s="30"/>
      <c r="I1858" s="30"/>
      <c r="J1858" s="30"/>
      <c r="K1858" s="30"/>
      <c r="L1858" s="30"/>
      <c r="M1858" s="30"/>
      <c r="N1858" s="30"/>
      <c r="O1858" s="30"/>
      <c r="P1858" s="30"/>
      <c r="Q1858" s="30"/>
      <c r="R1858" s="30"/>
      <c r="S1858" s="30"/>
      <c r="T1858" s="30"/>
      <c r="U1858" s="30"/>
      <c r="V1858" s="30"/>
      <c r="W1858" s="30"/>
      <c r="X1858" s="32"/>
    </row>
    <row r="1859" spans="1:24" x14ac:dyDescent="0.2">
      <c r="A1859" s="34"/>
      <c r="B1859" s="34"/>
      <c r="C1859" s="34"/>
      <c r="D1859" s="30"/>
      <c r="E1859" s="30"/>
      <c r="F1859" s="30"/>
      <c r="G1859" s="30"/>
      <c r="H1859" s="30"/>
      <c r="I1859" s="30"/>
      <c r="J1859" s="30"/>
      <c r="K1859" s="30"/>
      <c r="L1859" s="30"/>
      <c r="M1859" s="30"/>
      <c r="N1859" s="30"/>
      <c r="O1859" s="30"/>
      <c r="P1859" s="30"/>
      <c r="Q1859" s="30"/>
      <c r="R1859" s="30"/>
      <c r="S1859" s="30"/>
      <c r="T1859" s="30"/>
      <c r="U1859" s="30"/>
      <c r="V1859" s="30"/>
      <c r="W1859" s="30"/>
      <c r="X1859" s="32"/>
    </row>
    <row r="1860" spans="1:24" x14ac:dyDescent="0.2">
      <c r="A1860" s="34"/>
      <c r="B1860" s="34"/>
      <c r="C1860" s="34"/>
      <c r="D1860" s="30"/>
      <c r="E1860" s="30"/>
      <c r="F1860" s="30"/>
      <c r="G1860" s="30"/>
      <c r="H1860" s="30"/>
      <c r="I1860" s="30"/>
      <c r="J1860" s="30"/>
      <c r="K1860" s="30"/>
      <c r="L1860" s="30"/>
      <c r="M1860" s="30"/>
      <c r="N1860" s="30"/>
      <c r="O1860" s="30"/>
      <c r="P1860" s="30"/>
      <c r="Q1860" s="30"/>
      <c r="R1860" s="30"/>
      <c r="S1860" s="30"/>
      <c r="T1860" s="30"/>
      <c r="U1860" s="30"/>
      <c r="V1860" s="30"/>
      <c r="W1860" s="30"/>
      <c r="X1860" s="32"/>
    </row>
    <row r="1861" spans="1:24" x14ac:dyDescent="0.2">
      <c r="A1861" s="34"/>
      <c r="B1861" s="34"/>
      <c r="C1861" s="34"/>
      <c r="D1861" s="30"/>
      <c r="E1861" s="30"/>
      <c r="F1861" s="30"/>
      <c r="G1861" s="30"/>
      <c r="H1861" s="30"/>
      <c r="I1861" s="30"/>
      <c r="J1861" s="30"/>
      <c r="K1861" s="30"/>
      <c r="L1861" s="30"/>
      <c r="M1861" s="30"/>
      <c r="N1861" s="30"/>
      <c r="O1861" s="30"/>
      <c r="P1861" s="30"/>
      <c r="Q1861" s="30"/>
      <c r="R1861" s="30"/>
      <c r="S1861" s="30"/>
      <c r="T1861" s="30"/>
      <c r="U1861" s="30"/>
      <c r="V1861" s="30"/>
      <c r="W1861" s="30"/>
      <c r="X1861" s="32"/>
    </row>
    <row r="1862" spans="1:24" x14ac:dyDescent="0.2">
      <c r="A1862" s="34"/>
      <c r="B1862" s="34"/>
      <c r="C1862" s="34"/>
      <c r="D1862" s="30"/>
      <c r="E1862" s="30"/>
      <c r="F1862" s="30"/>
      <c r="G1862" s="30"/>
      <c r="H1862" s="30"/>
      <c r="I1862" s="30"/>
      <c r="J1862" s="30"/>
      <c r="K1862" s="30"/>
      <c r="L1862" s="30"/>
      <c r="M1862" s="30"/>
      <c r="N1862" s="30"/>
      <c r="O1862" s="30"/>
      <c r="P1862" s="30"/>
      <c r="Q1862" s="30"/>
      <c r="R1862" s="30"/>
      <c r="S1862" s="30"/>
      <c r="T1862" s="30"/>
      <c r="U1862" s="30"/>
      <c r="V1862" s="30"/>
      <c r="W1862" s="30"/>
      <c r="X1862" s="32"/>
    </row>
    <row r="1863" spans="1:24" x14ac:dyDescent="0.2">
      <c r="A1863" s="34"/>
      <c r="B1863" s="34"/>
      <c r="C1863" s="34"/>
      <c r="D1863" s="30"/>
      <c r="E1863" s="30"/>
      <c r="F1863" s="30"/>
      <c r="G1863" s="30"/>
      <c r="H1863" s="30"/>
      <c r="I1863" s="30"/>
      <c r="J1863" s="30"/>
      <c r="K1863" s="30"/>
      <c r="L1863" s="30"/>
      <c r="M1863" s="30"/>
      <c r="N1863" s="30"/>
      <c r="O1863" s="30"/>
      <c r="P1863" s="30"/>
      <c r="Q1863" s="30"/>
      <c r="R1863" s="30"/>
      <c r="S1863" s="30"/>
      <c r="T1863" s="30"/>
      <c r="U1863" s="30"/>
      <c r="V1863" s="30"/>
      <c r="W1863" s="30"/>
      <c r="X1863" s="32"/>
    </row>
    <row r="1864" spans="1:24" x14ac:dyDescent="0.2">
      <c r="A1864" s="34"/>
      <c r="B1864" s="34"/>
      <c r="C1864" s="34"/>
      <c r="D1864" s="30"/>
      <c r="E1864" s="30"/>
      <c r="F1864" s="30"/>
      <c r="G1864" s="30"/>
      <c r="H1864" s="30"/>
      <c r="I1864" s="30"/>
      <c r="J1864" s="30"/>
      <c r="K1864" s="30"/>
      <c r="L1864" s="30"/>
      <c r="M1864" s="30"/>
      <c r="N1864" s="30"/>
      <c r="O1864" s="30"/>
      <c r="P1864" s="30"/>
      <c r="Q1864" s="30"/>
      <c r="R1864" s="30"/>
      <c r="S1864" s="30"/>
      <c r="T1864" s="30"/>
      <c r="U1864" s="30"/>
      <c r="V1864" s="30"/>
      <c r="W1864" s="30"/>
      <c r="X1864" s="32"/>
    </row>
    <row r="1865" spans="1:24" x14ac:dyDescent="0.2">
      <c r="A1865" s="34"/>
      <c r="B1865" s="34"/>
      <c r="C1865" s="34"/>
      <c r="D1865" s="30"/>
      <c r="E1865" s="30"/>
      <c r="F1865" s="30"/>
      <c r="G1865" s="30"/>
      <c r="H1865" s="30"/>
      <c r="I1865" s="30"/>
      <c r="J1865" s="30"/>
      <c r="K1865" s="30"/>
      <c r="L1865" s="30"/>
      <c r="M1865" s="30"/>
      <c r="N1865" s="30"/>
      <c r="O1865" s="30"/>
      <c r="P1865" s="30"/>
      <c r="Q1865" s="30"/>
      <c r="R1865" s="30"/>
      <c r="S1865" s="30"/>
      <c r="T1865" s="30"/>
      <c r="U1865" s="30"/>
      <c r="V1865" s="30"/>
      <c r="W1865" s="30"/>
      <c r="X1865" s="32"/>
    </row>
    <row r="1866" spans="1:24" x14ac:dyDescent="0.2">
      <c r="A1866" s="34"/>
      <c r="B1866" s="34"/>
      <c r="C1866" s="34"/>
      <c r="D1866" s="30"/>
      <c r="E1866" s="30"/>
      <c r="F1866" s="30"/>
      <c r="G1866" s="30"/>
      <c r="H1866" s="30"/>
      <c r="I1866" s="30"/>
      <c r="J1866" s="30"/>
      <c r="K1866" s="30"/>
      <c r="L1866" s="30"/>
      <c r="M1866" s="30"/>
      <c r="N1866" s="30"/>
      <c r="O1866" s="30"/>
      <c r="P1866" s="30"/>
      <c r="Q1866" s="30"/>
      <c r="R1866" s="30"/>
      <c r="S1866" s="30"/>
      <c r="T1866" s="30"/>
      <c r="U1866" s="30"/>
      <c r="V1866" s="30"/>
      <c r="W1866" s="30"/>
      <c r="X1866" s="32"/>
    </row>
    <row r="1867" spans="1:24" x14ac:dyDescent="0.2">
      <c r="A1867" s="34"/>
      <c r="B1867" s="34"/>
      <c r="C1867" s="34"/>
      <c r="D1867" s="30"/>
      <c r="E1867" s="30"/>
      <c r="F1867" s="30"/>
      <c r="G1867" s="30"/>
      <c r="H1867" s="30"/>
      <c r="I1867" s="30"/>
      <c r="J1867" s="30"/>
      <c r="K1867" s="30"/>
      <c r="L1867" s="30"/>
      <c r="M1867" s="30"/>
      <c r="N1867" s="30"/>
      <c r="O1867" s="30"/>
      <c r="P1867" s="30"/>
      <c r="Q1867" s="30"/>
      <c r="R1867" s="30"/>
      <c r="S1867" s="30"/>
      <c r="T1867" s="30"/>
      <c r="U1867" s="30"/>
      <c r="V1867" s="30"/>
      <c r="W1867" s="30"/>
      <c r="X1867" s="32"/>
    </row>
    <row r="1868" spans="1:24" x14ac:dyDescent="0.2">
      <c r="A1868" s="34"/>
      <c r="B1868" s="34"/>
      <c r="C1868" s="34"/>
      <c r="D1868" s="30"/>
      <c r="E1868" s="30"/>
      <c r="F1868" s="30"/>
      <c r="G1868" s="30"/>
      <c r="H1868" s="30"/>
      <c r="I1868" s="30"/>
      <c r="J1868" s="30"/>
      <c r="K1868" s="30"/>
      <c r="L1868" s="30"/>
      <c r="M1868" s="30"/>
      <c r="N1868" s="30"/>
      <c r="O1868" s="30"/>
      <c r="P1868" s="30"/>
      <c r="Q1868" s="30"/>
      <c r="R1868" s="30"/>
      <c r="S1868" s="30"/>
      <c r="T1868" s="30"/>
      <c r="U1868" s="30"/>
      <c r="V1868" s="30"/>
      <c r="W1868" s="30"/>
      <c r="X1868" s="32"/>
    </row>
    <row r="1869" spans="1:24" x14ac:dyDescent="0.2">
      <c r="A1869" s="34"/>
      <c r="B1869" s="34"/>
      <c r="C1869" s="34"/>
      <c r="D1869" s="30"/>
      <c r="E1869" s="30"/>
      <c r="F1869" s="30"/>
      <c r="G1869" s="30"/>
      <c r="H1869" s="30"/>
      <c r="I1869" s="30"/>
      <c r="J1869" s="30"/>
      <c r="K1869" s="30"/>
      <c r="L1869" s="30"/>
      <c r="M1869" s="30"/>
      <c r="N1869" s="30"/>
      <c r="O1869" s="30"/>
      <c r="P1869" s="30"/>
      <c r="Q1869" s="30"/>
      <c r="R1869" s="30"/>
      <c r="S1869" s="30"/>
      <c r="T1869" s="30"/>
      <c r="U1869" s="30"/>
      <c r="V1869" s="30"/>
      <c r="W1869" s="30"/>
      <c r="X1869" s="32"/>
    </row>
    <row r="1870" spans="1:24" x14ac:dyDescent="0.2">
      <c r="A1870" s="34"/>
      <c r="B1870" s="34"/>
      <c r="C1870" s="34"/>
      <c r="D1870" s="30"/>
      <c r="E1870" s="30"/>
      <c r="F1870" s="30"/>
      <c r="G1870" s="30"/>
      <c r="H1870" s="30"/>
      <c r="I1870" s="30"/>
      <c r="J1870" s="30"/>
      <c r="K1870" s="30"/>
      <c r="L1870" s="30"/>
      <c r="M1870" s="30"/>
      <c r="N1870" s="30"/>
      <c r="O1870" s="30"/>
      <c r="P1870" s="30"/>
      <c r="Q1870" s="30"/>
      <c r="R1870" s="30"/>
      <c r="S1870" s="30"/>
      <c r="T1870" s="30"/>
      <c r="U1870" s="30"/>
      <c r="V1870" s="30"/>
      <c r="W1870" s="30"/>
      <c r="X1870" s="32"/>
    </row>
    <row r="1871" spans="1:24" x14ac:dyDescent="0.2">
      <c r="A1871" s="34"/>
      <c r="B1871" s="34"/>
      <c r="C1871" s="34"/>
      <c r="D1871" s="30"/>
      <c r="E1871" s="30"/>
      <c r="F1871" s="30"/>
      <c r="G1871" s="30"/>
      <c r="H1871" s="30"/>
      <c r="I1871" s="30"/>
      <c r="J1871" s="30"/>
      <c r="K1871" s="30"/>
      <c r="L1871" s="30"/>
      <c r="M1871" s="30"/>
      <c r="N1871" s="30"/>
      <c r="O1871" s="30"/>
      <c r="P1871" s="30"/>
      <c r="Q1871" s="30"/>
      <c r="R1871" s="30"/>
      <c r="S1871" s="30"/>
      <c r="T1871" s="30"/>
      <c r="U1871" s="30"/>
      <c r="V1871" s="30"/>
      <c r="W1871" s="30"/>
      <c r="X1871" s="32"/>
    </row>
    <row r="1872" spans="1:24" x14ac:dyDescent="0.2">
      <c r="A1872" s="34"/>
      <c r="B1872" s="34"/>
      <c r="C1872" s="34"/>
      <c r="D1872" s="30"/>
      <c r="E1872" s="30"/>
      <c r="F1872" s="30"/>
      <c r="G1872" s="30"/>
      <c r="H1872" s="30"/>
      <c r="I1872" s="30"/>
      <c r="J1872" s="30"/>
      <c r="K1872" s="30"/>
      <c r="L1872" s="30"/>
      <c r="M1872" s="30"/>
      <c r="N1872" s="30"/>
      <c r="O1872" s="30"/>
      <c r="P1872" s="30"/>
      <c r="Q1872" s="30"/>
      <c r="R1872" s="30"/>
      <c r="S1872" s="30"/>
      <c r="T1872" s="30"/>
      <c r="U1872" s="30"/>
      <c r="V1872" s="30"/>
      <c r="W1872" s="30"/>
      <c r="X1872" s="32"/>
    </row>
    <row r="1873" spans="1:24" x14ac:dyDescent="0.2">
      <c r="A1873" s="34"/>
      <c r="B1873" s="34"/>
      <c r="C1873" s="34"/>
      <c r="D1873" s="30"/>
      <c r="E1873" s="30"/>
      <c r="F1873" s="30"/>
      <c r="G1873" s="30"/>
      <c r="H1873" s="30"/>
      <c r="I1873" s="30"/>
      <c r="J1873" s="30"/>
      <c r="K1873" s="30"/>
      <c r="L1873" s="30"/>
      <c r="M1873" s="30"/>
      <c r="N1873" s="30"/>
      <c r="O1873" s="30"/>
      <c r="P1873" s="30"/>
      <c r="Q1873" s="30"/>
      <c r="R1873" s="30"/>
      <c r="S1873" s="30"/>
      <c r="T1873" s="30"/>
      <c r="U1873" s="30"/>
      <c r="V1873" s="30"/>
      <c r="W1873" s="30"/>
      <c r="X1873" s="32"/>
    </row>
    <row r="1874" spans="1:24" x14ac:dyDescent="0.2">
      <c r="A1874" s="34"/>
      <c r="B1874" s="34"/>
      <c r="C1874" s="34"/>
      <c r="D1874" s="30"/>
      <c r="E1874" s="30"/>
      <c r="F1874" s="30"/>
      <c r="G1874" s="30"/>
      <c r="H1874" s="30"/>
      <c r="I1874" s="30"/>
      <c r="J1874" s="30"/>
      <c r="K1874" s="30"/>
      <c r="L1874" s="30"/>
      <c r="M1874" s="30"/>
      <c r="N1874" s="30"/>
      <c r="O1874" s="30"/>
      <c r="P1874" s="30"/>
      <c r="Q1874" s="30"/>
      <c r="R1874" s="30"/>
      <c r="S1874" s="30"/>
      <c r="T1874" s="30"/>
      <c r="U1874" s="30"/>
      <c r="V1874" s="30"/>
      <c r="W1874" s="30"/>
      <c r="X1874" s="32"/>
    </row>
    <row r="1875" spans="1:24" x14ac:dyDescent="0.2">
      <c r="A1875" s="34"/>
      <c r="B1875" s="34"/>
      <c r="C1875" s="34"/>
      <c r="D1875" s="30"/>
      <c r="E1875" s="30"/>
      <c r="F1875" s="30"/>
      <c r="G1875" s="30"/>
      <c r="H1875" s="30"/>
      <c r="I1875" s="30"/>
      <c r="J1875" s="30"/>
      <c r="K1875" s="30"/>
      <c r="L1875" s="30"/>
      <c r="M1875" s="30"/>
      <c r="N1875" s="30"/>
      <c r="O1875" s="30"/>
      <c r="P1875" s="30"/>
      <c r="Q1875" s="30"/>
      <c r="R1875" s="30"/>
      <c r="S1875" s="30"/>
      <c r="T1875" s="30"/>
      <c r="U1875" s="30"/>
      <c r="V1875" s="30"/>
      <c r="W1875" s="30"/>
      <c r="X1875" s="32"/>
    </row>
    <row r="1876" spans="1:24" x14ac:dyDescent="0.2">
      <c r="A1876" s="34"/>
      <c r="B1876" s="34"/>
      <c r="C1876" s="34"/>
      <c r="D1876" s="30"/>
      <c r="E1876" s="30"/>
      <c r="F1876" s="30"/>
      <c r="G1876" s="30"/>
      <c r="H1876" s="30"/>
      <c r="I1876" s="30"/>
      <c r="J1876" s="30"/>
      <c r="K1876" s="30"/>
      <c r="L1876" s="30"/>
      <c r="M1876" s="30"/>
      <c r="N1876" s="30"/>
      <c r="O1876" s="30"/>
      <c r="P1876" s="30"/>
      <c r="Q1876" s="30"/>
      <c r="R1876" s="30"/>
      <c r="S1876" s="30"/>
      <c r="T1876" s="30"/>
      <c r="U1876" s="30"/>
      <c r="V1876" s="30"/>
      <c r="W1876" s="30"/>
      <c r="X1876" s="32"/>
    </row>
    <row r="1877" spans="1:24" x14ac:dyDescent="0.2">
      <c r="A1877" s="34"/>
      <c r="B1877" s="34"/>
      <c r="C1877" s="34"/>
      <c r="D1877" s="30"/>
      <c r="E1877" s="30"/>
      <c r="F1877" s="30"/>
      <c r="G1877" s="30"/>
      <c r="H1877" s="30"/>
      <c r="I1877" s="30"/>
      <c r="J1877" s="30"/>
      <c r="K1877" s="30"/>
      <c r="L1877" s="30"/>
      <c r="M1877" s="30"/>
      <c r="N1877" s="30"/>
      <c r="O1877" s="30"/>
      <c r="P1877" s="30"/>
      <c r="Q1877" s="30"/>
      <c r="R1877" s="30"/>
      <c r="S1877" s="30"/>
      <c r="T1877" s="30"/>
      <c r="U1877" s="30"/>
      <c r="V1877" s="30"/>
      <c r="W1877" s="30"/>
      <c r="X1877" s="32"/>
    </row>
    <row r="1878" spans="1:24" x14ac:dyDescent="0.2">
      <c r="A1878" s="34"/>
      <c r="B1878" s="34"/>
      <c r="C1878" s="34"/>
      <c r="D1878" s="30"/>
      <c r="E1878" s="30"/>
      <c r="F1878" s="30"/>
      <c r="G1878" s="30"/>
      <c r="H1878" s="30"/>
      <c r="I1878" s="30"/>
      <c r="J1878" s="30"/>
      <c r="K1878" s="30"/>
      <c r="L1878" s="30"/>
      <c r="M1878" s="30"/>
      <c r="N1878" s="30"/>
      <c r="O1878" s="30"/>
      <c r="P1878" s="30"/>
      <c r="Q1878" s="30"/>
      <c r="R1878" s="30"/>
      <c r="S1878" s="30"/>
      <c r="T1878" s="30"/>
      <c r="U1878" s="30"/>
      <c r="V1878" s="30"/>
      <c r="W1878" s="30"/>
      <c r="X1878" s="32"/>
    </row>
    <row r="1879" spans="1:24" x14ac:dyDescent="0.2">
      <c r="A1879" s="34"/>
      <c r="B1879" s="34"/>
      <c r="C1879" s="34"/>
      <c r="D1879" s="30"/>
      <c r="E1879" s="30"/>
      <c r="F1879" s="30"/>
      <c r="G1879" s="30"/>
      <c r="H1879" s="30"/>
      <c r="I1879" s="30"/>
      <c r="J1879" s="30"/>
      <c r="K1879" s="30"/>
      <c r="L1879" s="30"/>
      <c r="M1879" s="30"/>
      <c r="N1879" s="30"/>
      <c r="O1879" s="30"/>
      <c r="P1879" s="30"/>
      <c r="Q1879" s="30"/>
      <c r="R1879" s="30"/>
      <c r="S1879" s="30"/>
      <c r="T1879" s="30"/>
      <c r="U1879" s="30"/>
      <c r="V1879" s="30"/>
      <c r="W1879" s="30"/>
      <c r="X1879" s="32"/>
    </row>
    <row r="1880" spans="1:24" x14ac:dyDescent="0.2">
      <c r="A1880" s="34"/>
      <c r="B1880" s="34"/>
      <c r="C1880" s="34"/>
      <c r="D1880" s="30"/>
      <c r="E1880" s="30"/>
      <c r="F1880" s="30"/>
      <c r="G1880" s="30"/>
      <c r="H1880" s="30"/>
      <c r="I1880" s="30"/>
      <c r="J1880" s="30"/>
      <c r="K1880" s="30"/>
      <c r="L1880" s="30"/>
      <c r="M1880" s="30"/>
      <c r="N1880" s="30"/>
      <c r="O1880" s="30"/>
      <c r="P1880" s="30"/>
      <c r="Q1880" s="30"/>
      <c r="R1880" s="30"/>
      <c r="S1880" s="30"/>
      <c r="T1880" s="30"/>
      <c r="U1880" s="30"/>
      <c r="V1880" s="30"/>
      <c r="W1880" s="30"/>
      <c r="X1880" s="32"/>
    </row>
    <row r="1881" spans="1:24" x14ac:dyDescent="0.2">
      <c r="A1881" s="34"/>
      <c r="B1881" s="34"/>
      <c r="C1881" s="34"/>
      <c r="D1881" s="30"/>
      <c r="E1881" s="30"/>
      <c r="F1881" s="30"/>
      <c r="G1881" s="30"/>
      <c r="H1881" s="30"/>
      <c r="I1881" s="30"/>
      <c r="J1881" s="30"/>
      <c r="K1881" s="30"/>
      <c r="L1881" s="30"/>
      <c r="M1881" s="30"/>
      <c r="N1881" s="30"/>
      <c r="O1881" s="30"/>
      <c r="P1881" s="30"/>
      <c r="Q1881" s="30"/>
      <c r="R1881" s="30"/>
      <c r="S1881" s="30"/>
      <c r="T1881" s="30"/>
      <c r="U1881" s="30"/>
      <c r="V1881" s="30"/>
      <c r="W1881" s="30"/>
      <c r="X1881" s="32"/>
    </row>
    <row r="1882" spans="1:24" x14ac:dyDescent="0.2">
      <c r="A1882" s="34"/>
      <c r="B1882" s="34"/>
      <c r="C1882" s="34"/>
      <c r="D1882" s="30"/>
      <c r="E1882" s="30"/>
      <c r="F1882" s="30"/>
      <c r="G1882" s="30"/>
      <c r="H1882" s="30"/>
      <c r="I1882" s="30"/>
      <c r="J1882" s="30"/>
      <c r="K1882" s="30"/>
      <c r="L1882" s="30"/>
      <c r="M1882" s="30"/>
      <c r="N1882" s="30"/>
      <c r="O1882" s="30"/>
      <c r="P1882" s="30"/>
      <c r="Q1882" s="30"/>
      <c r="R1882" s="30"/>
      <c r="S1882" s="30"/>
      <c r="T1882" s="30"/>
      <c r="U1882" s="30"/>
      <c r="V1882" s="30"/>
      <c r="W1882" s="30"/>
      <c r="X1882" s="32"/>
    </row>
    <row r="1883" spans="1:24" x14ac:dyDescent="0.2">
      <c r="A1883" s="34"/>
      <c r="B1883" s="34"/>
      <c r="C1883" s="34"/>
      <c r="D1883" s="30"/>
      <c r="E1883" s="30"/>
      <c r="F1883" s="30"/>
      <c r="G1883" s="30"/>
      <c r="H1883" s="30"/>
      <c r="I1883" s="30"/>
      <c r="J1883" s="30"/>
      <c r="K1883" s="30"/>
      <c r="L1883" s="30"/>
      <c r="M1883" s="30"/>
      <c r="N1883" s="30"/>
      <c r="O1883" s="30"/>
      <c r="P1883" s="30"/>
      <c r="Q1883" s="30"/>
      <c r="R1883" s="30"/>
      <c r="S1883" s="30"/>
      <c r="T1883" s="30"/>
      <c r="U1883" s="30"/>
      <c r="V1883" s="30"/>
      <c r="W1883" s="30"/>
      <c r="X1883" s="32"/>
    </row>
    <row r="1884" spans="1:24" x14ac:dyDescent="0.2">
      <c r="A1884" s="34"/>
      <c r="B1884" s="34"/>
      <c r="C1884" s="34"/>
      <c r="D1884" s="30"/>
      <c r="E1884" s="30"/>
      <c r="F1884" s="30"/>
      <c r="G1884" s="30"/>
      <c r="H1884" s="30"/>
      <c r="I1884" s="30"/>
      <c r="J1884" s="30"/>
      <c r="K1884" s="30"/>
      <c r="L1884" s="30"/>
      <c r="M1884" s="30"/>
      <c r="N1884" s="30"/>
      <c r="O1884" s="30"/>
      <c r="P1884" s="30"/>
      <c r="Q1884" s="30"/>
      <c r="R1884" s="30"/>
      <c r="S1884" s="30"/>
      <c r="T1884" s="30"/>
      <c r="U1884" s="30"/>
      <c r="V1884" s="30"/>
      <c r="W1884" s="30"/>
      <c r="X1884" s="32"/>
    </row>
    <row r="1885" spans="1:24" x14ac:dyDescent="0.2">
      <c r="A1885" s="34"/>
      <c r="B1885" s="34"/>
      <c r="C1885" s="34"/>
      <c r="D1885" s="30"/>
      <c r="E1885" s="30"/>
      <c r="F1885" s="30"/>
      <c r="G1885" s="30"/>
      <c r="H1885" s="30"/>
      <c r="I1885" s="30"/>
      <c r="J1885" s="30"/>
      <c r="K1885" s="30"/>
      <c r="L1885" s="30"/>
      <c r="M1885" s="30"/>
      <c r="N1885" s="30"/>
      <c r="O1885" s="30"/>
      <c r="P1885" s="30"/>
      <c r="Q1885" s="30"/>
      <c r="R1885" s="30"/>
      <c r="S1885" s="30"/>
      <c r="T1885" s="30"/>
      <c r="U1885" s="30"/>
      <c r="V1885" s="30"/>
      <c r="W1885" s="30"/>
      <c r="X1885" s="32"/>
    </row>
    <row r="1886" spans="1:24" x14ac:dyDescent="0.2">
      <c r="A1886" s="34"/>
      <c r="B1886" s="34"/>
      <c r="C1886" s="34"/>
      <c r="D1886" s="30"/>
      <c r="E1886" s="30"/>
      <c r="F1886" s="30"/>
      <c r="G1886" s="30"/>
      <c r="H1886" s="30"/>
      <c r="I1886" s="30"/>
      <c r="J1886" s="30"/>
      <c r="K1886" s="30"/>
      <c r="L1886" s="30"/>
      <c r="M1886" s="30"/>
      <c r="N1886" s="30"/>
      <c r="O1886" s="30"/>
      <c r="P1886" s="30"/>
      <c r="Q1886" s="30"/>
      <c r="R1886" s="30"/>
      <c r="S1886" s="30"/>
      <c r="T1886" s="30"/>
      <c r="U1886" s="30"/>
      <c r="V1886" s="30"/>
      <c r="W1886" s="30"/>
      <c r="X1886" s="32"/>
    </row>
    <row r="1887" spans="1:24" x14ac:dyDescent="0.2">
      <c r="A1887" s="34"/>
      <c r="B1887" s="34"/>
      <c r="C1887" s="34"/>
      <c r="D1887" s="30"/>
      <c r="E1887" s="30"/>
      <c r="F1887" s="30"/>
      <c r="G1887" s="30"/>
      <c r="H1887" s="30"/>
      <c r="I1887" s="30"/>
      <c r="J1887" s="30"/>
      <c r="K1887" s="30"/>
      <c r="L1887" s="30"/>
      <c r="M1887" s="30"/>
      <c r="N1887" s="30"/>
      <c r="O1887" s="30"/>
      <c r="P1887" s="30"/>
      <c r="Q1887" s="30"/>
      <c r="R1887" s="30"/>
      <c r="S1887" s="30"/>
      <c r="T1887" s="30"/>
      <c r="U1887" s="30"/>
      <c r="V1887" s="30"/>
      <c r="W1887" s="30"/>
      <c r="X1887" s="32"/>
    </row>
    <row r="1888" spans="1:24" x14ac:dyDescent="0.2">
      <c r="A1888" s="34"/>
      <c r="B1888" s="34"/>
      <c r="C1888" s="34"/>
      <c r="D1888" s="30"/>
      <c r="E1888" s="30"/>
      <c r="F1888" s="30"/>
      <c r="G1888" s="30"/>
      <c r="H1888" s="30"/>
      <c r="I1888" s="30"/>
      <c r="J1888" s="30"/>
      <c r="K1888" s="30"/>
      <c r="L1888" s="30"/>
      <c r="M1888" s="30"/>
      <c r="N1888" s="30"/>
      <c r="O1888" s="30"/>
      <c r="P1888" s="30"/>
      <c r="Q1888" s="30"/>
      <c r="R1888" s="30"/>
      <c r="S1888" s="30"/>
      <c r="T1888" s="30"/>
      <c r="U1888" s="30"/>
      <c r="V1888" s="30"/>
      <c r="W1888" s="30"/>
      <c r="X1888" s="32"/>
    </row>
    <row r="1889" spans="1:24" x14ac:dyDescent="0.2">
      <c r="A1889" s="34"/>
      <c r="B1889" s="34"/>
      <c r="C1889" s="34"/>
      <c r="D1889" s="30"/>
      <c r="E1889" s="30"/>
      <c r="F1889" s="30"/>
      <c r="G1889" s="30"/>
      <c r="H1889" s="30"/>
      <c r="I1889" s="30"/>
      <c r="J1889" s="30"/>
      <c r="K1889" s="30"/>
      <c r="L1889" s="30"/>
      <c r="M1889" s="30"/>
      <c r="N1889" s="30"/>
      <c r="O1889" s="30"/>
      <c r="P1889" s="30"/>
      <c r="Q1889" s="30"/>
      <c r="R1889" s="30"/>
      <c r="S1889" s="30"/>
      <c r="T1889" s="30"/>
      <c r="U1889" s="30"/>
      <c r="V1889" s="30"/>
      <c r="W1889" s="30"/>
      <c r="X1889" s="32"/>
    </row>
    <row r="1890" spans="1:24" x14ac:dyDescent="0.2">
      <c r="A1890" s="34"/>
      <c r="B1890" s="34"/>
      <c r="C1890" s="34"/>
      <c r="D1890" s="30"/>
      <c r="E1890" s="30"/>
      <c r="F1890" s="30"/>
      <c r="G1890" s="30"/>
      <c r="H1890" s="30"/>
      <c r="I1890" s="30"/>
      <c r="J1890" s="30"/>
      <c r="K1890" s="30"/>
      <c r="L1890" s="30"/>
      <c r="M1890" s="30"/>
      <c r="N1890" s="30"/>
      <c r="O1890" s="30"/>
      <c r="P1890" s="30"/>
      <c r="Q1890" s="30"/>
      <c r="R1890" s="30"/>
      <c r="S1890" s="30"/>
      <c r="T1890" s="30"/>
      <c r="U1890" s="30"/>
      <c r="V1890" s="30"/>
      <c r="W1890" s="30"/>
      <c r="X1890" s="32"/>
    </row>
    <row r="1891" spans="1:24" x14ac:dyDescent="0.2">
      <c r="A1891" s="34"/>
      <c r="B1891" s="34"/>
      <c r="C1891" s="34"/>
      <c r="D1891" s="30"/>
      <c r="E1891" s="30"/>
      <c r="F1891" s="30"/>
      <c r="G1891" s="30"/>
      <c r="H1891" s="30"/>
      <c r="I1891" s="30"/>
      <c r="J1891" s="30"/>
      <c r="K1891" s="30"/>
      <c r="L1891" s="30"/>
      <c r="M1891" s="30"/>
      <c r="N1891" s="30"/>
      <c r="O1891" s="30"/>
      <c r="P1891" s="30"/>
      <c r="Q1891" s="30"/>
      <c r="R1891" s="30"/>
      <c r="S1891" s="30"/>
      <c r="T1891" s="30"/>
      <c r="U1891" s="30"/>
      <c r="V1891" s="30"/>
      <c r="W1891" s="30"/>
      <c r="X1891" s="32"/>
    </row>
    <row r="1892" spans="1:24" x14ac:dyDescent="0.2">
      <c r="A1892" s="34"/>
      <c r="B1892" s="34"/>
      <c r="C1892" s="34"/>
      <c r="D1892" s="30"/>
      <c r="E1892" s="30"/>
      <c r="F1892" s="30"/>
      <c r="G1892" s="30"/>
      <c r="H1892" s="30"/>
      <c r="I1892" s="30"/>
      <c r="J1892" s="30"/>
      <c r="K1892" s="30"/>
      <c r="L1892" s="30"/>
      <c r="M1892" s="30"/>
      <c r="N1892" s="30"/>
      <c r="O1892" s="30"/>
      <c r="P1892" s="30"/>
      <c r="Q1892" s="30"/>
      <c r="R1892" s="30"/>
      <c r="S1892" s="30"/>
      <c r="T1892" s="30"/>
      <c r="U1892" s="30"/>
      <c r="V1892" s="30"/>
      <c r="W1892" s="30"/>
      <c r="X1892" s="32"/>
    </row>
    <row r="1893" spans="1:24" x14ac:dyDescent="0.2">
      <c r="A1893" s="34"/>
      <c r="B1893" s="34"/>
      <c r="C1893" s="34"/>
      <c r="D1893" s="30"/>
      <c r="E1893" s="30"/>
      <c r="F1893" s="30"/>
      <c r="G1893" s="30"/>
      <c r="H1893" s="30"/>
      <c r="I1893" s="30"/>
      <c r="J1893" s="30"/>
      <c r="K1893" s="30"/>
      <c r="L1893" s="30"/>
      <c r="M1893" s="30"/>
      <c r="N1893" s="30"/>
      <c r="O1893" s="30"/>
      <c r="P1893" s="30"/>
      <c r="Q1893" s="30"/>
      <c r="R1893" s="30"/>
      <c r="S1893" s="30"/>
      <c r="T1893" s="30"/>
      <c r="U1893" s="30"/>
      <c r="V1893" s="30"/>
      <c r="W1893" s="30"/>
      <c r="X1893" s="32"/>
    </row>
    <row r="1894" spans="1:24" x14ac:dyDescent="0.2">
      <c r="A1894" s="34"/>
      <c r="B1894" s="34"/>
      <c r="C1894" s="34"/>
      <c r="D1894" s="30"/>
      <c r="E1894" s="30"/>
      <c r="F1894" s="30"/>
      <c r="G1894" s="30"/>
      <c r="H1894" s="30"/>
      <c r="I1894" s="30"/>
      <c r="J1894" s="30"/>
      <c r="K1894" s="30"/>
      <c r="L1894" s="30"/>
      <c r="M1894" s="30"/>
      <c r="N1894" s="30"/>
      <c r="O1894" s="30"/>
      <c r="P1894" s="30"/>
      <c r="Q1894" s="30"/>
      <c r="R1894" s="30"/>
      <c r="S1894" s="30"/>
      <c r="T1894" s="30"/>
      <c r="U1894" s="30"/>
      <c r="V1894" s="30"/>
      <c r="W1894" s="30"/>
      <c r="X1894" s="32"/>
    </row>
    <row r="1895" spans="1:24" x14ac:dyDescent="0.2">
      <c r="A1895" s="34"/>
      <c r="B1895" s="34"/>
      <c r="C1895" s="34"/>
      <c r="D1895" s="30"/>
      <c r="E1895" s="30"/>
      <c r="F1895" s="30"/>
      <c r="G1895" s="30"/>
      <c r="H1895" s="30"/>
      <c r="I1895" s="30"/>
      <c r="J1895" s="30"/>
      <c r="K1895" s="30"/>
      <c r="L1895" s="30"/>
      <c r="M1895" s="30"/>
      <c r="N1895" s="30"/>
      <c r="O1895" s="30"/>
      <c r="P1895" s="30"/>
      <c r="Q1895" s="30"/>
      <c r="R1895" s="30"/>
      <c r="S1895" s="30"/>
      <c r="T1895" s="30"/>
      <c r="U1895" s="30"/>
      <c r="V1895" s="30"/>
      <c r="W1895" s="30"/>
      <c r="X1895" s="32"/>
    </row>
    <row r="1896" spans="1:24" x14ac:dyDescent="0.2">
      <c r="A1896" s="34"/>
      <c r="B1896" s="34"/>
      <c r="C1896" s="34"/>
      <c r="D1896" s="30"/>
      <c r="E1896" s="30"/>
      <c r="F1896" s="30"/>
      <c r="G1896" s="30"/>
      <c r="H1896" s="30"/>
      <c r="I1896" s="30"/>
      <c r="J1896" s="30"/>
      <c r="K1896" s="30"/>
      <c r="L1896" s="30"/>
      <c r="M1896" s="30"/>
      <c r="N1896" s="30"/>
      <c r="O1896" s="30"/>
      <c r="P1896" s="30"/>
      <c r="Q1896" s="30"/>
      <c r="R1896" s="30"/>
      <c r="S1896" s="30"/>
      <c r="T1896" s="30"/>
      <c r="U1896" s="30"/>
      <c r="V1896" s="30"/>
      <c r="W1896" s="30"/>
      <c r="X1896" s="32"/>
    </row>
    <row r="1897" spans="1:24" x14ac:dyDescent="0.2">
      <c r="A1897" s="34"/>
      <c r="B1897" s="34"/>
      <c r="C1897" s="34"/>
      <c r="D1897" s="30"/>
      <c r="E1897" s="30"/>
      <c r="F1897" s="30"/>
      <c r="G1897" s="30"/>
      <c r="H1897" s="30"/>
      <c r="I1897" s="30"/>
      <c r="J1897" s="30"/>
      <c r="K1897" s="30"/>
      <c r="L1897" s="30"/>
      <c r="M1897" s="30"/>
      <c r="N1897" s="30"/>
      <c r="O1897" s="30"/>
      <c r="P1897" s="30"/>
      <c r="Q1897" s="30"/>
      <c r="R1897" s="30"/>
      <c r="S1897" s="30"/>
      <c r="T1897" s="30"/>
      <c r="U1897" s="30"/>
      <c r="V1897" s="30"/>
      <c r="W1897" s="30"/>
      <c r="X1897" s="32"/>
    </row>
    <row r="1898" spans="1:24" x14ac:dyDescent="0.2">
      <c r="A1898" s="34"/>
      <c r="B1898" s="34"/>
      <c r="C1898" s="34"/>
      <c r="D1898" s="30"/>
      <c r="E1898" s="30"/>
      <c r="F1898" s="30"/>
      <c r="G1898" s="30"/>
      <c r="H1898" s="30"/>
      <c r="I1898" s="30"/>
      <c r="J1898" s="30"/>
      <c r="K1898" s="30"/>
      <c r="L1898" s="30"/>
      <c r="M1898" s="30"/>
      <c r="N1898" s="30"/>
      <c r="O1898" s="30"/>
      <c r="P1898" s="30"/>
      <c r="Q1898" s="30"/>
      <c r="R1898" s="30"/>
      <c r="S1898" s="30"/>
      <c r="T1898" s="30"/>
      <c r="U1898" s="30"/>
      <c r="V1898" s="30"/>
      <c r="W1898" s="30"/>
      <c r="X1898" s="32"/>
    </row>
    <row r="1899" spans="1:24" x14ac:dyDescent="0.2">
      <c r="A1899" s="34"/>
      <c r="B1899" s="34"/>
      <c r="C1899" s="34"/>
      <c r="D1899" s="30"/>
      <c r="E1899" s="30"/>
      <c r="F1899" s="30"/>
      <c r="G1899" s="30"/>
      <c r="H1899" s="30"/>
      <c r="I1899" s="30"/>
      <c r="J1899" s="30"/>
      <c r="K1899" s="30"/>
      <c r="L1899" s="30"/>
      <c r="M1899" s="30"/>
      <c r="N1899" s="30"/>
      <c r="O1899" s="30"/>
      <c r="P1899" s="30"/>
      <c r="Q1899" s="30"/>
      <c r="R1899" s="30"/>
      <c r="S1899" s="30"/>
      <c r="T1899" s="30"/>
      <c r="U1899" s="30"/>
      <c r="V1899" s="30"/>
      <c r="W1899" s="30"/>
      <c r="X1899" s="32"/>
    </row>
    <row r="1900" spans="1:24" x14ac:dyDescent="0.2">
      <c r="A1900" s="34"/>
      <c r="B1900" s="34"/>
      <c r="C1900" s="34"/>
      <c r="D1900" s="30"/>
      <c r="E1900" s="30"/>
      <c r="F1900" s="30"/>
      <c r="G1900" s="30"/>
      <c r="H1900" s="30"/>
      <c r="I1900" s="30"/>
      <c r="J1900" s="30"/>
      <c r="K1900" s="30"/>
      <c r="L1900" s="30"/>
      <c r="M1900" s="30"/>
      <c r="N1900" s="30"/>
      <c r="O1900" s="30"/>
      <c r="P1900" s="30"/>
      <c r="Q1900" s="30"/>
      <c r="R1900" s="30"/>
      <c r="S1900" s="30"/>
      <c r="T1900" s="30"/>
      <c r="U1900" s="30"/>
      <c r="V1900" s="30"/>
      <c r="W1900" s="30"/>
      <c r="X1900" s="32"/>
    </row>
    <row r="1901" spans="1:24" x14ac:dyDescent="0.2">
      <c r="A1901" s="34"/>
      <c r="B1901" s="34"/>
      <c r="C1901" s="34"/>
      <c r="D1901" s="30"/>
      <c r="E1901" s="30"/>
      <c r="F1901" s="30"/>
      <c r="G1901" s="30"/>
      <c r="H1901" s="30"/>
      <c r="I1901" s="30"/>
      <c r="J1901" s="30"/>
      <c r="K1901" s="30"/>
      <c r="L1901" s="30"/>
      <c r="M1901" s="30"/>
      <c r="N1901" s="30"/>
      <c r="O1901" s="30"/>
      <c r="P1901" s="30"/>
      <c r="Q1901" s="30"/>
      <c r="R1901" s="30"/>
      <c r="S1901" s="30"/>
      <c r="T1901" s="30"/>
      <c r="U1901" s="30"/>
      <c r="V1901" s="30"/>
      <c r="W1901" s="30"/>
      <c r="X1901" s="32"/>
    </row>
    <row r="1902" spans="1:24" x14ac:dyDescent="0.2">
      <c r="A1902" s="34"/>
      <c r="B1902" s="34"/>
      <c r="C1902" s="34"/>
      <c r="D1902" s="30"/>
      <c r="E1902" s="30"/>
      <c r="F1902" s="30"/>
      <c r="G1902" s="30"/>
      <c r="H1902" s="30"/>
      <c r="I1902" s="30"/>
      <c r="J1902" s="30"/>
      <c r="K1902" s="30"/>
      <c r="L1902" s="30"/>
      <c r="M1902" s="30"/>
      <c r="N1902" s="30"/>
      <c r="O1902" s="30"/>
      <c r="P1902" s="30"/>
      <c r="Q1902" s="30"/>
      <c r="R1902" s="30"/>
      <c r="S1902" s="30"/>
      <c r="T1902" s="30"/>
      <c r="U1902" s="30"/>
      <c r="V1902" s="30"/>
      <c r="W1902" s="30"/>
      <c r="X1902" s="32"/>
    </row>
    <row r="1903" spans="1:24" x14ac:dyDescent="0.2">
      <c r="A1903" s="34"/>
      <c r="B1903" s="34"/>
      <c r="C1903" s="34"/>
      <c r="D1903" s="30"/>
      <c r="E1903" s="30"/>
      <c r="F1903" s="30"/>
      <c r="G1903" s="30"/>
      <c r="H1903" s="30"/>
      <c r="I1903" s="30"/>
      <c r="J1903" s="30"/>
      <c r="K1903" s="30"/>
      <c r="L1903" s="30"/>
      <c r="M1903" s="30"/>
      <c r="N1903" s="30"/>
      <c r="O1903" s="30"/>
      <c r="P1903" s="30"/>
      <c r="Q1903" s="30"/>
      <c r="R1903" s="30"/>
      <c r="S1903" s="30"/>
      <c r="T1903" s="30"/>
      <c r="U1903" s="30"/>
      <c r="V1903" s="30"/>
      <c r="W1903" s="30"/>
      <c r="X1903" s="32"/>
    </row>
    <row r="1904" spans="1:24" x14ac:dyDescent="0.2">
      <c r="A1904" s="34"/>
      <c r="B1904" s="34"/>
      <c r="C1904" s="34"/>
      <c r="D1904" s="30"/>
      <c r="E1904" s="30"/>
      <c r="F1904" s="30"/>
      <c r="G1904" s="30"/>
      <c r="H1904" s="30"/>
      <c r="I1904" s="30"/>
      <c r="J1904" s="30"/>
      <c r="K1904" s="30"/>
      <c r="L1904" s="30"/>
      <c r="M1904" s="30"/>
      <c r="N1904" s="30"/>
      <c r="O1904" s="30"/>
      <c r="P1904" s="30"/>
      <c r="Q1904" s="30"/>
      <c r="R1904" s="30"/>
      <c r="S1904" s="30"/>
      <c r="T1904" s="30"/>
      <c r="U1904" s="30"/>
      <c r="V1904" s="30"/>
      <c r="W1904" s="30"/>
      <c r="X1904" s="32"/>
    </row>
    <row r="1905" spans="1:24" x14ac:dyDescent="0.2">
      <c r="A1905" s="34"/>
      <c r="B1905" s="34"/>
      <c r="C1905" s="34"/>
      <c r="D1905" s="30"/>
      <c r="E1905" s="30"/>
      <c r="F1905" s="30"/>
      <c r="G1905" s="30"/>
      <c r="H1905" s="30"/>
      <c r="I1905" s="30"/>
      <c r="J1905" s="30"/>
      <c r="K1905" s="30"/>
      <c r="L1905" s="30"/>
      <c r="M1905" s="30"/>
      <c r="N1905" s="30"/>
      <c r="O1905" s="30"/>
      <c r="P1905" s="30"/>
      <c r="Q1905" s="30"/>
      <c r="R1905" s="30"/>
      <c r="S1905" s="30"/>
      <c r="T1905" s="30"/>
      <c r="U1905" s="30"/>
      <c r="V1905" s="30"/>
      <c r="W1905" s="30"/>
      <c r="X1905" s="32"/>
    </row>
    <row r="1906" spans="1:24" x14ac:dyDescent="0.2">
      <c r="A1906" s="34"/>
      <c r="B1906" s="34"/>
      <c r="C1906" s="34"/>
      <c r="D1906" s="30"/>
      <c r="E1906" s="30"/>
      <c r="F1906" s="30"/>
      <c r="G1906" s="30"/>
      <c r="H1906" s="30"/>
      <c r="I1906" s="30"/>
      <c r="J1906" s="30"/>
      <c r="K1906" s="30"/>
      <c r="L1906" s="30"/>
      <c r="M1906" s="30"/>
      <c r="N1906" s="30"/>
      <c r="O1906" s="30"/>
      <c r="P1906" s="30"/>
      <c r="Q1906" s="30"/>
      <c r="R1906" s="30"/>
      <c r="S1906" s="30"/>
      <c r="T1906" s="30"/>
      <c r="U1906" s="30"/>
      <c r="V1906" s="30"/>
      <c r="W1906" s="30"/>
      <c r="X1906" s="32"/>
    </row>
    <row r="1907" spans="1:24" x14ac:dyDescent="0.2">
      <c r="A1907" s="34"/>
      <c r="B1907" s="34"/>
      <c r="C1907" s="34"/>
      <c r="D1907" s="30"/>
      <c r="E1907" s="30"/>
      <c r="F1907" s="30"/>
      <c r="G1907" s="30"/>
      <c r="H1907" s="30"/>
      <c r="I1907" s="30"/>
      <c r="J1907" s="30"/>
      <c r="K1907" s="30"/>
      <c r="L1907" s="30"/>
      <c r="M1907" s="30"/>
      <c r="N1907" s="30"/>
      <c r="O1907" s="30"/>
      <c r="P1907" s="30"/>
      <c r="Q1907" s="30"/>
      <c r="R1907" s="30"/>
      <c r="S1907" s="30"/>
      <c r="T1907" s="30"/>
      <c r="U1907" s="30"/>
      <c r="V1907" s="30"/>
      <c r="W1907" s="30"/>
      <c r="X1907" s="32"/>
    </row>
    <row r="1908" spans="1:24" x14ac:dyDescent="0.2">
      <c r="A1908" s="34"/>
      <c r="B1908" s="34"/>
      <c r="C1908" s="34"/>
      <c r="D1908" s="30"/>
      <c r="E1908" s="30"/>
      <c r="F1908" s="30"/>
      <c r="G1908" s="30"/>
      <c r="H1908" s="30"/>
      <c r="I1908" s="30"/>
      <c r="J1908" s="30"/>
      <c r="K1908" s="30"/>
      <c r="L1908" s="30"/>
      <c r="M1908" s="30"/>
      <c r="N1908" s="30"/>
      <c r="O1908" s="30"/>
      <c r="P1908" s="30"/>
      <c r="Q1908" s="30"/>
      <c r="R1908" s="30"/>
      <c r="S1908" s="30"/>
      <c r="T1908" s="30"/>
      <c r="U1908" s="30"/>
      <c r="V1908" s="30"/>
      <c r="W1908" s="30"/>
      <c r="X1908" s="32"/>
    </row>
    <row r="1909" spans="1:24" x14ac:dyDescent="0.2">
      <c r="A1909" s="34"/>
      <c r="B1909" s="34"/>
      <c r="C1909" s="34"/>
      <c r="D1909" s="30"/>
      <c r="E1909" s="30"/>
      <c r="F1909" s="30"/>
      <c r="G1909" s="30"/>
      <c r="H1909" s="30"/>
      <c r="I1909" s="30"/>
      <c r="J1909" s="30"/>
      <c r="K1909" s="30"/>
      <c r="L1909" s="30"/>
      <c r="M1909" s="30"/>
      <c r="N1909" s="30"/>
      <c r="O1909" s="30"/>
      <c r="P1909" s="30"/>
      <c r="Q1909" s="30"/>
      <c r="R1909" s="30"/>
      <c r="S1909" s="30"/>
      <c r="T1909" s="30"/>
      <c r="U1909" s="30"/>
      <c r="V1909" s="30"/>
      <c r="W1909" s="30"/>
      <c r="X1909" s="32"/>
    </row>
    <row r="1910" spans="1:24" x14ac:dyDescent="0.2">
      <c r="A1910" s="34"/>
      <c r="B1910" s="34"/>
      <c r="C1910" s="34"/>
      <c r="D1910" s="30"/>
      <c r="E1910" s="30"/>
      <c r="F1910" s="30"/>
      <c r="G1910" s="30"/>
      <c r="H1910" s="30"/>
      <c r="I1910" s="30"/>
      <c r="J1910" s="30"/>
      <c r="K1910" s="30"/>
      <c r="L1910" s="30"/>
      <c r="M1910" s="30"/>
      <c r="N1910" s="30"/>
      <c r="O1910" s="30"/>
      <c r="P1910" s="30"/>
      <c r="Q1910" s="30"/>
      <c r="R1910" s="30"/>
      <c r="S1910" s="30"/>
      <c r="T1910" s="30"/>
      <c r="U1910" s="30"/>
      <c r="V1910" s="30"/>
      <c r="W1910" s="30"/>
      <c r="X1910" s="32"/>
    </row>
    <row r="1911" spans="1:24" x14ac:dyDescent="0.2">
      <c r="A1911" s="34"/>
      <c r="B1911" s="34"/>
      <c r="C1911" s="34"/>
      <c r="D1911" s="30"/>
      <c r="E1911" s="30"/>
      <c r="F1911" s="30"/>
      <c r="G1911" s="30"/>
      <c r="H1911" s="30"/>
      <c r="I1911" s="30"/>
      <c r="J1911" s="30"/>
      <c r="K1911" s="30"/>
      <c r="L1911" s="30"/>
      <c r="M1911" s="30"/>
      <c r="N1911" s="30"/>
      <c r="O1911" s="30"/>
      <c r="P1911" s="30"/>
      <c r="Q1911" s="30"/>
      <c r="R1911" s="30"/>
      <c r="S1911" s="30"/>
      <c r="T1911" s="30"/>
      <c r="U1911" s="30"/>
      <c r="V1911" s="30"/>
      <c r="W1911" s="30"/>
      <c r="X1911" s="32"/>
    </row>
    <row r="1912" spans="1:24" x14ac:dyDescent="0.2">
      <c r="A1912" s="34"/>
      <c r="B1912" s="34"/>
      <c r="C1912" s="34"/>
      <c r="D1912" s="30"/>
      <c r="E1912" s="30"/>
      <c r="F1912" s="30"/>
      <c r="G1912" s="30"/>
      <c r="H1912" s="30"/>
      <c r="I1912" s="30"/>
      <c r="J1912" s="30"/>
      <c r="K1912" s="30"/>
      <c r="L1912" s="30"/>
      <c r="M1912" s="30"/>
      <c r="N1912" s="30"/>
      <c r="O1912" s="30"/>
      <c r="P1912" s="30"/>
      <c r="Q1912" s="30"/>
      <c r="R1912" s="30"/>
      <c r="S1912" s="30"/>
      <c r="T1912" s="30"/>
      <c r="U1912" s="30"/>
      <c r="V1912" s="30"/>
      <c r="W1912" s="30"/>
      <c r="X1912" s="32"/>
    </row>
    <row r="1913" spans="1:24" x14ac:dyDescent="0.2">
      <c r="A1913" s="34"/>
      <c r="B1913" s="34"/>
      <c r="C1913" s="34"/>
      <c r="D1913" s="30"/>
      <c r="E1913" s="30"/>
      <c r="F1913" s="30"/>
      <c r="G1913" s="30"/>
      <c r="H1913" s="30"/>
      <c r="I1913" s="30"/>
      <c r="J1913" s="30"/>
      <c r="K1913" s="30"/>
      <c r="L1913" s="30"/>
      <c r="M1913" s="30"/>
      <c r="N1913" s="30"/>
      <c r="O1913" s="30"/>
      <c r="P1913" s="30"/>
      <c r="Q1913" s="30"/>
      <c r="R1913" s="30"/>
      <c r="S1913" s="30"/>
      <c r="T1913" s="30"/>
      <c r="U1913" s="30"/>
      <c r="V1913" s="30"/>
      <c r="W1913" s="30"/>
      <c r="X1913" s="32"/>
    </row>
    <row r="1914" spans="1:24" x14ac:dyDescent="0.2">
      <c r="A1914" s="34"/>
      <c r="B1914" s="34"/>
      <c r="C1914" s="34"/>
      <c r="D1914" s="30"/>
      <c r="E1914" s="30"/>
      <c r="F1914" s="30"/>
      <c r="G1914" s="30"/>
      <c r="H1914" s="30"/>
      <c r="I1914" s="30"/>
      <c r="J1914" s="30"/>
      <c r="K1914" s="30"/>
      <c r="L1914" s="30"/>
      <c r="M1914" s="30"/>
      <c r="N1914" s="30"/>
      <c r="O1914" s="30"/>
      <c r="P1914" s="30"/>
      <c r="Q1914" s="30"/>
      <c r="R1914" s="30"/>
      <c r="S1914" s="30"/>
      <c r="T1914" s="30"/>
      <c r="U1914" s="30"/>
      <c r="V1914" s="30"/>
      <c r="W1914" s="30"/>
      <c r="X1914" s="32"/>
    </row>
    <row r="1915" spans="1:24" x14ac:dyDescent="0.2">
      <c r="A1915" s="34"/>
      <c r="B1915" s="34"/>
      <c r="C1915" s="34"/>
      <c r="D1915" s="30"/>
      <c r="E1915" s="30"/>
      <c r="F1915" s="30"/>
      <c r="G1915" s="30"/>
      <c r="H1915" s="30"/>
      <c r="I1915" s="30"/>
      <c r="J1915" s="30"/>
      <c r="K1915" s="30"/>
      <c r="L1915" s="30"/>
      <c r="M1915" s="30"/>
      <c r="N1915" s="30"/>
      <c r="O1915" s="30"/>
      <c r="P1915" s="30"/>
      <c r="Q1915" s="30"/>
      <c r="R1915" s="30"/>
      <c r="S1915" s="30"/>
      <c r="T1915" s="30"/>
      <c r="U1915" s="30"/>
      <c r="V1915" s="30"/>
      <c r="W1915" s="30"/>
      <c r="X1915" s="32"/>
    </row>
    <row r="1916" spans="1:24" x14ac:dyDescent="0.2">
      <c r="A1916" s="34"/>
      <c r="B1916" s="34"/>
      <c r="C1916" s="34"/>
      <c r="D1916" s="30"/>
      <c r="E1916" s="30"/>
      <c r="F1916" s="30"/>
      <c r="G1916" s="30"/>
      <c r="H1916" s="30"/>
      <c r="I1916" s="30"/>
      <c r="J1916" s="30"/>
      <c r="K1916" s="30"/>
      <c r="L1916" s="30"/>
      <c r="M1916" s="30"/>
      <c r="N1916" s="30"/>
      <c r="O1916" s="30"/>
      <c r="P1916" s="30"/>
      <c r="Q1916" s="30"/>
      <c r="R1916" s="30"/>
      <c r="S1916" s="30"/>
      <c r="T1916" s="30"/>
      <c r="U1916" s="30"/>
      <c r="V1916" s="30"/>
      <c r="W1916" s="30"/>
      <c r="X1916" s="32"/>
    </row>
    <row r="1917" spans="1:24" x14ac:dyDescent="0.2">
      <c r="A1917" s="34"/>
      <c r="B1917" s="34"/>
      <c r="C1917" s="34"/>
      <c r="D1917" s="30"/>
      <c r="E1917" s="30"/>
      <c r="F1917" s="30"/>
      <c r="G1917" s="30"/>
      <c r="H1917" s="30"/>
      <c r="I1917" s="30"/>
      <c r="J1917" s="30"/>
      <c r="K1917" s="30"/>
      <c r="L1917" s="30"/>
      <c r="M1917" s="30"/>
      <c r="N1917" s="30"/>
      <c r="O1917" s="30"/>
      <c r="P1917" s="30"/>
      <c r="Q1917" s="30"/>
      <c r="R1917" s="30"/>
      <c r="S1917" s="30"/>
      <c r="T1917" s="30"/>
      <c r="U1917" s="30"/>
      <c r="V1917" s="30"/>
      <c r="W1917" s="30"/>
      <c r="X1917" s="32"/>
    </row>
    <row r="1918" spans="1:24" x14ac:dyDescent="0.2">
      <c r="A1918" s="34"/>
      <c r="B1918" s="34"/>
      <c r="C1918" s="34"/>
      <c r="D1918" s="30"/>
      <c r="E1918" s="30"/>
      <c r="F1918" s="30"/>
      <c r="G1918" s="30"/>
      <c r="H1918" s="30"/>
      <c r="I1918" s="30"/>
      <c r="J1918" s="30"/>
      <c r="K1918" s="30"/>
      <c r="L1918" s="30"/>
      <c r="M1918" s="30"/>
      <c r="N1918" s="30"/>
      <c r="O1918" s="30"/>
      <c r="P1918" s="30"/>
      <c r="Q1918" s="30"/>
      <c r="R1918" s="30"/>
      <c r="S1918" s="30"/>
      <c r="T1918" s="30"/>
      <c r="U1918" s="30"/>
      <c r="V1918" s="30"/>
      <c r="W1918" s="30"/>
      <c r="X1918" s="32"/>
    </row>
    <row r="1919" spans="1:24" x14ac:dyDescent="0.2">
      <c r="A1919" s="34"/>
      <c r="B1919" s="34"/>
      <c r="C1919" s="34"/>
      <c r="D1919" s="30"/>
      <c r="E1919" s="30"/>
      <c r="F1919" s="30"/>
      <c r="G1919" s="30"/>
      <c r="H1919" s="30"/>
      <c r="I1919" s="30"/>
      <c r="J1919" s="30"/>
      <c r="K1919" s="30"/>
      <c r="L1919" s="30"/>
      <c r="M1919" s="30"/>
      <c r="N1919" s="30"/>
      <c r="O1919" s="30"/>
      <c r="P1919" s="30"/>
      <c r="Q1919" s="30"/>
      <c r="R1919" s="30"/>
      <c r="S1919" s="30"/>
      <c r="T1919" s="30"/>
      <c r="U1919" s="30"/>
      <c r="V1919" s="30"/>
      <c r="W1919" s="30"/>
      <c r="X1919" s="32"/>
    </row>
    <row r="1920" spans="1:24" x14ac:dyDescent="0.2">
      <c r="A1920" s="34"/>
      <c r="B1920" s="34"/>
      <c r="C1920" s="34"/>
      <c r="D1920" s="30"/>
      <c r="E1920" s="30"/>
      <c r="F1920" s="30"/>
      <c r="G1920" s="30"/>
      <c r="H1920" s="30"/>
      <c r="I1920" s="30"/>
      <c r="J1920" s="30"/>
      <c r="K1920" s="30"/>
      <c r="L1920" s="30"/>
      <c r="M1920" s="30"/>
      <c r="N1920" s="30"/>
      <c r="O1920" s="30"/>
      <c r="P1920" s="30"/>
      <c r="Q1920" s="30"/>
      <c r="R1920" s="30"/>
      <c r="S1920" s="30"/>
      <c r="T1920" s="30"/>
      <c r="U1920" s="30"/>
      <c r="V1920" s="30"/>
      <c r="W1920" s="30"/>
      <c r="X1920" s="32"/>
    </row>
    <row r="1921" spans="1:24" x14ac:dyDescent="0.2">
      <c r="A1921" s="34"/>
      <c r="B1921" s="34"/>
      <c r="C1921" s="34"/>
      <c r="D1921" s="30"/>
      <c r="E1921" s="30"/>
      <c r="F1921" s="30"/>
      <c r="G1921" s="30"/>
      <c r="H1921" s="30"/>
      <c r="I1921" s="30"/>
      <c r="J1921" s="30"/>
      <c r="K1921" s="30"/>
      <c r="L1921" s="30"/>
      <c r="M1921" s="30"/>
      <c r="N1921" s="30"/>
      <c r="O1921" s="30"/>
      <c r="P1921" s="30"/>
      <c r="Q1921" s="30"/>
      <c r="R1921" s="30"/>
      <c r="S1921" s="30"/>
      <c r="T1921" s="30"/>
      <c r="U1921" s="30"/>
      <c r="V1921" s="30"/>
      <c r="W1921" s="30"/>
      <c r="X1921" s="32"/>
    </row>
    <row r="1922" spans="1:24" x14ac:dyDescent="0.2">
      <c r="A1922" s="34"/>
      <c r="B1922" s="34"/>
      <c r="C1922" s="34"/>
      <c r="D1922" s="30"/>
      <c r="E1922" s="30"/>
      <c r="F1922" s="30"/>
      <c r="G1922" s="30"/>
      <c r="H1922" s="30"/>
      <c r="I1922" s="30"/>
      <c r="J1922" s="30"/>
      <c r="K1922" s="30"/>
      <c r="L1922" s="30"/>
      <c r="M1922" s="30"/>
      <c r="N1922" s="30"/>
      <c r="O1922" s="30"/>
      <c r="P1922" s="30"/>
      <c r="Q1922" s="30"/>
      <c r="R1922" s="30"/>
      <c r="S1922" s="30"/>
      <c r="T1922" s="30"/>
      <c r="U1922" s="30"/>
      <c r="V1922" s="30"/>
      <c r="W1922" s="30"/>
      <c r="X1922" s="32"/>
    </row>
    <row r="1923" spans="1:24" x14ac:dyDescent="0.2">
      <c r="A1923" s="34"/>
      <c r="B1923" s="34"/>
      <c r="C1923" s="34"/>
      <c r="D1923" s="30"/>
      <c r="E1923" s="30"/>
      <c r="F1923" s="30"/>
      <c r="G1923" s="30"/>
      <c r="H1923" s="30"/>
      <c r="I1923" s="30"/>
      <c r="J1923" s="30"/>
      <c r="K1923" s="30"/>
      <c r="L1923" s="30"/>
      <c r="M1923" s="30"/>
      <c r="N1923" s="30"/>
      <c r="O1923" s="30"/>
      <c r="P1923" s="30"/>
      <c r="Q1923" s="30"/>
      <c r="R1923" s="30"/>
      <c r="S1923" s="30"/>
      <c r="T1923" s="30"/>
      <c r="U1923" s="30"/>
      <c r="V1923" s="30"/>
      <c r="W1923" s="30"/>
      <c r="X1923" s="32"/>
    </row>
    <row r="1924" spans="1:24" x14ac:dyDescent="0.2">
      <c r="A1924" s="34"/>
      <c r="B1924" s="34"/>
      <c r="C1924" s="34"/>
      <c r="D1924" s="30"/>
      <c r="E1924" s="30"/>
      <c r="F1924" s="30"/>
      <c r="G1924" s="30"/>
      <c r="H1924" s="30"/>
      <c r="I1924" s="30"/>
      <c r="J1924" s="30"/>
      <c r="K1924" s="30"/>
      <c r="L1924" s="30"/>
      <c r="M1924" s="30"/>
      <c r="N1924" s="30"/>
      <c r="O1924" s="30"/>
      <c r="P1924" s="30"/>
      <c r="Q1924" s="30"/>
      <c r="R1924" s="30"/>
      <c r="S1924" s="30"/>
      <c r="T1924" s="30"/>
      <c r="U1924" s="30"/>
      <c r="V1924" s="30"/>
      <c r="W1924" s="30"/>
      <c r="X1924" s="32"/>
    </row>
    <row r="1925" spans="1:24" x14ac:dyDescent="0.2">
      <c r="A1925" s="34"/>
      <c r="B1925" s="34"/>
      <c r="C1925" s="34"/>
      <c r="D1925" s="30"/>
      <c r="E1925" s="30"/>
      <c r="F1925" s="30"/>
      <c r="G1925" s="30"/>
      <c r="H1925" s="30"/>
      <c r="I1925" s="30"/>
      <c r="J1925" s="30"/>
      <c r="K1925" s="30"/>
      <c r="L1925" s="30"/>
      <c r="M1925" s="30"/>
      <c r="N1925" s="30"/>
      <c r="O1925" s="30"/>
      <c r="P1925" s="30"/>
      <c r="Q1925" s="30"/>
      <c r="R1925" s="30"/>
      <c r="S1925" s="30"/>
      <c r="T1925" s="30"/>
      <c r="U1925" s="30"/>
      <c r="V1925" s="30"/>
      <c r="W1925" s="30"/>
      <c r="X1925" s="32"/>
    </row>
    <row r="1926" spans="1:24" x14ac:dyDescent="0.2">
      <c r="A1926" s="34"/>
      <c r="B1926" s="34"/>
      <c r="C1926" s="34"/>
      <c r="D1926" s="30"/>
      <c r="E1926" s="30"/>
      <c r="F1926" s="30"/>
      <c r="G1926" s="30"/>
      <c r="H1926" s="30"/>
      <c r="I1926" s="30"/>
      <c r="J1926" s="30"/>
      <c r="K1926" s="30"/>
      <c r="L1926" s="30"/>
      <c r="M1926" s="30"/>
      <c r="N1926" s="30"/>
      <c r="O1926" s="30"/>
      <c r="P1926" s="30"/>
      <c r="Q1926" s="30"/>
      <c r="R1926" s="30"/>
      <c r="S1926" s="30"/>
      <c r="T1926" s="30"/>
      <c r="U1926" s="30"/>
      <c r="V1926" s="30"/>
      <c r="W1926" s="30"/>
      <c r="X1926" s="32"/>
    </row>
    <row r="1927" spans="1:24" x14ac:dyDescent="0.2">
      <c r="A1927" s="34"/>
      <c r="B1927" s="34"/>
      <c r="C1927" s="34"/>
      <c r="D1927" s="30"/>
      <c r="E1927" s="30"/>
      <c r="F1927" s="30"/>
      <c r="G1927" s="30"/>
      <c r="H1927" s="30"/>
      <c r="I1927" s="30"/>
      <c r="J1927" s="30"/>
      <c r="K1927" s="30"/>
      <c r="L1927" s="30"/>
      <c r="M1927" s="30"/>
      <c r="N1927" s="30"/>
      <c r="O1927" s="30"/>
      <c r="P1927" s="30"/>
      <c r="Q1927" s="30"/>
      <c r="R1927" s="30"/>
      <c r="S1927" s="30"/>
      <c r="T1927" s="30"/>
      <c r="U1927" s="30"/>
      <c r="V1927" s="30"/>
      <c r="W1927" s="30"/>
      <c r="X1927" s="32"/>
    </row>
    <row r="1928" spans="1:24" x14ac:dyDescent="0.2">
      <c r="A1928" s="34"/>
      <c r="B1928" s="34"/>
      <c r="C1928" s="34"/>
      <c r="D1928" s="30"/>
      <c r="E1928" s="30"/>
      <c r="F1928" s="30"/>
      <c r="G1928" s="30"/>
      <c r="H1928" s="30"/>
      <c r="I1928" s="30"/>
      <c r="J1928" s="30"/>
      <c r="K1928" s="30"/>
      <c r="L1928" s="30"/>
      <c r="M1928" s="30"/>
      <c r="N1928" s="30"/>
      <c r="O1928" s="30"/>
      <c r="P1928" s="30"/>
      <c r="Q1928" s="30"/>
      <c r="R1928" s="30"/>
      <c r="S1928" s="30"/>
      <c r="T1928" s="30"/>
      <c r="U1928" s="30"/>
      <c r="V1928" s="30"/>
      <c r="W1928" s="30"/>
      <c r="X1928" s="32"/>
    </row>
    <row r="1929" spans="1:24" x14ac:dyDescent="0.2">
      <c r="A1929" s="34"/>
      <c r="B1929" s="34"/>
      <c r="C1929" s="34"/>
      <c r="D1929" s="30"/>
      <c r="E1929" s="30"/>
      <c r="F1929" s="30"/>
      <c r="G1929" s="30"/>
      <c r="H1929" s="30"/>
      <c r="I1929" s="30"/>
      <c r="J1929" s="30"/>
      <c r="K1929" s="30"/>
      <c r="L1929" s="30"/>
      <c r="M1929" s="30"/>
      <c r="N1929" s="30"/>
      <c r="O1929" s="30"/>
      <c r="P1929" s="30"/>
      <c r="Q1929" s="30"/>
      <c r="R1929" s="30"/>
      <c r="S1929" s="30"/>
      <c r="T1929" s="30"/>
      <c r="U1929" s="30"/>
      <c r="V1929" s="30"/>
      <c r="W1929" s="30"/>
      <c r="X1929" s="32"/>
    </row>
    <row r="1930" spans="1:24" x14ac:dyDescent="0.2">
      <c r="A1930" s="34"/>
      <c r="B1930" s="34"/>
      <c r="C1930" s="34"/>
      <c r="D1930" s="30"/>
      <c r="E1930" s="30"/>
      <c r="F1930" s="30"/>
      <c r="G1930" s="30"/>
      <c r="H1930" s="30"/>
      <c r="I1930" s="30"/>
      <c r="J1930" s="30"/>
      <c r="K1930" s="30"/>
      <c r="L1930" s="30"/>
      <c r="M1930" s="30"/>
      <c r="N1930" s="30"/>
      <c r="O1930" s="30"/>
      <c r="P1930" s="30"/>
      <c r="Q1930" s="30"/>
      <c r="R1930" s="30"/>
      <c r="S1930" s="30"/>
      <c r="T1930" s="30"/>
      <c r="U1930" s="30"/>
      <c r="V1930" s="30"/>
      <c r="W1930" s="30"/>
      <c r="X1930" s="32"/>
    </row>
    <row r="1931" spans="1:24" x14ac:dyDescent="0.2">
      <c r="A1931" s="34"/>
      <c r="B1931" s="34"/>
      <c r="C1931" s="34"/>
      <c r="D1931" s="30"/>
      <c r="E1931" s="30"/>
      <c r="F1931" s="30"/>
      <c r="G1931" s="30"/>
      <c r="H1931" s="30"/>
      <c r="I1931" s="30"/>
      <c r="J1931" s="30"/>
      <c r="K1931" s="30"/>
      <c r="L1931" s="30"/>
      <c r="M1931" s="30"/>
      <c r="N1931" s="30"/>
      <c r="O1931" s="30"/>
      <c r="P1931" s="30"/>
      <c r="Q1931" s="30"/>
      <c r="R1931" s="30"/>
      <c r="S1931" s="30"/>
      <c r="T1931" s="30"/>
      <c r="U1931" s="30"/>
      <c r="V1931" s="30"/>
      <c r="W1931" s="30"/>
      <c r="X1931" s="32"/>
    </row>
    <row r="1932" spans="1:24" x14ac:dyDescent="0.2">
      <c r="A1932" s="34"/>
      <c r="B1932" s="34"/>
      <c r="C1932" s="34"/>
      <c r="D1932" s="30"/>
      <c r="E1932" s="30"/>
      <c r="F1932" s="30"/>
      <c r="G1932" s="30"/>
      <c r="H1932" s="30"/>
      <c r="I1932" s="30"/>
      <c r="J1932" s="30"/>
      <c r="K1932" s="30"/>
      <c r="L1932" s="30"/>
      <c r="M1932" s="30"/>
      <c r="N1932" s="30"/>
      <c r="O1932" s="30"/>
      <c r="P1932" s="30"/>
      <c r="Q1932" s="30"/>
      <c r="R1932" s="30"/>
      <c r="S1932" s="30"/>
      <c r="T1932" s="30"/>
      <c r="U1932" s="30"/>
      <c r="V1932" s="30"/>
      <c r="W1932" s="30"/>
      <c r="X1932" s="32"/>
    </row>
    <row r="1933" spans="1:24" x14ac:dyDescent="0.2">
      <c r="A1933" s="34"/>
      <c r="B1933" s="34"/>
      <c r="C1933" s="34"/>
      <c r="D1933" s="30"/>
      <c r="E1933" s="30"/>
      <c r="F1933" s="30"/>
      <c r="G1933" s="30"/>
      <c r="H1933" s="30"/>
      <c r="I1933" s="30"/>
      <c r="J1933" s="30"/>
      <c r="K1933" s="30"/>
      <c r="L1933" s="30"/>
      <c r="M1933" s="30"/>
      <c r="N1933" s="30"/>
      <c r="O1933" s="30"/>
      <c r="P1933" s="30"/>
      <c r="Q1933" s="30"/>
      <c r="R1933" s="30"/>
      <c r="S1933" s="30"/>
      <c r="T1933" s="30"/>
      <c r="U1933" s="30"/>
      <c r="V1933" s="30"/>
      <c r="W1933" s="30"/>
      <c r="X1933" s="32"/>
    </row>
    <row r="1934" spans="1:24" x14ac:dyDescent="0.2">
      <c r="A1934" s="34"/>
      <c r="B1934" s="34"/>
      <c r="C1934" s="34"/>
      <c r="D1934" s="30"/>
      <c r="E1934" s="30"/>
      <c r="F1934" s="30"/>
      <c r="G1934" s="30"/>
      <c r="H1934" s="30"/>
      <c r="I1934" s="30"/>
      <c r="J1934" s="30"/>
      <c r="K1934" s="30"/>
      <c r="L1934" s="30"/>
      <c r="M1934" s="30"/>
      <c r="N1934" s="30"/>
      <c r="O1934" s="30"/>
      <c r="P1934" s="30"/>
      <c r="Q1934" s="30"/>
      <c r="R1934" s="30"/>
      <c r="S1934" s="30"/>
      <c r="T1934" s="30"/>
      <c r="U1934" s="30"/>
      <c r="V1934" s="30"/>
      <c r="W1934" s="30"/>
      <c r="X1934" s="32"/>
    </row>
    <row r="1935" spans="1:24" x14ac:dyDescent="0.2">
      <c r="A1935" s="34"/>
      <c r="B1935" s="34"/>
      <c r="C1935" s="34"/>
      <c r="D1935" s="30"/>
      <c r="E1935" s="30"/>
      <c r="F1935" s="30"/>
      <c r="G1935" s="30"/>
      <c r="H1935" s="30"/>
      <c r="I1935" s="30"/>
      <c r="J1935" s="30"/>
      <c r="K1935" s="30"/>
      <c r="L1935" s="30"/>
      <c r="M1935" s="30"/>
      <c r="N1935" s="30"/>
      <c r="O1935" s="30"/>
      <c r="P1935" s="30"/>
      <c r="Q1935" s="30"/>
      <c r="R1935" s="30"/>
      <c r="S1935" s="30"/>
      <c r="T1935" s="30"/>
      <c r="U1935" s="30"/>
      <c r="V1935" s="30"/>
      <c r="W1935" s="30"/>
      <c r="X1935" s="32"/>
    </row>
    <row r="1936" spans="1:24" x14ac:dyDescent="0.2">
      <c r="A1936" s="34"/>
      <c r="B1936" s="34"/>
      <c r="C1936" s="34"/>
      <c r="D1936" s="30"/>
      <c r="E1936" s="30"/>
      <c r="F1936" s="30"/>
      <c r="G1936" s="30"/>
      <c r="H1936" s="30"/>
      <c r="I1936" s="30"/>
      <c r="J1936" s="30"/>
      <c r="K1936" s="30"/>
      <c r="L1936" s="30"/>
      <c r="M1936" s="30"/>
      <c r="N1936" s="30"/>
      <c r="O1936" s="30"/>
      <c r="P1936" s="30"/>
      <c r="Q1936" s="30"/>
      <c r="R1936" s="30"/>
      <c r="S1936" s="30"/>
      <c r="T1936" s="30"/>
      <c r="U1936" s="30"/>
      <c r="V1936" s="30"/>
      <c r="W1936" s="30"/>
      <c r="X1936" s="32"/>
    </row>
    <row r="1937" spans="1:24" x14ac:dyDescent="0.2">
      <c r="A1937" s="34"/>
      <c r="B1937" s="34"/>
      <c r="C1937" s="34"/>
      <c r="D1937" s="30"/>
      <c r="E1937" s="30"/>
      <c r="F1937" s="30"/>
      <c r="G1937" s="30"/>
      <c r="H1937" s="30"/>
      <c r="I1937" s="30"/>
      <c r="J1937" s="30"/>
      <c r="K1937" s="30"/>
      <c r="L1937" s="30"/>
      <c r="M1937" s="30"/>
      <c r="N1937" s="30"/>
      <c r="O1937" s="30"/>
      <c r="P1937" s="30"/>
      <c r="Q1937" s="30"/>
      <c r="R1937" s="30"/>
      <c r="S1937" s="30"/>
      <c r="T1937" s="30"/>
      <c r="U1937" s="30"/>
      <c r="V1937" s="30"/>
      <c r="W1937" s="30"/>
      <c r="X1937" s="32"/>
    </row>
    <row r="1938" spans="1:24" x14ac:dyDescent="0.2">
      <c r="A1938" s="34"/>
      <c r="B1938" s="34"/>
      <c r="C1938" s="34"/>
      <c r="D1938" s="30"/>
      <c r="E1938" s="30"/>
      <c r="F1938" s="30"/>
      <c r="G1938" s="30"/>
      <c r="H1938" s="30"/>
      <c r="I1938" s="30"/>
      <c r="J1938" s="30"/>
      <c r="K1938" s="30"/>
      <c r="L1938" s="30"/>
      <c r="M1938" s="30"/>
      <c r="N1938" s="30"/>
      <c r="O1938" s="30"/>
      <c r="P1938" s="30"/>
      <c r="Q1938" s="30"/>
      <c r="R1938" s="30"/>
      <c r="S1938" s="30"/>
      <c r="T1938" s="30"/>
      <c r="U1938" s="30"/>
      <c r="V1938" s="30"/>
      <c r="W1938" s="30"/>
      <c r="X1938" s="32"/>
    </row>
    <row r="1939" spans="1:24" x14ac:dyDescent="0.2">
      <c r="A1939" s="34"/>
      <c r="B1939" s="34"/>
      <c r="C1939" s="34"/>
      <c r="D1939" s="30"/>
      <c r="E1939" s="30"/>
      <c r="F1939" s="30"/>
      <c r="G1939" s="30"/>
      <c r="H1939" s="30"/>
      <c r="I1939" s="30"/>
      <c r="J1939" s="30"/>
      <c r="K1939" s="30"/>
      <c r="L1939" s="30"/>
      <c r="M1939" s="30"/>
      <c r="N1939" s="30"/>
      <c r="O1939" s="30"/>
      <c r="P1939" s="30"/>
      <c r="Q1939" s="30"/>
      <c r="R1939" s="30"/>
      <c r="S1939" s="30"/>
      <c r="T1939" s="30"/>
      <c r="U1939" s="30"/>
      <c r="V1939" s="30"/>
      <c r="W1939" s="30"/>
      <c r="X1939" s="32"/>
    </row>
    <row r="1940" spans="1:24" x14ac:dyDescent="0.2">
      <c r="A1940" s="34"/>
      <c r="B1940" s="34"/>
      <c r="C1940" s="34"/>
      <c r="D1940" s="30"/>
      <c r="E1940" s="30"/>
      <c r="F1940" s="30"/>
      <c r="G1940" s="30"/>
      <c r="H1940" s="30"/>
      <c r="I1940" s="30"/>
      <c r="J1940" s="30"/>
      <c r="K1940" s="30"/>
      <c r="L1940" s="30"/>
      <c r="M1940" s="30"/>
      <c r="N1940" s="30"/>
      <c r="O1940" s="30"/>
      <c r="P1940" s="30"/>
      <c r="Q1940" s="30"/>
      <c r="R1940" s="30"/>
      <c r="S1940" s="30"/>
      <c r="T1940" s="30"/>
      <c r="U1940" s="30"/>
      <c r="V1940" s="30"/>
      <c r="W1940" s="30"/>
      <c r="X1940" s="32"/>
    </row>
    <row r="1941" spans="1:24" x14ac:dyDescent="0.2">
      <c r="A1941" s="34"/>
      <c r="B1941" s="34"/>
      <c r="C1941" s="34"/>
      <c r="D1941" s="30"/>
      <c r="E1941" s="30"/>
      <c r="F1941" s="30"/>
      <c r="G1941" s="30"/>
      <c r="H1941" s="30"/>
      <c r="I1941" s="30"/>
      <c r="J1941" s="30"/>
      <c r="K1941" s="30"/>
      <c r="L1941" s="30"/>
      <c r="M1941" s="30"/>
      <c r="N1941" s="30"/>
      <c r="O1941" s="30"/>
      <c r="P1941" s="30"/>
      <c r="Q1941" s="30"/>
      <c r="R1941" s="30"/>
      <c r="S1941" s="30"/>
      <c r="T1941" s="30"/>
      <c r="U1941" s="30"/>
      <c r="V1941" s="30"/>
      <c r="W1941" s="30"/>
      <c r="X1941" s="32"/>
    </row>
    <row r="1942" spans="1:24" x14ac:dyDescent="0.2">
      <c r="A1942" s="34"/>
      <c r="B1942" s="34"/>
      <c r="C1942" s="34"/>
      <c r="D1942" s="30"/>
      <c r="E1942" s="30"/>
      <c r="F1942" s="30"/>
      <c r="G1942" s="30"/>
      <c r="H1942" s="30"/>
      <c r="I1942" s="30"/>
      <c r="J1942" s="30"/>
      <c r="K1942" s="30"/>
      <c r="L1942" s="30"/>
      <c r="M1942" s="30"/>
      <c r="N1942" s="30"/>
      <c r="O1942" s="30"/>
      <c r="P1942" s="30"/>
      <c r="Q1942" s="30"/>
      <c r="R1942" s="30"/>
      <c r="S1942" s="30"/>
      <c r="T1942" s="30"/>
      <c r="U1942" s="30"/>
      <c r="V1942" s="30"/>
      <c r="W1942" s="30"/>
      <c r="X1942" s="32"/>
    </row>
    <row r="1943" spans="1:24" x14ac:dyDescent="0.2">
      <c r="A1943" s="34"/>
      <c r="B1943" s="34"/>
      <c r="C1943" s="34"/>
      <c r="D1943" s="30"/>
      <c r="E1943" s="30"/>
      <c r="F1943" s="30"/>
      <c r="G1943" s="30"/>
      <c r="H1943" s="30"/>
      <c r="I1943" s="30"/>
      <c r="J1943" s="30"/>
      <c r="K1943" s="30"/>
      <c r="L1943" s="30"/>
      <c r="M1943" s="30"/>
      <c r="N1943" s="30"/>
      <c r="O1943" s="30"/>
      <c r="P1943" s="30"/>
      <c r="Q1943" s="30"/>
      <c r="R1943" s="30"/>
      <c r="S1943" s="30"/>
      <c r="T1943" s="30"/>
      <c r="U1943" s="30"/>
      <c r="V1943" s="30"/>
      <c r="W1943" s="30"/>
      <c r="X1943" s="32"/>
    </row>
    <row r="1944" spans="1:24" x14ac:dyDescent="0.2">
      <c r="A1944" s="34"/>
      <c r="B1944" s="34"/>
      <c r="C1944" s="34"/>
      <c r="D1944" s="30"/>
      <c r="E1944" s="30"/>
      <c r="F1944" s="30"/>
      <c r="G1944" s="30"/>
      <c r="H1944" s="30"/>
      <c r="I1944" s="30"/>
      <c r="J1944" s="30"/>
      <c r="K1944" s="30"/>
      <c r="L1944" s="30"/>
      <c r="M1944" s="30"/>
      <c r="N1944" s="30"/>
      <c r="O1944" s="30"/>
      <c r="P1944" s="30"/>
      <c r="Q1944" s="30"/>
      <c r="R1944" s="30"/>
      <c r="S1944" s="30"/>
      <c r="T1944" s="30"/>
      <c r="U1944" s="30"/>
      <c r="V1944" s="30"/>
      <c r="W1944" s="30"/>
      <c r="X1944" s="32"/>
    </row>
    <row r="1945" spans="1:24" x14ac:dyDescent="0.2">
      <c r="A1945" s="34"/>
      <c r="B1945" s="34"/>
      <c r="C1945" s="34"/>
      <c r="D1945" s="30"/>
      <c r="E1945" s="30"/>
      <c r="F1945" s="30"/>
      <c r="G1945" s="30"/>
      <c r="H1945" s="30"/>
      <c r="I1945" s="30"/>
      <c r="J1945" s="30"/>
      <c r="K1945" s="30"/>
      <c r="L1945" s="30"/>
      <c r="M1945" s="30"/>
      <c r="N1945" s="30"/>
      <c r="O1945" s="30"/>
      <c r="P1945" s="30"/>
      <c r="Q1945" s="30"/>
      <c r="R1945" s="30"/>
      <c r="S1945" s="30"/>
      <c r="T1945" s="30"/>
      <c r="U1945" s="30"/>
      <c r="V1945" s="30"/>
      <c r="W1945" s="30"/>
      <c r="X1945" s="32"/>
    </row>
    <row r="1946" spans="1:24" x14ac:dyDescent="0.2">
      <c r="A1946" s="34"/>
      <c r="B1946" s="34"/>
      <c r="C1946" s="34"/>
      <c r="D1946" s="30"/>
      <c r="E1946" s="30"/>
      <c r="F1946" s="30"/>
      <c r="G1946" s="30"/>
      <c r="H1946" s="30"/>
      <c r="I1946" s="30"/>
      <c r="J1946" s="30"/>
      <c r="K1946" s="30"/>
      <c r="L1946" s="30"/>
      <c r="M1946" s="30"/>
      <c r="N1946" s="30"/>
      <c r="O1946" s="30"/>
      <c r="P1946" s="30"/>
      <c r="Q1946" s="30"/>
      <c r="R1946" s="30"/>
      <c r="S1946" s="30"/>
      <c r="T1946" s="30"/>
      <c r="U1946" s="30"/>
      <c r="V1946" s="30"/>
      <c r="W1946" s="30"/>
      <c r="X1946" s="32"/>
    </row>
    <row r="1947" spans="1:24" x14ac:dyDescent="0.2">
      <c r="A1947" s="34"/>
      <c r="B1947" s="34"/>
      <c r="C1947" s="34"/>
      <c r="D1947" s="30"/>
      <c r="E1947" s="30"/>
      <c r="F1947" s="30"/>
      <c r="G1947" s="30"/>
      <c r="H1947" s="30"/>
      <c r="I1947" s="30"/>
      <c r="J1947" s="30"/>
      <c r="K1947" s="30"/>
      <c r="L1947" s="30"/>
      <c r="M1947" s="30"/>
      <c r="N1947" s="30"/>
      <c r="O1947" s="30"/>
      <c r="P1947" s="30"/>
      <c r="Q1947" s="30"/>
      <c r="R1947" s="30"/>
      <c r="S1947" s="30"/>
      <c r="T1947" s="30"/>
      <c r="U1947" s="30"/>
      <c r="V1947" s="30"/>
      <c r="W1947" s="30"/>
      <c r="X1947" s="32"/>
    </row>
    <row r="1948" spans="1:24" x14ac:dyDescent="0.2">
      <c r="A1948" s="34"/>
      <c r="B1948" s="34"/>
      <c r="C1948" s="34"/>
      <c r="D1948" s="30"/>
      <c r="E1948" s="30"/>
      <c r="F1948" s="30"/>
      <c r="G1948" s="30"/>
      <c r="H1948" s="30"/>
      <c r="I1948" s="30"/>
      <c r="J1948" s="30"/>
      <c r="K1948" s="30"/>
      <c r="L1948" s="30"/>
      <c r="M1948" s="30"/>
      <c r="N1948" s="30"/>
      <c r="O1948" s="30"/>
      <c r="P1948" s="30"/>
      <c r="Q1948" s="30"/>
      <c r="R1948" s="30"/>
      <c r="S1948" s="30"/>
      <c r="T1948" s="30"/>
      <c r="U1948" s="30"/>
      <c r="V1948" s="30"/>
      <c r="W1948" s="30"/>
      <c r="X1948" s="32"/>
    </row>
    <row r="1949" spans="1:24" x14ac:dyDescent="0.2">
      <c r="A1949" s="34"/>
      <c r="B1949" s="34"/>
      <c r="C1949" s="34"/>
      <c r="D1949" s="30"/>
      <c r="E1949" s="30"/>
      <c r="F1949" s="30"/>
      <c r="G1949" s="30"/>
      <c r="H1949" s="30"/>
      <c r="I1949" s="30"/>
      <c r="J1949" s="30"/>
      <c r="K1949" s="30"/>
      <c r="L1949" s="30"/>
      <c r="M1949" s="30"/>
      <c r="N1949" s="30"/>
      <c r="O1949" s="30"/>
      <c r="P1949" s="30"/>
      <c r="Q1949" s="30"/>
      <c r="R1949" s="30"/>
      <c r="S1949" s="30"/>
      <c r="T1949" s="30"/>
      <c r="U1949" s="30"/>
      <c r="V1949" s="30"/>
      <c r="W1949" s="30"/>
      <c r="X1949" s="32"/>
    </row>
    <row r="1950" spans="1:24" x14ac:dyDescent="0.2">
      <c r="A1950" s="34"/>
      <c r="B1950" s="34"/>
      <c r="C1950" s="34"/>
      <c r="D1950" s="30"/>
      <c r="E1950" s="30"/>
      <c r="F1950" s="30"/>
      <c r="G1950" s="30"/>
      <c r="H1950" s="30"/>
      <c r="I1950" s="30"/>
      <c r="J1950" s="30"/>
      <c r="K1950" s="30"/>
      <c r="L1950" s="30"/>
      <c r="M1950" s="30"/>
      <c r="N1950" s="30"/>
      <c r="O1950" s="30"/>
      <c r="P1950" s="30"/>
      <c r="Q1950" s="30"/>
      <c r="R1950" s="30"/>
      <c r="S1950" s="30"/>
      <c r="T1950" s="30"/>
      <c r="U1950" s="30"/>
      <c r="V1950" s="30"/>
      <c r="W1950" s="30"/>
      <c r="X1950" s="32"/>
    </row>
    <row r="1951" spans="1:24" x14ac:dyDescent="0.2">
      <c r="A1951" s="34"/>
      <c r="B1951" s="34"/>
      <c r="C1951" s="34"/>
      <c r="D1951" s="30"/>
      <c r="E1951" s="30"/>
      <c r="F1951" s="30"/>
      <c r="G1951" s="30"/>
      <c r="H1951" s="30"/>
      <c r="I1951" s="30"/>
      <c r="J1951" s="30"/>
      <c r="K1951" s="30"/>
      <c r="L1951" s="30"/>
      <c r="M1951" s="30"/>
      <c r="N1951" s="30"/>
      <c r="O1951" s="30"/>
      <c r="P1951" s="30"/>
      <c r="Q1951" s="30"/>
      <c r="R1951" s="30"/>
      <c r="S1951" s="30"/>
      <c r="T1951" s="30"/>
      <c r="U1951" s="30"/>
      <c r="V1951" s="30"/>
      <c r="W1951" s="30"/>
      <c r="X1951" s="32"/>
    </row>
    <row r="1952" spans="1:24" x14ac:dyDescent="0.2">
      <c r="A1952" s="34"/>
      <c r="B1952" s="34"/>
      <c r="C1952" s="34"/>
      <c r="D1952" s="30"/>
      <c r="E1952" s="30"/>
      <c r="F1952" s="30"/>
      <c r="G1952" s="30"/>
      <c r="H1952" s="30"/>
      <c r="I1952" s="30"/>
      <c r="J1952" s="30"/>
      <c r="K1952" s="30"/>
      <c r="L1952" s="30"/>
      <c r="M1952" s="30"/>
      <c r="N1952" s="30"/>
      <c r="O1952" s="30"/>
      <c r="P1952" s="30"/>
      <c r="Q1952" s="30"/>
      <c r="R1952" s="30"/>
      <c r="S1952" s="30"/>
      <c r="T1952" s="30"/>
      <c r="U1952" s="30"/>
      <c r="V1952" s="30"/>
      <c r="W1952" s="30"/>
      <c r="X1952" s="32"/>
    </row>
    <row r="1953" spans="1:24" x14ac:dyDescent="0.2">
      <c r="A1953" s="34"/>
      <c r="B1953" s="34"/>
      <c r="C1953" s="34"/>
      <c r="D1953" s="30"/>
      <c r="E1953" s="30"/>
      <c r="F1953" s="30"/>
      <c r="G1953" s="30"/>
      <c r="H1953" s="30"/>
      <c r="I1953" s="30"/>
      <c r="J1953" s="30"/>
      <c r="K1953" s="30"/>
      <c r="L1953" s="30"/>
      <c r="M1953" s="30"/>
      <c r="N1953" s="30"/>
      <c r="O1953" s="30"/>
      <c r="P1953" s="30"/>
      <c r="Q1953" s="30"/>
      <c r="R1953" s="30"/>
      <c r="S1953" s="30"/>
      <c r="T1953" s="30"/>
      <c r="U1953" s="30"/>
      <c r="V1953" s="30"/>
      <c r="W1953" s="30"/>
      <c r="X1953" s="32"/>
    </row>
    <row r="1954" spans="1:24" x14ac:dyDescent="0.2">
      <c r="A1954" s="34"/>
      <c r="B1954" s="34"/>
      <c r="C1954" s="34"/>
      <c r="D1954" s="30"/>
      <c r="E1954" s="30"/>
      <c r="F1954" s="30"/>
      <c r="G1954" s="30"/>
      <c r="H1954" s="30"/>
      <c r="I1954" s="30"/>
      <c r="J1954" s="30"/>
      <c r="K1954" s="30"/>
      <c r="L1954" s="30"/>
      <c r="M1954" s="30"/>
      <c r="N1954" s="30"/>
      <c r="O1954" s="30"/>
      <c r="P1954" s="30"/>
      <c r="Q1954" s="30"/>
      <c r="R1954" s="30"/>
      <c r="S1954" s="30"/>
      <c r="T1954" s="30"/>
      <c r="U1954" s="30"/>
      <c r="V1954" s="30"/>
      <c r="W1954" s="30"/>
      <c r="X1954" s="32"/>
    </row>
    <row r="1955" spans="1:24" x14ac:dyDescent="0.2">
      <c r="A1955" s="34"/>
      <c r="B1955" s="34"/>
      <c r="C1955" s="34"/>
      <c r="D1955" s="30"/>
      <c r="E1955" s="30"/>
      <c r="F1955" s="30"/>
      <c r="G1955" s="30"/>
      <c r="H1955" s="30"/>
      <c r="I1955" s="30"/>
      <c r="J1955" s="30"/>
      <c r="K1955" s="30"/>
      <c r="L1955" s="30"/>
      <c r="M1955" s="30"/>
      <c r="N1955" s="30"/>
      <c r="O1955" s="30"/>
      <c r="P1955" s="30"/>
      <c r="Q1955" s="30"/>
      <c r="R1955" s="30"/>
      <c r="S1955" s="30"/>
      <c r="T1955" s="30"/>
      <c r="U1955" s="30"/>
      <c r="V1955" s="30"/>
      <c r="W1955" s="30"/>
      <c r="X1955" s="32"/>
    </row>
    <row r="1956" spans="1:24" x14ac:dyDescent="0.2">
      <c r="A1956" s="34"/>
      <c r="B1956" s="34"/>
      <c r="C1956" s="34"/>
      <c r="D1956" s="30"/>
      <c r="E1956" s="30"/>
      <c r="F1956" s="30"/>
      <c r="G1956" s="30"/>
      <c r="H1956" s="30"/>
      <c r="I1956" s="30"/>
      <c r="J1956" s="30"/>
      <c r="K1956" s="30"/>
      <c r="L1956" s="30"/>
      <c r="M1956" s="30"/>
      <c r="N1956" s="30"/>
      <c r="O1956" s="30"/>
      <c r="P1956" s="30"/>
      <c r="Q1956" s="30"/>
      <c r="R1956" s="30"/>
      <c r="S1956" s="30"/>
      <c r="T1956" s="30"/>
      <c r="U1956" s="30"/>
      <c r="V1956" s="30"/>
      <c r="W1956" s="30"/>
      <c r="X1956" s="32"/>
    </row>
    <row r="1957" spans="1:24" x14ac:dyDescent="0.2">
      <c r="A1957" s="34"/>
      <c r="B1957" s="34"/>
      <c r="C1957" s="34"/>
      <c r="D1957" s="30"/>
      <c r="E1957" s="30"/>
      <c r="F1957" s="30"/>
      <c r="G1957" s="30"/>
      <c r="H1957" s="30"/>
      <c r="I1957" s="30"/>
      <c r="J1957" s="30"/>
      <c r="K1957" s="30"/>
      <c r="L1957" s="30"/>
      <c r="M1957" s="30"/>
      <c r="N1957" s="30"/>
      <c r="O1957" s="30"/>
      <c r="P1957" s="30"/>
      <c r="Q1957" s="30"/>
      <c r="R1957" s="30"/>
      <c r="S1957" s="30"/>
      <c r="T1957" s="30"/>
      <c r="U1957" s="30"/>
      <c r="V1957" s="30"/>
      <c r="W1957" s="30"/>
      <c r="X1957" s="32"/>
    </row>
    <row r="1958" spans="1:24" x14ac:dyDescent="0.2">
      <c r="A1958" s="34"/>
      <c r="B1958" s="34"/>
      <c r="C1958" s="34"/>
      <c r="D1958" s="30"/>
      <c r="E1958" s="30"/>
      <c r="F1958" s="30"/>
      <c r="G1958" s="30"/>
      <c r="H1958" s="30"/>
      <c r="I1958" s="30"/>
      <c r="J1958" s="30"/>
      <c r="K1958" s="30"/>
      <c r="L1958" s="30"/>
      <c r="M1958" s="30"/>
      <c r="N1958" s="30"/>
      <c r="O1958" s="30"/>
      <c r="P1958" s="30"/>
      <c r="Q1958" s="30"/>
      <c r="R1958" s="30"/>
      <c r="S1958" s="30"/>
      <c r="T1958" s="30"/>
      <c r="U1958" s="30"/>
      <c r="V1958" s="30"/>
      <c r="W1958" s="30"/>
      <c r="X1958" s="32"/>
    </row>
    <row r="1959" spans="1:24" x14ac:dyDescent="0.2">
      <c r="A1959" s="34"/>
      <c r="B1959" s="34"/>
      <c r="C1959" s="34"/>
      <c r="D1959" s="30"/>
      <c r="E1959" s="30"/>
      <c r="F1959" s="30"/>
      <c r="G1959" s="30"/>
      <c r="H1959" s="30"/>
      <c r="I1959" s="30"/>
      <c r="J1959" s="30"/>
      <c r="K1959" s="30"/>
      <c r="L1959" s="30"/>
      <c r="M1959" s="30"/>
      <c r="N1959" s="30"/>
      <c r="O1959" s="30"/>
      <c r="P1959" s="30"/>
      <c r="Q1959" s="30"/>
      <c r="R1959" s="30"/>
      <c r="S1959" s="30"/>
      <c r="T1959" s="30"/>
      <c r="U1959" s="30"/>
      <c r="V1959" s="30"/>
      <c r="W1959" s="30"/>
      <c r="X1959" s="32"/>
    </row>
    <row r="1960" spans="1:24" x14ac:dyDescent="0.2">
      <c r="A1960" s="34"/>
      <c r="B1960" s="34"/>
      <c r="C1960" s="34"/>
      <c r="D1960" s="30"/>
      <c r="E1960" s="30"/>
      <c r="F1960" s="30"/>
      <c r="G1960" s="30"/>
      <c r="H1960" s="30"/>
      <c r="I1960" s="30"/>
      <c r="J1960" s="30"/>
      <c r="K1960" s="30"/>
      <c r="L1960" s="30"/>
      <c r="M1960" s="30"/>
      <c r="N1960" s="30"/>
      <c r="O1960" s="30"/>
      <c r="P1960" s="30"/>
      <c r="Q1960" s="30"/>
      <c r="R1960" s="30"/>
      <c r="S1960" s="30"/>
      <c r="T1960" s="30"/>
      <c r="U1960" s="30"/>
      <c r="V1960" s="30"/>
      <c r="W1960" s="30"/>
      <c r="X1960" s="32"/>
    </row>
    <row r="1961" spans="1:24" x14ac:dyDescent="0.2">
      <c r="A1961" s="34"/>
      <c r="B1961" s="34"/>
      <c r="C1961" s="34"/>
      <c r="D1961" s="30"/>
      <c r="E1961" s="30"/>
      <c r="F1961" s="30"/>
      <c r="G1961" s="30"/>
      <c r="H1961" s="30"/>
      <c r="I1961" s="30"/>
      <c r="J1961" s="30"/>
      <c r="K1961" s="30"/>
      <c r="L1961" s="30"/>
      <c r="M1961" s="30"/>
      <c r="N1961" s="30"/>
      <c r="O1961" s="30"/>
      <c r="P1961" s="30"/>
      <c r="Q1961" s="30"/>
      <c r="R1961" s="30"/>
      <c r="S1961" s="30"/>
      <c r="T1961" s="30"/>
      <c r="U1961" s="30"/>
      <c r="V1961" s="30"/>
      <c r="W1961" s="30"/>
      <c r="X1961" s="32"/>
    </row>
    <row r="1962" spans="1:24" x14ac:dyDescent="0.2">
      <c r="A1962" s="34"/>
      <c r="B1962" s="34"/>
      <c r="C1962" s="34"/>
      <c r="D1962" s="30"/>
      <c r="E1962" s="30"/>
      <c r="F1962" s="30"/>
      <c r="G1962" s="30"/>
      <c r="H1962" s="30"/>
      <c r="I1962" s="30"/>
      <c r="J1962" s="30"/>
      <c r="K1962" s="30"/>
      <c r="L1962" s="30"/>
      <c r="M1962" s="30"/>
      <c r="N1962" s="30"/>
      <c r="O1962" s="30"/>
      <c r="P1962" s="30"/>
      <c r="Q1962" s="30"/>
      <c r="R1962" s="30"/>
      <c r="S1962" s="30"/>
      <c r="T1962" s="30"/>
      <c r="U1962" s="30"/>
      <c r="V1962" s="30"/>
      <c r="W1962" s="30"/>
      <c r="X1962" s="32"/>
    </row>
    <row r="1963" spans="1:24" x14ac:dyDescent="0.2">
      <c r="A1963" s="34"/>
      <c r="B1963" s="34"/>
      <c r="C1963" s="34"/>
      <c r="D1963" s="30"/>
      <c r="E1963" s="30"/>
      <c r="F1963" s="30"/>
      <c r="G1963" s="30"/>
      <c r="H1963" s="30"/>
      <c r="I1963" s="30"/>
      <c r="J1963" s="30"/>
      <c r="K1963" s="30"/>
      <c r="L1963" s="30"/>
      <c r="M1963" s="30"/>
      <c r="N1963" s="30"/>
      <c r="O1963" s="30"/>
      <c r="P1963" s="30"/>
      <c r="Q1963" s="30"/>
      <c r="R1963" s="30"/>
      <c r="S1963" s="30"/>
      <c r="T1963" s="30"/>
      <c r="U1963" s="30"/>
      <c r="V1963" s="30"/>
      <c r="W1963" s="30"/>
      <c r="X1963" s="32"/>
    </row>
    <row r="1964" spans="1:24" x14ac:dyDescent="0.2">
      <c r="A1964" s="34"/>
      <c r="B1964" s="34"/>
      <c r="C1964" s="34"/>
      <c r="D1964" s="30"/>
      <c r="E1964" s="30"/>
      <c r="F1964" s="30"/>
      <c r="G1964" s="30"/>
      <c r="H1964" s="30"/>
      <c r="I1964" s="30"/>
      <c r="J1964" s="30"/>
      <c r="K1964" s="30"/>
      <c r="L1964" s="30"/>
      <c r="M1964" s="30"/>
      <c r="N1964" s="30"/>
      <c r="O1964" s="30"/>
      <c r="P1964" s="30"/>
      <c r="Q1964" s="30"/>
      <c r="R1964" s="30"/>
      <c r="S1964" s="30"/>
      <c r="T1964" s="30"/>
      <c r="U1964" s="30"/>
      <c r="V1964" s="30"/>
      <c r="W1964" s="30"/>
      <c r="X1964" s="32"/>
    </row>
    <row r="1965" spans="1:24" x14ac:dyDescent="0.2">
      <c r="A1965" s="34"/>
      <c r="B1965" s="34"/>
      <c r="C1965" s="34"/>
      <c r="D1965" s="30"/>
      <c r="E1965" s="30"/>
      <c r="F1965" s="30"/>
      <c r="G1965" s="30"/>
      <c r="H1965" s="30"/>
      <c r="I1965" s="30"/>
      <c r="J1965" s="30"/>
      <c r="K1965" s="30"/>
      <c r="L1965" s="30"/>
      <c r="M1965" s="30"/>
      <c r="N1965" s="30"/>
      <c r="O1965" s="30"/>
      <c r="P1965" s="30"/>
      <c r="Q1965" s="30"/>
      <c r="R1965" s="30"/>
      <c r="S1965" s="30"/>
      <c r="T1965" s="30"/>
      <c r="U1965" s="30"/>
      <c r="V1965" s="30"/>
      <c r="W1965" s="30"/>
      <c r="X1965" s="32"/>
    </row>
    <row r="1966" spans="1:24" x14ac:dyDescent="0.2">
      <c r="A1966" s="34"/>
      <c r="B1966" s="34"/>
      <c r="C1966" s="34"/>
      <c r="D1966" s="30"/>
      <c r="E1966" s="30"/>
      <c r="F1966" s="30"/>
      <c r="G1966" s="30"/>
      <c r="H1966" s="30"/>
      <c r="I1966" s="30"/>
      <c r="J1966" s="30"/>
      <c r="K1966" s="30"/>
      <c r="L1966" s="30"/>
      <c r="M1966" s="30"/>
      <c r="N1966" s="30"/>
      <c r="O1966" s="30"/>
      <c r="P1966" s="30"/>
      <c r="Q1966" s="30"/>
      <c r="R1966" s="30"/>
      <c r="S1966" s="30"/>
      <c r="T1966" s="30"/>
      <c r="U1966" s="30"/>
      <c r="V1966" s="30"/>
      <c r="W1966" s="30"/>
      <c r="X1966" s="32"/>
    </row>
    <row r="1967" spans="1:24" x14ac:dyDescent="0.2">
      <c r="A1967" s="34"/>
      <c r="B1967" s="34"/>
      <c r="C1967" s="34"/>
      <c r="D1967" s="30"/>
      <c r="E1967" s="30"/>
      <c r="F1967" s="30"/>
      <c r="G1967" s="30"/>
      <c r="H1967" s="30"/>
      <c r="I1967" s="30"/>
      <c r="J1967" s="30"/>
      <c r="K1967" s="30"/>
      <c r="L1967" s="30"/>
      <c r="M1967" s="30"/>
      <c r="N1967" s="30"/>
      <c r="O1967" s="30"/>
      <c r="P1967" s="30"/>
      <c r="Q1967" s="30"/>
      <c r="R1967" s="30"/>
      <c r="S1967" s="30"/>
      <c r="T1967" s="30"/>
      <c r="U1967" s="30"/>
      <c r="V1967" s="30"/>
      <c r="W1967" s="30"/>
      <c r="X1967" s="32"/>
    </row>
    <row r="1968" spans="1:24" x14ac:dyDescent="0.2">
      <c r="A1968" s="34"/>
      <c r="B1968" s="34"/>
      <c r="C1968" s="34"/>
      <c r="D1968" s="30"/>
      <c r="E1968" s="30"/>
      <c r="F1968" s="30"/>
      <c r="G1968" s="30"/>
      <c r="H1968" s="30"/>
      <c r="I1968" s="30"/>
      <c r="J1968" s="30"/>
      <c r="K1968" s="30"/>
      <c r="L1968" s="30"/>
      <c r="M1968" s="30"/>
      <c r="N1968" s="30"/>
      <c r="O1968" s="30"/>
      <c r="P1968" s="30"/>
      <c r="Q1968" s="30"/>
      <c r="R1968" s="30"/>
      <c r="S1968" s="30"/>
      <c r="T1968" s="30"/>
      <c r="U1968" s="30"/>
      <c r="V1968" s="30"/>
      <c r="W1968" s="30"/>
      <c r="X1968" s="32"/>
    </row>
    <row r="1969" spans="1:24" x14ac:dyDescent="0.2">
      <c r="A1969" s="34"/>
      <c r="B1969" s="34"/>
      <c r="C1969" s="34"/>
      <c r="D1969" s="30"/>
      <c r="E1969" s="30"/>
      <c r="F1969" s="30"/>
      <c r="G1969" s="30"/>
      <c r="H1969" s="30"/>
      <c r="I1969" s="30"/>
      <c r="J1969" s="30"/>
      <c r="K1969" s="30"/>
      <c r="L1969" s="30"/>
      <c r="M1969" s="30"/>
      <c r="N1969" s="30"/>
      <c r="O1969" s="30"/>
      <c r="P1969" s="30"/>
      <c r="Q1969" s="30"/>
      <c r="R1969" s="30"/>
      <c r="S1969" s="30"/>
      <c r="T1969" s="30"/>
      <c r="U1969" s="30"/>
      <c r="V1969" s="30"/>
      <c r="W1969" s="30"/>
      <c r="X1969" s="32"/>
    </row>
    <row r="1970" spans="1:24" x14ac:dyDescent="0.2">
      <c r="A1970" s="34"/>
      <c r="B1970" s="34"/>
      <c r="C1970" s="34"/>
      <c r="D1970" s="30"/>
      <c r="E1970" s="30"/>
      <c r="F1970" s="30"/>
      <c r="G1970" s="30"/>
      <c r="H1970" s="30"/>
      <c r="I1970" s="30"/>
      <c r="J1970" s="30"/>
      <c r="K1970" s="30"/>
      <c r="L1970" s="30"/>
      <c r="M1970" s="30"/>
      <c r="N1970" s="30"/>
      <c r="O1970" s="30"/>
      <c r="P1970" s="30"/>
      <c r="Q1970" s="30"/>
      <c r="R1970" s="30"/>
      <c r="S1970" s="30"/>
      <c r="T1970" s="30"/>
      <c r="U1970" s="30"/>
      <c r="V1970" s="30"/>
      <c r="W1970" s="30"/>
      <c r="X1970" s="32"/>
    </row>
    <row r="1971" spans="1:24" x14ac:dyDescent="0.2">
      <c r="A1971" s="34"/>
      <c r="B1971" s="34"/>
      <c r="C1971" s="34"/>
      <c r="D1971" s="30"/>
      <c r="E1971" s="30"/>
      <c r="F1971" s="30"/>
      <c r="G1971" s="30"/>
      <c r="H1971" s="30"/>
      <c r="I1971" s="30"/>
      <c r="J1971" s="30"/>
      <c r="K1971" s="30"/>
      <c r="L1971" s="30"/>
      <c r="M1971" s="30"/>
      <c r="N1971" s="30"/>
      <c r="O1971" s="30"/>
      <c r="P1971" s="30"/>
      <c r="Q1971" s="30"/>
      <c r="R1971" s="30"/>
      <c r="S1971" s="30"/>
      <c r="T1971" s="30"/>
      <c r="U1971" s="30"/>
      <c r="V1971" s="30"/>
      <c r="W1971" s="30"/>
      <c r="X1971" s="32"/>
    </row>
    <row r="1972" spans="1:24" x14ac:dyDescent="0.2">
      <c r="A1972" s="34"/>
      <c r="B1972" s="34"/>
      <c r="C1972" s="34"/>
      <c r="D1972" s="30"/>
      <c r="E1972" s="30"/>
      <c r="F1972" s="30"/>
      <c r="G1972" s="30"/>
      <c r="H1972" s="30"/>
      <c r="I1972" s="30"/>
      <c r="J1972" s="30"/>
      <c r="K1972" s="30"/>
      <c r="L1972" s="30"/>
      <c r="M1972" s="30"/>
      <c r="N1972" s="30"/>
      <c r="O1972" s="30"/>
      <c r="P1972" s="30"/>
      <c r="Q1972" s="30"/>
      <c r="R1972" s="30"/>
      <c r="S1972" s="30"/>
      <c r="T1972" s="30"/>
      <c r="U1972" s="30"/>
      <c r="V1972" s="30"/>
      <c r="W1972" s="30"/>
      <c r="X1972" s="32"/>
    </row>
    <row r="1973" spans="1:24" x14ac:dyDescent="0.2">
      <c r="A1973" s="34"/>
      <c r="B1973" s="34"/>
      <c r="C1973" s="34"/>
      <c r="D1973" s="30"/>
      <c r="E1973" s="30"/>
      <c r="F1973" s="30"/>
      <c r="G1973" s="30"/>
      <c r="H1973" s="30"/>
      <c r="I1973" s="30"/>
      <c r="J1973" s="30"/>
      <c r="K1973" s="30"/>
      <c r="L1973" s="30"/>
      <c r="M1973" s="30"/>
      <c r="N1973" s="30"/>
      <c r="O1973" s="30"/>
      <c r="P1973" s="30"/>
      <c r="Q1973" s="30"/>
      <c r="R1973" s="30"/>
      <c r="S1973" s="30"/>
      <c r="T1973" s="30"/>
      <c r="U1973" s="30"/>
      <c r="V1973" s="30"/>
      <c r="W1973" s="30"/>
      <c r="X1973" s="32"/>
    </row>
    <row r="1974" spans="1:24" x14ac:dyDescent="0.2">
      <c r="A1974" s="34"/>
      <c r="B1974" s="34"/>
      <c r="C1974" s="34"/>
      <c r="D1974" s="30"/>
      <c r="E1974" s="30"/>
      <c r="F1974" s="30"/>
      <c r="G1974" s="30"/>
      <c r="H1974" s="30"/>
      <c r="I1974" s="30"/>
      <c r="J1974" s="30"/>
      <c r="K1974" s="30"/>
      <c r="L1974" s="30"/>
      <c r="M1974" s="30"/>
      <c r="N1974" s="30"/>
      <c r="O1974" s="30"/>
      <c r="P1974" s="30"/>
      <c r="Q1974" s="30"/>
      <c r="R1974" s="30"/>
      <c r="S1974" s="30"/>
      <c r="T1974" s="30"/>
      <c r="U1974" s="30"/>
      <c r="V1974" s="30"/>
      <c r="W1974" s="30"/>
      <c r="X1974" s="32"/>
    </row>
    <row r="1975" spans="1:24" x14ac:dyDescent="0.2">
      <c r="A1975" s="34"/>
      <c r="B1975" s="34"/>
      <c r="C1975" s="34"/>
      <c r="D1975" s="30"/>
      <c r="E1975" s="30"/>
      <c r="F1975" s="30"/>
      <c r="G1975" s="30"/>
      <c r="H1975" s="30"/>
      <c r="I1975" s="30"/>
      <c r="J1975" s="30"/>
      <c r="K1975" s="30"/>
      <c r="L1975" s="30"/>
      <c r="M1975" s="30"/>
      <c r="N1975" s="30"/>
      <c r="O1975" s="30"/>
      <c r="P1975" s="30"/>
      <c r="Q1975" s="30"/>
      <c r="R1975" s="30"/>
      <c r="S1975" s="30"/>
      <c r="T1975" s="30"/>
      <c r="U1975" s="30"/>
      <c r="V1975" s="30"/>
      <c r="W1975" s="30"/>
      <c r="X1975" s="32"/>
    </row>
    <row r="1976" spans="1:24" x14ac:dyDescent="0.2">
      <c r="A1976" s="34"/>
      <c r="B1976" s="34"/>
      <c r="C1976" s="34"/>
      <c r="D1976" s="30"/>
      <c r="E1976" s="30"/>
      <c r="F1976" s="30"/>
      <c r="G1976" s="30"/>
      <c r="H1976" s="30"/>
      <c r="I1976" s="30"/>
      <c r="J1976" s="30"/>
      <c r="K1976" s="30"/>
      <c r="L1976" s="30"/>
      <c r="M1976" s="30"/>
      <c r="N1976" s="30"/>
      <c r="O1976" s="30"/>
      <c r="P1976" s="30"/>
      <c r="Q1976" s="30"/>
      <c r="R1976" s="30"/>
      <c r="S1976" s="30"/>
      <c r="T1976" s="30"/>
      <c r="U1976" s="30"/>
      <c r="V1976" s="30"/>
      <c r="W1976" s="30"/>
      <c r="X1976" s="32"/>
    </row>
    <row r="1977" spans="1:24" x14ac:dyDescent="0.2">
      <c r="A1977" s="34"/>
      <c r="B1977" s="34"/>
      <c r="C1977" s="34"/>
      <c r="D1977" s="30"/>
      <c r="E1977" s="30"/>
      <c r="F1977" s="30"/>
      <c r="G1977" s="30"/>
      <c r="H1977" s="30"/>
      <c r="I1977" s="30"/>
      <c r="J1977" s="30"/>
      <c r="K1977" s="30"/>
      <c r="L1977" s="30"/>
      <c r="M1977" s="30"/>
      <c r="N1977" s="30"/>
      <c r="O1977" s="30"/>
      <c r="P1977" s="30"/>
      <c r="Q1977" s="30"/>
      <c r="R1977" s="30"/>
      <c r="S1977" s="30"/>
      <c r="T1977" s="30"/>
      <c r="U1977" s="30"/>
      <c r="V1977" s="30"/>
      <c r="W1977" s="30"/>
      <c r="X1977" s="32"/>
    </row>
    <row r="1978" spans="1:24" x14ac:dyDescent="0.2">
      <c r="A1978" s="34"/>
      <c r="B1978" s="34"/>
      <c r="C1978" s="34"/>
      <c r="D1978" s="30"/>
      <c r="E1978" s="30"/>
      <c r="F1978" s="30"/>
      <c r="G1978" s="30"/>
      <c r="H1978" s="30"/>
      <c r="I1978" s="30"/>
      <c r="J1978" s="30"/>
      <c r="K1978" s="30"/>
      <c r="L1978" s="30"/>
      <c r="M1978" s="30"/>
      <c r="N1978" s="30"/>
      <c r="O1978" s="30"/>
      <c r="P1978" s="30"/>
      <c r="Q1978" s="30"/>
      <c r="R1978" s="30"/>
      <c r="S1978" s="30"/>
      <c r="T1978" s="30"/>
      <c r="U1978" s="30"/>
      <c r="V1978" s="30"/>
      <c r="W1978" s="30"/>
      <c r="X1978" s="32"/>
    </row>
    <row r="1979" spans="1:24" x14ac:dyDescent="0.2">
      <c r="A1979" s="34"/>
      <c r="B1979" s="34"/>
      <c r="C1979" s="34"/>
      <c r="D1979" s="30"/>
      <c r="E1979" s="30"/>
      <c r="F1979" s="30"/>
      <c r="G1979" s="30"/>
      <c r="H1979" s="30"/>
      <c r="I1979" s="30"/>
      <c r="J1979" s="30"/>
      <c r="K1979" s="30"/>
      <c r="L1979" s="30"/>
      <c r="M1979" s="30"/>
      <c r="N1979" s="30"/>
      <c r="O1979" s="30"/>
      <c r="P1979" s="30"/>
      <c r="Q1979" s="30"/>
      <c r="R1979" s="30"/>
      <c r="S1979" s="30"/>
      <c r="T1979" s="30"/>
      <c r="U1979" s="30"/>
      <c r="V1979" s="30"/>
      <c r="W1979" s="30"/>
      <c r="X1979" s="32"/>
    </row>
    <row r="1980" spans="1:24" x14ac:dyDescent="0.2">
      <c r="A1980" s="34"/>
      <c r="B1980" s="34"/>
      <c r="C1980" s="34"/>
      <c r="D1980" s="30"/>
      <c r="E1980" s="30"/>
      <c r="F1980" s="30"/>
      <c r="G1980" s="30"/>
      <c r="H1980" s="30"/>
      <c r="I1980" s="30"/>
      <c r="J1980" s="30"/>
      <c r="K1980" s="30"/>
      <c r="L1980" s="30"/>
      <c r="M1980" s="30"/>
      <c r="N1980" s="30"/>
      <c r="O1980" s="30"/>
      <c r="P1980" s="30"/>
      <c r="Q1980" s="30"/>
      <c r="R1980" s="30"/>
      <c r="S1980" s="30"/>
      <c r="T1980" s="30"/>
      <c r="U1980" s="30"/>
      <c r="V1980" s="30"/>
      <c r="W1980" s="30"/>
      <c r="X1980" s="32"/>
    </row>
    <row r="1981" spans="1:24" x14ac:dyDescent="0.2">
      <c r="A1981" s="34"/>
      <c r="B1981" s="34"/>
      <c r="C1981" s="34"/>
      <c r="D1981" s="30"/>
      <c r="E1981" s="30"/>
      <c r="F1981" s="30"/>
      <c r="G1981" s="30"/>
      <c r="H1981" s="30"/>
      <c r="I1981" s="30"/>
      <c r="J1981" s="30"/>
      <c r="K1981" s="30"/>
      <c r="L1981" s="30"/>
      <c r="M1981" s="30"/>
      <c r="N1981" s="30"/>
      <c r="O1981" s="30"/>
      <c r="P1981" s="30"/>
      <c r="Q1981" s="30"/>
      <c r="R1981" s="30"/>
      <c r="S1981" s="30"/>
      <c r="T1981" s="30"/>
      <c r="U1981" s="30"/>
      <c r="V1981" s="30"/>
      <c r="W1981" s="30"/>
      <c r="X1981" s="32"/>
    </row>
    <row r="1982" spans="1:24" x14ac:dyDescent="0.2">
      <c r="A1982" s="34"/>
      <c r="B1982" s="34"/>
      <c r="C1982" s="34"/>
      <c r="D1982" s="30"/>
      <c r="E1982" s="30"/>
      <c r="F1982" s="30"/>
      <c r="G1982" s="30"/>
      <c r="H1982" s="30"/>
      <c r="I1982" s="30"/>
      <c r="J1982" s="30"/>
      <c r="K1982" s="30"/>
      <c r="L1982" s="30"/>
      <c r="M1982" s="30"/>
      <c r="N1982" s="30"/>
      <c r="O1982" s="30"/>
      <c r="P1982" s="30"/>
      <c r="Q1982" s="30"/>
      <c r="R1982" s="30"/>
      <c r="S1982" s="30"/>
      <c r="T1982" s="30"/>
      <c r="U1982" s="30"/>
      <c r="V1982" s="30"/>
      <c r="W1982" s="30"/>
      <c r="X1982" s="32"/>
    </row>
    <row r="1983" spans="1:24" x14ac:dyDescent="0.2">
      <c r="A1983" s="34"/>
      <c r="B1983" s="34"/>
      <c r="C1983" s="34"/>
      <c r="D1983" s="30"/>
      <c r="E1983" s="30"/>
      <c r="F1983" s="30"/>
      <c r="G1983" s="30"/>
      <c r="H1983" s="30"/>
      <c r="I1983" s="30"/>
      <c r="J1983" s="30"/>
      <c r="K1983" s="30"/>
      <c r="L1983" s="30"/>
      <c r="M1983" s="30"/>
      <c r="N1983" s="30"/>
      <c r="O1983" s="30"/>
      <c r="P1983" s="30"/>
      <c r="Q1983" s="30"/>
      <c r="R1983" s="30"/>
      <c r="S1983" s="30"/>
      <c r="T1983" s="30"/>
      <c r="U1983" s="30"/>
      <c r="V1983" s="30"/>
      <c r="W1983" s="30"/>
      <c r="X1983" s="32"/>
    </row>
    <row r="1984" spans="1:24" x14ac:dyDescent="0.2">
      <c r="A1984" s="34"/>
      <c r="B1984" s="34"/>
      <c r="C1984" s="34"/>
      <c r="D1984" s="30"/>
      <c r="E1984" s="30"/>
      <c r="F1984" s="30"/>
      <c r="G1984" s="30"/>
      <c r="H1984" s="30"/>
      <c r="I1984" s="30"/>
      <c r="J1984" s="30"/>
      <c r="K1984" s="30"/>
      <c r="L1984" s="30"/>
      <c r="M1984" s="30"/>
      <c r="N1984" s="30"/>
      <c r="O1984" s="30"/>
      <c r="P1984" s="30"/>
      <c r="Q1984" s="30"/>
      <c r="R1984" s="30"/>
      <c r="S1984" s="30"/>
      <c r="T1984" s="30"/>
      <c r="U1984" s="30"/>
      <c r="V1984" s="30"/>
      <c r="W1984" s="30"/>
      <c r="X1984" s="32"/>
    </row>
    <row r="1985" spans="1:24" x14ac:dyDescent="0.2">
      <c r="A1985" s="34"/>
      <c r="B1985" s="34"/>
      <c r="C1985" s="34"/>
      <c r="D1985" s="30"/>
      <c r="E1985" s="30"/>
      <c r="F1985" s="30"/>
      <c r="G1985" s="30"/>
      <c r="H1985" s="30"/>
      <c r="I1985" s="30"/>
      <c r="J1985" s="30"/>
      <c r="K1985" s="30"/>
      <c r="L1985" s="30"/>
      <c r="M1985" s="30"/>
      <c r="N1985" s="30"/>
      <c r="O1985" s="30"/>
      <c r="P1985" s="30"/>
      <c r="Q1985" s="30"/>
      <c r="R1985" s="30"/>
      <c r="S1985" s="30"/>
      <c r="T1985" s="30"/>
      <c r="U1985" s="30"/>
      <c r="V1985" s="30"/>
      <c r="W1985" s="30"/>
      <c r="X1985" s="32"/>
    </row>
    <row r="1986" spans="1:24" x14ac:dyDescent="0.2">
      <c r="A1986" s="34"/>
      <c r="B1986" s="34"/>
      <c r="C1986" s="34"/>
      <c r="D1986" s="30"/>
      <c r="E1986" s="30"/>
      <c r="F1986" s="30"/>
      <c r="G1986" s="30"/>
      <c r="H1986" s="30"/>
      <c r="I1986" s="30"/>
      <c r="J1986" s="30"/>
      <c r="K1986" s="30"/>
      <c r="L1986" s="30"/>
      <c r="M1986" s="30"/>
      <c r="N1986" s="30"/>
      <c r="O1986" s="30"/>
      <c r="P1986" s="30"/>
      <c r="Q1986" s="30"/>
      <c r="R1986" s="30"/>
      <c r="S1986" s="30"/>
      <c r="T1986" s="30"/>
      <c r="U1986" s="30"/>
      <c r="V1986" s="30"/>
      <c r="W1986" s="30"/>
      <c r="X1986" s="32"/>
    </row>
    <row r="1987" spans="1:24" x14ac:dyDescent="0.2">
      <c r="A1987" s="34"/>
      <c r="B1987" s="34"/>
      <c r="C1987" s="34"/>
      <c r="D1987" s="30"/>
      <c r="E1987" s="30"/>
      <c r="F1987" s="30"/>
      <c r="G1987" s="30"/>
      <c r="H1987" s="30"/>
      <c r="I1987" s="30"/>
      <c r="J1987" s="30"/>
      <c r="K1987" s="30"/>
      <c r="L1987" s="30"/>
      <c r="M1987" s="30"/>
      <c r="N1987" s="30"/>
      <c r="O1987" s="30"/>
      <c r="P1987" s="30"/>
      <c r="Q1987" s="30"/>
      <c r="R1987" s="30"/>
      <c r="S1987" s="30"/>
      <c r="T1987" s="30"/>
      <c r="U1987" s="30"/>
      <c r="V1987" s="30"/>
      <c r="W1987" s="30"/>
      <c r="X1987" s="32"/>
    </row>
    <row r="1988" spans="1:24" x14ac:dyDescent="0.2">
      <c r="A1988" s="34"/>
      <c r="B1988" s="34"/>
      <c r="C1988" s="34"/>
      <c r="D1988" s="30"/>
      <c r="E1988" s="30"/>
      <c r="F1988" s="30"/>
      <c r="G1988" s="30"/>
      <c r="H1988" s="30"/>
      <c r="I1988" s="30"/>
      <c r="J1988" s="30"/>
      <c r="K1988" s="30"/>
      <c r="L1988" s="30"/>
      <c r="M1988" s="30"/>
      <c r="N1988" s="30"/>
      <c r="O1988" s="30"/>
      <c r="P1988" s="30"/>
      <c r="Q1988" s="30"/>
      <c r="R1988" s="30"/>
      <c r="S1988" s="30"/>
      <c r="T1988" s="30"/>
      <c r="U1988" s="30"/>
      <c r="V1988" s="30"/>
      <c r="W1988" s="30"/>
      <c r="X1988" s="32"/>
    </row>
    <row r="1989" spans="1:24" x14ac:dyDescent="0.2">
      <c r="A1989" s="34"/>
      <c r="B1989" s="34"/>
      <c r="C1989" s="34"/>
      <c r="D1989" s="30"/>
      <c r="E1989" s="30"/>
      <c r="F1989" s="30"/>
      <c r="G1989" s="30"/>
      <c r="H1989" s="30"/>
      <c r="I1989" s="30"/>
      <c r="J1989" s="30"/>
      <c r="K1989" s="30"/>
      <c r="L1989" s="30"/>
      <c r="M1989" s="30"/>
      <c r="N1989" s="30"/>
      <c r="O1989" s="30"/>
      <c r="P1989" s="30"/>
      <c r="Q1989" s="30"/>
      <c r="R1989" s="30"/>
      <c r="S1989" s="30"/>
      <c r="T1989" s="30"/>
      <c r="U1989" s="30"/>
      <c r="V1989" s="30"/>
      <c r="W1989" s="30"/>
      <c r="X1989" s="32"/>
    </row>
    <row r="1990" spans="1:24" x14ac:dyDescent="0.2">
      <c r="A1990" s="34"/>
      <c r="B1990" s="34"/>
      <c r="C1990" s="34"/>
      <c r="D1990" s="30"/>
      <c r="E1990" s="30"/>
      <c r="F1990" s="30"/>
      <c r="G1990" s="30"/>
      <c r="H1990" s="30"/>
      <c r="I1990" s="30"/>
      <c r="J1990" s="30"/>
      <c r="K1990" s="30"/>
      <c r="L1990" s="30"/>
      <c r="M1990" s="30"/>
      <c r="N1990" s="30"/>
      <c r="O1990" s="30"/>
      <c r="P1990" s="30"/>
      <c r="Q1990" s="30"/>
      <c r="R1990" s="30"/>
      <c r="S1990" s="30"/>
      <c r="T1990" s="30"/>
      <c r="U1990" s="30"/>
      <c r="V1990" s="30"/>
      <c r="W1990" s="30"/>
      <c r="X1990" s="32"/>
    </row>
    <row r="1991" spans="1:24" x14ac:dyDescent="0.2">
      <c r="A1991" s="34"/>
      <c r="B1991" s="34"/>
      <c r="C1991" s="34"/>
      <c r="D1991" s="30"/>
      <c r="E1991" s="30"/>
      <c r="F1991" s="30"/>
      <c r="G1991" s="30"/>
      <c r="H1991" s="30"/>
      <c r="I1991" s="30"/>
      <c r="J1991" s="30"/>
      <c r="K1991" s="30"/>
      <c r="L1991" s="30"/>
      <c r="M1991" s="30"/>
      <c r="N1991" s="30"/>
      <c r="O1991" s="30"/>
      <c r="P1991" s="30"/>
      <c r="Q1991" s="30"/>
      <c r="R1991" s="30"/>
      <c r="S1991" s="30"/>
      <c r="T1991" s="30"/>
      <c r="U1991" s="30"/>
      <c r="V1991" s="30"/>
      <c r="W1991" s="30"/>
      <c r="X1991" s="32"/>
    </row>
    <row r="1992" spans="1:24" x14ac:dyDescent="0.2">
      <c r="A1992" s="34"/>
      <c r="B1992" s="34"/>
      <c r="C1992" s="34"/>
      <c r="D1992" s="30"/>
      <c r="E1992" s="30"/>
      <c r="F1992" s="30"/>
      <c r="G1992" s="30"/>
      <c r="H1992" s="30"/>
      <c r="I1992" s="30"/>
      <c r="J1992" s="30"/>
      <c r="K1992" s="30"/>
      <c r="L1992" s="30"/>
      <c r="M1992" s="30"/>
      <c r="N1992" s="30"/>
      <c r="O1992" s="30"/>
      <c r="P1992" s="30"/>
      <c r="Q1992" s="30"/>
      <c r="R1992" s="30"/>
      <c r="S1992" s="30"/>
      <c r="T1992" s="30"/>
      <c r="U1992" s="30"/>
      <c r="V1992" s="30"/>
      <c r="W1992" s="30"/>
      <c r="X1992" s="32"/>
    </row>
    <row r="1993" spans="1:24" x14ac:dyDescent="0.2">
      <c r="A1993" s="34"/>
      <c r="B1993" s="34"/>
      <c r="C1993" s="34"/>
      <c r="D1993" s="30"/>
      <c r="E1993" s="30"/>
      <c r="F1993" s="30"/>
      <c r="G1993" s="30"/>
      <c r="H1993" s="30"/>
      <c r="I1993" s="30"/>
      <c r="J1993" s="30"/>
      <c r="K1993" s="30"/>
      <c r="L1993" s="30"/>
      <c r="M1993" s="30"/>
      <c r="N1993" s="30"/>
      <c r="O1993" s="30"/>
      <c r="P1993" s="30"/>
      <c r="Q1993" s="30"/>
      <c r="R1993" s="30"/>
      <c r="S1993" s="30"/>
      <c r="T1993" s="30"/>
      <c r="U1993" s="30"/>
      <c r="V1993" s="30"/>
      <c r="W1993" s="30"/>
      <c r="X1993" s="32"/>
    </row>
    <row r="1994" spans="1:24" x14ac:dyDescent="0.2">
      <c r="A1994" s="34"/>
      <c r="B1994" s="34"/>
      <c r="C1994" s="34"/>
      <c r="D1994" s="30"/>
      <c r="E1994" s="30"/>
      <c r="F1994" s="30"/>
      <c r="G1994" s="30"/>
      <c r="H1994" s="30"/>
      <c r="I1994" s="30"/>
      <c r="J1994" s="30"/>
      <c r="K1994" s="30"/>
      <c r="L1994" s="30"/>
      <c r="M1994" s="30"/>
      <c r="N1994" s="30"/>
      <c r="O1994" s="30"/>
      <c r="P1994" s="30"/>
      <c r="Q1994" s="30"/>
      <c r="R1994" s="30"/>
      <c r="S1994" s="30"/>
      <c r="T1994" s="30"/>
      <c r="U1994" s="30"/>
      <c r="V1994" s="30"/>
      <c r="W1994" s="30"/>
      <c r="X1994" s="32"/>
    </row>
    <row r="1995" spans="1:24" x14ac:dyDescent="0.2">
      <c r="A1995" s="34"/>
      <c r="B1995" s="34"/>
      <c r="C1995" s="34"/>
      <c r="D1995" s="30"/>
      <c r="E1995" s="30"/>
      <c r="F1995" s="30"/>
      <c r="G1995" s="30"/>
      <c r="H1995" s="30"/>
      <c r="I1995" s="30"/>
      <c r="J1995" s="30"/>
      <c r="K1995" s="30"/>
      <c r="L1995" s="30"/>
      <c r="M1995" s="30"/>
      <c r="N1995" s="30"/>
      <c r="O1995" s="30"/>
      <c r="P1995" s="30"/>
      <c r="Q1995" s="30"/>
      <c r="R1995" s="30"/>
      <c r="S1995" s="30"/>
      <c r="T1995" s="30"/>
      <c r="U1995" s="30"/>
      <c r="V1995" s="30"/>
      <c r="W1995" s="30"/>
      <c r="X1995" s="32"/>
    </row>
    <row r="1996" spans="1:24" x14ac:dyDescent="0.2">
      <c r="A1996" s="34"/>
      <c r="B1996" s="34"/>
      <c r="C1996" s="34"/>
      <c r="D1996" s="30"/>
      <c r="E1996" s="30"/>
      <c r="F1996" s="30"/>
      <c r="G1996" s="30"/>
      <c r="H1996" s="30"/>
      <c r="I1996" s="30"/>
      <c r="J1996" s="30"/>
      <c r="K1996" s="30"/>
      <c r="L1996" s="30"/>
      <c r="M1996" s="30"/>
      <c r="N1996" s="30"/>
      <c r="O1996" s="30"/>
      <c r="P1996" s="30"/>
      <c r="Q1996" s="30"/>
      <c r="R1996" s="30"/>
      <c r="S1996" s="30"/>
      <c r="T1996" s="30"/>
      <c r="U1996" s="30"/>
      <c r="V1996" s="30"/>
      <c r="W1996" s="30"/>
      <c r="X1996" s="32"/>
    </row>
    <row r="1997" spans="1:24" x14ac:dyDescent="0.2">
      <c r="A1997" s="34"/>
      <c r="B1997" s="34"/>
      <c r="C1997" s="34"/>
      <c r="D1997" s="30"/>
      <c r="E1997" s="30"/>
      <c r="F1997" s="30"/>
      <c r="G1997" s="30"/>
      <c r="H1997" s="30"/>
      <c r="I1997" s="30"/>
      <c r="J1997" s="30"/>
      <c r="K1997" s="30"/>
      <c r="L1997" s="30"/>
      <c r="M1997" s="30"/>
      <c r="N1997" s="30"/>
      <c r="O1997" s="30"/>
      <c r="P1997" s="30"/>
      <c r="Q1997" s="30"/>
      <c r="R1997" s="30"/>
      <c r="S1997" s="30"/>
      <c r="T1997" s="30"/>
      <c r="U1997" s="30"/>
      <c r="V1997" s="30"/>
      <c r="W1997" s="30"/>
      <c r="X1997" s="32"/>
    </row>
    <row r="1998" spans="1:24" x14ac:dyDescent="0.2">
      <c r="A1998" s="34"/>
      <c r="B1998" s="34"/>
      <c r="C1998" s="34"/>
      <c r="D1998" s="30"/>
      <c r="E1998" s="30"/>
      <c r="F1998" s="30"/>
      <c r="G1998" s="30"/>
      <c r="H1998" s="30"/>
      <c r="I1998" s="30"/>
      <c r="J1998" s="30"/>
      <c r="K1998" s="30"/>
      <c r="L1998" s="30"/>
      <c r="M1998" s="30"/>
      <c r="N1998" s="30"/>
      <c r="O1998" s="30"/>
      <c r="P1998" s="30"/>
      <c r="Q1998" s="30"/>
      <c r="R1998" s="30"/>
      <c r="S1998" s="30"/>
      <c r="T1998" s="30"/>
      <c r="U1998" s="30"/>
      <c r="V1998" s="30"/>
      <c r="W1998" s="30"/>
      <c r="X1998" s="32"/>
    </row>
    <row r="1999" spans="1:24" x14ac:dyDescent="0.2">
      <c r="A1999" s="34"/>
      <c r="B1999" s="34"/>
      <c r="C1999" s="34"/>
      <c r="D1999" s="30"/>
      <c r="E1999" s="30"/>
      <c r="F1999" s="30"/>
      <c r="G1999" s="30"/>
      <c r="H1999" s="30"/>
      <c r="I1999" s="30"/>
      <c r="J1999" s="30"/>
      <c r="K1999" s="30"/>
      <c r="L1999" s="30"/>
      <c r="M1999" s="30"/>
      <c r="N1999" s="30"/>
      <c r="O1999" s="30"/>
      <c r="P1999" s="30"/>
      <c r="Q1999" s="30"/>
      <c r="R1999" s="30"/>
      <c r="S1999" s="30"/>
      <c r="T1999" s="30"/>
      <c r="U1999" s="30"/>
      <c r="V1999" s="30"/>
      <c r="W1999" s="30"/>
      <c r="X1999" s="32"/>
    </row>
    <row r="2000" spans="1:24" x14ac:dyDescent="0.2">
      <c r="A2000" s="34"/>
      <c r="B2000" s="34"/>
      <c r="C2000" s="34"/>
      <c r="D2000" s="30"/>
      <c r="E2000" s="30"/>
      <c r="F2000" s="30"/>
      <c r="G2000" s="30"/>
      <c r="H2000" s="30"/>
      <c r="I2000" s="30"/>
      <c r="J2000" s="30"/>
      <c r="K2000" s="30"/>
      <c r="L2000" s="30"/>
      <c r="M2000" s="30"/>
      <c r="N2000" s="30"/>
      <c r="O2000" s="30"/>
      <c r="P2000" s="30"/>
      <c r="Q2000" s="30"/>
      <c r="R2000" s="30"/>
      <c r="S2000" s="30"/>
      <c r="T2000" s="30"/>
      <c r="U2000" s="30"/>
      <c r="V2000" s="30"/>
      <c r="W2000" s="30"/>
      <c r="X2000" s="32"/>
    </row>
    <row r="2001" spans="1:24" x14ac:dyDescent="0.2">
      <c r="A2001" s="34"/>
      <c r="B2001" s="34"/>
      <c r="C2001" s="34"/>
      <c r="D2001" s="30"/>
      <c r="E2001" s="30"/>
      <c r="F2001" s="30"/>
      <c r="G2001" s="30"/>
      <c r="H2001" s="30"/>
      <c r="I2001" s="30"/>
      <c r="J2001" s="30"/>
      <c r="K2001" s="30"/>
      <c r="L2001" s="30"/>
      <c r="M2001" s="30"/>
      <c r="N2001" s="30"/>
      <c r="O2001" s="30"/>
      <c r="P2001" s="30"/>
      <c r="Q2001" s="30"/>
      <c r="R2001" s="30"/>
      <c r="S2001" s="30"/>
      <c r="T2001" s="30"/>
      <c r="U2001" s="30"/>
      <c r="V2001" s="30"/>
      <c r="W2001" s="30"/>
      <c r="X2001" s="32"/>
    </row>
    <row r="2002" spans="1:24" x14ac:dyDescent="0.2">
      <c r="A2002" s="34"/>
      <c r="B2002" s="34"/>
      <c r="C2002" s="34"/>
      <c r="D2002" s="30"/>
      <c r="E2002" s="30"/>
      <c r="F2002" s="30"/>
      <c r="G2002" s="30"/>
      <c r="H2002" s="30"/>
      <c r="I2002" s="30"/>
      <c r="J2002" s="30"/>
      <c r="K2002" s="30"/>
      <c r="L2002" s="30"/>
      <c r="M2002" s="30"/>
      <c r="N2002" s="30"/>
      <c r="O2002" s="30"/>
      <c r="P2002" s="30"/>
      <c r="Q2002" s="30"/>
      <c r="R2002" s="30"/>
      <c r="S2002" s="30"/>
      <c r="T2002" s="30"/>
      <c r="U2002" s="30"/>
      <c r="V2002" s="30"/>
      <c r="W2002" s="30"/>
      <c r="X2002" s="32"/>
    </row>
    <row r="2003" spans="1:24" x14ac:dyDescent="0.2">
      <c r="A2003" s="34"/>
      <c r="B2003" s="34"/>
      <c r="C2003" s="34"/>
      <c r="D2003" s="30"/>
      <c r="E2003" s="30"/>
      <c r="F2003" s="30"/>
      <c r="G2003" s="30"/>
      <c r="H2003" s="30"/>
      <c r="I2003" s="30"/>
      <c r="J2003" s="30"/>
      <c r="K2003" s="30"/>
      <c r="L2003" s="30"/>
      <c r="M2003" s="30"/>
      <c r="N2003" s="30"/>
      <c r="O2003" s="30"/>
      <c r="P2003" s="30"/>
      <c r="Q2003" s="30"/>
      <c r="R2003" s="30"/>
      <c r="S2003" s="30"/>
      <c r="T2003" s="30"/>
      <c r="U2003" s="30"/>
      <c r="V2003" s="30"/>
      <c r="W2003" s="30"/>
      <c r="X2003" s="32"/>
    </row>
    <row r="2004" spans="1:24" x14ac:dyDescent="0.2">
      <c r="A2004" s="34"/>
      <c r="B2004" s="34"/>
      <c r="C2004" s="34"/>
      <c r="D2004" s="30"/>
      <c r="E2004" s="30"/>
      <c r="F2004" s="30"/>
      <c r="G2004" s="30"/>
      <c r="H2004" s="30"/>
      <c r="I2004" s="30"/>
      <c r="J2004" s="30"/>
      <c r="K2004" s="30"/>
      <c r="L2004" s="30"/>
      <c r="M2004" s="30"/>
      <c r="N2004" s="30"/>
      <c r="O2004" s="30"/>
      <c r="P2004" s="30"/>
      <c r="Q2004" s="30"/>
      <c r="R2004" s="30"/>
      <c r="S2004" s="30"/>
      <c r="T2004" s="30"/>
      <c r="U2004" s="30"/>
      <c r="V2004" s="30"/>
      <c r="W2004" s="30"/>
      <c r="X2004" s="32"/>
    </row>
    <row r="2005" spans="1:24" x14ac:dyDescent="0.2">
      <c r="A2005" s="34"/>
      <c r="B2005" s="34"/>
      <c r="C2005" s="34"/>
      <c r="D2005" s="30"/>
      <c r="E2005" s="30"/>
      <c r="F2005" s="30"/>
      <c r="G2005" s="30"/>
      <c r="H2005" s="30"/>
      <c r="I2005" s="30"/>
      <c r="J2005" s="30"/>
      <c r="K2005" s="30"/>
      <c r="L2005" s="30"/>
      <c r="M2005" s="30"/>
      <c r="N2005" s="30"/>
      <c r="O2005" s="30"/>
      <c r="P2005" s="30"/>
      <c r="Q2005" s="30"/>
      <c r="R2005" s="30"/>
      <c r="S2005" s="30"/>
      <c r="T2005" s="30"/>
      <c r="U2005" s="30"/>
      <c r="V2005" s="30"/>
      <c r="W2005" s="30"/>
      <c r="X2005" s="32"/>
    </row>
    <row r="2006" spans="1:24" x14ac:dyDescent="0.2">
      <c r="A2006" s="34"/>
      <c r="B2006" s="34"/>
      <c r="C2006" s="34"/>
      <c r="D2006" s="30"/>
      <c r="E2006" s="30"/>
      <c r="F2006" s="30"/>
      <c r="G2006" s="30"/>
      <c r="H2006" s="30"/>
      <c r="I2006" s="30"/>
      <c r="J2006" s="30"/>
      <c r="K2006" s="30"/>
      <c r="L2006" s="30"/>
      <c r="M2006" s="30"/>
      <c r="N2006" s="30"/>
      <c r="O2006" s="30"/>
      <c r="P2006" s="30"/>
      <c r="Q2006" s="30"/>
      <c r="R2006" s="30"/>
      <c r="S2006" s="30"/>
      <c r="T2006" s="30"/>
      <c r="U2006" s="30"/>
      <c r="V2006" s="30"/>
      <c r="W2006" s="30"/>
      <c r="X2006" s="32"/>
    </row>
    <row r="2007" spans="1:24" x14ac:dyDescent="0.2">
      <c r="A2007" s="34"/>
      <c r="B2007" s="34"/>
      <c r="C2007" s="34"/>
      <c r="D2007" s="30"/>
      <c r="E2007" s="30"/>
      <c r="F2007" s="30"/>
      <c r="G2007" s="30"/>
      <c r="H2007" s="30"/>
      <c r="I2007" s="30"/>
      <c r="J2007" s="30"/>
      <c r="K2007" s="30"/>
      <c r="L2007" s="30"/>
      <c r="M2007" s="30"/>
      <c r="N2007" s="30"/>
      <c r="O2007" s="30"/>
      <c r="P2007" s="30"/>
      <c r="Q2007" s="30"/>
      <c r="R2007" s="30"/>
      <c r="S2007" s="30"/>
      <c r="T2007" s="30"/>
      <c r="U2007" s="30"/>
      <c r="V2007" s="30"/>
      <c r="W2007" s="30"/>
      <c r="X2007" s="32"/>
    </row>
    <row r="2008" spans="1:24" x14ac:dyDescent="0.2">
      <c r="A2008" s="34"/>
      <c r="B2008" s="34"/>
      <c r="C2008" s="34"/>
      <c r="D2008" s="30"/>
      <c r="E2008" s="30"/>
      <c r="F2008" s="30"/>
      <c r="G2008" s="30"/>
      <c r="H2008" s="30"/>
      <c r="I2008" s="30"/>
      <c r="J2008" s="30"/>
      <c r="K2008" s="30"/>
      <c r="L2008" s="30"/>
      <c r="M2008" s="30"/>
      <c r="N2008" s="30"/>
      <c r="O2008" s="30"/>
      <c r="P2008" s="30"/>
      <c r="Q2008" s="30"/>
      <c r="R2008" s="30"/>
      <c r="S2008" s="30"/>
      <c r="T2008" s="30"/>
      <c r="U2008" s="30"/>
      <c r="V2008" s="30"/>
      <c r="W2008" s="30"/>
      <c r="X2008" s="32"/>
    </row>
    <row r="2009" spans="1:24" x14ac:dyDescent="0.2">
      <c r="A2009" s="34"/>
      <c r="B2009" s="34"/>
      <c r="C2009" s="34"/>
      <c r="D2009" s="30"/>
      <c r="E2009" s="30"/>
      <c r="F2009" s="30"/>
      <c r="G2009" s="30"/>
      <c r="H2009" s="30"/>
      <c r="I2009" s="30"/>
      <c r="J2009" s="30"/>
      <c r="K2009" s="30"/>
      <c r="L2009" s="30"/>
      <c r="M2009" s="30"/>
      <c r="N2009" s="30"/>
      <c r="O2009" s="30"/>
      <c r="P2009" s="30"/>
      <c r="Q2009" s="30"/>
      <c r="R2009" s="30"/>
      <c r="S2009" s="30"/>
      <c r="T2009" s="30"/>
      <c r="U2009" s="30"/>
      <c r="V2009" s="30"/>
      <c r="W2009" s="30"/>
      <c r="X2009" s="32"/>
    </row>
    <row r="2010" spans="1:24" x14ac:dyDescent="0.2">
      <c r="A2010" s="34"/>
      <c r="B2010" s="34"/>
      <c r="C2010" s="34"/>
      <c r="D2010" s="30"/>
      <c r="E2010" s="30"/>
      <c r="F2010" s="30"/>
      <c r="G2010" s="30"/>
      <c r="H2010" s="30"/>
      <c r="I2010" s="30"/>
      <c r="J2010" s="30"/>
      <c r="K2010" s="30"/>
      <c r="L2010" s="30"/>
      <c r="M2010" s="30"/>
      <c r="N2010" s="30"/>
      <c r="O2010" s="30"/>
      <c r="P2010" s="30"/>
      <c r="Q2010" s="30"/>
      <c r="R2010" s="30"/>
      <c r="S2010" s="30"/>
      <c r="T2010" s="30"/>
      <c r="U2010" s="30"/>
      <c r="V2010" s="30"/>
      <c r="W2010" s="30"/>
      <c r="X2010" s="32"/>
    </row>
    <row r="2011" spans="1:24" x14ac:dyDescent="0.2">
      <c r="A2011" s="34"/>
      <c r="B2011" s="34"/>
      <c r="C2011" s="34"/>
      <c r="D2011" s="30"/>
      <c r="E2011" s="30"/>
      <c r="F2011" s="30"/>
      <c r="G2011" s="30"/>
      <c r="H2011" s="30"/>
      <c r="I2011" s="30"/>
      <c r="J2011" s="30"/>
      <c r="K2011" s="30"/>
      <c r="L2011" s="30"/>
      <c r="M2011" s="30"/>
      <c r="N2011" s="30"/>
      <c r="O2011" s="30"/>
      <c r="P2011" s="30"/>
      <c r="Q2011" s="30"/>
      <c r="R2011" s="30"/>
      <c r="S2011" s="30"/>
      <c r="T2011" s="30"/>
      <c r="U2011" s="30"/>
      <c r="V2011" s="30"/>
      <c r="W2011" s="30"/>
      <c r="X2011" s="32"/>
    </row>
    <row r="2012" spans="1:24" x14ac:dyDescent="0.2">
      <c r="A2012" s="34"/>
      <c r="B2012" s="34"/>
      <c r="C2012" s="34"/>
      <c r="D2012" s="30"/>
      <c r="E2012" s="30"/>
      <c r="F2012" s="30"/>
      <c r="G2012" s="30"/>
      <c r="H2012" s="30"/>
      <c r="I2012" s="30"/>
      <c r="J2012" s="30"/>
      <c r="K2012" s="30"/>
      <c r="L2012" s="30"/>
      <c r="M2012" s="30"/>
      <c r="N2012" s="30"/>
      <c r="O2012" s="30"/>
      <c r="P2012" s="30"/>
      <c r="Q2012" s="30"/>
      <c r="R2012" s="30"/>
      <c r="S2012" s="30"/>
      <c r="T2012" s="30"/>
      <c r="U2012" s="30"/>
      <c r="V2012" s="30"/>
      <c r="W2012" s="30"/>
      <c r="X2012" s="32"/>
    </row>
    <row r="2013" spans="1:24" x14ac:dyDescent="0.2">
      <c r="A2013" s="34"/>
      <c r="B2013" s="34"/>
      <c r="C2013" s="34"/>
      <c r="D2013" s="30"/>
      <c r="E2013" s="30"/>
      <c r="F2013" s="30"/>
      <c r="G2013" s="30"/>
      <c r="H2013" s="30"/>
      <c r="I2013" s="30"/>
      <c r="J2013" s="30"/>
      <c r="K2013" s="30"/>
      <c r="L2013" s="30"/>
      <c r="M2013" s="30"/>
      <c r="N2013" s="30"/>
      <c r="O2013" s="30"/>
      <c r="P2013" s="30"/>
      <c r="Q2013" s="30"/>
      <c r="R2013" s="30"/>
      <c r="S2013" s="30"/>
      <c r="T2013" s="30"/>
      <c r="U2013" s="30"/>
      <c r="V2013" s="30"/>
      <c r="W2013" s="30"/>
      <c r="X2013" s="32"/>
    </row>
    <row r="2014" spans="1:24" x14ac:dyDescent="0.2">
      <c r="A2014" s="34"/>
      <c r="B2014" s="34"/>
      <c r="C2014" s="34"/>
      <c r="D2014" s="30"/>
      <c r="E2014" s="30"/>
      <c r="F2014" s="30"/>
      <c r="G2014" s="30"/>
      <c r="H2014" s="30"/>
      <c r="I2014" s="30"/>
      <c r="J2014" s="30"/>
      <c r="K2014" s="30"/>
      <c r="L2014" s="30"/>
      <c r="M2014" s="30"/>
      <c r="N2014" s="30"/>
      <c r="O2014" s="30"/>
      <c r="P2014" s="30"/>
      <c r="Q2014" s="30"/>
      <c r="R2014" s="30"/>
      <c r="S2014" s="30"/>
      <c r="T2014" s="30"/>
      <c r="U2014" s="30"/>
      <c r="V2014" s="30"/>
      <c r="W2014" s="30"/>
      <c r="X2014" s="32"/>
    </row>
    <row r="2015" spans="1:24" x14ac:dyDescent="0.2">
      <c r="A2015" s="34"/>
      <c r="B2015" s="34"/>
      <c r="C2015" s="34"/>
      <c r="D2015" s="30"/>
      <c r="E2015" s="30"/>
      <c r="F2015" s="30"/>
      <c r="G2015" s="30"/>
      <c r="H2015" s="30"/>
      <c r="I2015" s="30"/>
      <c r="J2015" s="30"/>
      <c r="K2015" s="30"/>
      <c r="L2015" s="30"/>
      <c r="M2015" s="30"/>
      <c r="N2015" s="30"/>
      <c r="O2015" s="30"/>
      <c r="P2015" s="30"/>
      <c r="Q2015" s="30"/>
      <c r="R2015" s="30"/>
      <c r="S2015" s="30"/>
      <c r="T2015" s="30"/>
      <c r="U2015" s="30"/>
      <c r="V2015" s="30"/>
      <c r="W2015" s="30"/>
      <c r="X2015" s="32"/>
    </row>
    <row r="2016" spans="1:24" x14ac:dyDescent="0.2">
      <c r="A2016" s="34"/>
      <c r="B2016" s="34"/>
      <c r="C2016" s="34"/>
      <c r="D2016" s="30"/>
      <c r="E2016" s="30"/>
      <c r="F2016" s="30"/>
      <c r="G2016" s="30"/>
      <c r="H2016" s="30"/>
      <c r="I2016" s="30"/>
      <c r="J2016" s="30"/>
      <c r="K2016" s="30"/>
      <c r="L2016" s="30"/>
      <c r="M2016" s="30"/>
      <c r="N2016" s="30"/>
      <c r="O2016" s="30"/>
      <c r="P2016" s="30"/>
      <c r="Q2016" s="30"/>
      <c r="R2016" s="30"/>
      <c r="S2016" s="30"/>
      <c r="T2016" s="30"/>
      <c r="U2016" s="30"/>
      <c r="V2016" s="30"/>
      <c r="W2016" s="30"/>
      <c r="X2016" s="32"/>
    </row>
    <row r="2017" spans="1:24" x14ac:dyDescent="0.2">
      <c r="A2017" s="34"/>
      <c r="B2017" s="34"/>
      <c r="C2017" s="34"/>
      <c r="D2017" s="30"/>
      <c r="E2017" s="30"/>
      <c r="F2017" s="30"/>
      <c r="G2017" s="30"/>
      <c r="H2017" s="30"/>
      <c r="I2017" s="30"/>
      <c r="J2017" s="30"/>
      <c r="K2017" s="30"/>
      <c r="L2017" s="30"/>
      <c r="M2017" s="30"/>
      <c r="N2017" s="30"/>
      <c r="O2017" s="30"/>
      <c r="P2017" s="30"/>
      <c r="Q2017" s="30"/>
      <c r="R2017" s="30"/>
      <c r="S2017" s="30"/>
      <c r="T2017" s="30"/>
      <c r="U2017" s="30"/>
      <c r="V2017" s="30"/>
      <c r="W2017" s="30"/>
      <c r="X2017" s="32"/>
    </row>
    <row r="2018" spans="1:24" x14ac:dyDescent="0.2">
      <c r="A2018" s="34"/>
      <c r="B2018" s="34"/>
      <c r="C2018" s="34"/>
      <c r="D2018" s="30"/>
      <c r="E2018" s="30"/>
      <c r="F2018" s="30"/>
      <c r="G2018" s="30"/>
      <c r="H2018" s="30"/>
      <c r="I2018" s="30"/>
      <c r="J2018" s="30"/>
      <c r="K2018" s="30"/>
      <c r="L2018" s="30"/>
      <c r="M2018" s="30"/>
      <c r="N2018" s="30"/>
      <c r="O2018" s="30"/>
      <c r="P2018" s="30"/>
      <c r="Q2018" s="30"/>
      <c r="R2018" s="30"/>
      <c r="S2018" s="30"/>
      <c r="T2018" s="30"/>
      <c r="U2018" s="30"/>
      <c r="V2018" s="30"/>
      <c r="W2018" s="30"/>
      <c r="X2018" s="32"/>
    </row>
    <row r="2019" spans="1:24" x14ac:dyDescent="0.2">
      <c r="A2019" s="34"/>
      <c r="B2019" s="34"/>
      <c r="C2019" s="34"/>
      <c r="D2019" s="30"/>
      <c r="E2019" s="30"/>
      <c r="F2019" s="30"/>
      <c r="G2019" s="30"/>
      <c r="H2019" s="30"/>
      <c r="I2019" s="30"/>
      <c r="J2019" s="30"/>
      <c r="K2019" s="30"/>
      <c r="L2019" s="30"/>
      <c r="M2019" s="30"/>
      <c r="N2019" s="30"/>
      <c r="O2019" s="30"/>
      <c r="P2019" s="30"/>
      <c r="Q2019" s="30"/>
      <c r="R2019" s="30"/>
      <c r="S2019" s="30"/>
      <c r="T2019" s="30"/>
      <c r="U2019" s="30"/>
      <c r="V2019" s="30"/>
      <c r="W2019" s="30"/>
      <c r="X2019" s="32"/>
    </row>
    <row r="2020" spans="1:24" x14ac:dyDescent="0.2">
      <c r="A2020" s="34"/>
      <c r="B2020" s="34"/>
      <c r="C2020" s="34"/>
      <c r="D2020" s="30"/>
      <c r="E2020" s="30"/>
      <c r="F2020" s="30"/>
      <c r="G2020" s="30"/>
      <c r="H2020" s="30"/>
      <c r="I2020" s="30"/>
      <c r="J2020" s="30"/>
      <c r="K2020" s="30"/>
      <c r="L2020" s="30"/>
      <c r="M2020" s="30"/>
      <c r="N2020" s="30"/>
      <c r="O2020" s="30"/>
      <c r="P2020" s="30"/>
      <c r="Q2020" s="30"/>
      <c r="R2020" s="30"/>
      <c r="S2020" s="30"/>
      <c r="T2020" s="30"/>
      <c r="U2020" s="30"/>
      <c r="V2020" s="30"/>
      <c r="W2020" s="30"/>
      <c r="X2020" s="32"/>
    </row>
    <row r="2021" spans="1:24" x14ac:dyDescent="0.2">
      <c r="A2021" s="34"/>
      <c r="B2021" s="34"/>
      <c r="C2021" s="34"/>
      <c r="D2021" s="30"/>
      <c r="E2021" s="30"/>
      <c r="F2021" s="30"/>
      <c r="G2021" s="30"/>
      <c r="H2021" s="30"/>
      <c r="I2021" s="30"/>
      <c r="J2021" s="30"/>
      <c r="K2021" s="30"/>
      <c r="L2021" s="30"/>
      <c r="M2021" s="30"/>
      <c r="N2021" s="30"/>
      <c r="O2021" s="30"/>
      <c r="P2021" s="30"/>
      <c r="Q2021" s="30"/>
      <c r="R2021" s="30"/>
      <c r="S2021" s="30"/>
      <c r="T2021" s="30"/>
      <c r="U2021" s="30"/>
      <c r="V2021" s="30"/>
      <c r="W2021" s="30"/>
      <c r="X2021" s="32"/>
    </row>
    <row r="2022" spans="1:24" x14ac:dyDescent="0.2">
      <c r="A2022" s="34"/>
      <c r="B2022" s="34"/>
      <c r="C2022" s="34"/>
      <c r="D2022" s="30"/>
      <c r="E2022" s="30"/>
      <c r="F2022" s="30"/>
      <c r="G2022" s="30"/>
      <c r="H2022" s="30"/>
      <c r="I2022" s="30"/>
      <c r="J2022" s="30"/>
      <c r="K2022" s="30"/>
      <c r="L2022" s="30"/>
      <c r="M2022" s="30"/>
      <c r="N2022" s="30"/>
      <c r="O2022" s="30"/>
      <c r="P2022" s="30"/>
      <c r="Q2022" s="30"/>
      <c r="R2022" s="30"/>
      <c r="S2022" s="30"/>
      <c r="T2022" s="30"/>
      <c r="U2022" s="30"/>
      <c r="V2022" s="30"/>
      <c r="W2022" s="30"/>
      <c r="X2022" s="32"/>
    </row>
    <row r="2023" spans="1:24" x14ac:dyDescent="0.2">
      <c r="A2023" s="34"/>
      <c r="B2023" s="34"/>
      <c r="C2023" s="34"/>
      <c r="D2023" s="30"/>
      <c r="E2023" s="30"/>
      <c r="F2023" s="30"/>
      <c r="G2023" s="30"/>
      <c r="H2023" s="30"/>
      <c r="I2023" s="30"/>
      <c r="J2023" s="30"/>
      <c r="K2023" s="30"/>
      <c r="L2023" s="30"/>
      <c r="M2023" s="30"/>
      <c r="N2023" s="30"/>
      <c r="O2023" s="30"/>
      <c r="P2023" s="30"/>
      <c r="Q2023" s="30"/>
      <c r="R2023" s="30"/>
      <c r="S2023" s="30"/>
      <c r="T2023" s="30"/>
      <c r="U2023" s="30"/>
      <c r="V2023" s="30"/>
      <c r="W2023" s="30"/>
      <c r="X2023" s="32"/>
    </row>
    <row r="2024" spans="1:24" x14ac:dyDescent="0.2">
      <c r="A2024" s="34"/>
      <c r="B2024" s="34"/>
      <c r="C2024" s="34"/>
      <c r="D2024" s="30"/>
      <c r="E2024" s="30"/>
      <c r="F2024" s="30"/>
      <c r="G2024" s="30"/>
      <c r="H2024" s="30"/>
      <c r="I2024" s="30"/>
      <c r="J2024" s="30"/>
      <c r="K2024" s="30"/>
      <c r="L2024" s="30"/>
      <c r="M2024" s="30"/>
      <c r="N2024" s="30"/>
      <c r="O2024" s="30"/>
      <c r="P2024" s="30"/>
      <c r="Q2024" s="30"/>
      <c r="R2024" s="30"/>
      <c r="S2024" s="30"/>
      <c r="T2024" s="30"/>
      <c r="U2024" s="30"/>
      <c r="V2024" s="30"/>
      <c r="W2024" s="30"/>
      <c r="X2024" s="32"/>
    </row>
    <row r="2025" spans="1:24" x14ac:dyDescent="0.2">
      <c r="A2025" s="34"/>
      <c r="B2025" s="34"/>
      <c r="C2025" s="34"/>
      <c r="D2025" s="30"/>
      <c r="E2025" s="30"/>
      <c r="F2025" s="30"/>
      <c r="G2025" s="30"/>
      <c r="H2025" s="30"/>
      <c r="I2025" s="30"/>
      <c r="J2025" s="30"/>
      <c r="K2025" s="30"/>
      <c r="L2025" s="30"/>
      <c r="M2025" s="30"/>
      <c r="N2025" s="30"/>
      <c r="O2025" s="30"/>
      <c r="P2025" s="30"/>
      <c r="Q2025" s="30"/>
      <c r="R2025" s="30"/>
      <c r="S2025" s="30"/>
      <c r="T2025" s="30"/>
      <c r="U2025" s="30"/>
      <c r="V2025" s="30"/>
      <c r="W2025" s="30"/>
      <c r="X2025" s="32"/>
    </row>
    <row r="2026" spans="1:24" x14ac:dyDescent="0.2">
      <c r="A2026" s="34"/>
      <c r="B2026" s="34"/>
      <c r="C2026" s="34"/>
      <c r="D2026" s="30"/>
      <c r="E2026" s="30"/>
      <c r="F2026" s="30"/>
      <c r="G2026" s="30"/>
      <c r="H2026" s="30"/>
      <c r="I2026" s="30"/>
      <c r="J2026" s="30"/>
      <c r="K2026" s="30"/>
      <c r="L2026" s="30"/>
      <c r="M2026" s="30"/>
      <c r="N2026" s="30"/>
      <c r="O2026" s="30"/>
      <c r="P2026" s="30"/>
      <c r="Q2026" s="30"/>
      <c r="R2026" s="30"/>
      <c r="S2026" s="30"/>
      <c r="T2026" s="30"/>
      <c r="U2026" s="30"/>
      <c r="V2026" s="30"/>
      <c r="W2026" s="30"/>
      <c r="X2026" s="32"/>
    </row>
    <row r="2027" spans="1:24" x14ac:dyDescent="0.2">
      <c r="A2027" s="34"/>
      <c r="B2027" s="34"/>
      <c r="C2027" s="34"/>
      <c r="D2027" s="30"/>
      <c r="E2027" s="30"/>
      <c r="F2027" s="30"/>
      <c r="G2027" s="30"/>
      <c r="H2027" s="30"/>
      <c r="I2027" s="30"/>
      <c r="J2027" s="30"/>
      <c r="K2027" s="30"/>
      <c r="L2027" s="30"/>
      <c r="M2027" s="30"/>
      <c r="N2027" s="30"/>
      <c r="O2027" s="30"/>
      <c r="P2027" s="30"/>
      <c r="Q2027" s="30"/>
      <c r="R2027" s="30"/>
      <c r="S2027" s="30"/>
      <c r="T2027" s="30"/>
      <c r="U2027" s="30"/>
      <c r="V2027" s="30"/>
      <c r="W2027" s="30"/>
      <c r="X2027" s="32"/>
    </row>
    <row r="2028" spans="1:24" x14ac:dyDescent="0.2">
      <c r="A2028" s="34"/>
      <c r="B2028" s="34"/>
      <c r="C2028" s="34"/>
      <c r="D2028" s="30"/>
      <c r="E2028" s="30"/>
      <c r="F2028" s="30"/>
      <c r="G2028" s="30"/>
      <c r="H2028" s="30"/>
      <c r="I2028" s="30"/>
      <c r="J2028" s="30"/>
      <c r="K2028" s="30"/>
      <c r="L2028" s="30"/>
      <c r="M2028" s="30"/>
      <c r="N2028" s="30"/>
      <c r="O2028" s="30"/>
      <c r="P2028" s="30"/>
      <c r="Q2028" s="30"/>
      <c r="R2028" s="30"/>
      <c r="S2028" s="30"/>
      <c r="T2028" s="30"/>
      <c r="U2028" s="30"/>
      <c r="V2028" s="30"/>
      <c r="W2028" s="30"/>
      <c r="X2028" s="32"/>
    </row>
    <row r="2029" spans="1:24" x14ac:dyDescent="0.2">
      <c r="A2029" s="34"/>
      <c r="B2029" s="34"/>
      <c r="C2029" s="34"/>
      <c r="D2029" s="30"/>
      <c r="E2029" s="30"/>
      <c r="F2029" s="30"/>
      <c r="G2029" s="30"/>
      <c r="H2029" s="30"/>
      <c r="I2029" s="30"/>
      <c r="J2029" s="30"/>
      <c r="K2029" s="30"/>
      <c r="L2029" s="30"/>
      <c r="M2029" s="30"/>
      <c r="N2029" s="30"/>
      <c r="O2029" s="30"/>
      <c r="P2029" s="30"/>
      <c r="Q2029" s="30"/>
      <c r="R2029" s="30"/>
      <c r="S2029" s="30"/>
      <c r="T2029" s="30"/>
      <c r="U2029" s="30"/>
      <c r="V2029" s="30"/>
      <c r="W2029" s="30"/>
      <c r="X2029" s="32"/>
    </row>
    <row r="2030" spans="1:24" x14ac:dyDescent="0.2">
      <c r="A2030" s="34"/>
      <c r="B2030" s="34"/>
      <c r="C2030" s="34"/>
      <c r="D2030" s="30"/>
      <c r="E2030" s="30"/>
      <c r="F2030" s="30"/>
      <c r="G2030" s="30"/>
      <c r="H2030" s="30"/>
      <c r="I2030" s="30"/>
      <c r="J2030" s="30"/>
      <c r="K2030" s="30"/>
      <c r="L2030" s="30"/>
      <c r="M2030" s="30"/>
      <c r="N2030" s="30"/>
      <c r="O2030" s="30"/>
      <c r="P2030" s="30"/>
      <c r="Q2030" s="30"/>
      <c r="R2030" s="30"/>
      <c r="S2030" s="30"/>
      <c r="T2030" s="30"/>
      <c r="U2030" s="30"/>
      <c r="V2030" s="30"/>
      <c r="W2030" s="30"/>
      <c r="X2030" s="32"/>
    </row>
    <row r="2031" spans="1:24" x14ac:dyDescent="0.2">
      <c r="A2031" s="34"/>
      <c r="B2031" s="34"/>
      <c r="C2031" s="34"/>
      <c r="D2031" s="30"/>
      <c r="E2031" s="30"/>
      <c r="F2031" s="30"/>
      <c r="G2031" s="30"/>
      <c r="H2031" s="30"/>
      <c r="I2031" s="30"/>
      <c r="J2031" s="30"/>
      <c r="K2031" s="30"/>
      <c r="L2031" s="30"/>
      <c r="M2031" s="30"/>
      <c r="N2031" s="30"/>
      <c r="O2031" s="30"/>
      <c r="P2031" s="30"/>
      <c r="Q2031" s="30"/>
      <c r="R2031" s="30"/>
      <c r="S2031" s="30"/>
      <c r="T2031" s="30"/>
      <c r="U2031" s="30"/>
      <c r="V2031" s="30"/>
      <c r="W2031" s="30"/>
      <c r="X2031" s="32"/>
    </row>
    <row r="2032" spans="1:24" x14ac:dyDescent="0.2">
      <c r="A2032" s="34"/>
      <c r="B2032" s="34"/>
      <c r="C2032" s="34"/>
      <c r="D2032" s="30"/>
      <c r="E2032" s="30"/>
      <c r="F2032" s="30"/>
      <c r="G2032" s="30"/>
      <c r="H2032" s="30"/>
      <c r="I2032" s="30"/>
      <c r="J2032" s="30"/>
      <c r="K2032" s="30"/>
      <c r="L2032" s="30"/>
      <c r="M2032" s="30"/>
      <c r="N2032" s="30"/>
      <c r="O2032" s="30"/>
      <c r="P2032" s="30"/>
      <c r="Q2032" s="30"/>
      <c r="R2032" s="30"/>
      <c r="S2032" s="30"/>
      <c r="T2032" s="30"/>
      <c r="U2032" s="30"/>
      <c r="V2032" s="30"/>
      <c r="W2032" s="30"/>
      <c r="X2032" s="32"/>
    </row>
    <row r="2033" spans="1:24" x14ac:dyDescent="0.2">
      <c r="A2033" s="34"/>
      <c r="B2033" s="34"/>
      <c r="C2033" s="34"/>
      <c r="D2033" s="30"/>
      <c r="E2033" s="30"/>
      <c r="F2033" s="30"/>
      <c r="G2033" s="30"/>
      <c r="H2033" s="30"/>
      <c r="I2033" s="30"/>
      <c r="J2033" s="30"/>
      <c r="K2033" s="30"/>
      <c r="L2033" s="30"/>
      <c r="M2033" s="30"/>
      <c r="N2033" s="30"/>
      <c r="O2033" s="30"/>
      <c r="P2033" s="30"/>
      <c r="Q2033" s="30"/>
      <c r="R2033" s="30"/>
      <c r="S2033" s="30"/>
      <c r="T2033" s="30"/>
      <c r="U2033" s="30"/>
      <c r="V2033" s="30"/>
      <c r="W2033" s="30"/>
      <c r="X2033" s="32"/>
    </row>
    <row r="2034" spans="1:24" x14ac:dyDescent="0.2">
      <c r="A2034" s="34"/>
      <c r="B2034" s="34"/>
      <c r="C2034" s="34"/>
      <c r="D2034" s="30"/>
      <c r="E2034" s="30"/>
      <c r="F2034" s="30"/>
      <c r="G2034" s="30"/>
      <c r="H2034" s="30"/>
      <c r="I2034" s="30"/>
      <c r="J2034" s="30"/>
      <c r="K2034" s="30"/>
      <c r="L2034" s="30"/>
      <c r="M2034" s="30"/>
      <c r="N2034" s="30"/>
      <c r="O2034" s="30"/>
      <c r="P2034" s="30"/>
      <c r="Q2034" s="30"/>
      <c r="R2034" s="30"/>
      <c r="S2034" s="30"/>
      <c r="T2034" s="30"/>
      <c r="U2034" s="30"/>
      <c r="V2034" s="30"/>
      <c r="W2034" s="30"/>
      <c r="X2034" s="32"/>
    </row>
    <row r="2035" spans="1:24" x14ac:dyDescent="0.2">
      <c r="A2035" s="34"/>
      <c r="B2035" s="34"/>
      <c r="C2035" s="34"/>
      <c r="D2035" s="30"/>
      <c r="E2035" s="30"/>
      <c r="F2035" s="30"/>
      <c r="G2035" s="30"/>
      <c r="H2035" s="30"/>
      <c r="I2035" s="30"/>
      <c r="J2035" s="30"/>
      <c r="K2035" s="30"/>
      <c r="L2035" s="30"/>
      <c r="M2035" s="30"/>
      <c r="N2035" s="30"/>
      <c r="O2035" s="30"/>
      <c r="P2035" s="30"/>
      <c r="Q2035" s="30"/>
      <c r="R2035" s="30"/>
      <c r="S2035" s="30"/>
      <c r="T2035" s="30"/>
      <c r="U2035" s="30"/>
      <c r="V2035" s="30"/>
      <c r="W2035" s="30"/>
      <c r="X2035" s="32"/>
    </row>
    <row r="2036" spans="1:24" x14ac:dyDescent="0.2">
      <c r="A2036" s="34"/>
      <c r="B2036" s="34"/>
      <c r="C2036" s="34"/>
      <c r="D2036" s="30"/>
      <c r="E2036" s="30"/>
      <c r="F2036" s="30"/>
      <c r="G2036" s="30"/>
      <c r="H2036" s="30"/>
      <c r="I2036" s="30"/>
      <c r="J2036" s="30"/>
      <c r="K2036" s="30"/>
      <c r="L2036" s="30"/>
      <c r="M2036" s="30"/>
      <c r="N2036" s="30"/>
      <c r="O2036" s="30"/>
      <c r="P2036" s="30"/>
      <c r="Q2036" s="30"/>
      <c r="R2036" s="30"/>
      <c r="S2036" s="30"/>
      <c r="T2036" s="30"/>
      <c r="U2036" s="30"/>
      <c r="V2036" s="30"/>
      <c r="W2036" s="30"/>
      <c r="X2036" s="32"/>
    </row>
    <row r="2037" spans="1:24" x14ac:dyDescent="0.2">
      <c r="A2037" s="34"/>
      <c r="B2037" s="34"/>
      <c r="C2037" s="34"/>
      <c r="D2037" s="30"/>
      <c r="E2037" s="30"/>
      <c r="F2037" s="30"/>
      <c r="G2037" s="30"/>
      <c r="H2037" s="30"/>
      <c r="I2037" s="30"/>
      <c r="J2037" s="30"/>
      <c r="K2037" s="30"/>
      <c r="L2037" s="30"/>
      <c r="M2037" s="30"/>
      <c r="N2037" s="30"/>
      <c r="O2037" s="30"/>
      <c r="P2037" s="30"/>
      <c r="Q2037" s="30"/>
      <c r="R2037" s="30"/>
      <c r="S2037" s="30"/>
      <c r="T2037" s="30"/>
      <c r="U2037" s="30"/>
      <c r="V2037" s="30"/>
      <c r="W2037" s="30"/>
      <c r="X2037" s="32"/>
    </row>
    <row r="2038" spans="1:24" x14ac:dyDescent="0.2">
      <c r="A2038" s="34"/>
      <c r="B2038" s="34"/>
      <c r="C2038" s="34"/>
      <c r="D2038" s="30"/>
      <c r="E2038" s="30"/>
      <c r="F2038" s="30"/>
      <c r="G2038" s="30"/>
      <c r="H2038" s="30"/>
      <c r="I2038" s="30"/>
      <c r="J2038" s="30"/>
      <c r="K2038" s="30"/>
      <c r="L2038" s="30"/>
      <c r="M2038" s="30"/>
      <c r="N2038" s="30"/>
      <c r="O2038" s="30"/>
      <c r="P2038" s="30"/>
      <c r="Q2038" s="30"/>
      <c r="R2038" s="30"/>
      <c r="S2038" s="30"/>
      <c r="T2038" s="30"/>
      <c r="U2038" s="30"/>
      <c r="V2038" s="30"/>
      <c r="W2038" s="30"/>
      <c r="X2038" s="32"/>
    </row>
    <row r="2039" spans="1:24" x14ac:dyDescent="0.2">
      <c r="A2039" s="34"/>
      <c r="B2039" s="34"/>
      <c r="C2039" s="34"/>
      <c r="D2039" s="30"/>
      <c r="E2039" s="30"/>
      <c r="F2039" s="30"/>
      <c r="G2039" s="30"/>
      <c r="H2039" s="30"/>
      <c r="I2039" s="30"/>
      <c r="J2039" s="30"/>
      <c r="K2039" s="30"/>
      <c r="L2039" s="30"/>
      <c r="M2039" s="30"/>
      <c r="N2039" s="30"/>
      <c r="O2039" s="30"/>
      <c r="P2039" s="30"/>
      <c r="Q2039" s="30"/>
      <c r="R2039" s="30"/>
      <c r="S2039" s="30"/>
      <c r="T2039" s="30"/>
      <c r="U2039" s="30"/>
      <c r="V2039" s="30"/>
      <c r="W2039" s="30"/>
      <c r="X2039" s="32"/>
    </row>
    <row r="2040" spans="1:24" x14ac:dyDescent="0.2">
      <c r="A2040" s="34"/>
      <c r="B2040" s="34"/>
      <c r="C2040" s="34"/>
      <c r="D2040" s="30"/>
      <c r="E2040" s="30"/>
      <c r="F2040" s="30"/>
      <c r="G2040" s="30"/>
      <c r="H2040" s="30"/>
      <c r="I2040" s="30"/>
      <c r="J2040" s="30"/>
      <c r="K2040" s="30"/>
      <c r="L2040" s="30"/>
      <c r="M2040" s="30"/>
      <c r="N2040" s="30"/>
      <c r="O2040" s="30"/>
      <c r="P2040" s="30"/>
      <c r="Q2040" s="30"/>
      <c r="R2040" s="30"/>
      <c r="S2040" s="30"/>
      <c r="T2040" s="30"/>
      <c r="U2040" s="30"/>
      <c r="V2040" s="30"/>
      <c r="W2040" s="30"/>
      <c r="X2040" s="32"/>
    </row>
    <row r="2041" spans="1:24" x14ac:dyDescent="0.2">
      <c r="A2041" s="34"/>
      <c r="B2041" s="34"/>
      <c r="C2041" s="34"/>
      <c r="D2041" s="30"/>
      <c r="E2041" s="30"/>
      <c r="F2041" s="30"/>
      <c r="G2041" s="30"/>
      <c r="H2041" s="30"/>
      <c r="I2041" s="30"/>
      <c r="J2041" s="30"/>
      <c r="K2041" s="30"/>
      <c r="L2041" s="30"/>
      <c r="M2041" s="30"/>
      <c r="N2041" s="30"/>
      <c r="O2041" s="30"/>
      <c r="P2041" s="30"/>
      <c r="Q2041" s="30"/>
      <c r="R2041" s="30"/>
      <c r="S2041" s="30"/>
      <c r="T2041" s="30"/>
      <c r="U2041" s="30"/>
      <c r="V2041" s="30"/>
      <c r="W2041" s="30"/>
      <c r="X2041" s="32"/>
    </row>
    <row r="2042" spans="1:24" x14ac:dyDescent="0.2">
      <c r="A2042" s="34"/>
      <c r="B2042" s="34"/>
      <c r="C2042" s="34"/>
      <c r="D2042" s="30"/>
      <c r="E2042" s="30"/>
      <c r="F2042" s="30"/>
      <c r="G2042" s="30"/>
      <c r="H2042" s="30"/>
      <c r="I2042" s="30"/>
      <c r="J2042" s="30"/>
      <c r="K2042" s="30"/>
      <c r="L2042" s="30"/>
      <c r="M2042" s="30"/>
      <c r="N2042" s="30"/>
      <c r="O2042" s="30"/>
      <c r="P2042" s="30"/>
      <c r="Q2042" s="30"/>
      <c r="R2042" s="30"/>
      <c r="S2042" s="30"/>
      <c r="T2042" s="30"/>
      <c r="U2042" s="30"/>
      <c r="V2042" s="30"/>
      <c r="W2042" s="30"/>
      <c r="X2042" s="32"/>
    </row>
    <row r="2043" spans="1:24" x14ac:dyDescent="0.2">
      <c r="A2043" s="34"/>
      <c r="B2043" s="34"/>
      <c r="C2043" s="34"/>
      <c r="D2043" s="30"/>
      <c r="E2043" s="30"/>
      <c r="F2043" s="30"/>
      <c r="G2043" s="30"/>
      <c r="H2043" s="30"/>
      <c r="I2043" s="30"/>
      <c r="J2043" s="30"/>
      <c r="K2043" s="30"/>
      <c r="L2043" s="30"/>
      <c r="M2043" s="30"/>
      <c r="N2043" s="30"/>
      <c r="O2043" s="30"/>
      <c r="P2043" s="30"/>
      <c r="Q2043" s="30"/>
      <c r="R2043" s="30"/>
      <c r="S2043" s="30"/>
      <c r="T2043" s="30"/>
      <c r="U2043" s="30"/>
      <c r="V2043" s="30"/>
      <c r="W2043" s="30"/>
      <c r="X2043" s="32"/>
    </row>
    <row r="2044" spans="1:24" x14ac:dyDescent="0.2">
      <c r="A2044" s="34"/>
      <c r="B2044" s="34"/>
      <c r="C2044" s="34"/>
      <c r="D2044" s="30"/>
      <c r="E2044" s="30"/>
      <c r="F2044" s="30"/>
      <c r="G2044" s="30"/>
      <c r="H2044" s="30"/>
      <c r="I2044" s="30"/>
      <c r="J2044" s="30"/>
      <c r="K2044" s="30"/>
      <c r="L2044" s="30"/>
      <c r="M2044" s="30"/>
      <c r="N2044" s="30"/>
      <c r="O2044" s="30"/>
      <c r="P2044" s="30"/>
      <c r="Q2044" s="30"/>
      <c r="R2044" s="30"/>
      <c r="S2044" s="30"/>
      <c r="T2044" s="30"/>
      <c r="U2044" s="30"/>
      <c r="V2044" s="30"/>
      <c r="W2044" s="30"/>
      <c r="X2044" s="32"/>
    </row>
    <row r="2045" spans="1:24" x14ac:dyDescent="0.2">
      <c r="A2045" s="34"/>
      <c r="B2045" s="34"/>
      <c r="C2045" s="34"/>
      <c r="D2045" s="30"/>
      <c r="E2045" s="30"/>
      <c r="F2045" s="30"/>
      <c r="G2045" s="30"/>
      <c r="H2045" s="30"/>
      <c r="I2045" s="30"/>
      <c r="J2045" s="30"/>
      <c r="K2045" s="30"/>
      <c r="L2045" s="30"/>
      <c r="M2045" s="30"/>
      <c r="N2045" s="30"/>
      <c r="O2045" s="30"/>
      <c r="P2045" s="30"/>
      <c r="Q2045" s="30"/>
      <c r="R2045" s="30"/>
      <c r="S2045" s="30"/>
      <c r="T2045" s="30"/>
      <c r="U2045" s="30"/>
      <c r="V2045" s="30"/>
      <c r="W2045" s="30"/>
      <c r="X2045" s="32"/>
    </row>
    <row r="2046" spans="1:24" x14ac:dyDescent="0.2">
      <c r="A2046" s="34"/>
      <c r="B2046" s="34"/>
      <c r="C2046" s="34"/>
      <c r="D2046" s="30"/>
      <c r="E2046" s="30"/>
      <c r="F2046" s="30"/>
      <c r="G2046" s="30"/>
      <c r="H2046" s="30"/>
      <c r="I2046" s="30"/>
      <c r="J2046" s="30"/>
      <c r="K2046" s="30"/>
      <c r="L2046" s="30"/>
      <c r="M2046" s="30"/>
      <c r="N2046" s="30"/>
      <c r="O2046" s="30"/>
      <c r="P2046" s="30"/>
      <c r="Q2046" s="30"/>
      <c r="R2046" s="30"/>
      <c r="S2046" s="30"/>
      <c r="T2046" s="30"/>
      <c r="U2046" s="30"/>
      <c r="V2046" s="30"/>
      <c r="W2046" s="30"/>
      <c r="X2046" s="32"/>
    </row>
    <row r="2047" spans="1:24" x14ac:dyDescent="0.2">
      <c r="A2047" s="34"/>
      <c r="B2047" s="34"/>
      <c r="C2047" s="34"/>
      <c r="D2047" s="30"/>
      <c r="E2047" s="30"/>
      <c r="F2047" s="30"/>
      <c r="G2047" s="30"/>
      <c r="H2047" s="30"/>
      <c r="I2047" s="30"/>
      <c r="J2047" s="30"/>
      <c r="K2047" s="30"/>
      <c r="L2047" s="30"/>
      <c r="M2047" s="30"/>
      <c r="N2047" s="30"/>
      <c r="O2047" s="30"/>
      <c r="P2047" s="30"/>
      <c r="Q2047" s="30"/>
      <c r="R2047" s="30"/>
      <c r="S2047" s="30"/>
      <c r="T2047" s="30"/>
      <c r="U2047" s="30"/>
      <c r="V2047" s="30"/>
      <c r="W2047" s="30"/>
      <c r="X2047" s="32"/>
    </row>
    <row r="2048" spans="1:24" x14ac:dyDescent="0.2">
      <c r="A2048" s="34"/>
      <c r="B2048" s="34"/>
      <c r="C2048" s="34"/>
      <c r="D2048" s="30"/>
      <c r="E2048" s="30"/>
      <c r="F2048" s="30"/>
      <c r="G2048" s="30"/>
      <c r="H2048" s="30"/>
      <c r="I2048" s="30"/>
      <c r="J2048" s="30"/>
      <c r="K2048" s="30"/>
      <c r="L2048" s="30"/>
      <c r="M2048" s="30"/>
      <c r="N2048" s="30"/>
      <c r="O2048" s="30"/>
      <c r="P2048" s="30"/>
      <c r="Q2048" s="30"/>
      <c r="R2048" s="30"/>
      <c r="S2048" s="30"/>
      <c r="T2048" s="30"/>
      <c r="U2048" s="30"/>
      <c r="V2048" s="30"/>
      <c r="W2048" s="30"/>
      <c r="X2048" s="32"/>
    </row>
    <row r="2049" spans="1:24" x14ac:dyDescent="0.2">
      <c r="A2049" s="34"/>
      <c r="B2049" s="34"/>
      <c r="C2049" s="34"/>
      <c r="D2049" s="30"/>
      <c r="E2049" s="30"/>
      <c r="F2049" s="30"/>
      <c r="G2049" s="30"/>
      <c r="H2049" s="30"/>
      <c r="I2049" s="30"/>
      <c r="J2049" s="30"/>
      <c r="K2049" s="30"/>
      <c r="L2049" s="30"/>
      <c r="M2049" s="30"/>
      <c r="N2049" s="30"/>
      <c r="O2049" s="30"/>
      <c r="P2049" s="30"/>
      <c r="Q2049" s="30"/>
      <c r="R2049" s="30"/>
      <c r="S2049" s="30"/>
      <c r="T2049" s="30"/>
      <c r="U2049" s="30"/>
      <c r="V2049" s="30"/>
      <c r="W2049" s="30"/>
      <c r="X2049" s="32"/>
    </row>
    <row r="2050" spans="1:24" x14ac:dyDescent="0.2">
      <c r="A2050" s="34"/>
      <c r="B2050" s="34"/>
      <c r="C2050" s="34"/>
      <c r="D2050" s="30"/>
      <c r="E2050" s="30"/>
      <c r="F2050" s="30"/>
      <c r="G2050" s="30"/>
      <c r="H2050" s="30"/>
      <c r="I2050" s="30"/>
      <c r="J2050" s="30"/>
      <c r="K2050" s="30"/>
      <c r="L2050" s="30"/>
      <c r="M2050" s="30"/>
      <c r="N2050" s="30"/>
      <c r="O2050" s="30"/>
      <c r="P2050" s="30"/>
      <c r="Q2050" s="30"/>
      <c r="R2050" s="30"/>
      <c r="S2050" s="30"/>
      <c r="T2050" s="30"/>
      <c r="U2050" s="30"/>
      <c r="V2050" s="30"/>
      <c r="W2050" s="30"/>
      <c r="X2050" s="32"/>
    </row>
    <row r="2051" spans="1:24" x14ac:dyDescent="0.2">
      <c r="A2051" s="34"/>
      <c r="B2051" s="34"/>
      <c r="C2051" s="34"/>
      <c r="D2051" s="30"/>
      <c r="E2051" s="30"/>
      <c r="F2051" s="30"/>
      <c r="G2051" s="30"/>
      <c r="H2051" s="30"/>
      <c r="I2051" s="30"/>
      <c r="J2051" s="30"/>
      <c r="K2051" s="30"/>
      <c r="L2051" s="30"/>
      <c r="M2051" s="30"/>
      <c r="N2051" s="30"/>
      <c r="O2051" s="30"/>
      <c r="P2051" s="30"/>
      <c r="Q2051" s="30"/>
      <c r="R2051" s="30"/>
      <c r="S2051" s="30"/>
      <c r="T2051" s="30"/>
      <c r="U2051" s="30"/>
      <c r="V2051" s="30"/>
      <c r="W2051" s="30"/>
      <c r="X2051" s="32"/>
    </row>
    <row r="2052" spans="1:24" x14ac:dyDescent="0.2">
      <c r="A2052" s="34"/>
      <c r="B2052" s="34"/>
      <c r="C2052" s="34"/>
      <c r="D2052" s="30"/>
      <c r="E2052" s="30"/>
      <c r="F2052" s="30"/>
      <c r="G2052" s="30"/>
      <c r="H2052" s="30"/>
      <c r="I2052" s="30"/>
      <c r="J2052" s="30"/>
      <c r="K2052" s="30"/>
      <c r="L2052" s="30"/>
      <c r="M2052" s="30"/>
      <c r="N2052" s="30"/>
      <c r="O2052" s="30"/>
      <c r="P2052" s="30"/>
      <c r="Q2052" s="30"/>
      <c r="R2052" s="30"/>
      <c r="S2052" s="30"/>
      <c r="T2052" s="30"/>
      <c r="U2052" s="30"/>
      <c r="V2052" s="30"/>
      <c r="W2052" s="30"/>
      <c r="X2052" s="32"/>
    </row>
    <row r="2053" spans="1:24" x14ac:dyDescent="0.2">
      <c r="A2053" s="34"/>
      <c r="B2053" s="34"/>
      <c r="C2053" s="34"/>
      <c r="D2053" s="30"/>
      <c r="E2053" s="30"/>
      <c r="F2053" s="30"/>
      <c r="G2053" s="30"/>
      <c r="H2053" s="30"/>
      <c r="I2053" s="30"/>
      <c r="J2053" s="30"/>
      <c r="K2053" s="30"/>
      <c r="L2053" s="30"/>
      <c r="M2053" s="30"/>
      <c r="N2053" s="30"/>
      <c r="O2053" s="30"/>
      <c r="P2053" s="30"/>
      <c r="Q2053" s="30"/>
      <c r="R2053" s="30"/>
      <c r="S2053" s="30"/>
      <c r="T2053" s="30"/>
      <c r="U2053" s="30"/>
      <c r="V2053" s="30"/>
      <c r="W2053" s="30"/>
      <c r="X2053" s="32"/>
    </row>
    <row r="2054" spans="1:24" x14ac:dyDescent="0.2">
      <c r="A2054" s="34"/>
      <c r="B2054" s="34"/>
      <c r="C2054" s="34"/>
      <c r="D2054" s="30"/>
      <c r="E2054" s="30"/>
      <c r="F2054" s="30"/>
      <c r="G2054" s="30"/>
      <c r="H2054" s="30"/>
      <c r="I2054" s="30"/>
      <c r="J2054" s="30"/>
      <c r="K2054" s="30"/>
      <c r="L2054" s="30"/>
      <c r="M2054" s="30"/>
      <c r="N2054" s="30"/>
      <c r="O2054" s="30"/>
      <c r="P2054" s="30"/>
      <c r="Q2054" s="30"/>
      <c r="R2054" s="30"/>
      <c r="S2054" s="30"/>
      <c r="T2054" s="30"/>
      <c r="U2054" s="30"/>
      <c r="V2054" s="30"/>
      <c r="W2054" s="30"/>
      <c r="X2054" s="32"/>
    </row>
    <row r="2055" spans="1:24" x14ac:dyDescent="0.2">
      <c r="A2055" s="34"/>
      <c r="B2055" s="34"/>
      <c r="C2055" s="34"/>
      <c r="D2055" s="30"/>
      <c r="E2055" s="30"/>
      <c r="F2055" s="30"/>
      <c r="G2055" s="30"/>
      <c r="H2055" s="30"/>
      <c r="I2055" s="30"/>
      <c r="J2055" s="30"/>
      <c r="K2055" s="30"/>
      <c r="L2055" s="30"/>
      <c r="M2055" s="30"/>
      <c r="N2055" s="30"/>
      <c r="O2055" s="30"/>
      <c r="P2055" s="30"/>
      <c r="Q2055" s="30"/>
      <c r="R2055" s="30"/>
      <c r="S2055" s="30"/>
      <c r="T2055" s="30"/>
      <c r="U2055" s="30"/>
      <c r="V2055" s="30"/>
      <c r="W2055" s="30"/>
      <c r="X2055" s="32"/>
    </row>
    <row r="2056" spans="1:24" x14ac:dyDescent="0.2">
      <c r="A2056" s="34"/>
      <c r="B2056" s="34"/>
      <c r="C2056" s="34"/>
      <c r="D2056" s="30"/>
      <c r="E2056" s="30"/>
      <c r="F2056" s="30"/>
      <c r="G2056" s="30"/>
      <c r="H2056" s="30"/>
      <c r="I2056" s="30"/>
      <c r="J2056" s="30"/>
      <c r="K2056" s="30"/>
      <c r="L2056" s="30"/>
      <c r="M2056" s="30"/>
      <c r="N2056" s="30"/>
      <c r="O2056" s="30"/>
      <c r="P2056" s="30"/>
      <c r="Q2056" s="30"/>
      <c r="R2056" s="30"/>
      <c r="S2056" s="30"/>
      <c r="T2056" s="30"/>
      <c r="U2056" s="30"/>
      <c r="V2056" s="30"/>
      <c r="W2056" s="30"/>
      <c r="X2056" s="32"/>
    </row>
    <row r="2057" spans="1:24" x14ac:dyDescent="0.2">
      <c r="A2057" s="34"/>
      <c r="B2057" s="34"/>
      <c r="C2057" s="34"/>
      <c r="D2057" s="30"/>
      <c r="E2057" s="30"/>
      <c r="F2057" s="30"/>
      <c r="G2057" s="30"/>
      <c r="H2057" s="30"/>
      <c r="I2057" s="30"/>
      <c r="J2057" s="30"/>
      <c r="K2057" s="30"/>
      <c r="L2057" s="30"/>
      <c r="M2057" s="30"/>
      <c r="N2057" s="30"/>
      <c r="O2057" s="30"/>
      <c r="P2057" s="30"/>
      <c r="Q2057" s="30"/>
      <c r="R2057" s="30"/>
      <c r="S2057" s="30"/>
      <c r="T2057" s="30"/>
      <c r="U2057" s="30"/>
      <c r="V2057" s="30"/>
      <c r="W2057" s="30"/>
      <c r="X2057" s="32"/>
    </row>
    <row r="2058" spans="1:24" x14ac:dyDescent="0.2">
      <c r="A2058" s="34"/>
      <c r="B2058" s="34"/>
      <c r="C2058" s="34"/>
      <c r="D2058" s="30"/>
      <c r="E2058" s="30"/>
      <c r="F2058" s="30"/>
      <c r="G2058" s="30"/>
      <c r="H2058" s="30"/>
      <c r="I2058" s="30"/>
      <c r="J2058" s="30"/>
      <c r="K2058" s="30"/>
      <c r="L2058" s="30"/>
      <c r="M2058" s="30"/>
      <c r="N2058" s="30"/>
      <c r="O2058" s="30"/>
      <c r="P2058" s="30"/>
      <c r="Q2058" s="30"/>
      <c r="R2058" s="30"/>
      <c r="S2058" s="30"/>
      <c r="T2058" s="30"/>
      <c r="U2058" s="30"/>
      <c r="V2058" s="30"/>
      <c r="W2058" s="30"/>
      <c r="X2058" s="32"/>
    </row>
    <row r="2059" spans="1:24" x14ac:dyDescent="0.2">
      <c r="A2059" s="34"/>
      <c r="B2059" s="34"/>
      <c r="C2059" s="34"/>
      <c r="D2059" s="30"/>
      <c r="E2059" s="30"/>
      <c r="F2059" s="30"/>
      <c r="G2059" s="30"/>
      <c r="H2059" s="30"/>
      <c r="I2059" s="30"/>
      <c r="J2059" s="30"/>
      <c r="K2059" s="30"/>
      <c r="L2059" s="30"/>
      <c r="M2059" s="30"/>
      <c r="N2059" s="30"/>
      <c r="O2059" s="30"/>
      <c r="P2059" s="30"/>
      <c r="Q2059" s="30"/>
      <c r="R2059" s="30"/>
      <c r="S2059" s="30"/>
      <c r="T2059" s="30"/>
      <c r="U2059" s="30"/>
      <c r="V2059" s="30"/>
      <c r="W2059" s="30"/>
      <c r="X2059" s="32"/>
    </row>
    <row r="2060" spans="1:24" x14ac:dyDescent="0.2">
      <c r="A2060" s="34"/>
      <c r="B2060" s="34"/>
      <c r="C2060" s="34"/>
      <c r="D2060" s="30"/>
      <c r="E2060" s="30"/>
      <c r="F2060" s="30"/>
      <c r="G2060" s="30"/>
      <c r="H2060" s="30"/>
      <c r="I2060" s="30"/>
      <c r="J2060" s="30"/>
      <c r="K2060" s="30"/>
      <c r="L2060" s="30"/>
      <c r="M2060" s="30"/>
      <c r="N2060" s="30"/>
      <c r="O2060" s="30"/>
      <c r="P2060" s="30"/>
      <c r="Q2060" s="30"/>
      <c r="R2060" s="30"/>
      <c r="S2060" s="30"/>
      <c r="T2060" s="30"/>
      <c r="U2060" s="30"/>
      <c r="V2060" s="30"/>
      <c r="W2060" s="30"/>
      <c r="X2060" s="32"/>
    </row>
    <row r="2061" spans="1:24" x14ac:dyDescent="0.2">
      <c r="A2061" s="34"/>
      <c r="B2061" s="34"/>
      <c r="C2061" s="34"/>
      <c r="D2061" s="30"/>
      <c r="E2061" s="30"/>
      <c r="F2061" s="30"/>
      <c r="G2061" s="30"/>
      <c r="H2061" s="30"/>
      <c r="I2061" s="30"/>
      <c r="J2061" s="30"/>
      <c r="K2061" s="30"/>
      <c r="L2061" s="30"/>
      <c r="M2061" s="30"/>
      <c r="N2061" s="30"/>
      <c r="O2061" s="30"/>
      <c r="P2061" s="30"/>
      <c r="Q2061" s="30"/>
      <c r="R2061" s="30"/>
      <c r="S2061" s="30"/>
      <c r="T2061" s="30"/>
      <c r="U2061" s="30"/>
      <c r="V2061" s="30"/>
      <c r="W2061" s="30"/>
      <c r="X2061" s="32"/>
    </row>
    <row r="2062" spans="1:24" x14ac:dyDescent="0.2">
      <c r="A2062" s="34"/>
      <c r="B2062" s="34"/>
      <c r="C2062" s="34"/>
      <c r="D2062" s="30"/>
      <c r="E2062" s="30"/>
      <c r="F2062" s="30"/>
      <c r="G2062" s="30"/>
      <c r="H2062" s="30"/>
      <c r="I2062" s="30"/>
      <c r="J2062" s="30"/>
      <c r="K2062" s="30"/>
      <c r="L2062" s="30"/>
      <c r="M2062" s="30"/>
      <c r="N2062" s="30"/>
      <c r="O2062" s="30"/>
      <c r="P2062" s="30"/>
      <c r="Q2062" s="30"/>
      <c r="R2062" s="30"/>
      <c r="S2062" s="30"/>
      <c r="T2062" s="30"/>
      <c r="U2062" s="30"/>
      <c r="V2062" s="30"/>
      <c r="W2062" s="30"/>
      <c r="X2062" s="32"/>
    </row>
    <row r="2063" spans="1:24" x14ac:dyDescent="0.2">
      <c r="A2063" s="34"/>
      <c r="B2063" s="34"/>
      <c r="C2063" s="34"/>
      <c r="D2063" s="30"/>
      <c r="E2063" s="30"/>
      <c r="F2063" s="30"/>
      <c r="G2063" s="30"/>
      <c r="H2063" s="30"/>
      <c r="I2063" s="30"/>
      <c r="J2063" s="30"/>
      <c r="K2063" s="30"/>
      <c r="L2063" s="30"/>
      <c r="M2063" s="30"/>
      <c r="N2063" s="30"/>
      <c r="O2063" s="30"/>
      <c r="P2063" s="30"/>
      <c r="Q2063" s="30"/>
      <c r="R2063" s="30"/>
      <c r="S2063" s="30"/>
      <c r="T2063" s="30"/>
      <c r="U2063" s="30"/>
      <c r="V2063" s="30"/>
      <c r="W2063" s="30"/>
      <c r="X2063" s="32"/>
    </row>
    <row r="2064" spans="1:24" x14ac:dyDescent="0.2">
      <c r="A2064" s="34"/>
      <c r="B2064" s="34"/>
      <c r="C2064" s="34"/>
      <c r="D2064" s="30"/>
      <c r="E2064" s="30"/>
      <c r="F2064" s="30"/>
      <c r="G2064" s="30"/>
      <c r="H2064" s="30"/>
      <c r="I2064" s="30"/>
      <c r="J2064" s="30"/>
      <c r="K2064" s="30"/>
      <c r="L2064" s="30"/>
      <c r="M2064" s="30"/>
      <c r="N2064" s="30"/>
      <c r="O2064" s="30"/>
      <c r="P2064" s="30"/>
      <c r="Q2064" s="30"/>
      <c r="R2064" s="30"/>
      <c r="S2064" s="30"/>
      <c r="T2064" s="30"/>
      <c r="U2064" s="30"/>
      <c r="V2064" s="30"/>
      <c r="W2064" s="30"/>
      <c r="X2064" s="32"/>
    </row>
    <row r="2065" spans="1:24" x14ac:dyDescent="0.2">
      <c r="A2065" s="34"/>
      <c r="B2065" s="34"/>
      <c r="C2065" s="34"/>
      <c r="D2065" s="30"/>
      <c r="E2065" s="30"/>
      <c r="F2065" s="30"/>
      <c r="G2065" s="30"/>
      <c r="H2065" s="30"/>
      <c r="I2065" s="30"/>
      <c r="J2065" s="30"/>
      <c r="K2065" s="30"/>
      <c r="L2065" s="30"/>
      <c r="M2065" s="30"/>
      <c r="N2065" s="30"/>
      <c r="O2065" s="30"/>
      <c r="P2065" s="30"/>
      <c r="Q2065" s="30"/>
      <c r="R2065" s="30"/>
      <c r="S2065" s="30"/>
      <c r="T2065" s="30"/>
      <c r="U2065" s="30"/>
      <c r="V2065" s="30"/>
      <c r="W2065" s="30"/>
      <c r="X2065" s="32"/>
    </row>
    <row r="2066" spans="1:24" x14ac:dyDescent="0.2">
      <c r="A2066" s="34"/>
      <c r="B2066" s="34"/>
      <c r="C2066" s="34"/>
      <c r="D2066" s="30"/>
      <c r="E2066" s="30"/>
      <c r="F2066" s="30"/>
      <c r="G2066" s="30"/>
      <c r="H2066" s="30"/>
      <c r="I2066" s="30"/>
      <c r="J2066" s="30"/>
      <c r="K2066" s="30"/>
      <c r="L2066" s="30"/>
      <c r="M2066" s="30"/>
      <c r="N2066" s="30"/>
      <c r="O2066" s="30"/>
      <c r="P2066" s="30"/>
      <c r="Q2066" s="30"/>
      <c r="R2066" s="30"/>
      <c r="S2066" s="30"/>
      <c r="T2066" s="30"/>
      <c r="U2066" s="30"/>
      <c r="V2066" s="30"/>
      <c r="W2066" s="30"/>
      <c r="X2066" s="32"/>
    </row>
    <row r="2067" spans="1:24" x14ac:dyDescent="0.2">
      <c r="A2067" s="34"/>
      <c r="B2067" s="34"/>
      <c r="C2067" s="34"/>
      <c r="D2067" s="30"/>
      <c r="E2067" s="30"/>
      <c r="F2067" s="30"/>
      <c r="G2067" s="30"/>
      <c r="H2067" s="30"/>
      <c r="I2067" s="30"/>
      <c r="J2067" s="30"/>
      <c r="K2067" s="30"/>
      <c r="L2067" s="30"/>
      <c r="M2067" s="30"/>
      <c r="N2067" s="30"/>
      <c r="O2067" s="30"/>
      <c r="P2067" s="30"/>
      <c r="Q2067" s="30"/>
      <c r="R2067" s="30"/>
      <c r="S2067" s="30"/>
      <c r="T2067" s="30"/>
      <c r="U2067" s="30"/>
      <c r="V2067" s="30"/>
      <c r="W2067" s="30"/>
      <c r="X2067" s="32"/>
    </row>
    <row r="2068" spans="1:24" x14ac:dyDescent="0.2">
      <c r="A2068" s="34"/>
      <c r="B2068" s="34"/>
      <c r="C2068" s="34"/>
      <c r="D2068" s="30"/>
      <c r="E2068" s="30"/>
      <c r="F2068" s="30"/>
      <c r="G2068" s="30"/>
      <c r="H2068" s="30"/>
      <c r="I2068" s="30"/>
      <c r="J2068" s="30"/>
      <c r="K2068" s="30"/>
      <c r="L2068" s="30"/>
      <c r="M2068" s="30"/>
      <c r="N2068" s="30"/>
      <c r="O2068" s="30"/>
      <c r="P2068" s="30"/>
      <c r="Q2068" s="30"/>
      <c r="R2068" s="30"/>
      <c r="S2068" s="30"/>
      <c r="T2068" s="30"/>
      <c r="U2068" s="30"/>
      <c r="V2068" s="30"/>
      <c r="W2068" s="30"/>
      <c r="X2068" s="32"/>
    </row>
    <row r="2069" spans="1:24" x14ac:dyDescent="0.2">
      <c r="A2069" s="34"/>
      <c r="B2069" s="34"/>
      <c r="C2069" s="34"/>
      <c r="D2069" s="30"/>
      <c r="E2069" s="30"/>
      <c r="F2069" s="30"/>
      <c r="G2069" s="30"/>
      <c r="H2069" s="30"/>
      <c r="I2069" s="30"/>
      <c r="J2069" s="30"/>
      <c r="K2069" s="30"/>
      <c r="L2069" s="30"/>
      <c r="M2069" s="30"/>
      <c r="N2069" s="30"/>
      <c r="O2069" s="30"/>
      <c r="P2069" s="30"/>
      <c r="Q2069" s="30"/>
      <c r="R2069" s="30"/>
      <c r="S2069" s="30"/>
      <c r="T2069" s="30"/>
      <c r="U2069" s="30"/>
      <c r="V2069" s="30"/>
      <c r="W2069" s="30"/>
      <c r="X2069" s="32"/>
    </row>
    <row r="2070" spans="1:24" x14ac:dyDescent="0.2">
      <c r="A2070" s="34"/>
      <c r="B2070" s="34"/>
      <c r="C2070" s="34"/>
      <c r="D2070" s="30"/>
      <c r="E2070" s="30"/>
      <c r="F2070" s="30"/>
      <c r="G2070" s="30"/>
      <c r="H2070" s="30"/>
      <c r="I2070" s="30"/>
      <c r="J2070" s="30"/>
      <c r="K2070" s="30"/>
      <c r="L2070" s="30"/>
      <c r="M2070" s="30"/>
      <c r="N2070" s="30"/>
      <c r="O2070" s="30"/>
      <c r="P2070" s="30"/>
      <c r="Q2070" s="30"/>
      <c r="R2070" s="30"/>
      <c r="S2070" s="30"/>
      <c r="T2070" s="30"/>
      <c r="U2070" s="30"/>
      <c r="V2070" s="30"/>
      <c r="W2070" s="30"/>
      <c r="X2070" s="32"/>
    </row>
    <row r="2071" spans="1:24" x14ac:dyDescent="0.2">
      <c r="A2071" s="34"/>
      <c r="B2071" s="34"/>
      <c r="C2071" s="34"/>
      <c r="D2071" s="30"/>
      <c r="E2071" s="30"/>
      <c r="F2071" s="30"/>
      <c r="G2071" s="30"/>
      <c r="H2071" s="30"/>
      <c r="I2071" s="30"/>
      <c r="J2071" s="30"/>
      <c r="K2071" s="30"/>
      <c r="L2071" s="30"/>
      <c r="M2071" s="30"/>
      <c r="N2071" s="30"/>
      <c r="O2071" s="30"/>
      <c r="P2071" s="30"/>
      <c r="Q2071" s="30"/>
      <c r="R2071" s="30"/>
      <c r="S2071" s="30"/>
      <c r="T2071" s="30"/>
      <c r="U2071" s="30"/>
      <c r="V2071" s="30"/>
      <c r="W2071" s="30"/>
      <c r="X2071" s="32"/>
    </row>
    <row r="2072" spans="1:24" x14ac:dyDescent="0.2">
      <c r="A2072" s="34"/>
      <c r="B2072" s="34"/>
      <c r="C2072" s="34"/>
      <c r="D2072" s="30"/>
      <c r="E2072" s="30"/>
      <c r="F2072" s="30"/>
      <c r="G2072" s="30"/>
      <c r="H2072" s="30"/>
      <c r="I2072" s="30"/>
      <c r="J2072" s="30"/>
      <c r="K2072" s="30"/>
      <c r="L2072" s="30"/>
      <c r="M2072" s="30"/>
      <c r="N2072" s="30"/>
      <c r="O2072" s="30"/>
      <c r="P2072" s="30"/>
      <c r="Q2072" s="30"/>
      <c r="R2072" s="30"/>
      <c r="S2072" s="30"/>
      <c r="T2072" s="30"/>
      <c r="U2072" s="30"/>
      <c r="V2072" s="30"/>
      <c r="W2072" s="30"/>
      <c r="X2072" s="32"/>
    </row>
    <row r="2073" spans="1:24" x14ac:dyDescent="0.2">
      <c r="A2073" s="34"/>
      <c r="B2073" s="34"/>
      <c r="C2073" s="34"/>
      <c r="D2073" s="30"/>
      <c r="E2073" s="30"/>
      <c r="F2073" s="30"/>
      <c r="G2073" s="30"/>
      <c r="H2073" s="30"/>
      <c r="I2073" s="30"/>
      <c r="J2073" s="30"/>
      <c r="K2073" s="30"/>
      <c r="L2073" s="30"/>
      <c r="M2073" s="30"/>
      <c r="N2073" s="30"/>
      <c r="O2073" s="30"/>
      <c r="P2073" s="30"/>
      <c r="Q2073" s="30"/>
      <c r="R2073" s="30"/>
      <c r="S2073" s="30"/>
      <c r="T2073" s="30"/>
      <c r="U2073" s="30"/>
      <c r="V2073" s="30"/>
      <c r="W2073" s="30"/>
      <c r="X2073" s="32"/>
    </row>
    <row r="2074" spans="1:24" x14ac:dyDescent="0.2">
      <c r="A2074" s="34"/>
      <c r="B2074" s="34"/>
      <c r="C2074" s="34"/>
      <c r="D2074" s="30"/>
      <c r="E2074" s="30"/>
      <c r="F2074" s="30"/>
      <c r="G2074" s="30"/>
      <c r="H2074" s="30"/>
      <c r="I2074" s="30"/>
      <c r="J2074" s="30"/>
      <c r="K2074" s="30"/>
      <c r="L2074" s="30"/>
      <c r="M2074" s="30"/>
      <c r="N2074" s="30"/>
      <c r="O2074" s="30"/>
      <c r="P2074" s="30"/>
      <c r="Q2074" s="30"/>
      <c r="R2074" s="30"/>
      <c r="S2074" s="30"/>
      <c r="T2074" s="30"/>
      <c r="U2074" s="30"/>
      <c r="V2074" s="30"/>
      <c r="W2074" s="30"/>
      <c r="X2074" s="32"/>
    </row>
    <row r="2075" spans="1:24" x14ac:dyDescent="0.2">
      <c r="A2075" s="34"/>
      <c r="B2075" s="34"/>
      <c r="C2075" s="34"/>
      <c r="D2075" s="30"/>
      <c r="E2075" s="30"/>
      <c r="F2075" s="30"/>
      <c r="G2075" s="30"/>
      <c r="H2075" s="30"/>
      <c r="I2075" s="30"/>
      <c r="J2075" s="30"/>
      <c r="K2075" s="30"/>
      <c r="L2075" s="30"/>
      <c r="M2075" s="30"/>
      <c r="N2075" s="30"/>
      <c r="O2075" s="30"/>
      <c r="P2075" s="30"/>
      <c r="Q2075" s="30"/>
      <c r="R2075" s="30"/>
      <c r="S2075" s="30"/>
      <c r="T2075" s="30"/>
      <c r="U2075" s="30"/>
      <c r="V2075" s="30"/>
      <c r="W2075" s="30"/>
      <c r="X2075" s="32"/>
    </row>
    <row r="2076" spans="1:24" x14ac:dyDescent="0.2">
      <c r="A2076" s="34"/>
      <c r="B2076" s="34"/>
      <c r="C2076" s="34"/>
      <c r="D2076" s="30"/>
      <c r="E2076" s="30"/>
      <c r="F2076" s="30"/>
      <c r="G2076" s="30"/>
      <c r="H2076" s="30"/>
      <c r="I2076" s="30"/>
      <c r="J2076" s="30"/>
      <c r="K2076" s="30"/>
      <c r="L2076" s="30"/>
      <c r="M2076" s="30"/>
      <c r="N2076" s="30"/>
      <c r="O2076" s="30"/>
      <c r="P2076" s="30"/>
      <c r="Q2076" s="30"/>
      <c r="R2076" s="30"/>
      <c r="S2076" s="30"/>
      <c r="T2076" s="30"/>
      <c r="U2076" s="30"/>
      <c r="V2076" s="30"/>
      <c r="W2076" s="30"/>
      <c r="X2076" s="32"/>
    </row>
    <row r="2077" spans="1:24" x14ac:dyDescent="0.2">
      <c r="A2077" s="34"/>
      <c r="B2077" s="34"/>
      <c r="C2077" s="34"/>
      <c r="D2077" s="30"/>
      <c r="E2077" s="30"/>
      <c r="F2077" s="30"/>
      <c r="G2077" s="30"/>
      <c r="H2077" s="30"/>
      <c r="I2077" s="30"/>
      <c r="J2077" s="30"/>
      <c r="K2077" s="30"/>
      <c r="L2077" s="30"/>
      <c r="M2077" s="30"/>
      <c r="N2077" s="30"/>
      <c r="O2077" s="30"/>
      <c r="P2077" s="30"/>
      <c r="Q2077" s="30"/>
      <c r="R2077" s="30"/>
      <c r="S2077" s="30"/>
      <c r="T2077" s="30"/>
      <c r="U2077" s="30"/>
      <c r="V2077" s="30"/>
      <c r="W2077" s="30"/>
      <c r="X2077" s="32"/>
    </row>
    <row r="2078" spans="1:24" x14ac:dyDescent="0.2">
      <c r="A2078" s="34"/>
      <c r="B2078" s="34"/>
      <c r="C2078" s="34"/>
      <c r="D2078" s="30"/>
      <c r="E2078" s="30"/>
      <c r="F2078" s="30"/>
      <c r="G2078" s="30"/>
      <c r="H2078" s="30"/>
      <c r="I2078" s="30"/>
      <c r="J2078" s="30"/>
      <c r="K2078" s="30"/>
      <c r="L2078" s="30"/>
      <c r="M2078" s="30"/>
      <c r="N2078" s="30"/>
      <c r="O2078" s="30"/>
      <c r="P2078" s="30"/>
      <c r="Q2078" s="30"/>
      <c r="R2078" s="30"/>
      <c r="S2078" s="30"/>
      <c r="T2078" s="30"/>
      <c r="U2078" s="30"/>
      <c r="V2078" s="30"/>
      <c r="W2078" s="30"/>
      <c r="X2078" s="32"/>
    </row>
    <row r="2079" spans="1:24" x14ac:dyDescent="0.2">
      <c r="A2079" s="34"/>
      <c r="B2079" s="34"/>
      <c r="C2079" s="34"/>
      <c r="D2079" s="30"/>
      <c r="E2079" s="30"/>
      <c r="F2079" s="30"/>
      <c r="G2079" s="30"/>
      <c r="H2079" s="30"/>
      <c r="I2079" s="30"/>
      <c r="J2079" s="30"/>
      <c r="K2079" s="30"/>
      <c r="L2079" s="30"/>
      <c r="M2079" s="30"/>
      <c r="N2079" s="30"/>
      <c r="O2079" s="30"/>
      <c r="P2079" s="30"/>
      <c r="Q2079" s="30"/>
      <c r="R2079" s="30"/>
      <c r="S2079" s="30"/>
      <c r="T2079" s="30"/>
      <c r="U2079" s="30"/>
      <c r="V2079" s="30"/>
      <c r="W2079" s="30"/>
      <c r="X2079" s="32"/>
    </row>
    <row r="2080" spans="1:24" x14ac:dyDescent="0.2">
      <c r="A2080" s="34"/>
      <c r="B2080" s="34"/>
      <c r="C2080" s="34"/>
      <c r="D2080" s="30"/>
      <c r="E2080" s="30"/>
      <c r="F2080" s="30"/>
      <c r="G2080" s="30"/>
      <c r="H2080" s="30"/>
      <c r="I2080" s="30"/>
      <c r="J2080" s="30"/>
      <c r="K2080" s="30"/>
      <c r="L2080" s="30"/>
      <c r="M2080" s="30"/>
      <c r="N2080" s="30"/>
      <c r="O2080" s="30"/>
      <c r="P2080" s="30"/>
      <c r="Q2080" s="30"/>
      <c r="R2080" s="30"/>
      <c r="S2080" s="30"/>
      <c r="T2080" s="30"/>
      <c r="U2080" s="30"/>
      <c r="V2080" s="30"/>
      <c r="W2080" s="30"/>
      <c r="X2080" s="32"/>
    </row>
    <row r="2081" spans="1:24" x14ac:dyDescent="0.2">
      <c r="A2081" s="34"/>
      <c r="B2081" s="34"/>
      <c r="C2081" s="34"/>
      <c r="D2081" s="30"/>
      <c r="E2081" s="30"/>
      <c r="F2081" s="30"/>
      <c r="G2081" s="30"/>
      <c r="H2081" s="30"/>
      <c r="I2081" s="30"/>
      <c r="J2081" s="30"/>
      <c r="K2081" s="30"/>
      <c r="L2081" s="30"/>
      <c r="M2081" s="30"/>
      <c r="N2081" s="30"/>
      <c r="O2081" s="30"/>
      <c r="P2081" s="30"/>
      <c r="Q2081" s="30"/>
      <c r="R2081" s="30"/>
      <c r="S2081" s="30"/>
      <c r="T2081" s="30"/>
      <c r="U2081" s="30"/>
      <c r="V2081" s="30"/>
      <c r="W2081" s="30"/>
      <c r="X2081" s="32"/>
    </row>
    <row r="2082" spans="1:24" x14ac:dyDescent="0.2">
      <c r="A2082" s="34"/>
      <c r="B2082" s="34"/>
      <c r="C2082" s="34"/>
      <c r="D2082" s="30"/>
      <c r="E2082" s="30"/>
      <c r="F2082" s="30"/>
      <c r="G2082" s="30"/>
      <c r="H2082" s="30"/>
      <c r="I2082" s="30"/>
      <c r="J2082" s="30"/>
      <c r="K2082" s="30"/>
      <c r="L2082" s="30"/>
      <c r="M2082" s="30"/>
      <c r="N2082" s="30"/>
      <c r="O2082" s="30"/>
      <c r="P2082" s="30"/>
      <c r="Q2082" s="30"/>
      <c r="R2082" s="30"/>
      <c r="S2082" s="30"/>
      <c r="T2082" s="30"/>
      <c r="U2082" s="30"/>
      <c r="V2082" s="30"/>
      <c r="W2082" s="30"/>
      <c r="X2082" s="32"/>
    </row>
    <row r="2083" spans="1:24" x14ac:dyDescent="0.2">
      <c r="A2083" s="34"/>
      <c r="B2083" s="34"/>
      <c r="C2083" s="34"/>
      <c r="D2083" s="30"/>
      <c r="E2083" s="30"/>
      <c r="F2083" s="30"/>
      <c r="G2083" s="30"/>
      <c r="H2083" s="30"/>
      <c r="I2083" s="30"/>
      <c r="J2083" s="30"/>
      <c r="K2083" s="30"/>
      <c r="L2083" s="30"/>
      <c r="M2083" s="30"/>
      <c r="N2083" s="30"/>
      <c r="O2083" s="30"/>
      <c r="P2083" s="30"/>
      <c r="Q2083" s="30"/>
      <c r="R2083" s="30"/>
      <c r="S2083" s="30"/>
      <c r="T2083" s="30"/>
      <c r="U2083" s="30"/>
      <c r="V2083" s="30"/>
      <c r="W2083" s="30"/>
      <c r="X2083" s="32"/>
    </row>
    <row r="2084" spans="1:24" x14ac:dyDescent="0.2">
      <c r="A2084" s="34"/>
      <c r="B2084" s="34"/>
      <c r="C2084" s="34"/>
      <c r="D2084" s="30"/>
      <c r="E2084" s="30"/>
      <c r="F2084" s="30"/>
      <c r="G2084" s="30"/>
      <c r="H2084" s="30"/>
      <c r="I2084" s="30"/>
      <c r="J2084" s="30"/>
      <c r="K2084" s="30"/>
      <c r="L2084" s="30"/>
      <c r="M2084" s="30"/>
      <c r="N2084" s="30"/>
      <c r="O2084" s="30"/>
      <c r="P2084" s="30"/>
      <c r="Q2084" s="30"/>
      <c r="R2084" s="30"/>
      <c r="S2084" s="30"/>
      <c r="T2084" s="30"/>
      <c r="U2084" s="30"/>
      <c r="V2084" s="30"/>
      <c r="W2084" s="30"/>
      <c r="X2084" s="32"/>
    </row>
    <row r="2085" spans="1:24" x14ac:dyDescent="0.2">
      <c r="A2085" s="34"/>
      <c r="B2085" s="34"/>
      <c r="C2085" s="34"/>
      <c r="D2085" s="30"/>
      <c r="E2085" s="30"/>
      <c r="F2085" s="30"/>
      <c r="G2085" s="30"/>
      <c r="H2085" s="30"/>
      <c r="I2085" s="30"/>
      <c r="J2085" s="30"/>
      <c r="K2085" s="30"/>
      <c r="L2085" s="30"/>
      <c r="M2085" s="30"/>
      <c r="N2085" s="30"/>
      <c r="O2085" s="30"/>
      <c r="P2085" s="30"/>
      <c r="Q2085" s="30"/>
      <c r="R2085" s="30"/>
      <c r="S2085" s="30"/>
      <c r="T2085" s="30"/>
      <c r="U2085" s="30"/>
      <c r="V2085" s="30"/>
      <c r="W2085" s="30"/>
      <c r="X2085" s="32"/>
    </row>
    <row r="2086" spans="1:24" x14ac:dyDescent="0.2">
      <c r="A2086" s="34"/>
      <c r="B2086" s="34"/>
      <c r="C2086" s="34"/>
      <c r="D2086" s="30"/>
      <c r="E2086" s="30"/>
      <c r="F2086" s="30"/>
      <c r="G2086" s="30"/>
      <c r="H2086" s="30"/>
      <c r="I2086" s="30"/>
      <c r="J2086" s="30"/>
      <c r="K2086" s="30"/>
      <c r="L2086" s="30"/>
      <c r="M2086" s="30"/>
      <c r="N2086" s="30"/>
      <c r="O2086" s="30"/>
      <c r="P2086" s="30"/>
      <c r="Q2086" s="30"/>
      <c r="R2086" s="30"/>
      <c r="S2086" s="30"/>
      <c r="T2086" s="30"/>
      <c r="U2086" s="30"/>
      <c r="V2086" s="30"/>
      <c r="W2086" s="30"/>
      <c r="X2086" s="32"/>
    </row>
    <row r="2087" spans="1:24" x14ac:dyDescent="0.2">
      <c r="A2087" s="34"/>
      <c r="B2087" s="34"/>
      <c r="C2087" s="34"/>
      <c r="D2087" s="30"/>
      <c r="E2087" s="30"/>
      <c r="F2087" s="30"/>
      <c r="G2087" s="30"/>
      <c r="H2087" s="30"/>
      <c r="I2087" s="30"/>
      <c r="J2087" s="30"/>
      <c r="K2087" s="30"/>
      <c r="L2087" s="30"/>
      <c r="M2087" s="30"/>
      <c r="N2087" s="30"/>
      <c r="O2087" s="30"/>
      <c r="P2087" s="30"/>
      <c r="Q2087" s="30"/>
      <c r="R2087" s="30"/>
      <c r="S2087" s="30"/>
      <c r="T2087" s="30"/>
      <c r="U2087" s="30"/>
      <c r="V2087" s="30"/>
      <c r="W2087" s="30"/>
      <c r="X2087" s="32"/>
    </row>
    <row r="2088" spans="1:24" x14ac:dyDescent="0.2">
      <c r="A2088" s="34"/>
      <c r="B2088" s="34"/>
      <c r="C2088" s="34"/>
      <c r="D2088" s="30"/>
      <c r="E2088" s="30"/>
      <c r="F2088" s="30"/>
      <c r="G2088" s="30"/>
      <c r="H2088" s="30"/>
      <c r="I2088" s="30"/>
      <c r="J2088" s="30"/>
      <c r="K2088" s="30"/>
      <c r="L2088" s="30"/>
      <c r="M2088" s="30"/>
      <c r="N2088" s="30"/>
      <c r="O2088" s="30"/>
      <c r="P2088" s="30"/>
      <c r="Q2088" s="30"/>
      <c r="R2088" s="30"/>
      <c r="S2088" s="30"/>
      <c r="T2088" s="30"/>
      <c r="U2088" s="30"/>
      <c r="V2088" s="30"/>
      <c r="W2088" s="30"/>
      <c r="X2088" s="32"/>
    </row>
    <row r="2089" spans="1:24" x14ac:dyDescent="0.2">
      <c r="A2089" s="34"/>
      <c r="B2089" s="34"/>
      <c r="C2089" s="34"/>
      <c r="D2089" s="30"/>
      <c r="E2089" s="30"/>
      <c r="F2089" s="30"/>
      <c r="G2089" s="30"/>
      <c r="H2089" s="30"/>
      <c r="I2089" s="30"/>
      <c r="J2089" s="30"/>
      <c r="K2089" s="30"/>
      <c r="L2089" s="30"/>
      <c r="M2089" s="30"/>
      <c r="N2089" s="30"/>
      <c r="O2089" s="30"/>
      <c r="P2089" s="30"/>
      <c r="Q2089" s="30"/>
      <c r="R2089" s="30"/>
      <c r="S2089" s="30"/>
      <c r="T2089" s="30"/>
      <c r="U2089" s="30"/>
      <c r="V2089" s="30"/>
      <c r="W2089" s="30"/>
      <c r="X2089" s="32"/>
    </row>
    <row r="2090" spans="1:24" x14ac:dyDescent="0.2">
      <c r="A2090" s="34"/>
      <c r="B2090" s="34"/>
      <c r="C2090" s="34"/>
      <c r="D2090" s="30"/>
      <c r="E2090" s="30"/>
      <c r="F2090" s="30"/>
      <c r="G2090" s="30"/>
      <c r="H2090" s="30"/>
      <c r="I2090" s="30"/>
      <c r="J2090" s="30"/>
      <c r="K2090" s="30"/>
      <c r="L2090" s="30"/>
      <c r="M2090" s="30"/>
      <c r="N2090" s="30"/>
      <c r="O2090" s="30"/>
      <c r="P2090" s="30"/>
      <c r="Q2090" s="30"/>
      <c r="R2090" s="30"/>
      <c r="S2090" s="30"/>
      <c r="T2090" s="30"/>
      <c r="U2090" s="30"/>
      <c r="V2090" s="30"/>
      <c r="W2090" s="30"/>
      <c r="X2090" s="32"/>
    </row>
    <row r="2091" spans="1:24" x14ac:dyDescent="0.2">
      <c r="A2091" s="34"/>
      <c r="B2091" s="34"/>
      <c r="C2091" s="34"/>
      <c r="D2091" s="30"/>
      <c r="E2091" s="30"/>
      <c r="F2091" s="30"/>
      <c r="G2091" s="30"/>
      <c r="H2091" s="30"/>
      <c r="I2091" s="30"/>
      <c r="J2091" s="30"/>
      <c r="K2091" s="30"/>
      <c r="L2091" s="30"/>
      <c r="M2091" s="30"/>
      <c r="N2091" s="30"/>
      <c r="O2091" s="30"/>
      <c r="P2091" s="30"/>
      <c r="Q2091" s="30"/>
      <c r="R2091" s="30"/>
      <c r="S2091" s="30"/>
      <c r="T2091" s="30"/>
      <c r="U2091" s="30"/>
      <c r="V2091" s="30"/>
      <c r="W2091" s="30"/>
      <c r="X2091" s="32"/>
    </row>
    <row r="2092" spans="1:24" x14ac:dyDescent="0.2">
      <c r="A2092" s="34"/>
      <c r="B2092" s="34"/>
      <c r="C2092" s="34"/>
      <c r="D2092" s="30"/>
      <c r="E2092" s="30"/>
      <c r="F2092" s="30"/>
      <c r="G2092" s="30"/>
      <c r="H2092" s="30"/>
      <c r="I2092" s="30"/>
      <c r="J2092" s="30"/>
      <c r="K2092" s="30"/>
      <c r="L2092" s="30"/>
      <c r="M2092" s="30"/>
      <c r="N2092" s="30"/>
      <c r="O2092" s="30"/>
      <c r="P2092" s="30"/>
      <c r="Q2092" s="30"/>
      <c r="R2092" s="30"/>
      <c r="S2092" s="30"/>
      <c r="T2092" s="30"/>
      <c r="U2092" s="30"/>
      <c r="V2092" s="30"/>
      <c r="W2092" s="30"/>
      <c r="X2092" s="32"/>
    </row>
    <row r="2093" spans="1:24" x14ac:dyDescent="0.2">
      <c r="A2093" s="34"/>
      <c r="B2093" s="34"/>
      <c r="C2093" s="34"/>
      <c r="D2093" s="30"/>
      <c r="E2093" s="30"/>
      <c r="F2093" s="30"/>
      <c r="G2093" s="30"/>
      <c r="H2093" s="30"/>
      <c r="I2093" s="30"/>
      <c r="J2093" s="30"/>
      <c r="K2093" s="30"/>
      <c r="L2093" s="30"/>
      <c r="M2093" s="30"/>
      <c r="N2093" s="30"/>
      <c r="O2093" s="30"/>
      <c r="P2093" s="30"/>
      <c r="Q2093" s="30"/>
      <c r="R2093" s="30"/>
      <c r="S2093" s="30"/>
      <c r="T2093" s="30"/>
      <c r="U2093" s="30"/>
      <c r="V2093" s="30"/>
      <c r="W2093" s="30"/>
      <c r="X2093" s="32"/>
    </row>
    <row r="2094" spans="1:24" x14ac:dyDescent="0.2">
      <c r="A2094" s="34"/>
      <c r="B2094" s="34"/>
      <c r="C2094" s="34"/>
      <c r="D2094" s="30"/>
      <c r="E2094" s="30"/>
      <c r="F2094" s="30"/>
      <c r="G2094" s="30"/>
      <c r="H2094" s="30"/>
      <c r="I2094" s="30"/>
      <c r="J2094" s="30"/>
      <c r="K2094" s="30"/>
      <c r="L2094" s="30"/>
      <c r="M2094" s="30"/>
      <c r="N2094" s="30"/>
      <c r="O2094" s="30"/>
      <c r="P2094" s="30"/>
      <c r="Q2094" s="30"/>
      <c r="R2094" s="30"/>
      <c r="S2094" s="30"/>
      <c r="T2094" s="30"/>
      <c r="U2094" s="30"/>
      <c r="V2094" s="30"/>
      <c r="W2094" s="30"/>
      <c r="X2094" s="32"/>
    </row>
    <row r="2095" spans="1:24" x14ac:dyDescent="0.2">
      <c r="A2095" s="34"/>
      <c r="B2095" s="34"/>
      <c r="C2095" s="34"/>
      <c r="D2095" s="30"/>
      <c r="E2095" s="30"/>
      <c r="F2095" s="30"/>
      <c r="G2095" s="30"/>
      <c r="H2095" s="30"/>
      <c r="I2095" s="30"/>
      <c r="J2095" s="30"/>
      <c r="K2095" s="30"/>
      <c r="L2095" s="30"/>
      <c r="M2095" s="30"/>
      <c r="N2095" s="30"/>
      <c r="O2095" s="30"/>
      <c r="P2095" s="30"/>
      <c r="Q2095" s="30"/>
      <c r="R2095" s="30"/>
      <c r="S2095" s="30"/>
      <c r="T2095" s="30"/>
      <c r="U2095" s="30"/>
      <c r="V2095" s="30"/>
      <c r="W2095" s="30"/>
      <c r="X2095" s="32"/>
    </row>
    <row r="2096" spans="1:24" x14ac:dyDescent="0.2">
      <c r="A2096" s="34"/>
      <c r="B2096" s="34"/>
      <c r="C2096" s="34"/>
      <c r="D2096" s="30"/>
      <c r="E2096" s="30"/>
      <c r="F2096" s="30"/>
      <c r="G2096" s="30"/>
      <c r="H2096" s="30"/>
      <c r="I2096" s="30"/>
      <c r="J2096" s="30"/>
      <c r="K2096" s="30"/>
      <c r="L2096" s="30"/>
      <c r="M2096" s="30"/>
      <c r="N2096" s="30"/>
      <c r="O2096" s="30"/>
      <c r="P2096" s="30"/>
      <c r="Q2096" s="30"/>
      <c r="R2096" s="30"/>
      <c r="S2096" s="30"/>
      <c r="T2096" s="30"/>
      <c r="U2096" s="30"/>
      <c r="V2096" s="30"/>
      <c r="W2096" s="30"/>
      <c r="X2096" s="32"/>
    </row>
    <row r="2097" spans="1:24" x14ac:dyDescent="0.2">
      <c r="A2097" s="34"/>
      <c r="B2097" s="34"/>
      <c r="C2097" s="34"/>
      <c r="D2097" s="30"/>
      <c r="E2097" s="30"/>
      <c r="F2097" s="30"/>
      <c r="G2097" s="30"/>
      <c r="H2097" s="30"/>
      <c r="I2097" s="30"/>
      <c r="J2097" s="30"/>
      <c r="K2097" s="30"/>
      <c r="L2097" s="30"/>
      <c r="M2097" s="30"/>
      <c r="N2097" s="30"/>
      <c r="O2097" s="30"/>
      <c r="P2097" s="30"/>
      <c r="Q2097" s="30"/>
      <c r="R2097" s="30"/>
      <c r="S2097" s="30"/>
      <c r="T2097" s="30"/>
      <c r="U2097" s="30"/>
      <c r="V2097" s="30"/>
      <c r="W2097" s="30"/>
      <c r="X2097" s="32"/>
    </row>
    <row r="2098" spans="1:24" x14ac:dyDescent="0.2">
      <c r="A2098" s="34"/>
      <c r="B2098" s="34"/>
      <c r="C2098" s="34"/>
      <c r="D2098" s="30"/>
      <c r="E2098" s="30"/>
      <c r="F2098" s="30"/>
      <c r="G2098" s="30"/>
      <c r="H2098" s="30"/>
      <c r="I2098" s="30"/>
      <c r="J2098" s="30"/>
      <c r="K2098" s="30"/>
      <c r="L2098" s="30"/>
      <c r="M2098" s="30"/>
      <c r="N2098" s="30"/>
      <c r="O2098" s="30"/>
      <c r="P2098" s="30"/>
      <c r="Q2098" s="30"/>
      <c r="R2098" s="30"/>
      <c r="S2098" s="30"/>
      <c r="T2098" s="30"/>
      <c r="U2098" s="30"/>
      <c r="V2098" s="30"/>
      <c r="W2098" s="30"/>
      <c r="X2098" s="32"/>
    </row>
    <row r="2099" spans="1:24" x14ac:dyDescent="0.2">
      <c r="A2099" s="34"/>
      <c r="B2099" s="34"/>
      <c r="C2099" s="34"/>
      <c r="D2099" s="30"/>
      <c r="E2099" s="30"/>
      <c r="F2099" s="30"/>
      <c r="G2099" s="30"/>
      <c r="H2099" s="30"/>
      <c r="I2099" s="30"/>
      <c r="J2099" s="30"/>
      <c r="K2099" s="30"/>
      <c r="L2099" s="30"/>
      <c r="M2099" s="30"/>
      <c r="N2099" s="30"/>
      <c r="O2099" s="30"/>
      <c r="P2099" s="30"/>
      <c r="Q2099" s="30"/>
      <c r="R2099" s="30"/>
      <c r="S2099" s="30"/>
      <c r="T2099" s="30"/>
      <c r="U2099" s="30"/>
      <c r="V2099" s="30"/>
      <c r="W2099" s="30"/>
      <c r="X2099" s="32"/>
    </row>
    <row r="2100" spans="1:24" x14ac:dyDescent="0.2">
      <c r="A2100" s="34"/>
      <c r="B2100" s="34"/>
      <c r="C2100" s="34"/>
      <c r="D2100" s="30"/>
      <c r="E2100" s="30"/>
      <c r="F2100" s="30"/>
      <c r="G2100" s="30"/>
      <c r="H2100" s="30"/>
      <c r="I2100" s="30"/>
      <c r="J2100" s="30"/>
      <c r="K2100" s="30"/>
      <c r="L2100" s="30"/>
      <c r="M2100" s="30"/>
      <c r="N2100" s="30"/>
      <c r="O2100" s="30"/>
      <c r="P2100" s="30"/>
      <c r="Q2100" s="30"/>
      <c r="R2100" s="30"/>
      <c r="S2100" s="30"/>
      <c r="T2100" s="30"/>
      <c r="U2100" s="30"/>
      <c r="V2100" s="30"/>
      <c r="W2100" s="30"/>
      <c r="X2100" s="32"/>
    </row>
    <row r="2101" spans="1:24" x14ac:dyDescent="0.2">
      <c r="A2101" s="34"/>
      <c r="B2101" s="34"/>
      <c r="C2101" s="34"/>
      <c r="D2101" s="30"/>
      <c r="E2101" s="30"/>
      <c r="F2101" s="30"/>
      <c r="G2101" s="30"/>
      <c r="H2101" s="30"/>
      <c r="I2101" s="30"/>
      <c r="J2101" s="30"/>
      <c r="K2101" s="30"/>
      <c r="L2101" s="30"/>
      <c r="M2101" s="30"/>
      <c r="N2101" s="30"/>
      <c r="O2101" s="30"/>
      <c r="P2101" s="30"/>
      <c r="Q2101" s="30"/>
      <c r="R2101" s="30"/>
      <c r="S2101" s="30"/>
      <c r="T2101" s="30"/>
      <c r="U2101" s="30"/>
      <c r="V2101" s="30"/>
      <c r="W2101" s="30"/>
      <c r="X2101" s="32"/>
    </row>
    <row r="2102" spans="1:24" x14ac:dyDescent="0.2">
      <c r="A2102" s="34"/>
      <c r="B2102" s="34"/>
      <c r="C2102" s="34"/>
      <c r="D2102" s="30"/>
      <c r="E2102" s="30"/>
      <c r="F2102" s="30"/>
      <c r="G2102" s="30"/>
      <c r="H2102" s="30"/>
      <c r="I2102" s="30"/>
      <c r="J2102" s="30"/>
      <c r="K2102" s="30"/>
      <c r="L2102" s="30"/>
      <c r="M2102" s="30"/>
      <c r="N2102" s="30"/>
      <c r="O2102" s="30"/>
      <c r="P2102" s="30"/>
      <c r="Q2102" s="30"/>
      <c r="R2102" s="30"/>
      <c r="S2102" s="30"/>
      <c r="T2102" s="30"/>
      <c r="U2102" s="30"/>
      <c r="V2102" s="30"/>
      <c r="W2102" s="30"/>
      <c r="X2102" s="32"/>
    </row>
    <row r="2103" spans="1:24" x14ac:dyDescent="0.2">
      <c r="A2103" s="34"/>
      <c r="B2103" s="34"/>
      <c r="C2103" s="34"/>
      <c r="D2103" s="30"/>
      <c r="E2103" s="30"/>
      <c r="F2103" s="30"/>
      <c r="G2103" s="30"/>
      <c r="H2103" s="30"/>
      <c r="I2103" s="30"/>
      <c r="J2103" s="30"/>
      <c r="K2103" s="30"/>
      <c r="L2103" s="30"/>
      <c r="M2103" s="30"/>
      <c r="N2103" s="30"/>
      <c r="O2103" s="30"/>
      <c r="P2103" s="30"/>
      <c r="Q2103" s="30"/>
      <c r="R2103" s="30"/>
      <c r="S2103" s="30"/>
      <c r="T2103" s="30"/>
      <c r="U2103" s="30"/>
      <c r="V2103" s="30"/>
      <c r="W2103" s="30"/>
      <c r="X2103" s="32"/>
    </row>
    <row r="2104" spans="1:24" x14ac:dyDescent="0.2">
      <c r="A2104" s="34"/>
      <c r="B2104" s="34"/>
      <c r="C2104" s="34"/>
      <c r="D2104" s="30"/>
      <c r="E2104" s="30"/>
      <c r="F2104" s="30"/>
      <c r="G2104" s="30"/>
      <c r="H2104" s="30"/>
      <c r="I2104" s="30"/>
      <c r="J2104" s="30"/>
      <c r="K2104" s="30"/>
      <c r="L2104" s="30"/>
      <c r="M2104" s="30"/>
      <c r="N2104" s="30"/>
      <c r="O2104" s="30"/>
      <c r="P2104" s="30"/>
      <c r="Q2104" s="30"/>
      <c r="R2104" s="30"/>
      <c r="S2104" s="30"/>
      <c r="T2104" s="30"/>
      <c r="U2104" s="30"/>
      <c r="V2104" s="30"/>
      <c r="W2104" s="30"/>
      <c r="X2104" s="32"/>
    </row>
    <row r="2105" spans="1:24" x14ac:dyDescent="0.2">
      <c r="A2105" s="34"/>
      <c r="B2105" s="34"/>
      <c r="C2105" s="34"/>
      <c r="D2105" s="30"/>
      <c r="E2105" s="30"/>
      <c r="F2105" s="30"/>
      <c r="G2105" s="30"/>
      <c r="H2105" s="30"/>
      <c r="I2105" s="30"/>
      <c r="J2105" s="30"/>
      <c r="K2105" s="30"/>
      <c r="L2105" s="30"/>
      <c r="M2105" s="30"/>
      <c r="N2105" s="30"/>
      <c r="O2105" s="30"/>
      <c r="P2105" s="30"/>
      <c r="Q2105" s="30"/>
      <c r="R2105" s="30"/>
      <c r="S2105" s="30"/>
      <c r="T2105" s="30"/>
      <c r="U2105" s="30"/>
      <c r="V2105" s="30"/>
      <c r="W2105" s="30"/>
      <c r="X2105" s="32"/>
    </row>
    <row r="2106" spans="1:24" x14ac:dyDescent="0.2">
      <c r="A2106" s="34"/>
      <c r="B2106" s="34"/>
      <c r="C2106" s="34"/>
      <c r="D2106" s="30"/>
      <c r="E2106" s="30"/>
      <c r="F2106" s="30"/>
      <c r="G2106" s="30"/>
      <c r="H2106" s="30"/>
      <c r="I2106" s="30"/>
      <c r="J2106" s="30"/>
      <c r="K2106" s="30"/>
      <c r="L2106" s="30"/>
      <c r="M2106" s="30"/>
      <c r="N2106" s="30"/>
      <c r="O2106" s="30"/>
      <c r="P2106" s="30"/>
      <c r="Q2106" s="30"/>
      <c r="R2106" s="30"/>
      <c r="S2106" s="30"/>
      <c r="T2106" s="30"/>
      <c r="U2106" s="30"/>
      <c r="V2106" s="30"/>
      <c r="W2106" s="30"/>
      <c r="X2106" s="32"/>
    </row>
    <row r="2107" spans="1:24" x14ac:dyDescent="0.2">
      <c r="A2107" s="34"/>
      <c r="B2107" s="34"/>
      <c r="C2107" s="34"/>
      <c r="D2107" s="30"/>
      <c r="E2107" s="30"/>
      <c r="F2107" s="30"/>
      <c r="G2107" s="30"/>
      <c r="H2107" s="30"/>
      <c r="I2107" s="30"/>
      <c r="J2107" s="30"/>
      <c r="K2107" s="30"/>
      <c r="L2107" s="30"/>
      <c r="M2107" s="30"/>
      <c r="N2107" s="30"/>
      <c r="O2107" s="30"/>
      <c r="P2107" s="30"/>
      <c r="Q2107" s="30"/>
      <c r="R2107" s="30"/>
      <c r="S2107" s="30"/>
      <c r="T2107" s="30"/>
      <c r="U2107" s="30"/>
      <c r="V2107" s="30"/>
      <c r="W2107" s="30"/>
      <c r="X2107" s="32"/>
    </row>
    <row r="2108" spans="1:24" x14ac:dyDescent="0.2">
      <c r="A2108" s="34"/>
      <c r="B2108" s="34"/>
      <c r="C2108" s="34"/>
      <c r="D2108" s="30"/>
      <c r="E2108" s="30"/>
      <c r="F2108" s="30"/>
      <c r="G2108" s="30"/>
      <c r="H2108" s="30"/>
      <c r="I2108" s="30"/>
      <c r="J2108" s="30"/>
      <c r="K2108" s="30"/>
      <c r="L2108" s="30"/>
      <c r="M2108" s="30"/>
      <c r="N2108" s="30"/>
      <c r="O2108" s="30"/>
      <c r="P2108" s="30"/>
      <c r="Q2108" s="30"/>
      <c r="R2108" s="30"/>
      <c r="S2108" s="30"/>
      <c r="T2108" s="30"/>
      <c r="U2108" s="30"/>
      <c r="V2108" s="30"/>
      <c r="W2108" s="30"/>
      <c r="X2108" s="32"/>
    </row>
    <row r="2109" spans="1:24" x14ac:dyDescent="0.2">
      <c r="A2109" s="34"/>
      <c r="B2109" s="34"/>
      <c r="C2109" s="34"/>
      <c r="D2109" s="30"/>
      <c r="E2109" s="30"/>
      <c r="F2109" s="30"/>
      <c r="G2109" s="30"/>
      <c r="H2109" s="30"/>
      <c r="I2109" s="30"/>
      <c r="J2109" s="30"/>
      <c r="K2109" s="30"/>
      <c r="L2109" s="30"/>
      <c r="M2109" s="30"/>
      <c r="N2109" s="30"/>
      <c r="O2109" s="30"/>
      <c r="P2109" s="30"/>
      <c r="Q2109" s="30"/>
      <c r="R2109" s="30"/>
      <c r="S2109" s="30"/>
      <c r="T2109" s="30"/>
      <c r="U2109" s="30"/>
      <c r="V2109" s="30"/>
      <c r="W2109" s="30"/>
      <c r="X2109" s="32"/>
    </row>
    <row r="2110" spans="1:24" x14ac:dyDescent="0.2">
      <c r="A2110" s="34"/>
      <c r="B2110" s="34"/>
      <c r="C2110" s="34"/>
      <c r="D2110" s="30"/>
      <c r="E2110" s="30"/>
      <c r="F2110" s="30"/>
      <c r="G2110" s="30"/>
      <c r="H2110" s="30"/>
      <c r="I2110" s="30"/>
      <c r="J2110" s="30"/>
      <c r="K2110" s="30"/>
      <c r="L2110" s="30"/>
      <c r="M2110" s="30"/>
      <c r="N2110" s="30"/>
      <c r="O2110" s="30"/>
      <c r="P2110" s="30"/>
      <c r="Q2110" s="30"/>
      <c r="R2110" s="30"/>
      <c r="S2110" s="30"/>
      <c r="T2110" s="30"/>
      <c r="U2110" s="30"/>
      <c r="V2110" s="30"/>
      <c r="W2110" s="30"/>
      <c r="X2110" s="32"/>
    </row>
    <row r="2111" spans="1:24" x14ac:dyDescent="0.2">
      <c r="A2111" s="34"/>
      <c r="B2111" s="34"/>
      <c r="C2111" s="34"/>
      <c r="D2111" s="30"/>
      <c r="E2111" s="30"/>
      <c r="F2111" s="30"/>
      <c r="G2111" s="30"/>
      <c r="H2111" s="30"/>
      <c r="I2111" s="30"/>
      <c r="J2111" s="30"/>
      <c r="K2111" s="30"/>
      <c r="L2111" s="30"/>
      <c r="M2111" s="30"/>
      <c r="N2111" s="30"/>
      <c r="O2111" s="30"/>
      <c r="P2111" s="30"/>
      <c r="Q2111" s="30"/>
      <c r="R2111" s="30"/>
      <c r="S2111" s="30"/>
      <c r="T2111" s="30"/>
      <c r="U2111" s="30"/>
      <c r="V2111" s="30"/>
      <c r="W2111" s="30"/>
      <c r="X2111" s="32"/>
    </row>
    <row r="2112" spans="1:24" x14ac:dyDescent="0.2">
      <c r="A2112" s="34"/>
      <c r="B2112" s="34"/>
      <c r="C2112" s="34"/>
      <c r="D2112" s="30"/>
      <c r="E2112" s="30"/>
      <c r="F2112" s="30"/>
      <c r="G2112" s="30"/>
      <c r="H2112" s="30"/>
      <c r="I2112" s="30"/>
      <c r="J2112" s="30"/>
      <c r="K2112" s="30"/>
      <c r="L2112" s="30"/>
      <c r="M2112" s="30"/>
      <c r="N2112" s="30"/>
      <c r="O2112" s="30"/>
      <c r="P2112" s="30"/>
      <c r="Q2112" s="30"/>
      <c r="R2112" s="30"/>
      <c r="S2112" s="30"/>
      <c r="T2112" s="30"/>
      <c r="U2112" s="30"/>
      <c r="V2112" s="30"/>
      <c r="W2112" s="30"/>
      <c r="X2112" s="32"/>
    </row>
    <row r="2113" spans="1:24" x14ac:dyDescent="0.2">
      <c r="A2113" s="34"/>
      <c r="B2113" s="34"/>
      <c r="C2113" s="34"/>
      <c r="D2113" s="30"/>
      <c r="E2113" s="30"/>
      <c r="F2113" s="30"/>
      <c r="G2113" s="30"/>
      <c r="H2113" s="30"/>
      <c r="I2113" s="30"/>
      <c r="J2113" s="30"/>
      <c r="K2113" s="30"/>
      <c r="L2113" s="30"/>
      <c r="M2113" s="30"/>
      <c r="N2113" s="30"/>
      <c r="O2113" s="30"/>
      <c r="P2113" s="30"/>
      <c r="Q2113" s="30"/>
      <c r="R2113" s="30"/>
      <c r="S2113" s="30"/>
      <c r="T2113" s="30"/>
      <c r="U2113" s="30"/>
      <c r="V2113" s="30"/>
      <c r="W2113" s="30"/>
      <c r="X2113" s="32"/>
    </row>
    <row r="2114" spans="1:24" x14ac:dyDescent="0.2">
      <c r="A2114" s="34"/>
      <c r="B2114" s="34"/>
      <c r="C2114" s="34"/>
      <c r="D2114" s="30"/>
      <c r="E2114" s="30"/>
      <c r="F2114" s="30"/>
      <c r="G2114" s="30"/>
      <c r="H2114" s="30"/>
      <c r="I2114" s="30"/>
      <c r="J2114" s="30"/>
      <c r="K2114" s="30"/>
      <c r="L2114" s="30"/>
      <c r="M2114" s="30"/>
      <c r="N2114" s="30"/>
      <c r="O2114" s="30"/>
      <c r="P2114" s="30"/>
      <c r="Q2114" s="30"/>
      <c r="R2114" s="30"/>
      <c r="S2114" s="30"/>
      <c r="T2114" s="30"/>
      <c r="U2114" s="30"/>
      <c r="V2114" s="30"/>
      <c r="W2114" s="30"/>
      <c r="X2114" s="32"/>
    </row>
    <row r="2115" spans="1:24" x14ac:dyDescent="0.2">
      <c r="A2115" s="34"/>
      <c r="B2115" s="34"/>
      <c r="C2115" s="34"/>
      <c r="D2115" s="30"/>
      <c r="E2115" s="30"/>
      <c r="F2115" s="30"/>
      <c r="G2115" s="30"/>
      <c r="H2115" s="30"/>
      <c r="I2115" s="30"/>
      <c r="J2115" s="30"/>
      <c r="K2115" s="30"/>
      <c r="L2115" s="30"/>
      <c r="M2115" s="30"/>
      <c r="N2115" s="30"/>
      <c r="O2115" s="30"/>
      <c r="P2115" s="30"/>
      <c r="Q2115" s="30"/>
      <c r="R2115" s="30"/>
      <c r="S2115" s="30"/>
      <c r="T2115" s="30"/>
      <c r="U2115" s="30"/>
      <c r="V2115" s="30"/>
      <c r="W2115" s="30"/>
      <c r="X2115" s="32"/>
    </row>
    <row r="2116" spans="1:24" x14ac:dyDescent="0.2">
      <c r="A2116" s="34"/>
      <c r="B2116" s="34"/>
      <c r="C2116" s="34"/>
      <c r="D2116" s="30"/>
      <c r="E2116" s="30"/>
      <c r="F2116" s="30"/>
      <c r="G2116" s="30"/>
      <c r="H2116" s="30"/>
      <c r="I2116" s="30"/>
      <c r="J2116" s="30"/>
      <c r="K2116" s="30"/>
      <c r="L2116" s="30"/>
      <c r="M2116" s="30"/>
      <c r="N2116" s="30"/>
      <c r="O2116" s="30"/>
      <c r="P2116" s="30"/>
      <c r="Q2116" s="30"/>
      <c r="R2116" s="30"/>
      <c r="S2116" s="30"/>
      <c r="T2116" s="30"/>
      <c r="U2116" s="30"/>
      <c r="V2116" s="30"/>
      <c r="W2116" s="30"/>
      <c r="X2116" s="32"/>
    </row>
    <row r="2117" spans="1:24" x14ac:dyDescent="0.2">
      <c r="A2117" s="34"/>
      <c r="B2117" s="34"/>
      <c r="C2117" s="34"/>
      <c r="D2117" s="30"/>
      <c r="E2117" s="30"/>
      <c r="F2117" s="30"/>
      <c r="G2117" s="30"/>
      <c r="H2117" s="30"/>
      <c r="I2117" s="30"/>
      <c r="J2117" s="30"/>
      <c r="K2117" s="30"/>
      <c r="L2117" s="30"/>
      <c r="M2117" s="30"/>
      <c r="N2117" s="30"/>
      <c r="O2117" s="30"/>
      <c r="P2117" s="30"/>
      <c r="Q2117" s="30"/>
      <c r="R2117" s="30"/>
      <c r="S2117" s="30"/>
      <c r="T2117" s="30"/>
      <c r="U2117" s="30"/>
      <c r="V2117" s="30"/>
      <c r="W2117" s="30"/>
      <c r="X2117" s="32"/>
    </row>
    <row r="2118" spans="1:24" x14ac:dyDescent="0.2">
      <c r="A2118" s="34"/>
      <c r="B2118" s="34"/>
      <c r="C2118" s="34"/>
      <c r="D2118" s="30"/>
      <c r="E2118" s="30"/>
      <c r="F2118" s="30"/>
      <c r="G2118" s="30"/>
      <c r="H2118" s="30"/>
      <c r="I2118" s="30"/>
      <c r="J2118" s="30"/>
      <c r="K2118" s="30"/>
      <c r="L2118" s="30"/>
      <c r="M2118" s="30"/>
      <c r="N2118" s="30"/>
      <c r="O2118" s="30"/>
      <c r="P2118" s="30"/>
      <c r="Q2118" s="30"/>
      <c r="R2118" s="30"/>
      <c r="S2118" s="30"/>
      <c r="T2118" s="30"/>
      <c r="U2118" s="30"/>
      <c r="V2118" s="30"/>
      <c r="W2118" s="30"/>
      <c r="X2118" s="32"/>
    </row>
    <row r="2119" spans="1:24" x14ac:dyDescent="0.2">
      <c r="A2119" s="34"/>
      <c r="B2119" s="34"/>
      <c r="C2119" s="34"/>
      <c r="D2119" s="30"/>
      <c r="E2119" s="30"/>
      <c r="F2119" s="30"/>
      <c r="G2119" s="30"/>
      <c r="H2119" s="30"/>
      <c r="I2119" s="30"/>
      <c r="J2119" s="30"/>
      <c r="K2119" s="30"/>
      <c r="L2119" s="30"/>
      <c r="M2119" s="30"/>
      <c r="N2119" s="30"/>
      <c r="O2119" s="30"/>
      <c r="P2119" s="30"/>
      <c r="Q2119" s="30"/>
      <c r="R2119" s="30"/>
      <c r="S2119" s="30"/>
      <c r="T2119" s="30"/>
      <c r="U2119" s="30"/>
      <c r="V2119" s="30"/>
      <c r="W2119" s="30"/>
      <c r="X2119" s="32"/>
    </row>
    <row r="2120" spans="1:24" x14ac:dyDescent="0.2">
      <c r="A2120" s="34"/>
      <c r="B2120" s="34"/>
      <c r="C2120" s="34"/>
      <c r="D2120" s="30"/>
      <c r="E2120" s="30"/>
      <c r="F2120" s="30"/>
      <c r="G2120" s="30"/>
      <c r="H2120" s="30"/>
      <c r="I2120" s="30"/>
      <c r="J2120" s="30"/>
      <c r="K2120" s="30"/>
      <c r="L2120" s="30"/>
      <c r="M2120" s="30"/>
      <c r="N2120" s="30"/>
      <c r="O2120" s="30"/>
      <c r="P2120" s="30"/>
      <c r="Q2120" s="30"/>
      <c r="R2120" s="30"/>
      <c r="S2120" s="30"/>
      <c r="T2120" s="30"/>
      <c r="U2120" s="30"/>
      <c r="V2120" s="30"/>
      <c r="W2120" s="30"/>
      <c r="X2120" s="32"/>
    </row>
    <row r="2121" spans="1:24" x14ac:dyDescent="0.2">
      <c r="A2121" s="34"/>
      <c r="B2121" s="34"/>
      <c r="C2121" s="34"/>
      <c r="D2121" s="30"/>
      <c r="E2121" s="30"/>
      <c r="F2121" s="30"/>
      <c r="G2121" s="30"/>
      <c r="H2121" s="30"/>
      <c r="I2121" s="30"/>
      <c r="J2121" s="30"/>
      <c r="K2121" s="30"/>
      <c r="L2121" s="30"/>
      <c r="M2121" s="30"/>
      <c r="N2121" s="30"/>
      <c r="O2121" s="30"/>
      <c r="P2121" s="30"/>
      <c r="Q2121" s="30"/>
      <c r="R2121" s="30"/>
      <c r="S2121" s="30"/>
      <c r="T2121" s="30"/>
      <c r="U2121" s="30"/>
      <c r="V2121" s="30"/>
      <c r="W2121" s="30"/>
      <c r="X2121" s="32"/>
    </row>
    <row r="2122" spans="1:24" x14ac:dyDescent="0.2">
      <c r="A2122" s="34"/>
      <c r="B2122" s="34"/>
      <c r="C2122" s="34"/>
      <c r="D2122" s="30"/>
      <c r="E2122" s="30"/>
      <c r="F2122" s="30"/>
      <c r="G2122" s="30"/>
      <c r="H2122" s="30"/>
      <c r="I2122" s="30"/>
      <c r="J2122" s="30"/>
      <c r="K2122" s="30"/>
      <c r="L2122" s="30"/>
      <c r="M2122" s="30"/>
      <c r="N2122" s="30"/>
      <c r="O2122" s="30"/>
      <c r="P2122" s="30"/>
      <c r="Q2122" s="30"/>
      <c r="R2122" s="30"/>
      <c r="S2122" s="30"/>
      <c r="T2122" s="30"/>
      <c r="U2122" s="30"/>
      <c r="V2122" s="30"/>
      <c r="W2122" s="30"/>
      <c r="X2122" s="32"/>
    </row>
    <row r="2123" spans="1:24" x14ac:dyDescent="0.2">
      <c r="A2123" s="34"/>
      <c r="B2123" s="34"/>
      <c r="C2123" s="34"/>
      <c r="D2123" s="30"/>
      <c r="E2123" s="30"/>
      <c r="F2123" s="30"/>
      <c r="G2123" s="30"/>
      <c r="H2123" s="30"/>
      <c r="I2123" s="30"/>
      <c r="J2123" s="30"/>
      <c r="K2123" s="30"/>
      <c r="L2123" s="30"/>
      <c r="M2123" s="30"/>
      <c r="N2123" s="30"/>
      <c r="O2123" s="30"/>
      <c r="P2123" s="30"/>
      <c r="Q2123" s="30"/>
      <c r="R2123" s="30"/>
      <c r="S2123" s="30"/>
      <c r="T2123" s="30"/>
      <c r="U2123" s="30"/>
      <c r="V2123" s="30"/>
      <c r="W2123" s="30"/>
      <c r="X2123" s="32"/>
    </row>
    <row r="2124" spans="1:24" x14ac:dyDescent="0.2">
      <c r="A2124" s="34"/>
      <c r="B2124" s="34"/>
      <c r="C2124" s="34"/>
      <c r="D2124" s="30"/>
      <c r="E2124" s="30"/>
      <c r="F2124" s="30"/>
      <c r="G2124" s="30"/>
      <c r="H2124" s="30"/>
      <c r="I2124" s="30"/>
      <c r="J2124" s="30"/>
      <c r="K2124" s="30"/>
      <c r="L2124" s="30"/>
      <c r="M2124" s="30"/>
      <c r="N2124" s="30"/>
      <c r="O2124" s="30"/>
      <c r="P2124" s="30"/>
      <c r="Q2124" s="30"/>
      <c r="R2124" s="30"/>
      <c r="S2124" s="30"/>
      <c r="T2124" s="30"/>
      <c r="U2124" s="30"/>
      <c r="V2124" s="30"/>
      <c r="W2124" s="30"/>
      <c r="X2124" s="32"/>
    </row>
    <row r="2125" spans="1:24" x14ac:dyDescent="0.2">
      <c r="A2125" s="34"/>
      <c r="B2125" s="34"/>
      <c r="C2125" s="34"/>
      <c r="D2125" s="30"/>
      <c r="E2125" s="30"/>
      <c r="F2125" s="30"/>
      <c r="G2125" s="30"/>
      <c r="H2125" s="30"/>
      <c r="I2125" s="30"/>
      <c r="J2125" s="30"/>
      <c r="K2125" s="30"/>
      <c r="L2125" s="30"/>
      <c r="M2125" s="30"/>
      <c r="N2125" s="30"/>
      <c r="O2125" s="30"/>
      <c r="P2125" s="30"/>
      <c r="Q2125" s="30"/>
      <c r="R2125" s="30"/>
      <c r="S2125" s="30"/>
      <c r="T2125" s="30"/>
      <c r="U2125" s="30"/>
      <c r="V2125" s="30"/>
      <c r="W2125" s="30"/>
      <c r="X2125" s="32"/>
    </row>
    <row r="2126" spans="1:24" x14ac:dyDescent="0.2">
      <c r="A2126" s="34"/>
      <c r="B2126" s="34"/>
      <c r="C2126" s="34"/>
      <c r="D2126" s="30"/>
      <c r="E2126" s="30"/>
      <c r="F2126" s="30"/>
      <c r="G2126" s="30"/>
      <c r="H2126" s="30"/>
      <c r="I2126" s="30"/>
      <c r="J2126" s="30"/>
      <c r="K2126" s="30"/>
      <c r="L2126" s="30"/>
      <c r="M2126" s="30"/>
      <c r="N2126" s="30"/>
      <c r="O2126" s="30"/>
      <c r="P2126" s="30"/>
      <c r="Q2126" s="30"/>
      <c r="R2126" s="30"/>
      <c r="S2126" s="30"/>
      <c r="T2126" s="30"/>
      <c r="U2126" s="30"/>
      <c r="V2126" s="30"/>
      <c r="W2126" s="30"/>
      <c r="X2126" s="32"/>
    </row>
    <row r="2127" spans="1:24" x14ac:dyDescent="0.2">
      <c r="A2127" s="34"/>
      <c r="B2127" s="34"/>
      <c r="C2127" s="34"/>
      <c r="D2127" s="30"/>
      <c r="E2127" s="30"/>
      <c r="F2127" s="30"/>
      <c r="G2127" s="30"/>
      <c r="H2127" s="30"/>
      <c r="I2127" s="30"/>
      <c r="J2127" s="30"/>
      <c r="K2127" s="30"/>
      <c r="L2127" s="30"/>
      <c r="M2127" s="30"/>
      <c r="N2127" s="30"/>
      <c r="O2127" s="30"/>
      <c r="P2127" s="30"/>
      <c r="Q2127" s="30"/>
      <c r="R2127" s="30"/>
      <c r="S2127" s="30"/>
      <c r="T2127" s="30"/>
      <c r="U2127" s="30"/>
      <c r="V2127" s="30"/>
      <c r="W2127" s="30"/>
      <c r="X2127" s="32"/>
    </row>
    <row r="2128" spans="1:24" x14ac:dyDescent="0.2">
      <c r="A2128" s="34"/>
      <c r="B2128" s="34"/>
      <c r="C2128" s="34"/>
      <c r="D2128" s="30"/>
      <c r="E2128" s="30"/>
      <c r="F2128" s="30"/>
      <c r="G2128" s="30"/>
      <c r="H2128" s="30"/>
      <c r="I2128" s="30"/>
      <c r="J2128" s="30"/>
      <c r="K2128" s="30"/>
      <c r="L2128" s="30"/>
      <c r="M2128" s="30"/>
      <c r="N2128" s="30"/>
      <c r="O2128" s="30"/>
      <c r="P2128" s="30"/>
      <c r="Q2128" s="30"/>
      <c r="R2128" s="30"/>
      <c r="S2128" s="30"/>
      <c r="T2128" s="30"/>
      <c r="U2128" s="30"/>
      <c r="V2128" s="30"/>
      <c r="W2128" s="30"/>
      <c r="X2128" s="32"/>
    </row>
    <row r="2129" spans="1:24" x14ac:dyDescent="0.2">
      <c r="A2129" s="34"/>
      <c r="B2129" s="34"/>
      <c r="C2129" s="34"/>
      <c r="D2129" s="30"/>
      <c r="E2129" s="30"/>
      <c r="F2129" s="30"/>
      <c r="G2129" s="30"/>
      <c r="H2129" s="30"/>
      <c r="I2129" s="30"/>
      <c r="J2129" s="30"/>
      <c r="K2129" s="30"/>
      <c r="L2129" s="30"/>
      <c r="M2129" s="30"/>
      <c r="N2129" s="30"/>
      <c r="O2129" s="30"/>
      <c r="P2129" s="30"/>
      <c r="Q2129" s="30"/>
      <c r="R2129" s="30"/>
      <c r="S2129" s="30"/>
      <c r="T2129" s="30"/>
      <c r="U2129" s="30"/>
      <c r="V2129" s="30"/>
      <c r="W2129" s="30"/>
      <c r="X2129" s="32"/>
    </row>
    <row r="2130" spans="1:24" x14ac:dyDescent="0.2">
      <c r="A2130" s="34"/>
      <c r="B2130" s="34"/>
      <c r="C2130" s="34"/>
      <c r="D2130" s="30"/>
      <c r="E2130" s="30"/>
      <c r="F2130" s="30"/>
      <c r="G2130" s="30"/>
      <c r="H2130" s="30"/>
      <c r="I2130" s="30"/>
      <c r="J2130" s="30"/>
      <c r="K2130" s="30"/>
      <c r="L2130" s="30"/>
      <c r="M2130" s="30"/>
      <c r="N2130" s="30"/>
      <c r="O2130" s="30"/>
      <c r="P2130" s="30"/>
      <c r="Q2130" s="30"/>
      <c r="R2130" s="30"/>
      <c r="S2130" s="30"/>
      <c r="T2130" s="30"/>
      <c r="U2130" s="30"/>
      <c r="V2130" s="30"/>
      <c r="W2130" s="30"/>
      <c r="X2130" s="32"/>
    </row>
    <row r="2131" spans="1:24" x14ac:dyDescent="0.2">
      <c r="A2131" s="34"/>
      <c r="B2131" s="34"/>
      <c r="C2131" s="34"/>
      <c r="D2131" s="30"/>
      <c r="E2131" s="30"/>
      <c r="F2131" s="30"/>
      <c r="G2131" s="30"/>
      <c r="H2131" s="30"/>
      <c r="I2131" s="30"/>
      <c r="J2131" s="30"/>
      <c r="K2131" s="30"/>
      <c r="L2131" s="30"/>
      <c r="M2131" s="30"/>
      <c r="N2131" s="30"/>
      <c r="O2131" s="30"/>
      <c r="P2131" s="30"/>
      <c r="Q2131" s="30"/>
      <c r="R2131" s="30"/>
      <c r="S2131" s="30"/>
      <c r="T2131" s="30"/>
      <c r="U2131" s="30"/>
      <c r="V2131" s="30"/>
      <c r="W2131" s="30"/>
      <c r="X2131" s="32"/>
    </row>
    <row r="2132" spans="1:24" x14ac:dyDescent="0.2">
      <c r="A2132" s="34"/>
      <c r="B2132" s="34"/>
      <c r="C2132" s="34"/>
      <c r="D2132" s="30"/>
      <c r="E2132" s="30"/>
      <c r="F2132" s="30"/>
      <c r="G2132" s="30"/>
      <c r="H2132" s="30"/>
      <c r="I2132" s="30"/>
      <c r="J2132" s="30"/>
      <c r="K2132" s="30"/>
      <c r="L2132" s="30"/>
      <c r="M2132" s="30"/>
      <c r="N2132" s="30"/>
      <c r="O2132" s="30"/>
      <c r="P2132" s="30"/>
      <c r="Q2132" s="30"/>
      <c r="R2132" s="30"/>
      <c r="S2132" s="30"/>
      <c r="T2132" s="30"/>
      <c r="U2132" s="30"/>
      <c r="V2132" s="30"/>
      <c r="W2132" s="30"/>
      <c r="X2132" s="32"/>
    </row>
    <row r="2133" spans="1:24" x14ac:dyDescent="0.2">
      <c r="A2133" s="34"/>
      <c r="B2133" s="34"/>
      <c r="C2133" s="34"/>
      <c r="D2133" s="30"/>
      <c r="E2133" s="30"/>
      <c r="F2133" s="30"/>
      <c r="G2133" s="30"/>
      <c r="H2133" s="30"/>
      <c r="I2133" s="30"/>
      <c r="J2133" s="30"/>
      <c r="K2133" s="30"/>
      <c r="L2133" s="30"/>
      <c r="M2133" s="30"/>
      <c r="N2133" s="30"/>
      <c r="O2133" s="30"/>
      <c r="P2133" s="30"/>
      <c r="Q2133" s="30"/>
      <c r="R2133" s="30"/>
      <c r="S2133" s="30"/>
      <c r="T2133" s="30"/>
      <c r="U2133" s="30"/>
      <c r="V2133" s="30"/>
      <c r="W2133" s="30"/>
      <c r="X2133" s="32"/>
    </row>
    <row r="2134" spans="1:24" x14ac:dyDescent="0.2">
      <c r="A2134" s="34"/>
      <c r="B2134" s="34"/>
      <c r="C2134" s="34"/>
      <c r="D2134" s="30"/>
      <c r="E2134" s="30"/>
      <c r="F2134" s="30"/>
      <c r="G2134" s="30"/>
      <c r="H2134" s="30"/>
      <c r="I2134" s="30"/>
      <c r="J2134" s="30"/>
      <c r="K2134" s="30"/>
      <c r="L2134" s="30"/>
      <c r="M2134" s="30"/>
      <c r="N2134" s="30"/>
      <c r="O2134" s="30"/>
      <c r="P2134" s="30"/>
      <c r="Q2134" s="30"/>
      <c r="R2134" s="30"/>
      <c r="S2134" s="30"/>
      <c r="T2134" s="30"/>
      <c r="U2134" s="30"/>
      <c r="V2134" s="30"/>
      <c r="W2134" s="30"/>
      <c r="X2134" s="32"/>
    </row>
    <row r="2135" spans="1:24" x14ac:dyDescent="0.2">
      <c r="A2135" s="34"/>
      <c r="B2135" s="34"/>
      <c r="C2135" s="34"/>
      <c r="D2135" s="30"/>
      <c r="E2135" s="30"/>
      <c r="F2135" s="30"/>
      <c r="G2135" s="30"/>
      <c r="H2135" s="30"/>
      <c r="I2135" s="30"/>
      <c r="J2135" s="30"/>
      <c r="K2135" s="30"/>
      <c r="L2135" s="30"/>
      <c r="M2135" s="30"/>
      <c r="N2135" s="30"/>
      <c r="O2135" s="30"/>
      <c r="P2135" s="30"/>
      <c r="Q2135" s="30"/>
      <c r="R2135" s="30"/>
      <c r="S2135" s="30"/>
      <c r="T2135" s="30"/>
      <c r="U2135" s="30"/>
      <c r="V2135" s="30"/>
      <c r="W2135" s="30"/>
      <c r="X2135" s="32"/>
    </row>
    <row r="2136" spans="1:24" x14ac:dyDescent="0.2">
      <c r="A2136" s="34"/>
      <c r="B2136" s="34"/>
      <c r="C2136" s="34"/>
      <c r="D2136" s="30"/>
      <c r="E2136" s="30"/>
      <c r="F2136" s="30"/>
      <c r="G2136" s="30"/>
      <c r="H2136" s="30"/>
      <c r="I2136" s="30"/>
      <c r="J2136" s="30"/>
      <c r="K2136" s="30"/>
      <c r="L2136" s="30"/>
      <c r="M2136" s="30"/>
      <c r="N2136" s="30"/>
      <c r="O2136" s="30"/>
      <c r="P2136" s="30"/>
      <c r="Q2136" s="30"/>
      <c r="R2136" s="30"/>
      <c r="S2136" s="30"/>
      <c r="T2136" s="30"/>
      <c r="U2136" s="30"/>
      <c r="V2136" s="30"/>
      <c r="W2136" s="30"/>
      <c r="X2136" s="32"/>
    </row>
    <row r="2137" spans="1:24" x14ac:dyDescent="0.2">
      <c r="A2137" s="34"/>
      <c r="B2137" s="34"/>
      <c r="C2137" s="34"/>
      <c r="D2137" s="30"/>
      <c r="E2137" s="30"/>
      <c r="F2137" s="30"/>
      <c r="G2137" s="30"/>
      <c r="H2137" s="30"/>
      <c r="I2137" s="30"/>
      <c r="J2137" s="30"/>
      <c r="K2137" s="30"/>
      <c r="L2137" s="30"/>
      <c r="M2137" s="30"/>
      <c r="N2137" s="30"/>
      <c r="O2137" s="30"/>
      <c r="P2137" s="30"/>
      <c r="Q2137" s="30"/>
      <c r="R2137" s="30"/>
      <c r="S2137" s="30"/>
      <c r="T2137" s="30"/>
      <c r="U2137" s="30"/>
      <c r="V2137" s="30"/>
      <c r="W2137" s="30"/>
      <c r="X2137" s="32"/>
    </row>
    <row r="2138" spans="1:24" x14ac:dyDescent="0.2">
      <c r="A2138" s="34"/>
      <c r="B2138" s="34"/>
      <c r="C2138" s="34"/>
      <c r="D2138" s="30"/>
      <c r="E2138" s="30"/>
      <c r="F2138" s="30"/>
      <c r="G2138" s="30"/>
      <c r="H2138" s="30"/>
      <c r="I2138" s="30"/>
      <c r="J2138" s="30"/>
      <c r="K2138" s="30"/>
      <c r="L2138" s="30"/>
      <c r="M2138" s="30"/>
      <c r="N2138" s="30"/>
      <c r="O2138" s="30"/>
      <c r="P2138" s="30"/>
      <c r="Q2138" s="30"/>
      <c r="R2138" s="30"/>
      <c r="S2138" s="30"/>
      <c r="T2138" s="30"/>
      <c r="U2138" s="30"/>
      <c r="V2138" s="30"/>
      <c r="W2138" s="30"/>
      <c r="X2138" s="32"/>
    </row>
    <row r="2139" spans="1:24" x14ac:dyDescent="0.2">
      <c r="A2139" s="34"/>
      <c r="B2139" s="34"/>
      <c r="C2139" s="34"/>
      <c r="D2139" s="30"/>
      <c r="E2139" s="30"/>
      <c r="F2139" s="30"/>
      <c r="G2139" s="30"/>
      <c r="H2139" s="30"/>
      <c r="I2139" s="30"/>
      <c r="J2139" s="30"/>
      <c r="K2139" s="30"/>
      <c r="L2139" s="30"/>
      <c r="M2139" s="30"/>
      <c r="N2139" s="30"/>
      <c r="O2139" s="30"/>
      <c r="P2139" s="30"/>
      <c r="Q2139" s="30"/>
      <c r="R2139" s="30"/>
      <c r="S2139" s="30"/>
      <c r="T2139" s="30"/>
      <c r="U2139" s="30"/>
      <c r="V2139" s="30"/>
      <c r="W2139" s="30"/>
      <c r="X2139" s="32"/>
    </row>
    <row r="2140" spans="1:24" x14ac:dyDescent="0.2">
      <c r="A2140" s="34"/>
      <c r="B2140" s="34"/>
      <c r="C2140" s="34"/>
      <c r="D2140" s="30"/>
      <c r="E2140" s="30"/>
      <c r="F2140" s="30"/>
      <c r="G2140" s="30"/>
      <c r="H2140" s="30"/>
      <c r="I2140" s="30"/>
      <c r="J2140" s="30"/>
      <c r="K2140" s="30"/>
      <c r="L2140" s="30"/>
      <c r="M2140" s="30"/>
      <c r="N2140" s="30"/>
      <c r="O2140" s="30"/>
      <c r="P2140" s="30"/>
      <c r="Q2140" s="30"/>
      <c r="R2140" s="30"/>
      <c r="S2140" s="30"/>
      <c r="T2140" s="30"/>
      <c r="U2140" s="30"/>
      <c r="V2140" s="30"/>
      <c r="W2140" s="30"/>
      <c r="X2140" s="32"/>
    </row>
    <row r="2141" spans="1:24" x14ac:dyDescent="0.2">
      <c r="A2141" s="34"/>
      <c r="B2141" s="34"/>
      <c r="C2141" s="34"/>
      <c r="D2141" s="30"/>
      <c r="E2141" s="30"/>
      <c r="F2141" s="30"/>
      <c r="G2141" s="30"/>
      <c r="H2141" s="30"/>
      <c r="I2141" s="30"/>
      <c r="J2141" s="30"/>
      <c r="K2141" s="30"/>
      <c r="L2141" s="30"/>
      <c r="M2141" s="30"/>
      <c r="N2141" s="30"/>
      <c r="O2141" s="30"/>
      <c r="P2141" s="30"/>
      <c r="Q2141" s="30"/>
      <c r="R2141" s="30"/>
      <c r="S2141" s="30"/>
      <c r="T2141" s="30"/>
      <c r="U2141" s="30"/>
      <c r="V2141" s="30"/>
      <c r="W2141" s="30"/>
      <c r="X2141" s="32"/>
    </row>
    <row r="2142" spans="1:24" x14ac:dyDescent="0.2">
      <c r="A2142" s="34"/>
      <c r="B2142" s="34"/>
      <c r="C2142" s="34"/>
      <c r="D2142" s="30"/>
      <c r="E2142" s="30"/>
      <c r="F2142" s="30"/>
      <c r="G2142" s="30"/>
      <c r="H2142" s="30"/>
      <c r="I2142" s="30"/>
      <c r="J2142" s="30"/>
      <c r="K2142" s="30"/>
      <c r="L2142" s="30"/>
      <c r="M2142" s="30"/>
      <c r="N2142" s="30"/>
      <c r="O2142" s="30"/>
      <c r="P2142" s="30"/>
      <c r="Q2142" s="30"/>
      <c r="R2142" s="30"/>
      <c r="S2142" s="30"/>
      <c r="T2142" s="30"/>
      <c r="U2142" s="30"/>
      <c r="V2142" s="30"/>
      <c r="W2142" s="30"/>
      <c r="X2142" s="32"/>
    </row>
    <row r="2143" spans="1:24" x14ac:dyDescent="0.2">
      <c r="A2143" s="34"/>
      <c r="B2143" s="34"/>
      <c r="C2143" s="34"/>
      <c r="D2143" s="30"/>
      <c r="E2143" s="30"/>
      <c r="F2143" s="30"/>
      <c r="G2143" s="30"/>
      <c r="H2143" s="30"/>
      <c r="I2143" s="30"/>
      <c r="J2143" s="30"/>
      <c r="K2143" s="30"/>
      <c r="L2143" s="30"/>
      <c r="M2143" s="30"/>
      <c r="N2143" s="30"/>
      <c r="O2143" s="30"/>
      <c r="P2143" s="30"/>
      <c r="Q2143" s="30"/>
      <c r="R2143" s="30"/>
      <c r="S2143" s="30"/>
      <c r="T2143" s="30"/>
      <c r="U2143" s="30"/>
      <c r="V2143" s="30"/>
      <c r="W2143" s="30"/>
      <c r="X2143" s="32"/>
    </row>
    <row r="2144" spans="1:24" x14ac:dyDescent="0.2">
      <c r="A2144" s="34"/>
      <c r="B2144" s="34"/>
      <c r="C2144" s="34"/>
      <c r="D2144" s="30"/>
      <c r="E2144" s="30"/>
      <c r="F2144" s="30"/>
      <c r="G2144" s="30"/>
      <c r="H2144" s="30"/>
      <c r="I2144" s="30"/>
      <c r="J2144" s="30"/>
      <c r="K2144" s="30"/>
      <c r="L2144" s="30"/>
      <c r="M2144" s="30"/>
      <c r="N2144" s="30"/>
      <c r="O2144" s="30"/>
      <c r="P2144" s="30"/>
      <c r="Q2144" s="30"/>
      <c r="R2144" s="30"/>
      <c r="S2144" s="30"/>
      <c r="T2144" s="30"/>
      <c r="U2144" s="30"/>
      <c r="V2144" s="30"/>
      <c r="W2144" s="30"/>
      <c r="X2144" s="32"/>
    </row>
    <row r="2145" spans="1:24" x14ac:dyDescent="0.2">
      <c r="A2145" s="34"/>
      <c r="B2145" s="34"/>
      <c r="C2145" s="34"/>
      <c r="D2145" s="30"/>
      <c r="E2145" s="30"/>
      <c r="F2145" s="30"/>
      <c r="G2145" s="30"/>
      <c r="H2145" s="30"/>
      <c r="I2145" s="30"/>
      <c r="J2145" s="30"/>
      <c r="K2145" s="30"/>
      <c r="L2145" s="30"/>
      <c r="M2145" s="30"/>
      <c r="N2145" s="30"/>
      <c r="O2145" s="30"/>
      <c r="P2145" s="30"/>
      <c r="Q2145" s="30"/>
      <c r="R2145" s="30"/>
      <c r="S2145" s="30"/>
      <c r="T2145" s="30"/>
      <c r="U2145" s="30"/>
      <c r="V2145" s="30"/>
      <c r="W2145" s="30"/>
      <c r="X2145" s="32"/>
    </row>
    <row r="2146" spans="1:24" x14ac:dyDescent="0.2">
      <c r="A2146" s="34"/>
      <c r="B2146" s="34"/>
      <c r="C2146" s="34"/>
      <c r="D2146" s="30"/>
      <c r="E2146" s="30"/>
      <c r="F2146" s="30"/>
      <c r="G2146" s="30"/>
      <c r="H2146" s="30"/>
      <c r="I2146" s="30"/>
      <c r="J2146" s="30"/>
      <c r="K2146" s="30"/>
      <c r="L2146" s="30"/>
      <c r="M2146" s="30"/>
      <c r="N2146" s="30"/>
      <c r="O2146" s="30"/>
      <c r="P2146" s="30"/>
      <c r="Q2146" s="30"/>
      <c r="R2146" s="30"/>
      <c r="S2146" s="30"/>
      <c r="T2146" s="30"/>
      <c r="U2146" s="30"/>
      <c r="V2146" s="30"/>
      <c r="W2146" s="30"/>
      <c r="X2146" s="32"/>
    </row>
    <row r="2147" spans="1:24" x14ac:dyDescent="0.2">
      <c r="A2147" s="34"/>
      <c r="B2147" s="34"/>
      <c r="C2147" s="34"/>
      <c r="D2147" s="30"/>
      <c r="E2147" s="30"/>
      <c r="F2147" s="30"/>
      <c r="G2147" s="30"/>
      <c r="H2147" s="30"/>
      <c r="I2147" s="30"/>
      <c r="J2147" s="30"/>
      <c r="K2147" s="30"/>
      <c r="L2147" s="30"/>
      <c r="M2147" s="30"/>
      <c r="N2147" s="30"/>
      <c r="O2147" s="30"/>
      <c r="P2147" s="30"/>
      <c r="Q2147" s="30"/>
      <c r="R2147" s="30"/>
      <c r="S2147" s="30"/>
      <c r="T2147" s="30"/>
      <c r="U2147" s="30"/>
      <c r="V2147" s="30"/>
      <c r="W2147" s="30"/>
      <c r="X2147" s="32"/>
    </row>
    <row r="2148" spans="1:24" x14ac:dyDescent="0.2">
      <c r="A2148" s="34"/>
      <c r="B2148" s="34"/>
      <c r="C2148" s="34"/>
      <c r="D2148" s="30"/>
      <c r="E2148" s="30"/>
      <c r="F2148" s="30"/>
      <c r="G2148" s="30"/>
      <c r="H2148" s="30"/>
      <c r="I2148" s="30"/>
      <c r="J2148" s="30"/>
      <c r="K2148" s="30"/>
      <c r="L2148" s="30"/>
      <c r="M2148" s="30"/>
      <c r="N2148" s="30"/>
      <c r="O2148" s="30"/>
      <c r="P2148" s="30"/>
      <c r="Q2148" s="30"/>
      <c r="R2148" s="30"/>
      <c r="S2148" s="30"/>
      <c r="T2148" s="30"/>
      <c r="U2148" s="30"/>
      <c r="V2148" s="30"/>
      <c r="W2148" s="30"/>
      <c r="X2148" s="32"/>
    </row>
    <row r="2149" spans="1:24" x14ac:dyDescent="0.2">
      <c r="A2149" s="34"/>
      <c r="B2149" s="34"/>
      <c r="C2149" s="34"/>
      <c r="D2149" s="30"/>
      <c r="E2149" s="30"/>
      <c r="F2149" s="30"/>
      <c r="G2149" s="30"/>
      <c r="H2149" s="30"/>
      <c r="I2149" s="30"/>
      <c r="J2149" s="30"/>
      <c r="K2149" s="30"/>
      <c r="L2149" s="30"/>
      <c r="M2149" s="30"/>
      <c r="N2149" s="30"/>
      <c r="O2149" s="30"/>
      <c r="P2149" s="30"/>
      <c r="Q2149" s="30"/>
      <c r="R2149" s="30"/>
      <c r="S2149" s="30"/>
      <c r="T2149" s="30"/>
      <c r="U2149" s="30"/>
      <c r="V2149" s="30"/>
      <c r="W2149" s="30"/>
      <c r="X2149" s="32"/>
    </row>
    <row r="2150" spans="1:24" x14ac:dyDescent="0.2">
      <c r="A2150" s="34"/>
      <c r="B2150" s="34"/>
      <c r="C2150" s="34"/>
      <c r="D2150" s="30"/>
      <c r="E2150" s="30"/>
      <c r="F2150" s="30"/>
      <c r="G2150" s="30"/>
      <c r="H2150" s="30"/>
      <c r="I2150" s="30"/>
      <c r="J2150" s="30"/>
      <c r="K2150" s="30"/>
      <c r="L2150" s="30"/>
      <c r="M2150" s="30"/>
      <c r="N2150" s="30"/>
      <c r="O2150" s="30"/>
      <c r="P2150" s="30"/>
      <c r="Q2150" s="30"/>
      <c r="R2150" s="30"/>
      <c r="S2150" s="30"/>
      <c r="T2150" s="30"/>
      <c r="U2150" s="30"/>
      <c r="V2150" s="30"/>
      <c r="W2150" s="30"/>
      <c r="X2150" s="32"/>
    </row>
    <row r="2151" spans="1:24" x14ac:dyDescent="0.2">
      <c r="A2151" s="34"/>
      <c r="B2151" s="34"/>
      <c r="C2151" s="34"/>
      <c r="D2151" s="30"/>
      <c r="E2151" s="30"/>
      <c r="F2151" s="30"/>
      <c r="G2151" s="30"/>
      <c r="H2151" s="30"/>
      <c r="I2151" s="30"/>
      <c r="J2151" s="30"/>
      <c r="K2151" s="30"/>
      <c r="L2151" s="30"/>
      <c r="M2151" s="30"/>
      <c r="N2151" s="30"/>
      <c r="O2151" s="30"/>
      <c r="P2151" s="30"/>
      <c r="Q2151" s="30"/>
      <c r="R2151" s="30"/>
      <c r="S2151" s="30"/>
      <c r="T2151" s="30"/>
      <c r="U2151" s="30"/>
      <c r="V2151" s="30"/>
      <c r="W2151" s="30"/>
      <c r="X2151" s="32"/>
    </row>
    <row r="2152" spans="1:24" x14ac:dyDescent="0.2">
      <c r="A2152" s="34"/>
      <c r="B2152" s="34"/>
      <c r="C2152" s="34"/>
      <c r="D2152" s="30"/>
      <c r="E2152" s="30"/>
      <c r="F2152" s="30"/>
      <c r="G2152" s="30"/>
      <c r="H2152" s="30"/>
      <c r="I2152" s="30"/>
      <c r="J2152" s="30"/>
      <c r="K2152" s="30"/>
      <c r="L2152" s="30"/>
      <c r="M2152" s="30"/>
      <c r="N2152" s="30"/>
      <c r="O2152" s="30"/>
      <c r="P2152" s="30"/>
      <c r="Q2152" s="30"/>
      <c r="R2152" s="30"/>
      <c r="S2152" s="30"/>
      <c r="T2152" s="30"/>
      <c r="U2152" s="30"/>
      <c r="V2152" s="30"/>
      <c r="W2152" s="30"/>
      <c r="X2152" s="32"/>
    </row>
    <row r="2153" spans="1:24" x14ac:dyDescent="0.2">
      <c r="A2153" s="34"/>
      <c r="B2153" s="34"/>
      <c r="C2153" s="34"/>
      <c r="D2153" s="30"/>
      <c r="E2153" s="30"/>
      <c r="F2153" s="30"/>
      <c r="G2153" s="30"/>
      <c r="H2153" s="30"/>
      <c r="I2153" s="30"/>
      <c r="J2153" s="30"/>
      <c r="K2153" s="30"/>
      <c r="L2153" s="30"/>
      <c r="M2153" s="30"/>
      <c r="N2153" s="30"/>
      <c r="O2153" s="30"/>
      <c r="P2153" s="30"/>
      <c r="Q2153" s="30"/>
      <c r="R2153" s="30"/>
      <c r="S2153" s="30"/>
      <c r="T2153" s="30"/>
      <c r="U2153" s="30"/>
      <c r="V2153" s="30"/>
      <c r="W2153" s="30"/>
      <c r="X2153" s="32"/>
    </row>
    <row r="2154" spans="1:24" x14ac:dyDescent="0.2">
      <c r="A2154" s="34"/>
      <c r="B2154" s="34"/>
      <c r="C2154" s="34"/>
      <c r="D2154" s="30"/>
      <c r="E2154" s="30"/>
      <c r="F2154" s="30"/>
      <c r="G2154" s="30"/>
      <c r="H2154" s="30"/>
      <c r="I2154" s="30"/>
      <c r="J2154" s="30"/>
      <c r="K2154" s="30"/>
      <c r="L2154" s="30"/>
      <c r="M2154" s="30"/>
      <c r="N2154" s="30"/>
      <c r="O2154" s="30"/>
      <c r="P2154" s="30"/>
      <c r="Q2154" s="30"/>
      <c r="R2154" s="30"/>
      <c r="S2154" s="30"/>
      <c r="T2154" s="30"/>
      <c r="U2154" s="30"/>
      <c r="V2154" s="30"/>
      <c r="W2154" s="30"/>
      <c r="X2154" s="32"/>
    </row>
    <row r="2155" spans="1:24" x14ac:dyDescent="0.2">
      <c r="A2155" s="34"/>
      <c r="B2155" s="34"/>
      <c r="C2155" s="34"/>
      <c r="D2155" s="30"/>
      <c r="E2155" s="30"/>
      <c r="F2155" s="30"/>
      <c r="G2155" s="30"/>
      <c r="H2155" s="30"/>
      <c r="I2155" s="30"/>
      <c r="J2155" s="30"/>
      <c r="K2155" s="30"/>
      <c r="L2155" s="30"/>
      <c r="M2155" s="30"/>
      <c r="N2155" s="30"/>
      <c r="O2155" s="30"/>
      <c r="P2155" s="30"/>
      <c r="Q2155" s="30"/>
      <c r="R2155" s="30"/>
      <c r="S2155" s="30"/>
      <c r="T2155" s="30"/>
      <c r="U2155" s="30"/>
      <c r="V2155" s="30"/>
      <c r="W2155" s="30"/>
      <c r="X2155" s="32"/>
    </row>
    <row r="2156" spans="1:24" x14ac:dyDescent="0.2">
      <c r="A2156" s="34"/>
      <c r="B2156" s="34"/>
      <c r="C2156" s="34"/>
      <c r="D2156" s="30"/>
      <c r="E2156" s="30"/>
      <c r="F2156" s="30"/>
      <c r="G2156" s="30"/>
      <c r="H2156" s="30"/>
      <c r="I2156" s="30"/>
      <c r="J2156" s="30"/>
      <c r="K2156" s="30"/>
      <c r="L2156" s="30"/>
      <c r="M2156" s="30"/>
      <c r="N2156" s="30"/>
      <c r="O2156" s="30"/>
      <c r="P2156" s="30"/>
      <c r="Q2156" s="30"/>
      <c r="R2156" s="30"/>
      <c r="S2156" s="30"/>
      <c r="T2156" s="30"/>
      <c r="U2156" s="30"/>
      <c r="V2156" s="30"/>
      <c r="W2156" s="30"/>
      <c r="X2156" s="32"/>
    </row>
    <row r="2157" spans="1:24" x14ac:dyDescent="0.2">
      <c r="A2157" s="34"/>
      <c r="B2157" s="34"/>
      <c r="C2157" s="34"/>
      <c r="D2157" s="30"/>
      <c r="E2157" s="30"/>
      <c r="F2157" s="30"/>
      <c r="G2157" s="30"/>
      <c r="H2157" s="30"/>
      <c r="I2157" s="30"/>
      <c r="J2157" s="30"/>
      <c r="K2157" s="30"/>
      <c r="L2157" s="30"/>
      <c r="M2157" s="30"/>
      <c r="N2157" s="30"/>
      <c r="O2157" s="30"/>
      <c r="P2157" s="30"/>
      <c r="Q2157" s="30"/>
      <c r="R2157" s="30"/>
      <c r="S2157" s="30"/>
      <c r="T2157" s="30"/>
      <c r="U2157" s="30"/>
      <c r="V2157" s="30"/>
      <c r="W2157" s="30"/>
      <c r="X2157" s="32"/>
    </row>
    <row r="2158" spans="1:24" x14ac:dyDescent="0.2">
      <c r="A2158" s="34"/>
      <c r="B2158" s="34"/>
      <c r="C2158" s="34"/>
      <c r="D2158" s="30"/>
      <c r="E2158" s="30"/>
      <c r="F2158" s="30"/>
      <c r="G2158" s="30"/>
      <c r="H2158" s="30"/>
      <c r="I2158" s="30"/>
      <c r="J2158" s="30"/>
      <c r="K2158" s="30"/>
      <c r="L2158" s="30"/>
      <c r="M2158" s="30"/>
      <c r="N2158" s="30"/>
      <c r="O2158" s="30"/>
      <c r="P2158" s="30"/>
      <c r="Q2158" s="30"/>
      <c r="R2158" s="30"/>
      <c r="S2158" s="30"/>
      <c r="T2158" s="30"/>
      <c r="U2158" s="30"/>
      <c r="V2158" s="30"/>
      <c r="W2158" s="30"/>
      <c r="X2158" s="32"/>
    </row>
    <row r="2159" spans="1:24" x14ac:dyDescent="0.2">
      <c r="A2159" s="34"/>
      <c r="B2159" s="34"/>
      <c r="C2159" s="34"/>
      <c r="D2159" s="30"/>
      <c r="E2159" s="30"/>
      <c r="F2159" s="30"/>
      <c r="G2159" s="30"/>
      <c r="H2159" s="30"/>
      <c r="I2159" s="30"/>
      <c r="J2159" s="30"/>
      <c r="K2159" s="30"/>
      <c r="L2159" s="30"/>
      <c r="M2159" s="30"/>
      <c r="N2159" s="30"/>
      <c r="O2159" s="30"/>
      <c r="P2159" s="30"/>
      <c r="Q2159" s="30"/>
      <c r="R2159" s="30"/>
      <c r="S2159" s="30"/>
      <c r="T2159" s="30"/>
      <c r="U2159" s="30"/>
      <c r="V2159" s="30"/>
      <c r="W2159" s="30"/>
      <c r="X2159" s="32"/>
    </row>
    <row r="2160" spans="1:24" x14ac:dyDescent="0.2">
      <c r="A2160" s="34"/>
      <c r="B2160" s="34"/>
      <c r="C2160" s="34"/>
      <c r="D2160" s="30"/>
      <c r="E2160" s="30"/>
      <c r="F2160" s="30"/>
      <c r="G2160" s="30"/>
      <c r="H2160" s="30"/>
      <c r="I2160" s="30"/>
      <c r="J2160" s="30"/>
      <c r="K2160" s="30"/>
      <c r="L2160" s="30"/>
      <c r="M2160" s="30"/>
      <c r="N2160" s="30"/>
      <c r="O2160" s="30"/>
      <c r="P2160" s="30"/>
      <c r="Q2160" s="30"/>
      <c r="R2160" s="30"/>
      <c r="S2160" s="30"/>
      <c r="T2160" s="30"/>
      <c r="U2160" s="30"/>
      <c r="V2160" s="30"/>
      <c r="W2160" s="30"/>
      <c r="X2160" s="32"/>
    </row>
    <row r="2161" spans="1:24" x14ac:dyDescent="0.2">
      <c r="A2161" s="34"/>
      <c r="B2161" s="34"/>
      <c r="C2161" s="34"/>
      <c r="D2161" s="30"/>
      <c r="E2161" s="30"/>
      <c r="F2161" s="30"/>
      <c r="G2161" s="30"/>
      <c r="H2161" s="30"/>
      <c r="I2161" s="30"/>
      <c r="J2161" s="30"/>
      <c r="K2161" s="30"/>
      <c r="L2161" s="30"/>
      <c r="M2161" s="30"/>
      <c r="N2161" s="30"/>
      <c r="O2161" s="30"/>
      <c r="P2161" s="30"/>
      <c r="Q2161" s="30"/>
      <c r="R2161" s="30"/>
      <c r="S2161" s="30"/>
      <c r="T2161" s="30"/>
      <c r="U2161" s="30"/>
      <c r="V2161" s="30"/>
      <c r="W2161" s="30"/>
      <c r="X2161" s="32"/>
    </row>
    <row r="2162" spans="1:24" x14ac:dyDescent="0.2">
      <c r="A2162" s="34"/>
      <c r="B2162" s="34"/>
      <c r="C2162" s="34"/>
      <c r="D2162" s="30"/>
      <c r="E2162" s="30"/>
      <c r="F2162" s="30"/>
      <c r="G2162" s="30"/>
      <c r="H2162" s="30"/>
      <c r="I2162" s="30"/>
      <c r="J2162" s="30"/>
      <c r="K2162" s="30"/>
      <c r="L2162" s="30"/>
      <c r="M2162" s="30"/>
      <c r="N2162" s="30"/>
      <c r="O2162" s="30"/>
      <c r="P2162" s="30"/>
      <c r="Q2162" s="30"/>
      <c r="R2162" s="30"/>
      <c r="S2162" s="30"/>
      <c r="T2162" s="30"/>
      <c r="U2162" s="30"/>
      <c r="V2162" s="30"/>
      <c r="W2162" s="30"/>
      <c r="X2162" s="32"/>
    </row>
    <row r="2163" spans="1:24" x14ac:dyDescent="0.2">
      <c r="A2163" s="34"/>
      <c r="B2163" s="34"/>
      <c r="C2163" s="34"/>
      <c r="D2163" s="30"/>
      <c r="E2163" s="30"/>
      <c r="F2163" s="30"/>
      <c r="G2163" s="30"/>
      <c r="H2163" s="30"/>
      <c r="I2163" s="30"/>
      <c r="J2163" s="30"/>
      <c r="K2163" s="30"/>
      <c r="L2163" s="30"/>
      <c r="M2163" s="30"/>
      <c r="N2163" s="30"/>
      <c r="O2163" s="30"/>
      <c r="P2163" s="30"/>
      <c r="Q2163" s="30"/>
      <c r="R2163" s="30"/>
      <c r="S2163" s="30"/>
      <c r="T2163" s="30"/>
      <c r="U2163" s="30"/>
      <c r="V2163" s="30"/>
      <c r="W2163" s="30"/>
      <c r="X2163" s="32"/>
    </row>
    <row r="2164" spans="1:24" x14ac:dyDescent="0.2">
      <c r="A2164" s="34"/>
      <c r="B2164" s="34"/>
      <c r="C2164" s="34"/>
      <c r="D2164" s="30"/>
      <c r="E2164" s="30"/>
      <c r="F2164" s="30"/>
      <c r="G2164" s="30"/>
      <c r="H2164" s="30"/>
      <c r="I2164" s="30"/>
      <c r="J2164" s="30"/>
      <c r="K2164" s="30"/>
      <c r="L2164" s="30"/>
      <c r="M2164" s="30"/>
      <c r="N2164" s="30"/>
      <c r="O2164" s="30"/>
      <c r="P2164" s="30"/>
      <c r="Q2164" s="30"/>
      <c r="R2164" s="30"/>
      <c r="S2164" s="30"/>
      <c r="T2164" s="30"/>
      <c r="U2164" s="30"/>
      <c r="V2164" s="30"/>
      <c r="W2164" s="30"/>
      <c r="X2164" s="32"/>
    </row>
    <row r="2165" spans="1:24" x14ac:dyDescent="0.2">
      <c r="A2165" s="34"/>
      <c r="B2165" s="34"/>
      <c r="C2165" s="34"/>
      <c r="D2165" s="30"/>
      <c r="E2165" s="30"/>
      <c r="F2165" s="30"/>
      <c r="G2165" s="30"/>
      <c r="H2165" s="30"/>
      <c r="I2165" s="30"/>
      <c r="J2165" s="30"/>
      <c r="K2165" s="30"/>
      <c r="L2165" s="30"/>
      <c r="M2165" s="30"/>
      <c r="N2165" s="30"/>
      <c r="O2165" s="30"/>
      <c r="P2165" s="30"/>
      <c r="Q2165" s="30"/>
      <c r="R2165" s="30"/>
      <c r="S2165" s="30"/>
      <c r="T2165" s="30"/>
      <c r="U2165" s="30"/>
      <c r="V2165" s="30"/>
      <c r="W2165" s="30"/>
      <c r="X2165" s="32"/>
    </row>
    <row r="2166" spans="1:24" x14ac:dyDescent="0.2">
      <c r="A2166" s="34"/>
      <c r="B2166" s="34"/>
      <c r="C2166" s="34"/>
      <c r="D2166" s="30"/>
      <c r="E2166" s="30"/>
      <c r="F2166" s="30"/>
      <c r="G2166" s="30"/>
      <c r="H2166" s="30"/>
      <c r="I2166" s="30"/>
      <c r="J2166" s="30"/>
      <c r="K2166" s="30"/>
      <c r="L2166" s="30"/>
      <c r="M2166" s="30"/>
      <c r="N2166" s="30"/>
      <c r="O2166" s="30"/>
      <c r="P2166" s="30"/>
      <c r="Q2166" s="30"/>
      <c r="R2166" s="30"/>
      <c r="S2166" s="30"/>
      <c r="T2166" s="30"/>
      <c r="U2166" s="30"/>
      <c r="V2166" s="30"/>
      <c r="W2166" s="30"/>
      <c r="X2166" s="32"/>
    </row>
    <row r="2167" spans="1:24" x14ac:dyDescent="0.2">
      <c r="A2167" s="34"/>
      <c r="B2167" s="34"/>
      <c r="C2167" s="34"/>
      <c r="D2167" s="30"/>
      <c r="E2167" s="30"/>
      <c r="F2167" s="30"/>
      <c r="G2167" s="30"/>
      <c r="H2167" s="30"/>
      <c r="I2167" s="30"/>
      <c r="J2167" s="30"/>
      <c r="K2167" s="30"/>
      <c r="L2167" s="30"/>
      <c r="M2167" s="30"/>
      <c r="N2167" s="30"/>
      <c r="O2167" s="30"/>
      <c r="P2167" s="30"/>
      <c r="Q2167" s="30"/>
      <c r="R2167" s="30"/>
      <c r="S2167" s="30"/>
      <c r="T2167" s="30"/>
      <c r="U2167" s="30"/>
      <c r="V2167" s="30"/>
      <c r="W2167" s="30"/>
      <c r="X2167" s="32"/>
    </row>
    <row r="2168" spans="1:24" x14ac:dyDescent="0.2">
      <c r="A2168" s="34"/>
      <c r="B2168" s="34"/>
      <c r="C2168" s="34"/>
      <c r="D2168" s="30"/>
      <c r="E2168" s="30"/>
      <c r="F2168" s="30"/>
      <c r="G2168" s="30"/>
      <c r="H2168" s="30"/>
      <c r="I2168" s="30"/>
      <c r="J2168" s="30"/>
      <c r="K2168" s="30"/>
      <c r="L2168" s="30"/>
      <c r="M2168" s="30"/>
      <c r="N2168" s="30"/>
      <c r="O2168" s="30"/>
      <c r="P2168" s="30"/>
      <c r="Q2168" s="30"/>
      <c r="R2168" s="30"/>
      <c r="S2168" s="30"/>
      <c r="T2168" s="30"/>
      <c r="U2168" s="30"/>
      <c r="V2168" s="30"/>
      <c r="W2168" s="30"/>
      <c r="X2168" s="32"/>
    </row>
    <row r="2169" spans="1:24" x14ac:dyDescent="0.2">
      <c r="A2169" s="34"/>
      <c r="B2169" s="34"/>
      <c r="C2169" s="34"/>
      <c r="D2169" s="30"/>
      <c r="E2169" s="30"/>
      <c r="F2169" s="30"/>
      <c r="G2169" s="30"/>
      <c r="H2169" s="30"/>
      <c r="I2169" s="30"/>
      <c r="J2169" s="30"/>
      <c r="K2169" s="30"/>
      <c r="L2169" s="30"/>
      <c r="M2169" s="30"/>
      <c r="N2169" s="30"/>
      <c r="O2169" s="30"/>
      <c r="P2169" s="30"/>
      <c r="Q2169" s="30"/>
      <c r="R2169" s="30"/>
      <c r="S2169" s="30"/>
      <c r="T2169" s="30"/>
      <c r="U2169" s="30"/>
      <c r="V2169" s="30"/>
      <c r="W2169" s="30"/>
      <c r="X2169" s="32"/>
    </row>
    <row r="2170" spans="1:24" x14ac:dyDescent="0.2">
      <c r="A2170" s="34"/>
      <c r="B2170" s="34"/>
      <c r="C2170" s="34"/>
      <c r="D2170" s="30"/>
      <c r="E2170" s="30"/>
      <c r="F2170" s="30"/>
      <c r="G2170" s="30"/>
      <c r="H2170" s="30"/>
      <c r="I2170" s="30"/>
      <c r="J2170" s="30"/>
      <c r="K2170" s="30"/>
      <c r="L2170" s="30"/>
      <c r="M2170" s="30"/>
      <c r="N2170" s="30"/>
      <c r="O2170" s="30"/>
      <c r="P2170" s="30"/>
      <c r="Q2170" s="30"/>
      <c r="R2170" s="30"/>
      <c r="S2170" s="30"/>
      <c r="T2170" s="30"/>
      <c r="U2170" s="30"/>
      <c r="V2170" s="30"/>
      <c r="W2170" s="30"/>
      <c r="X2170" s="32"/>
    </row>
    <row r="2171" spans="1:24" x14ac:dyDescent="0.2">
      <c r="A2171" s="34"/>
      <c r="B2171" s="34"/>
      <c r="C2171" s="34"/>
      <c r="D2171" s="30"/>
      <c r="E2171" s="30"/>
      <c r="F2171" s="30"/>
      <c r="G2171" s="30"/>
      <c r="H2171" s="30"/>
      <c r="I2171" s="30"/>
      <c r="J2171" s="30"/>
      <c r="K2171" s="30"/>
      <c r="L2171" s="30"/>
      <c r="M2171" s="30"/>
      <c r="N2171" s="30"/>
      <c r="O2171" s="30"/>
      <c r="P2171" s="30"/>
      <c r="Q2171" s="30"/>
      <c r="R2171" s="30"/>
      <c r="S2171" s="30"/>
      <c r="T2171" s="30"/>
      <c r="U2171" s="30"/>
      <c r="V2171" s="30"/>
      <c r="W2171" s="30"/>
      <c r="X2171" s="32"/>
    </row>
    <row r="2172" spans="1:24" x14ac:dyDescent="0.2">
      <c r="A2172" s="34"/>
      <c r="B2172" s="34"/>
      <c r="C2172" s="34"/>
      <c r="D2172" s="30"/>
      <c r="E2172" s="30"/>
      <c r="F2172" s="30"/>
      <c r="G2172" s="30"/>
      <c r="H2172" s="30"/>
      <c r="I2172" s="30"/>
      <c r="J2172" s="30"/>
      <c r="K2172" s="30"/>
      <c r="L2172" s="30"/>
      <c r="M2172" s="30"/>
      <c r="N2172" s="30"/>
      <c r="O2172" s="30"/>
      <c r="P2172" s="30"/>
      <c r="Q2172" s="30"/>
      <c r="R2172" s="30"/>
      <c r="S2172" s="30"/>
      <c r="T2172" s="30"/>
      <c r="U2172" s="30"/>
      <c r="V2172" s="30"/>
      <c r="W2172" s="30"/>
      <c r="X2172" s="32"/>
    </row>
    <row r="2173" spans="1:24" x14ac:dyDescent="0.2">
      <c r="A2173" s="34"/>
      <c r="B2173" s="34"/>
      <c r="C2173" s="34"/>
      <c r="D2173" s="30"/>
      <c r="E2173" s="30"/>
      <c r="F2173" s="30"/>
      <c r="G2173" s="30"/>
      <c r="H2173" s="30"/>
      <c r="I2173" s="30"/>
      <c r="J2173" s="30"/>
      <c r="K2173" s="30"/>
      <c r="L2173" s="30"/>
      <c r="M2173" s="30"/>
      <c r="N2173" s="30"/>
      <c r="O2173" s="30"/>
      <c r="P2173" s="30"/>
      <c r="Q2173" s="30"/>
      <c r="R2173" s="30"/>
      <c r="S2173" s="30"/>
      <c r="T2173" s="30"/>
      <c r="U2173" s="30"/>
      <c r="V2173" s="30"/>
      <c r="W2173" s="30"/>
      <c r="X2173" s="32"/>
    </row>
    <row r="2174" spans="1:24" x14ac:dyDescent="0.2">
      <c r="A2174" s="34"/>
      <c r="B2174" s="34"/>
      <c r="C2174" s="34"/>
      <c r="D2174" s="30"/>
      <c r="E2174" s="30"/>
      <c r="F2174" s="30"/>
      <c r="G2174" s="30"/>
      <c r="H2174" s="30"/>
      <c r="I2174" s="30"/>
      <c r="J2174" s="30"/>
      <c r="K2174" s="30"/>
      <c r="L2174" s="30"/>
      <c r="M2174" s="30"/>
      <c r="N2174" s="30"/>
      <c r="O2174" s="30"/>
      <c r="P2174" s="30"/>
      <c r="Q2174" s="30"/>
      <c r="R2174" s="30"/>
      <c r="S2174" s="30"/>
      <c r="T2174" s="30"/>
      <c r="U2174" s="30"/>
      <c r="V2174" s="30"/>
      <c r="W2174" s="30"/>
      <c r="X2174" s="32"/>
    </row>
    <row r="2175" spans="1:24" x14ac:dyDescent="0.2">
      <c r="A2175" s="34"/>
      <c r="B2175" s="34"/>
      <c r="C2175" s="34"/>
      <c r="D2175" s="30"/>
      <c r="E2175" s="30"/>
      <c r="F2175" s="30"/>
      <c r="G2175" s="30"/>
      <c r="H2175" s="30"/>
      <c r="I2175" s="30"/>
      <c r="J2175" s="30"/>
      <c r="K2175" s="30"/>
      <c r="L2175" s="30"/>
      <c r="M2175" s="30"/>
      <c r="N2175" s="30"/>
      <c r="O2175" s="30"/>
      <c r="P2175" s="30"/>
      <c r="Q2175" s="30"/>
      <c r="R2175" s="30"/>
      <c r="S2175" s="30"/>
      <c r="T2175" s="30"/>
      <c r="U2175" s="30"/>
      <c r="V2175" s="30"/>
      <c r="W2175" s="30"/>
      <c r="X2175" s="32"/>
    </row>
    <row r="2176" spans="1:24" x14ac:dyDescent="0.2">
      <c r="A2176" s="34"/>
      <c r="B2176" s="34"/>
      <c r="C2176" s="34"/>
      <c r="D2176" s="30"/>
      <c r="E2176" s="30"/>
      <c r="F2176" s="30"/>
      <c r="G2176" s="30"/>
      <c r="H2176" s="30"/>
      <c r="I2176" s="30"/>
      <c r="J2176" s="30"/>
      <c r="K2176" s="30"/>
      <c r="L2176" s="30"/>
      <c r="M2176" s="30"/>
      <c r="N2176" s="30"/>
      <c r="O2176" s="30"/>
      <c r="P2176" s="30"/>
      <c r="Q2176" s="30"/>
      <c r="R2176" s="30"/>
      <c r="S2176" s="30"/>
      <c r="T2176" s="30"/>
      <c r="U2176" s="30"/>
      <c r="V2176" s="30"/>
      <c r="W2176" s="30"/>
      <c r="X2176" s="32"/>
    </row>
    <row r="2177" spans="1:24" x14ac:dyDescent="0.2">
      <c r="A2177" s="34"/>
      <c r="B2177" s="34"/>
      <c r="C2177" s="34"/>
      <c r="D2177" s="30"/>
      <c r="E2177" s="30"/>
      <c r="F2177" s="30"/>
      <c r="G2177" s="30"/>
      <c r="H2177" s="30"/>
      <c r="I2177" s="30"/>
      <c r="J2177" s="30"/>
      <c r="K2177" s="30"/>
      <c r="L2177" s="30"/>
      <c r="M2177" s="30"/>
      <c r="N2177" s="30"/>
      <c r="O2177" s="30"/>
      <c r="P2177" s="30"/>
      <c r="Q2177" s="30"/>
      <c r="R2177" s="30"/>
      <c r="S2177" s="30"/>
      <c r="T2177" s="30"/>
      <c r="U2177" s="30"/>
      <c r="V2177" s="30"/>
      <c r="W2177" s="30"/>
      <c r="X2177" s="32"/>
    </row>
    <row r="2178" spans="1:24" x14ac:dyDescent="0.2">
      <c r="A2178" s="34"/>
      <c r="B2178" s="34"/>
      <c r="C2178" s="34"/>
      <c r="D2178" s="30"/>
      <c r="E2178" s="30"/>
      <c r="F2178" s="30"/>
      <c r="G2178" s="30"/>
      <c r="H2178" s="30"/>
      <c r="I2178" s="30"/>
      <c r="J2178" s="30"/>
      <c r="K2178" s="30"/>
      <c r="L2178" s="30"/>
      <c r="M2178" s="30"/>
      <c r="N2178" s="30"/>
      <c r="O2178" s="30"/>
      <c r="P2178" s="30"/>
      <c r="Q2178" s="30"/>
      <c r="R2178" s="30"/>
      <c r="S2178" s="30"/>
      <c r="T2178" s="30"/>
      <c r="U2178" s="30"/>
      <c r="V2178" s="30"/>
      <c r="W2178" s="30"/>
      <c r="X2178" s="32"/>
    </row>
    <row r="2179" spans="1:24" x14ac:dyDescent="0.2">
      <c r="A2179" s="34"/>
      <c r="B2179" s="34"/>
      <c r="C2179" s="34"/>
      <c r="D2179" s="30"/>
      <c r="E2179" s="30"/>
      <c r="F2179" s="30"/>
      <c r="G2179" s="30"/>
      <c r="H2179" s="30"/>
      <c r="I2179" s="30"/>
      <c r="J2179" s="30"/>
      <c r="K2179" s="30"/>
      <c r="L2179" s="30"/>
      <c r="M2179" s="30"/>
      <c r="N2179" s="30"/>
      <c r="O2179" s="30"/>
      <c r="P2179" s="30"/>
      <c r="Q2179" s="30"/>
      <c r="R2179" s="30"/>
      <c r="S2179" s="30"/>
      <c r="T2179" s="30"/>
      <c r="U2179" s="30"/>
      <c r="V2179" s="30"/>
      <c r="W2179" s="30"/>
      <c r="X2179" s="32"/>
    </row>
    <row r="2180" spans="1:24" x14ac:dyDescent="0.2">
      <c r="A2180" s="34"/>
      <c r="B2180" s="34"/>
      <c r="C2180" s="34"/>
      <c r="D2180" s="30"/>
      <c r="E2180" s="30"/>
      <c r="F2180" s="30"/>
      <c r="G2180" s="30"/>
      <c r="H2180" s="30"/>
      <c r="I2180" s="30"/>
      <c r="J2180" s="30"/>
      <c r="K2180" s="30"/>
      <c r="L2180" s="30"/>
      <c r="M2180" s="30"/>
      <c r="N2180" s="30"/>
      <c r="O2180" s="30"/>
      <c r="P2180" s="30"/>
      <c r="Q2180" s="30"/>
      <c r="R2180" s="30"/>
      <c r="S2180" s="30"/>
      <c r="T2180" s="30"/>
      <c r="U2180" s="30"/>
      <c r="V2180" s="30"/>
      <c r="W2180" s="30"/>
      <c r="X2180" s="32"/>
    </row>
    <row r="2181" spans="1:24" x14ac:dyDescent="0.2">
      <c r="A2181" s="34"/>
      <c r="B2181" s="34"/>
      <c r="C2181" s="34"/>
      <c r="D2181" s="30"/>
      <c r="E2181" s="30"/>
      <c r="F2181" s="30"/>
      <c r="G2181" s="30"/>
      <c r="H2181" s="30"/>
      <c r="I2181" s="30"/>
      <c r="J2181" s="30"/>
      <c r="K2181" s="30"/>
      <c r="L2181" s="30"/>
      <c r="M2181" s="30"/>
      <c r="N2181" s="30"/>
      <c r="O2181" s="30"/>
      <c r="P2181" s="30"/>
      <c r="Q2181" s="30"/>
      <c r="R2181" s="30"/>
      <c r="S2181" s="30"/>
      <c r="T2181" s="30"/>
      <c r="U2181" s="30"/>
      <c r="V2181" s="30"/>
      <c r="W2181" s="30"/>
      <c r="X2181" s="32"/>
    </row>
    <row r="2182" spans="1:24" x14ac:dyDescent="0.2">
      <c r="A2182" s="34"/>
      <c r="B2182" s="34"/>
      <c r="C2182" s="34"/>
      <c r="D2182" s="30"/>
      <c r="E2182" s="30"/>
      <c r="F2182" s="30"/>
      <c r="G2182" s="30"/>
      <c r="H2182" s="30"/>
      <c r="I2182" s="30"/>
      <c r="J2182" s="30"/>
      <c r="K2182" s="30"/>
      <c r="L2182" s="30"/>
      <c r="M2182" s="30"/>
      <c r="N2182" s="30"/>
      <c r="O2182" s="30"/>
      <c r="P2182" s="30"/>
      <c r="Q2182" s="30"/>
      <c r="R2182" s="30"/>
      <c r="S2182" s="30"/>
      <c r="T2182" s="30"/>
      <c r="U2182" s="30"/>
      <c r="V2182" s="30"/>
      <c r="W2182" s="30"/>
      <c r="X2182" s="32"/>
    </row>
    <row r="2183" spans="1:24" x14ac:dyDescent="0.2">
      <c r="A2183" s="34"/>
      <c r="B2183" s="34"/>
      <c r="C2183" s="34"/>
      <c r="D2183" s="30"/>
      <c r="E2183" s="30"/>
      <c r="F2183" s="30"/>
      <c r="G2183" s="30"/>
      <c r="H2183" s="30"/>
      <c r="I2183" s="30"/>
      <c r="J2183" s="30"/>
      <c r="K2183" s="30"/>
      <c r="L2183" s="30"/>
      <c r="M2183" s="30"/>
      <c r="N2183" s="30"/>
      <c r="O2183" s="30"/>
      <c r="P2183" s="30"/>
      <c r="Q2183" s="30"/>
      <c r="R2183" s="30"/>
      <c r="S2183" s="30"/>
      <c r="T2183" s="30"/>
      <c r="U2183" s="30"/>
      <c r="V2183" s="30"/>
      <c r="W2183" s="30"/>
      <c r="X2183" s="32"/>
    </row>
    <row r="2184" spans="1:24" x14ac:dyDescent="0.2">
      <c r="A2184" s="34"/>
      <c r="B2184" s="34"/>
      <c r="C2184" s="34"/>
      <c r="D2184" s="30"/>
      <c r="E2184" s="30"/>
      <c r="F2184" s="30"/>
      <c r="G2184" s="30"/>
      <c r="H2184" s="30"/>
      <c r="I2184" s="30"/>
      <c r="J2184" s="30"/>
      <c r="K2184" s="30"/>
      <c r="L2184" s="30"/>
      <c r="M2184" s="30"/>
      <c r="N2184" s="30"/>
      <c r="O2184" s="30"/>
      <c r="P2184" s="30"/>
      <c r="Q2184" s="30"/>
      <c r="R2184" s="30"/>
      <c r="S2184" s="30"/>
      <c r="T2184" s="30"/>
      <c r="U2184" s="30"/>
      <c r="V2184" s="30"/>
      <c r="W2184" s="30"/>
      <c r="X2184" s="32"/>
    </row>
    <row r="2185" spans="1:24" x14ac:dyDescent="0.2">
      <c r="A2185" s="34"/>
      <c r="B2185" s="34"/>
      <c r="C2185" s="34"/>
      <c r="D2185" s="30"/>
      <c r="E2185" s="30"/>
      <c r="F2185" s="30"/>
      <c r="G2185" s="30"/>
      <c r="H2185" s="30"/>
      <c r="I2185" s="30"/>
      <c r="J2185" s="30"/>
      <c r="K2185" s="30"/>
      <c r="L2185" s="30"/>
      <c r="M2185" s="30"/>
      <c r="N2185" s="30"/>
      <c r="O2185" s="30"/>
      <c r="P2185" s="30"/>
      <c r="Q2185" s="30"/>
      <c r="R2185" s="30"/>
      <c r="S2185" s="30"/>
      <c r="T2185" s="30"/>
      <c r="U2185" s="30"/>
      <c r="V2185" s="30"/>
      <c r="W2185" s="30"/>
      <c r="X2185" s="32"/>
    </row>
    <row r="2186" spans="1:24" x14ac:dyDescent="0.2">
      <c r="A2186" s="34"/>
      <c r="B2186" s="34"/>
      <c r="C2186" s="34"/>
      <c r="D2186" s="30"/>
      <c r="E2186" s="30"/>
      <c r="F2186" s="30"/>
      <c r="G2186" s="30"/>
      <c r="H2186" s="30"/>
      <c r="I2186" s="30"/>
      <c r="J2186" s="30"/>
      <c r="K2186" s="30"/>
      <c r="L2186" s="30"/>
      <c r="M2186" s="30"/>
      <c r="N2186" s="30"/>
      <c r="O2186" s="30"/>
      <c r="P2186" s="30"/>
      <c r="Q2186" s="30"/>
      <c r="R2186" s="30"/>
      <c r="S2186" s="30"/>
      <c r="T2186" s="30"/>
      <c r="U2186" s="30"/>
      <c r="V2186" s="30"/>
      <c r="W2186" s="30"/>
      <c r="X2186" s="32"/>
    </row>
    <row r="2187" spans="1:24" x14ac:dyDescent="0.2">
      <c r="A2187" s="34"/>
      <c r="B2187" s="34"/>
      <c r="C2187" s="34"/>
      <c r="D2187" s="30"/>
      <c r="E2187" s="30"/>
      <c r="F2187" s="30"/>
      <c r="G2187" s="30"/>
      <c r="H2187" s="30"/>
      <c r="I2187" s="30"/>
      <c r="J2187" s="30"/>
      <c r="K2187" s="30"/>
      <c r="L2187" s="30"/>
      <c r="M2187" s="30"/>
      <c r="N2187" s="30"/>
      <c r="O2187" s="30"/>
      <c r="P2187" s="30"/>
      <c r="Q2187" s="30"/>
      <c r="R2187" s="30"/>
      <c r="S2187" s="30"/>
      <c r="T2187" s="30"/>
      <c r="U2187" s="30"/>
      <c r="V2187" s="30"/>
      <c r="W2187" s="30"/>
      <c r="X2187" s="32"/>
    </row>
    <row r="2188" spans="1:24" x14ac:dyDescent="0.2">
      <c r="A2188" s="34"/>
      <c r="B2188" s="34"/>
      <c r="C2188" s="34"/>
      <c r="D2188" s="30"/>
      <c r="E2188" s="30"/>
      <c r="F2188" s="30"/>
      <c r="G2188" s="30"/>
      <c r="H2188" s="30"/>
      <c r="I2188" s="30"/>
      <c r="J2188" s="30"/>
      <c r="K2188" s="30"/>
      <c r="L2188" s="30"/>
      <c r="M2188" s="30"/>
      <c r="N2188" s="30"/>
      <c r="O2188" s="30"/>
      <c r="P2188" s="30"/>
      <c r="Q2188" s="30"/>
      <c r="R2188" s="30"/>
      <c r="S2188" s="30"/>
      <c r="T2188" s="30"/>
      <c r="U2188" s="30"/>
      <c r="V2188" s="30"/>
      <c r="W2188" s="30"/>
      <c r="X2188" s="32"/>
    </row>
    <row r="2189" spans="1:24" x14ac:dyDescent="0.2">
      <c r="A2189" s="34"/>
      <c r="B2189" s="34"/>
      <c r="C2189" s="34"/>
      <c r="D2189" s="30"/>
      <c r="E2189" s="30"/>
      <c r="F2189" s="30"/>
      <c r="G2189" s="30"/>
      <c r="H2189" s="30"/>
      <c r="I2189" s="30"/>
      <c r="J2189" s="30"/>
      <c r="K2189" s="30"/>
      <c r="L2189" s="30"/>
      <c r="M2189" s="30"/>
      <c r="N2189" s="30"/>
      <c r="O2189" s="30"/>
      <c r="P2189" s="30"/>
      <c r="Q2189" s="30"/>
      <c r="R2189" s="30"/>
      <c r="S2189" s="30"/>
      <c r="T2189" s="30"/>
      <c r="U2189" s="30"/>
      <c r="V2189" s="30"/>
      <c r="W2189" s="30"/>
      <c r="X2189" s="32"/>
    </row>
    <row r="2190" spans="1:24" x14ac:dyDescent="0.2">
      <c r="A2190" s="34"/>
      <c r="B2190" s="34"/>
      <c r="C2190" s="34"/>
      <c r="D2190" s="30"/>
      <c r="E2190" s="30"/>
      <c r="F2190" s="30"/>
      <c r="G2190" s="30"/>
      <c r="H2190" s="30"/>
      <c r="I2190" s="30"/>
      <c r="J2190" s="30"/>
      <c r="K2190" s="30"/>
      <c r="L2190" s="30"/>
      <c r="M2190" s="30"/>
      <c r="N2190" s="30"/>
      <c r="O2190" s="30"/>
      <c r="P2190" s="30"/>
      <c r="Q2190" s="30"/>
      <c r="R2190" s="30"/>
      <c r="S2190" s="30"/>
      <c r="T2190" s="30"/>
      <c r="U2190" s="30"/>
      <c r="V2190" s="30"/>
      <c r="W2190" s="30"/>
      <c r="X2190" s="32"/>
    </row>
    <row r="2191" spans="1:24" x14ac:dyDescent="0.2">
      <c r="A2191" s="34"/>
      <c r="B2191" s="34"/>
      <c r="C2191" s="34"/>
      <c r="D2191" s="30"/>
      <c r="E2191" s="30"/>
      <c r="F2191" s="30"/>
      <c r="G2191" s="30"/>
      <c r="H2191" s="30"/>
      <c r="I2191" s="30"/>
      <c r="J2191" s="30"/>
      <c r="K2191" s="30"/>
      <c r="L2191" s="30"/>
      <c r="M2191" s="30"/>
      <c r="N2191" s="30"/>
      <c r="O2191" s="30"/>
      <c r="P2191" s="30"/>
      <c r="Q2191" s="30"/>
      <c r="R2191" s="30"/>
      <c r="S2191" s="30"/>
      <c r="T2191" s="30"/>
      <c r="U2191" s="30"/>
      <c r="V2191" s="30"/>
      <c r="W2191" s="30"/>
      <c r="X2191" s="32"/>
    </row>
    <row r="2192" spans="1:24" x14ac:dyDescent="0.2">
      <c r="A2192" s="34"/>
      <c r="B2192" s="34"/>
      <c r="C2192" s="34"/>
      <c r="D2192" s="30"/>
      <c r="E2192" s="30"/>
      <c r="F2192" s="30"/>
      <c r="G2192" s="30"/>
      <c r="H2192" s="30"/>
      <c r="I2192" s="30"/>
      <c r="J2192" s="30"/>
      <c r="K2192" s="30"/>
      <c r="L2192" s="30"/>
      <c r="M2192" s="30"/>
      <c r="N2192" s="30"/>
      <c r="O2192" s="30"/>
      <c r="P2192" s="30"/>
      <c r="Q2192" s="30"/>
      <c r="R2192" s="30"/>
      <c r="S2192" s="30"/>
      <c r="T2192" s="30"/>
      <c r="U2192" s="30"/>
      <c r="V2192" s="30"/>
      <c r="W2192" s="30"/>
      <c r="X2192" s="32"/>
    </row>
    <row r="2193" spans="1:24" x14ac:dyDescent="0.2">
      <c r="A2193" s="34"/>
      <c r="B2193" s="34"/>
      <c r="C2193" s="34"/>
      <c r="D2193" s="30"/>
      <c r="E2193" s="30"/>
      <c r="F2193" s="30"/>
      <c r="G2193" s="30"/>
      <c r="H2193" s="30"/>
      <c r="I2193" s="30"/>
      <c r="J2193" s="30"/>
      <c r="K2193" s="30"/>
      <c r="L2193" s="30"/>
      <c r="M2193" s="30"/>
      <c r="N2193" s="30"/>
      <c r="O2193" s="30"/>
      <c r="P2193" s="30"/>
      <c r="Q2193" s="30"/>
      <c r="R2193" s="30"/>
      <c r="S2193" s="30"/>
      <c r="T2193" s="30"/>
      <c r="U2193" s="30"/>
      <c r="V2193" s="30"/>
      <c r="W2193" s="30"/>
      <c r="X2193" s="32"/>
    </row>
    <row r="2194" spans="1:24" x14ac:dyDescent="0.2">
      <c r="A2194" s="34"/>
      <c r="B2194" s="34"/>
      <c r="C2194" s="34"/>
      <c r="D2194" s="30"/>
      <c r="E2194" s="30"/>
      <c r="F2194" s="30"/>
      <c r="G2194" s="30"/>
      <c r="H2194" s="30"/>
      <c r="I2194" s="30"/>
      <c r="J2194" s="30"/>
      <c r="K2194" s="30"/>
      <c r="L2194" s="30"/>
      <c r="M2194" s="30"/>
      <c r="N2194" s="30"/>
      <c r="O2194" s="30"/>
      <c r="P2194" s="30"/>
      <c r="Q2194" s="30"/>
      <c r="R2194" s="30"/>
      <c r="S2194" s="30"/>
      <c r="T2194" s="30"/>
      <c r="U2194" s="30"/>
      <c r="V2194" s="30"/>
      <c r="W2194" s="30"/>
      <c r="X2194" s="32"/>
    </row>
    <row r="2195" spans="1:24" x14ac:dyDescent="0.2">
      <c r="A2195" s="34"/>
      <c r="B2195" s="34"/>
      <c r="C2195" s="34"/>
      <c r="D2195" s="30"/>
      <c r="E2195" s="30"/>
      <c r="F2195" s="30"/>
      <c r="G2195" s="30"/>
      <c r="H2195" s="30"/>
      <c r="I2195" s="30"/>
      <c r="J2195" s="30"/>
      <c r="K2195" s="30"/>
      <c r="L2195" s="30"/>
      <c r="M2195" s="30"/>
      <c r="N2195" s="30"/>
      <c r="O2195" s="30"/>
      <c r="P2195" s="30"/>
      <c r="Q2195" s="30"/>
      <c r="R2195" s="30"/>
      <c r="S2195" s="30"/>
      <c r="T2195" s="30"/>
      <c r="U2195" s="30"/>
      <c r="V2195" s="30"/>
      <c r="W2195" s="30"/>
      <c r="X2195" s="32"/>
    </row>
    <row r="2196" spans="1:24" x14ac:dyDescent="0.2">
      <c r="A2196" s="34"/>
      <c r="B2196" s="34"/>
      <c r="C2196" s="34"/>
      <c r="D2196" s="30"/>
      <c r="E2196" s="30"/>
      <c r="F2196" s="30"/>
      <c r="G2196" s="30"/>
      <c r="H2196" s="30"/>
      <c r="I2196" s="30"/>
      <c r="J2196" s="30"/>
      <c r="K2196" s="30"/>
      <c r="L2196" s="30"/>
      <c r="M2196" s="30"/>
      <c r="N2196" s="30"/>
      <c r="O2196" s="30"/>
      <c r="P2196" s="30"/>
      <c r="Q2196" s="30"/>
      <c r="R2196" s="30"/>
      <c r="S2196" s="30"/>
      <c r="T2196" s="30"/>
      <c r="U2196" s="30"/>
      <c r="V2196" s="30"/>
      <c r="W2196" s="30"/>
      <c r="X2196" s="32"/>
    </row>
    <row r="2197" spans="1:24" x14ac:dyDescent="0.2">
      <c r="A2197" s="34"/>
      <c r="B2197" s="34"/>
      <c r="C2197" s="34"/>
      <c r="D2197" s="30"/>
      <c r="E2197" s="30"/>
      <c r="F2197" s="30"/>
      <c r="G2197" s="30"/>
      <c r="H2197" s="30"/>
      <c r="I2197" s="30"/>
      <c r="J2197" s="30"/>
      <c r="K2197" s="30"/>
      <c r="L2197" s="30"/>
      <c r="M2197" s="30"/>
      <c r="N2197" s="30"/>
      <c r="O2197" s="30"/>
      <c r="P2197" s="30"/>
      <c r="Q2197" s="30"/>
      <c r="R2197" s="30"/>
      <c r="S2197" s="30"/>
      <c r="T2197" s="30"/>
      <c r="U2197" s="30"/>
      <c r="V2197" s="30"/>
      <c r="W2197" s="30"/>
      <c r="X2197" s="32"/>
    </row>
    <row r="2198" spans="1:24" x14ac:dyDescent="0.2">
      <c r="A2198" s="34"/>
      <c r="B2198" s="34"/>
      <c r="C2198" s="34"/>
      <c r="D2198" s="30"/>
      <c r="E2198" s="30"/>
      <c r="F2198" s="30"/>
      <c r="G2198" s="30"/>
      <c r="H2198" s="30"/>
      <c r="I2198" s="30"/>
      <c r="J2198" s="30"/>
      <c r="K2198" s="30"/>
      <c r="L2198" s="30"/>
      <c r="M2198" s="30"/>
      <c r="N2198" s="30"/>
      <c r="O2198" s="30"/>
      <c r="P2198" s="30"/>
      <c r="Q2198" s="30"/>
      <c r="R2198" s="30"/>
      <c r="S2198" s="30"/>
      <c r="T2198" s="30"/>
      <c r="U2198" s="30"/>
      <c r="V2198" s="30"/>
      <c r="W2198" s="30"/>
      <c r="X2198" s="32"/>
    </row>
    <row r="2199" spans="1:24" x14ac:dyDescent="0.2">
      <c r="A2199" s="34"/>
      <c r="B2199" s="34"/>
      <c r="C2199" s="34"/>
      <c r="D2199" s="30"/>
      <c r="E2199" s="30"/>
      <c r="F2199" s="30"/>
      <c r="G2199" s="30"/>
      <c r="H2199" s="30"/>
      <c r="I2199" s="30"/>
      <c r="J2199" s="30"/>
      <c r="K2199" s="30"/>
      <c r="L2199" s="30"/>
      <c r="M2199" s="30"/>
      <c r="N2199" s="30"/>
      <c r="O2199" s="30"/>
      <c r="P2199" s="30"/>
      <c r="Q2199" s="30"/>
      <c r="R2199" s="30"/>
      <c r="S2199" s="30"/>
      <c r="T2199" s="30"/>
      <c r="U2199" s="30"/>
      <c r="V2199" s="30"/>
      <c r="W2199" s="30"/>
      <c r="X2199" s="32"/>
    </row>
    <row r="2200" spans="1:24" x14ac:dyDescent="0.2">
      <c r="A2200" s="34"/>
      <c r="B2200" s="34"/>
      <c r="C2200" s="34"/>
      <c r="D2200" s="30"/>
      <c r="E2200" s="30"/>
      <c r="F2200" s="30"/>
      <c r="G2200" s="30"/>
      <c r="H2200" s="30"/>
      <c r="I2200" s="30"/>
      <c r="J2200" s="30"/>
      <c r="K2200" s="30"/>
      <c r="L2200" s="30"/>
      <c r="M2200" s="30"/>
      <c r="N2200" s="30"/>
      <c r="O2200" s="30"/>
      <c r="P2200" s="30"/>
      <c r="Q2200" s="30"/>
      <c r="R2200" s="30"/>
      <c r="S2200" s="30"/>
      <c r="T2200" s="30"/>
      <c r="U2200" s="30"/>
      <c r="V2200" s="30"/>
      <c r="W2200" s="30"/>
      <c r="X2200" s="32"/>
    </row>
    <row r="2201" spans="1:24" x14ac:dyDescent="0.2">
      <c r="A2201" s="34"/>
      <c r="B2201" s="34"/>
      <c r="C2201" s="34"/>
      <c r="D2201" s="30"/>
      <c r="E2201" s="30"/>
      <c r="F2201" s="30"/>
      <c r="G2201" s="30"/>
      <c r="H2201" s="30"/>
      <c r="I2201" s="30"/>
      <c r="J2201" s="30"/>
      <c r="K2201" s="30"/>
      <c r="L2201" s="30"/>
      <c r="M2201" s="30"/>
      <c r="N2201" s="30"/>
      <c r="O2201" s="30"/>
      <c r="P2201" s="30"/>
      <c r="Q2201" s="30"/>
      <c r="R2201" s="30"/>
      <c r="S2201" s="30"/>
      <c r="T2201" s="30"/>
      <c r="U2201" s="30"/>
      <c r="V2201" s="30"/>
      <c r="W2201" s="30"/>
      <c r="X2201" s="32"/>
    </row>
    <row r="2202" spans="1:24" x14ac:dyDescent="0.2">
      <c r="A2202" s="34"/>
      <c r="B2202" s="34"/>
      <c r="C2202" s="34"/>
      <c r="D2202" s="30"/>
      <c r="E2202" s="30"/>
      <c r="F2202" s="30"/>
      <c r="G2202" s="30"/>
      <c r="H2202" s="30"/>
      <c r="I2202" s="30"/>
      <c r="J2202" s="30"/>
      <c r="K2202" s="30"/>
      <c r="L2202" s="30"/>
      <c r="M2202" s="30"/>
      <c r="N2202" s="30"/>
      <c r="O2202" s="30"/>
      <c r="P2202" s="30"/>
      <c r="Q2202" s="30"/>
      <c r="R2202" s="30"/>
      <c r="S2202" s="30"/>
      <c r="T2202" s="30"/>
      <c r="U2202" s="30"/>
      <c r="V2202" s="30"/>
      <c r="W2202" s="30"/>
      <c r="X2202" s="32"/>
    </row>
    <row r="2203" spans="1:24" x14ac:dyDescent="0.2">
      <c r="A2203" s="34"/>
      <c r="B2203" s="34"/>
      <c r="C2203" s="34"/>
      <c r="D2203" s="30"/>
      <c r="E2203" s="30"/>
      <c r="F2203" s="30"/>
      <c r="G2203" s="30"/>
      <c r="H2203" s="30"/>
      <c r="I2203" s="30"/>
      <c r="J2203" s="30"/>
      <c r="K2203" s="30"/>
      <c r="L2203" s="30"/>
      <c r="M2203" s="30"/>
      <c r="N2203" s="30"/>
      <c r="O2203" s="30"/>
      <c r="P2203" s="30"/>
      <c r="Q2203" s="30"/>
      <c r="R2203" s="30"/>
      <c r="S2203" s="30"/>
      <c r="T2203" s="30"/>
      <c r="U2203" s="30"/>
      <c r="V2203" s="30"/>
      <c r="W2203" s="30"/>
      <c r="X2203" s="32"/>
    </row>
    <row r="2204" spans="1:24" x14ac:dyDescent="0.2">
      <c r="A2204" s="34"/>
      <c r="B2204" s="34"/>
      <c r="C2204" s="34"/>
      <c r="D2204" s="30"/>
      <c r="E2204" s="30"/>
      <c r="F2204" s="30"/>
      <c r="G2204" s="30"/>
      <c r="H2204" s="30"/>
      <c r="I2204" s="30"/>
      <c r="J2204" s="30"/>
      <c r="K2204" s="30"/>
      <c r="L2204" s="30"/>
      <c r="M2204" s="30"/>
      <c r="N2204" s="30"/>
      <c r="O2204" s="30"/>
      <c r="P2204" s="30"/>
      <c r="Q2204" s="30"/>
      <c r="R2204" s="30"/>
      <c r="S2204" s="30"/>
      <c r="T2204" s="30"/>
      <c r="U2204" s="30"/>
      <c r="V2204" s="30"/>
      <c r="W2204" s="30"/>
      <c r="X2204" s="32"/>
    </row>
    <row r="2205" spans="1:24" x14ac:dyDescent="0.2">
      <c r="A2205" s="34"/>
      <c r="B2205" s="34"/>
      <c r="C2205" s="34"/>
      <c r="D2205" s="30"/>
      <c r="E2205" s="30"/>
      <c r="F2205" s="30"/>
      <c r="G2205" s="30"/>
      <c r="H2205" s="30"/>
      <c r="I2205" s="30"/>
      <c r="J2205" s="30"/>
      <c r="K2205" s="30"/>
      <c r="L2205" s="30"/>
      <c r="M2205" s="30"/>
      <c r="N2205" s="30"/>
      <c r="O2205" s="30"/>
      <c r="P2205" s="30"/>
      <c r="Q2205" s="30"/>
      <c r="R2205" s="30"/>
      <c r="S2205" s="30"/>
      <c r="T2205" s="30"/>
      <c r="U2205" s="30"/>
      <c r="V2205" s="30"/>
      <c r="W2205" s="30"/>
      <c r="X2205" s="32"/>
    </row>
    <row r="2206" spans="1:24" x14ac:dyDescent="0.2">
      <c r="A2206" s="34"/>
      <c r="B2206" s="34"/>
      <c r="C2206" s="34"/>
      <c r="D2206" s="30"/>
      <c r="E2206" s="30"/>
      <c r="F2206" s="30"/>
      <c r="G2206" s="30"/>
      <c r="H2206" s="30"/>
      <c r="I2206" s="30"/>
      <c r="J2206" s="30"/>
      <c r="K2206" s="30"/>
      <c r="L2206" s="30"/>
      <c r="M2206" s="30"/>
      <c r="N2206" s="30"/>
      <c r="O2206" s="30"/>
      <c r="P2206" s="30"/>
      <c r="Q2206" s="30"/>
      <c r="R2206" s="30"/>
      <c r="S2206" s="30"/>
      <c r="T2206" s="30"/>
      <c r="U2206" s="30"/>
      <c r="V2206" s="30"/>
      <c r="W2206" s="30"/>
      <c r="X2206" s="32"/>
    </row>
    <row r="2207" spans="1:24" x14ac:dyDescent="0.2">
      <c r="A2207" s="34"/>
      <c r="B2207" s="34"/>
      <c r="C2207" s="34"/>
      <c r="D2207" s="30"/>
      <c r="E2207" s="30"/>
      <c r="F2207" s="30"/>
      <c r="G2207" s="30"/>
      <c r="H2207" s="30"/>
      <c r="I2207" s="30"/>
      <c r="J2207" s="30"/>
      <c r="K2207" s="30"/>
      <c r="L2207" s="30"/>
      <c r="M2207" s="30"/>
      <c r="N2207" s="30"/>
      <c r="O2207" s="30"/>
      <c r="P2207" s="30"/>
      <c r="Q2207" s="30"/>
      <c r="R2207" s="30"/>
      <c r="S2207" s="30"/>
      <c r="T2207" s="30"/>
      <c r="U2207" s="30"/>
      <c r="V2207" s="30"/>
      <c r="W2207" s="30"/>
      <c r="X2207" s="32"/>
    </row>
    <row r="2208" spans="1:24" x14ac:dyDescent="0.2">
      <c r="A2208" s="34"/>
      <c r="B2208" s="34"/>
      <c r="C2208" s="34"/>
      <c r="D2208" s="30"/>
      <c r="E2208" s="30"/>
      <c r="F2208" s="30"/>
      <c r="G2208" s="30"/>
      <c r="H2208" s="30"/>
      <c r="I2208" s="30"/>
      <c r="J2208" s="30"/>
      <c r="K2208" s="30"/>
      <c r="L2208" s="30"/>
      <c r="M2208" s="30"/>
      <c r="N2208" s="30"/>
      <c r="O2208" s="30"/>
      <c r="P2208" s="30"/>
      <c r="Q2208" s="30"/>
      <c r="R2208" s="30"/>
      <c r="S2208" s="30"/>
      <c r="T2208" s="30"/>
      <c r="U2208" s="30"/>
      <c r="V2208" s="30"/>
      <c r="W2208" s="30"/>
      <c r="X2208" s="32"/>
    </row>
    <row r="2209" spans="1:24" x14ac:dyDescent="0.2">
      <c r="A2209" s="34"/>
      <c r="B2209" s="34"/>
      <c r="C2209" s="34"/>
      <c r="D2209" s="30"/>
      <c r="E2209" s="30"/>
      <c r="F2209" s="30"/>
      <c r="G2209" s="30"/>
      <c r="H2209" s="30"/>
      <c r="I2209" s="30"/>
      <c r="J2209" s="30"/>
      <c r="K2209" s="30"/>
      <c r="L2209" s="30"/>
      <c r="M2209" s="30"/>
      <c r="N2209" s="30"/>
      <c r="O2209" s="30"/>
      <c r="P2209" s="30"/>
      <c r="Q2209" s="30"/>
      <c r="R2209" s="30"/>
      <c r="S2209" s="30"/>
      <c r="T2209" s="30"/>
      <c r="U2209" s="30"/>
      <c r="V2209" s="30"/>
      <c r="W2209" s="30"/>
      <c r="X2209" s="32"/>
    </row>
    <row r="2210" spans="1:24" x14ac:dyDescent="0.2">
      <c r="A2210" s="34"/>
      <c r="B2210" s="34"/>
      <c r="C2210" s="34"/>
      <c r="D2210" s="30"/>
      <c r="E2210" s="30"/>
      <c r="F2210" s="30"/>
      <c r="G2210" s="30"/>
      <c r="H2210" s="30"/>
      <c r="I2210" s="30"/>
      <c r="J2210" s="30"/>
      <c r="K2210" s="30"/>
      <c r="L2210" s="30"/>
      <c r="M2210" s="30"/>
      <c r="N2210" s="30"/>
      <c r="O2210" s="30"/>
      <c r="P2210" s="30"/>
      <c r="Q2210" s="30"/>
      <c r="R2210" s="30"/>
      <c r="S2210" s="30"/>
      <c r="T2210" s="30"/>
      <c r="U2210" s="30"/>
      <c r="V2210" s="30"/>
      <c r="W2210" s="30"/>
      <c r="X2210" s="32"/>
    </row>
    <row r="2211" spans="1:24" x14ac:dyDescent="0.2">
      <c r="A2211" s="34"/>
      <c r="B2211" s="34"/>
      <c r="C2211" s="34"/>
      <c r="D2211" s="30"/>
      <c r="E2211" s="30"/>
      <c r="F2211" s="30"/>
      <c r="G2211" s="30"/>
      <c r="H2211" s="30"/>
      <c r="I2211" s="30"/>
      <c r="J2211" s="30"/>
      <c r="K2211" s="30"/>
      <c r="L2211" s="30"/>
      <c r="M2211" s="30"/>
      <c r="N2211" s="30"/>
      <c r="O2211" s="30"/>
      <c r="P2211" s="30"/>
      <c r="Q2211" s="30"/>
      <c r="R2211" s="30"/>
      <c r="S2211" s="30"/>
      <c r="T2211" s="30"/>
      <c r="U2211" s="30"/>
      <c r="V2211" s="30"/>
      <c r="W2211" s="30"/>
      <c r="X2211" s="32"/>
    </row>
    <row r="2212" spans="1:24" x14ac:dyDescent="0.2">
      <c r="A2212" s="34"/>
      <c r="B2212" s="34"/>
      <c r="C2212" s="34"/>
      <c r="D2212" s="30"/>
      <c r="E2212" s="30"/>
      <c r="F2212" s="30"/>
      <c r="G2212" s="30"/>
      <c r="H2212" s="30"/>
      <c r="I2212" s="30"/>
      <c r="J2212" s="30"/>
      <c r="K2212" s="30"/>
      <c r="L2212" s="30"/>
      <c r="M2212" s="30"/>
      <c r="N2212" s="30"/>
      <c r="O2212" s="30"/>
      <c r="P2212" s="30"/>
      <c r="Q2212" s="30"/>
      <c r="R2212" s="30"/>
      <c r="S2212" s="30"/>
      <c r="T2212" s="30"/>
      <c r="U2212" s="30"/>
      <c r="V2212" s="30"/>
      <c r="W2212" s="30"/>
      <c r="X2212" s="32"/>
    </row>
    <row r="2213" spans="1:24" x14ac:dyDescent="0.2">
      <c r="A2213" s="34"/>
      <c r="B2213" s="34"/>
      <c r="C2213" s="34"/>
      <c r="D2213" s="30"/>
      <c r="E2213" s="30"/>
      <c r="F2213" s="30"/>
      <c r="G2213" s="30"/>
      <c r="H2213" s="30"/>
      <c r="I2213" s="30"/>
      <c r="J2213" s="30"/>
      <c r="K2213" s="30"/>
      <c r="L2213" s="30"/>
      <c r="M2213" s="30"/>
      <c r="N2213" s="30"/>
      <c r="O2213" s="30"/>
      <c r="P2213" s="30"/>
      <c r="Q2213" s="30"/>
      <c r="R2213" s="30"/>
      <c r="S2213" s="30"/>
      <c r="T2213" s="30"/>
      <c r="U2213" s="30"/>
      <c r="V2213" s="30"/>
      <c r="W2213" s="30"/>
      <c r="X2213" s="32"/>
    </row>
    <row r="2214" spans="1:24" x14ac:dyDescent="0.2">
      <c r="A2214" s="34"/>
      <c r="B2214" s="34"/>
      <c r="C2214" s="34"/>
      <c r="D2214" s="30"/>
      <c r="E2214" s="30"/>
      <c r="F2214" s="30"/>
      <c r="G2214" s="30"/>
      <c r="H2214" s="30"/>
      <c r="I2214" s="30"/>
      <c r="J2214" s="30"/>
      <c r="K2214" s="30"/>
      <c r="L2214" s="30"/>
      <c r="M2214" s="30"/>
      <c r="N2214" s="30"/>
      <c r="O2214" s="30"/>
      <c r="P2214" s="30"/>
      <c r="Q2214" s="30"/>
      <c r="R2214" s="30"/>
      <c r="S2214" s="30"/>
      <c r="T2214" s="30"/>
      <c r="U2214" s="30"/>
      <c r="V2214" s="30"/>
      <c r="W2214" s="30"/>
      <c r="X2214" s="32"/>
    </row>
    <row r="2215" spans="1:24" x14ac:dyDescent="0.2">
      <c r="A2215" s="34"/>
      <c r="B2215" s="34"/>
      <c r="C2215" s="34"/>
      <c r="D2215" s="30"/>
      <c r="E2215" s="30"/>
      <c r="F2215" s="30"/>
      <c r="G2215" s="30"/>
      <c r="H2215" s="30"/>
      <c r="I2215" s="30"/>
      <c r="J2215" s="30"/>
      <c r="K2215" s="30"/>
      <c r="L2215" s="30"/>
      <c r="M2215" s="30"/>
      <c r="N2215" s="30"/>
      <c r="O2215" s="30"/>
      <c r="P2215" s="30"/>
      <c r="Q2215" s="30"/>
      <c r="R2215" s="30"/>
      <c r="S2215" s="30"/>
      <c r="T2215" s="30"/>
      <c r="U2215" s="30"/>
      <c r="V2215" s="30"/>
      <c r="W2215" s="30"/>
      <c r="X2215" s="32"/>
    </row>
    <row r="2216" spans="1:24" x14ac:dyDescent="0.2">
      <c r="A2216" s="34"/>
      <c r="B2216" s="34"/>
      <c r="C2216" s="34"/>
      <c r="D2216" s="30"/>
      <c r="E2216" s="30"/>
      <c r="F2216" s="30"/>
      <c r="G2216" s="30"/>
      <c r="H2216" s="30"/>
      <c r="I2216" s="30"/>
      <c r="J2216" s="30"/>
      <c r="K2216" s="30"/>
      <c r="L2216" s="30"/>
      <c r="M2216" s="30"/>
      <c r="N2216" s="30"/>
      <c r="O2216" s="30"/>
      <c r="P2216" s="30"/>
      <c r="Q2216" s="30"/>
      <c r="R2216" s="30"/>
      <c r="S2216" s="30"/>
      <c r="T2216" s="30"/>
      <c r="U2216" s="30"/>
      <c r="V2216" s="30"/>
      <c r="W2216" s="30"/>
      <c r="X2216" s="32"/>
    </row>
    <row r="2217" spans="1:24" x14ac:dyDescent="0.2">
      <c r="A2217" s="34"/>
      <c r="B2217" s="34"/>
      <c r="C2217" s="34"/>
      <c r="D2217" s="30"/>
      <c r="E2217" s="30"/>
      <c r="F2217" s="30"/>
      <c r="G2217" s="30"/>
      <c r="H2217" s="30"/>
      <c r="I2217" s="30"/>
      <c r="J2217" s="30"/>
      <c r="K2217" s="30"/>
      <c r="L2217" s="30"/>
      <c r="M2217" s="30"/>
      <c r="N2217" s="30"/>
      <c r="O2217" s="30"/>
      <c r="P2217" s="30"/>
      <c r="Q2217" s="30"/>
      <c r="R2217" s="30"/>
      <c r="S2217" s="30"/>
      <c r="T2217" s="30"/>
      <c r="U2217" s="30"/>
      <c r="V2217" s="30"/>
      <c r="W2217" s="30"/>
      <c r="X2217" s="32"/>
    </row>
    <row r="2218" spans="1:24" x14ac:dyDescent="0.2">
      <c r="A2218" s="34"/>
      <c r="B2218" s="34"/>
      <c r="C2218" s="34"/>
      <c r="D2218" s="30"/>
      <c r="E2218" s="30"/>
      <c r="F2218" s="30"/>
      <c r="G2218" s="30"/>
      <c r="H2218" s="30"/>
      <c r="I2218" s="30"/>
      <c r="J2218" s="30"/>
      <c r="K2218" s="30"/>
      <c r="L2218" s="30"/>
      <c r="M2218" s="30"/>
      <c r="N2218" s="30"/>
      <c r="O2218" s="30"/>
      <c r="P2218" s="30"/>
      <c r="Q2218" s="30"/>
      <c r="R2218" s="30"/>
      <c r="S2218" s="30"/>
      <c r="T2218" s="30"/>
      <c r="U2218" s="30"/>
      <c r="V2218" s="30"/>
      <c r="W2218" s="30"/>
      <c r="X2218" s="32"/>
    </row>
    <row r="2219" spans="1:24" x14ac:dyDescent="0.2">
      <c r="A2219" s="34"/>
      <c r="B2219" s="34"/>
      <c r="C2219" s="34"/>
      <c r="D2219" s="30"/>
      <c r="E2219" s="30"/>
      <c r="F2219" s="30"/>
      <c r="G2219" s="30"/>
      <c r="H2219" s="30"/>
      <c r="I2219" s="30"/>
      <c r="J2219" s="30"/>
      <c r="K2219" s="30"/>
      <c r="L2219" s="30"/>
      <c r="M2219" s="30"/>
      <c r="N2219" s="30"/>
      <c r="O2219" s="30"/>
      <c r="P2219" s="30"/>
      <c r="Q2219" s="30"/>
      <c r="R2219" s="30"/>
      <c r="S2219" s="30"/>
      <c r="T2219" s="30"/>
      <c r="U2219" s="30"/>
      <c r="V2219" s="30"/>
      <c r="W2219" s="30"/>
      <c r="X2219" s="32"/>
    </row>
    <row r="2220" spans="1:24" x14ac:dyDescent="0.2">
      <c r="A2220" s="34"/>
      <c r="B2220" s="34"/>
      <c r="C2220" s="34"/>
      <c r="D2220" s="30"/>
      <c r="E2220" s="30"/>
      <c r="F2220" s="30"/>
      <c r="G2220" s="30"/>
      <c r="H2220" s="30"/>
      <c r="I2220" s="30"/>
      <c r="J2220" s="30"/>
      <c r="K2220" s="30"/>
      <c r="L2220" s="30"/>
      <c r="M2220" s="30"/>
      <c r="N2220" s="30"/>
      <c r="O2220" s="30"/>
      <c r="P2220" s="30"/>
      <c r="Q2220" s="30"/>
      <c r="R2220" s="30"/>
      <c r="S2220" s="30"/>
      <c r="T2220" s="30"/>
      <c r="U2220" s="30"/>
      <c r="V2220" s="30"/>
      <c r="W2220" s="30"/>
      <c r="X2220" s="32"/>
    </row>
    <row r="2221" spans="1:24" x14ac:dyDescent="0.2">
      <c r="A2221" s="34"/>
      <c r="B2221" s="34"/>
      <c r="C2221" s="34"/>
      <c r="D2221" s="30"/>
      <c r="E2221" s="30"/>
      <c r="F2221" s="30"/>
      <c r="G2221" s="30"/>
      <c r="H2221" s="30"/>
      <c r="I2221" s="30"/>
      <c r="J2221" s="30"/>
      <c r="K2221" s="30"/>
      <c r="L2221" s="30"/>
      <c r="M2221" s="30"/>
      <c r="N2221" s="30"/>
      <c r="O2221" s="30"/>
      <c r="P2221" s="30"/>
      <c r="Q2221" s="30"/>
      <c r="R2221" s="30"/>
      <c r="S2221" s="30"/>
      <c r="T2221" s="30"/>
      <c r="U2221" s="30"/>
      <c r="V2221" s="30"/>
      <c r="W2221" s="30"/>
      <c r="X2221" s="32"/>
    </row>
    <row r="2222" spans="1:24" x14ac:dyDescent="0.2">
      <c r="A2222" s="34"/>
      <c r="B2222" s="34"/>
      <c r="C2222" s="34"/>
      <c r="D2222" s="30"/>
      <c r="E2222" s="30"/>
      <c r="F2222" s="30"/>
      <c r="G2222" s="30"/>
      <c r="H2222" s="30"/>
      <c r="I2222" s="30"/>
      <c r="J2222" s="30"/>
      <c r="K2222" s="30"/>
      <c r="L2222" s="30"/>
      <c r="M2222" s="30"/>
      <c r="N2222" s="30"/>
      <c r="O2222" s="30"/>
      <c r="P2222" s="30"/>
      <c r="Q2222" s="30"/>
      <c r="R2222" s="30"/>
      <c r="S2222" s="30"/>
      <c r="T2222" s="30"/>
      <c r="U2222" s="30"/>
      <c r="V2222" s="30"/>
      <c r="W2222" s="30"/>
      <c r="X2222" s="32"/>
    </row>
    <row r="2223" spans="1:24" x14ac:dyDescent="0.2">
      <c r="A2223" s="34"/>
      <c r="B2223" s="34"/>
      <c r="C2223" s="34"/>
      <c r="D2223" s="30"/>
      <c r="E2223" s="30"/>
      <c r="F2223" s="30"/>
      <c r="G2223" s="30"/>
      <c r="H2223" s="30"/>
      <c r="I2223" s="30"/>
      <c r="J2223" s="30"/>
      <c r="K2223" s="30"/>
      <c r="L2223" s="30"/>
      <c r="M2223" s="30"/>
      <c r="N2223" s="30"/>
      <c r="O2223" s="30"/>
      <c r="P2223" s="30"/>
      <c r="Q2223" s="30"/>
      <c r="R2223" s="30"/>
      <c r="S2223" s="30"/>
      <c r="T2223" s="30"/>
      <c r="U2223" s="30"/>
      <c r="V2223" s="30"/>
      <c r="W2223" s="30"/>
      <c r="X2223" s="32"/>
    </row>
    <row r="2224" spans="1:24" x14ac:dyDescent="0.2">
      <c r="A2224" s="34"/>
      <c r="B2224" s="34"/>
      <c r="C2224" s="34"/>
      <c r="D2224" s="30"/>
      <c r="E2224" s="30"/>
      <c r="F2224" s="30"/>
      <c r="G2224" s="30"/>
      <c r="H2224" s="30"/>
      <c r="I2224" s="30"/>
      <c r="J2224" s="30"/>
      <c r="K2224" s="30"/>
      <c r="L2224" s="30"/>
      <c r="M2224" s="30"/>
      <c r="N2224" s="30"/>
      <c r="O2224" s="30"/>
      <c r="P2224" s="30"/>
      <c r="Q2224" s="30"/>
      <c r="R2224" s="30"/>
      <c r="S2224" s="30"/>
      <c r="T2224" s="30"/>
      <c r="U2224" s="30"/>
      <c r="V2224" s="30"/>
      <c r="W2224" s="30"/>
      <c r="X2224" s="32"/>
    </row>
    <row r="2225" spans="1:24" x14ac:dyDescent="0.2">
      <c r="A2225" s="34"/>
      <c r="B2225" s="34"/>
      <c r="C2225" s="34"/>
      <c r="D2225" s="30"/>
      <c r="E2225" s="30"/>
      <c r="F2225" s="30"/>
      <c r="G2225" s="30"/>
      <c r="H2225" s="30"/>
      <c r="I2225" s="30"/>
      <c r="J2225" s="30"/>
      <c r="K2225" s="30"/>
      <c r="L2225" s="30"/>
      <c r="M2225" s="30"/>
      <c r="N2225" s="30"/>
      <c r="O2225" s="30"/>
      <c r="P2225" s="30"/>
      <c r="Q2225" s="30"/>
      <c r="R2225" s="30"/>
      <c r="S2225" s="30"/>
      <c r="T2225" s="30"/>
      <c r="U2225" s="30"/>
      <c r="V2225" s="30"/>
      <c r="W2225" s="30"/>
      <c r="X2225" s="32"/>
    </row>
    <row r="2226" spans="1:24" x14ac:dyDescent="0.2">
      <c r="A2226" s="34"/>
      <c r="B2226" s="34"/>
      <c r="C2226" s="34"/>
      <c r="D2226" s="30"/>
      <c r="E2226" s="30"/>
      <c r="F2226" s="30"/>
      <c r="G2226" s="30"/>
      <c r="H2226" s="30"/>
      <c r="I2226" s="30"/>
      <c r="J2226" s="30"/>
      <c r="K2226" s="30"/>
      <c r="L2226" s="30"/>
      <c r="M2226" s="30"/>
      <c r="N2226" s="30"/>
      <c r="O2226" s="30"/>
      <c r="P2226" s="30"/>
      <c r="Q2226" s="30"/>
      <c r="R2226" s="30"/>
      <c r="S2226" s="30"/>
      <c r="T2226" s="30"/>
      <c r="U2226" s="30"/>
      <c r="V2226" s="30"/>
      <c r="W2226" s="30"/>
      <c r="X2226" s="32"/>
    </row>
    <row r="2227" spans="1:24" x14ac:dyDescent="0.2">
      <c r="A2227" s="34"/>
      <c r="B2227" s="34"/>
      <c r="C2227" s="34"/>
      <c r="D2227" s="30"/>
      <c r="E2227" s="30"/>
      <c r="F2227" s="30"/>
      <c r="G2227" s="30"/>
      <c r="H2227" s="30"/>
      <c r="I2227" s="30"/>
      <c r="J2227" s="30"/>
      <c r="K2227" s="30"/>
      <c r="L2227" s="30"/>
      <c r="M2227" s="30"/>
      <c r="N2227" s="30"/>
      <c r="O2227" s="30"/>
      <c r="P2227" s="30"/>
      <c r="Q2227" s="30"/>
      <c r="R2227" s="30"/>
      <c r="S2227" s="30"/>
      <c r="T2227" s="30"/>
      <c r="U2227" s="30"/>
      <c r="V2227" s="30"/>
      <c r="W2227" s="30"/>
      <c r="X2227" s="32"/>
    </row>
    <row r="2228" spans="1:24" x14ac:dyDescent="0.2">
      <c r="A2228" s="34"/>
      <c r="B2228" s="34"/>
      <c r="C2228" s="34"/>
      <c r="D2228" s="30"/>
      <c r="E2228" s="30"/>
      <c r="F2228" s="30"/>
      <c r="G2228" s="30"/>
      <c r="H2228" s="30"/>
      <c r="I2228" s="30"/>
      <c r="J2228" s="30"/>
      <c r="K2228" s="30"/>
      <c r="L2228" s="30"/>
      <c r="M2228" s="30"/>
      <c r="N2228" s="30"/>
      <c r="O2228" s="30"/>
      <c r="P2228" s="30"/>
      <c r="Q2228" s="30"/>
      <c r="R2228" s="30"/>
      <c r="S2228" s="30"/>
      <c r="T2228" s="30"/>
      <c r="U2228" s="30"/>
      <c r="V2228" s="30"/>
      <c r="W2228" s="30"/>
      <c r="X2228" s="32"/>
    </row>
    <row r="2229" spans="1:24" x14ac:dyDescent="0.2">
      <c r="A2229" s="34"/>
      <c r="B2229" s="34"/>
      <c r="C2229" s="34"/>
      <c r="D2229" s="30"/>
      <c r="E2229" s="30"/>
      <c r="F2229" s="30"/>
      <c r="G2229" s="30"/>
      <c r="H2229" s="30"/>
      <c r="I2229" s="30"/>
      <c r="J2229" s="30"/>
      <c r="K2229" s="30"/>
      <c r="L2229" s="30"/>
      <c r="M2229" s="30"/>
      <c r="N2229" s="30"/>
      <c r="O2229" s="30"/>
      <c r="P2229" s="30"/>
      <c r="Q2229" s="30"/>
      <c r="R2229" s="30"/>
      <c r="S2229" s="30"/>
      <c r="T2229" s="30"/>
      <c r="U2229" s="30"/>
      <c r="V2229" s="30"/>
      <c r="W2229" s="30"/>
      <c r="X2229" s="32"/>
    </row>
    <row r="2230" spans="1:24" x14ac:dyDescent="0.2">
      <c r="A2230" s="34"/>
      <c r="B2230" s="34"/>
      <c r="C2230" s="34"/>
      <c r="D2230" s="30"/>
      <c r="E2230" s="30"/>
      <c r="F2230" s="30"/>
      <c r="G2230" s="30"/>
      <c r="H2230" s="30"/>
      <c r="I2230" s="30"/>
      <c r="J2230" s="30"/>
      <c r="K2230" s="30"/>
      <c r="L2230" s="30"/>
      <c r="M2230" s="30"/>
      <c r="N2230" s="30"/>
      <c r="O2230" s="30"/>
      <c r="P2230" s="30"/>
      <c r="Q2230" s="30"/>
      <c r="R2230" s="30"/>
      <c r="S2230" s="30"/>
      <c r="T2230" s="30"/>
      <c r="U2230" s="30"/>
      <c r="V2230" s="30"/>
      <c r="W2230" s="30"/>
      <c r="X2230" s="32"/>
    </row>
    <row r="2231" spans="1:24" x14ac:dyDescent="0.2">
      <c r="A2231" s="34"/>
      <c r="B2231" s="34"/>
      <c r="C2231" s="34"/>
      <c r="D2231" s="30"/>
      <c r="E2231" s="30"/>
      <c r="F2231" s="30"/>
      <c r="G2231" s="30"/>
      <c r="H2231" s="30"/>
      <c r="I2231" s="30"/>
      <c r="J2231" s="30"/>
      <c r="K2231" s="30"/>
      <c r="L2231" s="30"/>
      <c r="M2231" s="30"/>
      <c r="N2231" s="30"/>
      <c r="O2231" s="30"/>
      <c r="P2231" s="30"/>
      <c r="Q2231" s="30"/>
      <c r="R2231" s="30"/>
      <c r="S2231" s="30"/>
      <c r="T2231" s="30"/>
      <c r="U2231" s="30"/>
      <c r="V2231" s="30"/>
      <c r="W2231" s="30"/>
      <c r="X2231" s="32"/>
    </row>
    <row r="2232" spans="1:24" x14ac:dyDescent="0.2">
      <c r="A2232" s="34"/>
      <c r="B2232" s="34"/>
      <c r="C2232" s="34"/>
      <c r="D2232" s="30"/>
      <c r="E2232" s="30"/>
      <c r="F2232" s="30"/>
      <c r="G2232" s="30"/>
      <c r="H2232" s="30"/>
      <c r="I2232" s="30"/>
      <c r="J2232" s="30"/>
      <c r="K2232" s="30"/>
      <c r="L2232" s="30"/>
      <c r="M2232" s="30"/>
      <c r="N2232" s="30"/>
      <c r="O2232" s="30"/>
      <c r="P2232" s="30"/>
      <c r="Q2232" s="30"/>
      <c r="R2232" s="30"/>
      <c r="S2232" s="30"/>
      <c r="T2232" s="30"/>
      <c r="U2232" s="30"/>
      <c r="V2232" s="30"/>
      <c r="W2232" s="30"/>
      <c r="X2232" s="32"/>
    </row>
    <row r="2233" spans="1:24" x14ac:dyDescent="0.2">
      <c r="A2233" s="34"/>
      <c r="B2233" s="34"/>
      <c r="C2233" s="34"/>
      <c r="D2233" s="30"/>
      <c r="E2233" s="30"/>
      <c r="F2233" s="30"/>
      <c r="G2233" s="30"/>
      <c r="H2233" s="30"/>
      <c r="I2233" s="30"/>
      <c r="J2233" s="30"/>
      <c r="K2233" s="30"/>
      <c r="L2233" s="30"/>
      <c r="M2233" s="30"/>
      <c r="N2233" s="30"/>
      <c r="O2233" s="30"/>
      <c r="P2233" s="30"/>
      <c r="Q2233" s="30"/>
      <c r="R2233" s="30"/>
      <c r="S2233" s="30"/>
      <c r="T2233" s="30"/>
      <c r="U2233" s="30"/>
      <c r="V2233" s="30"/>
      <c r="W2233" s="30"/>
      <c r="X2233" s="32"/>
    </row>
    <row r="2234" spans="1:24" x14ac:dyDescent="0.2">
      <c r="A2234" s="34"/>
      <c r="B2234" s="34"/>
      <c r="C2234" s="34"/>
      <c r="D2234" s="30"/>
      <c r="E2234" s="30"/>
      <c r="F2234" s="30"/>
      <c r="G2234" s="30"/>
      <c r="H2234" s="30"/>
      <c r="I2234" s="30"/>
      <c r="J2234" s="30"/>
      <c r="K2234" s="30"/>
      <c r="L2234" s="30"/>
      <c r="M2234" s="30"/>
      <c r="N2234" s="30"/>
      <c r="O2234" s="30"/>
      <c r="P2234" s="30"/>
      <c r="Q2234" s="30"/>
      <c r="R2234" s="30"/>
      <c r="S2234" s="30"/>
      <c r="T2234" s="30"/>
      <c r="U2234" s="30"/>
      <c r="V2234" s="30"/>
      <c r="W2234" s="30"/>
      <c r="X2234" s="32"/>
    </row>
    <row r="2235" spans="1:24" x14ac:dyDescent="0.2">
      <c r="A2235" s="34"/>
      <c r="B2235" s="34"/>
      <c r="C2235" s="34"/>
      <c r="D2235" s="30"/>
      <c r="E2235" s="30"/>
      <c r="F2235" s="30"/>
      <c r="G2235" s="30"/>
      <c r="H2235" s="30"/>
      <c r="I2235" s="30"/>
      <c r="J2235" s="30"/>
      <c r="K2235" s="30"/>
      <c r="L2235" s="30"/>
      <c r="M2235" s="30"/>
      <c r="N2235" s="30"/>
      <c r="O2235" s="30"/>
      <c r="P2235" s="30"/>
      <c r="Q2235" s="30"/>
      <c r="R2235" s="30"/>
      <c r="S2235" s="30"/>
      <c r="T2235" s="30"/>
      <c r="U2235" s="30"/>
      <c r="V2235" s="30"/>
      <c r="W2235" s="30"/>
      <c r="X2235" s="32"/>
    </row>
    <row r="2236" spans="1:24" x14ac:dyDescent="0.2">
      <c r="A2236" s="34"/>
      <c r="B2236" s="34"/>
      <c r="C2236" s="34"/>
      <c r="D2236" s="30"/>
      <c r="E2236" s="30"/>
      <c r="F2236" s="30"/>
      <c r="G2236" s="30"/>
      <c r="H2236" s="30"/>
      <c r="I2236" s="30"/>
      <c r="J2236" s="30"/>
      <c r="K2236" s="30"/>
      <c r="L2236" s="30"/>
      <c r="M2236" s="30"/>
      <c r="N2236" s="30"/>
      <c r="O2236" s="30"/>
      <c r="P2236" s="30"/>
      <c r="Q2236" s="30"/>
      <c r="R2236" s="30"/>
      <c r="S2236" s="30"/>
      <c r="T2236" s="30"/>
      <c r="U2236" s="30"/>
      <c r="V2236" s="30"/>
      <c r="W2236" s="30"/>
      <c r="X2236" s="32"/>
    </row>
    <row r="2237" spans="1:24" x14ac:dyDescent="0.2">
      <c r="A2237" s="34"/>
      <c r="B2237" s="34"/>
      <c r="C2237" s="34"/>
      <c r="D2237" s="30"/>
      <c r="E2237" s="30"/>
      <c r="F2237" s="30"/>
      <c r="G2237" s="30"/>
      <c r="H2237" s="30"/>
      <c r="I2237" s="30"/>
      <c r="J2237" s="30"/>
      <c r="K2237" s="30"/>
      <c r="L2237" s="30"/>
      <c r="M2237" s="30"/>
      <c r="N2237" s="30"/>
      <c r="O2237" s="30"/>
      <c r="P2237" s="30"/>
      <c r="Q2237" s="30"/>
      <c r="R2237" s="30"/>
      <c r="S2237" s="30"/>
      <c r="T2237" s="30"/>
      <c r="U2237" s="30"/>
      <c r="V2237" s="30"/>
      <c r="W2237" s="30"/>
      <c r="X2237" s="32"/>
    </row>
    <row r="2238" spans="1:24" x14ac:dyDescent="0.2">
      <c r="A2238" s="34"/>
      <c r="B2238" s="34"/>
      <c r="C2238" s="34"/>
      <c r="D2238" s="30"/>
      <c r="E2238" s="30"/>
      <c r="F2238" s="30"/>
      <c r="G2238" s="30"/>
      <c r="H2238" s="30"/>
      <c r="I2238" s="30"/>
      <c r="J2238" s="30"/>
      <c r="K2238" s="30"/>
      <c r="L2238" s="30"/>
      <c r="M2238" s="30"/>
      <c r="N2238" s="30"/>
      <c r="O2238" s="30"/>
      <c r="P2238" s="30"/>
      <c r="Q2238" s="30"/>
      <c r="R2238" s="30"/>
      <c r="S2238" s="30"/>
      <c r="T2238" s="30"/>
      <c r="U2238" s="30"/>
      <c r="V2238" s="30"/>
      <c r="W2238" s="30"/>
      <c r="X2238" s="32"/>
    </row>
    <row r="2239" spans="1:24" x14ac:dyDescent="0.2">
      <c r="A2239" s="34"/>
      <c r="B2239" s="34"/>
      <c r="C2239" s="34"/>
      <c r="D2239" s="30"/>
      <c r="E2239" s="30"/>
      <c r="F2239" s="30"/>
      <c r="G2239" s="30"/>
      <c r="H2239" s="30"/>
      <c r="I2239" s="30"/>
      <c r="J2239" s="30"/>
      <c r="K2239" s="30"/>
      <c r="L2239" s="30"/>
      <c r="M2239" s="30"/>
      <c r="N2239" s="30"/>
      <c r="O2239" s="30"/>
      <c r="P2239" s="30"/>
      <c r="Q2239" s="30"/>
      <c r="R2239" s="30"/>
      <c r="S2239" s="30"/>
      <c r="T2239" s="30"/>
      <c r="U2239" s="30"/>
      <c r="V2239" s="30"/>
      <c r="W2239" s="30"/>
      <c r="X2239" s="32"/>
    </row>
    <row r="2240" spans="1:24" x14ac:dyDescent="0.2">
      <c r="A2240" s="34"/>
      <c r="B2240" s="34"/>
      <c r="C2240" s="34"/>
      <c r="D2240" s="30"/>
      <c r="E2240" s="30"/>
      <c r="F2240" s="30"/>
      <c r="G2240" s="30"/>
      <c r="H2240" s="30"/>
      <c r="I2240" s="30"/>
      <c r="J2240" s="30"/>
      <c r="K2240" s="30"/>
      <c r="L2240" s="30"/>
      <c r="M2240" s="30"/>
      <c r="N2240" s="30"/>
      <c r="O2240" s="30"/>
      <c r="P2240" s="30"/>
      <c r="Q2240" s="30"/>
      <c r="R2240" s="30"/>
      <c r="S2240" s="30"/>
      <c r="T2240" s="30"/>
      <c r="U2240" s="30"/>
      <c r="V2240" s="30"/>
      <c r="W2240" s="30"/>
      <c r="X2240" s="32"/>
    </row>
    <row r="2241" spans="1:24" x14ac:dyDescent="0.2">
      <c r="A2241" s="34"/>
      <c r="B2241" s="34"/>
      <c r="C2241" s="34"/>
      <c r="D2241" s="30"/>
      <c r="E2241" s="30"/>
      <c r="F2241" s="30"/>
      <c r="G2241" s="30"/>
      <c r="H2241" s="30"/>
      <c r="I2241" s="30"/>
      <c r="J2241" s="30"/>
      <c r="K2241" s="30"/>
      <c r="L2241" s="30"/>
      <c r="M2241" s="30"/>
      <c r="N2241" s="30"/>
      <c r="O2241" s="30"/>
      <c r="P2241" s="30"/>
      <c r="Q2241" s="30"/>
      <c r="R2241" s="30"/>
      <c r="S2241" s="30"/>
      <c r="T2241" s="30"/>
      <c r="U2241" s="30"/>
      <c r="V2241" s="30"/>
      <c r="W2241" s="30"/>
      <c r="X2241" s="32"/>
    </row>
    <row r="2242" spans="1:24" x14ac:dyDescent="0.2">
      <c r="A2242" s="34"/>
      <c r="B2242" s="34"/>
      <c r="C2242" s="34"/>
      <c r="D2242" s="30"/>
      <c r="E2242" s="30"/>
      <c r="F2242" s="30"/>
      <c r="G2242" s="30"/>
      <c r="H2242" s="30"/>
      <c r="I2242" s="30"/>
      <c r="J2242" s="30"/>
      <c r="K2242" s="30"/>
      <c r="L2242" s="30"/>
      <c r="M2242" s="30"/>
      <c r="N2242" s="30"/>
      <c r="O2242" s="30"/>
      <c r="P2242" s="30"/>
      <c r="Q2242" s="30"/>
      <c r="R2242" s="30"/>
      <c r="S2242" s="30"/>
      <c r="T2242" s="30"/>
      <c r="U2242" s="30"/>
      <c r="V2242" s="30"/>
      <c r="W2242" s="30"/>
      <c r="X2242" s="32"/>
    </row>
    <row r="2243" spans="1:24" x14ac:dyDescent="0.2">
      <c r="A2243" s="34"/>
      <c r="B2243" s="34"/>
      <c r="C2243" s="34"/>
      <c r="D2243" s="30"/>
      <c r="E2243" s="30"/>
      <c r="F2243" s="30"/>
      <c r="G2243" s="30"/>
      <c r="H2243" s="30"/>
      <c r="I2243" s="30"/>
      <c r="J2243" s="30"/>
      <c r="K2243" s="30"/>
      <c r="L2243" s="30"/>
      <c r="M2243" s="30"/>
      <c r="N2243" s="30"/>
      <c r="O2243" s="30"/>
      <c r="P2243" s="30"/>
      <c r="Q2243" s="30"/>
      <c r="R2243" s="30"/>
      <c r="S2243" s="30"/>
      <c r="T2243" s="30"/>
      <c r="U2243" s="30"/>
      <c r="V2243" s="30"/>
      <c r="W2243" s="30"/>
      <c r="X2243" s="32"/>
    </row>
    <row r="2244" spans="1:24" x14ac:dyDescent="0.2">
      <c r="A2244" s="34"/>
      <c r="B2244" s="34"/>
      <c r="C2244" s="34"/>
      <c r="D2244" s="30"/>
      <c r="E2244" s="30"/>
      <c r="F2244" s="30"/>
      <c r="G2244" s="30"/>
      <c r="H2244" s="30"/>
      <c r="I2244" s="30"/>
      <c r="J2244" s="30"/>
      <c r="K2244" s="30"/>
      <c r="L2244" s="30"/>
      <c r="M2244" s="30"/>
      <c r="N2244" s="30"/>
      <c r="O2244" s="30"/>
      <c r="P2244" s="30"/>
      <c r="Q2244" s="30"/>
      <c r="R2244" s="30"/>
      <c r="S2244" s="30"/>
      <c r="T2244" s="30"/>
      <c r="U2244" s="30"/>
      <c r="V2244" s="30"/>
      <c r="W2244" s="30"/>
      <c r="X2244" s="32"/>
    </row>
    <row r="2245" spans="1:24" x14ac:dyDescent="0.2">
      <c r="A2245" s="34"/>
      <c r="B2245" s="34"/>
      <c r="C2245" s="34"/>
      <c r="D2245" s="30"/>
      <c r="E2245" s="30"/>
      <c r="F2245" s="30"/>
      <c r="G2245" s="30"/>
      <c r="H2245" s="30"/>
      <c r="I2245" s="30"/>
      <c r="J2245" s="30"/>
      <c r="K2245" s="30"/>
      <c r="L2245" s="30"/>
      <c r="M2245" s="30"/>
      <c r="N2245" s="30"/>
      <c r="O2245" s="30"/>
      <c r="P2245" s="30"/>
      <c r="Q2245" s="30"/>
      <c r="R2245" s="30"/>
      <c r="S2245" s="30"/>
      <c r="T2245" s="30"/>
      <c r="U2245" s="30"/>
      <c r="V2245" s="30"/>
      <c r="W2245" s="30"/>
      <c r="X2245" s="32"/>
    </row>
    <row r="2246" spans="1:24" x14ac:dyDescent="0.2">
      <c r="A2246" s="34"/>
      <c r="B2246" s="34"/>
      <c r="C2246" s="34"/>
      <c r="D2246" s="30"/>
      <c r="E2246" s="30"/>
      <c r="F2246" s="30"/>
      <c r="G2246" s="30"/>
      <c r="H2246" s="30"/>
      <c r="I2246" s="30"/>
      <c r="J2246" s="30"/>
      <c r="K2246" s="30"/>
      <c r="L2246" s="30"/>
      <c r="M2246" s="30"/>
      <c r="N2246" s="30"/>
      <c r="O2246" s="30"/>
      <c r="P2246" s="30"/>
      <c r="Q2246" s="30"/>
      <c r="R2246" s="30"/>
      <c r="S2246" s="30"/>
      <c r="T2246" s="30"/>
      <c r="U2246" s="30"/>
      <c r="V2246" s="30"/>
      <c r="W2246" s="30"/>
      <c r="X2246" s="32"/>
    </row>
    <row r="2247" spans="1:24" x14ac:dyDescent="0.2">
      <c r="A2247" s="34"/>
      <c r="B2247" s="34"/>
      <c r="C2247" s="34"/>
      <c r="D2247" s="30"/>
      <c r="E2247" s="30"/>
      <c r="F2247" s="30"/>
      <c r="G2247" s="30"/>
      <c r="H2247" s="30"/>
      <c r="I2247" s="30"/>
      <c r="J2247" s="30"/>
      <c r="K2247" s="30"/>
      <c r="L2247" s="30"/>
      <c r="M2247" s="30"/>
      <c r="N2247" s="30"/>
      <c r="O2247" s="30"/>
      <c r="P2247" s="30"/>
      <c r="Q2247" s="30"/>
      <c r="R2247" s="30"/>
      <c r="S2247" s="30"/>
      <c r="T2247" s="30"/>
      <c r="U2247" s="30"/>
      <c r="V2247" s="30"/>
      <c r="W2247" s="30"/>
      <c r="X2247" s="32"/>
    </row>
    <row r="2248" spans="1:24" x14ac:dyDescent="0.2">
      <c r="A2248" s="34"/>
      <c r="B2248" s="34"/>
      <c r="C2248" s="34"/>
      <c r="D2248" s="30"/>
      <c r="E2248" s="30"/>
      <c r="F2248" s="30"/>
      <c r="G2248" s="30"/>
      <c r="H2248" s="30"/>
      <c r="I2248" s="30"/>
      <c r="J2248" s="30"/>
      <c r="K2248" s="30"/>
      <c r="L2248" s="30"/>
      <c r="M2248" s="30"/>
      <c r="N2248" s="30"/>
      <c r="O2248" s="30"/>
      <c r="P2248" s="30"/>
      <c r="Q2248" s="30"/>
      <c r="R2248" s="30"/>
      <c r="S2248" s="30"/>
      <c r="T2248" s="30"/>
      <c r="U2248" s="30"/>
      <c r="V2248" s="30"/>
      <c r="W2248" s="30"/>
      <c r="X2248" s="32"/>
    </row>
    <row r="2249" spans="1:24" x14ac:dyDescent="0.2">
      <c r="A2249" s="34"/>
      <c r="B2249" s="34"/>
      <c r="C2249" s="34"/>
      <c r="D2249" s="30"/>
      <c r="E2249" s="30"/>
      <c r="F2249" s="30"/>
      <c r="G2249" s="30"/>
      <c r="H2249" s="30"/>
      <c r="I2249" s="30"/>
      <c r="J2249" s="30"/>
      <c r="K2249" s="30"/>
      <c r="L2249" s="30"/>
      <c r="M2249" s="30"/>
      <c r="N2249" s="30"/>
      <c r="O2249" s="30"/>
      <c r="P2249" s="30"/>
      <c r="Q2249" s="30"/>
      <c r="R2249" s="30"/>
      <c r="S2249" s="30"/>
      <c r="T2249" s="30"/>
      <c r="U2249" s="30"/>
      <c r="V2249" s="30"/>
      <c r="W2249" s="30"/>
      <c r="X2249" s="32"/>
    </row>
    <row r="2250" spans="1:24" x14ac:dyDescent="0.2">
      <c r="A2250" s="34"/>
      <c r="B2250" s="34"/>
      <c r="C2250" s="34"/>
      <c r="D2250" s="30"/>
      <c r="E2250" s="30"/>
      <c r="F2250" s="30"/>
      <c r="G2250" s="30"/>
      <c r="H2250" s="30"/>
      <c r="I2250" s="30"/>
      <c r="J2250" s="30"/>
      <c r="K2250" s="30"/>
      <c r="L2250" s="30"/>
      <c r="M2250" s="30"/>
      <c r="N2250" s="30"/>
      <c r="O2250" s="30"/>
      <c r="P2250" s="30"/>
      <c r="Q2250" s="30"/>
      <c r="R2250" s="30"/>
      <c r="S2250" s="30"/>
      <c r="T2250" s="30"/>
      <c r="U2250" s="30"/>
      <c r="V2250" s="30"/>
      <c r="W2250" s="30"/>
      <c r="X2250" s="32"/>
    </row>
    <row r="2251" spans="1:24" x14ac:dyDescent="0.2">
      <c r="A2251" s="34"/>
      <c r="B2251" s="34"/>
      <c r="C2251" s="34"/>
      <c r="D2251" s="30"/>
      <c r="E2251" s="30"/>
      <c r="F2251" s="30"/>
      <c r="G2251" s="30"/>
      <c r="H2251" s="30"/>
      <c r="I2251" s="30"/>
      <c r="J2251" s="30"/>
      <c r="K2251" s="30"/>
      <c r="L2251" s="30"/>
      <c r="M2251" s="30"/>
      <c r="N2251" s="30"/>
      <c r="O2251" s="30"/>
      <c r="P2251" s="30"/>
      <c r="Q2251" s="30"/>
      <c r="R2251" s="30"/>
      <c r="S2251" s="30"/>
      <c r="T2251" s="30"/>
      <c r="U2251" s="30"/>
      <c r="V2251" s="30"/>
      <c r="W2251" s="30"/>
      <c r="X2251" s="32"/>
    </row>
    <row r="2252" spans="1:24" x14ac:dyDescent="0.2">
      <c r="A2252" s="34"/>
      <c r="B2252" s="34"/>
      <c r="C2252" s="34"/>
      <c r="D2252" s="30"/>
      <c r="E2252" s="30"/>
      <c r="F2252" s="30"/>
      <c r="G2252" s="30"/>
      <c r="H2252" s="30"/>
      <c r="I2252" s="30"/>
      <c r="J2252" s="30"/>
      <c r="K2252" s="30"/>
      <c r="L2252" s="30"/>
      <c r="M2252" s="30"/>
      <c r="N2252" s="30"/>
      <c r="O2252" s="30"/>
      <c r="P2252" s="30"/>
      <c r="Q2252" s="30"/>
      <c r="R2252" s="30"/>
      <c r="S2252" s="30"/>
      <c r="T2252" s="30"/>
      <c r="U2252" s="30"/>
      <c r="V2252" s="30"/>
      <c r="W2252" s="30"/>
      <c r="X2252" s="32"/>
    </row>
    <row r="2253" spans="1:24" x14ac:dyDescent="0.2">
      <c r="A2253" s="34"/>
      <c r="B2253" s="34"/>
      <c r="C2253" s="34"/>
      <c r="D2253" s="30"/>
      <c r="E2253" s="30"/>
      <c r="F2253" s="30"/>
      <c r="G2253" s="30"/>
      <c r="H2253" s="30"/>
      <c r="I2253" s="30"/>
      <c r="J2253" s="30"/>
      <c r="K2253" s="30"/>
      <c r="L2253" s="30"/>
      <c r="M2253" s="30"/>
      <c r="N2253" s="30"/>
      <c r="O2253" s="30"/>
      <c r="P2253" s="30"/>
      <c r="Q2253" s="30"/>
      <c r="R2253" s="30"/>
      <c r="S2253" s="30"/>
      <c r="T2253" s="30"/>
      <c r="U2253" s="30"/>
      <c r="V2253" s="30"/>
      <c r="W2253" s="30"/>
      <c r="X2253" s="32"/>
    </row>
    <row r="2254" spans="1:24" x14ac:dyDescent="0.2">
      <c r="A2254" s="34"/>
      <c r="B2254" s="34"/>
      <c r="C2254" s="34"/>
      <c r="D2254" s="30"/>
      <c r="E2254" s="30"/>
      <c r="F2254" s="30"/>
      <c r="G2254" s="30"/>
      <c r="H2254" s="30"/>
      <c r="I2254" s="30"/>
      <c r="J2254" s="30"/>
      <c r="K2254" s="30"/>
      <c r="L2254" s="30"/>
      <c r="M2254" s="30"/>
      <c r="N2254" s="30"/>
      <c r="O2254" s="30"/>
      <c r="P2254" s="30"/>
      <c r="Q2254" s="30"/>
      <c r="R2254" s="30"/>
      <c r="S2254" s="30"/>
      <c r="T2254" s="30"/>
      <c r="U2254" s="30"/>
      <c r="V2254" s="30"/>
      <c r="W2254" s="30"/>
      <c r="X2254" s="32"/>
    </row>
    <row r="2255" spans="1:24" x14ac:dyDescent="0.2">
      <c r="A2255" s="34"/>
      <c r="B2255" s="34"/>
      <c r="C2255" s="34"/>
      <c r="D2255" s="30"/>
      <c r="E2255" s="30"/>
      <c r="F2255" s="30"/>
      <c r="G2255" s="30"/>
      <c r="H2255" s="30"/>
      <c r="I2255" s="30"/>
      <c r="J2255" s="30"/>
      <c r="K2255" s="30"/>
      <c r="L2255" s="30"/>
      <c r="M2255" s="30"/>
      <c r="N2255" s="30"/>
      <c r="O2255" s="30"/>
      <c r="P2255" s="30"/>
      <c r="Q2255" s="30"/>
      <c r="R2255" s="30"/>
      <c r="S2255" s="30"/>
      <c r="T2255" s="30"/>
      <c r="U2255" s="30"/>
      <c r="V2255" s="30"/>
      <c r="W2255" s="30"/>
      <c r="X2255" s="32"/>
    </row>
    <row r="2256" spans="1:24" x14ac:dyDescent="0.2">
      <c r="A2256" s="34"/>
      <c r="B2256" s="34"/>
      <c r="C2256" s="34"/>
      <c r="D2256" s="30"/>
      <c r="E2256" s="30"/>
      <c r="F2256" s="30"/>
      <c r="G2256" s="30"/>
      <c r="H2256" s="30"/>
      <c r="I2256" s="30"/>
      <c r="J2256" s="30"/>
      <c r="K2256" s="30"/>
      <c r="L2256" s="30"/>
      <c r="M2256" s="30"/>
      <c r="N2256" s="30"/>
      <c r="O2256" s="30"/>
      <c r="P2256" s="30"/>
      <c r="Q2256" s="30"/>
      <c r="R2256" s="30"/>
      <c r="S2256" s="30"/>
      <c r="T2256" s="30"/>
      <c r="U2256" s="30"/>
      <c r="V2256" s="30"/>
      <c r="W2256" s="30"/>
      <c r="X2256" s="32"/>
    </row>
    <row r="2257" spans="1:24" x14ac:dyDescent="0.2">
      <c r="A2257" s="34"/>
      <c r="B2257" s="34"/>
      <c r="C2257" s="34"/>
      <c r="D2257" s="30"/>
      <c r="E2257" s="30"/>
      <c r="F2257" s="30"/>
      <c r="G2257" s="30"/>
      <c r="H2257" s="30"/>
      <c r="I2257" s="30"/>
      <c r="J2257" s="30"/>
      <c r="K2257" s="30"/>
      <c r="L2257" s="30"/>
      <c r="M2257" s="30"/>
      <c r="N2257" s="30"/>
      <c r="O2257" s="30"/>
      <c r="P2257" s="30"/>
      <c r="Q2257" s="30"/>
      <c r="R2257" s="30"/>
      <c r="S2257" s="30"/>
      <c r="T2257" s="30"/>
      <c r="U2257" s="30"/>
      <c r="V2257" s="30"/>
      <c r="W2257" s="30"/>
      <c r="X2257" s="32"/>
    </row>
    <row r="2258" spans="1:24" x14ac:dyDescent="0.2">
      <c r="A2258" s="34"/>
      <c r="B2258" s="34"/>
      <c r="C2258" s="34"/>
      <c r="D2258" s="30"/>
      <c r="E2258" s="30"/>
      <c r="F2258" s="30"/>
      <c r="G2258" s="30"/>
      <c r="H2258" s="30"/>
      <c r="I2258" s="30"/>
      <c r="J2258" s="30"/>
      <c r="K2258" s="30"/>
      <c r="L2258" s="30"/>
      <c r="M2258" s="30"/>
      <c r="N2258" s="30"/>
      <c r="O2258" s="30"/>
      <c r="P2258" s="30"/>
      <c r="Q2258" s="30"/>
      <c r="R2258" s="30"/>
      <c r="S2258" s="30"/>
      <c r="T2258" s="30"/>
      <c r="U2258" s="30"/>
      <c r="V2258" s="30"/>
      <c r="W2258" s="30"/>
      <c r="X2258" s="32"/>
    </row>
    <row r="2259" spans="1:24" x14ac:dyDescent="0.2">
      <c r="A2259" s="34"/>
      <c r="B2259" s="34"/>
      <c r="C2259" s="34"/>
      <c r="D2259" s="30"/>
      <c r="E2259" s="30"/>
      <c r="F2259" s="30"/>
      <c r="G2259" s="30"/>
      <c r="H2259" s="30"/>
      <c r="I2259" s="30"/>
      <c r="J2259" s="30"/>
      <c r="K2259" s="30"/>
      <c r="L2259" s="30"/>
      <c r="M2259" s="30"/>
      <c r="N2259" s="30"/>
      <c r="O2259" s="30"/>
      <c r="P2259" s="30"/>
      <c r="Q2259" s="30"/>
      <c r="R2259" s="30"/>
      <c r="S2259" s="30"/>
      <c r="T2259" s="30"/>
      <c r="U2259" s="30"/>
      <c r="V2259" s="30"/>
      <c r="W2259" s="30"/>
      <c r="X2259" s="32"/>
    </row>
    <row r="2260" spans="1:24" x14ac:dyDescent="0.2">
      <c r="A2260" s="34"/>
      <c r="B2260" s="34"/>
      <c r="C2260" s="34"/>
      <c r="D2260" s="30"/>
      <c r="E2260" s="30"/>
      <c r="F2260" s="30"/>
      <c r="G2260" s="30"/>
      <c r="H2260" s="30"/>
      <c r="I2260" s="30"/>
      <c r="J2260" s="30"/>
      <c r="K2260" s="30"/>
      <c r="L2260" s="30"/>
      <c r="M2260" s="30"/>
      <c r="N2260" s="30"/>
      <c r="O2260" s="30"/>
      <c r="P2260" s="30"/>
      <c r="Q2260" s="30"/>
      <c r="R2260" s="30"/>
      <c r="S2260" s="30"/>
      <c r="T2260" s="30"/>
      <c r="U2260" s="30"/>
      <c r="V2260" s="30"/>
      <c r="W2260" s="30"/>
      <c r="X2260" s="32"/>
    </row>
    <row r="2261" spans="1:24" x14ac:dyDescent="0.2">
      <c r="A2261" s="34"/>
      <c r="B2261" s="34"/>
      <c r="C2261" s="34"/>
      <c r="D2261" s="30"/>
      <c r="E2261" s="30"/>
      <c r="F2261" s="30"/>
      <c r="G2261" s="30"/>
      <c r="H2261" s="30"/>
      <c r="I2261" s="30"/>
      <c r="J2261" s="30"/>
      <c r="K2261" s="30"/>
      <c r="L2261" s="30"/>
      <c r="M2261" s="30"/>
      <c r="N2261" s="30"/>
      <c r="O2261" s="30"/>
      <c r="P2261" s="30"/>
      <c r="Q2261" s="30"/>
      <c r="R2261" s="30"/>
      <c r="S2261" s="30"/>
      <c r="T2261" s="30"/>
      <c r="U2261" s="30"/>
      <c r="V2261" s="30"/>
      <c r="W2261" s="30"/>
      <c r="X2261" s="32"/>
    </row>
    <row r="2262" spans="1:24" x14ac:dyDescent="0.2">
      <c r="A2262" s="34"/>
      <c r="B2262" s="34"/>
      <c r="C2262" s="34"/>
      <c r="D2262" s="30"/>
      <c r="E2262" s="30"/>
      <c r="F2262" s="30"/>
      <c r="G2262" s="30"/>
      <c r="H2262" s="30"/>
      <c r="I2262" s="30"/>
      <c r="J2262" s="30"/>
      <c r="K2262" s="30"/>
      <c r="L2262" s="30"/>
      <c r="M2262" s="30"/>
      <c r="N2262" s="30"/>
      <c r="O2262" s="30"/>
      <c r="P2262" s="30"/>
      <c r="Q2262" s="30"/>
      <c r="R2262" s="30"/>
      <c r="S2262" s="30"/>
      <c r="T2262" s="30"/>
      <c r="U2262" s="30"/>
      <c r="V2262" s="30"/>
      <c r="W2262" s="30"/>
      <c r="X2262" s="32"/>
    </row>
    <row r="2263" spans="1:24" x14ac:dyDescent="0.2">
      <c r="A2263" s="34"/>
      <c r="B2263" s="34"/>
      <c r="C2263" s="34"/>
      <c r="D2263" s="30"/>
      <c r="E2263" s="30"/>
      <c r="F2263" s="30"/>
      <c r="G2263" s="30"/>
      <c r="H2263" s="30"/>
      <c r="I2263" s="30"/>
      <c r="J2263" s="30"/>
      <c r="K2263" s="30"/>
      <c r="L2263" s="30"/>
      <c r="M2263" s="30"/>
      <c r="N2263" s="30"/>
      <c r="O2263" s="30"/>
      <c r="P2263" s="30"/>
      <c r="Q2263" s="30"/>
      <c r="R2263" s="30"/>
      <c r="S2263" s="30"/>
      <c r="T2263" s="30"/>
      <c r="U2263" s="30"/>
      <c r="V2263" s="30"/>
      <c r="W2263" s="30"/>
      <c r="X2263" s="32"/>
    </row>
    <row r="2264" spans="1:24" x14ac:dyDescent="0.2">
      <c r="A2264" s="34"/>
      <c r="B2264" s="34"/>
      <c r="C2264" s="34"/>
      <c r="D2264" s="30"/>
      <c r="E2264" s="30"/>
      <c r="F2264" s="30"/>
      <c r="G2264" s="30"/>
      <c r="H2264" s="30"/>
      <c r="I2264" s="30"/>
      <c r="J2264" s="30"/>
      <c r="K2264" s="30"/>
      <c r="L2264" s="30"/>
      <c r="M2264" s="30"/>
      <c r="N2264" s="30"/>
      <c r="O2264" s="30"/>
      <c r="P2264" s="30"/>
      <c r="Q2264" s="30"/>
      <c r="R2264" s="30"/>
      <c r="S2264" s="30"/>
      <c r="T2264" s="30"/>
      <c r="U2264" s="30"/>
      <c r="V2264" s="30"/>
      <c r="W2264" s="30"/>
      <c r="X2264" s="32"/>
    </row>
    <row r="2265" spans="1:24" x14ac:dyDescent="0.2">
      <c r="A2265" s="34"/>
      <c r="B2265" s="34"/>
      <c r="C2265" s="34"/>
      <c r="D2265" s="30"/>
      <c r="E2265" s="30"/>
      <c r="F2265" s="30"/>
      <c r="G2265" s="30"/>
      <c r="H2265" s="30"/>
      <c r="I2265" s="30"/>
      <c r="J2265" s="30"/>
      <c r="K2265" s="30"/>
      <c r="L2265" s="30"/>
      <c r="M2265" s="30"/>
      <c r="N2265" s="30"/>
      <c r="O2265" s="30"/>
      <c r="P2265" s="30"/>
      <c r="Q2265" s="30"/>
      <c r="R2265" s="30"/>
      <c r="S2265" s="30"/>
      <c r="T2265" s="30"/>
      <c r="U2265" s="30"/>
      <c r="V2265" s="30"/>
      <c r="W2265" s="30"/>
      <c r="X2265" s="32"/>
    </row>
    <row r="2266" spans="1:24" x14ac:dyDescent="0.2">
      <c r="A2266" s="34"/>
      <c r="B2266" s="34"/>
      <c r="C2266" s="34"/>
      <c r="D2266" s="30"/>
      <c r="E2266" s="30"/>
      <c r="F2266" s="30"/>
      <c r="G2266" s="30"/>
      <c r="H2266" s="30"/>
      <c r="I2266" s="30"/>
      <c r="J2266" s="30"/>
      <c r="K2266" s="30"/>
      <c r="L2266" s="30"/>
      <c r="M2266" s="30"/>
      <c r="N2266" s="30"/>
      <c r="O2266" s="30"/>
      <c r="P2266" s="30"/>
      <c r="Q2266" s="30"/>
      <c r="R2266" s="30"/>
      <c r="S2266" s="30"/>
      <c r="T2266" s="30"/>
      <c r="U2266" s="30"/>
      <c r="V2266" s="30"/>
      <c r="W2266" s="30"/>
      <c r="X2266" s="32"/>
    </row>
    <row r="2267" spans="1:24" x14ac:dyDescent="0.2">
      <c r="A2267" s="34"/>
      <c r="B2267" s="34"/>
      <c r="C2267" s="34"/>
      <c r="D2267" s="30"/>
      <c r="E2267" s="30"/>
      <c r="F2267" s="30"/>
      <c r="G2267" s="30"/>
      <c r="H2267" s="30"/>
      <c r="I2267" s="30"/>
      <c r="J2267" s="30"/>
      <c r="K2267" s="30"/>
      <c r="L2267" s="30"/>
      <c r="M2267" s="30"/>
      <c r="N2267" s="30"/>
      <c r="O2267" s="30"/>
      <c r="P2267" s="30"/>
      <c r="Q2267" s="30"/>
      <c r="R2267" s="30"/>
      <c r="S2267" s="30"/>
      <c r="T2267" s="30"/>
      <c r="U2267" s="30"/>
      <c r="V2267" s="30"/>
      <c r="W2267" s="30"/>
      <c r="X2267" s="32"/>
    </row>
    <row r="2268" spans="1:24" x14ac:dyDescent="0.2">
      <c r="A2268" s="34"/>
      <c r="B2268" s="34"/>
      <c r="C2268" s="34"/>
      <c r="D2268" s="30"/>
      <c r="E2268" s="30"/>
      <c r="F2268" s="30"/>
      <c r="G2268" s="30"/>
      <c r="H2268" s="30"/>
      <c r="I2268" s="30"/>
      <c r="J2268" s="30"/>
      <c r="K2268" s="30"/>
      <c r="L2268" s="30"/>
      <c r="M2268" s="30"/>
      <c r="N2268" s="30"/>
      <c r="O2268" s="30"/>
      <c r="P2268" s="30"/>
      <c r="Q2268" s="30"/>
      <c r="R2268" s="30"/>
      <c r="S2268" s="30"/>
      <c r="T2268" s="30"/>
      <c r="U2268" s="30"/>
      <c r="V2268" s="30"/>
      <c r="W2268" s="30"/>
      <c r="X2268" s="32"/>
    </row>
    <row r="2269" spans="1:24" x14ac:dyDescent="0.2">
      <c r="A2269" s="34"/>
      <c r="B2269" s="34"/>
      <c r="C2269" s="34"/>
      <c r="D2269" s="30"/>
      <c r="E2269" s="30"/>
      <c r="F2269" s="30"/>
      <c r="G2269" s="30"/>
      <c r="H2269" s="30"/>
      <c r="I2269" s="30"/>
      <c r="J2269" s="30"/>
      <c r="K2269" s="30"/>
      <c r="L2269" s="30"/>
      <c r="M2269" s="30"/>
      <c r="N2269" s="30"/>
      <c r="O2269" s="30"/>
      <c r="P2269" s="30"/>
      <c r="Q2269" s="30"/>
      <c r="R2269" s="30"/>
      <c r="S2269" s="30"/>
      <c r="T2269" s="30"/>
      <c r="U2269" s="30"/>
      <c r="V2269" s="30"/>
      <c r="W2269" s="30"/>
      <c r="X2269" s="32"/>
    </row>
    <row r="2270" spans="1:24" x14ac:dyDescent="0.2">
      <c r="A2270" s="34"/>
      <c r="B2270" s="34"/>
      <c r="C2270" s="34"/>
      <c r="D2270" s="30"/>
      <c r="E2270" s="30"/>
      <c r="F2270" s="30"/>
      <c r="G2270" s="30"/>
      <c r="H2270" s="30"/>
      <c r="I2270" s="30"/>
      <c r="J2270" s="30"/>
      <c r="K2270" s="30"/>
      <c r="L2270" s="30"/>
      <c r="M2270" s="30"/>
      <c r="N2270" s="30"/>
      <c r="O2270" s="30"/>
      <c r="P2270" s="30"/>
      <c r="Q2270" s="30"/>
      <c r="R2270" s="30"/>
      <c r="S2270" s="30"/>
      <c r="T2270" s="30"/>
      <c r="U2270" s="30"/>
      <c r="V2270" s="30"/>
      <c r="W2270" s="30"/>
      <c r="X2270" s="32"/>
    </row>
    <row r="2271" spans="1:24" x14ac:dyDescent="0.2">
      <c r="A2271" s="34"/>
      <c r="B2271" s="34"/>
      <c r="C2271" s="34"/>
      <c r="D2271" s="30"/>
      <c r="E2271" s="30"/>
      <c r="F2271" s="30"/>
      <c r="G2271" s="30"/>
      <c r="H2271" s="30"/>
      <c r="I2271" s="30"/>
      <c r="J2271" s="30"/>
      <c r="K2271" s="30"/>
      <c r="L2271" s="30"/>
      <c r="M2271" s="30"/>
      <c r="N2271" s="30"/>
      <c r="O2271" s="30"/>
      <c r="P2271" s="30"/>
      <c r="Q2271" s="30"/>
      <c r="R2271" s="30"/>
      <c r="S2271" s="30"/>
      <c r="T2271" s="30"/>
      <c r="U2271" s="30"/>
      <c r="V2271" s="30"/>
      <c r="W2271" s="30"/>
      <c r="X2271" s="32"/>
    </row>
    <row r="2272" spans="1:24" x14ac:dyDescent="0.2">
      <c r="A2272" s="34"/>
      <c r="B2272" s="34"/>
      <c r="C2272" s="34"/>
      <c r="D2272" s="30"/>
      <c r="E2272" s="30"/>
      <c r="F2272" s="30"/>
      <c r="G2272" s="30"/>
      <c r="H2272" s="30"/>
      <c r="I2272" s="30"/>
      <c r="J2272" s="30"/>
      <c r="K2272" s="30"/>
      <c r="L2272" s="30"/>
      <c r="M2272" s="30"/>
      <c r="N2272" s="30"/>
      <c r="O2272" s="30"/>
      <c r="P2272" s="30"/>
      <c r="Q2272" s="30"/>
      <c r="R2272" s="30"/>
      <c r="S2272" s="30"/>
      <c r="T2272" s="30"/>
      <c r="U2272" s="30"/>
      <c r="V2272" s="30"/>
      <c r="W2272" s="30"/>
      <c r="X2272" s="32"/>
    </row>
    <row r="2273" spans="1:24" x14ac:dyDescent="0.2">
      <c r="A2273" s="34"/>
      <c r="B2273" s="34"/>
      <c r="C2273" s="34"/>
      <c r="D2273" s="30"/>
      <c r="E2273" s="30"/>
      <c r="F2273" s="30"/>
      <c r="G2273" s="30"/>
      <c r="H2273" s="30"/>
      <c r="I2273" s="30"/>
      <c r="J2273" s="30"/>
      <c r="K2273" s="30"/>
      <c r="L2273" s="30"/>
      <c r="M2273" s="30"/>
      <c r="N2273" s="30"/>
      <c r="O2273" s="30"/>
      <c r="P2273" s="30"/>
      <c r="Q2273" s="30"/>
      <c r="R2273" s="30"/>
      <c r="S2273" s="30"/>
      <c r="T2273" s="30"/>
      <c r="U2273" s="30"/>
      <c r="V2273" s="30"/>
      <c r="W2273" s="30"/>
      <c r="X2273" s="32"/>
    </row>
    <row r="2274" spans="1:24" x14ac:dyDescent="0.2">
      <c r="A2274" s="34"/>
      <c r="B2274" s="34"/>
      <c r="C2274" s="34"/>
      <c r="D2274" s="30"/>
      <c r="E2274" s="30"/>
      <c r="F2274" s="30"/>
      <c r="G2274" s="30"/>
      <c r="H2274" s="30"/>
      <c r="I2274" s="30"/>
      <c r="J2274" s="30"/>
      <c r="K2274" s="30"/>
      <c r="L2274" s="30"/>
      <c r="M2274" s="30"/>
      <c r="N2274" s="30"/>
      <c r="O2274" s="30"/>
      <c r="P2274" s="30"/>
      <c r="Q2274" s="30"/>
      <c r="R2274" s="30"/>
      <c r="S2274" s="30"/>
      <c r="T2274" s="30"/>
      <c r="U2274" s="30"/>
      <c r="V2274" s="30"/>
      <c r="W2274" s="30"/>
      <c r="X2274" s="32"/>
    </row>
    <row r="2275" spans="1:24" x14ac:dyDescent="0.2">
      <c r="A2275" s="34"/>
      <c r="B2275" s="34"/>
      <c r="C2275" s="34"/>
      <c r="D2275" s="30"/>
      <c r="E2275" s="30"/>
      <c r="F2275" s="30"/>
      <c r="G2275" s="30"/>
      <c r="H2275" s="30"/>
      <c r="I2275" s="30"/>
      <c r="J2275" s="30"/>
      <c r="K2275" s="30"/>
      <c r="L2275" s="30"/>
      <c r="M2275" s="30"/>
      <c r="N2275" s="30"/>
      <c r="O2275" s="30"/>
      <c r="P2275" s="30"/>
      <c r="Q2275" s="30"/>
      <c r="R2275" s="30"/>
      <c r="S2275" s="30"/>
      <c r="T2275" s="30"/>
      <c r="U2275" s="30"/>
      <c r="V2275" s="30"/>
      <c r="W2275" s="30"/>
      <c r="X2275" s="32"/>
    </row>
    <row r="2276" spans="1:24" x14ac:dyDescent="0.2">
      <c r="A2276" s="34"/>
      <c r="B2276" s="34"/>
      <c r="C2276" s="34"/>
      <c r="D2276" s="30"/>
      <c r="E2276" s="30"/>
      <c r="F2276" s="30"/>
      <c r="G2276" s="30"/>
      <c r="H2276" s="30"/>
      <c r="I2276" s="30"/>
      <c r="J2276" s="30"/>
      <c r="K2276" s="30"/>
      <c r="L2276" s="30"/>
      <c r="M2276" s="30"/>
      <c r="N2276" s="30"/>
      <c r="O2276" s="30"/>
      <c r="P2276" s="30"/>
      <c r="Q2276" s="30"/>
      <c r="R2276" s="30"/>
      <c r="S2276" s="30"/>
      <c r="T2276" s="30"/>
      <c r="U2276" s="30"/>
      <c r="V2276" s="30"/>
      <c r="W2276" s="30"/>
      <c r="X2276" s="32"/>
    </row>
    <row r="2277" spans="1:24" x14ac:dyDescent="0.2">
      <c r="A2277" s="34"/>
      <c r="B2277" s="34"/>
      <c r="C2277" s="34"/>
      <c r="D2277" s="30"/>
      <c r="E2277" s="30"/>
      <c r="F2277" s="30"/>
      <c r="G2277" s="30"/>
      <c r="H2277" s="30"/>
      <c r="I2277" s="30"/>
      <c r="J2277" s="30"/>
      <c r="K2277" s="30"/>
      <c r="L2277" s="30"/>
      <c r="M2277" s="30"/>
      <c r="N2277" s="30"/>
      <c r="O2277" s="30"/>
      <c r="P2277" s="30"/>
      <c r="Q2277" s="30"/>
      <c r="R2277" s="30"/>
      <c r="S2277" s="30"/>
      <c r="T2277" s="30"/>
      <c r="U2277" s="30"/>
      <c r="V2277" s="30"/>
      <c r="W2277" s="30"/>
      <c r="X2277" s="32"/>
    </row>
    <row r="2278" spans="1:24" x14ac:dyDescent="0.2">
      <c r="A2278" s="34"/>
      <c r="B2278" s="34"/>
      <c r="C2278" s="34"/>
      <c r="D2278" s="30"/>
      <c r="E2278" s="30"/>
      <c r="F2278" s="30"/>
      <c r="G2278" s="30"/>
      <c r="H2278" s="30"/>
      <c r="I2278" s="30"/>
      <c r="J2278" s="30"/>
      <c r="K2278" s="30"/>
      <c r="L2278" s="30"/>
      <c r="M2278" s="30"/>
      <c r="N2278" s="30"/>
      <c r="O2278" s="30"/>
      <c r="P2278" s="30"/>
      <c r="Q2278" s="30"/>
      <c r="R2278" s="30"/>
      <c r="S2278" s="30"/>
      <c r="T2278" s="30"/>
      <c r="U2278" s="30"/>
      <c r="V2278" s="30"/>
      <c r="W2278" s="30"/>
      <c r="X2278" s="32"/>
    </row>
    <row r="2279" spans="1:24" x14ac:dyDescent="0.2">
      <c r="A2279" s="34"/>
      <c r="B2279" s="34"/>
      <c r="C2279" s="34"/>
      <c r="D2279" s="30"/>
      <c r="E2279" s="30"/>
      <c r="F2279" s="30"/>
      <c r="G2279" s="30"/>
      <c r="H2279" s="30"/>
      <c r="I2279" s="30"/>
      <c r="J2279" s="30"/>
      <c r="K2279" s="30"/>
      <c r="L2279" s="30"/>
      <c r="M2279" s="30"/>
      <c r="N2279" s="30"/>
      <c r="O2279" s="30"/>
      <c r="P2279" s="30"/>
      <c r="Q2279" s="30"/>
      <c r="R2279" s="30"/>
      <c r="S2279" s="30"/>
      <c r="T2279" s="30"/>
      <c r="U2279" s="30"/>
      <c r="V2279" s="30"/>
      <c r="W2279" s="30"/>
      <c r="X2279" s="32"/>
    </row>
    <row r="2280" spans="1:24" x14ac:dyDescent="0.2">
      <c r="A2280" s="34"/>
      <c r="B2280" s="34"/>
      <c r="C2280" s="34"/>
      <c r="D2280" s="30"/>
      <c r="E2280" s="30"/>
      <c r="F2280" s="30"/>
      <c r="G2280" s="30"/>
      <c r="H2280" s="30"/>
      <c r="I2280" s="30"/>
      <c r="J2280" s="30"/>
      <c r="K2280" s="30"/>
      <c r="L2280" s="30"/>
      <c r="M2280" s="30"/>
      <c r="N2280" s="30"/>
      <c r="O2280" s="30"/>
      <c r="P2280" s="30"/>
      <c r="Q2280" s="30"/>
      <c r="R2280" s="30"/>
      <c r="S2280" s="30"/>
      <c r="T2280" s="30"/>
      <c r="U2280" s="30"/>
      <c r="V2280" s="30"/>
      <c r="W2280" s="30"/>
      <c r="X2280" s="32"/>
    </row>
    <row r="2281" spans="1:24" x14ac:dyDescent="0.2">
      <c r="A2281" s="34"/>
      <c r="B2281" s="34"/>
      <c r="C2281" s="34"/>
      <c r="D2281" s="30"/>
      <c r="E2281" s="30"/>
      <c r="F2281" s="30"/>
      <c r="G2281" s="30"/>
      <c r="H2281" s="30"/>
      <c r="I2281" s="30"/>
      <c r="J2281" s="30"/>
      <c r="K2281" s="30"/>
      <c r="L2281" s="30"/>
      <c r="M2281" s="30"/>
      <c r="N2281" s="30"/>
      <c r="O2281" s="30"/>
      <c r="P2281" s="30"/>
      <c r="Q2281" s="30"/>
      <c r="R2281" s="30"/>
      <c r="S2281" s="30"/>
      <c r="T2281" s="30"/>
      <c r="U2281" s="30"/>
      <c r="V2281" s="30"/>
      <c r="W2281" s="30"/>
      <c r="X2281" s="32"/>
    </row>
    <row r="2282" spans="1:24" x14ac:dyDescent="0.2">
      <c r="A2282" s="34"/>
      <c r="B2282" s="34"/>
      <c r="C2282" s="34"/>
      <c r="D2282" s="30"/>
      <c r="E2282" s="30"/>
      <c r="F2282" s="30"/>
      <c r="G2282" s="30"/>
      <c r="H2282" s="30"/>
      <c r="I2282" s="30"/>
      <c r="J2282" s="30"/>
      <c r="K2282" s="30"/>
      <c r="L2282" s="30"/>
      <c r="M2282" s="30"/>
      <c r="N2282" s="30"/>
      <c r="O2282" s="30"/>
      <c r="P2282" s="30"/>
      <c r="Q2282" s="30"/>
      <c r="R2282" s="30"/>
      <c r="S2282" s="30"/>
      <c r="T2282" s="30"/>
      <c r="U2282" s="30"/>
      <c r="V2282" s="30"/>
      <c r="W2282" s="30"/>
      <c r="X2282" s="32"/>
    </row>
    <row r="2283" spans="1:24" x14ac:dyDescent="0.2">
      <c r="A2283" s="34"/>
      <c r="B2283" s="34"/>
      <c r="C2283" s="34"/>
      <c r="D2283" s="30"/>
      <c r="E2283" s="30"/>
      <c r="F2283" s="30"/>
      <c r="G2283" s="30"/>
      <c r="H2283" s="30"/>
      <c r="I2283" s="30"/>
      <c r="J2283" s="30"/>
      <c r="K2283" s="30"/>
      <c r="L2283" s="30"/>
      <c r="M2283" s="30"/>
      <c r="N2283" s="30"/>
      <c r="O2283" s="30"/>
      <c r="P2283" s="30"/>
      <c r="Q2283" s="30"/>
      <c r="R2283" s="30"/>
      <c r="S2283" s="30"/>
      <c r="T2283" s="30"/>
      <c r="U2283" s="30"/>
      <c r="V2283" s="30"/>
      <c r="W2283" s="30"/>
      <c r="X2283" s="32"/>
    </row>
    <row r="2284" spans="1:24" x14ac:dyDescent="0.2">
      <c r="A2284" s="34"/>
      <c r="B2284" s="34"/>
      <c r="C2284" s="34"/>
      <c r="D2284" s="30"/>
      <c r="E2284" s="30"/>
      <c r="F2284" s="30"/>
      <c r="G2284" s="30"/>
      <c r="H2284" s="30"/>
      <c r="I2284" s="30"/>
      <c r="J2284" s="30"/>
      <c r="K2284" s="30"/>
      <c r="L2284" s="30"/>
      <c r="M2284" s="30"/>
      <c r="N2284" s="30"/>
      <c r="O2284" s="30"/>
      <c r="P2284" s="30"/>
      <c r="Q2284" s="30"/>
      <c r="R2284" s="30"/>
      <c r="S2284" s="30"/>
      <c r="T2284" s="30"/>
      <c r="U2284" s="30"/>
      <c r="V2284" s="30"/>
      <c r="W2284" s="30"/>
      <c r="X2284" s="32"/>
    </row>
    <row r="2285" spans="1:24" x14ac:dyDescent="0.2">
      <c r="A2285" s="34"/>
      <c r="B2285" s="34"/>
      <c r="C2285" s="34"/>
      <c r="D2285" s="30"/>
      <c r="E2285" s="30"/>
      <c r="F2285" s="30"/>
      <c r="G2285" s="30"/>
      <c r="H2285" s="30"/>
      <c r="I2285" s="30"/>
      <c r="J2285" s="30"/>
      <c r="K2285" s="30"/>
      <c r="L2285" s="30"/>
      <c r="M2285" s="30"/>
      <c r="N2285" s="30"/>
      <c r="O2285" s="30"/>
      <c r="P2285" s="30"/>
      <c r="Q2285" s="30"/>
      <c r="R2285" s="30"/>
      <c r="S2285" s="30"/>
      <c r="T2285" s="30"/>
      <c r="U2285" s="30"/>
      <c r="V2285" s="30"/>
      <c r="W2285" s="30"/>
      <c r="X2285" s="32"/>
    </row>
    <row r="2286" spans="1:24" x14ac:dyDescent="0.2">
      <c r="A2286" s="34"/>
      <c r="B2286" s="34"/>
      <c r="C2286" s="34"/>
      <c r="D2286" s="30"/>
      <c r="E2286" s="30"/>
      <c r="F2286" s="30"/>
      <c r="G2286" s="30"/>
      <c r="H2286" s="30"/>
      <c r="I2286" s="30"/>
      <c r="J2286" s="30"/>
      <c r="K2286" s="30"/>
      <c r="L2286" s="30"/>
      <c r="M2286" s="30"/>
      <c r="N2286" s="30"/>
      <c r="O2286" s="30"/>
      <c r="P2286" s="30"/>
      <c r="Q2286" s="30"/>
      <c r="R2286" s="30"/>
      <c r="S2286" s="30"/>
      <c r="T2286" s="30"/>
      <c r="U2286" s="30"/>
      <c r="V2286" s="30"/>
      <c r="W2286" s="30"/>
      <c r="X2286" s="32"/>
    </row>
    <row r="2287" spans="1:24" x14ac:dyDescent="0.2">
      <c r="A2287" s="34"/>
      <c r="B2287" s="34"/>
      <c r="C2287" s="34"/>
      <c r="D2287" s="30"/>
      <c r="E2287" s="30"/>
      <c r="F2287" s="30"/>
      <c r="G2287" s="30"/>
      <c r="H2287" s="30"/>
      <c r="I2287" s="30"/>
      <c r="J2287" s="30"/>
      <c r="K2287" s="30"/>
      <c r="L2287" s="30"/>
      <c r="M2287" s="30"/>
      <c r="N2287" s="30"/>
      <c r="O2287" s="30"/>
      <c r="P2287" s="30"/>
      <c r="Q2287" s="30"/>
      <c r="R2287" s="30"/>
      <c r="S2287" s="30"/>
      <c r="T2287" s="30"/>
      <c r="U2287" s="30"/>
      <c r="V2287" s="30"/>
      <c r="W2287" s="30"/>
      <c r="X2287" s="32"/>
    </row>
    <row r="2288" spans="1:24" x14ac:dyDescent="0.2">
      <c r="A2288" s="34"/>
      <c r="B2288" s="34"/>
      <c r="C2288" s="34"/>
      <c r="D2288" s="30"/>
      <c r="E2288" s="30"/>
      <c r="F2288" s="30"/>
      <c r="G2288" s="30"/>
      <c r="H2288" s="30"/>
      <c r="I2288" s="30"/>
      <c r="J2288" s="30"/>
      <c r="K2288" s="30"/>
      <c r="L2288" s="30"/>
      <c r="M2288" s="30"/>
      <c r="N2288" s="30"/>
      <c r="O2288" s="30"/>
      <c r="P2288" s="30"/>
      <c r="Q2288" s="30"/>
      <c r="R2288" s="30"/>
      <c r="S2288" s="30"/>
      <c r="T2288" s="30"/>
      <c r="U2288" s="30"/>
      <c r="V2288" s="30"/>
      <c r="W2288" s="30"/>
      <c r="X2288" s="32"/>
    </row>
    <row r="2289" spans="1:24" x14ac:dyDescent="0.2">
      <c r="A2289" s="34"/>
      <c r="B2289" s="34"/>
      <c r="C2289" s="34"/>
      <c r="D2289" s="30"/>
      <c r="E2289" s="30"/>
      <c r="F2289" s="30"/>
      <c r="G2289" s="30"/>
      <c r="H2289" s="30"/>
      <c r="I2289" s="30"/>
      <c r="J2289" s="30"/>
      <c r="K2289" s="30"/>
      <c r="L2289" s="30"/>
      <c r="M2289" s="30"/>
      <c r="N2289" s="30"/>
      <c r="O2289" s="30"/>
      <c r="P2289" s="30"/>
      <c r="Q2289" s="30"/>
      <c r="R2289" s="30"/>
      <c r="S2289" s="30"/>
      <c r="T2289" s="30"/>
      <c r="U2289" s="30"/>
      <c r="V2289" s="30"/>
      <c r="W2289" s="30"/>
      <c r="X2289" s="32"/>
    </row>
    <row r="2290" spans="1:24" x14ac:dyDescent="0.2">
      <c r="A2290" s="34"/>
      <c r="B2290" s="34"/>
      <c r="C2290" s="34"/>
      <c r="D2290" s="30"/>
      <c r="E2290" s="30"/>
      <c r="F2290" s="30"/>
      <c r="G2290" s="30"/>
      <c r="H2290" s="30"/>
      <c r="I2290" s="30"/>
      <c r="J2290" s="30"/>
      <c r="K2290" s="30"/>
      <c r="L2290" s="30"/>
      <c r="M2290" s="30"/>
      <c r="N2290" s="30"/>
      <c r="O2290" s="30"/>
      <c r="P2290" s="30"/>
      <c r="Q2290" s="30"/>
      <c r="R2290" s="30"/>
      <c r="S2290" s="30"/>
      <c r="T2290" s="30"/>
      <c r="U2290" s="30"/>
      <c r="V2290" s="30"/>
      <c r="W2290" s="30"/>
      <c r="X2290" s="32"/>
    </row>
    <row r="2291" spans="1:24" x14ac:dyDescent="0.2">
      <c r="A2291" s="34"/>
      <c r="B2291" s="34"/>
      <c r="C2291" s="34"/>
      <c r="D2291" s="30"/>
      <c r="E2291" s="30"/>
      <c r="F2291" s="30"/>
      <c r="G2291" s="30"/>
      <c r="H2291" s="30"/>
      <c r="I2291" s="30"/>
      <c r="J2291" s="30"/>
      <c r="K2291" s="30"/>
      <c r="L2291" s="30"/>
      <c r="M2291" s="30"/>
      <c r="N2291" s="30"/>
      <c r="O2291" s="30"/>
      <c r="P2291" s="30"/>
      <c r="Q2291" s="30"/>
      <c r="R2291" s="30"/>
      <c r="S2291" s="30"/>
      <c r="T2291" s="30"/>
      <c r="U2291" s="30"/>
      <c r="V2291" s="30"/>
      <c r="W2291" s="30"/>
      <c r="X2291" s="32"/>
    </row>
    <row r="2292" spans="1:24" x14ac:dyDescent="0.2">
      <c r="A2292" s="34"/>
      <c r="B2292" s="34"/>
      <c r="C2292" s="34"/>
      <c r="D2292" s="30"/>
      <c r="E2292" s="30"/>
      <c r="F2292" s="30"/>
      <c r="G2292" s="30"/>
      <c r="H2292" s="30"/>
      <c r="I2292" s="30"/>
      <c r="J2292" s="30"/>
      <c r="K2292" s="30"/>
      <c r="L2292" s="30"/>
      <c r="M2292" s="30"/>
      <c r="N2292" s="30"/>
      <c r="O2292" s="30"/>
      <c r="P2292" s="30"/>
      <c r="Q2292" s="30"/>
      <c r="R2292" s="30"/>
      <c r="S2292" s="30"/>
      <c r="T2292" s="30"/>
      <c r="U2292" s="30"/>
      <c r="V2292" s="30"/>
      <c r="W2292" s="30"/>
      <c r="X2292" s="32"/>
    </row>
    <row r="2293" spans="1:24" x14ac:dyDescent="0.2">
      <c r="A2293" s="34"/>
      <c r="B2293" s="34"/>
      <c r="C2293" s="34"/>
      <c r="D2293" s="30"/>
      <c r="E2293" s="30"/>
      <c r="F2293" s="30"/>
      <c r="G2293" s="30"/>
      <c r="H2293" s="30"/>
      <c r="I2293" s="30"/>
      <c r="J2293" s="30"/>
      <c r="K2293" s="30"/>
      <c r="L2293" s="30"/>
      <c r="M2293" s="30"/>
      <c r="N2293" s="30"/>
      <c r="O2293" s="30"/>
      <c r="P2293" s="30"/>
      <c r="Q2293" s="30"/>
      <c r="R2293" s="30"/>
      <c r="S2293" s="30"/>
      <c r="T2293" s="30"/>
      <c r="U2293" s="30"/>
      <c r="V2293" s="30"/>
      <c r="W2293" s="30"/>
      <c r="X2293" s="32"/>
    </row>
    <row r="2294" spans="1:24" x14ac:dyDescent="0.2">
      <c r="A2294" s="34"/>
      <c r="B2294" s="34"/>
      <c r="C2294" s="34"/>
      <c r="D2294" s="30"/>
      <c r="E2294" s="30"/>
      <c r="F2294" s="30"/>
      <c r="G2294" s="30"/>
      <c r="H2294" s="30"/>
      <c r="I2294" s="30"/>
      <c r="J2294" s="30"/>
      <c r="K2294" s="30"/>
      <c r="L2294" s="30"/>
      <c r="M2294" s="30"/>
      <c r="N2294" s="30"/>
      <c r="O2294" s="30"/>
      <c r="P2294" s="30"/>
      <c r="Q2294" s="30"/>
      <c r="R2294" s="30"/>
      <c r="S2294" s="30"/>
      <c r="T2294" s="30"/>
      <c r="U2294" s="30"/>
      <c r="V2294" s="30"/>
      <c r="W2294" s="30"/>
      <c r="X2294" s="32"/>
    </row>
    <row r="2295" spans="1:24" x14ac:dyDescent="0.2">
      <c r="A2295" s="34"/>
      <c r="B2295" s="34"/>
      <c r="C2295" s="34"/>
      <c r="D2295" s="30"/>
      <c r="E2295" s="30"/>
      <c r="F2295" s="30"/>
      <c r="G2295" s="30"/>
      <c r="H2295" s="30"/>
      <c r="I2295" s="30"/>
      <c r="J2295" s="30"/>
      <c r="K2295" s="30"/>
      <c r="L2295" s="30"/>
      <c r="M2295" s="30"/>
      <c r="N2295" s="30"/>
      <c r="O2295" s="30"/>
      <c r="P2295" s="30"/>
      <c r="Q2295" s="30"/>
      <c r="R2295" s="30"/>
      <c r="S2295" s="30"/>
      <c r="T2295" s="30"/>
      <c r="U2295" s="30"/>
      <c r="V2295" s="30"/>
      <c r="W2295" s="30"/>
      <c r="X2295" s="32"/>
    </row>
    <row r="2296" spans="1:24" x14ac:dyDescent="0.2">
      <c r="A2296" s="34"/>
      <c r="B2296" s="34"/>
      <c r="C2296" s="34"/>
      <c r="D2296" s="30"/>
      <c r="E2296" s="30"/>
      <c r="F2296" s="30"/>
      <c r="G2296" s="30"/>
      <c r="H2296" s="30"/>
      <c r="I2296" s="30"/>
      <c r="J2296" s="30"/>
      <c r="K2296" s="30"/>
      <c r="L2296" s="30"/>
      <c r="M2296" s="30"/>
      <c r="N2296" s="30"/>
      <c r="O2296" s="30"/>
      <c r="P2296" s="30"/>
      <c r="Q2296" s="30"/>
      <c r="R2296" s="30"/>
      <c r="S2296" s="30"/>
      <c r="T2296" s="30"/>
      <c r="U2296" s="30"/>
      <c r="V2296" s="30"/>
      <c r="W2296" s="30"/>
      <c r="X2296" s="32"/>
    </row>
    <row r="2297" spans="1:24" x14ac:dyDescent="0.2">
      <c r="A2297" s="34"/>
      <c r="B2297" s="34"/>
      <c r="C2297" s="34"/>
      <c r="D2297" s="30"/>
      <c r="E2297" s="30"/>
      <c r="F2297" s="30"/>
      <c r="G2297" s="30"/>
      <c r="H2297" s="30"/>
      <c r="I2297" s="30"/>
      <c r="J2297" s="30"/>
      <c r="K2297" s="30"/>
      <c r="L2297" s="30"/>
      <c r="M2297" s="30"/>
      <c r="N2297" s="30"/>
      <c r="O2297" s="30"/>
      <c r="P2297" s="30"/>
      <c r="Q2297" s="30"/>
      <c r="R2297" s="30"/>
      <c r="S2297" s="30"/>
      <c r="T2297" s="30"/>
      <c r="U2297" s="30"/>
      <c r="V2297" s="30"/>
      <c r="W2297" s="30"/>
      <c r="X2297" s="32"/>
    </row>
    <row r="2298" spans="1:24" x14ac:dyDescent="0.2">
      <c r="A2298" s="34"/>
      <c r="B2298" s="34"/>
      <c r="C2298" s="34"/>
      <c r="D2298" s="30"/>
      <c r="E2298" s="30"/>
      <c r="F2298" s="30"/>
      <c r="G2298" s="30"/>
      <c r="H2298" s="30"/>
      <c r="I2298" s="30"/>
      <c r="J2298" s="30"/>
      <c r="K2298" s="30"/>
      <c r="L2298" s="30"/>
      <c r="M2298" s="30"/>
      <c r="N2298" s="30"/>
      <c r="O2298" s="30"/>
      <c r="P2298" s="30"/>
      <c r="Q2298" s="30"/>
      <c r="R2298" s="30"/>
      <c r="S2298" s="30"/>
      <c r="T2298" s="30"/>
      <c r="U2298" s="30"/>
      <c r="V2298" s="30"/>
      <c r="W2298" s="30"/>
      <c r="X2298" s="32"/>
    </row>
    <row r="2299" spans="1:24" x14ac:dyDescent="0.2">
      <c r="A2299" s="34"/>
      <c r="B2299" s="34"/>
      <c r="C2299" s="34"/>
      <c r="D2299" s="30"/>
      <c r="E2299" s="30"/>
      <c r="F2299" s="30"/>
      <c r="G2299" s="30"/>
      <c r="H2299" s="30"/>
      <c r="I2299" s="30"/>
      <c r="J2299" s="30"/>
      <c r="K2299" s="30"/>
      <c r="L2299" s="30"/>
      <c r="M2299" s="30"/>
      <c r="N2299" s="30"/>
      <c r="O2299" s="30"/>
      <c r="P2299" s="30"/>
      <c r="Q2299" s="30"/>
      <c r="R2299" s="30"/>
      <c r="S2299" s="30"/>
      <c r="T2299" s="30"/>
      <c r="U2299" s="30"/>
      <c r="V2299" s="30"/>
      <c r="W2299" s="30"/>
      <c r="X2299" s="32"/>
    </row>
    <row r="2300" spans="1:24" x14ac:dyDescent="0.2">
      <c r="A2300" s="34"/>
      <c r="B2300" s="34"/>
      <c r="C2300" s="34"/>
      <c r="D2300" s="30"/>
      <c r="E2300" s="30"/>
      <c r="F2300" s="30"/>
      <c r="G2300" s="30"/>
      <c r="H2300" s="30"/>
      <c r="I2300" s="30"/>
      <c r="J2300" s="30"/>
      <c r="K2300" s="30"/>
      <c r="L2300" s="30"/>
      <c r="M2300" s="30"/>
      <c r="N2300" s="30"/>
      <c r="O2300" s="30"/>
      <c r="P2300" s="30"/>
      <c r="Q2300" s="30"/>
      <c r="R2300" s="30"/>
      <c r="S2300" s="30"/>
      <c r="T2300" s="30"/>
      <c r="U2300" s="30"/>
      <c r="V2300" s="30"/>
      <c r="W2300" s="30"/>
      <c r="X2300" s="32"/>
    </row>
    <row r="2301" spans="1:24" x14ac:dyDescent="0.2">
      <c r="A2301" s="34"/>
      <c r="B2301" s="34"/>
      <c r="C2301" s="34"/>
      <c r="D2301" s="30"/>
      <c r="E2301" s="30"/>
      <c r="F2301" s="30"/>
      <c r="G2301" s="30"/>
      <c r="H2301" s="30"/>
      <c r="I2301" s="30"/>
      <c r="J2301" s="30"/>
      <c r="K2301" s="30"/>
      <c r="L2301" s="30"/>
      <c r="M2301" s="30"/>
      <c r="N2301" s="30"/>
      <c r="O2301" s="30"/>
      <c r="P2301" s="30"/>
      <c r="Q2301" s="30"/>
      <c r="R2301" s="30"/>
      <c r="S2301" s="30"/>
      <c r="T2301" s="30"/>
      <c r="U2301" s="30"/>
      <c r="V2301" s="30"/>
      <c r="W2301" s="30"/>
      <c r="X2301" s="32"/>
    </row>
    <row r="2302" spans="1:24" x14ac:dyDescent="0.2">
      <c r="A2302" s="34"/>
      <c r="B2302" s="34"/>
      <c r="C2302" s="34"/>
      <c r="D2302" s="30"/>
      <c r="E2302" s="30"/>
      <c r="F2302" s="30"/>
      <c r="G2302" s="30"/>
      <c r="H2302" s="30"/>
      <c r="I2302" s="30"/>
      <c r="J2302" s="30"/>
      <c r="K2302" s="30"/>
      <c r="L2302" s="30"/>
      <c r="M2302" s="30"/>
      <c r="N2302" s="30"/>
      <c r="O2302" s="30"/>
      <c r="P2302" s="30"/>
      <c r="Q2302" s="30"/>
      <c r="R2302" s="30"/>
      <c r="S2302" s="30"/>
      <c r="T2302" s="30"/>
      <c r="U2302" s="30"/>
      <c r="V2302" s="30"/>
      <c r="W2302" s="30"/>
      <c r="X2302" s="32"/>
    </row>
    <row r="2303" spans="1:24" x14ac:dyDescent="0.2">
      <c r="A2303" s="34"/>
      <c r="B2303" s="34"/>
      <c r="C2303" s="34"/>
      <c r="D2303" s="30"/>
      <c r="E2303" s="30"/>
      <c r="F2303" s="30"/>
      <c r="G2303" s="30"/>
      <c r="H2303" s="30"/>
      <c r="I2303" s="30"/>
      <c r="J2303" s="30"/>
      <c r="K2303" s="30"/>
      <c r="L2303" s="30"/>
      <c r="M2303" s="30"/>
      <c r="N2303" s="30"/>
      <c r="O2303" s="30"/>
      <c r="P2303" s="30"/>
      <c r="Q2303" s="30"/>
      <c r="R2303" s="30"/>
      <c r="S2303" s="30"/>
      <c r="T2303" s="30"/>
      <c r="U2303" s="30"/>
      <c r="V2303" s="30"/>
      <c r="W2303" s="30"/>
      <c r="X2303" s="32"/>
    </row>
    <row r="2304" spans="1:24" x14ac:dyDescent="0.2">
      <c r="A2304" s="34"/>
      <c r="B2304" s="34"/>
      <c r="C2304" s="34"/>
      <c r="D2304" s="30"/>
      <c r="E2304" s="30"/>
      <c r="F2304" s="30"/>
      <c r="G2304" s="30"/>
      <c r="H2304" s="30"/>
      <c r="I2304" s="30"/>
      <c r="J2304" s="30"/>
      <c r="K2304" s="30"/>
      <c r="L2304" s="30"/>
      <c r="M2304" s="30"/>
      <c r="N2304" s="30"/>
      <c r="O2304" s="30"/>
      <c r="P2304" s="30"/>
      <c r="Q2304" s="30"/>
      <c r="R2304" s="30"/>
      <c r="S2304" s="30"/>
      <c r="T2304" s="30"/>
      <c r="U2304" s="30"/>
      <c r="V2304" s="30"/>
      <c r="W2304" s="30"/>
      <c r="X2304" s="32"/>
    </row>
    <row r="2305" spans="1:24" x14ac:dyDescent="0.2">
      <c r="A2305" s="34"/>
      <c r="B2305" s="34"/>
      <c r="C2305" s="34"/>
      <c r="D2305" s="30"/>
      <c r="E2305" s="30"/>
      <c r="F2305" s="30"/>
      <c r="G2305" s="30"/>
      <c r="H2305" s="30"/>
      <c r="I2305" s="30"/>
      <c r="J2305" s="30"/>
      <c r="K2305" s="30"/>
      <c r="L2305" s="30"/>
      <c r="M2305" s="30"/>
      <c r="N2305" s="30"/>
      <c r="O2305" s="30"/>
      <c r="P2305" s="30"/>
      <c r="Q2305" s="30"/>
      <c r="R2305" s="30"/>
      <c r="S2305" s="30"/>
      <c r="T2305" s="30"/>
      <c r="U2305" s="30"/>
      <c r="V2305" s="30"/>
      <c r="W2305" s="30"/>
      <c r="X2305" s="32"/>
    </row>
    <row r="2306" spans="1:24" x14ac:dyDescent="0.2">
      <c r="A2306" s="34"/>
      <c r="B2306" s="34"/>
      <c r="C2306" s="34"/>
      <c r="D2306" s="30"/>
      <c r="E2306" s="30"/>
      <c r="F2306" s="30"/>
      <c r="G2306" s="30"/>
      <c r="H2306" s="30"/>
      <c r="I2306" s="30"/>
      <c r="J2306" s="30"/>
      <c r="K2306" s="30"/>
      <c r="L2306" s="30"/>
      <c r="M2306" s="30"/>
      <c r="N2306" s="30"/>
      <c r="O2306" s="30"/>
      <c r="P2306" s="30"/>
      <c r="Q2306" s="30"/>
      <c r="R2306" s="30"/>
      <c r="S2306" s="30"/>
      <c r="T2306" s="30"/>
      <c r="U2306" s="30"/>
      <c r="V2306" s="30"/>
      <c r="W2306" s="30"/>
      <c r="X2306" s="32"/>
    </row>
    <row r="2307" spans="1:24" x14ac:dyDescent="0.2">
      <c r="A2307" s="34"/>
      <c r="B2307" s="34"/>
      <c r="C2307" s="34"/>
      <c r="D2307" s="30"/>
      <c r="E2307" s="30"/>
      <c r="F2307" s="30"/>
      <c r="G2307" s="30"/>
      <c r="H2307" s="30"/>
      <c r="I2307" s="30"/>
      <c r="J2307" s="30"/>
      <c r="K2307" s="30"/>
      <c r="L2307" s="30"/>
      <c r="M2307" s="30"/>
      <c r="N2307" s="30"/>
      <c r="O2307" s="30"/>
      <c r="P2307" s="30"/>
      <c r="Q2307" s="30"/>
      <c r="R2307" s="30"/>
      <c r="S2307" s="30"/>
      <c r="T2307" s="30"/>
      <c r="U2307" s="30"/>
      <c r="V2307" s="30"/>
      <c r="W2307" s="30"/>
      <c r="X2307" s="32"/>
    </row>
    <row r="2308" spans="1:24" x14ac:dyDescent="0.2">
      <c r="A2308" s="34"/>
      <c r="B2308" s="34"/>
      <c r="C2308" s="34"/>
      <c r="D2308" s="30"/>
      <c r="E2308" s="30"/>
      <c r="F2308" s="30"/>
      <c r="G2308" s="30"/>
      <c r="H2308" s="30"/>
      <c r="I2308" s="30"/>
      <c r="J2308" s="30"/>
      <c r="K2308" s="30"/>
      <c r="L2308" s="30"/>
      <c r="M2308" s="30"/>
      <c r="N2308" s="30"/>
      <c r="O2308" s="30"/>
      <c r="P2308" s="30"/>
      <c r="Q2308" s="30"/>
      <c r="R2308" s="30"/>
      <c r="S2308" s="30"/>
      <c r="T2308" s="30"/>
      <c r="U2308" s="30"/>
      <c r="V2308" s="30"/>
      <c r="W2308" s="30"/>
      <c r="X2308" s="32"/>
    </row>
    <row r="2309" spans="1:24" x14ac:dyDescent="0.2">
      <c r="A2309" s="34"/>
      <c r="B2309" s="34"/>
      <c r="C2309" s="34"/>
      <c r="D2309" s="30"/>
      <c r="E2309" s="30"/>
      <c r="F2309" s="30"/>
      <c r="G2309" s="30"/>
      <c r="H2309" s="30"/>
      <c r="I2309" s="30"/>
      <c r="J2309" s="30"/>
      <c r="K2309" s="30"/>
      <c r="L2309" s="30"/>
      <c r="M2309" s="30"/>
      <c r="N2309" s="30"/>
      <c r="O2309" s="30"/>
      <c r="P2309" s="30"/>
      <c r="Q2309" s="30"/>
      <c r="R2309" s="30"/>
      <c r="S2309" s="30"/>
      <c r="T2309" s="30"/>
      <c r="U2309" s="30"/>
      <c r="V2309" s="30"/>
      <c r="W2309" s="30"/>
      <c r="X2309" s="32"/>
    </row>
    <row r="2310" spans="1:24" x14ac:dyDescent="0.2">
      <c r="A2310" s="34"/>
      <c r="B2310" s="34"/>
      <c r="C2310" s="34"/>
      <c r="D2310" s="30"/>
      <c r="E2310" s="30"/>
      <c r="F2310" s="30"/>
      <c r="G2310" s="30"/>
      <c r="H2310" s="30"/>
      <c r="I2310" s="30"/>
      <c r="J2310" s="30"/>
      <c r="K2310" s="30"/>
      <c r="L2310" s="30"/>
      <c r="M2310" s="30"/>
      <c r="N2310" s="30"/>
      <c r="O2310" s="30"/>
      <c r="P2310" s="30"/>
      <c r="Q2310" s="30"/>
      <c r="R2310" s="30"/>
      <c r="S2310" s="30"/>
      <c r="T2310" s="30"/>
      <c r="U2310" s="30"/>
      <c r="V2310" s="30"/>
      <c r="W2310" s="30"/>
      <c r="X2310" s="32"/>
    </row>
    <row r="2311" spans="1:24" x14ac:dyDescent="0.2">
      <c r="A2311" s="34"/>
      <c r="B2311" s="34"/>
      <c r="C2311" s="34"/>
      <c r="D2311" s="30"/>
      <c r="E2311" s="30"/>
      <c r="F2311" s="30"/>
      <c r="G2311" s="30"/>
      <c r="H2311" s="30"/>
      <c r="I2311" s="30"/>
      <c r="J2311" s="30"/>
      <c r="K2311" s="30"/>
      <c r="L2311" s="30"/>
      <c r="M2311" s="30"/>
      <c r="N2311" s="30"/>
      <c r="O2311" s="30"/>
      <c r="P2311" s="30"/>
      <c r="Q2311" s="30"/>
      <c r="R2311" s="30"/>
      <c r="S2311" s="30"/>
      <c r="T2311" s="30"/>
      <c r="U2311" s="30"/>
      <c r="V2311" s="30"/>
      <c r="W2311" s="30"/>
      <c r="X2311" s="32"/>
    </row>
    <row r="2312" spans="1:24" x14ac:dyDescent="0.2">
      <c r="A2312" s="34"/>
      <c r="B2312" s="34"/>
      <c r="C2312" s="34"/>
      <c r="D2312" s="30"/>
      <c r="E2312" s="30"/>
      <c r="F2312" s="30"/>
      <c r="G2312" s="30"/>
      <c r="H2312" s="30"/>
      <c r="I2312" s="30"/>
      <c r="J2312" s="30"/>
      <c r="K2312" s="30"/>
      <c r="L2312" s="30"/>
      <c r="M2312" s="30"/>
      <c r="N2312" s="30"/>
      <c r="O2312" s="30"/>
      <c r="P2312" s="30"/>
      <c r="Q2312" s="30"/>
      <c r="R2312" s="30"/>
      <c r="S2312" s="30"/>
      <c r="T2312" s="30"/>
      <c r="U2312" s="30"/>
      <c r="V2312" s="30"/>
      <c r="W2312" s="30"/>
      <c r="X2312" s="32"/>
    </row>
    <row r="2313" spans="1:24" x14ac:dyDescent="0.2">
      <c r="A2313" s="34"/>
      <c r="B2313" s="34"/>
      <c r="C2313" s="34"/>
      <c r="D2313" s="30"/>
      <c r="E2313" s="30"/>
      <c r="F2313" s="30"/>
      <c r="G2313" s="30"/>
      <c r="H2313" s="30"/>
      <c r="I2313" s="30"/>
      <c r="J2313" s="30"/>
      <c r="K2313" s="30"/>
      <c r="L2313" s="30"/>
      <c r="M2313" s="30"/>
      <c r="N2313" s="30"/>
      <c r="O2313" s="30"/>
      <c r="P2313" s="30"/>
      <c r="Q2313" s="30"/>
      <c r="R2313" s="30"/>
      <c r="S2313" s="30"/>
      <c r="T2313" s="30"/>
      <c r="U2313" s="30"/>
      <c r="V2313" s="30"/>
      <c r="W2313" s="30"/>
      <c r="X2313" s="32"/>
    </row>
    <row r="2314" spans="1:24" x14ac:dyDescent="0.2">
      <c r="A2314" s="34"/>
      <c r="B2314" s="34"/>
      <c r="C2314" s="34"/>
      <c r="D2314" s="30"/>
      <c r="E2314" s="30"/>
      <c r="F2314" s="30"/>
      <c r="G2314" s="30"/>
      <c r="H2314" s="30"/>
      <c r="I2314" s="30"/>
      <c r="J2314" s="30"/>
      <c r="K2314" s="30"/>
      <c r="L2314" s="30"/>
      <c r="M2314" s="30"/>
      <c r="N2314" s="30"/>
      <c r="O2314" s="30"/>
      <c r="P2314" s="30"/>
      <c r="Q2314" s="30"/>
      <c r="R2314" s="30"/>
      <c r="S2314" s="30"/>
      <c r="T2314" s="30"/>
      <c r="U2314" s="30"/>
      <c r="V2314" s="30"/>
      <c r="W2314" s="30"/>
      <c r="X2314" s="32"/>
    </row>
    <row r="2315" spans="1:24" x14ac:dyDescent="0.2">
      <c r="A2315" s="34"/>
      <c r="B2315" s="34"/>
      <c r="C2315" s="34"/>
      <c r="D2315" s="30"/>
      <c r="E2315" s="30"/>
      <c r="F2315" s="30"/>
      <c r="G2315" s="30"/>
      <c r="H2315" s="30"/>
      <c r="I2315" s="30"/>
      <c r="J2315" s="30"/>
      <c r="K2315" s="30"/>
      <c r="L2315" s="30"/>
      <c r="M2315" s="30"/>
      <c r="N2315" s="30"/>
      <c r="O2315" s="30"/>
      <c r="P2315" s="30"/>
      <c r="Q2315" s="30"/>
      <c r="R2315" s="30"/>
      <c r="S2315" s="30"/>
      <c r="T2315" s="30"/>
      <c r="U2315" s="30"/>
      <c r="V2315" s="30"/>
      <c r="W2315" s="30"/>
      <c r="X2315" s="32"/>
    </row>
    <row r="2316" spans="1:24" x14ac:dyDescent="0.2">
      <c r="A2316" s="34"/>
      <c r="B2316" s="34"/>
      <c r="C2316" s="34"/>
      <c r="D2316" s="30"/>
      <c r="E2316" s="30"/>
      <c r="F2316" s="30"/>
      <c r="G2316" s="30"/>
      <c r="H2316" s="30"/>
      <c r="I2316" s="30"/>
      <c r="J2316" s="30"/>
      <c r="K2316" s="30"/>
      <c r="L2316" s="30"/>
      <c r="M2316" s="30"/>
      <c r="N2316" s="30"/>
      <c r="O2316" s="30"/>
      <c r="P2316" s="30"/>
      <c r="Q2316" s="30"/>
      <c r="R2316" s="30"/>
      <c r="S2316" s="30"/>
      <c r="T2316" s="30"/>
      <c r="U2316" s="30"/>
      <c r="V2316" s="30"/>
      <c r="W2316" s="30"/>
      <c r="X2316" s="32"/>
    </row>
    <row r="2317" spans="1:24" x14ac:dyDescent="0.2">
      <c r="A2317" s="34"/>
      <c r="B2317" s="34"/>
      <c r="C2317" s="34"/>
      <c r="D2317" s="30"/>
      <c r="E2317" s="30"/>
      <c r="F2317" s="30"/>
      <c r="G2317" s="30"/>
      <c r="H2317" s="30"/>
      <c r="I2317" s="30"/>
      <c r="J2317" s="30"/>
      <c r="K2317" s="30"/>
      <c r="L2317" s="30"/>
      <c r="M2317" s="30"/>
      <c r="N2317" s="30"/>
      <c r="O2317" s="30"/>
      <c r="P2317" s="30"/>
      <c r="Q2317" s="30"/>
      <c r="R2317" s="30"/>
      <c r="S2317" s="30"/>
      <c r="T2317" s="30"/>
      <c r="U2317" s="30"/>
      <c r="V2317" s="30"/>
      <c r="W2317" s="30"/>
      <c r="X2317" s="32"/>
    </row>
    <row r="2318" spans="1:24" x14ac:dyDescent="0.2">
      <c r="A2318" s="34"/>
      <c r="B2318" s="34"/>
      <c r="C2318" s="34"/>
      <c r="D2318" s="30"/>
      <c r="E2318" s="30"/>
      <c r="F2318" s="30"/>
      <c r="G2318" s="30"/>
      <c r="H2318" s="30"/>
      <c r="I2318" s="30"/>
      <c r="J2318" s="30"/>
      <c r="K2318" s="30"/>
      <c r="L2318" s="30"/>
      <c r="M2318" s="30"/>
      <c r="N2318" s="30"/>
      <c r="O2318" s="30"/>
      <c r="P2318" s="30"/>
      <c r="Q2318" s="30"/>
      <c r="R2318" s="30"/>
      <c r="S2318" s="30"/>
      <c r="T2318" s="30"/>
      <c r="U2318" s="30"/>
      <c r="V2318" s="30"/>
      <c r="W2318" s="30"/>
      <c r="X2318" s="32"/>
    </row>
    <row r="2319" spans="1:24" x14ac:dyDescent="0.2">
      <c r="A2319" s="34"/>
      <c r="B2319" s="34"/>
      <c r="C2319" s="34"/>
      <c r="D2319" s="30"/>
      <c r="E2319" s="30"/>
      <c r="F2319" s="30"/>
      <c r="G2319" s="30"/>
      <c r="H2319" s="30"/>
      <c r="I2319" s="30"/>
      <c r="J2319" s="30"/>
      <c r="K2319" s="30"/>
      <c r="L2319" s="30"/>
      <c r="M2319" s="30"/>
      <c r="N2319" s="30"/>
      <c r="O2319" s="30"/>
      <c r="P2319" s="30"/>
      <c r="Q2319" s="30"/>
      <c r="R2319" s="30"/>
      <c r="S2319" s="30"/>
      <c r="T2319" s="30"/>
      <c r="U2319" s="30"/>
      <c r="V2319" s="30"/>
      <c r="W2319" s="30"/>
      <c r="X2319" s="32"/>
    </row>
    <row r="2320" spans="1:24" x14ac:dyDescent="0.2">
      <c r="A2320" s="34"/>
      <c r="B2320" s="34"/>
      <c r="C2320" s="34"/>
      <c r="D2320" s="30"/>
      <c r="E2320" s="30"/>
      <c r="F2320" s="30"/>
      <c r="G2320" s="30"/>
      <c r="H2320" s="30"/>
      <c r="I2320" s="30"/>
      <c r="J2320" s="30"/>
      <c r="K2320" s="30"/>
      <c r="L2320" s="30"/>
      <c r="M2320" s="30"/>
      <c r="N2320" s="30"/>
      <c r="O2320" s="30"/>
      <c r="P2320" s="30"/>
      <c r="Q2320" s="30"/>
      <c r="R2320" s="30"/>
      <c r="S2320" s="30"/>
      <c r="T2320" s="30"/>
      <c r="U2320" s="30"/>
      <c r="V2320" s="30"/>
      <c r="W2320" s="30"/>
      <c r="X2320" s="32"/>
    </row>
    <row r="2321" spans="1:24" x14ac:dyDescent="0.2">
      <c r="A2321" s="34"/>
      <c r="B2321" s="34"/>
      <c r="C2321" s="34"/>
      <c r="D2321" s="30"/>
      <c r="E2321" s="30"/>
      <c r="F2321" s="30"/>
      <c r="G2321" s="30"/>
      <c r="H2321" s="30"/>
      <c r="I2321" s="30"/>
      <c r="J2321" s="30"/>
      <c r="K2321" s="30"/>
      <c r="L2321" s="30"/>
      <c r="M2321" s="30"/>
      <c r="N2321" s="30"/>
      <c r="O2321" s="30"/>
      <c r="P2321" s="30"/>
      <c r="Q2321" s="30"/>
      <c r="R2321" s="30"/>
      <c r="S2321" s="30"/>
      <c r="T2321" s="30"/>
      <c r="U2321" s="30"/>
      <c r="V2321" s="30"/>
      <c r="W2321" s="30"/>
      <c r="X2321" s="32"/>
    </row>
    <row r="2322" spans="1:24" x14ac:dyDescent="0.2">
      <c r="A2322" s="34"/>
      <c r="B2322" s="34"/>
      <c r="C2322" s="34"/>
      <c r="D2322" s="30"/>
      <c r="E2322" s="30"/>
      <c r="F2322" s="30"/>
      <c r="G2322" s="30"/>
      <c r="H2322" s="30"/>
      <c r="I2322" s="30"/>
      <c r="J2322" s="30"/>
      <c r="K2322" s="30"/>
      <c r="L2322" s="30"/>
      <c r="M2322" s="30"/>
      <c r="N2322" s="30"/>
      <c r="O2322" s="30"/>
      <c r="P2322" s="30"/>
      <c r="Q2322" s="30"/>
      <c r="R2322" s="30"/>
      <c r="S2322" s="30"/>
      <c r="T2322" s="30"/>
      <c r="U2322" s="30"/>
      <c r="V2322" s="30"/>
      <c r="W2322" s="30"/>
      <c r="X2322" s="32"/>
    </row>
    <row r="2323" spans="1:24" x14ac:dyDescent="0.2">
      <c r="A2323" s="34"/>
      <c r="B2323" s="34"/>
      <c r="C2323" s="34"/>
      <c r="D2323" s="30"/>
      <c r="E2323" s="30"/>
      <c r="F2323" s="30"/>
      <c r="G2323" s="30"/>
      <c r="H2323" s="30"/>
      <c r="I2323" s="30"/>
      <c r="J2323" s="30"/>
      <c r="K2323" s="30"/>
      <c r="L2323" s="30"/>
      <c r="M2323" s="30"/>
      <c r="N2323" s="30"/>
      <c r="O2323" s="30"/>
      <c r="P2323" s="30"/>
      <c r="Q2323" s="30"/>
      <c r="R2323" s="30"/>
      <c r="S2323" s="30"/>
      <c r="T2323" s="30"/>
      <c r="U2323" s="30"/>
      <c r="V2323" s="30"/>
      <c r="W2323" s="30"/>
      <c r="X2323" s="32"/>
    </row>
    <row r="2324" spans="1:24" x14ac:dyDescent="0.2">
      <c r="A2324" s="34"/>
      <c r="B2324" s="34"/>
      <c r="C2324" s="34"/>
      <c r="D2324" s="30"/>
      <c r="E2324" s="30"/>
      <c r="F2324" s="30"/>
      <c r="G2324" s="30"/>
      <c r="H2324" s="30"/>
      <c r="I2324" s="30"/>
      <c r="J2324" s="30"/>
      <c r="K2324" s="30"/>
      <c r="L2324" s="30"/>
      <c r="M2324" s="30"/>
      <c r="N2324" s="30"/>
      <c r="O2324" s="30"/>
      <c r="P2324" s="30"/>
      <c r="Q2324" s="30"/>
      <c r="R2324" s="30"/>
      <c r="S2324" s="30"/>
      <c r="T2324" s="30"/>
      <c r="U2324" s="30"/>
      <c r="V2324" s="30"/>
      <c r="W2324" s="30"/>
      <c r="X2324" s="32"/>
    </row>
    <row r="2325" spans="1:24" x14ac:dyDescent="0.2">
      <c r="A2325" s="34"/>
      <c r="B2325" s="34"/>
      <c r="C2325" s="34"/>
      <c r="D2325" s="30"/>
      <c r="E2325" s="30"/>
      <c r="F2325" s="30"/>
      <c r="G2325" s="30"/>
      <c r="H2325" s="30"/>
      <c r="I2325" s="30"/>
      <c r="J2325" s="30"/>
      <c r="K2325" s="30"/>
      <c r="L2325" s="30"/>
      <c r="M2325" s="30"/>
      <c r="N2325" s="30"/>
      <c r="O2325" s="30"/>
      <c r="P2325" s="30"/>
      <c r="Q2325" s="30"/>
      <c r="R2325" s="30"/>
      <c r="S2325" s="30"/>
      <c r="T2325" s="30"/>
      <c r="U2325" s="30"/>
      <c r="V2325" s="30"/>
      <c r="W2325" s="30"/>
      <c r="X2325" s="32"/>
    </row>
    <row r="2326" spans="1:24" x14ac:dyDescent="0.2">
      <c r="A2326" s="34"/>
      <c r="B2326" s="34"/>
      <c r="C2326" s="34"/>
      <c r="D2326" s="30"/>
      <c r="E2326" s="30"/>
      <c r="F2326" s="30"/>
      <c r="G2326" s="30"/>
      <c r="H2326" s="30"/>
      <c r="I2326" s="30"/>
      <c r="J2326" s="30"/>
      <c r="K2326" s="30"/>
      <c r="L2326" s="30"/>
      <c r="M2326" s="30"/>
      <c r="N2326" s="30"/>
      <c r="O2326" s="30"/>
      <c r="P2326" s="30"/>
      <c r="Q2326" s="30"/>
      <c r="R2326" s="30"/>
      <c r="S2326" s="30"/>
      <c r="T2326" s="30"/>
      <c r="U2326" s="30"/>
      <c r="V2326" s="30"/>
      <c r="W2326" s="30"/>
      <c r="X2326" s="32"/>
    </row>
    <row r="2327" spans="1:24" x14ac:dyDescent="0.2">
      <c r="A2327" s="34"/>
      <c r="B2327" s="34"/>
      <c r="C2327" s="34"/>
      <c r="D2327" s="30"/>
      <c r="E2327" s="30"/>
      <c r="F2327" s="30"/>
      <c r="G2327" s="30"/>
      <c r="H2327" s="30"/>
      <c r="I2327" s="30"/>
      <c r="J2327" s="30"/>
      <c r="K2327" s="30"/>
      <c r="L2327" s="30"/>
      <c r="M2327" s="30"/>
      <c r="N2327" s="30"/>
      <c r="O2327" s="30"/>
      <c r="P2327" s="30"/>
      <c r="Q2327" s="30"/>
      <c r="R2327" s="30"/>
      <c r="S2327" s="30"/>
      <c r="T2327" s="30"/>
      <c r="U2327" s="30"/>
      <c r="V2327" s="30"/>
      <c r="W2327" s="30"/>
      <c r="X2327" s="32"/>
    </row>
    <row r="2328" spans="1:24" x14ac:dyDescent="0.2">
      <c r="A2328" s="34"/>
      <c r="B2328" s="34"/>
      <c r="C2328" s="34"/>
      <c r="D2328" s="30"/>
      <c r="E2328" s="30"/>
      <c r="F2328" s="30"/>
      <c r="G2328" s="30"/>
      <c r="H2328" s="30"/>
      <c r="I2328" s="30"/>
      <c r="J2328" s="30"/>
      <c r="K2328" s="30"/>
      <c r="L2328" s="30"/>
      <c r="M2328" s="30"/>
      <c r="N2328" s="30"/>
      <c r="O2328" s="30"/>
      <c r="P2328" s="30"/>
      <c r="Q2328" s="30"/>
      <c r="R2328" s="30"/>
      <c r="S2328" s="30"/>
      <c r="T2328" s="30"/>
      <c r="U2328" s="30"/>
      <c r="V2328" s="30"/>
      <c r="W2328" s="30"/>
      <c r="X2328" s="32"/>
    </row>
    <row r="2329" spans="1:24" x14ac:dyDescent="0.2">
      <c r="A2329" s="34"/>
      <c r="B2329" s="34"/>
      <c r="C2329" s="34"/>
      <c r="D2329" s="30"/>
      <c r="E2329" s="30"/>
      <c r="F2329" s="30"/>
      <c r="G2329" s="30"/>
      <c r="H2329" s="30"/>
      <c r="I2329" s="30"/>
      <c r="J2329" s="30"/>
      <c r="K2329" s="30"/>
      <c r="L2329" s="30"/>
      <c r="M2329" s="30"/>
      <c r="N2329" s="30"/>
      <c r="O2329" s="30"/>
      <c r="P2329" s="30"/>
      <c r="Q2329" s="30"/>
      <c r="R2329" s="30"/>
      <c r="S2329" s="30"/>
      <c r="T2329" s="30"/>
      <c r="U2329" s="30"/>
      <c r="V2329" s="30"/>
      <c r="W2329" s="30"/>
      <c r="X2329" s="32"/>
    </row>
    <row r="2330" spans="1:24" x14ac:dyDescent="0.2">
      <c r="A2330" s="34"/>
      <c r="B2330" s="34"/>
      <c r="C2330" s="34"/>
      <c r="D2330" s="30"/>
      <c r="E2330" s="30"/>
      <c r="F2330" s="30"/>
      <c r="G2330" s="30"/>
      <c r="H2330" s="30"/>
      <c r="I2330" s="30"/>
      <c r="J2330" s="30"/>
      <c r="K2330" s="30"/>
      <c r="L2330" s="30"/>
      <c r="M2330" s="30"/>
      <c r="N2330" s="30"/>
      <c r="O2330" s="30"/>
      <c r="P2330" s="30"/>
      <c r="Q2330" s="30"/>
      <c r="R2330" s="30"/>
      <c r="S2330" s="30"/>
      <c r="T2330" s="30"/>
      <c r="U2330" s="30"/>
      <c r="V2330" s="30"/>
      <c r="W2330" s="30"/>
      <c r="X2330" s="32"/>
    </row>
    <row r="2331" spans="1:24" x14ac:dyDescent="0.2">
      <c r="A2331" s="34"/>
      <c r="B2331" s="34"/>
      <c r="C2331" s="34"/>
      <c r="D2331" s="30"/>
      <c r="E2331" s="30"/>
      <c r="F2331" s="30"/>
      <c r="G2331" s="30"/>
      <c r="H2331" s="30"/>
      <c r="I2331" s="30"/>
      <c r="J2331" s="30"/>
      <c r="K2331" s="30"/>
      <c r="L2331" s="30"/>
      <c r="M2331" s="30"/>
      <c r="N2331" s="30"/>
      <c r="O2331" s="30"/>
      <c r="P2331" s="30"/>
      <c r="Q2331" s="30"/>
      <c r="R2331" s="30"/>
      <c r="S2331" s="30"/>
      <c r="T2331" s="30"/>
      <c r="U2331" s="30"/>
      <c r="V2331" s="30"/>
      <c r="W2331" s="30"/>
      <c r="X2331" s="32"/>
    </row>
    <row r="2332" spans="1:24" x14ac:dyDescent="0.2">
      <c r="A2332" s="34"/>
      <c r="B2332" s="34"/>
      <c r="C2332" s="34"/>
      <c r="D2332" s="30"/>
      <c r="E2332" s="30"/>
      <c r="F2332" s="30"/>
      <c r="G2332" s="30"/>
      <c r="H2332" s="30"/>
      <c r="I2332" s="30"/>
      <c r="J2332" s="30"/>
      <c r="K2332" s="30"/>
      <c r="L2332" s="30"/>
      <c r="M2332" s="30"/>
      <c r="N2332" s="30"/>
      <c r="O2332" s="30"/>
      <c r="P2332" s="30"/>
      <c r="Q2332" s="30"/>
      <c r="R2332" s="30"/>
      <c r="S2332" s="30"/>
      <c r="T2332" s="30"/>
      <c r="U2332" s="30"/>
      <c r="V2332" s="30"/>
      <c r="W2332" s="30"/>
      <c r="X2332" s="32"/>
    </row>
    <row r="2333" spans="1:24" x14ac:dyDescent="0.2">
      <c r="A2333" s="34"/>
      <c r="B2333" s="34"/>
      <c r="C2333" s="34"/>
      <c r="D2333" s="30"/>
      <c r="E2333" s="30"/>
      <c r="F2333" s="30"/>
      <c r="G2333" s="30"/>
      <c r="H2333" s="30"/>
      <c r="I2333" s="30"/>
      <c r="J2333" s="30"/>
      <c r="K2333" s="30"/>
      <c r="L2333" s="30"/>
      <c r="M2333" s="30"/>
      <c r="N2333" s="30"/>
      <c r="O2333" s="30"/>
      <c r="P2333" s="30"/>
      <c r="Q2333" s="30"/>
      <c r="R2333" s="30"/>
      <c r="S2333" s="30"/>
      <c r="T2333" s="30"/>
      <c r="U2333" s="30"/>
      <c r="V2333" s="30"/>
      <c r="W2333" s="30"/>
      <c r="X2333" s="32"/>
    </row>
    <row r="2334" spans="1:24" x14ac:dyDescent="0.2">
      <c r="A2334" s="34"/>
      <c r="B2334" s="34"/>
      <c r="C2334" s="34"/>
      <c r="D2334" s="30"/>
      <c r="E2334" s="30"/>
      <c r="F2334" s="30"/>
      <c r="G2334" s="30"/>
      <c r="H2334" s="30"/>
      <c r="I2334" s="30"/>
      <c r="J2334" s="30"/>
      <c r="K2334" s="30"/>
      <c r="L2334" s="30"/>
      <c r="M2334" s="30"/>
      <c r="N2334" s="30"/>
      <c r="O2334" s="30"/>
      <c r="P2334" s="30"/>
      <c r="Q2334" s="30"/>
      <c r="R2334" s="30"/>
      <c r="S2334" s="30"/>
      <c r="T2334" s="30"/>
      <c r="U2334" s="30"/>
      <c r="V2334" s="30"/>
      <c r="W2334" s="30"/>
      <c r="X2334" s="32"/>
    </row>
    <row r="2335" spans="1:24" x14ac:dyDescent="0.2">
      <c r="A2335" s="34"/>
      <c r="B2335" s="34"/>
      <c r="C2335" s="34"/>
      <c r="D2335" s="30"/>
      <c r="E2335" s="30"/>
      <c r="F2335" s="30"/>
      <c r="G2335" s="30"/>
      <c r="H2335" s="30"/>
      <c r="I2335" s="30"/>
      <c r="J2335" s="30"/>
      <c r="K2335" s="30"/>
      <c r="L2335" s="30"/>
      <c r="M2335" s="30"/>
      <c r="N2335" s="30"/>
      <c r="O2335" s="30"/>
      <c r="P2335" s="30"/>
      <c r="Q2335" s="30"/>
      <c r="R2335" s="30"/>
      <c r="S2335" s="30"/>
      <c r="T2335" s="30"/>
      <c r="U2335" s="30"/>
      <c r="V2335" s="30"/>
      <c r="W2335" s="30"/>
      <c r="X2335" s="32"/>
    </row>
    <row r="2336" spans="1:24" x14ac:dyDescent="0.2">
      <c r="A2336" s="34"/>
      <c r="B2336" s="34"/>
      <c r="C2336" s="34"/>
      <c r="D2336" s="30"/>
      <c r="E2336" s="30"/>
      <c r="F2336" s="30"/>
      <c r="G2336" s="30"/>
      <c r="H2336" s="30"/>
      <c r="I2336" s="30"/>
      <c r="J2336" s="30"/>
      <c r="K2336" s="30"/>
      <c r="L2336" s="30"/>
      <c r="M2336" s="30"/>
      <c r="N2336" s="30"/>
      <c r="O2336" s="30"/>
      <c r="P2336" s="30"/>
      <c r="Q2336" s="30"/>
      <c r="R2336" s="30"/>
      <c r="S2336" s="30"/>
      <c r="T2336" s="30"/>
      <c r="U2336" s="30"/>
      <c r="V2336" s="30"/>
      <c r="W2336" s="30"/>
      <c r="X2336" s="32"/>
    </row>
    <row r="2337" spans="1:24" x14ac:dyDescent="0.2">
      <c r="A2337" s="34"/>
      <c r="B2337" s="34"/>
      <c r="C2337" s="34"/>
      <c r="D2337" s="30"/>
      <c r="E2337" s="30"/>
      <c r="F2337" s="30"/>
      <c r="G2337" s="30"/>
      <c r="H2337" s="30"/>
      <c r="I2337" s="30"/>
      <c r="J2337" s="30"/>
      <c r="K2337" s="30"/>
      <c r="L2337" s="30"/>
      <c r="M2337" s="30"/>
      <c r="N2337" s="30"/>
      <c r="O2337" s="30"/>
      <c r="P2337" s="30"/>
      <c r="Q2337" s="30"/>
      <c r="R2337" s="30"/>
      <c r="S2337" s="30"/>
      <c r="T2337" s="30"/>
      <c r="U2337" s="30"/>
      <c r="V2337" s="30"/>
      <c r="W2337" s="30"/>
      <c r="X2337" s="32"/>
    </row>
    <row r="2338" spans="1:24" x14ac:dyDescent="0.2">
      <c r="A2338" s="34"/>
      <c r="B2338" s="34"/>
      <c r="C2338" s="34"/>
      <c r="D2338" s="30"/>
      <c r="E2338" s="30"/>
      <c r="F2338" s="30"/>
      <c r="G2338" s="30"/>
      <c r="H2338" s="30"/>
      <c r="I2338" s="30"/>
      <c r="J2338" s="30"/>
      <c r="K2338" s="30"/>
      <c r="L2338" s="30"/>
      <c r="M2338" s="30"/>
      <c r="N2338" s="30"/>
      <c r="O2338" s="30"/>
      <c r="P2338" s="30"/>
      <c r="Q2338" s="30"/>
      <c r="R2338" s="30"/>
      <c r="S2338" s="30"/>
      <c r="T2338" s="30"/>
      <c r="U2338" s="30"/>
      <c r="V2338" s="30"/>
      <c r="W2338" s="30"/>
      <c r="X2338" s="32"/>
    </row>
    <row r="2339" spans="1:24" x14ac:dyDescent="0.2">
      <c r="A2339" s="34"/>
      <c r="B2339" s="34"/>
      <c r="C2339" s="34"/>
      <c r="D2339" s="30"/>
      <c r="E2339" s="30"/>
      <c r="F2339" s="30"/>
      <c r="G2339" s="30"/>
      <c r="H2339" s="30"/>
      <c r="I2339" s="30"/>
      <c r="J2339" s="30"/>
      <c r="K2339" s="30"/>
      <c r="L2339" s="30"/>
      <c r="M2339" s="30"/>
      <c r="N2339" s="30"/>
      <c r="O2339" s="30"/>
      <c r="P2339" s="30"/>
      <c r="Q2339" s="30"/>
      <c r="R2339" s="30"/>
      <c r="S2339" s="30"/>
      <c r="T2339" s="30"/>
      <c r="U2339" s="30"/>
      <c r="V2339" s="30"/>
      <c r="W2339" s="30"/>
      <c r="X2339" s="32"/>
    </row>
    <row r="2340" spans="1:24" x14ac:dyDescent="0.2">
      <c r="A2340" s="34"/>
      <c r="B2340" s="34"/>
      <c r="C2340" s="34"/>
      <c r="D2340" s="30"/>
      <c r="E2340" s="30"/>
      <c r="F2340" s="30"/>
      <c r="G2340" s="30"/>
      <c r="H2340" s="30"/>
      <c r="I2340" s="30"/>
      <c r="J2340" s="30"/>
      <c r="K2340" s="30"/>
      <c r="L2340" s="30"/>
      <c r="M2340" s="30"/>
      <c r="N2340" s="30"/>
      <c r="O2340" s="30"/>
      <c r="P2340" s="30"/>
      <c r="Q2340" s="30"/>
      <c r="R2340" s="30"/>
      <c r="S2340" s="30"/>
      <c r="T2340" s="30"/>
      <c r="U2340" s="30"/>
      <c r="V2340" s="30"/>
      <c r="W2340" s="30"/>
      <c r="X2340" s="32"/>
    </row>
    <row r="2341" spans="1:24" x14ac:dyDescent="0.2">
      <c r="A2341" s="34"/>
      <c r="B2341" s="34"/>
      <c r="C2341" s="34"/>
      <c r="D2341" s="30"/>
      <c r="E2341" s="30"/>
      <c r="F2341" s="30"/>
      <c r="G2341" s="30"/>
      <c r="H2341" s="30"/>
      <c r="I2341" s="30"/>
      <c r="J2341" s="30"/>
      <c r="K2341" s="30"/>
      <c r="L2341" s="30"/>
      <c r="M2341" s="30"/>
      <c r="N2341" s="30"/>
      <c r="O2341" s="30"/>
      <c r="P2341" s="30"/>
      <c r="Q2341" s="30"/>
      <c r="R2341" s="30"/>
      <c r="S2341" s="30"/>
      <c r="T2341" s="30"/>
      <c r="U2341" s="30"/>
      <c r="V2341" s="30"/>
      <c r="W2341" s="30"/>
      <c r="X2341" s="32"/>
    </row>
    <row r="2342" spans="1:24" x14ac:dyDescent="0.2">
      <c r="A2342" s="34"/>
      <c r="B2342" s="34"/>
      <c r="C2342" s="34"/>
      <c r="D2342" s="30"/>
      <c r="E2342" s="30"/>
      <c r="F2342" s="30"/>
      <c r="G2342" s="30"/>
      <c r="H2342" s="30"/>
      <c r="I2342" s="30"/>
      <c r="J2342" s="30"/>
      <c r="K2342" s="30"/>
      <c r="L2342" s="30"/>
      <c r="M2342" s="30"/>
      <c r="N2342" s="30"/>
      <c r="O2342" s="30"/>
      <c r="P2342" s="30"/>
      <c r="Q2342" s="30"/>
      <c r="R2342" s="30"/>
      <c r="S2342" s="30"/>
      <c r="T2342" s="30"/>
      <c r="U2342" s="30"/>
      <c r="V2342" s="30"/>
      <c r="W2342" s="30"/>
      <c r="X2342" s="32"/>
    </row>
    <row r="2343" spans="1:24" x14ac:dyDescent="0.2">
      <c r="A2343" s="34"/>
      <c r="B2343" s="34"/>
      <c r="C2343" s="34"/>
      <c r="D2343" s="30"/>
      <c r="E2343" s="30"/>
      <c r="F2343" s="30"/>
      <c r="G2343" s="30"/>
      <c r="H2343" s="30"/>
      <c r="I2343" s="30"/>
      <c r="J2343" s="30"/>
      <c r="K2343" s="30"/>
      <c r="L2343" s="30"/>
      <c r="M2343" s="30"/>
      <c r="N2343" s="30"/>
      <c r="O2343" s="30"/>
      <c r="P2343" s="30"/>
      <c r="Q2343" s="30"/>
      <c r="R2343" s="30"/>
      <c r="S2343" s="30"/>
      <c r="T2343" s="30"/>
      <c r="U2343" s="30"/>
      <c r="V2343" s="30"/>
      <c r="W2343" s="30"/>
      <c r="X2343" s="32"/>
    </row>
    <row r="2344" spans="1:24" x14ac:dyDescent="0.2">
      <c r="A2344" s="34"/>
      <c r="B2344" s="34"/>
      <c r="C2344" s="34"/>
      <c r="D2344" s="30"/>
      <c r="E2344" s="30"/>
      <c r="F2344" s="30"/>
      <c r="G2344" s="30"/>
      <c r="H2344" s="30"/>
      <c r="I2344" s="30"/>
      <c r="J2344" s="30"/>
      <c r="K2344" s="30"/>
      <c r="L2344" s="30"/>
      <c r="M2344" s="30"/>
      <c r="N2344" s="30"/>
      <c r="O2344" s="30"/>
      <c r="P2344" s="30"/>
      <c r="Q2344" s="30"/>
      <c r="R2344" s="30"/>
      <c r="S2344" s="30"/>
      <c r="T2344" s="30"/>
      <c r="U2344" s="30"/>
      <c r="V2344" s="30"/>
      <c r="W2344" s="30"/>
      <c r="X2344" s="32"/>
    </row>
    <row r="2345" spans="1:24" x14ac:dyDescent="0.2">
      <c r="A2345" s="34"/>
      <c r="B2345" s="34"/>
      <c r="C2345" s="34"/>
      <c r="D2345" s="30"/>
      <c r="E2345" s="30"/>
      <c r="F2345" s="30"/>
      <c r="G2345" s="30"/>
      <c r="H2345" s="30"/>
      <c r="I2345" s="30"/>
      <c r="J2345" s="30"/>
      <c r="K2345" s="30"/>
      <c r="L2345" s="30"/>
      <c r="M2345" s="30"/>
      <c r="N2345" s="30"/>
      <c r="O2345" s="30"/>
      <c r="P2345" s="30"/>
      <c r="Q2345" s="30"/>
      <c r="R2345" s="30"/>
      <c r="S2345" s="30"/>
      <c r="T2345" s="30"/>
      <c r="U2345" s="30"/>
      <c r="V2345" s="30"/>
      <c r="W2345" s="30"/>
      <c r="X2345" s="32"/>
    </row>
    <row r="2346" spans="1:24" x14ac:dyDescent="0.2">
      <c r="A2346" s="34"/>
      <c r="B2346" s="34"/>
      <c r="C2346" s="34"/>
      <c r="D2346" s="30"/>
      <c r="E2346" s="30"/>
      <c r="F2346" s="30"/>
      <c r="G2346" s="30"/>
      <c r="H2346" s="30"/>
      <c r="I2346" s="30"/>
      <c r="J2346" s="30"/>
      <c r="K2346" s="30"/>
      <c r="L2346" s="30"/>
      <c r="M2346" s="30"/>
      <c r="N2346" s="30"/>
      <c r="O2346" s="30"/>
      <c r="P2346" s="30"/>
      <c r="Q2346" s="30"/>
      <c r="R2346" s="30"/>
      <c r="S2346" s="30"/>
      <c r="T2346" s="30"/>
      <c r="U2346" s="30"/>
      <c r="V2346" s="30"/>
      <c r="W2346" s="30"/>
      <c r="X2346" s="32"/>
    </row>
    <row r="2347" spans="1:24" x14ac:dyDescent="0.2">
      <c r="A2347" s="34"/>
      <c r="B2347" s="34"/>
      <c r="C2347" s="34"/>
      <c r="D2347" s="30"/>
      <c r="E2347" s="30"/>
      <c r="F2347" s="30"/>
      <c r="G2347" s="30"/>
      <c r="H2347" s="30"/>
      <c r="I2347" s="30"/>
      <c r="J2347" s="30"/>
      <c r="K2347" s="30"/>
      <c r="L2347" s="30"/>
      <c r="M2347" s="30"/>
      <c r="N2347" s="30"/>
      <c r="O2347" s="30"/>
      <c r="P2347" s="30"/>
      <c r="Q2347" s="30"/>
      <c r="R2347" s="30"/>
      <c r="S2347" s="30"/>
      <c r="T2347" s="30"/>
      <c r="U2347" s="30"/>
      <c r="V2347" s="30"/>
      <c r="W2347" s="30"/>
      <c r="X2347" s="32"/>
    </row>
    <row r="2348" spans="1:24" x14ac:dyDescent="0.2">
      <c r="A2348" s="34"/>
      <c r="B2348" s="34"/>
      <c r="C2348" s="34"/>
      <c r="D2348" s="30"/>
      <c r="E2348" s="30"/>
      <c r="F2348" s="30"/>
      <c r="G2348" s="30"/>
      <c r="H2348" s="30"/>
      <c r="I2348" s="30"/>
      <c r="J2348" s="30"/>
      <c r="K2348" s="30"/>
      <c r="L2348" s="30"/>
      <c r="M2348" s="30"/>
      <c r="N2348" s="30"/>
      <c r="O2348" s="30"/>
      <c r="P2348" s="30"/>
      <c r="Q2348" s="30"/>
      <c r="R2348" s="30"/>
      <c r="S2348" s="30"/>
      <c r="T2348" s="30"/>
      <c r="U2348" s="30"/>
      <c r="V2348" s="30"/>
      <c r="W2348" s="30"/>
      <c r="X2348" s="32"/>
    </row>
    <row r="2349" spans="1:24" x14ac:dyDescent="0.2">
      <c r="A2349" s="34"/>
      <c r="B2349" s="34"/>
      <c r="C2349" s="34"/>
      <c r="D2349" s="30"/>
      <c r="E2349" s="30"/>
      <c r="F2349" s="30"/>
      <c r="G2349" s="30"/>
      <c r="H2349" s="30"/>
      <c r="I2349" s="30"/>
      <c r="J2349" s="30"/>
      <c r="K2349" s="30"/>
      <c r="L2349" s="30"/>
      <c r="M2349" s="30"/>
      <c r="N2349" s="30"/>
      <c r="O2349" s="30"/>
      <c r="P2349" s="30"/>
      <c r="Q2349" s="30"/>
      <c r="R2349" s="30"/>
      <c r="S2349" s="30"/>
      <c r="T2349" s="30"/>
      <c r="U2349" s="30"/>
      <c r="V2349" s="30"/>
      <c r="W2349" s="30"/>
      <c r="X2349" s="32"/>
    </row>
    <row r="2350" spans="1:24" x14ac:dyDescent="0.2">
      <c r="A2350" s="34"/>
      <c r="B2350" s="34"/>
      <c r="C2350" s="34"/>
      <c r="D2350" s="30"/>
      <c r="E2350" s="30"/>
      <c r="F2350" s="30"/>
      <c r="G2350" s="30"/>
      <c r="H2350" s="30"/>
      <c r="I2350" s="30"/>
      <c r="J2350" s="30"/>
      <c r="K2350" s="30"/>
      <c r="L2350" s="30"/>
      <c r="M2350" s="30"/>
      <c r="N2350" s="30"/>
      <c r="O2350" s="30"/>
      <c r="P2350" s="30"/>
      <c r="Q2350" s="30"/>
      <c r="R2350" s="30"/>
      <c r="S2350" s="30"/>
      <c r="T2350" s="30"/>
      <c r="U2350" s="30"/>
      <c r="V2350" s="30"/>
      <c r="W2350" s="30"/>
      <c r="X2350" s="32"/>
    </row>
    <row r="2351" spans="1:24" x14ac:dyDescent="0.2">
      <c r="A2351" s="34"/>
      <c r="B2351" s="34"/>
      <c r="C2351" s="34"/>
      <c r="D2351" s="30"/>
      <c r="E2351" s="30"/>
      <c r="F2351" s="30"/>
      <c r="G2351" s="30"/>
      <c r="H2351" s="30"/>
      <c r="I2351" s="30"/>
      <c r="J2351" s="30"/>
      <c r="K2351" s="30"/>
      <c r="L2351" s="30"/>
      <c r="M2351" s="30"/>
      <c r="N2351" s="30"/>
      <c r="O2351" s="30"/>
      <c r="P2351" s="30"/>
      <c r="Q2351" s="30"/>
      <c r="R2351" s="30"/>
      <c r="S2351" s="30"/>
      <c r="T2351" s="30"/>
      <c r="U2351" s="30"/>
      <c r="V2351" s="30"/>
      <c r="W2351" s="30"/>
      <c r="X2351" s="32"/>
    </row>
    <row r="2352" spans="1:24" x14ac:dyDescent="0.2">
      <c r="A2352" s="34"/>
      <c r="B2352" s="34"/>
      <c r="C2352" s="34"/>
      <c r="D2352" s="30"/>
      <c r="E2352" s="30"/>
      <c r="F2352" s="30"/>
      <c r="G2352" s="30"/>
      <c r="H2352" s="30"/>
      <c r="I2352" s="30"/>
      <c r="J2352" s="30"/>
      <c r="K2352" s="30"/>
      <c r="L2352" s="30"/>
      <c r="M2352" s="30"/>
      <c r="N2352" s="30"/>
      <c r="O2352" s="30"/>
      <c r="P2352" s="30"/>
      <c r="Q2352" s="30"/>
      <c r="R2352" s="30"/>
      <c r="S2352" s="30"/>
      <c r="T2352" s="30"/>
      <c r="U2352" s="30"/>
      <c r="V2352" s="30"/>
      <c r="W2352" s="30"/>
      <c r="X2352" s="32"/>
    </row>
    <row r="2353" spans="1:24" x14ac:dyDescent="0.2">
      <c r="A2353" s="34"/>
      <c r="B2353" s="34"/>
      <c r="C2353" s="34"/>
      <c r="D2353" s="30"/>
      <c r="E2353" s="30"/>
      <c r="F2353" s="30"/>
      <c r="G2353" s="30"/>
      <c r="H2353" s="30"/>
      <c r="I2353" s="30"/>
      <c r="J2353" s="30"/>
      <c r="K2353" s="30"/>
      <c r="L2353" s="30"/>
      <c r="M2353" s="30"/>
      <c r="N2353" s="30"/>
      <c r="O2353" s="30"/>
      <c r="P2353" s="30"/>
      <c r="Q2353" s="30"/>
      <c r="R2353" s="30"/>
      <c r="S2353" s="30"/>
      <c r="T2353" s="30"/>
      <c r="U2353" s="30"/>
      <c r="V2353" s="30"/>
      <c r="W2353" s="30"/>
      <c r="X2353" s="32"/>
    </row>
    <row r="2354" spans="1:24" x14ac:dyDescent="0.2">
      <c r="A2354" s="34"/>
      <c r="B2354" s="34"/>
      <c r="C2354" s="34"/>
      <c r="D2354" s="30"/>
      <c r="E2354" s="30"/>
      <c r="F2354" s="30"/>
      <c r="G2354" s="30"/>
      <c r="H2354" s="30"/>
      <c r="I2354" s="30"/>
      <c r="J2354" s="30"/>
      <c r="K2354" s="30"/>
      <c r="L2354" s="30"/>
      <c r="M2354" s="30"/>
      <c r="N2354" s="30"/>
      <c r="O2354" s="30"/>
      <c r="P2354" s="30"/>
      <c r="Q2354" s="30"/>
      <c r="R2354" s="30"/>
      <c r="S2354" s="30"/>
      <c r="T2354" s="30"/>
      <c r="U2354" s="30"/>
      <c r="V2354" s="30"/>
      <c r="W2354" s="30"/>
      <c r="X2354" s="32"/>
    </row>
    <row r="2355" spans="1:24" x14ac:dyDescent="0.2">
      <c r="A2355" s="34"/>
      <c r="B2355" s="34"/>
      <c r="C2355" s="34"/>
      <c r="D2355" s="30"/>
      <c r="E2355" s="30"/>
      <c r="F2355" s="30"/>
      <c r="G2355" s="30"/>
      <c r="H2355" s="30"/>
      <c r="I2355" s="30"/>
      <c r="J2355" s="30"/>
      <c r="K2355" s="30"/>
      <c r="L2355" s="30"/>
      <c r="M2355" s="30"/>
      <c r="N2355" s="30"/>
      <c r="O2355" s="30"/>
      <c r="P2355" s="30"/>
      <c r="Q2355" s="30"/>
      <c r="R2355" s="30"/>
      <c r="S2355" s="30"/>
      <c r="T2355" s="30"/>
      <c r="U2355" s="30"/>
      <c r="V2355" s="30"/>
      <c r="W2355" s="30"/>
      <c r="X2355" s="32"/>
    </row>
    <row r="2356" spans="1:24" x14ac:dyDescent="0.2">
      <c r="A2356" s="34"/>
      <c r="B2356" s="34"/>
      <c r="C2356" s="34"/>
      <c r="D2356" s="30"/>
      <c r="E2356" s="30"/>
      <c r="F2356" s="30"/>
      <c r="G2356" s="30"/>
      <c r="H2356" s="30"/>
      <c r="I2356" s="30"/>
      <c r="J2356" s="30"/>
      <c r="K2356" s="30"/>
      <c r="L2356" s="30"/>
      <c r="M2356" s="30"/>
      <c r="N2356" s="30"/>
      <c r="O2356" s="30"/>
      <c r="P2356" s="30"/>
      <c r="Q2356" s="30"/>
      <c r="R2356" s="30"/>
      <c r="S2356" s="30"/>
      <c r="T2356" s="30"/>
      <c r="U2356" s="30"/>
      <c r="V2356" s="30"/>
      <c r="W2356" s="30"/>
      <c r="X2356" s="32"/>
    </row>
    <row r="2357" spans="1:24" x14ac:dyDescent="0.2">
      <c r="A2357" s="34"/>
      <c r="B2357" s="34"/>
      <c r="C2357" s="34"/>
      <c r="D2357" s="30"/>
      <c r="E2357" s="30"/>
      <c r="F2357" s="30"/>
      <c r="G2357" s="30"/>
      <c r="H2357" s="30"/>
      <c r="I2357" s="30"/>
      <c r="J2357" s="30"/>
      <c r="K2357" s="30"/>
      <c r="L2357" s="30"/>
      <c r="M2357" s="30"/>
      <c r="N2357" s="30"/>
      <c r="O2357" s="30"/>
      <c r="P2357" s="30"/>
      <c r="Q2357" s="30"/>
      <c r="R2357" s="30"/>
      <c r="S2357" s="30"/>
      <c r="T2357" s="30"/>
      <c r="U2357" s="30"/>
      <c r="V2357" s="30"/>
      <c r="W2357" s="30"/>
      <c r="X2357" s="32"/>
    </row>
    <row r="2358" spans="1:24" x14ac:dyDescent="0.2">
      <c r="A2358" s="34"/>
      <c r="B2358" s="34"/>
      <c r="C2358" s="34"/>
      <c r="D2358" s="30"/>
      <c r="E2358" s="30"/>
      <c r="F2358" s="30"/>
      <c r="G2358" s="30"/>
      <c r="H2358" s="30"/>
      <c r="I2358" s="30"/>
      <c r="J2358" s="30"/>
      <c r="K2358" s="30"/>
      <c r="L2358" s="30"/>
      <c r="M2358" s="30"/>
      <c r="N2358" s="30"/>
      <c r="O2358" s="30"/>
      <c r="P2358" s="30"/>
      <c r="Q2358" s="30"/>
      <c r="R2358" s="30"/>
      <c r="S2358" s="30"/>
      <c r="T2358" s="30"/>
      <c r="U2358" s="30"/>
      <c r="V2358" s="30"/>
      <c r="W2358" s="30"/>
      <c r="X2358" s="32"/>
    </row>
    <row r="2359" spans="1:24" x14ac:dyDescent="0.2">
      <c r="A2359" s="34"/>
      <c r="B2359" s="34"/>
      <c r="C2359" s="34"/>
      <c r="D2359" s="30"/>
      <c r="E2359" s="30"/>
      <c r="F2359" s="30"/>
      <c r="G2359" s="30"/>
      <c r="H2359" s="30"/>
      <c r="I2359" s="30"/>
      <c r="J2359" s="30"/>
      <c r="K2359" s="30"/>
      <c r="L2359" s="30"/>
      <c r="M2359" s="30"/>
      <c r="N2359" s="30"/>
      <c r="O2359" s="30"/>
      <c r="P2359" s="30"/>
      <c r="Q2359" s="30"/>
      <c r="R2359" s="30"/>
      <c r="S2359" s="30"/>
      <c r="T2359" s="30"/>
      <c r="U2359" s="30"/>
      <c r="V2359" s="30"/>
      <c r="W2359" s="30"/>
      <c r="X2359" s="32"/>
    </row>
    <row r="2360" spans="1:24" x14ac:dyDescent="0.2">
      <c r="A2360" s="34"/>
      <c r="B2360" s="34"/>
      <c r="C2360" s="34"/>
      <c r="D2360" s="30"/>
      <c r="E2360" s="30"/>
      <c r="F2360" s="30"/>
      <c r="G2360" s="30"/>
      <c r="H2360" s="30"/>
      <c r="I2360" s="30"/>
      <c r="J2360" s="30"/>
      <c r="K2360" s="30"/>
      <c r="L2360" s="30"/>
      <c r="M2360" s="30"/>
      <c r="N2360" s="30"/>
      <c r="O2360" s="30"/>
      <c r="P2360" s="30"/>
      <c r="Q2360" s="30"/>
      <c r="R2360" s="30"/>
      <c r="S2360" s="30"/>
      <c r="T2360" s="30"/>
      <c r="U2360" s="30"/>
      <c r="V2360" s="30"/>
      <c r="W2360" s="30"/>
      <c r="X2360" s="32"/>
    </row>
    <row r="2361" spans="1:24" x14ac:dyDescent="0.2">
      <c r="A2361" s="34"/>
      <c r="B2361" s="34"/>
      <c r="C2361" s="34"/>
      <c r="D2361" s="30"/>
      <c r="E2361" s="30"/>
      <c r="F2361" s="30"/>
      <c r="G2361" s="30"/>
      <c r="H2361" s="30"/>
      <c r="I2361" s="30"/>
      <c r="J2361" s="30"/>
      <c r="K2361" s="30"/>
      <c r="L2361" s="30"/>
      <c r="M2361" s="30"/>
      <c r="N2361" s="30"/>
      <c r="O2361" s="30"/>
      <c r="P2361" s="30"/>
      <c r="Q2361" s="30"/>
      <c r="R2361" s="30"/>
      <c r="S2361" s="30"/>
      <c r="T2361" s="30"/>
      <c r="U2361" s="30"/>
      <c r="V2361" s="30"/>
      <c r="W2361" s="30"/>
      <c r="X2361" s="32"/>
    </row>
    <row r="2362" spans="1:24" x14ac:dyDescent="0.2">
      <c r="A2362" s="34"/>
      <c r="B2362" s="34"/>
      <c r="C2362" s="34"/>
      <c r="D2362" s="30"/>
      <c r="E2362" s="30"/>
      <c r="F2362" s="30"/>
      <c r="G2362" s="30"/>
      <c r="H2362" s="30"/>
      <c r="I2362" s="30"/>
      <c r="J2362" s="30"/>
      <c r="K2362" s="30"/>
      <c r="L2362" s="30"/>
      <c r="M2362" s="30"/>
      <c r="N2362" s="30"/>
      <c r="O2362" s="30"/>
      <c r="P2362" s="30"/>
      <c r="Q2362" s="30"/>
      <c r="R2362" s="30"/>
      <c r="S2362" s="30"/>
      <c r="T2362" s="30"/>
      <c r="U2362" s="30"/>
      <c r="V2362" s="30"/>
      <c r="W2362" s="30"/>
      <c r="X2362" s="32"/>
    </row>
    <row r="2363" spans="1:24" x14ac:dyDescent="0.2">
      <c r="A2363" s="34"/>
      <c r="B2363" s="34"/>
      <c r="C2363" s="34"/>
      <c r="D2363" s="30"/>
      <c r="E2363" s="30"/>
      <c r="F2363" s="30"/>
      <c r="G2363" s="30"/>
      <c r="H2363" s="30"/>
      <c r="I2363" s="30"/>
      <c r="J2363" s="30"/>
      <c r="K2363" s="30"/>
      <c r="L2363" s="30"/>
      <c r="M2363" s="30"/>
      <c r="N2363" s="30"/>
      <c r="O2363" s="30"/>
      <c r="P2363" s="30"/>
      <c r="Q2363" s="30"/>
      <c r="R2363" s="30"/>
      <c r="S2363" s="30"/>
      <c r="T2363" s="30"/>
      <c r="U2363" s="30"/>
      <c r="V2363" s="30"/>
      <c r="W2363" s="30"/>
      <c r="X2363" s="32"/>
    </row>
    <row r="2364" spans="1:24" x14ac:dyDescent="0.2">
      <c r="A2364" s="34"/>
      <c r="B2364" s="34"/>
      <c r="C2364" s="34"/>
      <c r="D2364" s="30"/>
      <c r="E2364" s="30"/>
      <c r="F2364" s="30"/>
      <c r="G2364" s="30"/>
      <c r="H2364" s="30"/>
      <c r="I2364" s="30"/>
      <c r="J2364" s="30"/>
      <c r="K2364" s="30"/>
      <c r="L2364" s="30"/>
      <c r="M2364" s="30"/>
      <c r="N2364" s="30"/>
      <c r="O2364" s="30"/>
      <c r="P2364" s="30"/>
      <c r="Q2364" s="30"/>
      <c r="R2364" s="30"/>
      <c r="S2364" s="30"/>
      <c r="T2364" s="30"/>
      <c r="U2364" s="30"/>
      <c r="V2364" s="30"/>
      <c r="W2364" s="30"/>
      <c r="X2364" s="32"/>
    </row>
    <row r="2365" spans="1:24" x14ac:dyDescent="0.2">
      <c r="A2365" s="34"/>
      <c r="B2365" s="34"/>
      <c r="C2365" s="34"/>
      <c r="D2365" s="30"/>
      <c r="E2365" s="30"/>
      <c r="F2365" s="30"/>
      <c r="G2365" s="30"/>
      <c r="H2365" s="30"/>
      <c r="I2365" s="30"/>
      <c r="J2365" s="30"/>
      <c r="K2365" s="30"/>
      <c r="L2365" s="30"/>
      <c r="M2365" s="30"/>
      <c r="N2365" s="30"/>
      <c r="O2365" s="30"/>
      <c r="P2365" s="30"/>
      <c r="Q2365" s="30"/>
      <c r="R2365" s="30"/>
      <c r="S2365" s="30"/>
      <c r="T2365" s="30"/>
      <c r="U2365" s="30"/>
      <c r="V2365" s="30"/>
      <c r="W2365" s="30"/>
      <c r="X2365" s="32"/>
    </row>
    <row r="2366" spans="1:24" x14ac:dyDescent="0.2">
      <c r="A2366" s="34"/>
      <c r="B2366" s="34"/>
      <c r="C2366" s="34"/>
      <c r="D2366" s="30"/>
      <c r="E2366" s="30"/>
      <c r="F2366" s="30"/>
      <c r="G2366" s="30"/>
      <c r="H2366" s="30"/>
      <c r="I2366" s="30"/>
      <c r="J2366" s="30"/>
      <c r="K2366" s="30"/>
      <c r="L2366" s="30"/>
      <c r="M2366" s="30"/>
      <c r="N2366" s="30"/>
      <c r="O2366" s="30"/>
      <c r="P2366" s="30"/>
      <c r="Q2366" s="30"/>
      <c r="R2366" s="30"/>
      <c r="S2366" s="30"/>
      <c r="T2366" s="30"/>
      <c r="U2366" s="30"/>
      <c r="V2366" s="30"/>
      <c r="W2366" s="30"/>
      <c r="X2366" s="32"/>
    </row>
    <row r="2367" spans="1:24" x14ac:dyDescent="0.2">
      <c r="A2367" s="34"/>
      <c r="B2367" s="34"/>
      <c r="C2367" s="34"/>
      <c r="D2367" s="30"/>
      <c r="E2367" s="30"/>
      <c r="F2367" s="30"/>
      <c r="G2367" s="30"/>
      <c r="H2367" s="30"/>
      <c r="I2367" s="30"/>
      <c r="J2367" s="30"/>
      <c r="K2367" s="30"/>
      <c r="L2367" s="30"/>
      <c r="M2367" s="30"/>
      <c r="N2367" s="30"/>
      <c r="O2367" s="30"/>
      <c r="P2367" s="30"/>
      <c r="Q2367" s="30"/>
      <c r="R2367" s="30"/>
      <c r="S2367" s="30"/>
      <c r="T2367" s="30"/>
      <c r="U2367" s="30"/>
      <c r="V2367" s="30"/>
      <c r="W2367" s="30"/>
      <c r="X2367" s="32"/>
    </row>
    <row r="2368" spans="1:24" x14ac:dyDescent="0.2">
      <c r="A2368" s="34"/>
      <c r="B2368" s="34"/>
      <c r="C2368" s="34"/>
      <c r="D2368" s="30"/>
      <c r="E2368" s="30"/>
      <c r="F2368" s="30"/>
      <c r="G2368" s="30"/>
      <c r="H2368" s="30"/>
      <c r="I2368" s="30"/>
      <c r="J2368" s="30"/>
      <c r="K2368" s="30"/>
      <c r="L2368" s="30"/>
      <c r="M2368" s="30"/>
      <c r="N2368" s="30"/>
      <c r="O2368" s="30"/>
      <c r="P2368" s="30"/>
      <c r="Q2368" s="30"/>
      <c r="R2368" s="30"/>
      <c r="S2368" s="30"/>
      <c r="T2368" s="30"/>
      <c r="U2368" s="30"/>
      <c r="V2368" s="30"/>
      <c r="W2368" s="30"/>
      <c r="X2368" s="32"/>
    </row>
    <row r="2369" spans="1:24" x14ac:dyDescent="0.2">
      <c r="A2369" s="34"/>
      <c r="B2369" s="34"/>
      <c r="C2369" s="34"/>
      <c r="D2369" s="30"/>
      <c r="E2369" s="30"/>
      <c r="F2369" s="30"/>
      <c r="G2369" s="30"/>
      <c r="H2369" s="30"/>
      <c r="I2369" s="30"/>
      <c r="J2369" s="30"/>
      <c r="K2369" s="30"/>
      <c r="L2369" s="30"/>
      <c r="M2369" s="30"/>
      <c r="N2369" s="30"/>
      <c r="O2369" s="30"/>
      <c r="P2369" s="30"/>
      <c r="Q2369" s="30"/>
      <c r="R2369" s="30"/>
      <c r="S2369" s="30"/>
      <c r="T2369" s="30"/>
      <c r="U2369" s="30"/>
      <c r="V2369" s="30"/>
      <c r="W2369" s="30"/>
      <c r="X2369" s="32"/>
    </row>
    <row r="2370" spans="1:24" x14ac:dyDescent="0.2">
      <c r="A2370" s="34"/>
      <c r="B2370" s="34"/>
      <c r="C2370" s="34"/>
      <c r="D2370" s="30"/>
      <c r="E2370" s="30"/>
      <c r="F2370" s="30"/>
      <c r="G2370" s="30"/>
      <c r="H2370" s="30"/>
      <c r="I2370" s="30"/>
      <c r="J2370" s="30"/>
      <c r="K2370" s="30"/>
      <c r="L2370" s="30"/>
      <c r="M2370" s="30"/>
      <c r="N2370" s="30"/>
      <c r="O2370" s="30"/>
      <c r="P2370" s="30"/>
      <c r="Q2370" s="30"/>
      <c r="R2370" s="30"/>
      <c r="S2370" s="30"/>
      <c r="T2370" s="30"/>
      <c r="U2370" s="30"/>
      <c r="V2370" s="30"/>
      <c r="W2370" s="30"/>
      <c r="X2370" s="32"/>
    </row>
    <row r="2371" spans="1:24" x14ac:dyDescent="0.2">
      <c r="A2371" s="34"/>
      <c r="B2371" s="34"/>
      <c r="C2371" s="34"/>
      <c r="D2371" s="30"/>
      <c r="E2371" s="30"/>
      <c r="F2371" s="30"/>
      <c r="G2371" s="30"/>
      <c r="H2371" s="30"/>
      <c r="I2371" s="30"/>
      <c r="J2371" s="30"/>
      <c r="K2371" s="30"/>
      <c r="L2371" s="30"/>
      <c r="M2371" s="30"/>
      <c r="N2371" s="30"/>
      <c r="O2371" s="30"/>
      <c r="P2371" s="30"/>
      <c r="Q2371" s="30"/>
      <c r="R2371" s="30"/>
      <c r="S2371" s="30"/>
      <c r="T2371" s="30"/>
      <c r="U2371" s="30"/>
      <c r="V2371" s="30"/>
      <c r="W2371" s="30"/>
      <c r="X2371" s="32"/>
    </row>
    <row r="2372" spans="1:24" x14ac:dyDescent="0.2">
      <c r="A2372" s="34"/>
      <c r="B2372" s="34"/>
      <c r="C2372" s="34"/>
      <c r="D2372" s="30"/>
      <c r="E2372" s="30"/>
      <c r="F2372" s="30"/>
      <c r="G2372" s="30"/>
      <c r="H2372" s="30"/>
      <c r="I2372" s="30"/>
      <c r="J2372" s="30"/>
      <c r="K2372" s="30"/>
      <c r="L2372" s="30"/>
      <c r="M2372" s="30"/>
      <c r="N2372" s="30"/>
      <c r="O2372" s="30"/>
      <c r="P2372" s="30"/>
      <c r="Q2372" s="30"/>
      <c r="R2372" s="30"/>
      <c r="S2372" s="30"/>
      <c r="T2372" s="30"/>
      <c r="U2372" s="30"/>
      <c r="V2372" s="30"/>
      <c r="W2372" s="30"/>
      <c r="X2372" s="32"/>
    </row>
    <row r="2373" spans="1:24" x14ac:dyDescent="0.2">
      <c r="A2373" s="34"/>
      <c r="B2373" s="34"/>
      <c r="C2373" s="34"/>
      <c r="D2373" s="30"/>
      <c r="E2373" s="30"/>
      <c r="F2373" s="30"/>
      <c r="G2373" s="30"/>
      <c r="H2373" s="30"/>
      <c r="I2373" s="30"/>
      <c r="J2373" s="30"/>
      <c r="K2373" s="30"/>
      <c r="L2373" s="30"/>
      <c r="M2373" s="30"/>
      <c r="N2373" s="30"/>
      <c r="O2373" s="30"/>
      <c r="P2373" s="30"/>
      <c r="Q2373" s="30"/>
      <c r="R2373" s="30"/>
      <c r="S2373" s="30"/>
      <c r="T2373" s="30"/>
      <c r="U2373" s="30"/>
      <c r="V2373" s="30"/>
      <c r="W2373" s="30"/>
      <c r="X2373" s="32"/>
    </row>
    <row r="2374" spans="1:24" x14ac:dyDescent="0.2">
      <c r="A2374" s="34"/>
      <c r="B2374" s="34"/>
      <c r="C2374" s="34"/>
      <c r="D2374" s="30"/>
      <c r="E2374" s="30"/>
      <c r="F2374" s="30"/>
      <c r="G2374" s="30"/>
      <c r="H2374" s="30"/>
      <c r="I2374" s="30"/>
      <c r="J2374" s="30"/>
      <c r="K2374" s="30"/>
      <c r="L2374" s="30"/>
      <c r="M2374" s="30"/>
      <c r="N2374" s="30"/>
      <c r="O2374" s="30"/>
      <c r="P2374" s="30"/>
      <c r="Q2374" s="30"/>
      <c r="R2374" s="30"/>
      <c r="S2374" s="30"/>
      <c r="T2374" s="30"/>
      <c r="U2374" s="30"/>
      <c r="V2374" s="30"/>
      <c r="W2374" s="30"/>
      <c r="X2374" s="32"/>
    </row>
    <row r="2375" spans="1:24" x14ac:dyDescent="0.2">
      <c r="A2375" s="34"/>
      <c r="B2375" s="34"/>
      <c r="C2375" s="34"/>
      <c r="D2375" s="30"/>
      <c r="E2375" s="30"/>
      <c r="F2375" s="30"/>
      <c r="G2375" s="30"/>
      <c r="H2375" s="30"/>
      <c r="I2375" s="30"/>
      <c r="J2375" s="30"/>
      <c r="K2375" s="30"/>
      <c r="L2375" s="30"/>
      <c r="M2375" s="30"/>
      <c r="N2375" s="30"/>
      <c r="O2375" s="30"/>
      <c r="P2375" s="30"/>
      <c r="Q2375" s="30"/>
      <c r="R2375" s="30"/>
      <c r="S2375" s="30"/>
      <c r="T2375" s="30"/>
      <c r="U2375" s="30"/>
      <c r="V2375" s="30"/>
      <c r="W2375" s="30"/>
      <c r="X2375" s="32"/>
    </row>
    <row r="2376" spans="1:24" x14ac:dyDescent="0.2">
      <c r="A2376" s="34"/>
      <c r="B2376" s="34"/>
      <c r="C2376" s="34"/>
      <c r="D2376" s="30"/>
      <c r="E2376" s="30"/>
      <c r="F2376" s="30"/>
      <c r="G2376" s="30"/>
      <c r="H2376" s="30"/>
      <c r="I2376" s="30"/>
      <c r="J2376" s="30"/>
      <c r="K2376" s="30"/>
      <c r="L2376" s="30"/>
      <c r="M2376" s="30"/>
      <c r="N2376" s="30"/>
      <c r="O2376" s="30"/>
      <c r="P2376" s="30"/>
      <c r="Q2376" s="30"/>
      <c r="R2376" s="30"/>
      <c r="S2376" s="30"/>
      <c r="T2376" s="30"/>
      <c r="U2376" s="30"/>
      <c r="V2376" s="30"/>
      <c r="W2376" s="30"/>
      <c r="X2376" s="32"/>
    </row>
    <row r="2377" spans="1:24" x14ac:dyDescent="0.2">
      <c r="A2377" s="34"/>
      <c r="B2377" s="34"/>
      <c r="C2377" s="34"/>
      <c r="D2377" s="30"/>
      <c r="E2377" s="30"/>
      <c r="F2377" s="30"/>
      <c r="G2377" s="30"/>
      <c r="H2377" s="30"/>
      <c r="I2377" s="30"/>
      <c r="J2377" s="30"/>
      <c r="K2377" s="30"/>
      <c r="L2377" s="30"/>
      <c r="M2377" s="30"/>
      <c r="N2377" s="30"/>
      <c r="O2377" s="30"/>
      <c r="P2377" s="30"/>
      <c r="Q2377" s="30"/>
      <c r="R2377" s="30"/>
      <c r="S2377" s="30"/>
      <c r="T2377" s="30"/>
      <c r="U2377" s="30"/>
      <c r="V2377" s="30"/>
      <c r="W2377" s="30"/>
      <c r="X2377" s="32"/>
    </row>
    <row r="2378" spans="1:24" x14ac:dyDescent="0.2">
      <c r="A2378" s="34"/>
      <c r="B2378" s="34"/>
      <c r="C2378" s="34"/>
      <c r="D2378" s="30"/>
      <c r="E2378" s="30"/>
      <c r="F2378" s="30"/>
      <c r="G2378" s="30"/>
      <c r="H2378" s="30"/>
      <c r="I2378" s="30"/>
      <c r="J2378" s="30"/>
      <c r="K2378" s="30"/>
      <c r="L2378" s="30"/>
      <c r="M2378" s="30"/>
      <c r="N2378" s="30"/>
      <c r="O2378" s="30"/>
      <c r="P2378" s="30"/>
      <c r="Q2378" s="30"/>
      <c r="R2378" s="30"/>
      <c r="S2378" s="30"/>
      <c r="T2378" s="30"/>
      <c r="U2378" s="30"/>
      <c r="V2378" s="30"/>
      <c r="W2378" s="30"/>
      <c r="X2378" s="32"/>
    </row>
    <row r="2379" spans="1:24" x14ac:dyDescent="0.2">
      <c r="A2379" s="34"/>
      <c r="B2379" s="34"/>
      <c r="C2379" s="34"/>
      <c r="D2379" s="30"/>
      <c r="E2379" s="30"/>
      <c r="F2379" s="30"/>
      <c r="G2379" s="30"/>
      <c r="H2379" s="30"/>
      <c r="I2379" s="30"/>
      <c r="J2379" s="30"/>
      <c r="K2379" s="30"/>
      <c r="L2379" s="30"/>
      <c r="M2379" s="30"/>
      <c r="N2379" s="30"/>
      <c r="O2379" s="30"/>
      <c r="P2379" s="30"/>
      <c r="Q2379" s="30"/>
      <c r="R2379" s="30"/>
      <c r="S2379" s="30"/>
      <c r="T2379" s="30"/>
      <c r="U2379" s="30"/>
      <c r="V2379" s="30"/>
      <c r="W2379" s="30"/>
      <c r="X2379" s="32"/>
    </row>
    <row r="2380" spans="1:24" x14ac:dyDescent="0.2">
      <c r="A2380" s="34"/>
      <c r="B2380" s="34"/>
      <c r="C2380" s="34"/>
      <c r="D2380" s="30"/>
      <c r="E2380" s="30"/>
      <c r="F2380" s="30"/>
      <c r="G2380" s="30"/>
      <c r="H2380" s="30"/>
      <c r="I2380" s="30"/>
      <c r="J2380" s="30"/>
      <c r="K2380" s="30"/>
      <c r="L2380" s="30"/>
      <c r="M2380" s="30"/>
      <c r="N2380" s="30"/>
      <c r="O2380" s="30"/>
      <c r="P2380" s="30"/>
      <c r="Q2380" s="30"/>
      <c r="R2380" s="30"/>
      <c r="S2380" s="30"/>
      <c r="T2380" s="30"/>
      <c r="U2380" s="30"/>
      <c r="V2380" s="30"/>
      <c r="W2380" s="30"/>
      <c r="X2380" s="32"/>
    </row>
    <row r="2381" spans="1:24" x14ac:dyDescent="0.2">
      <c r="A2381" s="34"/>
      <c r="B2381" s="34"/>
      <c r="C2381" s="34"/>
      <c r="D2381" s="30"/>
      <c r="E2381" s="30"/>
      <c r="F2381" s="30"/>
      <c r="G2381" s="30"/>
      <c r="H2381" s="30"/>
      <c r="I2381" s="30"/>
      <c r="J2381" s="30"/>
      <c r="K2381" s="30"/>
      <c r="L2381" s="30"/>
      <c r="M2381" s="30"/>
      <c r="N2381" s="30"/>
      <c r="O2381" s="30"/>
      <c r="P2381" s="30"/>
      <c r="Q2381" s="30"/>
      <c r="R2381" s="30"/>
      <c r="S2381" s="30"/>
      <c r="T2381" s="30"/>
      <c r="U2381" s="30"/>
      <c r="V2381" s="30"/>
      <c r="W2381" s="30"/>
      <c r="X2381" s="32"/>
    </row>
    <row r="2382" spans="1:24" x14ac:dyDescent="0.2">
      <c r="A2382" s="34"/>
      <c r="B2382" s="34"/>
      <c r="C2382" s="34"/>
      <c r="D2382" s="30"/>
      <c r="E2382" s="30"/>
      <c r="F2382" s="30"/>
      <c r="G2382" s="30"/>
      <c r="H2382" s="30"/>
      <c r="I2382" s="30"/>
      <c r="J2382" s="30"/>
      <c r="K2382" s="30"/>
      <c r="L2382" s="30"/>
      <c r="M2382" s="30"/>
      <c r="N2382" s="30"/>
      <c r="O2382" s="30"/>
      <c r="P2382" s="30"/>
      <c r="Q2382" s="30"/>
      <c r="R2382" s="30"/>
      <c r="S2382" s="30"/>
      <c r="T2382" s="30"/>
      <c r="U2382" s="30"/>
      <c r="V2382" s="30"/>
      <c r="W2382" s="30"/>
      <c r="X2382" s="32"/>
    </row>
    <row r="2383" spans="1:24" x14ac:dyDescent="0.2">
      <c r="A2383" s="34"/>
      <c r="B2383" s="34"/>
      <c r="C2383" s="34"/>
      <c r="D2383" s="30"/>
      <c r="E2383" s="30"/>
      <c r="F2383" s="30"/>
      <c r="G2383" s="30"/>
      <c r="H2383" s="30"/>
      <c r="I2383" s="30"/>
      <c r="J2383" s="30"/>
      <c r="K2383" s="30"/>
      <c r="L2383" s="30"/>
      <c r="M2383" s="30"/>
      <c r="N2383" s="30"/>
      <c r="O2383" s="30"/>
      <c r="P2383" s="30"/>
      <c r="Q2383" s="30"/>
      <c r="R2383" s="30"/>
      <c r="S2383" s="30"/>
      <c r="T2383" s="30"/>
      <c r="U2383" s="30"/>
      <c r="V2383" s="30"/>
      <c r="W2383" s="30"/>
      <c r="X2383" s="32"/>
    </row>
    <row r="2384" spans="1:24" x14ac:dyDescent="0.2">
      <c r="A2384" s="34"/>
      <c r="B2384" s="34"/>
      <c r="C2384" s="34"/>
      <c r="D2384" s="30"/>
      <c r="E2384" s="30"/>
      <c r="F2384" s="30"/>
      <c r="G2384" s="30"/>
      <c r="H2384" s="30"/>
      <c r="I2384" s="30"/>
      <c r="J2384" s="30"/>
      <c r="K2384" s="30"/>
      <c r="L2384" s="30"/>
      <c r="M2384" s="30"/>
      <c r="N2384" s="30"/>
      <c r="O2384" s="30"/>
      <c r="P2384" s="30"/>
      <c r="Q2384" s="30"/>
      <c r="R2384" s="30"/>
      <c r="S2384" s="30"/>
      <c r="T2384" s="30"/>
      <c r="U2384" s="30"/>
      <c r="V2384" s="30"/>
      <c r="W2384" s="30"/>
      <c r="X2384" s="32"/>
    </row>
    <row r="2385" spans="1:24" x14ac:dyDescent="0.2">
      <c r="A2385" s="34"/>
      <c r="B2385" s="34"/>
      <c r="C2385" s="34"/>
      <c r="D2385" s="30"/>
      <c r="E2385" s="30"/>
      <c r="F2385" s="30"/>
      <c r="G2385" s="30"/>
      <c r="H2385" s="30"/>
      <c r="I2385" s="30"/>
      <c r="J2385" s="30"/>
      <c r="K2385" s="30"/>
      <c r="L2385" s="30"/>
      <c r="M2385" s="30"/>
      <c r="N2385" s="30"/>
      <c r="O2385" s="30"/>
      <c r="P2385" s="30"/>
      <c r="Q2385" s="30"/>
      <c r="R2385" s="30"/>
      <c r="S2385" s="30"/>
      <c r="T2385" s="30"/>
      <c r="U2385" s="30"/>
      <c r="V2385" s="30"/>
      <c r="W2385" s="30"/>
      <c r="X2385" s="32"/>
    </row>
    <row r="2386" spans="1:24" x14ac:dyDescent="0.2">
      <c r="A2386" s="34"/>
      <c r="B2386" s="34"/>
      <c r="C2386" s="34"/>
      <c r="D2386" s="30"/>
      <c r="E2386" s="30"/>
      <c r="F2386" s="30"/>
      <c r="G2386" s="30"/>
      <c r="H2386" s="30"/>
      <c r="I2386" s="30"/>
      <c r="J2386" s="30"/>
      <c r="K2386" s="30"/>
      <c r="L2386" s="30"/>
      <c r="M2386" s="30"/>
      <c r="N2386" s="30"/>
      <c r="O2386" s="30"/>
      <c r="P2386" s="30"/>
      <c r="Q2386" s="30"/>
      <c r="R2386" s="30"/>
      <c r="S2386" s="30"/>
      <c r="T2386" s="30"/>
      <c r="U2386" s="30"/>
      <c r="V2386" s="30"/>
      <c r="W2386" s="30"/>
      <c r="X2386" s="32"/>
    </row>
    <row r="2387" spans="1:24" x14ac:dyDescent="0.2">
      <c r="A2387" s="34"/>
      <c r="B2387" s="34"/>
      <c r="C2387" s="34"/>
      <c r="D2387" s="30"/>
      <c r="E2387" s="30"/>
      <c r="F2387" s="30"/>
      <c r="G2387" s="30"/>
      <c r="H2387" s="30"/>
      <c r="I2387" s="30"/>
      <c r="J2387" s="30"/>
      <c r="K2387" s="30"/>
      <c r="L2387" s="30"/>
      <c r="M2387" s="30"/>
      <c r="N2387" s="30"/>
      <c r="O2387" s="30"/>
      <c r="P2387" s="30"/>
      <c r="Q2387" s="30"/>
      <c r="R2387" s="30"/>
      <c r="S2387" s="30"/>
      <c r="T2387" s="30"/>
      <c r="U2387" s="30"/>
      <c r="V2387" s="30"/>
      <c r="W2387" s="30"/>
      <c r="X2387" s="32"/>
    </row>
    <row r="2388" spans="1:24" x14ac:dyDescent="0.2">
      <c r="A2388" s="34"/>
      <c r="B2388" s="34"/>
      <c r="C2388" s="34"/>
      <c r="D2388" s="30"/>
      <c r="E2388" s="30"/>
      <c r="F2388" s="30"/>
      <c r="G2388" s="30"/>
      <c r="H2388" s="30"/>
      <c r="I2388" s="30"/>
      <c r="J2388" s="30"/>
      <c r="K2388" s="30"/>
      <c r="L2388" s="30"/>
      <c r="M2388" s="30"/>
      <c r="N2388" s="30"/>
      <c r="O2388" s="30"/>
      <c r="P2388" s="30"/>
      <c r="Q2388" s="30"/>
      <c r="R2388" s="30"/>
      <c r="S2388" s="30"/>
      <c r="T2388" s="30"/>
      <c r="U2388" s="30"/>
      <c r="V2388" s="30"/>
      <c r="W2388" s="30"/>
      <c r="X2388" s="32"/>
    </row>
    <row r="2389" spans="1:24" x14ac:dyDescent="0.2">
      <c r="A2389" s="34"/>
      <c r="B2389" s="34"/>
      <c r="C2389" s="34"/>
      <c r="D2389" s="30"/>
      <c r="E2389" s="30"/>
      <c r="F2389" s="30"/>
      <c r="G2389" s="30"/>
      <c r="H2389" s="30"/>
      <c r="I2389" s="30"/>
      <c r="J2389" s="30"/>
      <c r="K2389" s="30"/>
      <c r="L2389" s="30"/>
      <c r="M2389" s="30"/>
      <c r="N2389" s="30"/>
      <c r="O2389" s="30"/>
      <c r="P2389" s="30"/>
      <c r="Q2389" s="30"/>
      <c r="R2389" s="30"/>
      <c r="S2389" s="30"/>
      <c r="T2389" s="30"/>
      <c r="U2389" s="30"/>
      <c r="V2389" s="30"/>
      <c r="W2389" s="30"/>
      <c r="X2389" s="32"/>
    </row>
    <row r="2390" spans="1:24" x14ac:dyDescent="0.2">
      <c r="A2390" s="34"/>
      <c r="B2390" s="34"/>
      <c r="C2390" s="34"/>
      <c r="D2390" s="30"/>
      <c r="E2390" s="30"/>
      <c r="F2390" s="30"/>
      <c r="G2390" s="30"/>
      <c r="H2390" s="30"/>
      <c r="I2390" s="30"/>
      <c r="J2390" s="30"/>
      <c r="K2390" s="30"/>
      <c r="L2390" s="30"/>
      <c r="M2390" s="30"/>
      <c r="N2390" s="30"/>
      <c r="O2390" s="30"/>
      <c r="P2390" s="30"/>
      <c r="Q2390" s="30"/>
      <c r="R2390" s="30"/>
      <c r="S2390" s="30"/>
      <c r="T2390" s="30"/>
      <c r="U2390" s="30"/>
      <c r="V2390" s="30"/>
      <c r="W2390" s="30"/>
      <c r="X2390" s="32"/>
    </row>
    <row r="2391" spans="1:24" x14ac:dyDescent="0.2">
      <c r="A2391" s="34"/>
      <c r="B2391" s="34"/>
      <c r="C2391" s="34"/>
      <c r="D2391" s="30"/>
      <c r="E2391" s="30"/>
      <c r="F2391" s="30"/>
      <c r="G2391" s="30"/>
      <c r="H2391" s="30"/>
      <c r="I2391" s="30"/>
      <c r="J2391" s="30"/>
      <c r="K2391" s="30"/>
      <c r="L2391" s="30"/>
      <c r="M2391" s="30"/>
      <c r="N2391" s="30"/>
      <c r="O2391" s="30"/>
      <c r="P2391" s="30"/>
      <c r="Q2391" s="30"/>
      <c r="R2391" s="30"/>
      <c r="S2391" s="30"/>
      <c r="T2391" s="30"/>
      <c r="U2391" s="30"/>
      <c r="V2391" s="30"/>
      <c r="W2391" s="30"/>
      <c r="X2391" s="32"/>
    </row>
    <row r="2392" spans="1:24" x14ac:dyDescent="0.2">
      <c r="A2392" s="34"/>
      <c r="B2392" s="34"/>
      <c r="C2392" s="34"/>
      <c r="D2392" s="30"/>
      <c r="E2392" s="30"/>
      <c r="F2392" s="30"/>
      <c r="G2392" s="30"/>
      <c r="H2392" s="30"/>
      <c r="I2392" s="30"/>
      <c r="J2392" s="30"/>
      <c r="K2392" s="30"/>
      <c r="L2392" s="30"/>
      <c r="M2392" s="30"/>
      <c r="N2392" s="30"/>
      <c r="O2392" s="30"/>
      <c r="P2392" s="30"/>
      <c r="Q2392" s="30"/>
      <c r="R2392" s="30"/>
      <c r="S2392" s="30"/>
      <c r="T2392" s="30"/>
      <c r="U2392" s="30"/>
      <c r="V2392" s="30"/>
      <c r="W2392" s="30"/>
      <c r="X2392" s="32"/>
    </row>
    <row r="2393" spans="1:24" x14ac:dyDescent="0.2">
      <c r="A2393" s="34"/>
      <c r="B2393" s="34"/>
      <c r="C2393" s="34"/>
      <c r="D2393" s="30"/>
      <c r="E2393" s="30"/>
      <c r="F2393" s="30"/>
      <c r="G2393" s="30"/>
      <c r="H2393" s="30"/>
      <c r="I2393" s="30"/>
      <c r="J2393" s="30"/>
      <c r="K2393" s="30"/>
      <c r="L2393" s="30"/>
      <c r="M2393" s="30"/>
      <c r="N2393" s="30"/>
      <c r="O2393" s="30"/>
      <c r="P2393" s="30"/>
      <c r="Q2393" s="30"/>
      <c r="R2393" s="30"/>
      <c r="S2393" s="30"/>
      <c r="T2393" s="30"/>
      <c r="U2393" s="30"/>
      <c r="V2393" s="30"/>
      <c r="W2393" s="30"/>
      <c r="X2393" s="32"/>
    </row>
    <row r="2394" spans="1:24" x14ac:dyDescent="0.2">
      <c r="A2394" s="34"/>
      <c r="B2394" s="34"/>
      <c r="C2394" s="34"/>
      <c r="D2394" s="30"/>
      <c r="E2394" s="30"/>
      <c r="F2394" s="30"/>
      <c r="G2394" s="30"/>
      <c r="H2394" s="30"/>
      <c r="I2394" s="30"/>
      <c r="J2394" s="30"/>
      <c r="K2394" s="30"/>
      <c r="L2394" s="30"/>
      <c r="M2394" s="30"/>
      <c r="N2394" s="30"/>
      <c r="O2394" s="30"/>
      <c r="P2394" s="30"/>
      <c r="Q2394" s="30"/>
      <c r="R2394" s="30"/>
      <c r="S2394" s="30"/>
      <c r="T2394" s="30"/>
      <c r="U2394" s="30"/>
      <c r="V2394" s="30"/>
      <c r="W2394" s="30"/>
      <c r="X2394" s="32"/>
    </row>
    <row r="2395" spans="1:24" x14ac:dyDescent="0.2">
      <c r="A2395" s="34"/>
      <c r="B2395" s="34"/>
      <c r="C2395" s="34"/>
      <c r="D2395" s="30"/>
      <c r="E2395" s="30"/>
      <c r="F2395" s="30"/>
      <c r="G2395" s="30"/>
      <c r="H2395" s="30"/>
      <c r="I2395" s="30"/>
      <c r="J2395" s="30"/>
      <c r="K2395" s="30"/>
      <c r="L2395" s="30"/>
      <c r="M2395" s="30"/>
      <c r="N2395" s="30"/>
      <c r="O2395" s="30"/>
      <c r="P2395" s="30"/>
      <c r="Q2395" s="30"/>
      <c r="R2395" s="30"/>
      <c r="S2395" s="30"/>
      <c r="T2395" s="30"/>
      <c r="U2395" s="30"/>
      <c r="V2395" s="30"/>
      <c r="W2395" s="30"/>
      <c r="X2395" s="32"/>
    </row>
    <row r="2396" spans="1:24" x14ac:dyDescent="0.2">
      <c r="A2396" s="34"/>
      <c r="B2396" s="34"/>
      <c r="C2396" s="34"/>
      <c r="D2396" s="30"/>
      <c r="E2396" s="30"/>
      <c r="F2396" s="30"/>
      <c r="G2396" s="30"/>
      <c r="H2396" s="30"/>
      <c r="I2396" s="30"/>
      <c r="J2396" s="30"/>
      <c r="K2396" s="30"/>
      <c r="L2396" s="30"/>
      <c r="M2396" s="30"/>
      <c r="N2396" s="30"/>
      <c r="O2396" s="30"/>
      <c r="P2396" s="30"/>
      <c r="Q2396" s="30"/>
      <c r="R2396" s="30"/>
      <c r="S2396" s="30"/>
      <c r="T2396" s="30"/>
      <c r="U2396" s="30"/>
      <c r="V2396" s="30"/>
      <c r="W2396" s="30"/>
      <c r="X2396" s="32"/>
    </row>
    <row r="2397" spans="1:24" x14ac:dyDescent="0.2">
      <c r="A2397" s="34"/>
      <c r="B2397" s="34"/>
      <c r="C2397" s="34"/>
      <c r="D2397" s="30"/>
      <c r="E2397" s="30"/>
      <c r="F2397" s="30"/>
      <c r="G2397" s="30"/>
      <c r="H2397" s="30"/>
      <c r="I2397" s="30"/>
      <c r="J2397" s="30"/>
      <c r="K2397" s="30"/>
      <c r="L2397" s="30"/>
      <c r="M2397" s="30"/>
      <c r="N2397" s="30"/>
      <c r="O2397" s="30"/>
      <c r="P2397" s="30"/>
      <c r="Q2397" s="30"/>
      <c r="R2397" s="30"/>
      <c r="S2397" s="30"/>
      <c r="T2397" s="30"/>
      <c r="U2397" s="30"/>
      <c r="V2397" s="30"/>
      <c r="W2397" s="30"/>
      <c r="X2397" s="32"/>
    </row>
    <row r="2398" spans="1:24" x14ac:dyDescent="0.2">
      <c r="A2398" s="34"/>
      <c r="B2398" s="34"/>
      <c r="C2398" s="34"/>
      <c r="D2398" s="30"/>
      <c r="E2398" s="30"/>
      <c r="F2398" s="30"/>
      <c r="G2398" s="30"/>
      <c r="H2398" s="30"/>
      <c r="I2398" s="30"/>
      <c r="J2398" s="30"/>
      <c r="K2398" s="30"/>
      <c r="L2398" s="30"/>
      <c r="M2398" s="30"/>
      <c r="N2398" s="30"/>
      <c r="O2398" s="30"/>
      <c r="P2398" s="30"/>
      <c r="Q2398" s="30"/>
      <c r="R2398" s="30"/>
      <c r="S2398" s="30"/>
      <c r="T2398" s="30"/>
      <c r="U2398" s="30"/>
      <c r="V2398" s="30"/>
      <c r="W2398" s="30"/>
      <c r="X2398" s="32"/>
    </row>
    <row r="2399" spans="1:24" x14ac:dyDescent="0.2">
      <c r="A2399" s="34"/>
      <c r="B2399" s="34"/>
      <c r="C2399" s="34"/>
      <c r="D2399" s="30"/>
      <c r="E2399" s="30"/>
      <c r="F2399" s="30"/>
      <c r="G2399" s="30"/>
      <c r="H2399" s="30"/>
      <c r="I2399" s="30"/>
      <c r="J2399" s="30"/>
      <c r="K2399" s="30"/>
      <c r="L2399" s="30"/>
      <c r="M2399" s="30"/>
      <c r="N2399" s="30"/>
      <c r="O2399" s="30"/>
      <c r="P2399" s="30"/>
      <c r="Q2399" s="30"/>
      <c r="R2399" s="30"/>
      <c r="S2399" s="30"/>
      <c r="T2399" s="30"/>
      <c r="U2399" s="30"/>
      <c r="V2399" s="30"/>
      <c r="W2399" s="30"/>
      <c r="X2399" s="32"/>
    </row>
    <row r="2400" spans="1:24" x14ac:dyDescent="0.2">
      <c r="A2400" s="34"/>
      <c r="B2400" s="34"/>
      <c r="C2400" s="34"/>
      <c r="D2400" s="30"/>
      <c r="E2400" s="30"/>
      <c r="F2400" s="30"/>
      <c r="G2400" s="30"/>
      <c r="H2400" s="30"/>
      <c r="I2400" s="30"/>
      <c r="J2400" s="30"/>
      <c r="K2400" s="30"/>
      <c r="L2400" s="30"/>
      <c r="M2400" s="30"/>
      <c r="N2400" s="30"/>
      <c r="O2400" s="30"/>
      <c r="P2400" s="30"/>
      <c r="Q2400" s="30"/>
      <c r="R2400" s="30"/>
      <c r="S2400" s="30"/>
      <c r="T2400" s="30"/>
      <c r="U2400" s="30"/>
      <c r="V2400" s="30"/>
      <c r="W2400" s="30"/>
      <c r="X2400" s="32"/>
    </row>
    <row r="2401" spans="1:24" x14ac:dyDescent="0.2">
      <c r="A2401" s="34"/>
      <c r="B2401" s="34"/>
      <c r="C2401" s="34"/>
      <c r="D2401" s="30"/>
      <c r="E2401" s="30"/>
      <c r="F2401" s="30"/>
      <c r="G2401" s="30"/>
      <c r="H2401" s="30"/>
      <c r="I2401" s="30"/>
      <c r="J2401" s="30"/>
      <c r="K2401" s="30"/>
      <c r="L2401" s="30"/>
      <c r="M2401" s="30"/>
      <c r="N2401" s="30"/>
      <c r="O2401" s="30"/>
      <c r="P2401" s="30"/>
      <c r="Q2401" s="30"/>
      <c r="R2401" s="30"/>
      <c r="S2401" s="30"/>
      <c r="T2401" s="30"/>
      <c r="U2401" s="30"/>
      <c r="V2401" s="30"/>
      <c r="W2401" s="30"/>
      <c r="X2401" s="32"/>
    </row>
    <row r="2402" spans="1:24" x14ac:dyDescent="0.2">
      <c r="A2402" s="34"/>
      <c r="B2402" s="34"/>
      <c r="C2402" s="34"/>
      <c r="D2402" s="30"/>
      <c r="E2402" s="30"/>
      <c r="F2402" s="30"/>
      <c r="G2402" s="30"/>
      <c r="H2402" s="30"/>
      <c r="I2402" s="30"/>
      <c r="J2402" s="30"/>
      <c r="K2402" s="30"/>
      <c r="L2402" s="30"/>
      <c r="M2402" s="30"/>
      <c r="N2402" s="30"/>
      <c r="O2402" s="30"/>
      <c r="P2402" s="30"/>
      <c r="Q2402" s="30"/>
      <c r="R2402" s="30"/>
      <c r="S2402" s="30"/>
      <c r="T2402" s="30"/>
      <c r="U2402" s="30"/>
      <c r="V2402" s="30"/>
      <c r="W2402" s="30"/>
      <c r="X2402" s="32"/>
    </row>
    <row r="2403" spans="1:24" x14ac:dyDescent="0.2">
      <c r="A2403" s="34"/>
      <c r="B2403" s="34"/>
      <c r="C2403" s="34"/>
      <c r="D2403" s="30"/>
      <c r="E2403" s="30"/>
      <c r="F2403" s="30"/>
      <c r="G2403" s="30"/>
      <c r="H2403" s="30"/>
      <c r="I2403" s="30"/>
      <c r="J2403" s="30"/>
      <c r="K2403" s="30"/>
      <c r="L2403" s="30"/>
      <c r="M2403" s="30"/>
      <c r="N2403" s="30"/>
      <c r="O2403" s="30"/>
      <c r="P2403" s="30"/>
      <c r="Q2403" s="30"/>
      <c r="R2403" s="30"/>
      <c r="S2403" s="30"/>
      <c r="T2403" s="30"/>
      <c r="U2403" s="30"/>
      <c r="V2403" s="30"/>
      <c r="W2403" s="30"/>
      <c r="X2403" s="32"/>
    </row>
    <row r="2404" spans="1:24" x14ac:dyDescent="0.2">
      <c r="A2404" s="34"/>
      <c r="B2404" s="34"/>
      <c r="C2404" s="34"/>
      <c r="D2404" s="30"/>
      <c r="E2404" s="30"/>
      <c r="F2404" s="30"/>
      <c r="G2404" s="30"/>
      <c r="H2404" s="30"/>
      <c r="I2404" s="30"/>
      <c r="J2404" s="30"/>
      <c r="K2404" s="30"/>
      <c r="L2404" s="30"/>
      <c r="M2404" s="30"/>
      <c r="N2404" s="30"/>
      <c r="O2404" s="30"/>
      <c r="P2404" s="30"/>
      <c r="Q2404" s="30"/>
      <c r="R2404" s="30"/>
      <c r="S2404" s="30"/>
      <c r="T2404" s="30"/>
      <c r="U2404" s="30"/>
      <c r="V2404" s="30"/>
      <c r="W2404" s="30"/>
      <c r="X2404" s="32"/>
    </row>
    <row r="2405" spans="1:24" x14ac:dyDescent="0.2">
      <c r="A2405" s="34"/>
      <c r="B2405" s="34"/>
      <c r="C2405" s="34"/>
      <c r="D2405" s="30"/>
      <c r="E2405" s="30"/>
      <c r="F2405" s="30"/>
      <c r="G2405" s="30"/>
      <c r="H2405" s="30"/>
      <c r="I2405" s="30"/>
      <c r="J2405" s="30"/>
      <c r="K2405" s="30"/>
      <c r="L2405" s="30"/>
      <c r="M2405" s="30"/>
      <c r="N2405" s="30"/>
      <c r="O2405" s="30"/>
      <c r="P2405" s="30"/>
      <c r="Q2405" s="30"/>
      <c r="R2405" s="30"/>
      <c r="S2405" s="30"/>
      <c r="T2405" s="30"/>
      <c r="U2405" s="30"/>
      <c r="V2405" s="30"/>
      <c r="W2405" s="30"/>
      <c r="X2405" s="32"/>
    </row>
    <row r="2406" spans="1:24" x14ac:dyDescent="0.2">
      <c r="A2406" s="34"/>
      <c r="B2406" s="34"/>
      <c r="C2406" s="34"/>
      <c r="D2406" s="30"/>
      <c r="E2406" s="30"/>
      <c r="F2406" s="30"/>
      <c r="G2406" s="30"/>
      <c r="H2406" s="30"/>
      <c r="I2406" s="30"/>
      <c r="J2406" s="30"/>
      <c r="K2406" s="30"/>
      <c r="L2406" s="30"/>
      <c r="M2406" s="30"/>
      <c r="N2406" s="30"/>
      <c r="O2406" s="30"/>
      <c r="P2406" s="30"/>
      <c r="Q2406" s="30"/>
      <c r="R2406" s="30"/>
      <c r="S2406" s="30"/>
      <c r="T2406" s="30"/>
      <c r="U2406" s="30"/>
      <c r="V2406" s="30"/>
      <c r="W2406" s="30"/>
      <c r="X2406" s="32"/>
    </row>
    <row r="2407" spans="1:24" x14ac:dyDescent="0.2">
      <c r="A2407" s="34"/>
      <c r="B2407" s="34"/>
      <c r="C2407" s="34"/>
      <c r="D2407" s="30"/>
      <c r="E2407" s="30"/>
      <c r="F2407" s="30"/>
      <c r="G2407" s="30"/>
      <c r="H2407" s="30"/>
      <c r="I2407" s="30"/>
      <c r="J2407" s="30"/>
      <c r="K2407" s="30"/>
      <c r="L2407" s="30"/>
      <c r="M2407" s="30"/>
      <c r="N2407" s="30"/>
      <c r="O2407" s="30"/>
      <c r="P2407" s="30"/>
      <c r="Q2407" s="30"/>
      <c r="R2407" s="30"/>
      <c r="S2407" s="30"/>
      <c r="T2407" s="30"/>
      <c r="U2407" s="30"/>
      <c r="V2407" s="30"/>
      <c r="W2407" s="30"/>
      <c r="X2407" s="32"/>
    </row>
    <row r="2408" spans="1:24" x14ac:dyDescent="0.2">
      <c r="A2408" s="34"/>
      <c r="B2408" s="34"/>
      <c r="C2408" s="34"/>
      <c r="D2408" s="30"/>
      <c r="E2408" s="30"/>
      <c r="F2408" s="30"/>
      <c r="G2408" s="30"/>
      <c r="H2408" s="30"/>
      <c r="I2408" s="30"/>
      <c r="J2408" s="30"/>
      <c r="K2408" s="30"/>
      <c r="L2408" s="30"/>
      <c r="M2408" s="30"/>
      <c r="N2408" s="30"/>
      <c r="O2408" s="30"/>
      <c r="P2408" s="30"/>
      <c r="Q2408" s="30"/>
      <c r="R2408" s="30"/>
      <c r="S2408" s="30"/>
      <c r="T2408" s="30"/>
      <c r="U2408" s="30"/>
      <c r="V2408" s="30"/>
      <c r="W2408" s="30"/>
      <c r="X2408" s="32"/>
    </row>
    <row r="2409" spans="1:24" x14ac:dyDescent="0.2">
      <c r="A2409" s="34"/>
      <c r="B2409" s="34"/>
      <c r="C2409" s="34"/>
      <c r="D2409" s="30"/>
      <c r="E2409" s="30"/>
      <c r="F2409" s="30"/>
      <c r="G2409" s="30"/>
      <c r="H2409" s="30"/>
      <c r="I2409" s="30"/>
      <c r="J2409" s="30"/>
      <c r="K2409" s="30"/>
      <c r="L2409" s="30"/>
      <c r="M2409" s="30"/>
      <c r="N2409" s="30"/>
      <c r="O2409" s="30"/>
      <c r="P2409" s="30"/>
      <c r="Q2409" s="30"/>
      <c r="R2409" s="30"/>
      <c r="S2409" s="30"/>
      <c r="T2409" s="30"/>
      <c r="U2409" s="30"/>
      <c r="V2409" s="30"/>
      <c r="W2409" s="30"/>
      <c r="X2409" s="32"/>
    </row>
    <row r="2410" spans="1:24" x14ac:dyDescent="0.2">
      <c r="A2410" s="34"/>
      <c r="B2410" s="34"/>
      <c r="C2410" s="34"/>
      <c r="D2410" s="30"/>
      <c r="E2410" s="30"/>
      <c r="F2410" s="30"/>
      <c r="G2410" s="30"/>
      <c r="H2410" s="30"/>
      <c r="I2410" s="30"/>
      <c r="J2410" s="30"/>
      <c r="K2410" s="30"/>
      <c r="L2410" s="30"/>
      <c r="M2410" s="30"/>
      <c r="N2410" s="30"/>
      <c r="O2410" s="30"/>
      <c r="P2410" s="30"/>
      <c r="Q2410" s="30"/>
      <c r="R2410" s="30"/>
      <c r="S2410" s="30"/>
      <c r="T2410" s="30"/>
      <c r="U2410" s="30"/>
      <c r="V2410" s="30"/>
      <c r="W2410" s="30"/>
      <c r="X2410" s="32"/>
    </row>
    <row r="2411" spans="1:24" x14ac:dyDescent="0.2">
      <c r="A2411" s="34"/>
      <c r="B2411" s="34"/>
      <c r="C2411" s="34"/>
      <c r="D2411" s="30"/>
      <c r="E2411" s="30"/>
      <c r="F2411" s="30"/>
      <c r="G2411" s="30"/>
      <c r="H2411" s="30"/>
      <c r="I2411" s="30"/>
      <c r="J2411" s="30"/>
      <c r="K2411" s="30"/>
      <c r="L2411" s="30"/>
      <c r="M2411" s="30"/>
      <c r="N2411" s="30"/>
      <c r="O2411" s="30"/>
      <c r="P2411" s="30"/>
      <c r="Q2411" s="30"/>
      <c r="R2411" s="30"/>
      <c r="S2411" s="30"/>
      <c r="T2411" s="30"/>
      <c r="U2411" s="30"/>
      <c r="V2411" s="30"/>
      <c r="W2411" s="30"/>
      <c r="X2411" s="32"/>
    </row>
    <row r="2412" spans="1:24" x14ac:dyDescent="0.2">
      <c r="A2412" s="34"/>
      <c r="B2412" s="34"/>
      <c r="C2412" s="34"/>
      <c r="D2412" s="30"/>
      <c r="E2412" s="30"/>
      <c r="F2412" s="30"/>
      <c r="G2412" s="30"/>
      <c r="H2412" s="30"/>
      <c r="I2412" s="30"/>
      <c r="J2412" s="30"/>
      <c r="K2412" s="30"/>
      <c r="L2412" s="30"/>
      <c r="M2412" s="30"/>
      <c r="N2412" s="30"/>
      <c r="O2412" s="30"/>
      <c r="P2412" s="30"/>
      <c r="Q2412" s="30"/>
      <c r="R2412" s="30"/>
      <c r="S2412" s="30"/>
      <c r="T2412" s="30"/>
      <c r="U2412" s="30"/>
      <c r="V2412" s="30"/>
      <c r="W2412" s="30"/>
      <c r="X2412" s="32"/>
    </row>
    <row r="2413" spans="1:24" x14ac:dyDescent="0.2">
      <c r="A2413" s="34"/>
      <c r="B2413" s="34"/>
      <c r="C2413" s="34"/>
      <c r="D2413" s="30"/>
      <c r="E2413" s="30"/>
      <c r="F2413" s="30"/>
      <c r="G2413" s="30"/>
      <c r="H2413" s="30"/>
      <c r="I2413" s="30"/>
      <c r="J2413" s="30"/>
      <c r="K2413" s="30"/>
      <c r="L2413" s="30"/>
      <c r="M2413" s="30"/>
      <c r="N2413" s="30"/>
      <c r="O2413" s="30"/>
      <c r="P2413" s="30"/>
      <c r="Q2413" s="30"/>
      <c r="R2413" s="30"/>
      <c r="S2413" s="30"/>
      <c r="T2413" s="30"/>
      <c r="U2413" s="30"/>
      <c r="V2413" s="30"/>
      <c r="W2413" s="30"/>
      <c r="X2413" s="32"/>
    </row>
    <row r="2414" spans="1:24" x14ac:dyDescent="0.2">
      <c r="A2414" s="34"/>
      <c r="B2414" s="34"/>
      <c r="C2414" s="34"/>
      <c r="D2414" s="30"/>
      <c r="E2414" s="30"/>
      <c r="F2414" s="30"/>
      <c r="G2414" s="30"/>
      <c r="H2414" s="30"/>
      <c r="I2414" s="30"/>
      <c r="J2414" s="30"/>
      <c r="K2414" s="30"/>
      <c r="L2414" s="30"/>
      <c r="M2414" s="30"/>
      <c r="N2414" s="30"/>
      <c r="O2414" s="30"/>
      <c r="P2414" s="30"/>
      <c r="Q2414" s="30"/>
      <c r="R2414" s="30"/>
      <c r="S2414" s="30"/>
      <c r="T2414" s="30"/>
      <c r="U2414" s="30"/>
      <c r="V2414" s="30"/>
      <c r="W2414" s="30"/>
      <c r="X2414" s="32"/>
    </row>
    <row r="2415" spans="1:24" x14ac:dyDescent="0.2">
      <c r="A2415" s="34"/>
      <c r="B2415" s="34"/>
      <c r="C2415" s="34"/>
      <c r="D2415" s="30"/>
      <c r="E2415" s="30"/>
      <c r="F2415" s="30"/>
      <c r="G2415" s="30"/>
      <c r="H2415" s="30"/>
      <c r="I2415" s="30"/>
      <c r="J2415" s="30"/>
      <c r="K2415" s="30"/>
      <c r="L2415" s="30"/>
      <c r="M2415" s="30"/>
      <c r="N2415" s="30"/>
      <c r="O2415" s="30"/>
      <c r="P2415" s="30"/>
      <c r="Q2415" s="30"/>
      <c r="R2415" s="30"/>
      <c r="S2415" s="30"/>
      <c r="T2415" s="30"/>
      <c r="U2415" s="30"/>
      <c r="V2415" s="30"/>
      <c r="W2415" s="30"/>
      <c r="X2415" s="32"/>
    </row>
    <row r="2416" spans="1:24" x14ac:dyDescent="0.2">
      <c r="A2416" s="34"/>
      <c r="B2416" s="34"/>
      <c r="C2416" s="34"/>
      <c r="D2416" s="30"/>
      <c r="E2416" s="30"/>
      <c r="F2416" s="30"/>
      <c r="G2416" s="30"/>
      <c r="H2416" s="30"/>
      <c r="I2416" s="30"/>
      <c r="J2416" s="30"/>
      <c r="K2416" s="30"/>
      <c r="L2416" s="30"/>
      <c r="M2416" s="30"/>
      <c r="N2416" s="30"/>
      <c r="O2416" s="30"/>
      <c r="P2416" s="30"/>
      <c r="Q2416" s="30"/>
      <c r="R2416" s="30"/>
      <c r="S2416" s="30"/>
      <c r="T2416" s="30"/>
      <c r="U2416" s="30"/>
      <c r="V2416" s="30"/>
      <c r="W2416" s="30"/>
      <c r="X2416" s="32"/>
    </row>
    <row r="2417" spans="1:24" x14ac:dyDescent="0.2">
      <c r="A2417" s="34"/>
      <c r="B2417" s="34"/>
      <c r="C2417" s="34"/>
      <c r="D2417" s="30"/>
      <c r="E2417" s="30"/>
      <c r="F2417" s="30"/>
      <c r="G2417" s="30"/>
      <c r="H2417" s="30"/>
      <c r="I2417" s="30"/>
      <c r="J2417" s="30"/>
      <c r="K2417" s="30"/>
      <c r="L2417" s="30"/>
      <c r="M2417" s="30"/>
      <c r="N2417" s="30"/>
      <c r="O2417" s="30"/>
      <c r="P2417" s="30"/>
      <c r="Q2417" s="30"/>
      <c r="R2417" s="30"/>
      <c r="S2417" s="30"/>
      <c r="T2417" s="30"/>
      <c r="U2417" s="30"/>
      <c r="V2417" s="30"/>
      <c r="W2417" s="30"/>
      <c r="X2417" s="32"/>
    </row>
    <row r="2418" spans="1:24" x14ac:dyDescent="0.2">
      <c r="A2418" s="34"/>
      <c r="B2418" s="34"/>
      <c r="C2418" s="34"/>
      <c r="D2418" s="30"/>
      <c r="E2418" s="30"/>
      <c r="F2418" s="30"/>
      <c r="G2418" s="30"/>
      <c r="H2418" s="30"/>
      <c r="I2418" s="30"/>
      <c r="J2418" s="30"/>
      <c r="K2418" s="30"/>
      <c r="L2418" s="30"/>
      <c r="M2418" s="30"/>
      <c r="N2418" s="30"/>
      <c r="O2418" s="30"/>
      <c r="P2418" s="30"/>
      <c r="Q2418" s="30"/>
      <c r="R2418" s="30"/>
      <c r="S2418" s="30"/>
      <c r="T2418" s="30"/>
      <c r="U2418" s="30"/>
      <c r="V2418" s="30"/>
      <c r="W2418" s="30"/>
      <c r="X2418" s="32"/>
    </row>
    <row r="2419" spans="1:24" x14ac:dyDescent="0.2">
      <c r="A2419" s="34"/>
      <c r="B2419" s="34"/>
      <c r="C2419" s="34"/>
      <c r="D2419" s="30"/>
      <c r="E2419" s="30"/>
      <c r="F2419" s="30"/>
      <c r="G2419" s="30"/>
      <c r="H2419" s="30"/>
      <c r="I2419" s="30"/>
      <c r="J2419" s="30"/>
      <c r="K2419" s="30"/>
      <c r="L2419" s="30"/>
      <c r="M2419" s="30"/>
      <c r="N2419" s="30"/>
      <c r="O2419" s="30"/>
      <c r="P2419" s="30"/>
      <c r="Q2419" s="30"/>
      <c r="R2419" s="30"/>
      <c r="S2419" s="30"/>
      <c r="T2419" s="30"/>
      <c r="U2419" s="30"/>
      <c r="V2419" s="30"/>
      <c r="W2419" s="30"/>
      <c r="X2419" s="32"/>
    </row>
    <row r="2420" spans="1:24" x14ac:dyDescent="0.2">
      <c r="A2420" s="34"/>
      <c r="B2420" s="34"/>
      <c r="C2420" s="34"/>
      <c r="D2420" s="30"/>
      <c r="E2420" s="30"/>
      <c r="F2420" s="30"/>
      <c r="G2420" s="30"/>
      <c r="H2420" s="30"/>
      <c r="I2420" s="30"/>
      <c r="J2420" s="30"/>
      <c r="K2420" s="30"/>
      <c r="L2420" s="30"/>
      <c r="M2420" s="30"/>
      <c r="N2420" s="30"/>
      <c r="O2420" s="30"/>
      <c r="P2420" s="30"/>
      <c r="Q2420" s="30"/>
      <c r="R2420" s="30"/>
      <c r="S2420" s="30"/>
      <c r="T2420" s="30"/>
      <c r="U2420" s="30"/>
      <c r="V2420" s="30"/>
      <c r="W2420" s="30"/>
      <c r="X2420" s="32"/>
    </row>
    <row r="2421" spans="1:24" x14ac:dyDescent="0.2">
      <c r="A2421" s="34"/>
      <c r="B2421" s="34"/>
      <c r="C2421" s="34"/>
      <c r="D2421" s="30"/>
      <c r="E2421" s="30"/>
      <c r="F2421" s="30"/>
      <c r="G2421" s="30"/>
      <c r="H2421" s="30"/>
      <c r="I2421" s="30"/>
      <c r="J2421" s="30"/>
      <c r="K2421" s="30"/>
      <c r="L2421" s="30"/>
      <c r="M2421" s="30"/>
      <c r="N2421" s="30"/>
      <c r="O2421" s="30"/>
      <c r="P2421" s="30"/>
      <c r="Q2421" s="30"/>
      <c r="R2421" s="30"/>
      <c r="S2421" s="30"/>
      <c r="T2421" s="30"/>
      <c r="U2421" s="30"/>
      <c r="V2421" s="30"/>
      <c r="W2421" s="30"/>
      <c r="X2421" s="32"/>
    </row>
    <row r="2422" spans="1:24" x14ac:dyDescent="0.2">
      <c r="A2422" s="34"/>
      <c r="B2422" s="34"/>
      <c r="C2422" s="34"/>
      <c r="D2422" s="30"/>
      <c r="E2422" s="30"/>
      <c r="F2422" s="30"/>
      <c r="G2422" s="30"/>
      <c r="H2422" s="30"/>
      <c r="I2422" s="30"/>
      <c r="J2422" s="30"/>
      <c r="K2422" s="30"/>
      <c r="L2422" s="30"/>
      <c r="M2422" s="30"/>
      <c r="N2422" s="30"/>
      <c r="O2422" s="30"/>
      <c r="P2422" s="30"/>
      <c r="Q2422" s="30"/>
      <c r="R2422" s="30"/>
      <c r="S2422" s="30"/>
      <c r="T2422" s="30"/>
      <c r="U2422" s="30"/>
      <c r="V2422" s="30"/>
      <c r="W2422" s="30"/>
      <c r="X2422" s="32"/>
    </row>
    <row r="2423" spans="1:24" x14ac:dyDescent="0.2">
      <c r="A2423" s="34"/>
      <c r="B2423" s="34"/>
      <c r="C2423" s="34"/>
      <c r="D2423" s="30"/>
      <c r="E2423" s="30"/>
      <c r="F2423" s="30"/>
      <c r="G2423" s="30"/>
      <c r="H2423" s="30"/>
      <c r="I2423" s="30"/>
      <c r="J2423" s="30"/>
      <c r="K2423" s="30"/>
      <c r="L2423" s="30"/>
      <c r="M2423" s="30"/>
      <c r="N2423" s="30"/>
      <c r="O2423" s="30"/>
      <c r="P2423" s="30"/>
      <c r="Q2423" s="30"/>
      <c r="R2423" s="30"/>
      <c r="S2423" s="30"/>
      <c r="T2423" s="30"/>
      <c r="U2423" s="30"/>
      <c r="V2423" s="30"/>
      <c r="W2423" s="30"/>
      <c r="X2423" s="32"/>
    </row>
    <row r="2424" spans="1:24" x14ac:dyDescent="0.2">
      <c r="A2424" s="34"/>
      <c r="B2424" s="34"/>
      <c r="C2424" s="34"/>
      <c r="D2424" s="30"/>
      <c r="E2424" s="30"/>
      <c r="F2424" s="30"/>
      <c r="G2424" s="30"/>
      <c r="H2424" s="30"/>
      <c r="I2424" s="30"/>
      <c r="J2424" s="30"/>
      <c r="K2424" s="30"/>
      <c r="L2424" s="30"/>
      <c r="M2424" s="30"/>
      <c r="N2424" s="30"/>
      <c r="O2424" s="30"/>
      <c r="P2424" s="30"/>
      <c r="Q2424" s="30"/>
      <c r="R2424" s="30"/>
      <c r="S2424" s="30"/>
      <c r="T2424" s="30"/>
      <c r="U2424" s="30"/>
      <c r="V2424" s="30"/>
      <c r="W2424" s="30"/>
      <c r="X2424" s="32"/>
    </row>
    <row r="2425" spans="1:24" x14ac:dyDescent="0.2">
      <c r="A2425" s="34"/>
      <c r="B2425" s="34"/>
      <c r="C2425" s="34"/>
      <c r="D2425" s="30"/>
      <c r="E2425" s="30"/>
      <c r="F2425" s="30"/>
      <c r="G2425" s="30"/>
      <c r="H2425" s="30"/>
      <c r="I2425" s="30"/>
      <c r="J2425" s="30"/>
      <c r="K2425" s="30"/>
      <c r="L2425" s="30"/>
      <c r="M2425" s="30"/>
      <c r="N2425" s="30"/>
      <c r="O2425" s="30"/>
      <c r="P2425" s="30"/>
      <c r="Q2425" s="30"/>
      <c r="R2425" s="30"/>
      <c r="S2425" s="30"/>
      <c r="T2425" s="30"/>
      <c r="U2425" s="30"/>
      <c r="V2425" s="30"/>
      <c r="W2425" s="30"/>
      <c r="X2425" s="32"/>
    </row>
    <row r="2426" spans="1:24" x14ac:dyDescent="0.2">
      <c r="A2426" s="34"/>
      <c r="B2426" s="34"/>
      <c r="C2426" s="34"/>
      <c r="D2426" s="30"/>
      <c r="E2426" s="30"/>
      <c r="F2426" s="30"/>
      <c r="G2426" s="30"/>
      <c r="H2426" s="30"/>
      <c r="I2426" s="30"/>
      <c r="J2426" s="30"/>
      <c r="K2426" s="30"/>
      <c r="L2426" s="30"/>
      <c r="M2426" s="30"/>
      <c r="N2426" s="30"/>
      <c r="O2426" s="30"/>
      <c r="P2426" s="30"/>
      <c r="Q2426" s="30"/>
      <c r="R2426" s="30"/>
      <c r="S2426" s="30"/>
      <c r="T2426" s="30"/>
      <c r="U2426" s="30"/>
      <c r="V2426" s="30"/>
      <c r="W2426" s="30"/>
      <c r="X2426" s="32"/>
    </row>
    <row r="2427" spans="1:24" x14ac:dyDescent="0.2">
      <c r="A2427" s="34"/>
      <c r="B2427" s="34"/>
      <c r="C2427" s="34"/>
      <c r="D2427" s="30"/>
      <c r="E2427" s="30"/>
      <c r="F2427" s="30"/>
      <c r="G2427" s="30"/>
      <c r="H2427" s="30"/>
      <c r="I2427" s="30"/>
      <c r="J2427" s="30"/>
      <c r="K2427" s="30"/>
      <c r="L2427" s="30"/>
      <c r="M2427" s="30"/>
      <c r="N2427" s="30"/>
      <c r="O2427" s="30"/>
      <c r="P2427" s="30"/>
      <c r="Q2427" s="30"/>
      <c r="R2427" s="30"/>
      <c r="S2427" s="30"/>
      <c r="T2427" s="30"/>
      <c r="U2427" s="30"/>
      <c r="V2427" s="30"/>
      <c r="W2427" s="30"/>
      <c r="X2427" s="32"/>
    </row>
    <row r="2428" spans="1:24" x14ac:dyDescent="0.2">
      <c r="A2428" s="34"/>
      <c r="B2428" s="34"/>
      <c r="C2428" s="34"/>
      <c r="D2428" s="30"/>
      <c r="E2428" s="30"/>
      <c r="F2428" s="30"/>
      <c r="G2428" s="30"/>
      <c r="H2428" s="30"/>
      <c r="I2428" s="30"/>
      <c r="J2428" s="30"/>
      <c r="K2428" s="30"/>
      <c r="L2428" s="30"/>
      <c r="M2428" s="30"/>
      <c r="N2428" s="30"/>
      <c r="O2428" s="30"/>
      <c r="P2428" s="30"/>
      <c r="Q2428" s="30"/>
      <c r="R2428" s="30"/>
      <c r="S2428" s="30"/>
      <c r="T2428" s="30"/>
      <c r="U2428" s="30"/>
      <c r="V2428" s="30"/>
      <c r="W2428" s="30"/>
      <c r="X2428" s="32"/>
    </row>
    <row r="2429" spans="1:24" x14ac:dyDescent="0.2">
      <c r="A2429" s="34"/>
      <c r="B2429" s="34"/>
      <c r="C2429" s="34"/>
      <c r="D2429" s="30"/>
      <c r="E2429" s="30"/>
      <c r="F2429" s="30"/>
      <c r="G2429" s="30"/>
      <c r="H2429" s="30"/>
      <c r="I2429" s="30"/>
      <c r="J2429" s="30"/>
      <c r="K2429" s="30"/>
      <c r="L2429" s="30"/>
      <c r="M2429" s="30"/>
      <c r="N2429" s="30"/>
      <c r="O2429" s="30"/>
      <c r="P2429" s="30"/>
      <c r="Q2429" s="30"/>
      <c r="R2429" s="30"/>
      <c r="S2429" s="30"/>
      <c r="T2429" s="30"/>
      <c r="U2429" s="30"/>
      <c r="V2429" s="30"/>
      <c r="W2429" s="30"/>
      <c r="X2429" s="32"/>
    </row>
    <row r="2430" spans="1:24" x14ac:dyDescent="0.2">
      <c r="A2430" s="34"/>
      <c r="B2430" s="34"/>
      <c r="C2430" s="34"/>
      <c r="D2430" s="30"/>
      <c r="E2430" s="30"/>
      <c r="F2430" s="30"/>
      <c r="G2430" s="30"/>
      <c r="H2430" s="30"/>
      <c r="I2430" s="30"/>
      <c r="J2430" s="30"/>
      <c r="K2430" s="30"/>
      <c r="L2430" s="30"/>
      <c r="M2430" s="30"/>
      <c r="N2430" s="30"/>
      <c r="O2430" s="30"/>
      <c r="P2430" s="30"/>
      <c r="Q2430" s="30"/>
      <c r="R2430" s="30"/>
      <c r="S2430" s="30"/>
      <c r="T2430" s="30"/>
      <c r="U2430" s="30"/>
      <c r="V2430" s="30"/>
      <c r="W2430" s="30"/>
      <c r="X2430" s="32"/>
    </row>
    <row r="2431" spans="1:24" x14ac:dyDescent="0.2">
      <c r="A2431" s="34"/>
      <c r="B2431" s="34"/>
      <c r="C2431" s="34"/>
      <c r="D2431" s="30"/>
      <c r="E2431" s="30"/>
      <c r="F2431" s="30"/>
      <c r="G2431" s="30"/>
      <c r="H2431" s="30"/>
      <c r="I2431" s="30"/>
      <c r="J2431" s="30"/>
      <c r="K2431" s="30"/>
      <c r="L2431" s="30"/>
      <c r="M2431" s="30"/>
      <c r="N2431" s="30"/>
      <c r="O2431" s="30"/>
      <c r="P2431" s="30"/>
      <c r="Q2431" s="30"/>
      <c r="R2431" s="30"/>
      <c r="S2431" s="30"/>
      <c r="T2431" s="30"/>
      <c r="U2431" s="30"/>
      <c r="V2431" s="30"/>
      <c r="W2431" s="30"/>
      <c r="X2431" s="32"/>
    </row>
    <row r="2432" spans="1:24" x14ac:dyDescent="0.2">
      <c r="A2432" s="34"/>
      <c r="B2432" s="34"/>
      <c r="C2432" s="34"/>
      <c r="D2432" s="30"/>
      <c r="E2432" s="30"/>
      <c r="F2432" s="30"/>
      <c r="G2432" s="30"/>
      <c r="H2432" s="30"/>
      <c r="I2432" s="30"/>
      <c r="J2432" s="30"/>
      <c r="K2432" s="30"/>
      <c r="L2432" s="30"/>
      <c r="M2432" s="30"/>
      <c r="N2432" s="30"/>
      <c r="O2432" s="30"/>
      <c r="P2432" s="30"/>
      <c r="Q2432" s="30"/>
      <c r="R2432" s="30"/>
      <c r="S2432" s="30"/>
      <c r="T2432" s="30"/>
      <c r="U2432" s="30"/>
      <c r="V2432" s="30"/>
      <c r="W2432" s="30"/>
      <c r="X2432" s="32"/>
    </row>
    <row r="2433" spans="1:24" x14ac:dyDescent="0.2">
      <c r="A2433" s="34"/>
      <c r="B2433" s="34"/>
      <c r="C2433" s="34"/>
      <c r="D2433" s="30"/>
      <c r="E2433" s="30"/>
      <c r="F2433" s="30"/>
      <c r="G2433" s="30"/>
      <c r="H2433" s="30"/>
      <c r="I2433" s="30"/>
      <c r="J2433" s="30"/>
      <c r="K2433" s="30"/>
      <c r="L2433" s="30"/>
      <c r="M2433" s="30"/>
      <c r="N2433" s="30"/>
      <c r="O2433" s="30"/>
      <c r="P2433" s="30"/>
      <c r="Q2433" s="30"/>
      <c r="R2433" s="30"/>
      <c r="S2433" s="30"/>
      <c r="T2433" s="30"/>
      <c r="U2433" s="30"/>
      <c r="V2433" s="30"/>
      <c r="W2433" s="30"/>
      <c r="X2433" s="32"/>
    </row>
    <row r="2434" spans="1:24" x14ac:dyDescent="0.2">
      <c r="A2434" s="34"/>
      <c r="B2434" s="34"/>
      <c r="C2434" s="34"/>
      <c r="D2434" s="30"/>
      <c r="E2434" s="30"/>
      <c r="F2434" s="30"/>
      <c r="G2434" s="30"/>
      <c r="H2434" s="30"/>
      <c r="I2434" s="30"/>
      <c r="J2434" s="30"/>
      <c r="K2434" s="30"/>
      <c r="L2434" s="30"/>
      <c r="M2434" s="30"/>
      <c r="N2434" s="30"/>
      <c r="O2434" s="30"/>
      <c r="P2434" s="30"/>
      <c r="Q2434" s="30"/>
      <c r="R2434" s="30"/>
      <c r="S2434" s="30"/>
      <c r="T2434" s="30"/>
      <c r="U2434" s="30"/>
      <c r="V2434" s="30"/>
      <c r="W2434" s="30"/>
      <c r="X2434" s="32"/>
    </row>
    <row r="2435" spans="1:24" x14ac:dyDescent="0.2">
      <c r="A2435" s="34"/>
      <c r="B2435" s="34"/>
      <c r="C2435" s="34"/>
      <c r="D2435" s="30"/>
      <c r="E2435" s="30"/>
      <c r="F2435" s="30"/>
      <c r="G2435" s="30"/>
      <c r="H2435" s="30"/>
      <c r="I2435" s="30"/>
      <c r="J2435" s="30"/>
      <c r="K2435" s="30"/>
      <c r="L2435" s="30"/>
      <c r="M2435" s="30"/>
      <c r="N2435" s="30"/>
      <c r="O2435" s="30"/>
      <c r="P2435" s="30"/>
      <c r="Q2435" s="30"/>
      <c r="R2435" s="30"/>
      <c r="S2435" s="30"/>
      <c r="T2435" s="30"/>
      <c r="U2435" s="30"/>
      <c r="V2435" s="30"/>
      <c r="W2435" s="30"/>
      <c r="X2435" s="32"/>
    </row>
    <row r="2436" spans="1:24" x14ac:dyDescent="0.2">
      <c r="A2436" s="34"/>
      <c r="B2436" s="34"/>
      <c r="C2436" s="34"/>
      <c r="D2436" s="30"/>
      <c r="E2436" s="30"/>
      <c r="F2436" s="30"/>
      <c r="G2436" s="30"/>
      <c r="H2436" s="30"/>
      <c r="I2436" s="30"/>
      <c r="J2436" s="30"/>
      <c r="K2436" s="30"/>
      <c r="L2436" s="30"/>
      <c r="M2436" s="30"/>
      <c r="N2436" s="30"/>
      <c r="O2436" s="30"/>
      <c r="P2436" s="30"/>
      <c r="Q2436" s="30"/>
      <c r="R2436" s="30"/>
      <c r="S2436" s="30"/>
      <c r="T2436" s="30"/>
      <c r="U2436" s="30"/>
      <c r="V2436" s="30"/>
      <c r="W2436" s="30"/>
      <c r="X2436" s="32"/>
    </row>
    <row r="2437" spans="1:24" x14ac:dyDescent="0.2">
      <c r="A2437" s="34"/>
      <c r="B2437" s="34"/>
      <c r="C2437" s="34"/>
      <c r="D2437" s="30"/>
      <c r="E2437" s="30"/>
      <c r="F2437" s="30"/>
      <c r="G2437" s="30"/>
      <c r="H2437" s="30"/>
      <c r="I2437" s="30"/>
      <c r="J2437" s="30"/>
      <c r="K2437" s="30"/>
      <c r="L2437" s="30"/>
      <c r="M2437" s="30"/>
      <c r="N2437" s="30"/>
      <c r="O2437" s="30"/>
      <c r="P2437" s="30"/>
      <c r="Q2437" s="30"/>
      <c r="R2437" s="30"/>
      <c r="S2437" s="30"/>
      <c r="T2437" s="30"/>
      <c r="U2437" s="30"/>
      <c r="V2437" s="30"/>
      <c r="W2437" s="30"/>
      <c r="X2437" s="32"/>
    </row>
    <row r="2438" spans="1:24" x14ac:dyDescent="0.2">
      <c r="A2438" s="34"/>
      <c r="B2438" s="34"/>
      <c r="C2438" s="34"/>
      <c r="D2438" s="30"/>
      <c r="E2438" s="30"/>
      <c r="F2438" s="30"/>
      <c r="G2438" s="30"/>
      <c r="H2438" s="30"/>
      <c r="I2438" s="30"/>
      <c r="J2438" s="30"/>
      <c r="K2438" s="30"/>
      <c r="L2438" s="30"/>
      <c r="M2438" s="30"/>
      <c r="N2438" s="30"/>
      <c r="O2438" s="30"/>
      <c r="P2438" s="30"/>
      <c r="Q2438" s="30"/>
      <c r="R2438" s="30"/>
      <c r="S2438" s="30"/>
      <c r="T2438" s="30"/>
      <c r="U2438" s="30"/>
      <c r="V2438" s="30"/>
      <c r="W2438" s="30"/>
      <c r="X2438" s="32"/>
    </row>
    <row r="2439" spans="1:24" x14ac:dyDescent="0.2">
      <c r="A2439" s="34"/>
      <c r="B2439" s="34"/>
      <c r="C2439" s="34"/>
      <c r="D2439" s="30"/>
      <c r="E2439" s="30"/>
      <c r="F2439" s="30"/>
      <c r="G2439" s="30"/>
      <c r="H2439" s="30"/>
      <c r="I2439" s="30"/>
      <c r="J2439" s="30"/>
      <c r="K2439" s="30"/>
      <c r="L2439" s="30"/>
      <c r="M2439" s="30"/>
      <c r="N2439" s="30"/>
      <c r="O2439" s="30"/>
      <c r="P2439" s="30"/>
      <c r="Q2439" s="30"/>
      <c r="R2439" s="30"/>
      <c r="S2439" s="30"/>
      <c r="T2439" s="30"/>
      <c r="U2439" s="30"/>
      <c r="V2439" s="30"/>
      <c r="W2439" s="30"/>
      <c r="X2439" s="32"/>
    </row>
    <row r="2440" spans="1:24" x14ac:dyDescent="0.2">
      <c r="A2440" s="34"/>
      <c r="B2440" s="34"/>
      <c r="C2440" s="34"/>
      <c r="D2440" s="30"/>
      <c r="E2440" s="30"/>
      <c r="F2440" s="30"/>
      <c r="G2440" s="30"/>
      <c r="H2440" s="30"/>
      <c r="I2440" s="30"/>
      <c r="J2440" s="30"/>
      <c r="K2440" s="30"/>
      <c r="L2440" s="30"/>
      <c r="M2440" s="30"/>
      <c r="N2440" s="30"/>
      <c r="O2440" s="30"/>
      <c r="P2440" s="30"/>
      <c r="Q2440" s="30"/>
      <c r="R2440" s="30"/>
      <c r="S2440" s="30"/>
      <c r="T2440" s="30"/>
      <c r="U2440" s="30"/>
      <c r="V2440" s="30"/>
      <c r="W2440" s="30"/>
      <c r="X2440" s="32"/>
    </row>
    <row r="2441" spans="1:24" x14ac:dyDescent="0.2">
      <c r="A2441" s="34"/>
      <c r="B2441" s="34"/>
      <c r="C2441" s="34"/>
      <c r="D2441" s="30"/>
      <c r="E2441" s="30"/>
      <c r="F2441" s="30"/>
      <c r="G2441" s="30"/>
      <c r="H2441" s="30"/>
      <c r="I2441" s="30"/>
      <c r="J2441" s="30"/>
      <c r="K2441" s="30"/>
      <c r="L2441" s="30"/>
      <c r="M2441" s="30"/>
      <c r="N2441" s="30"/>
      <c r="O2441" s="30"/>
      <c r="P2441" s="30"/>
      <c r="Q2441" s="30"/>
      <c r="R2441" s="30"/>
      <c r="S2441" s="30"/>
      <c r="T2441" s="30"/>
      <c r="U2441" s="30"/>
      <c r="V2441" s="30"/>
      <c r="W2441" s="30"/>
      <c r="X2441" s="32"/>
    </row>
    <row r="2442" spans="1:24" x14ac:dyDescent="0.2">
      <c r="A2442" s="34"/>
      <c r="B2442" s="34"/>
      <c r="C2442" s="34"/>
      <c r="D2442" s="30"/>
      <c r="E2442" s="30"/>
      <c r="F2442" s="30"/>
      <c r="G2442" s="30"/>
      <c r="H2442" s="30"/>
      <c r="I2442" s="30"/>
      <c r="J2442" s="30"/>
      <c r="K2442" s="30"/>
      <c r="L2442" s="30"/>
      <c r="M2442" s="30"/>
      <c r="N2442" s="30"/>
      <c r="O2442" s="30"/>
      <c r="P2442" s="30"/>
      <c r="Q2442" s="30"/>
      <c r="R2442" s="30"/>
      <c r="S2442" s="30"/>
      <c r="T2442" s="30"/>
      <c r="U2442" s="30"/>
      <c r="V2442" s="30"/>
      <c r="W2442" s="30"/>
      <c r="X2442" s="32"/>
    </row>
    <row r="2443" spans="1:24" x14ac:dyDescent="0.2">
      <c r="A2443" s="34"/>
      <c r="B2443" s="34"/>
      <c r="C2443" s="34"/>
      <c r="D2443" s="30"/>
      <c r="E2443" s="30"/>
      <c r="F2443" s="30"/>
      <c r="G2443" s="30"/>
      <c r="H2443" s="30"/>
      <c r="I2443" s="30"/>
      <c r="J2443" s="30"/>
      <c r="K2443" s="30"/>
      <c r="L2443" s="30"/>
      <c r="M2443" s="30"/>
      <c r="N2443" s="30"/>
      <c r="O2443" s="30"/>
      <c r="P2443" s="30"/>
      <c r="Q2443" s="30"/>
      <c r="R2443" s="30"/>
      <c r="S2443" s="30"/>
      <c r="T2443" s="30"/>
      <c r="U2443" s="30"/>
      <c r="V2443" s="30"/>
      <c r="W2443" s="30"/>
      <c r="X2443" s="32"/>
    </row>
    <row r="2444" spans="1:24" x14ac:dyDescent="0.2">
      <c r="A2444" s="34"/>
      <c r="B2444" s="34"/>
      <c r="C2444" s="34"/>
      <c r="D2444" s="30"/>
      <c r="E2444" s="30"/>
      <c r="F2444" s="30"/>
      <c r="G2444" s="30"/>
      <c r="H2444" s="30"/>
      <c r="I2444" s="30"/>
      <c r="J2444" s="30"/>
      <c r="K2444" s="30"/>
      <c r="L2444" s="30"/>
      <c r="M2444" s="30"/>
      <c r="N2444" s="30"/>
      <c r="O2444" s="30"/>
      <c r="P2444" s="30"/>
      <c r="Q2444" s="30"/>
      <c r="R2444" s="30"/>
      <c r="S2444" s="30"/>
      <c r="T2444" s="30"/>
      <c r="U2444" s="30"/>
      <c r="V2444" s="30"/>
      <c r="W2444" s="30"/>
      <c r="X2444" s="32"/>
    </row>
    <row r="2445" spans="1:24" x14ac:dyDescent="0.2">
      <c r="A2445" s="34"/>
      <c r="B2445" s="34"/>
      <c r="C2445" s="34"/>
      <c r="D2445" s="30"/>
      <c r="E2445" s="30"/>
      <c r="F2445" s="30"/>
      <c r="G2445" s="30"/>
      <c r="H2445" s="30"/>
      <c r="I2445" s="30"/>
      <c r="J2445" s="30"/>
      <c r="K2445" s="30"/>
      <c r="L2445" s="30"/>
      <c r="M2445" s="30"/>
      <c r="N2445" s="30"/>
      <c r="O2445" s="30"/>
      <c r="P2445" s="30"/>
      <c r="Q2445" s="30"/>
      <c r="R2445" s="30"/>
      <c r="S2445" s="30"/>
      <c r="T2445" s="30"/>
      <c r="U2445" s="30"/>
      <c r="V2445" s="30"/>
      <c r="W2445" s="30"/>
      <c r="X2445" s="32"/>
    </row>
    <row r="2446" spans="1:24" x14ac:dyDescent="0.2">
      <c r="A2446" s="34"/>
      <c r="B2446" s="34"/>
      <c r="C2446" s="34"/>
      <c r="D2446" s="30"/>
      <c r="E2446" s="30"/>
      <c r="F2446" s="30"/>
      <c r="G2446" s="30"/>
      <c r="H2446" s="30"/>
      <c r="I2446" s="30"/>
      <c r="J2446" s="30"/>
      <c r="K2446" s="30"/>
      <c r="L2446" s="30"/>
      <c r="M2446" s="30"/>
      <c r="N2446" s="30"/>
      <c r="O2446" s="30"/>
      <c r="P2446" s="30"/>
      <c r="Q2446" s="30"/>
      <c r="R2446" s="30"/>
      <c r="S2446" s="30"/>
      <c r="T2446" s="30"/>
      <c r="U2446" s="30"/>
      <c r="V2446" s="30"/>
      <c r="W2446" s="30"/>
      <c r="X2446" s="32"/>
    </row>
    <row r="2447" spans="1:24" x14ac:dyDescent="0.2">
      <c r="A2447" s="34"/>
      <c r="B2447" s="34"/>
      <c r="C2447" s="34"/>
      <c r="D2447" s="30"/>
      <c r="E2447" s="30"/>
      <c r="F2447" s="30"/>
      <c r="G2447" s="30"/>
      <c r="H2447" s="30"/>
      <c r="I2447" s="30"/>
      <c r="J2447" s="30"/>
      <c r="K2447" s="30"/>
      <c r="L2447" s="30"/>
      <c r="M2447" s="30"/>
      <c r="N2447" s="30"/>
      <c r="O2447" s="30"/>
      <c r="P2447" s="30"/>
      <c r="Q2447" s="30"/>
      <c r="R2447" s="30"/>
      <c r="S2447" s="30"/>
      <c r="T2447" s="30"/>
      <c r="U2447" s="30"/>
      <c r="V2447" s="30"/>
      <c r="W2447" s="30"/>
      <c r="X2447" s="32"/>
    </row>
    <row r="2448" spans="1:24" x14ac:dyDescent="0.2">
      <c r="A2448" s="34"/>
      <c r="B2448" s="34"/>
      <c r="C2448" s="34"/>
      <c r="D2448" s="30"/>
      <c r="E2448" s="30"/>
      <c r="F2448" s="30"/>
      <c r="G2448" s="30"/>
      <c r="H2448" s="30"/>
      <c r="I2448" s="30"/>
      <c r="J2448" s="30"/>
      <c r="K2448" s="30"/>
      <c r="L2448" s="30"/>
      <c r="M2448" s="30"/>
      <c r="N2448" s="30"/>
      <c r="O2448" s="30"/>
      <c r="P2448" s="30"/>
      <c r="Q2448" s="30"/>
      <c r="R2448" s="30"/>
      <c r="S2448" s="30"/>
      <c r="T2448" s="30"/>
      <c r="U2448" s="30"/>
      <c r="V2448" s="30"/>
      <c r="W2448" s="30"/>
      <c r="X2448" s="32"/>
    </row>
    <row r="2449" spans="1:24" x14ac:dyDescent="0.2">
      <c r="A2449" s="34"/>
      <c r="B2449" s="34"/>
      <c r="C2449" s="34"/>
      <c r="D2449" s="30"/>
      <c r="E2449" s="30"/>
      <c r="F2449" s="30"/>
      <c r="G2449" s="30"/>
      <c r="H2449" s="30"/>
      <c r="I2449" s="30"/>
      <c r="J2449" s="30"/>
      <c r="K2449" s="30"/>
      <c r="L2449" s="30"/>
      <c r="M2449" s="30"/>
      <c r="N2449" s="30"/>
      <c r="O2449" s="30"/>
      <c r="P2449" s="30"/>
      <c r="Q2449" s="30"/>
      <c r="R2449" s="30"/>
      <c r="S2449" s="30"/>
      <c r="T2449" s="30"/>
      <c r="U2449" s="30"/>
      <c r="V2449" s="30"/>
      <c r="W2449" s="30"/>
      <c r="X2449" s="32"/>
    </row>
    <row r="2450" spans="1:24" x14ac:dyDescent="0.2">
      <c r="A2450" s="34"/>
      <c r="B2450" s="34"/>
      <c r="C2450" s="34"/>
      <c r="D2450" s="30"/>
      <c r="E2450" s="30"/>
      <c r="F2450" s="30"/>
      <c r="G2450" s="30"/>
      <c r="H2450" s="30"/>
      <c r="I2450" s="30"/>
      <c r="J2450" s="30"/>
      <c r="K2450" s="30"/>
      <c r="L2450" s="30"/>
      <c r="M2450" s="30"/>
      <c r="N2450" s="30"/>
      <c r="O2450" s="30"/>
      <c r="P2450" s="30"/>
      <c r="Q2450" s="30"/>
      <c r="R2450" s="30"/>
      <c r="S2450" s="30"/>
      <c r="T2450" s="30"/>
      <c r="U2450" s="30"/>
      <c r="V2450" s="30"/>
      <c r="W2450" s="30"/>
      <c r="X2450" s="32"/>
    </row>
    <row r="2451" spans="1:24" x14ac:dyDescent="0.2">
      <c r="A2451" s="34"/>
      <c r="B2451" s="34"/>
      <c r="C2451" s="34"/>
      <c r="D2451" s="30"/>
      <c r="E2451" s="30"/>
      <c r="F2451" s="30"/>
      <c r="G2451" s="30"/>
      <c r="H2451" s="30"/>
      <c r="I2451" s="30"/>
      <c r="J2451" s="30"/>
      <c r="K2451" s="30"/>
      <c r="L2451" s="30"/>
      <c r="M2451" s="30"/>
      <c r="N2451" s="30"/>
      <c r="O2451" s="30"/>
      <c r="P2451" s="30"/>
      <c r="Q2451" s="30"/>
      <c r="R2451" s="30"/>
      <c r="S2451" s="30"/>
      <c r="T2451" s="30"/>
      <c r="U2451" s="30"/>
      <c r="V2451" s="30"/>
      <c r="W2451" s="30"/>
      <c r="X2451" s="32"/>
    </row>
    <row r="2452" spans="1:24" x14ac:dyDescent="0.2">
      <c r="A2452" s="34"/>
      <c r="B2452" s="34"/>
      <c r="C2452" s="34"/>
      <c r="D2452" s="30"/>
      <c r="E2452" s="30"/>
      <c r="F2452" s="30"/>
      <c r="G2452" s="30"/>
      <c r="H2452" s="30"/>
      <c r="I2452" s="30"/>
      <c r="J2452" s="30"/>
      <c r="K2452" s="30"/>
      <c r="L2452" s="30"/>
      <c r="M2452" s="30"/>
      <c r="N2452" s="30"/>
      <c r="O2452" s="30"/>
      <c r="P2452" s="30"/>
      <c r="Q2452" s="30"/>
      <c r="R2452" s="30"/>
      <c r="S2452" s="30"/>
      <c r="T2452" s="30"/>
      <c r="U2452" s="30"/>
      <c r="V2452" s="30"/>
      <c r="W2452" s="30"/>
      <c r="X2452" s="32"/>
    </row>
    <row r="2453" spans="1:24" x14ac:dyDescent="0.2">
      <c r="A2453" s="34"/>
      <c r="B2453" s="34"/>
      <c r="C2453" s="34"/>
      <c r="D2453" s="30"/>
      <c r="E2453" s="30"/>
      <c r="F2453" s="30"/>
      <c r="G2453" s="30"/>
      <c r="H2453" s="30"/>
      <c r="I2453" s="30"/>
      <c r="J2453" s="30"/>
      <c r="K2453" s="30"/>
      <c r="L2453" s="30"/>
      <c r="M2453" s="30"/>
      <c r="N2453" s="30"/>
      <c r="O2453" s="30"/>
      <c r="P2453" s="30"/>
      <c r="Q2453" s="30"/>
      <c r="R2453" s="30"/>
      <c r="S2453" s="30"/>
      <c r="T2453" s="30"/>
      <c r="U2453" s="30"/>
      <c r="V2453" s="30"/>
      <c r="W2453" s="30"/>
      <c r="X2453" s="32"/>
    </row>
    <row r="2454" spans="1:24" x14ac:dyDescent="0.2">
      <c r="A2454" s="34"/>
      <c r="B2454" s="34"/>
      <c r="C2454" s="34"/>
      <c r="D2454" s="30"/>
      <c r="E2454" s="30"/>
      <c r="F2454" s="30"/>
      <c r="G2454" s="30"/>
      <c r="H2454" s="30"/>
      <c r="I2454" s="30"/>
      <c r="J2454" s="30"/>
      <c r="K2454" s="30"/>
      <c r="L2454" s="30"/>
      <c r="M2454" s="30"/>
      <c r="N2454" s="30"/>
      <c r="O2454" s="30"/>
      <c r="P2454" s="30"/>
      <c r="Q2454" s="30"/>
      <c r="R2454" s="30"/>
      <c r="S2454" s="30"/>
      <c r="T2454" s="30"/>
      <c r="U2454" s="30"/>
      <c r="V2454" s="30"/>
      <c r="W2454" s="30"/>
      <c r="X2454" s="32"/>
    </row>
    <row r="2455" spans="1:24" x14ac:dyDescent="0.2">
      <c r="A2455" s="34"/>
      <c r="B2455" s="34"/>
      <c r="C2455" s="34"/>
      <c r="D2455" s="30"/>
      <c r="E2455" s="30"/>
      <c r="F2455" s="30"/>
      <c r="G2455" s="30"/>
      <c r="H2455" s="30"/>
      <c r="I2455" s="30"/>
      <c r="J2455" s="30"/>
      <c r="K2455" s="30"/>
      <c r="L2455" s="30"/>
      <c r="M2455" s="30"/>
      <c r="N2455" s="30"/>
      <c r="O2455" s="30"/>
      <c r="P2455" s="30"/>
      <c r="Q2455" s="30"/>
      <c r="R2455" s="30"/>
      <c r="S2455" s="30"/>
      <c r="T2455" s="30"/>
      <c r="U2455" s="30"/>
      <c r="V2455" s="30"/>
      <c r="W2455" s="30"/>
      <c r="X2455" s="32"/>
    </row>
    <row r="2456" spans="1:24" x14ac:dyDescent="0.2">
      <c r="A2456" s="34"/>
      <c r="B2456" s="34"/>
      <c r="C2456" s="34"/>
      <c r="D2456" s="30"/>
      <c r="E2456" s="30"/>
      <c r="F2456" s="30"/>
      <c r="G2456" s="30"/>
      <c r="H2456" s="30"/>
      <c r="I2456" s="30"/>
      <c r="J2456" s="30"/>
      <c r="K2456" s="30"/>
      <c r="L2456" s="30"/>
      <c r="M2456" s="30"/>
      <c r="N2456" s="30"/>
      <c r="O2456" s="30"/>
      <c r="P2456" s="30"/>
      <c r="Q2456" s="30"/>
      <c r="R2456" s="30"/>
      <c r="S2456" s="30"/>
      <c r="T2456" s="30"/>
      <c r="U2456" s="30"/>
      <c r="V2456" s="30"/>
      <c r="W2456" s="30"/>
      <c r="X2456" s="32"/>
    </row>
    <row r="2457" spans="1:24" x14ac:dyDescent="0.2">
      <c r="A2457" s="34"/>
      <c r="B2457" s="34"/>
      <c r="C2457" s="34"/>
      <c r="D2457" s="30"/>
      <c r="E2457" s="30"/>
      <c r="F2457" s="30"/>
      <c r="G2457" s="30"/>
      <c r="H2457" s="30"/>
      <c r="I2457" s="30"/>
      <c r="J2457" s="30"/>
      <c r="K2457" s="30"/>
      <c r="L2457" s="30"/>
      <c r="M2457" s="30"/>
      <c r="N2457" s="30"/>
      <c r="O2457" s="30"/>
      <c r="P2457" s="30"/>
      <c r="Q2457" s="30"/>
      <c r="R2457" s="30"/>
      <c r="S2457" s="30"/>
      <c r="T2457" s="30"/>
      <c r="U2457" s="30"/>
      <c r="V2457" s="30"/>
      <c r="W2457" s="30"/>
      <c r="X2457" s="32"/>
    </row>
    <row r="2458" spans="1:24" x14ac:dyDescent="0.2">
      <c r="A2458" s="34"/>
      <c r="B2458" s="34"/>
      <c r="C2458" s="34"/>
      <c r="D2458" s="30"/>
      <c r="E2458" s="30"/>
      <c r="F2458" s="30"/>
      <c r="G2458" s="30"/>
      <c r="H2458" s="30"/>
      <c r="I2458" s="30"/>
      <c r="J2458" s="30"/>
      <c r="K2458" s="30"/>
      <c r="L2458" s="30"/>
      <c r="M2458" s="30"/>
      <c r="N2458" s="30"/>
      <c r="O2458" s="30"/>
      <c r="P2458" s="30"/>
      <c r="Q2458" s="30"/>
      <c r="R2458" s="30"/>
      <c r="S2458" s="30"/>
      <c r="T2458" s="30"/>
      <c r="U2458" s="30"/>
      <c r="V2458" s="30"/>
      <c r="W2458" s="30"/>
      <c r="X2458" s="32"/>
    </row>
    <row r="2459" spans="1:24" x14ac:dyDescent="0.2">
      <c r="A2459" s="34"/>
      <c r="B2459" s="34"/>
      <c r="C2459" s="34"/>
      <c r="D2459" s="30"/>
      <c r="E2459" s="30"/>
      <c r="F2459" s="30"/>
      <c r="G2459" s="30"/>
      <c r="H2459" s="30"/>
      <c r="I2459" s="30"/>
      <c r="J2459" s="30"/>
      <c r="K2459" s="30"/>
      <c r="L2459" s="30"/>
      <c r="M2459" s="30"/>
      <c r="N2459" s="30"/>
      <c r="O2459" s="30"/>
      <c r="P2459" s="30"/>
      <c r="Q2459" s="30"/>
      <c r="R2459" s="30"/>
      <c r="S2459" s="30"/>
      <c r="T2459" s="30"/>
      <c r="U2459" s="30"/>
      <c r="V2459" s="30"/>
      <c r="W2459" s="30"/>
      <c r="X2459" s="32"/>
    </row>
    <row r="2460" spans="1:24" x14ac:dyDescent="0.2">
      <c r="A2460" s="34"/>
      <c r="B2460" s="34"/>
      <c r="C2460" s="34"/>
      <c r="D2460" s="30"/>
      <c r="E2460" s="30"/>
      <c r="F2460" s="30"/>
      <c r="G2460" s="30"/>
      <c r="H2460" s="30"/>
      <c r="I2460" s="30"/>
      <c r="J2460" s="30"/>
      <c r="K2460" s="30"/>
      <c r="L2460" s="30"/>
      <c r="M2460" s="30"/>
      <c r="N2460" s="30"/>
      <c r="O2460" s="30"/>
      <c r="P2460" s="30"/>
      <c r="Q2460" s="30"/>
      <c r="R2460" s="30"/>
      <c r="S2460" s="30"/>
      <c r="T2460" s="30"/>
      <c r="U2460" s="30"/>
      <c r="V2460" s="30"/>
      <c r="W2460" s="30"/>
      <c r="X2460" s="32"/>
    </row>
    <row r="2461" spans="1:24" x14ac:dyDescent="0.2">
      <c r="A2461" s="34"/>
      <c r="B2461" s="34"/>
      <c r="C2461" s="34"/>
      <c r="D2461" s="30"/>
      <c r="E2461" s="30"/>
      <c r="F2461" s="30"/>
      <c r="G2461" s="30"/>
      <c r="H2461" s="30"/>
      <c r="I2461" s="30"/>
      <c r="J2461" s="30"/>
      <c r="K2461" s="30"/>
      <c r="L2461" s="30"/>
      <c r="M2461" s="30"/>
      <c r="N2461" s="30"/>
      <c r="O2461" s="30"/>
      <c r="P2461" s="30"/>
      <c r="Q2461" s="30"/>
      <c r="R2461" s="30"/>
      <c r="S2461" s="30"/>
      <c r="T2461" s="30"/>
      <c r="U2461" s="30"/>
      <c r="V2461" s="30"/>
      <c r="W2461" s="30"/>
      <c r="X2461" s="32"/>
    </row>
    <row r="2462" spans="1:24" x14ac:dyDescent="0.2">
      <c r="A2462" s="34"/>
      <c r="B2462" s="34"/>
      <c r="C2462" s="34"/>
      <c r="D2462" s="30"/>
      <c r="E2462" s="30"/>
      <c r="F2462" s="30"/>
      <c r="G2462" s="30"/>
      <c r="H2462" s="30"/>
      <c r="I2462" s="30"/>
      <c r="J2462" s="30"/>
      <c r="K2462" s="30"/>
      <c r="L2462" s="30"/>
      <c r="M2462" s="30"/>
      <c r="N2462" s="30"/>
      <c r="O2462" s="30"/>
      <c r="P2462" s="30"/>
      <c r="Q2462" s="30"/>
      <c r="R2462" s="30"/>
      <c r="S2462" s="30"/>
      <c r="T2462" s="30"/>
      <c r="U2462" s="30"/>
      <c r="V2462" s="30"/>
      <c r="W2462" s="30"/>
      <c r="X2462" s="32"/>
    </row>
    <row r="2463" spans="1:24" x14ac:dyDescent="0.2">
      <c r="A2463" s="34"/>
      <c r="B2463" s="34"/>
      <c r="C2463" s="34"/>
      <c r="D2463" s="30"/>
      <c r="E2463" s="30"/>
      <c r="F2463" s="30"/>
      <c r="G2463" s="30"/>
      <c r="H2463" s="30"/>
      <c r="I2463" s="30"/>
      <c r="J2463" s="30"/>
      <c r="K2463" s="30"/>
      <c r="L2463" s="30"/>
      <c r="M2463" s="30"/>
      <c r="N2463" s="30"/>
      <c r="O2463" s="30"/>
      <c r="P2463" s="30"/>
      <c r="Q2463" s="30"/>
      <c r="R2463" s="30"/>
      <c r="S2463" s="30"/>
      <c r="T2463" s="30"/>
      <c r="U2463" s="30"/>
      <c r="V2463" s="30"/>
      <c r="W2463" s="30"/>
      <c r="X2463" s="32"/>
    </row>
    <row r="2464" spans="1:24" x14ac:dyDescent="0.2">
      <c r="A2464" s="34"/>
      <c r="B2464" s="34"/>
      <c r="C2464" s="34"/>
      <c r="D2464" s="30"/>
      <c r="E2464" s="30"/>
      <c r="F2464" s="30"/>
      <c r="G2464" s="30"/>
      <c r="H2464" s="30"/>
      <c r="I2464" s="30"/>
      <c r="J2464" s="30"/>
      <c r="K2464" s="30"/>
      <c r="L2464" s="30"/>
      <c r="M2464" s="30"/>
      <c r="N2464" s="30"/>
      <c r="O2464" s="30"/>
      <c r="P2464" s="30"/>
      <c r="Q2464" s="30"/>
      <c r="R2464" s="30"/>
      <c r="S2464" s="30"/>
      <c r="T2464" s="30"/>
      <c r="U2464" s="30"/>
      <c r="V2464" s="30"/>
      <c r="W2464" s="30"/>
      <c r="X2464" s="32"/>
    </row>
    <row r="2465" spans="1:24" x14ac:dyDescent="0.2">
      <c r="A2465" s="34"/>
      <c r="B2465" s="34"/>
      <c r="C2465" s="34"/>
      <c r="D2465" s="30"/>
      <c r="E2465" s="30"/>
      <c r="F2465" s="30"/>
      <c r="G2465" s="30"/>
      <c r="H2465" s="30"/>
      <c r="I2465" s="30"/>
      <c r="J2465" s="30"/>
      <c r="K2465" s="30"/>
      <c r="L2465" s="30"/>
      <c r="M2465" s="30"/>
      <c r="N2465" s="30"/>
      <c r="O2465" s="30"/>
      <c r="P2465" s="30"/>
      <c r="Q2465" s="30"/>
      <c r="R2465" s="30"/>
      <c r="S2465" s="30"/>
      <c r="T2465" s="30"/>
      <c r="U2465" s="30"/>
      <c r="V2465" s="30"/>
      <c r="W2465" s="30"/>
      <c r="X2465" s="32"/>
    </row>
    <row r="2466" spans="1:24" x14ac:dyDescent="0.2">
      <c r="A2466" s="34"/>
      <c r="B2466" s="34"/>
      <c r="C2466" s="34"/>
      <c r="D2466" s="30"/>
      <c r="E2466" s="30"/>
      <c r="F2466" s="30"/>
      <c r="G2466" s="30"/>
      <c r="H2466" s="30"/>
      <c r="I2466" s="30"/>
      <c r="J2466" s="30"/>
      <c r="K2466" s="30"/>
      <c r="L2466" s="30"/>
      <c r="M2466" s="30"/>
      <c r="N2466" s="30"/>
      <c r="O2466" s="30"/>
      <c r="P2466" s="30"/>
      <c r="Q2466" s="30"/>
      <c r="R2466" s="30"/>
      <c r="S2466" s="30"/>
      <c r="T2466" s="30"/>
      <c r="U2466" s="30"/>
      <c r="V2466" s="30"/>
      <c r="W2466" s="30"/>
      <c r="X2466" s="32"/>
    </row>
    <row r="2467" spans="1:24" x14ac:dyDescent="0.2">
      <c r="A2467" s="34"/>
      <c r="B2467" s="34"/>
      <c r="C2467" s="34"/>
      <c r="D2467" s="30"/>
      <c r="E2467" s="30"/>
      <c r="F2467" s="30"/>
      <c r="G2467" s="30"/>
      <c r="H2467" s="30"/>
      <c r="I2467" s="30"/>
      <c r="J2467" s="30"/>
      <c r="K2467" s="30"/>
      <c r="L2467" s="30"/>
      <c r="M2467" s="30"/>
      <c r="N2467" s="30"/>
      <c r="O2467" s="30"/>
      <c r="P2467" s="30"/>
      <c r="Q2467" s="30"/>
      <c r="R2467" s="30"/>
      <c r="S2467" s="30"/>
      <c r="T2467" s="30"/>
      <c r="U2467" s="30"/>
      <c r="V2467" s="30"/>
      <c r="W2467" s="30"/>
      <c r="X2467" s="32"/>
    </row>
    <row r="2468" spans="1:24" x14ac:dyDescent="0.2">
      <c r="A2468" s="34"/>
      <c r="B2468" s="34"/>
      <c r="C2468" s="34"/>
      <c r="D2468" s="30"/>
      <c r="E2468" s="30"/>
      <c r="F2468" s="30"/>
      <c r="G2468" s="30"/>
      <c r="H2468" s="30"/>
      <c r="I2468" s="30"/>
      <c r="J2468" s="30"/>
      <c r="K2468" s="30"/>
      <c r="L2468" s="30"/>
      <c r="M2468" s="30"/>
      <c r="N2468" s="30"/>
      <c r="O2468" s="30"/>
      <c r="P2468" s="30"/>
      <c r="Q2468" s="30"/>
      <c r="R2468" s="30"/>
      <c r="S2468" s="30"/>
      <c r="T2468" s="30"/>
      <c r="U2468" s="30"/>
      <c r="V2468" s="30"/>
      <c r="W2468" s="30"/>
      <c r="X2468" s="32"/>
    </row>
    <row r="2469" spans="1:24" x14ac:dyDescent="0.2">
      <c r="A2469" s="34"/>
      <c r="B2469" s="34"/>
      <c r="C2469" s="34"/>
      <c r="D2469" s="30"/>
      <c r="E2469" s="30"/>
      <c r="F2469" s="30"/>
      <c r="G2469" s="30"/>
      <c r="H2469" s="30"/>
      <c r="I2469" s="30"/>
      <c r="J2469" s="30"/>
      <c r="K2469" s="30"/>
      <c r="L2469" s="30"/>
      <c r="M2469" s="30"/>
      <c r="N2469" s="30"/>
      <c r="O2469" s="30"/>
      <c r="P2469" s="30"/>
      <c r="Q2469" s="30"/>
      <c r="R2469" s="30"/>
      <c r="S2469" s="30"/>
      <c r="T2469" s="30"/>
      <c r="U2469" s="30"/>
      <c r="V2469" s="30"/>
      <c r="W2469" s="30"/>
      <c r="X2469" s="32"/>
    </row>
    <row r="2470" spans="1:24" x14ac:dyDescent="0.2">
      <c r="A2470" s="34"/>
      <c r="B2470" s="34"/>
      <c r="C2470" s="34"/>
      <c r="D2470" s="30"/>
      <c r="E2470" s="30"/>
      <c r="F2470" s="30"/>
      <c r="G2470" s="30"/>
      <c r="H2470" s="30"/>
      <c r="I2470" s="30"/>
      <c r="J2470" s="30"/>
      <c r="K2470" s="30"/>
      <c r="L2470" s="30"/>
      <c r="M2470" s="30"/>
      <c r="N2470" s="30"/>
      <c r="O2470" s="30"/>
      <c r="P2470" s="30"/>
      <c r="Q2470" s="30"/>
      <c r="R2470" s="30"/>
      <c r="S2470" s="30"/>
      <c r="T2470" s="30"/>
      <c r="U2470" s="30"/>
      <c r="V2470" s="30"/>
      <c r="W2470" s="30"/>
      <c r="X2470" s="32"/>
    </row>
    <row r="2471" spans="1:24" x14ac:dyDescent="0.2">
      <c r="A2471" s="34"/>
      <c r="B2471" s="34"/>
      <c r="C2471" s="34"/>
      <c r="D2471" s="30"/>
      <c r="E2471" s="30"/>
      <c r="F2471" s="30"/>
      <c r="G2471" s="30"/>
      <c r="H2471" s="30"/>
      <c r="I2471" s="30"/>
      <c r="J2471" s="30"/>
      <c r="K2471" s="30"/>
      <c r="L2471" s="30"/>
      <c r="M2471" s="30"/>
      <c r="N2471" s="30"/>
      <c r="O2471" s="30"/>
      <c r="P2471" s="30"/>
      <c r="Q2471" s="30"/>
      <c r="R2471" s="30"/>
      <c r="S2471" s="30"/>
      <c r="T2471" s="30"/>
      <c r="U2471" s="30"/>
      <c r="V2471" s="30"/>
      <c r="W2471" s="30"/>
      <c r="X2471" s="32"/>
    </row>
    <row r="2472" spans="1:24" x14ac:dyDescent="0.2">
      <c r="A2472" s="34"/>
      <c r="B2472" s="34"/>
      <c r="C2472" s="34"/>
      <c r="D2472" s="30"/>
      <c r="E2472" s="30"/>
      <c r="F2472" s="30"/>
      <c r="G2472" s="30"/>
      <c r="H2472" s="30"/>
      <c r="I2472" s="30"/>
      <c r="J2472" s="30"/>
      <c r="K2472" s="30"/>
      <c r="L2472" s="30"/>
      <c r="M2472" s="30"/>
      <c r="N2472" s="30"/>
      <c r="O2472" s="30"/>
      <c r="P2472" s="30"/>
      <c r="Q2472" s="30"/>
      <c r="R2472" s="30"/>
      <c r="S2472" s="30"/>
      <c r="T2472" s="30"/>
      <c r="U2472" s="30"/>
      <c r="V2472" s="30"/>
      <c r="W2472" s="30"/>
      <c r="X2472" s="32"/>
    </row>
    <row r="2473" spans="1:24" x14ac:dyDescent="0.2">
      <c r="A2473" s="34"/>
      <c r="B2473" s="34"/>
      <c r="C2473" s="34"/>
      <c r="D2473" s="30"/>
      <c r="E2473" s="30"/>
      <c r="F2473" s="30"/>
      <c r="G2473" s="30"/>
      <c r="H2473" s="30"/>
      <c r="I2473" s="30"/>
      <c r="J2473" s="30"/>
      <c r="K2473" s="30"/>
      <c r="L2473" s="30"/>
      <c r="M2473" s="30"/>
      <c r="N2473" s="30"/>
      <c r="O2473" s="30"/>
      <c r="P2473" s="30"/>
      <c r="Q2473" s="30"/>
      <c r="R2473" s="30"/>
      <c r="S2473" s="30"/>
      <c r="T2473" s="30"/>
      <c r="U2473" s="30"/>
      <c r="V2473" s="30"/>
      <c r="W2473" s="30"/>
      <c r="X2473" s="32"/>
    </row>
    <row r="2474" spans="1:24" x14ac:dyDescent="0.2">
      <c r="A2474" s="34"/>
      <c r="B2474" s="34"/>
      <c r="C2474" s="34"/>
      <c r="D2474" s="30"/>
      <c r="E2474" s="30"/>
      <c r="F2474" s="30"/>
      <c r="G2474" s="30"/>
      <c r="H2474" s="30"/>
      <c r="I2474" s="30"/>
      <c r="J2474" s="30"/>
      <c r="K2474" s="30"/>
      <c r="L2474" s="30"/>
      <c r="M2474" s="30"/>
      <c r="N2474" s="30"/>
      <c r="O2474" s="30"/>
      <c r="P2474" s="30"/>
      <c r="Q2474" s="30"/>
      <c r="R2474" s="30"/>
      <c r="S2474" s="30"/>
      <c r="T2474" s="30"/>
      <c r="U2474" s="30"/>
      <c r="V2474" s="30"/>
      <c r="W2474" s="30"/>
      <c r="X2474" s="32"/>
    </row>
    <row r="2475" spans="1:24" x14ac:dyDescent="0.2">
      <c r="A2475" s="34"/>
      <c r="B2475" s="34"/>
      <c r="C2475" s="34"/>
      <c r="D2475" s="30"/>
      <c r="E2475" s="30"/>
      <c r="F2475" s="30"/>
      <c r="G2475" s="30"/>
      <c r="H2475" s="30"/>
      <c r="I2475" s="30"/>
      <c r="J2475" s="30"/>
      <c r="K2475" s="30"/>
      <c r="L2475" s="30"/>
      <c r="M2475" s="30"/>
      <c r="N2475" s="30"/>
      <c r="O2475" s="30"/>
      <c r="P2475" s="30"/>
      <c r="Q2475" s="30"/>
      <c r="R2475" s="30"/>
      <c r="S2475" s="30"/>
      <c r="T2475" s="30"/>
      <c r="U2475" s="30"/>
      <c r="V2475" s="30"/>
      <c r="W2475" s="30"/>
      <c r="X2475" s="32"/>
    </row>
    <row r="2476" spans="1:24" x14ac:dyDescent="0.2">
      <c r="A2476" s="34"/>
      <c r="B2476" s="34"/>
      <c r="C2476" s="34"/>
      <c r="D2476" s="30"/>
      <c r="E2476" s="30"/>
      <c r="F2476" s="30"/>
      <c r="G2476" s="30"/>
      <c r="H2476" s="30"/>
      <c r="I2476" s="30"/>
      <c r="J2476" s="30"/>
      <c r="K2476" s="30"/>
      <c r="L2476" s="30"/>
      <c r="M2476" s="30"/>
      <c r="N2476" s="30"/>
      <c r="O2476" s="30"/>
      <c r="P2476" s="30"/>
      <c r="Q2476" s="30"/>
      <c r="R2476" s="30"/>
      <c r="S2476" s="30"/>
      <c r="T2476" s="30"/>
      <c r="U2476" s="30"/>
      <c r="V2476" s="30"/>
      <c r="W2476" s="30"/>
      <c r="X2476" s="32"/>
    </row>
    <row r="2477" spans="1:24" x14ac:dyDescent="0.2">
      <c r="A2477" s="34"/>
      <c r="B2477" s="34"/>
      <c r="C2477" s="34"/>
      <c r="D2477" s="30"/>
      <c r="E2477" s="30"/>
      <c r="F2477" s="30"/>
      <c r="G2477" s="30"/>
      <c r="H2477" s="30"/>
      <c r="I2477" s="30"/>
      <c r="J2477" s="30"/>
      <c r="K2477" s="30"/>
      <c r="L2477" s="30"/>
      <c r="M2477" s="30"/>
      <c r="N2477" s="30"/>
      <c r="O2477" s="30"/>
      <c r="P2477" s="30"/>
      <c r="Q2477" s="30"/>
      <c r="R2477" s="30"/>
      <c r="S2477" s="30"/>
      <c r="T2477" s="30"/>
      <c r="U2477" s="30"/>
      <c r="V2477" s="30"/>
      <c r="W2477" s="30"/>
      <c r="X2477" s="32"/>
    </row>
    <row r="2478" spans="1:24" x14ac:dyDescent="0.2">
      <c r="A2478" s="34"/>
      <c r="B2478" s="34"/>
      <c r="C2478" s="34"/>
      <c r="D2478" s="30"/>
      <c r="E2478" s="30"/>
      <c r="F2478" s="30"/>
      <c r="G2478" s="30"/>
      <c r="H2478" s="30"/>
      <c r="I2478" s="30"/>
      <c r="J2478" s="30"/>
      <c r="K2478" s="30"/>
      <c r="L2478" s="30"/>
      <c r="M2478" s="30"/>
      <c r="N2478" s="30"/>
      <c r="O2478" s="30"/>
      <c r="P2478" s="30"/>
      <c r="Q2478" s="30"/>
      <c r="R2478" s="30"/>
      <c r="S2478" s="30"/>
      <c r="T2478" s="30"/>
      <c r="U2478" s="30"/>
      <c r="V2478" s="30"/>
      <c r="W2478" s="30"/>
      <c r="X2478" s="32"/>
    </row>
    <row r="2479" spans="1:24" x14ac:dyDescent="0.2">
      <c r="A2479" s="34"/>
      <c r="B2479" s="34"/>
      <c r="C2479" s="34"/>
      <c r="D2479" s="30"/>
      <c r="E2479" s="30"/>
      <c r="F2479" s="30"/>
      <c r="G2479" s="30"/>
      <c r="H2479" s="30"/>
      <c r="I2479" s="30"/>
      <c r="J2479" s="30"/>
      <c r="K2479" s="30"/>
      <c r="L2479" s="30"/>
      <c r="M2479" s="30"/>
      <c r="N2479" s="30"/>
      <c r="O2479" s="30"/>
      <c r="P2479" s="30"/>
      <c r="Q2479" s="30"/>
      <c r="R2479" s="30"/>
      <c r="S2479" s="30"/>
      <c r="T2479" s="30"/>
      <c r="U2479" s="30"/>
      <c r="V2479" s="30"/>
      <c r="W2479" s="30"/>
      <c r="X2479" s="32"/>
    </row>
    <row r="2480" spans="1:24" x14ac:dyDescent="0.2">
      <c r="A2480" s="34"/>
      <c r="B2480" s="34"/>
      <c r="C2480" s="34"/>
      <c r="D2480" s="30"/>
      <c r="E2480" s="30"/>
      <c r="F2480" s="30"/>
      <c r="G2480" s="30"/>
      <c r="H2480" s="30"/>
      <c r="I2480" s="30"/>
      <c r="J2480" s="30"/>
      <c r="K2480" s="30"/>
      <c r="L2480" s="30"/>
      <c r="M2480" s="30"/>
      <c r="N2480" s="30"/>
      <c r="O2480" s="30"/>
      <c r="P2480" s="30"/>
      <c r="Q2480" s="30"/>
      <c r="R2480" s="30"/>
      <c r="S2480" s="30"/>
      <c r="T2480" s="30"/>
      <c r="U2480" s="30"/>
      <c r="V2480" s="30"/>
      <c r="W2480" s="30"/>
      <c r="X2480" s="32"/>
    </row>
    <row r="2481" spans="1:24" x14ac:dyDescent="0.2">
      <c r="A2481" s="34"/>
      <c r="B2481" s="34"/>
      <c r="C2481" s="34"/>
      <c r="D2481" s="30"/>
      <c r="E2481" s="30"/>
      <c r="F2481" s="30"/>
      <c r="G2481" s="30"/>
      <c r="H2481" s="30"/>
      <c r="I2481" s="30"/>
      <c r="J2481" s="30"/>
      <c r="K2481" s="30"/>
      <c r="L2481" s="30"/>
      <c r="M2481" s="30"/>
      <c r="N2481" s="30"/>
      <c r="O2481" s="30"/>
      <c r="P2481" s="30"/>
      <c r="Q2481" s="30"/>
      <c r="R2481" s="30"/>
      <c r="S2481" s="30"/>
      <c r="T2481" s="30"/>
      <c r="U2481" s="30"/>
      <c r="V2481" s="30"/>
      <c r="W2481" s="30"/>
      <c r="X2481" s="32"/>
    </row>
    <row r="2482" spans="1:24" x14ac:dyDescent="0.2">
      <c r="A2482" s="34"/>
      <c r="B2482" s="34"/>
      <c r="C2482" s="34"/>
      <c r="D2482" s="30"/>
      <c r="E2482" s="30"/>
      <c r="F2482" s="30"/>
      <c r="G2482" s="30"/>
      <c r="H2482" s="30"/>
      <c r="I2482" s="30"/>
      <c r="J2482" s="30"/>
      <c r="K2482" s="30"/>
      <c r="L2482" s="30"/>
      <c r="M2482" s="30"/>
      <c r="N2482" s="30"/>
      <c r="O2482" s="30"/>
      <c r="P2482" s="30"/>
      <c r="Q2482" s="30"/>
      <c r="R2482" s="30"/>
      <c r="S2482" s="30"/>
      <c r="T2482" s="30"/>
      <c r="U2482" s="30"/>
      <c r="V2482" s="30"/>
      <c r="W2482" s="30"/>
      <c r="X2482" s="32"/>
    </row>
    <row r="2483" spans="1:24" x14ac:dyDescent="0.2">
      <c r="A2483" s="34"/>
      <c r="B2483" s="34"/>
      <c r="C2483" s="34"/>
      <c r="D2483" s="30"/>
      <c r="E2483" s="30"/>
      <c r="F2483" s="30"/>
      <c r="G2483" s="30"/>
      <c r="H2483" s="30"/>
      <c r="I2483" s="30"/>
      <c r="J2483" s="30"/>
      <c r="K2483" s="30"/>
      <c r="L2483" s="30"/>
      <c r="M2483" s="30"/>
      <c r="N2483" s="30"/>
      <c r="O2483" s="30"/>
      <c r="P2483" s="30"/>
      <c r="Q2483" s="30"/>
      <c r="R2483" s="30"/>
      <c r="S2483" s="30"/>
      <c r="T2483" s="30"/>
      <c r="U2483" s="30"/>
      <c r="V2483" s="30"/>
      <c r="W2483" s="30"/>
      <c r="X2483" s="32"/>
    </row>
    <row r="2484" spans="1:24" x14ac:dyDescent="0.2">
      <c r="A2484" s="34"/>
      <c r="B2484" s="34"/>
      <c r="C2484" s="34"/>
      <c r="D2484" s="30"/>
      <c r="E2484" s="30"/>
      <c r="F2484" s="30"/>
      <c r="G2484" s="30"/>
      <c r="H2484" s="30"/>
      <c r="I2484" s="30"/>
      <c r="J2484" s="30"/>
      <c r="K2484" s="30"/>
      <c r="L2484" s="30"/>
      <c r="M2484" s="30"/>
      <c r="N2484" s="30"/>
      <c r="O2484" s="30"/>
      <c r="P2484" s="30"/>
      <c r="Q2484" s="30"/>
      <c r="R2484" s="30"/>
      <c r="S2484" s="30"/>
      <c r="T2484" s="30"/>
      <c r="U2484" s="30"/>
      <c r="V2484" s="30"/>
      <c r="W2484" s="30"/>
      <c r="X2484" s="32"/>
    </row>
    <row r="2485" spans="1:24" x14ac:dyDescent="0.2">
      <c r="A2485" s="34"/>
      <c r="B2485" s="34"/>
      <c r="C2485" s="34"/>
      <c r="D2485" s="30"/>
      <c r="E2485" s="30"/>
      <c r="F2485" s="30"/>
      <c r="G2485" s="30"/>
      <c r="H2485" s="30"/>
      <c r="I2485" s="30"/>
      <c r="J2485" s="30"/>
      <c r="K2485" s="30"/>
      <c r="L2485" s="30"/>
      <c r="M2485" s="30"/>
      <c r="N2485" s="30"/>
      <c r="O2485" s="30"/>
      <c r="P2485" s="30"/>
      <c r="Q2485" s="30"/>
      <c r="R2485" s="30"/>
      <c r="S2485" s="30"/>
      <c r="T2485" s="30"/>
      <c r="U2485" s="30"/>
      <c r="V2485" s="30"/>
      <c r="W2485" s="30"/>
      <c r="X2485" s="32"/>
    </row>
    <row r="2486" spans="1:24" x14ac:dyDescent="0.2">
      <c r="A2486" s="34"/>
      <c r="B2486" s="34"/>
      <c r="C2486" s="34"/>
      <c r="D2486" s="30"/>
      <c r="E2486" s="30"/>
      <c r="F2486" s="30"/>
      <c r="G2486" s="30"/>
      <c r="H2486" s="30"/>
      <c r="I2486" s="30"/>
      <c r="J2486" s="30"/>
      <c r="K2486" s="30"/>
      <c r="L2486" s="30"/>
      <c r="M2486" s="30"/>
      <c r="N2486" s="30"/>
      <c r="O2486" s="30"/>
      <c r="P2486" s="30"/>
      <c r="Q2486" s="30"/>
      <c r="R2486" s="30"/>
      <c r="S2486" s="30"/>
      <c r="T2486" s="30"/>
      <c r="U2486" s="30"/>
      <c r="V2486" s="30"/>
      <c r="W2486" s="30"/>
      <c r="X2486" s="32"/>
    </row>
    <row r="2487" spans="1:24" x14ac:dyDescent="0.2">
      <c r="A2487" s="34"/>
      <c r="B2487" s="34"/>
      <c r="C2487" s="34"/>
      <c r="D2487" s="30"/>
      <c r="E2487" s="30"/>
      <c r="F2487" s="30"/>
      <c r="G2487" s="30"/>
      <c r="H2487" s="30"/>
      <c r="I2487" s="30"/>
      <c r="J2487" s="30"/>
      <c r="K2487" s="30"/>
      <c r="L2487" s="30"/>
      <c r="M2487" s="30"/>
      <c r="N2487" s="30"/>
      <c r="O2487" s="30"/>
      <c r="P2487" s="30"/>
      <c r="Q2487" s="30"/>
      <c r="R2487" s="30"/>
      <c r="S2487" s="30"/>
      <c r="T2487" s="30"/>
      <c r="U2487" s="30"/>
      <c r="V2487" s="30"/>
      <c r="W2487" s="30"/>
      <c r="X2487" s="32"/>
    </row>
    <row r="2488" spans="1:24" x14ac:dyDescent="0.2">
      <c r="A2488" s="34"/>
      <c r="B2488" s="34"/>
      <c r="C2488" s="34"/>
      <c r="D2488" s="30"/>
      <c r="E2488" s="30"/>
      <c r="F2488" s="30"/>
      <c r="G2488" s="30"/>
      <c r="H2488" s="30"/>
      <c r="I2488" s="30"/>
      <c r="J2488" s="30"/>
      <c r="K2488" s="30"/>
      <c r="L2488" s="30"/>
      <c r="M2488" s="30"/>
      <c r="N2488" s="30"/>
      <c r="O2488" s="30"/>
      <c r="P2488" s="30"/>
      <c r="Q2488" s="30"/>
      <c r="R2488" s="30"/>
      <c r="S2488" s="30"/>
      <c r="T2488" s="30"/>
      <c r="U2488" s="30"/>
      <c r="V2488" s="30"/>
      <c r="W2488" s="30"/>
      <c r="X2488" s="32"/>
    </row>
    <row r="2489" spans="1:24" x14ac:dyDescent="0.2">
      <c r="A2489" s="34"/>
      <c r="B2489" s="34"/>
      <c r="C2489" s="34"/>
      <c r="D2489" s="30"/>
      <c r="E2489" s="30"/>
      <c r="F2489" s="30"/>
      <c r="G2489" s="30"/>
      <c r="H2489" s="30"/>
      <c r="I2489" s="30"/>
      <c r="J2489" s="30"/>
      <c r="K2489" s="30"/>
      <c r="L2489" s="30"/>
      <c r="M2489" s="30"/>
      <c r="N2489" s="30"/>
      <c r="O2489" s="30"/>
      <c r="P2489" s="30"/>
      <c r="Q2489" s="30"/>
      <c r="R2489" s="30"/>
      <c r="S2489" s="30"/>
      <c r="T2489" s="30"/>
      <c r="U2489" s="30"/>
      <c r="V2489" s="30"/>
      <c r="W2489" s="30"/>
      <c r="X2489" s="32"/>
    </row>
    <row r="2490" spans="1:24" x14ac:dyDescent="0.2">
      <c r="A2490" s="34"/>
      <c r="B2490" s="34"/>
      <c r="C2490" s="34"/>
      <c r="D2490" s="30"/>
      <c r="E2490" s="30"/>
      <c r="F2490" s="30"/>
      <c r="G2490" s="30"/>
      <c r="H2490" s="30"/>
      <c r="I2490" s="30"/>
      <c r="J2490" s="30"/>
      <c r="K2490" s="30"/>
      <c r="L2490" s="30"/>
      <c r="M2490" s="30"/>
      <c r="N2490" s="30"/>
      <c r="O2490" s="30"/>
      <c r="P2490" s="30"/>
      <c r="Q2490" s="30"/>
      <c r="R2490" s="30"/>
      <c r="S2490" s="30"/>
      <c r="T2490" s="30"/>
      <c r="U2490" s="30"/>
      <c r="V2490" s="30"/>
      <c r="W2490" s="30"/>
      <c r="X2490" s="32"/>
    </row>
    <row r="2491" spans="1:24" x14ac:dyDescent="0.2">
      <c r="A2491" s="34"/>
      <c r="B2491" s="34"/>
      <c r="C2491" s="34"/>
      <c r="D2491" s="30"/>
      <c r="E2491" s="30"/>
      <c r="F2491" s="30"/>
      <c r="G2491" s="30"/>
      <c r="H2491" s="30"/>
      <c r="I2491" s="30"/>
      <c r="J2491" s="30"/>
      <c r="K2491" s="30"/>
      <c r="L2491" s="30"/>
      <c r="M2491" s="30"/>
      <c r="N2491" s="30"/>
      <c r="O2491" s="30"/>
      <c r="P2491" s="30"/>
      <c r="Q2491" s="30"/>
      <c r="R2491" s="30"/>
      <c r="S2491" s="30"/>
      <c r="T2491" s="30"/>
      <c r="U2491" s="30"/>
      <c r="V2491" s="30"/>
      <c r="W2491" s="30"/>
      <c r="X2491" s="32"/>
    </row>
    <row r="2492" spans="1:24" x14ac:dyDescent="0.2">
      <c r="A2492" s="34"/>
      <c r="B2492" s="34"/>
      <c r="C2492" s="34"/>
      <c r="D2492" s="30"/>
      <c r="E2492" s="30"/>
      <c r="F2492" s="30"/>
      <c r="G2492" s="30"/>
      <c r="H2492" s="30"/>
      <c r="I2492" s="30"/>
      <c r="J2492" s="30"/>
      <c r="K2492" s="30"/>
      <c r="L2492" s="30"/>
      <c r="M2492" s="30"/>
      <c r="N2492" s="30"/>
      <c r="O2492" s="30"/>
      <c r="P2492" s="30"/>
      <c r="Q2492" s="30"/>
      <c r="R2492" s="30"/>
      <c r="S2492" s="30"/>
      <c r="T2492" s="30"/>
      <c r="U2492" s="30"/>
      <c r="V2492" s="30"/>
      <c r="W2492" s="30"/>
      <c r="X2492" s="32"/>
    </row>
    <row r="2493" spans="1:24" x14ac:dyDescent="0.2">
      <c r="A2493" s="34"/>
      <c r="B2493" s="34"/>
      <c r="C2493" s="34"/>
      <c r="D2493" s="30"/>
      <c r="E2493" s="30"/>
      <c r="F2493" s="30"/>
      <c r="G2493" s="30"/>
      <c r="H2493" s="30"/>
      <c r="I2493" s="30"/>
      <c r="J2493" s="30"/>
      <c r="K2493" s="30"/>
      <c r="L2493" s="30"/>
      <c r="M2493" s="30"/>
      <c r="N2493" s="30"/>
      <c r="O2493" s="30"/>
      <c r="P2493" s="30"/>
      <c r="Q2493" s="30"/>
      <c r="R2493" s="30"/>
      <c r="S2493" s="30"/>
      <c r="T2493" s="30"/>
      <c r="U2493" s="30"/>
      <c r="V2493" s="30"/>
      <c r="W2493" s="30"/>
      <c r="X2493" s="32"/>
    </row>
    <row r="2494" spans="1:24" x14ac:dyDescent="0.2">
      <c r="A2494" s="34"/>
      <c r="B2494" s="34"/>
      <c r="C2494" s="34"/>
      <c r="D2494" s="30"/>
      <c r="E2494" s="30"/>
      <c r="F2494" s="30"/>
      <c r="G2494" s="30"/>
      <c r="H2494" s="30"/>
      <c r="I2494" s="30"/>
      <c r="J2494" s="30"/>
      <c r="K2494" s="30"/>
      <c r="L2494" s="30"/>
      <c r="M2494" s="30"/>
      <c r="N2494" s="30"/>
      <c r="O2494" s="30"/>
      <c r="P2494" s="30"/>
      <c r="Q2494" s="30"/>
      <c r="R2494" s="30"/>
      <c r="S2494" s="30"/>
      <c r="T2494" s="30"/>
      <c r="U2494" s="30"/>
      <c r="V2494" s="30"/>
      <c r="W2494" s="30"/>
      <c r="X2494" s="32"/>
    </row>
    <row r="2495" spans="1:24" x14ac:dyDescent="0.2">
      <c r="A2495" s="34"/>
      <c r="B2495" s="34"/>
      <c r="C2495" s="34"/>
      <c r="D2495" s="30"/>
      <c r="E2495" s="30"/>
      <c r="F2495" s="30"/>
      <c r="G2495" s="30"/>
      <c r="H2495" s="30"/>
      <c r="I2495" s="30"/>
      <c r="J2495" s="30"/>
      <c r="K2495" s="30"/>
      <c r="L2495" s="30"/>
      <c r="M2495" s="30"/>
      <c r="N2495" s="30"/>
      <c r="O2495" s="30"/>
      <c r="P2495" s="30"/>
      <c r="Q2495" s="30"/>
      <c r="R2495" s="30"/>
      <c r="S2495" s="30"/>
      <c r="T2495" s="30"/>
      <c r="U2495" s="30"/>
      <c r="V2495" s="30"/>
      <c r="W2495" s="30"/>
      <c r="X2495" s="32"/>
    </row>
    <row r="2496" spans="1:24" x14ac:dyDescent="0.2">
      <c r="A2496" s="34"/>
      <c r="B2496" s="34"/>
      <c r="C2496" s="34"/>
      <c r="D2496" s="30"/>
      <c r="E2496" s="30"/>
      <c r="F2496" s="30"/>
      <c r="G2496" s="30"/>
      <c r="H2496" s="30"/>
      <c r="I2496" s="30"/>
      <c r="J2496" s="30"/>
      <c r="K2496" s="30"/>
      <c r="L2496" s="30"/>
      <c r="M2496" s="30"/>
      <c r="N2496" s="30"/>
      <c r="O2496" s="30"/>
      <c r="P2496" s="30"/>
      <c r="Q2496" s="30"/>
      <c r="R2496" s="30"/>
      <c r="S2496" s="30"/>
      <c r="T2496" s="30"/>
      <c r="U2496" s="30"/>
      <c r="V2496" s="30"/>
      <c r="W2496" s="30"/>
      <c r="X2496" s="32"/>
    </row>
    <row r="2497" spans="1:24" x14ac:dyDescent="0.2">
      <c r="A2497" s="34"/>
      <c r="B2497" s="34"/>
      <c r="C2497" s="34"/>
      <c r="D2497" s="30"/>
      <c r="E2497" s="30"/>
      <c r="F2497" s="30"/>
      <c r="G2497" s="30"/>
      <c r="H2497" s="30"/>
      <c r="I2497" s="30"/>
      <c r="J2497" s="30"/>
      <c r="K2497" s="30"/>
      <c r="L2497" s="30"/>
      <c r="M2497" s="30"/>
      <c r="N2497" s="30"/>
      <c r="O2497" s="30"/>
      <c r="P2497" s="30"/>
      <c r="Q2497" s="30"/>
      <c r="R2497" s="30"/>
      <c r="S2497" s="30"/>
      <c r="T2497" s="30"/>
      <c r="U2497" s="30"/>
      <c r="V2497" s="30"/>
      <c r="W2497" s="30"/>
      <c r="X2497" s="32"/>
    </row>
    <row r="2498" spans="1:24" x14ac:dyDescent="0.2">
      <c r="A2498" s="34"/>
      <c r="B2498" s="34"/>
      <c r="C2498" s="34"/>
      <c r="D2498" s="30"/>
      <c r="E2498" s="30"/>
      <c r="F2498" s="30"/>
      <c r="G2498" s="30"/>
      <c r="H2498" s="30"/>
      <c r="I2498" s="30"/>
      <c r="J2498" s="30"/>
      <c r="K2498" s="30"/>
      <c r="L2498" s="30"/>
      <c r="M2498" s="30"/>
      <c r="N2498" s="30"/>
      <c r="O2498" s="30"/>
      <c r="P2498" s="30"/>
      <c r="Q2498" s="30"/>
      <c r="R2498" s="30"/>
      <c r="S2498" s="30"/>
      <c r="T2498" s="30"/>
      <c r="U2498" s="30"/>
      <c r="V2498" s="30"/>
      <c r="W2498" s="30"/>
      <c r="X2498" s="32"/>
    </row>
    <row r="2499" spans="1:24" x14ac:dyDescent="0.2">
      <c r="A2499" s="34"/>
      <c r="B2499" s="34"/>
      <c r="C2499" s="34"/>
      <c r="D2499" s="30"/>
      <c r="E2499" s="30"/>
      <c r="F2499" s="30"/>
      <c r="G2499" s="30"/>
      <c r="H2499" s="30"/>
      <c r="I2499" s="30"/>
      <c r="J2499" s="30"/>
      <c r="K2499" s="30"/>
      <c r="L2499" s="30"/>
      <c r="M2499" s="30"/>
      <c r="N2499" s="30"/>
      <c r="O2499" s="30"/>
      <c r="P2499" s="30"/>
      <c r="Q2499" s="30"/>
      <c r="R2499" s="30"/>
      <c r="S2499" s="30"/>
      <c r="T2499" s="30"/>
      <c r="U2499" s="30"/>
      <c r="V2499" s="30"/>
      <c r="W2499" s="30"/>
      <c r="X2499" s="32"/>
    </row>
    <row r="2500" spans="1:24" x14ac:dyDescent="0.2">
      <c r="A2500" s="34"/>
      <c r="B2500" s="34"/>
      <c r="C2500" s="34"/>
      <c r="D2500" s="30"/>
      <c r="E2500" s="30"/>
      <c r="F2500" s="30"/>
      <c r="G2500" s="30"/>
      <c r="H2500" s="30"/>
      <c r="I2500" s="30"/>
      <c r="J2500" s="30"/>
      <c r="K2500" s="30"/>
      <c r="L2500" s="30"/>
      <c r="M2500" s="30"/>
      <c r="N2500" s="30"/>
      <c r="O2500" s="30"/>
      <c r="P2500" s="30"/>
      <c r="Q2500" s="30"/>
      <c r="R2500" s="30"/>
      <c r="S2500" s="30"/>
      <c r="T2500" s="30"/>
      <c r="U2500" s="30"/>
      <c r="V2500" s="30"/>
      <c r="W2500" s="30"/>
      <c r="X2500" s="32"/>
    </row>
    <row r="2501" spans="1:24" x14ac:dyDescent="0.2">
      <c r="A2501" s="34"/>
      <c r="B2501" s="34"/>
      <c r="C2501" s="34"/>
      <c r="D2501" s="30"/>
      <c r="E2501" s="30"/>
      <c r="F2501" s="30"/>
      <c r="G2501" s="30"/>
      <c r="H2501" s="30"/>
      <c r="I2501" s="30"/>
      <c r="J2501" s="30"/>
      <c r="K2501" s="30"/>
      <c r="L2501" s="30"/>
      <c r="M2501" s="30"/>
      <c r="N2501" s="30"/>
      <c r="O2501" s="30"/>
      <c r="P2501" s="30"/>
      <c r="Q2501" s="30"/>
      <c r="R2501" s="30"/>
      <c r="S2501" s="30"/>
      <c r="T2501" s="30"/>
      <c r="U2501" s="30"/>
      <c r="V2501" s="30"/>
      <c r="W2501" s="30"/>
      <c r="X2501" s="32"/>
    </row>
    <row r="2502" spans="1:24" x14ac:dyDescent="0.2">
      <c r="A2502" s="34"/>
      <c r="B2502" s="34"/>
      <c r="C2502" s="34"/>
      <c r="D2502" s="30"/>
      <c r="E2502" s="30"/>
      <c r="F2502" s="30"/>
      <c r="G2502" s="30"/>
      <c r="H2502" s="30"/>
      <c r="I2502" s="30"/>
      <c r="J2502" s="30"/>
      <c r="K2502" s="30"/>
      <c r="L2502" s="30"/>
      <c r="M2502" s="30"/>
      <c r="N2502" s="30"/>
      <c r="O2502" s="30"/>
      <c r="P2502" s="30"/>
      <c r="Q2502" s="30"/>
      <c r="R2502" s="30"/>
      <c r="S2502" s="30"/>
      <c r="T2502" s="30"/>
      <c r="U2502" s="30"/>
      <c r="V2502" s="30"/>
      <c r="W2502" s="30"/>
      <c r="X2502" s="32"/>
    </row>
    <row r="2503" spans="1:24" x14ac:dyDescent="0.2">
      <c r="A2503" s="34"/>
      <c r="B2503" s="34"/>
      <c r="C2503" s="34"/>
      <c r="D2503" s="30"/>
      <c r="E2503" s="30"/>
      <c r="F2503" s="30"/>
      <c r="G2503" s="30"/>
      <c r="H2503" s="30"/>
      <c r="I2503" s="30"/>
      <c r="J2503" s="30"/>
      <c r="K2503" s="30"/>
      <c r="L2503" s="30"/>
      <c r="M2503" s="30"/>
      <c r="N2503" s="30"/>
      <c r="O2503" s="30"/>
      <c r="P2503" s="30"/>
      <c r="Q2503" s="30"/>
      <c r="R2503" s="30"/>
      <c r="S2503" s="30"/>
      <c r="T2503" s="30"/>
      <c r="U2503" s="30"/>
      <c r="V2503" s="30"/>
      <c r="W2503" s="30"/>
      <c r="X2503" s="32"/>
    </row>
    <row r="2504" spans="1:24" x14ac:dyDescent="0.2">
      <c r="A2504" s="34"/>
      <c r="B2504" s="34"/>
      <c r="C2504" s="34"/>
      <c r="D2504" s="30"/>
      <c r="E2504" s="30"/>
      <c r="F2504" s="30"/>
      <c r="G2504" s="30"/>
      <c r="H2504" s="30"/>
      <c r="I2504" s="30"/>
      <c r="J2504" s="30"/>
      <c r="K2504" s="30"/>
      <c r="L2504" s="30"/>
      <c r="M2504" s="30"/>
      <c r="N2504" s="30"/>
      <c r="O2504" s="30"/>
      <c r="P2504" s="30"/>
      <c r="Q2504" s="30"/>
      <c r="R2504" s="30"/>
      <c r="S2504" s="30"/>
      <c r="T2504" s="30"/>
      <c r="U2504" s="30"/>
      <c r="V2504" s="30"/>
      <c r="W2504" s="30"/>
      <c r="X2504" s="32"/>
    </row>
    <row r="2505" spans="1:24" x14ac:dyDescent="0.2">
      <c r="A2505" s="34"/>
      <c r="B2505" s="34"/>
      <c r="C2505" s="34"/>
      <c r="D2505" s="30"/>
      <c r="E2505" s="30"/>
      <c r="F2505" s="30"/>
      <c r="G2505" s="30"/>
      <c r="H2505" s="30"/>
      <c r="I2505" s="30"/>
      <c r="J2505" s="30"/>
      <c r="K2505" s="30"/>
      <c r="L2505" s="30"/>
      <c r="M2505" s="30"/>
      <c r="N2505" s="30"/>
      <c r="O2505" s="30"/>
      <c r="P2505" s="30"/>
      <c r="Q2505" s="30"/>
      <c r="R2505" s="30"/>
      <c r="S2505" s="30"/>
      <c r="T2505" s="30"/>
      <c r="U2505" s="30"/>
      <c r="V2505" s="30"/>
      <c r="W2505" s="30"/>
      <c r="X2505" s="32"/>
    </row>
    <row r="2506" spans="1:24" x14ac:dyDescent="0.2">
      <c r="A2506" s="34"/>
      <c r="B2506" s="34"/>
      <c r="C2506" s="34"/>
      <c r="D2506" s="30"/>
      <c r="E2506" s="30"/>
      <c r="F2506" s="30"/>
      <c r="G2506" s="30"/>
      <c r="H2506" s="30"/>
      <c r="I2506" s="30"/>
      <c r="J2506" s="30"/>
      <c r="K2506" s="30"/>
      <c r="L2506" s="30"/>
      <c r="M2506" s="30"/>
      <c r="N2506" s="30"/>
      <c r="O2506" s="30"/>
      <c r="P2506" s="30"/>
      <c r="Q2506" s="30"/>
      <c r="R2506" s="30"/>
      <c r="S2506" s="30"/>
      <c r="T2506" s="30"/>
      <c r="U2506" s="30"/>
      <c r="V2506" s="30"/>
      <c r="W2506" s="30"/>
      <c r="X2506" s="32"/>
    </row>
    <row r="2507" spans="1:24" x14ac:dyDescent="0.2">
      <c r="A2507" s="34"/>
      <c r="B2507" s="34"/>
      <c r="C2507" s="34"/>
      <c r="D2507" s="30"/>
      <c r="E2507" s="30"/>
      <c r="F2507" s="30"/>
      <c r="G2507" s="30"/>
      <c r="H2507" s="30"/>
      <c r="I2507" s="30"/>
      <c r="J2507" s="30"/>
      <c r="K2507" s="30"/>
      <c r="L2507" s="30"/>
      <c r="M2507" s="30"/>
      <c r="N2507" s="30"/>
      <c r="O2507" s="30"/>
      <c r="P2507" s="30"/>
      <c r="Q2507" s="30"/>
      <c r="R2507" s="30"/>
      <c r="S2507" s="30"/>
      <c r="T2507" s="30"/>
      <c r="U2507" s="30"/>
      <c r="V2507" s="30"/>
      <c r="W2507" s="30"/>
      <c r="X2507" s="32"/>
    </row>
    <row r="2508" spans="1:24" x14ac:dyDescent="0.2">
      <c r="A2508" s="34"/>
      <c r="B2508" s="34"/>
      <c r="C2508" s="34"/>
      <c r="D2508" s="30"/>
      <c r="E2508" s="30"/>
      <c r="F2508" s="30"/>
      <c r="G2508" s="30"/>
      <c r="H2508" s="30"/>
      <c r="I2508" s="30"/>
      <c r="J2508" s="30"/>
      <c r="K2508" s="30"/>
      <c r="L2508" s="30"/>
      <c r="M2508" s="30"/>
      <c r="N2508" s="30"/>
      <c r="O2508" s="30"/>
      <c r="P2508" s="30"/>
      <c r="Q2508" s="30"/>
      <c r="R2508" s="30"/>
      <c r="S2508" s="30"/>
      <c r="T2508" s="30"/>
      <c r="U2508" s="30"/>
      <c r="V2508" s="30"/>
      <c r="W2508" s="30"/>
      <c r="X2508" s="32"/>
    </row>
    <row r="2509" spans="1:24" x14ac:dyDescent="0.2">
      <c r="A2509" s="34"/>
      <c r="B2509" s="34"/>
      <c r="C2509" s="34"/>
      <c r="D2509" s="30"/>
      <c r="E2509" s="30"/>
      <c r="F2509" s="30"/>
      <c r="G2509" s="30"/>
      <c r="H2509" s="30"/>
      <c r="I2509" s="30"/>
      <c r="J2509" s="30"/>
      <c r="K2509" s="30"/>
      <c r="L2509" s="30"/>
      <c r="M2509" s="30"/>
      <c r="N2509" s="30"/>
      <c r="O2509" s="30"/>
      <c r="P2509" s="30"/>
      <c r="Q2509" s="30"/>
      <c r="R2509" s="30"/>
      <c r="S2509" s="30"/>
      <c r="T2509" s="30"/>
      <c r="U2509" s="30"/>
      <c r="V2509" s="30"/>
      <c r="W2509" s="30"/>
      <c r="X2509" s="32"/>
    </row>
    <row r="2510" spans="1:24" x14ac:dyDescent="0.2">
      <c r="A2510" s="34"/>
      <c r="B2510" s="34"/>
      <c r="C2510" s="34"/>
      <c r="D2510" s="30"/>
      <c r="E2510" s="30"/>
      <c r="F2510" s="30"/>
      <c r="G2510" s="30"/>
      <c r="H2510" s="30"/>
      <c r="I2510" s="30"/>
      <c r="J2510" s="30"/>
      <c r="K2510" s="30"/>
      <c r="L2510" s="30"/>
      <c r="M2510" s="30"/>
      <c r="N2510" s="30"/>
      <c r="O2510" s="30"/>
      <c r="P2510" s="30"/>
      <c r="Q2510" s="30"/>
      <c r="R2510" s="30"/>
      <c r="S2510" s="30"/>
      <c r="T2510" s="30"/>
      <c r="U2510" s="30"/>
      <c r="V2510" s="30"/>
      <c r="W2510" s="30"/>
      <c r="X2510" s="32"/>
    </row>
    <row r="2511" spans="1:24" x14ac:dyDescent="0.2">
      <c r="A2511" s="34"/>
      <c r="B2511" s="34"/>
      <c r="C2511" s="34"/>
      <c r="D2511" s="30"/>
      <c r="E2511" s="30"/>
      <c r="F2511" s="30"/>
      <c r="G2511" s="30"/>
      <c r="H2511" s="30"/>
      <c r="I2511" s="30"/>
      <c r="J2511" s="30"/>
      <c r="K2511" s="30"/>
      <c r="L2511" s="30"/>
      <c r="M2511" s="30"/>
      <c r="N2511" s="30"/>
      <c r="O2511" s="30"/>
      <c r="P2511" s="30"/>
      <c r="Q2511" s="30"/>
      <c r="R2511" s="30"/>
      <c r="S2511" s="30"/>
      <c r="T2511" s="30"/>
      <c r="U2511" s="30"/>
      <c r="V2511" s="30"/>
      <c r="W2511" s="30"/>
      <c r="X2511" s="32"/>
    </row>
    <row r="2512" spans="1:24" x14ac:dyDescent="0.2">
      <c r="A2512" s="34"/>
      <c r="B2512" s="34"/>
      <c r="C2512" s="34"/>
      <c r="D2512" s="30"/>
      <c r="E2512" s="30"/>
      <c r="F2512" s="30"/>
      <c r="G2512" s="30"/>
      <c r="H2512" s="30"/>
      <c r="I2512" s="30"/>
      <c r="J2512" s="30"/>
      <c r="K2512" s="30"/>
      <c r="L2512" s="30"/>
      <c r="M2512" s="30"/>
      <c r="N2512" s="30"/>
      <c r="O2512" s="30"/>
      <c r="P2512" s="30"/>
      <c r="Q2512" s="30"/>
      <c r="R2512" s="30"/>
      <c r="S2512" s="30"/>
      <c r="T2512" s="30"/>
      <c r="U2512" s="30"/>
      <c r="V2512" s="30"/>
      <c r="W2512" s="30"/>
      <c r="X2512" s="32"/>
    </row>
    <row r="2513" spans="1:24" x14ac:dyDescent="0.2">
      <c r="A2513" s="34"/>
      <c r="B2513" s="34"/>
      <c r="C2513" s="34"/>
      <c r="D2513" s="30"/>
      <c r="E2513" s="30"/>
      <c r="F2513" s="30"/>
      <c r="G2513" s="30"/>
      <c r="H2513" s="30"/>
      <c r="I2513" s="30"/>
      <c r="J2513" s="30"/>
      <c r="K2513" s="30"/>
      <c r="L2513" s="30"/>
      <c r="M2513" s="30"/>
      <c r="N2513" s="30"/>
      <c r="O2513" s="30"/>
      <c r="P2513" s="30"/>
      <c r="Q2513" s="30"/>
      <c r="R2513" s="30"/>
      <c r="S2513" s="30"/>
      <c r="T2513" s="30"/>
      <c r="U2513" s="30"/>
      <c r="V2513" s="30"/>
      <c r="W2513" s="30"/>
      <c r="X2513" s="32"/>
    </row>
    <row r="2514" spans="1:24" x14ac:dyDescent="0.2">
      <c r="A2514" s="34"/>
      <c r="B2514" s="34"/>
      <c r="C2514" s="34"/>
      <c r="D2514" s="30"/>
      <c r="E2514" s="30"/>
      <c r="F2514" s="30"/>
      <c r="G2514" s="30"/>
      <c r="H2514" s="30"/>
      <c r="I2514" s="30"/>
      <c r="J2514" s="30"/>
      <c r="K2514" s="30"/>
      <c r="L2514" s="30"/>
      <c r="M2514" s="30"/>
      <c r="N2514" s="30"/>
      <c r="O2514" s="30"/>
      <c r="P2514" s="30"/>
      <c r="Q2514" s="30"/>
      <c r="R2514" s="30"/>
      <c r="S2514" s="30"/>
      <c r="T2514" s="30"/>
      <c r="U2514" s="30"/>
      <c r="V2514" s="30"/>
      <c r="W2514" s="30"/>
      <c r="X2514" s="32"/>
    </row>
    <row r="2515" spans="1:24" x14ac:dyDescent="0.2">
      <c r="A2515" s="34"/>
      <c r="B2515" s="34"/>
      <c r="C2515" s="34"/>
      <c r="D2515" s="30"/>
      <c r="E2515" s="30"/>
      <c r="F2515" s="30"/>
      <c r="G2515" s="30"/>
      <c r="H2515" s="30"/>
      <c r="I2515" s="30"/>
      <c r="J2515" s="30"/>
      <c r="K2515" s="30"/>
      <c r="L2515" s="30"/>
      <c r="M2515" s="30"/>
      <c r="N2515" s="30"/>
      <c r="O2515" s="30"/>
      <c r="P2515" s="30"/>
      <c r="Q2515" s="30"/>
      <c r="R2515" s="30"/>
      <c r="S2515" s="30"/>
      <c r="T2515" s="30"/>
      <c r="U2515" s="30"/>
      <c r="V2515" s="30"/>
      <c r="W2515" s="30"/>
      <c r="X2515" s="32"/>
    </row>
    <row r="2516" spans="1:24" x14ac:dyDescent="0.2">
      <c r="A2516" s="34"/>
      <c r="B2516" s="34"/>
      <c r="C2516" s="34"/>
      <c r="D2516" s="30"/>
      <c r="E2516" s="30"/>
      <c r="F2516" s="30"/>
      <c r="G2516" s="30"/>
      <c r="H2516" s="30"/>
      <c r="I2516" s="30"/>
      <c r="J2516" s="30"/>
      <c r="K2516" s="30"/>
      <c r="L2516" s="30"/>
      <c r="M2516" s="30"/>
      <c r="N2516" s="30"/>
      <c r="O2516" s="30"/>
      <c r="P2516" s="30"/>
      <c r="Q2516" s="30"/>
      <c r="R2516" s="30"/>
      <c r="S2516" s="30"/>
      <c r="T2516" s="30"/>
      <c r="U2516" s="30"/>
      <c r="V2516" s="30"/>
      <c r="W2516" s="30"/>
      <c r="X2516" s="32"/>
    </row>
    <row r="2517" spans="1:24" x14ac:dyDescent="0.2">
      <c r="A2517" s="34"/>
      <c r="B2517" s="34"/>
      <c r="C2517" s="34"/>
      <c r="D2517" s="30"/>
      <c r="E2517" s="30"/>
      <c r="F2517" s="30"/>
      <c r="G2517" s="30"/>
      <c r="H2517" s="30"/>
      <c r="I2517" s="30"/>
      <c r="J2517" s="30"/>
      <c r="K2517" s="30"/>
      <c r="L2517" s="30"/>
      <c r="M2517" s="30"/>
      <c r="N2517" s="30"/>
      <c r="O2517" s="30"/>
      <c r="P2517" s="30"/>
      <c r="Q2517" s="30"/>
      <c r="R2517" s="30"/>
      <c r="S2517" s="30"/>
      <c r="T2517" s="30"/>
      <c r="U2517" s="30"/>
      <c r="V2517" s="30"/>
      <c r="W2517" s="30"/>
      <c r="X2517" s="32"/>
    </row>
    <row r="2518" spans="1:24" x14ac:dyDescent="0.2">
      <c r="A2518" s="34"/>
      <c r="B2518" s="34"/>
      <c r="C2518" s="34"/>
      <c r="D2518" s="30"/>
      <c r="E2518" s="30"/>
      <c r="F2518" s="30"/>
      <c r="G2518" s="30"/>
      <c r="H2518" s="30"/>
      <c r="I2518" s="30"/>
      <c r="J2518" s="30"/>
      <c r="K2518" s="30"/>
      <c r="L2518" s="30"/>
      <c r="M2518" s="30"/>
      <c r="N2518" s="30"/>
      <c r="O2518" s="30"/>
      <c r="P2518" s="30"/>
      <c r="Q2518" s="30"/>
      <c r="R2518" s="30"/>
      <c r="S2518" s="30"/>
      <c r="T2518" s="30"/>
      <c r="U2518" s="30"/>
      <c r="V2518" s="30"/>
      <c r="W2518" s="30"/>
      <c r="X2518" s="32"/>
    </row>
    <row r="2519" spans="1:24" x14ac:dyDescent="0.2">
      <c r="A2519" s="34"/>
      <c r="B2519" s="34"/>
      <c r="C2519" s="34"/>
      <c r="D2519" s="30"/>
      <c r="E2519" s="30"/>
      <c r="F2519" s="30"/>
      <c r="G2519" s="30"/>
      <c r="H2519" s="30"/>
      <c r="I2519" s="30"/>
      <c r="J2519" s="30"/>
      <c r="K2519" s="30"/>
      <c r="L2519" s="30"/>
      <c r="M2519" s="30"/>
      <c r="N2519" s="30"/>
      <c r="O2519" s="30"/>
      <c r="P2519" s="30"/>
      <c r="Q2519" s="30"/>
      <c r="R2519" s="30"/>
      <c r="S2519" s="30"/>
      <c r="T2519" s="30"/>
      <c r="U2519" s="30"/>
      <c r="V2519" s="30"/>
      <c r="W2519" s="30"/>
      <c r="X2519" s="32"/>
    </row>
    <row r="2520" spans="1:24" x14ac:dyDescent="0.2">
      <c r="A2520" s="34"/>
      <c r="B2520" s="34"/>
      <c r="C2520" s="34"/>
      <c r="D2520" s="30"/>
      <c r="E2520" s="30"/>
      <c r="F2520" s="30"/>
      <c r="G2520" s="30"/>
      <c r="H2520" s="30"/>
      <c r="I2520" s="30"/>
      <c r="J2520" s="30"/>
      <c r="K2520" s="30"/>
      <c r="L2520" s="30"/>
      <c r="M2520" s="30"/>
      <c r="N2520" s="30"/>
      <c r="O2520" s="30"/>
      <c r="P2520" s="30"/>
      <c r="Q2520" s="30"/>
      <c r="R2520" s="30"/>
      <c r="S2520" s="30"/>
      <c r="T2520" s="30"/>
      <c r="U2520" s="30"/>
      <c r="V2520" s="30"/>
      <c r="W2520" s="30"/>
      <c r="X2520" s="32"/>
    </row>
    <row r="2521" spans="1:24" x14ac:dyDescent="0.2">
      <c r="A2521" s="34"/>
      <c r="B2521" s="34"/>
      <c r="C2521" s="34"/>
      <c r="D2521" s="30"/>
      <c r="E2521" s="30"/>
      <c r="F2521" s="30"/>
      <c r="G2521" s="30"/>
      <c r="H2521" s="30"/>
      <c r="I2521" s="30"/>
      <c r="J2521" s="30"/>
      <c r="K2521" s="30"/>
      <c r="L2521" s="30"/>
      <c r="M2521" s="30"/>
      <c r="N2521" s="30"/>
      <c r="O2521" s="30"/>
      <c r="P2521" s="30"/>
      <c r="Q2521" s="30"/>
      <c r="R2521" s="30"/>
      <c r="S2521" s="30"/>
      <c r="T2521" s="30"/>
      <c r="U2521" s="30"/>
      <c r="V2521" s="30"/>
      <c r="W2521" s="30"/>
      <c r="X2521" s="32"/>
    </row>
    <row r="2522" spans="1:24" x14ac:dyDescent="0.2">
      <c r="A2522" s="34"/>
      <c r="B2522" s="34"/>
      <c r="C2522" s="34"/>
      <c r="D2522" s="30"/>
      <c r="E2522" s="30"/>
      <c r="F2522" s="30"/>
      <c r="G2522" s="30"/>
      <c r="H2522" s="30"/>
      <c r="I2522" s="30"/>
      <c r="J2522" s="30"/>
      <c r="K2522" s="30"/>
      <c r="L2522" s="30"/>
      <c r="M2522" s="30"/>
      <c r="N2522" s="30"/>
      <c r="O2522" s="30"/>
      <c r="P2522" s="30"/>
      <c r="Q2522" s="30"/>
      <c r="R2522" s="30"/>
      <c r="S2522" s="30"/>
      <c r="T2522" s="30"/>
      <c r="U2522" s="30"/>
      <c r="V2522" s="30"/>
      <c r="W2522" s="30"/>
      <c r="X2522" s="32"/>
    </row>
    <row r="2523" spans="1:24" x14ac:dyDescent="0.2">
      <c r="A2523" s="34"/>
      <c r="B2523" s="34"/>
      <c r="C2523" s="34"/>
      <c r="D2523" s="30"/>
      <c r="E2523" s="30"/>
      <c r="F2523" s="30"/>
      <c r="G2523" s="30"/>
      <c r="H2523" s="30"/>
      <c r="I2523" s="30"/>
      <c r="J2523" s="30"/>
      <c r="K2523" s="30"/>
      <c r="L2523" s="30"/>
      <c r="M2523" s="30"/>
      <c r="N2523" s="30"/>
      <c r="O2523" s="30"/>
      <c r="P2523" s="30"/>
      <c r="Q2523" s="30"/>
      <c r="R2523" s="30"/>
      <c r="S2523" s="30"/>
      <c r="T2523" s="30"/>
      <c r="U2523" s="30"/>
      <c r="V2523" s="30"/>
      <c r="W2523" s="30"/>
      <c r="X2523" s="32"/>
    </row>
    <row r="2524" spans="1:24" x14ac:dyDescent="0.2">
      <c r="A2524" s="34"/>
      <c r="B2524" s="34"/>
      <c r="C2524" s="34"/>
      <c r="D2524" s="30"/>
      <c r="E2524" s="30"/>
      <c r="F2524" s="30"/>
      <c r="G2524" s="30"/>
      <c r="H2524" s="30"/>
      <c r="I2524" s="30"/>
      <c r="J2524" s="30"/>
      <c r="K2524" s="30"/>
      <c r="L2524" s="30"/>
      <c r="M2524" s="30"/>
      <c r="N2524" s="30"/>
      <c r="O2524" s="30"/>
      <c r="P2524" s="30"/>
      <c r="Q2524" s="30"/>
      <c r="R2524" s="30"/>
      <c r="S2524" s="30"/>
      <c r="T2524" s="30"/>
      <c r="U2524" s="30"/>
      <c r="V2524" s="30"/>
      <c r="W2524" s="30"/>
      <c r="X2524" s="32"/>
    </row>
    <row r="2525" spans="1:24" x14ac:dyDescent="0.2">
      <c r="A2525" s="34"/>
      <c r="B2525" s="34"/>
      <c r="C2525" s="34"/>
      <c r="D2525" s="30"/>
      <c r="E2525" s="30"/>
      <c r="F2525" s="30"/>
      <c r="G2525" s="30"/>
      <c r="H2525" s="30"/>
      <c r="I2525" s="30"/>
      <c r="J2525" s="30"/>
      <c r="K2525" s="30"/>
      <c r="L2525" s="30"/>
      <c r="M2525" s="30"/>
      <c r="N2525" s="30"/>
      <c r="O2525" s="30"/>
      <c r="P2525" s="30"/>
      <c r="Q2525" s="30"/>
      <c r="R2525" s="30"/>
      <c r="S2525" s="30"/>
      <c r="T2525" s="30"/>
      <c r="U2525" s="30"/>
      <c r="V2525" s="30"/>
      <c r="W2525" s="30"/>
      <c r="X2525" s="32"/>
    </row>
    <row r="2526" spans="1:24" x14ac:dyDescent="0.2">
      <c r="A2526" s="34"/>
      <c r="B2526" s="34"/>
      <c r="C2526" s="34"/>
      <c r="D2526" s="30"/>
      <c r="E2526" s="30"/>
      <c r="F2526" s="30"/>
      <c r="G2526" s="30"/>
      <c r="H2526" s="30"/>
      <c r="I2526" s="30"/>
      <c r="J2526" s="30"/>
      <c r="K2526" s="30"/>
      <c r="L2526" s="30"/>
      <c r="M2526" s="30"/>
      <c r="N2526" s="30"/>
      <c r="O2526" s="30"/>
      <c r="P2526" s="30"/>
      <c r="Q2526" s="30"/>
      <c r="R2526" s="30"/>
      <c r="S2526" s="30"/>
      <c r="T2526" s="30"/>
      <c r="U2526" s="30"/>
      <c r="V2526" s="30"/>
      <c r="W2526" s="30"/>
      <c r="X2526" s="32"/>
    </row>
    <row r="2527" spans="1:24" x14ac:dyDescent="0.2">
      <c r="A2527" s="34"/>
      <c r="B2527" s="34"/>
      <c r="C2527" s="34"/>
      <c r="D2527" s="30"/>
      <c r="E2527" s="30"/>
      <c r="F2527" s="30"/>
      <c r="G2527" s="30"/>
      <c r="H2527" s="30"/>
      <c r="I2527" s="30"/>
      <c r="J2527" s="30"/>
      <c r="K2527" s="30"/>
      <c r="L2527" s="30"/>
      <c r="M2527" s="30"/>
      <c r="N2527" s="30"/>
      <c r="O2527" s="30"/>
      <c r="P2527" s="30"/>
      <c r="Q2527" s="30"/>
      <c r="R2527" s="30"/>
      <c r="S2527" s="30"/>
      <c r="T2527" s="30"/>
      <c r="U2527" s="30"/>
      <c r="V2527" s="30"/>
      <c r="W2527" s="30"/>
      <c r="X2527" s="32"/>
    </row>
    <row r="2528" spans="1:24" x14ac:dyDescent="0.2">
      <c r="A2528" s="34"/>
      <c r="B2528" s="34"/>
      <c r="C2528" s="34"/>
      <c r="D2528" s="30"/>
      <c r="E2528" s="30"/>
      <c r="F2528" s="30"/>
      <c r="G2528" s="30"/>
      <c r="H2528" s="30"/>
      <c r="I2528" s="30"/>
      <c r="J2528" s="30"/>
      <c r="K2528" s="30"/>
      <c r="L2528" s="30"/>
      <c r="M2528" s="30"/>
      <c r="N2528" s="30"/>
      <c r="O2528" s="30"/>
      <c r="P2528" s="30"/>
      <c r="Q2528" s="30"/>
      <c r="R2528" s="30"/>
      <c r="S2528" s="30"/>
      <c r="T2528" s="30"/>
      <c r="U2528" s="30"/>
      <c r="V2528" s="30"/>
      <c r="W2528" s="30"/>
      <c r="X2528" s="32"/>
    </row>
    <row r="2529" spans="1:24" x14ac:dyDescent="0.2">
      <c r="A2529" s="34"/>
      <c r="B2529" s="34"/>
      <c r="C2529" s="34"/>
      <c r="D2529" s="30"/>
      <c r="E2529" s="30"/>
      <c r="F2529" s="30"/>
      <c r="G2529" s="30"/>
      <c r="H2529" s="30"/>
      <c r="I2529" s="30"/>
      <c r="J2529" s="30"/>
      <c r="K2529" s="30"/>
      <c r="L2529" s="30"/>
      <c r="M2529" s="30"/>
      <c r="N2529" s="30"/>
      <c r="O2529" s="30"/>
      <c r="P2529" s="30"/>
      <c r="Q2529" s="30"/>
      <c r="R2529" s="30"/>
      <c r="S2529" s="30"/>
      <c r="T2529" s="30"/>
      <c r="U2529" s="30"/>
      <c r="V2529" s="30"/>
      <c r="W2529" s="30"/>
      <c r="X2529" s="32"/>
    </row>
    <row r="2530" spans="1:24" x14ac:dyDescent="0.2">
      <c r="A2530" s="34"/>
      <c r="B2530" s="34"/>
      <c r="C2530" s="34"/>
      <c r="D2530" s="30"/>
      <c r="E2530" s="30"/>
      <c r="F2530" s="30"/>
      <c r="G2530" s="30"/>
      <c r="H2530" s="30"/>
      <c r="I2530" s="30"/>
      <c r="J2530" s="30"/>
      <c r="K2530" s="30"/>
      <c r="L2530" s="30"/>
      <c r="M2530" s="30"/>
      <c r="N2530" s="30"/>
      <c r="O2530" s="30"/>
      <c r="P2530" s="30"/>
      <c r="Q2530" s="30"/>
      <c r="R2530" s="30"/>
      <c r="S2530" s="30"/>
      <c r="T2530" s="30"/>
      <c r="U2530" s="30"/>
      <c r="V2530" s="30"/>
      <c r="W2530" s="30"/>
      <c r="X2530" s="32"/>
    </row>
    <row r="2531" spans="1:24" x14ac:dyDescent="0.2">
      <c r="A2531" s="34"/>
      <c r="B2531" s="34"/>
      <c r="C2531" s="34"/>
      <c r="D2531" s="30"/>
      <c r="E2531" s="30"/>
      <c r="F2531" s="30"/>
      <c r="G2531" s="30"/>
      <c r="H2531" s="30"/>
      <c r="I2531" s="30"/>
      <c r="J2531" s="30"/>
      <c r="K2531" s="30"/>
      <c r="L2531" s="30"/>
      <c r="M2531" s="30"/>
      <c r="N2531" s="30"/>
      <c r="O2531" s="30"/>
      <c r="P2531" s="30"/>
      <c r="Q2531" s="30"/>
      <c r="R2531" s="30"/>
      <c r="S2531" s="30"/>
      <c r="T2531" s="30"/>
      <c r="U2531" s="30"/>
      <c r="V2531" s="30"/>
      <c r="W2531" s="30"/>
      <c r="X2531" s="32"/>
    </row>
    <row r="2532" spans="1:24" x14ac:dyDescent="0.2">
      <c r="A2532" s="34"/>
      <c r="B2532" s="34"/>
      <c r="C2532" s="34"/>
      <c r="D2532" s="30"/>
      <c r="E2532" s="30"/>
      <c r="F2532" s="30"/>
      <c r="G2532" s="30"/>
      <c r="H2532" s="30"/>
      <c r="I2532" s="30"/>
      <c r="J2532" s="30"/>
      <c r="K2532" s="30"/>
      <c r="L2532" s="30"/>
      <c r="M2532" s="30"/>
      <c r="N2532" s="30"/>
      <c r="O2532" s="30"/>
      <c r="P2532" s="30"/>
      <c r="Q2532" s="30"/>
      <c r="R2532" s="30"/>
      <c r="S2532" s="30"/>
      <c r="T2532" s="30"/>
      <c r="U2532" s="30"/>
      <c r="V2532" s="30"/>
      <c r="W2532" s="30"/>
      <c r="X2532" s="32"/>
    </row>
    <row r="2533" spans="1:24" x14ac:dyDescent="0.2">
      <c r="A2533" s="34"/>
      <c r="B2533" s="34"/>
      <c r="C2533" s="34"/>
      <c r="D2533" s="30"/>
      <c r="E2533" s="30"/>
      <c r="F2533" s="30"/>
      <c r="G2533" s="30"/>
      <c r="H2533" s="30"/>
      <c r="I2533" s="30"/>
      <c r="J2533" s="30"/>
      <c r="K2533" s="30"/>
      <c r="L2533" s="30"/>
      <c r="M2533" s="30"/>
      <c r="N2533" s="30"/>
      <c r="O2533" s="30"/>
      <c r="P2533" s="30"/>
      <c r="Q2533" s="30"/>
      <c r="R2533" s="30"/>
      <c r="S2533" s="30"/>
      <c r="T2533" s="30"/>
      <c r="U2533" s="30"/>
      <c r="V2533" s="30"/>
      <c r="W2533" s="30"/>
      <c r="X2533" s="32"/>
    </row>
    <row r="2534" spans="1:24" x14ac:dyDescent="0.2">
      <c r="A2534" s="34"/>
      <c r="B2534" s="34"/>
      <c r="C2534" s="34"/>
      <c r="D2534" s="30"/>
      <c r="E2534" s="30"/>
      <c r="F2534" s="30"/>
      <c r="G2534" s="30"/>
      <c r="H2534" s="30"/>
      <c r="I2534" s="30"/>
      <c r="J2534" s="30"/>
      <c r="K2534" s="30"/>
      <c r="L2534" s="30"/>
      <c r="M2534" s="30"/>
      <c r="N2534" s="30"/>
      <c r="O2534" s="30"/>
      <c r="P2534" s="30"/>
      <c r="Q2534" s="30"/>
      <c r="R2534" s="30"/>
      <c r="S2534" s="30"/>
      <c r="T2534" s="30"/>
      <c r="U2534" s="30"/>
      <c r="V2534" s="30"/>
      <c r="W2534" s="30"/>
      <c r="X2534" s="32"/>
    </row>
    <row r="2535" spans="1:24" x14ac:dyDescent="0.2">
      <c r="A2535" s="34"/>
      <c r="B2535" s="34"/>
      <c r="C2535" s="34"/>
      <c r="D2535" s="30"/>
      <c r="E2535" s="30"/>
      <c r="F2535" s="30"/>
      <c r="G2535" s="30"/>
      <c r="H2535" s="30"/>
      <c r="I2535" s="30"/>
      <c r="J2535" s="30"/>
      <c r="K2535" s="30"/>
      <c r="L2535" s="30"/>
      <c r="M2535" s="30"/>
      <c r="N2535" s="30"/>
      <c r="O2535" s="30"/>
      <c r="P2535" s="30"/>
      <c r="Q2535" s="30"/>
      <c r="R2535" s="30"/>
      <c r="S2535" s="30"/>
      <c r="T2535" s="30"/>
      <c r="U2535" s="30"/>
      <c r="V2535" s="30"/>
      <c r="W2535" s="30"/>
      <c r="X2535" s="32"/>
    </row>
    <row r="2536" spans="1:24" x14ac:dyDescent="0.2">
      <c r="A2536" s="34"/>
      <c r="B2536" s="34"/>
      <c r="C2536" s="34"/>
      <c r="D2536" s="30"/>
      <c r="E2536" s="30"/>
      <c r="F2536" s="30"/>
      <c r="G2536" s="30"/>
      <c r="H2536" s="30"/>
      <c r="I2536" s="30"/>
      <c r="J2536" s="30"/>
      <c r="K2536" s="30"/>
      <c r="L2536" s="30"/>
      <c r="M2536" s="30"/>
      <c r="N2536" s="30"/>
      <c r="O2536" s="30"/>
      <c r="P2536" s="30"/>
      <c r="Q2536" s="30"/>
      <c r="R2536" s="30"/>
      <c r="S2536" s="30"/>
      <c r="T2536" s="30"/>
      <c r="U2536" s="30"/>
      <c r="V2536" s="30"/>
      <c r="W2536" s="30"/>
      <c r="X2536" s="32"/>
    </row>
    <row r="2537" spans="1:24" x14ac:dyDescent="0.2">
      <c r="A2537" s="34"/>
      <c r="B2537" s="34"/>
      <c r="C2537" s="34"/>
      <c r="D2537" s="30"/>
      <c r="E2537" s="30"/>
      <c r="F2537" s="30"/>
      <c r="G2537" s="30"/>
      <c r="H2537" s="30"/>
      <c r="I2537" s="30"/>
      <c r="J2537" s="30"/>
      <c r="K2537" s="30"/>
      <c r="L2537" s="30"/>
      <c r="M2537" s="30"/>
      <c r="N2537" s="30"/>
      <c r="O2537" s="30"/>
      <c r="P2537" s="30"/>
      <c r="Q2537" s="30"/>
      <c r="R2537" s="30"/>
      <c r="S2537" s="30"/>
      <c r="T2537" s="30"/>
      <c r="U2537" s="30"/>
      <c r="V2537" s="30"/>
      <c r="W2537" s="30"/>
      <c r="X2537" s="32"/>
    </row>
    <row r="2538" spans="1:24" x14ac:dyDescent="0.2">
      <c r="A2538" s="34"/>
      <c r="B2538" s="34"/>
      <c r="C2538" s="34"/>
      <c r="D2538" s="30"/>
      <c r="E2538" s="30"/>
      <c r="F2538" s="30"/>
      <c r="G2538" s="30"/>
      <c r="H2538" s="30"/>
      <c r="I2538" s="30"/>
      <c r="J2538" s="30"/>
      <c r="K2538" s="30"/>
      <c r="L2538" s="30"/>
      <c r="M2538" s="30"/>
      <c r="N2538" s="30"/>
      <c r="O2538" s="30"/>
      <c r="P2538" s="30"/>
      <c r="Q2538" s="30"/>
      <c r="R2538" s="30"/>
      <c r="S2538" s="30"/>
      <c r="T2538" s="30"/>
      <c r="U2538" s="30"/>
      <c r="V2538" s="30"/>
      <c r="W2538" s="30"/>
      <c r="X2538" s="32"/>
    </row>
    <row r="2539" spans="1:24" x14ac:dyDescent="0.2">
      <c r="A2539" s="34"/>
      <c r="B2539" s="34"/>
      <c r="C2539" s="34"/>
      <c r="D2539" s="30"/>
      <c r="E2539" s="30"/>
      <c r="F2539" s="30"/>
      <c r="G2539" s="30"/>
      <c r="H2539" s="30"/>
      <c r="I2539" s="30"/>
      <c r="J2539" s="30"/>
      <c r="K2539" s="30"/>
      <c r="L2539" s="30"/>
      <c r="M2539" s="30"/>
      <c r="N2539" s="30"/>
      <c r="O2539" s="30"/>
      <c r="P2539" s="30"/>
      <c r="Q2539" s="30"/>
      <c r="R2539" s="30"/>
      <c r="S2539" s="30"/>
      <c r="T2539" s="30"/>
      <c r="U2539" s="30"/>
      <c r="V2539" s="30"/>
      <c r="W2539" s="30"/>
      <c r="X2539" s="32"/>
    </row>
    <row r="2540" spans="1:24" x14ac:dyDescent="0.2">
      <c r="A2540" s="34"/>
      <c r="B2540" s="34"/>
      <c r="C2540" s="34"/>
      <c r="D2540" s="30"/>
      <c r="E2540" s="30"/>
      <c r="F2540" s="30"/>
      <c r="G2540" s="30"/>
      <c r="H2540" s="30"/>
      <c r="I2540" s="30"/>
      <c r="J2540" s="30"/>
      <c r="K2540" s="30"/>
      <c r="L2540" s="30"/>
      <c r="M2540" s="30"/>
      <c r="N2540" s="30"/>
      <c r="O2540" s="30"/>
      <c r="P2540" s="30"/>
      <c r="Q2540" s="30"/>
      <c r="R2540" s="30"/>
      <c r="S2540" s="30"/>
      <c r="T2540" s="30"/>
      <c r="U2540" s="30"/>
      <c r="V2540" s="30"/>
      <c r="W2540" s="30"/>
      <c r="X2540" s="32"/>
    </row>
    <row r="2541" spans="1:24" x14ac:dyDescent="0.2">
      <c r="A2541" s="34"/>
      <c r="B2541" s="34"/>
      <c r="C2541" s="34"/>
      <c r="D2541" s="30"/>
      <c r="E2541" s="30"/>
      <c r="F2541" s="30"/>
      <c r="G2541" s="30"/>
      <c r="H2541" s="30"/>
      <c r="I2541" s="30"/>
      <c r="J2541" s="30"/>
      <c r="K2541" s="30"/>
      <c r="L2541" s="30"/>
      <c r="M2541" s="30"/>
      <c r="N2541" s="30"/>
      <c r="O2541" s="30"/>
      <c r="P2541" s="30"/>
      <c r="Q2541" s="30"/>
      <c r="R2541" s="30"/>
      <c r="S2541" s="30"/>
      <c r="T2541" s="30"/>
      <c r="U2541" s="30"/>
      <c r="V2541" s="30"/>
      <c r="W2541" s="30"/>
      <c r="X2541" s="32"/>
    </row>
    <row r="2542" spans="1:24" x14ac:dyDescent="0.2">
      <c r="A2542" s="34"/>
      <c r="B2542" s="34"/>
      <c r="C2542" s="34"/>
      <c r="D2542" s="30"/>
      <c r="E2542" s="30"/>
      <c r="F2542" s="30"/>
      <c r="G2542" s="30"/>
      <c r="H2542" s="30"/>
      <c r="I2542" s="30"/>
      <c r="J2542" s="30"/>
      <c r="K2542" s="30"/>
      <c r="L2542" s="30"/>
      <c r="M2542" s="30"/>
      <c r="N2542" s="30"/>
      <c r="O2542" s="30"/>
      <c r="P2542" s="30"/>
      <c r="Q2542" s="30"/>
      <c r="R2542" s="30"/>
      <c r="S2542" s="30"/>
      <c r="T2542" s="30"/>
      <c r="U2542" s="30"/>
      <c r="V2542" s="30"/>
      <c r="W2542" s="30"/>
      <c r="X2542" s="32"/>
    </row>
    <row r="2543" spans="1:24" x14ac:dyDescent="0.2">
      <c r="A2543" s="34"/>
      <c r="B2543" s="34"/>
      <c r="C2543" s="34"/>
      <c r="D2543" s="30"/>
      <c r="E2543" s="30"/>
      <c r="F2543" s="30"/>
      <c r="G2543" s="30"/>
      <c r="H2543" s="30"/>
      <c r="I2543" s="30"/>
      <c r="J2543" s="30"/>
      <c r="K2543" s="30"/>
      <c r="L2543" s="30"/>
      <c r="M2543" s="30"/>
      <c r="N2543" s="30"/>
      <c r="O2543" s="30"/>
      <c r="P2543" s="30"/>
      <c r="Q2543" s="30"/>
      <c r="R2543" s="30"/>
      <c r="S2543" s="30"/>
      <c r="T2543" s="30"/>
      <c r="U2543" s="30"/>
      <c r="V2543" s="30"/>
      <c r="W2543" s="30"/>
      <c r="X2543" s="32"/>
    </row>
    <row r="2544" spans="1:24" x14ac:dyDescent="0.2">
      <c r="A2544" s="34"/>
      <c r="B2544" s="34"/>
      <c r="C2544" s="34"/>
      <c r="D2544" s="30"/>
      <c r="E2544" s="30"/>
      <c r="F2544" s="30"/>
      <c r="G2544" s="30"/>
      <c r="H2544" s="30"/>
      <c r="I2544" s="30"/>
      <c r="J2544" s="30"/>
      <c r="K2544" s="30"/>
      <c r="L2544" s="30"/>
      <c r="M2544" s="30"/>
      <c r="N2544" s="30"/>
      <c r="O2544" s="30"/>
      <c r="P2544" s="30"/>
      <c r="Q2544" s="30"/>
      <c r="R2544" s="30"/>
      <c r="S2544" s="30"/>
      <c r="T2544" s="30"/>
      <c r="U2544" s="30"/>
      <c r="V2544" s="30"/>
      <c r="W2544" s="30"/>
      <c r="X2544" s="32"/>
    </row>
    <row r="2545" spans="1:24" x14ac:dyDescent="0.2">
      <c r="A2545" s="34"/>
      <c r="B2545" s="34"/>
      <c r="C2545" s="34"/>
      <c r="D2545" s="30"/>
      <c r="E2545" s="30"/>
      <c r="F2545" s="30"/>
      <c r="G2545" s="30"/>
      <c r="H2545" s="30"/>
      <c r="I2545" s="30"/>
      <c r="J2545" s="30"/>
      <c r="K2545" s="30"/>
      <c r="L2545" s="30"/>
      <c r="M2545" s="30"/>
      <c r="N2545" s="30"/>
      <c r="O2545" s="30"/>
      <c r="P2545" s="30"/>
      <c r="Q2545" s="30"/>
      <c r="R2545" s="30"/>
      <c r="S2545" s="30"/>
      <c r="T2545" s="30"/>
      <c r="U2545" s="30"/>
      <c r="V2545" s="30"/>
      <c r="W2545" s="30"/>
      <c r="X2545" s="32"/>
    </row>
    <row r="2546" spans="1:24" x14ac:dyDescent="0.2">
      <c r="A2546" s="34"/>
      <c r="B2546" s="34"/>
      <c r="C2546" s="34"/>
      <c r="D2546" s="30"/>
      <c r="E2546" s="30"/>
      <c r="F2546" s="30"/>
      <c r="G2546" s="30"/>
      <c r="H2546" s="30"/>
      <c r="I2546" s="30"/>
      <c r="J2546" s="30"/>
      <c r="K2546" s="30"/>
      <c r="L2546" s="30"/>
      <c r="M2546" s="30"/>
      <c r="N2546" s="30"/>
      <c r="O2546" s="30"/>
      <c r="P2546" s="30"/>
      <c r="Q2546" s="30"/>
      <c r="R2546" s="30"/>
      <c r="S2546" s="30"/>
      <c r="T2546" s="30"/>
      <c r="U2546" s="30"/>
      <c r="V2546" s="30"/>
      <c r="W2546" s="30"/>
      <c r="X2546" s="32"/>
    </row>
    <row r="2547" spans="1:24" x14ac:dyDescent="0.2">
      <c r="A2547" s="34"/>
      <c r="B2547" s="34"/>
      <c r="C2547" s="34"/>
      <c r="D2547" s="30"/>
      <c r="E2547" s="30"/>
      <c r="F2547" s="30"/>
      <c r="G2547" s="30"/>
      <c r="H2547" s="30"/>
      <c r="I2547" s="30"/>
      <c r="J2547" s="30"/>
      <c r="K2547" s="30"/>
      <c r="L2547" s="30"/>
      <c r="M2547" s="30"/>
      <c r="N2547" s="30"/>
      <c r="O2547" s="30"/>
      <c r="P2547" s="30"/>
      <c r="Q2547" s="30"/>
      <c r="R2547" s="30"/>
      <c r="S2547" s="30"/>
      <c r="T2547" s="30"/>
      <c r="U2547" s="30"/>
      <c r="V2547" s="30"/>
      <c r="W2547" s="30"/>
      <c r="X2547" s="32"/>
    </row>
    <row r="2548" spans="1:24" x14ac:dyDescent="0.2">
      <c r="A2548" s="34"/>
      <c r="B2548" s="34"/>
      <c r="C2548" s="34"/>
      <c r="D2548" s="30"/>
      <c r="E2548" s="30"/>
      <c r="F2548" s="30"/>
      <c r="G2548" s="30"/>
      <c r="H2548" s="30"/>
      <c r="I2548" s="30"/>
      <c r="J2548" s="30"/>
      <c r="K2548" s="30"/>
      <c r="L2548" s="30"/>
      <c r="M2548" s="30"/>
      <c r="N2548" s="30"/>
      <c r="O2548" s="30"/>
      <c r="P2548" s="30"/>
      <c r="Q2548" s="30"/>
      <c r="R2548" s="30"/>
      <c r="S2548" s="30"/>
      <c r="T2548" s="30"/>
      <c r="U2548" s="30"/>
      <c r="V2548" s="30"/>
      <c r="W2548" s="30"/>
      <c r="X2548" s="32"/>
    </row>
    <row r="2549" spans="1:24" x14ac:dyDescent="0.2">
      <c r="A2549" s="34"/>
      <c r="B2549" s="34"/>
      <c r="C2549" s="34"/>
      <c r="D2549" s="30"/>
      <c r="E2549" s="30"/>
      <c r="F2549" s="30"/>
      <c r="G2549" s="30"/>
      <c r="H2549" s="30"/>
      <c r="I2549" s="30"/>
      <c r="J2549" s="30"/>
      <c r="K2549" s="30"/>
      <c r="L2549" s="30"/>
      <c r="M2549" s="30"/>
      <c r="N2549" s="30"/>
      <c r="O2549" s="30"/>
      <c r="P2549" s="30"/>
      <c r="Q2549" s="30"/>
      <c r="R2549" s="30"/>
      <c r="S2549" s="30"/>
      <c r="T2549" s="30"/>
      <c r="U2549" s="30"/>
      <c r="V2549" s="30"/>
      <c r="W2549" s="30"/>
      <c r="X2549" s="32"/>
    </row>
    <row r="2550" spans="1:24" x14ac:dyDescent="0.2">
      <c r="A2550" s="34"/>
      <c r="B2550" s="34"/>
      <c r="C2550" s="34"/>
      <c r="D2550" s="30"/>
      <c r="E2550" s="30"/>
      <c r="F2550" s="30"/>
      <c r="G2550" s="30"/>
      <c r="H2550" s="30"/>
      <c r="I2550" s="30"/>
      <c r="J2550" s="30"/>
      <c r="K2550" s="30"/>
      <c r="L2550" s="30"/>
      <c r="M2550" s="30"/>
      <c r="N2550" s="30"/>
      <c r="O2550" s="30"/>
      <c r="P2550" s="30"/>
      <c r="Q2550" s="30"/>
      <c r="R2550" s="30"/>
      <c r="S2550" s="30"/>
      <c r="T2550" s="30"/>
      <c r="U2550" s="30"/>
      <c r="V2550" s="30"/>
      <c r="W2550" s="30"/>
      <c r="X2550" s="32"/>
    </row>
    <row r="2551" spans="1:24" x14ac:dyDescent="0.2">
      <c r="A2551" s="34"/>
      <c r="B2551" s="34"/>
      <c r="C2551" s="34"/>
      <c r="D2551" s="30"/>
      <c r="E2551" s="30"/>
      <c r="F2551" s="30"/>
      <c r="G2551" s="30"/>
      <c r="H2551" s="30"/>
      <c r="I2551" s="30"/>
      <c r="J2551" s="30"/>
      <c r="K2551" s="30"/>
      <c r="L2551" s="30"/>
      <c r="M2551" s="30"/>
      <c r="N2551" s="30"/>
      <c r="O2551" s="30"/>
      <c r="P2551" s="30"/>
      <c r="Q2551" s="30"/>
      <c r="R2551" s="30"/>
      <c r="S2551" s="30"/>
      <c r="T2551" s="30"/>
      <c r="U2551" s="30"/>
      <c r="V2551" s="30"/>
      <c r="W2551" s="30"/>
      <c r="X2551" s="32"/>
    </row>
    <row r="2552" spans="1:24" x14ac:dyDescent="0.2">
      <c r="A2552" s="34"/>
      <c r="B2552" s="34"/>
      <c r="C2552" s="34"/>
      <c r="D2552" s="30"/>
      <c r="E2552" s="30"/>
      <c r="F2552" s="30"/>
      <c r="G2552" s="30"/>
      <c r="H2552" s="30"/>
      <c r="I2552" s="30"/>
      <c r="J2552" s="30"/>
      <c r="K2552" s="30"/>
      <c r="L2552" s="30"/>
      <c r="M2552" s="30"/>
      <c r="N2552" s="30"/>
      <c r="O2552" s="30"/>
      <c r="P2552" s="30"/>
      <c r="Q2552" s="30"/>
      <c r="R2552" s="30"/>
      <c r="S2552" s="30"/>
      <c r="T2552" s="30"/>
      <c r="U2552" s="30"/>
      <c r="V2552" s="30"/>
      <c r="W2552" s="30"/>
      <c r="X2552" s="32"/>
    </row>
    <row r="2553" spans="1:24" x14ac:dyDescent="0.2">
      <c r="A2553" s="34"/>
      <c r="B2553" s="34"/>
      <c r="C2553" s="34"/>
      <c r="D2553" s="30"/>
      <c r="E2553" s="30"/>
      <c r="F2553" s="30"/>
      <c r="G2553" s="30"/>
      <c r="H2553" s="30"/>
      <c r="I2553" s="30"/>
      <c r="J2553" s="30"/>
      <c r="K2553" s="30"/>
      <c r="L2553" s="30"/>
      <c r="M2553" s="30"/>
      <c r="N2553" s="30"/>
      <c r="O2553" s="30"/>
      <c r="P2553" s="30"/>
      <c r="Q2553" s="30"/>
      <c r="R2553" s="30"/>
      <c r="S2553" s="30"/>
      <c r="T2553" s="30"/>
      <c r="U2553" s="30"/>
      <c r="V2553" s="30"/>
      <c r="W2553" s="30"/>
      <c r="X2553" s="32"/>
    </row>
    <row r="2554" spans="1:24" x14ac:dyDescent="0.2">
      <c r="A2554" s="34"/>
      <c r="B2554" s="34"/>
      <c r="C2554" s="34"/>
      <c r="D2554" s="30"/>
      <c r="E2554" s="30"/>
      <c r="F2554" s="30"/>
      <c r="G2554" s="30"/>
      <c r="H2554" s="30"/>
      <c r="I2554" s="30"/>
      <c r="J2554" s="30"/>
      <c r="K2554" s="30"/>
      <c r="L2554" s="30"/>
      <c r="M2554" s="30"/>
      <c r="N2554" s="30"/>
      <c r="O2554" s="30"/>
      <c r="P2554" s="30"/>
      <c r="Q2554" s="30"/>
      <c r="R2554" s="30"/>
      <c r="S2554" s="30"/>
      <c r="T2554" s="30"/>
      <c r="U2554" s="30"/>
      <c r="V2554" s="30"/>
      <c r="W2554" s="30"/>
      <c r="X2554" s="32"/>
    </row>
    <row r="2555" spans="1:24" x14ac:dyDescent="0.2">
      <c r="A2555" s="34"/>
      <c r="B2555" s="34"/>
      <c r="C2555" s="34"/>
      <c r="D2555" s="30"/>
      <c r="E2555" s="30"/>
      <c r="F2555" s="30"/>
      <c r="G2555" s="30"/>
      <c r="H2555" s="30"/>
      <c r="I2555" s="30"/>
      <c r="J2555" s="30"/>
      <c r="K2555" s="30"/>
      <c r="L2555" s="30"/>
      <c r="M2555" s="30"/>
      <c r="N2555" s="30"/>
      <c r="O2555" s="30"/>
      <c r="P2555" s="30"/>
      <c r="Q2555" s="30"/>
      <c r="R2555" s="30"/>
      <c r="S2555" s="30"/>
      <c r="T2555" s="30"/>
      <c r="U2555" s="30"/>
      <c r="V2555" s="30"/>
      <c r="W2555" s="30"/>
      <c r="X2555" s="32"/>
    </row>
    <row r="2556" spans="1:24" x14ac:dyDescent="0.2">
      <c r="A2556" s="34"/>
      <c r="B2556" s="34"/>
      <c r="C2556" s="34"/>
      <c r="D2556" s="30"/>
      <c r="E2556" s="30"/>
      <c r="F2556" s="30"/>
      <c r="G2556" s="30"/>
      <c r="H2556" s="30"/>
      <c r="I2556" s="30"/>
      <c r="J2556" s="30"/>
      <c r="K2556" s="30"/>
      <c r="L2556" s="30"/>
      <c r="M2556" s="30"/>
      <c r="N2556" s="30"/>
      <c r="O2556" s="30"/>
      <c r="P2556" s="30"/>
      <c r="Q2556" s="30"/>
      <c r="R2556" s="30"/>
      <c r="S2556" s="30"/>
      <c r="T2556" s="30"/>
      <c r="U2556" s="30"/>
      <c r="V2556" s="30"/>
      <c r="W2556" s="30"/>
      <c r="X2556" s="32"/>
    </row>
    <row r="2557" spans="1:24" x14ac:dyDescent="0.2">
      <c r="A2557" s="34"/>
      <c r="B2557" s="34"/>
      <c r="C2557" s="34"/>
      <c r="D2557" s="30"/>
      <c r="E2557" s="30"/>
      <c r="F2557" s="30"/>
      <c r="G2557" s="30"/>
      <c r="H2557" s="30"/>
      <c r="I2557" s="30"/>
      <c r="J2557" s="30"/>
      <c r="K2557" s="30"/>
      <c r="L2557" s="30"/>
      <c r="M2557" s="30"/>
      <c r="N2557" s="30"/>
      <c r="O2557" s="30"/>
      <c r="P2557" s="30"/>
      <c r="Q2557" s="30"/>
      <c r="R2557" s="30"/>
      <c r="S2557" s="30"/>
      <c r="T2557" s="30"/>
      <c r="U2557" s="30"/>
      <c r="V2557" s="30"/>
      <c r="W2557" s="30"/>
      <c r="X2557" s="32"/>
    </row>
    <row r="2558" spans="1:24" x14ac:dyDescent="0.2">
      <c r="A2558" s="34"/>
      <c r="B2558" s="34"/>
      <c r="C2558" s="34"/>
      <c r="D2558" s="30"/>
      <c r="E2558" s="30"/>
      <c r="F2558" s="30"/>
      <c r="G2558" s="30"/>
      <c r="H2558" s="30"/>
      <c r="I2558" s="30"/>
      <c r="J2558" s="30"/>
      <c r="K2558" s="30"/>
      <c r="L2558" s="30"/>
      <c r="M2558" s="30"/>
      <c r="N2558" s="30"/>
      <c r="O2558" s="30"/>
      <c r="P2558" s="30"/>
      <c r="Q2558" s="30"/>
      <c r="R2558" s="30"/>
      <c r="S2558" s="30"/>
      <c r="T2558" s="30"/>
      <c r="U2558" s="30"/>
      <c r="V2558" s="30"/>
      <c r="W2558" s="30"/>
      <c r="X2558" s="32"/>
    </row>
    <row r="2559" spans="1:24" x14ac:dyDescent="0.2">
      <c r="A2559" s="34"/>
      <c r="B2559" s="34"/>
      <c r="C2559" s="34"/>
      <c r="D2559" s="30"/>
      <c r="E2559" s="30"/>
      <c r="F2559" s="30"/>
      <c r="G2559" s="30"/>
      <c r="H2559" s="30"/>
      <c r="I2559" s="30"/>
      <c r="J2559" s="30"/>
      <c r="K2559" s="30"/>
      <c r="L2559" s="30"/>
      <c r="M2559" s="30"/>
      <c r="N2559" s="30"/>
      <c r="O2559" s="30"/>
      <c r="P2559" s="30"/>
      <c r="Q2559" s="30"/>
      <c r="R2559" s="30"/>
      <c r="S2559" s="30"/>
      <c r="T2559" s="30"/>
      <c r="U2559" s="30"/>
      <c r="V2559" s="30"/>
      <c r="W2559" s="30"/>
      <c r="X2559" s="32"/>
    </row>
    <row r="2560" spans="1:24" x14ac:dyDescent="0.2">
      <c r="A2560" s="34"/>
      <c r="B2560" s="34"/>
      <c r="C2560" s="34"/>
      <c r="D2560" s="30"/>
      <c r="E2560" s="30"/>
      <c r="F2560" s="30"/>
      <c r="G2560" s="30"/>
      <c r="H2560" s="30"/>
      <c r="I2560" s="30"/>
      <c r="J2560" s="30"/>
      <c r="K2560" s="30"/>
      <c r="L2560" s="30"/>
      <c r="M2560" s="30"/>
      <c r="N2560" s="30"/>
      <c r="O2560" s="30"/>
      <c r="P2560" s="30"/>
      <c r="Q2560" s="30"/>
      <c r="R2560" s="30"/>
      <c r="S2560" s="30"/>
      <c r="T2560" s="30"/>
      <c r="U2560" s="30"/>
      <c r="V2560" s="30"/>
      <c r="W2560" s="30"/>
      <c r="X2560" s="32"/>
    </row>
    <row r="2561" spans="1:24" x14ac:dyDescent="0.2">
      <c r="A2561" s="34"/>
      <c r="B2561" s="34"/>
      <c r="C2561" s="34"/>
      <c r="D2561" s="30"/>
      <c r="E2561" s="30"/>
      <c r="F2561" s="30"/>
      <c r="G2561" s="30"/>
      <c r="H2561" s="30"/>
      <c r="I2561" s="30"/>
      <c r="J2561" s="30"/>
      <c r="K2561" s="30"/>
      <c r="L2561" s="30"/>
      <c r="M2561" s="30"/>
      <c r="N2561" s="30"/>
      <c r="O2561" s="30"/>
      <c r="P2561" s="30"/>
      <c r="Q2561" s="30"/>
      <c r="R2561" s="30"/>
      <c r="S2561" s="30"/>
      <c r="T2561" s="30"/>
      <c r="U2561" s="30"/>
      <c r="V2561" s="30"/>
      <c r="W2561" s="30"/>
      <c r="X2561" s="32"/>
    </row>
    <row r="2562" spans="1:24" x14ac:dyDescent="0.2">
      <c r="A2562" s="34"/>
      <c r="B2562" s="34"/>
      <c r="C2562" s="34"/>
      <c r="D2562" s="30"/>
      <c r="E2562" s="30"/>
      <c r="F2562" s="30"/>
      <c r="G2562" s="30"/>
      <c r="H2562" s="30"/>
      <c r="I2562" s="30"/>
      <c r="J2562" s="30"/>
      <c r="K2562" s="30"/>
      <c r="L2562" s="30"/>
      <c r="M2562" s="30"/>
      <c r="N2562" s="30"/>
      <c r="O2562" s="30"/>
      <c r="P2562" s="30"/>
      <c r="Q2562" s="30"/>
      <c r="R2562" s="30"/>
      <c r="S2562" s="30"/>
      <c r="T2562" s="30"/>
      <c r="U2562" s="30"/>
      <c r="V2562" s="30"/>
      <c r="W2562" s="30"/>
      <c r="X2562" s="32"/>
    </row>
    <row r="2563" spans="1:24" x14ac:dyDescent="0.2">
      <c r="A2563" s="34"/>
      <c r="B2563" s="34"/>
      <c r="C2563" s="34"/>
      <c r="D2563" s="30"/>
      <c r="E2563" s="30"/>
      <c r="F2563" s="30"/>
      <c r="G2563" s="30"/>
      <c r="H2563" s="30"/>
      <c r="I2563" s="30"/>
      <c r="J2563" s="30"/>
      <c r="K2563" s="30"/>
      <c r="L2563" s="30"/>
      <c r="M2563" s="30"/>
      <c r="N2563" s="30"/>
      <c r="O2563" s="30"/>
      <c r="P2563" s="30"/>
      <c r="Q2563" s="30"/>
      <c r="R2563" s="30"/>
      <c r="S2563" s="30"/>
      <c r="T2563" s="30"/>
      <c r="U2563" s="30"/>
      <c r="V2563" s="30"/>
      <c r="W2563" s="30"/>
      <c r="X2563" s="32"/>
    </row>
    <row r="2564" spans="1:24" x14ac:dyDescent="0.2">
      <c r="A2564" s="34"/>
      <c r="B2564" s="34"/>
      <c r="C2564" s="34"/>
      <c r="D2564" s="30"/>
      <c r="E2564" s="30"/>
      <c r="F2564" s="30"/>
      <c r="G2564" s="30"/>
      <c r="H2564" s="30"/>
      <c r="I2564" s="30"/>
      <c r="J2564" s="30"/>
      <c r="K2564" s="30"/>
      <c r="L2564" s="30"/>
      <c r="M2564" s="30"/>
      <c r="N2564" s="30"/>
      <c r="O2564" s="30"/>
      <c r="P2564" s="30"/>
      <c r="Q2564" s="30"/>
      <c r="R2564" s="30"/>
      <c r="S2564" s="30"/>
      <c r="T2564" s="30"/>
      <c r="U2564" s="30"/>
      <c r="V2564" s="30"/>
      <c r="W2564" s="30"/>
      <c r="X2564" s="32"/>
    </row>
    <row r="2565" spans="1:24" x14ac:dyDescent="0.2">
      <c r="A2565" s="34"/>
      <c r="B2565" s="34"/>
      <c r="C2565" s="34"/>
      <c r="D2565" s="30"/>
      <c r="E2565" s="30"/>
      <c r="F2565" s="30"/>
      <c r="G2565" s="30"/>
      <c r="H2565" s="30"/>
      <c r="I2565" s="30"/>
      <c r="J2565" s="30"/>
      <c r="K2565" s="30"/>
      <c r="L2565" s="30"/>
      <c r="M2565" s="30"/>
      <c r="N2565" s="30"/>
      <c r="O2565" s="30"/>
      <c r="P2565" s="30"/>
      <c r="Q2565" s="30"/>
      <c r="R2565" s="30"/>
      <c r="S2565" s="30"/>
      <c r="T2565" s="30"/>
      <c r="U2565" s="30"/>
      <c r="V2565" s="30"/>
      <c r="W2565" s="30"/>
      <c r="X2565" s="32"/>
    </row>
    <row r="2566" spans="1:24" x14ac:dyDescent="0.2">
      <c r="A2566" s="34"/>
      <c r="B2566" s="34"/>
      <c r="C2566" s="34"/>
      <c r="D2566" s="30"/>
      <c r="E2566" s="30"/>
      <c r="F2566" s="30"/>
      <c r="G2566" s="30"/>
      <c r="H2566" s="30"/>
      <c r="I2566" s="30"/>
      <c r="J2566" s="30"/>
      <c r="K2566" s="30"/>
      <c r="L2566" s="30"/>
      <c r="M2566" s="30"/>
      <c r="N2566" s="30"/>
      <c r="O2566" s="30"/>
      <c r="P2566" s="30"/>
      <c r="Q2566" s="30"/>
      <c r="R2566" s="30"/>
      <c r="S2566" s="30"/>
      <c r="T2566" s="30"/>
      <c r="U2566" s="30"/>
      <c r="V2566" s="30"/>
      <c r="W2566" s="30"/>
      <c r="X2566" s="32"/>
    </row>
    <row r="2567" spans="1:24" x14ac:dyDescent="0.2">
      <c r="A2567" s="34"/>
      <c r="B2567" s="34"/>
      <c r="C2567" s="34"/>
      <c r="D2567" s="30"/>
      <c r="E2567" s="30"/>
      <c r="F2567" s="30"/>
      <c r="G2567" s="30"/>
      <c r="H2567" s="30"/>
      <c r="I2567" s="30"/>
      <c r="J2567" s="30"/>
      <c r="K2567" s="30"/>
      <c r="L2567" s="30"/>
      <c r="M2567" s="30"/>
      <c r="N2567" s="30"/>
      <c r="O2567" s="30"/>
      <c r="P2567" s="30"/>
      <c r="Q2567" s="30"/>
      <c r="R2567" s="30"/>
      <c r="S2567" s="30"/>
      <c r="T2567" s="30"/>
      <c r="U2567" s="30"/>
      <c r="V2567" s="30"/>
      <c r="W2567" s="30"/>
      <c r="X2567" s="32"/>
    </row>
    <row r="2568" spans="1:24" x14ac:dyDescent="0.2">
      <c r="A2568" s="34"/>
      <c r="B2568" s="34"/>
      <c r="C2568" s="34"/>
      <c r="D2568" s="30"/>
      <c r="E2568" s="30"/>
      <c r="F2568" s="30"/>
      <c r="G2568" s="30"/>
      <c r="H2568" s="30"/>
      <c r="I2568" s="30"/>
      <c r="J2568" s="30"/>
      <c r="K2568" s="30"/>
      <c r="L2568" s="30"/>
      <c r="M2568" s="30"/>
      <c r="N2568" s="30"/>
      <c r="O2568" s="30"/>
      <c r="P2568" s="30"/>
      <c r="Q2568" s="30"/>
      <c r="R2568" s="30"/>
      <c r="S2568" s="30"/>
      <c r="T2568" s="30"/>
      <c r="U2568" s="30"/>
      <c r="V2568" s="30"/>
      <c r="W2568" s="30"/>
      <c r="X2568" s="32"/>
    </row>
    <row r="2569" spans="1:24" x14ac:dyDescent="0.2">
      <c r="A2569" s="34"/>
      <c r="B2569" s="34"/>
      <c r="C2569" s="34"/>
      <c r="D2569" s="30"/>
      <c r="E2569" s="30"/>
      <c r="F2569" s="30"/>
      <c r="G2569" s="30"/>
      <c r="H2569" s="30"/>
      <c r="I2569" s="30"/>
      <c r="J2569" s="30"/>
      <c r="K2569" s="30"/>
      <c r="L2569" s="30"/>
      <c r="M2569" s="30"/>
      <c r="N2569" s="30"/>
      <c r="O2569" s="30"/>
      <c r="P2569" s="30"/>
      <c r="Q2569" s="30"/>
      <c r="R2569" s="30"/>
      <c r="S2569" s="30"/>
      <c r="T2569" s="30"/>
      <c r="U2569" s="30"/>
      <c r="V2569" s="30"/>
      <c r="W2569" s="30"/>
      <c r="X2569" s="32"/>
    </row>
    <row r="2570" spans="1:24" x14ac:dyDescent="0.2">
      <c r="A2570" s="34"/>
      <c r="B2570" s="34"/>
      <c r="C2570" s="34"/>
      <c r="D2570" s="30"/>
      <c r="E2570" s="30"/>
      <c r="F2570" s="30"/>
      <c r="G2570" s="30"/>
      <c r="H2570" s="30"/>
      <c r="I2570" s="30"/>
      <c r="J2570" s="30"/>
      <c r="K2570" s="30"/>
      <c r="L2570" s="30"/>
      <c r="M2570" s="30"/>
      <c r="N2570" s="30"/>
      <c r="O2570" s="30"/>
      <c r="P2570" s="30"/>
      <c r="Q2570" s="30"/>
      <c r="R2570" s="30"/>
      <c r="S2570" s="30"/>
      <c r="T2570" s="30"/>
      <c r="U2570" s="30"/>
      <c r="V2570" s="30"/>
      <c r="W2570" s="30"/>
      <c r="X2570" s="32"/>
    </row>
    <row r="2571" spans="1:24" x14ac:dyDescent="0.2">
      <c r="A2571" s="34"/>
      <c r="B2571" s="34"/>
      <c r="C2571" s="34"/>
      <c r="D2571" s="30"/>
      <c r="E2571" s="30"/>
      <c r="F2571" s="30"/>
      <c r="G2571" s="30"/>
      <c r="H2571" s="30"/>
      <c r="I2571" s="30"/>
      <c r="J2571" s="30"/>
      <c r="K2571" s="30"/>
      <c r="L2571" s="30"/>
      <c r="M2571" s="30"/>
      <c r="N2571" s="30"/>
      <c r="O2571" s="30"/>
      <c r="P2571" s="30"/>
      <c r="Q2571" s="30"/>
      <c r="R2571" s="30"/>
      <c r="S2571" s="30"/>
      <c r="T2571" s="30"/>
      <c r="U2571" s="30"/>
      <c r="V2571" s="30"/>
      <c r="W2571" s="30"/>
      <c r="X2571" s="32"/>
    </row>
    <row r="2572" spans="1:24" x14ac:dyDescent="0.2">
      <c r="A2572" s="34"/>
      <c r="B2572" s="34"/>
      <c r="C2572" s="34"/>
      <c r="D2572" s="30"/>
      <c r="E2572" s="30"/>
      <c r="F2572" s="30"/>
      <c r="G2572" s="30"/>
      <c r="H2572" s="30"/>
      <c r="I2572" s="30"/>
      <c r="J2572" s="30"/>
      <c r="K2572" s="30"/>
      <c r="L2572" s="30"/>
      <c r="M2572" s="30"/>
      <c r="N2572" s="30"/>
      <c r="O2572" s="30"/>
      <c r="P2572" s="30"/>
      <c r="Q2572" s="30"/>
      <c r="R2572" s="30"/>
      <c r="S2572" s="30"/>
      <c r="T2572" s="30"/>
      <c r="U2572" s="30"/>
      <c r="V2572" s="30"/>
      <c r="W2572" s="30"/>
      <c r="X2572" s="32"/>
    </row>
    <row r="2573" spans="1:24" x14ac:dyDescent="0.2">
      <c r="A2573" s="34"/>
      <c r="B2573" s="34"/>
      <c r="C2573" s="34"/>
      <c r="D2573" s="30"/>
      <c r="E2573" s="30"/>
      <c r="F2573" s="30"/>
      <c r="G2573" s="30"/>
      <c r="H2573" s="30"/>
      <c r="I2573" s="30"/>
      <c r="J2573" s="30"/>
      <c r="K2573" s="30"/>
      <c r="L2573" s="30"/>
      <c r="M2573" s="30"/>
      <c r="N2573" s="30"/>
      <c r="O2573" s="30"/>
      <c r="P2573" s="30"/>
      <c r="Q2573" s="30"/>
      <c r="R2573" s="30"/>
      <c r="S2573" s="30"/>
      <c r="T2573" s="30"/>
      <c r="U2573" s="30"/>
      <c r="V2573" s="30"/>
      <c r="W2573" s="30"/>
      <c r="X2573" s="32"/>
    </row>
    <row r="2574" spans="1:24" x14ac:dyDescent="0.2">
      <c r="A2574" s="34"/>
      <c r="B2574" s="34"/>
      <c r="C2574" s="34"/>
      <c r="D2574" s="30"/>
      <c r="E2574" s="30"/>
      <c r="F2574" s="30"/>
      <c r="G2574" s="30"/>
      <c r="H2574" s="30"/>
      <c r="I2574" s="30"/>
      <c r="J2574" s="30"/>
      <c r="K2574" s="30"/>
      <c r="L2574" s="30"/>
      <c r="M2574" s="30"/>
      <c r="N2574" s="30"/>
      <c r="O2574" s="30"/>
      <c r="P2574" s="30"/>
      <c r="Q2574" s="30"/>
      <c r="R2574" s="30"/>
      <c r="S2574" s="30"/>
      <c r="T2574" s="30"/>
      <c r="U2574" s="30"/>
      <c r="V2574" s="30"/>
      <c r="W2574" s="30"/>
      <c r="X2574" s="32"/>
    </row>
    <row r="2575" spans="1:24" x14ac:dyDescent="0.2">
      <c r="A2575" s="34"/>
      <c r="B2575" s="34"/>
      <c r="C2575" s="34"/>
      <c r="D2575" s="30"/>
      <c r="E2575" s="30"/>
      <c r="F2575" s="30"/>
      <c r="G2575" s="30"/>
      <c r="H2575" s="30"/>
      <c r="I2575" s="30"/>
      <c r="J2575" s="30"/>
      <c r="K2575" s="30"/>
      <c r="L2575" s="30"/>
      <c r="M2575" s="30"/>
      <c r="N2575" s="30"/>
      <c r="O2575" s="30"/>
      <c r="P2575" s="30"/>
      <c r="Q2575" s="30"/>
      <c r="R2575" s="30"/>
      <c r="S2575" s="30"/>
      <c r="T2575" s="30"/>
      <c r="U2575" s="30"/>
      <c r="V2575" s="30"/>
      <c r="W2575" s="30"/>
      <c r="X2575" s="32"/>
    </row>
    <row r="2576" spans="1:24" x14ac:dyDescent="0.2">
      <c r="A2576" s="34"/>
      <c r="B2576" s="34"/>
      <c r="C2576" s="34"/>
      <c r="D2576" s="30"/>
      <c r="E2576" s="30"/>
      <c r="F2576" s="30"/>
      <c r="G2576" s="30"/>
      <c r="H2576" s="30"/>
      <c r="I2576" s="30"/>
      <c r="J2576" s="30"/>
      <c r="K2576" s="30"/>
      <c r="L2576" s="30"/>
      <c r="M2576" s="30"/>
      <c r="N2576" s="30"/>
      <c r="O2576" s="30"/>
      <c r="P2576" s="30"/>
      <c r="Q2576" s="30"/>
      <c r="R2576" s="30"/>
      <c r="S2576" s="30"/>
      <c r="T2576" s="30"/>
      <c r="U2576" s="30"/>
      <c r="V2576" s="30"/>
      <c r="W2576" s="30"/>
      <c r="X2576" s="32"/>
    </row>
    <row r="2577" spans="1:24" x14ac:dyDescent="0.2">
      <c r="A2577" s="34"/>
      <c r="B2577" s="34"/>
      <c r="C2577" s="34"/>
      <c r="D2577" s="30"/>
      <c r="E2577" s="30"/>
      <c r="F2577" s="30"/>
      <c r="G2577" s="30"/>
      <c r="H2577" s="30"/>
      <c r="I2577" s="30"/>
      <c r="J2577" s="30"/>
      <c r="K2577" s="30"/>
      <c r="L2577" s="30"/>
      <c r="M2577" s="30"/>
      <c r="N2577" s="30"/>
      <c r="O2577" s="30"/>
      <c r="P2577" s="30"/>
      <c r="Q2577" s="30"/>
      <c r="R2577" s="30"/>
      <c r="S2577" s="30"/>
      <c r="T2577" s="30"/>
      <c r="U2577" s="30"/>
      <c r="V2577" s="30"/>
      <c r="W2577" s="30"/>
      <c r="X2577" s="32"/>
    </row>
    <row r="2578" spans="1:24" x14ac:dyDescent="0.2">
      <c r="A2578" s="34"/>
      <c r="B2578" s="34"/>
      <c r="C2578" s="34"/>
      <c r="D2578" s="30"/>
      <c r="E2578" s="30"/>
      <c r="F2578" s="30"/>
      <c r="G2578" s="30"/>
      <c r="H2578" s="30"/>
      <c r="I2578" s="30"/>
      <c r="J2578" s="30"/>
      <c r="K2578" s="30"/>
      <c r="L2578" s="30"/>
      <c r="M2578" s="30"/>
      <c r="N2578" s="30"/>
      <c r="O2578" s="30"/>
      <c r="P2578" s="30"/>
      <c r="Q2578" s="30"/>
      <c r="R2578" s="30"/>
      <c r="S2578" s="30"/>
      <c r="T2578" s="30"/>
      <c r="U2578" s="30"/>
      <c r="V2578" s="30"/>
      <c r="W2578" s="30"/>
      <c r="X2578" s="32"/>
    </row>
    <row r="2579" spans="1:24" x14ac:dyDescent="0.2">
      <c r="A2579" s="34"/>
      <c r="B2579" s="34"/>
      <c r="C2579" s="34"/>
      <c r="D2579" s="30"/>
      <c r="E2579" s="30"/>
      <c r="F2579" s="30"/>
      <c r="G2579" s="30"/>
      <c r="H2579" s="30"/>
      <c r="I2579" s="30"/>
      <c r="J2579" s="30"/>
      <c r="K2579" s="30"/>
      <c r="L2579" s="30"/>
      <c r="M2579" s="30"/>
      <c r="N2579" s="30"/>
      <c r="O2579" s="30"/>
      <c r="P2579" s="30"/>
      <c r="Q2579" s="30"/>
      <c r="R2579" s="30"/>
      <c r="S2579" s="30"/>
      <c r="T2579" s="30"/>
      <c r="U2579" s="30"/>
      <c r="V2579" s="30"/>
      <c r="W2579" s="30"/>
      <c r="X2579" s="32"/>
    </row>
    <row r="2580" spans="1:24" x14ac:dyDescent="0.2">
      <c r="A2580" s="34"/>
      <c r="B2580" s="34"/>
      <c r="C2580" s="34"/>
      <c r="D2580" s="30"/>
      <c r="E2580" s="30"/>
      <c r="F2580" s="30"/>
      <c r="G2580" s="30"/>
      <c r="H2580" s="30"/>
      <c r="I2580" s="30"/>
      <c r="J2580" s="30"/>
      <c r="K2580" s="30"/>
      <c r="L2580" s="30"/>
      <c r="M2580" s="30"/>
      <c r="N2580" s="30"/>
      <c r="O2580" s="30"/>
      <c r="P2580" s="30"/>
      <c r="Q2580" s="30"/>
      <c r="R2580" s="30"/>
      <c r="S2580" s="30"/>
      <c r="T2580" s="30"/>
      <c r="U2580" s="30"/>
      <c r="V2580" s="30"/>
      <c r="W2580" s="30"/>
      <c r="X2580" s="32"/>
    </row>
    <row r="2581" spans="1:24" x14ac:dyDescent="0.2">
      <c r="A2581" s="34"/>
      <c r="B2581" s="34"/>
      <c r="C2581" s="34"/>
      <c r="D2581" s="30"/>
      <c r="E2581" s="30"/>
      <c r="F2581" s="30"/>
      <c r="G2581" s="30"/>
      <c r="H2581" s="30"/>
      <c r="I2581" s="30"/>
      <c r="J2581" s="30"/>
      <c r="K2581" s="30"/>
      <c r="L2581" s="30"/>
      <c r="M2581" s="30"/>
      <c r="N2581" s="30"/>
      <c r="O2581" s="30"/>
      <c r="P2581" s="30"/>
      <c r="Q2581" s="30"/>
      <c r="R2581" s="30"/>
      <c r="S2581" s="30"/>
      <c r="T2581" s="30"/>
      <c r="U2581" s="30"/>
      <c r="V2581" s="30"/>
      <c r="W2581" s="30"/>
      <c r="X2581" s="32"/>
    </row>
    <row r="2582" spans="1:24" x14ac:dyDescent="0.2">
      <c r="A2582" s="34"/>
      <c r="B2582" s="34"/>
      <c r="C2582" s="34"/>
      <c r="D2582" s="30"/>
      <c r="E2582" s="30"/>
      <c r="F2582" s="30"/>
      <c r="G2582" s="30"/>
      <c r="H2582" s="30"/>
      <c r="I2582" s="30"/>
      <c r="J2582" s="30"/>
      <c r="K2582" s="30"/>
      <c r="L2582" s="30"/>
      <c r="M2582" s="30"/>
      <c r="N2582" s="30"/>
      <c r="O2582" s="30"/>
      <c r="P2582" s="30"/>
      <c r="Q2582" s="30"/>
      <c r="R2582" s="30"/>
      <c r="S2582" s="30"/>
      <c r="T2582" s="30"/>
      <c r="U2582" s="30"/>
      <c r="V2582" s="30"/>
      <c r="W2582" s="30"/>
      <c r="X2582" s="32"/>
    </row>
    <row r="2583" spans="1:24" x14ac:dyDescent="0.2">
      <c r="A2583" s="34"/>
      <c r="B2583" s="34"/>
      <c r="C2583" s="34"/>
      <c r="D2583" s="30"/>
      <c r="E2583" s="30"/>
      <c r="F2583" s="30"/>
      <c r="G2583" s="30"/>
      <c r="H2583" s="30"/>
      <c r="I2583" s="30"/>
      <c r="J2583" s="30"/>
      <c r="K2583" s="30"/>
      <c r="L2583" s="30"/>
      <c r="M2583" s="30"/>
      <c r="N2583" s="30"/>
      <c r="O2583" s="30"/>
      <c r="P2583" s="30"/>
      <c r="Q2583" s="30"/>
      <c r="R2583" s="30"/>
      <c r="S2583" s="30"/>
      <c r="T2583" s="30"/>
      <c r="U2583" s="30"/>
      <c r="V2583" s="30"/>
      <c r="W2583" s="30"/>
      <c r="X2583" s="32"/>
    </row>
    <row r="2584" spans="1:24" x14ac:dyDescent="0.2">
      <c r="A2584" s="34"/>
      <c r="B2584" s="34"/>
      <c r="C2584" s="34"/>
      <c r="D2584" s="30"/>
      <c r="E2584" s="30"/>
      <c r="F2584" s="30"/>
      <c r="G2584" s="30"/>
      <c r="H2584" s="30"/>
      <c r="I2584" s="30"/>
      <c r="J2584" s="30"/>
      <c r="K2584" s="30"/>
      <c r="L2584" s="30"/>
      <c r="M2584" s="30"/>
      <c r="N2584" s="30"/>
      <c r="O2584" s="30"/>
      <c r="P2584" s="30"/>
      <c r="Q2584" s="30"/>
      <c r="R2584" s="30"/>
      <c r="S2584" s="30"/>
      <c r="T2584" s="30"/>
      <c r="U2584" s="30"/>
      <c r="V2584" s="30"/>
      <c r="W2584" s="30"/>
      <c r="X2584" s="32"/>
    </row>
    <row r="2585" spans="1:24" x14ac:dyDescent="0.2">
      <c r="A2585" s="34"/>
      <c r="B2585" s="34"/>
      <c r="C2585" s="34"/>
      <c r="D2585" s="30"/>
      <c r="E2585" s="30"/>
      <c r="F2585" s="30"/>
      <c r="G2585" s="30"/>
      <c r="H2585" s="30"/>
      <c r="I2585" s="30"/>
      <c r="J2585" s="30"/>
      <c r="K2585" s="30"/>
      <c r="L2585" s="30"/>
      <c r="M2585" s="30"/>
      <c r="N2585" s="30"/>
      <c r="O2585" s="30"/>
      <c r="P2585" s="30"/>
      <c r="Q2585" s="30"/>
      <c r="R2585" s="30"/>
      <c r="S2585" s="30"/>
      <c r="T2585" s="30"/>
      <c r="U2585" s="30"/>
      <c r="V2585" s="30"/>
      <c r="W2585" s="30"/>
      <c r="X2585" s="32"/>
    </row>
    <row r="2586" spans="1:24" x14ac:dyDescent="0.2">
      <c r="A2586" s="34"/>
      <c r="B2586" s="34"/>
      <c r="C2586" s="34"/>
      <c r="D2586" s="30"/>
      <c r="E2586" s="30"/>
      <c r="F2586" s="30"/>
      <c r="G2586" s="30"/>
      <c r="H2586" s="30"/>
      <c r="I2586" s="30"/>
      <c r="J2586" s="30"/>
      <c r="K2586" s="30"/>
      <c r="L2586" s="30"/>
      <c r="M2586" s="30"/>
      <c r="N2586" s="30"/>
      <c r="O2586" s="30"/>
      <c r="P2586" s="30"/>
      <c r="Q2586" s="30"/>
      <c r="R2586" s="30"/>
      <c r="S2586" s="30"/>
      <c r="T2586" s="30"/>
      <c r="U2586" s="30"/>
      <c r="V2586" s="30"/>
      <c r="W2586" s="30"/>
      <c r="X2586" s="32"/>
    </row>
    <row r="2587" spans="1:24" x14ac:dyDescent="0.2">
      <c r="A2587" s="34"/>
      <c r="B2587" s="34"/>
      <c r="C2587" s="34"/>
      <c r="D2587" s="30"/>
      <c r="E2587" s="30"/>
      <c r="F2587" s="30"/>
      <c r="G2587" s="30"/>
      <c r="H2587" s="30"/>
      <c r="I2587" s="30"/>
      <c r="J2587" s="30"/>
      <c r="K2587" s="30"/>
      <c r="L2587" s="30"/>
      <c r="M2587" s="30"/>
      <c r="N2587" s="30"/>
      <c r="O2587" s="30"/>
      <c r="P2587" s="30"/>
      <c r="Q2587" s="30"/>
      <c r="R2587" s="30"/>
      <c r="S2587" s="30"/>
      <c r="T2587" s="30"/>
      <c r="U2587" s="30"/>
      <c r="V2587" s="30"/>
      <c r="W2587" s="30"/>
      <c r="X2587" s="32"/>
    </row>
    <row r="2588" spans="1:24" x14ac:dyDescent="0.2">
      <c r="A2588" s="34"/>
      <c r="B2588" s="34"/>
      <c r="C2588" s="34"/>
      <c r="D2588" s="30"/>
      <c r="E2588" s="30"/>
      <c r="F2588" s="30"/>
      <c r="G2588" s="30"/>
      <c r="H2588" s="30"/>
      <c r="I2588" s="30"/>
      <c r="J2588" s="30"/>
      <c r="K2588" s="30"/>
      <c r="L2588" s="30"/>
      <c r="M2588" s="30"/>
      <c r="N2588" s="30"/>
      <c r="O2588" s="30"/>
      <c r="P2588" s="30"/>
      <c r="Q2588" s="30"/>
      <c r="R2588" s="30"/>
      <c r="S2588" s="30"/>
      <c r="T2588" s="30"/>
      <c r="U2588" s="30"/>
      <c r="V2588" s="30"/>
      <c r="W2588" s="30"/>
      <c r="X2588" s="32"/>
    </row>
    <row r="2589" spans="1:24" x14ac:dyDescent="0.2">
      <c r="A2589" s="34"/>
      <c r="B2589" s="34"/>
      <c r="C2589" s="34"/>
      <c r="D2589" s="30"/>
      <c r="E2589" s="30"/>
      <c r="F2589" s="30"/>
      <c r="G2589" s="30"/>
      <c r="H2589" s="30"/>
      <c r="I2589" s="30"/>
      <c r="J2589" s="30"/>
      <c r="K2589" s="30"/>
      <c r="L2589" s="30"/>
      <c r="M2589" s="30"/>
      <c r="N2589" s="30"/>
      <c r="O2589" s="30"/>
      <c r="P2589" s="30"/>
      <c r="Q2589" s="30"/>
      <c r="R2589" s="30"/>
      <c r="S2589" s="30"/>
      <c r="T2589" s="30"/>
      <c r="U2589" s="30"/>
      <c r="V2589" s="30"/>
      <c r="W2589" s="30"/>
      <c r="X2589" s="32"/>
    </row>
    <row r="2590" spans="1:24" x14ac:dyDescent="0.2">
      <c r="A2590" s="34"/>
      <c r="B2590" s="34"/>
      <c r="C2590" s="34"/>
      <c r="D2590" s="30"/>
      <c r="E2590" s="30"/>
      <c r="F2590" s="30"/>
      <c r="G2590" s="30"/>
      <c r="H2590" s="30"/>
      <c r="I2590" s="30"/>
      <c r="J2590" s="30"/>
      <c r="K2590" s="30"/>
      <c r="L2590" s="30"/>
      <c r="M2590" s="30"/>
      <c r="N2590" s="30"/>
      <c r="O2590" s="30"/>
      <c r="P2590" s="30"/>
      <c r="Q2590" s="30"/>
      <c r="R2590" s="30"/>
      <c r="S2590" s="30"/>
      <c r="T2590" s="30"/>
      <c r="U2590" s="30"/>
      <c r="V2590" s="30"/>
      <c r="W2590" s="30"/>
      <c r="X2590" s="32"/>
    </row>
    <row r="2591" spans="1:24" x14ac:dyDescent="0.2">
      <c r="A2591" s="34"/>
      <c r="B2591" s="34"/>
      <c r="C2591" s="34"/>
      <c r="D2591" s="30"/>
      <c r="E2591" s="30"/>
      <c r="F2591" s="30"/>
      <c r="G2591" s="30"/>
      <c r="H2591" s="30"/>
      <c r="I2591" s="30"/>
      <c r="J2591" s="30"/>
      <c r="K2591" s="30"/>
      <c r="L2591" s="30"/>
      <c r="M2591" s="30"/>
      <c r="N2591" s="30"/>
      <c r="O2591" s="30"/>
      <c r="P2591" s="30"/>
      <c r="Q2591" s="30"/>
      <c r="R2591" s="30"/>
      <c r="S2591" s="30"/>
      <c r="T2591" s="30"/>
      <c r="U2591" s="30"/>
      <c r="V2591" s="30"/>
      <c r="W2591" s="30"/>
      <c r="X2591" s="32"/>
    </row>
    <row r="2592" spans="1:24" x14ac:dyDescent="0.2">
      <c r="A2592" s="34"/>
      <c r="B2592" s="34"/>
      <c r="C2592" s="34"/>
      <c r="D2592" s="30"/>
      <c r="E2592" s="30"/>
      <c r="F2592" s="30"/>
      <c r="G2592" s="30"/>
      <c r="H2592" s="30"/>
      <c r="I2592" s="30"/>
      <c r="J2592" s="30"/>
      <c r="K2592" s="30"/>
      <c r="L2592" s="30"/>
      <c r="M2592" s="30"/>
      <c r="N2592" s="30"/>
      <c r="O2592" s="30"/>
      <c r="P2592" s="30"/>
      <c r="Q2592" s="30"/>
      <c r="R2592" s="30"/>
      <c r="S2592" s="30"/>
      <c r="T2592" s="30"/>
      <c r="U2592" s="30"/>
      <c r="V2592" s="30"/>
      <c r="W2592" s="30"/>
      <c r="X2592" s="32"/>
    </row>
    <row r="2593" spans="1:24" x14ac:dyDescent="0.2">
      <c r="A2593" s="34"/>
      <c r="B2593" s="34"/>
      <c r="C2593" s="34"/>
      <c r="D2593" s="30"/>
      <c r="E2593" s="30"/>
      <c r="F2593" s="30"/>
      <c r="G2593" s="30"/>
      <c r="H2593" s="30"/>
      <c r="I2593" s="30"/>
      <c r="J2593" s="30"/>
      <c r="K2593" s="30"/>
      <c r="L2593" s="30"/>
      <c r="M2593" s="30"/>
      <c r="N2593" s="30"/>
      <c r="O2593" s="30"/>
      <c r="P2593" s="30"/>
      <c r="Q2593" s="30"/>
      <c r="R2593" s="30"/>
      <c r="S2593" s="30"/>
      <c r="T2593" s="30"/>
      <c r="U2593" s="30"/>
      <c r="V2593" s="30"/>
      <c r="W2593" s="30"/>
      <c r="X2593" s="32"/>
    </row>
    <row r="2594" spans="1:24" x14ac:dyDescent="0.2">
      <c r="A2594" s="34"/>
      <c r="B2594" s="34"/>
      <c r="C2594" s="34"/>
      <c r="D2594" s="30"/>
      <c r="E2594" s="30"/>
      <c r="F2594" s="30"/>
      <c r="G2594" s="30"/>
      <c r="H2594" s="30"/>
      <c r="I2594" s="30"/>
      <c r="J2594" s="30"/>
      <c r="K2594" s="30"/>
      <c r="L2594" s="30"/>
      <c r="M2594" s="30"/>
      <c r="N2594" s="30"/>
      <c r="O2594" s="30"/>
      <c r="P2594" s="30"/>
      <c r="Q2594" s="30"/>
      <c r="R2594" s="30"/>
      <c r="S2594" s="30"/>
      <c r="T2594" s="30"/>
      <c r="U2594" s="30"/>
      <c r="V2594" s="30"/>
      <c r="W2594" s="30"/>
      <c r="X2594" s="32"/>
    </row>
    <row r="2595" spans="1:24" x14ac:dyDescent="0.2">
      <c r="A2595" s="34"/>
      <c r="B2595" s="34"/>
      <c r="C2595" s="34"/>
      <c r="D2595" s="30"/>
      <c r="E2595" s="30"/>
      <c r="F2595" s="30"/>
      <c r="G2595" s="30"/>
      <c r="H2595" s="30"/>
      <c r="I2595" s="30"/>
      <c r="J2595" s="30"/>
      <c r="K2595" s="30"/>
      <c r="L2595" s="30"/>
      <c r="M2595" s="30"/>
      <c r="N2595" s="30"/>
      <c r="O2595" s="30"/>
      <c r="P2595" s="30"/>
      <c r="Q2595" s="30"/>
      <c r="R2595" s="30"/>
      <c r="S2595" s="30"/>
      <c r="T2595" s="30"/>
      <c r="U2595" s="30"/>
      <c r="V2595" s="30"/>
      <c r="W2595" s="30"/>
      <c r="X2595" s="32"/>
    </row>
    <row r="2596" spans="1:24" x14ac:dyDescent="0.2">
      <c r="A2596" s="34"/>
      <c r="B2596" s="34"/>
      <c r="C2596" s="34"/>
      <c r="D2596" s="30"/>
      <c r="E2596" s="30"/>
      <c r="F2596" s="30"/>
      <c r="G2596" s="30"/>
      <c r="H2596" s="30"/>
      <c r="I2596" s="30"/>
      <c r="J2596" s="30"/>
      <c r="K2596" s="30"/>
      <c r="L2596" s="30"/>
      <c r="M2596" s="30"/>
      <c r="N2596" s="30"/>
      <c r="O2596" s="30"/>
      <c r="P2596" s="30"/>
      <c r="Q2596" s="30"/>
      <c r="R2596" s="30"/>
      <c r="S2596" s="30"/>
      <c r="T2596" s="30"/>
      <c r="U2596" s="30"/>
      <c r="V2596" s="30"/>
      <c r="W2596" s="30"/>
      <c r="X2596" s="32"/>
    </row>
    <row r="2597" spans="1:24" x14ac:dyDescent="0.2">
      <c r="A2597" s="34"/>
      <c r="B2597" s="34"/>
      <c r="C2597" s="34"/>
      <c r="D2597" s="30"/>
      <c r="E2597" s="30"/>
      <c r="F2597" s="30"/>
      <c r="G2597" s="30"/>
      <c r="H2597" s="30"/>
      <c r="I2597" s="30"/>
      <c r="J2597" s="30"/>
      <c r="K2597" s="30"/>
      <c r="L2597" s="30"/>
      <c r="M2597" s="30"/>
      <c r="N2597" s="30"/>
      <c r="O2597" s="30"/>
      <c r="P2597" s="30"/>
      <c r="Q2597" s="30"/>
      <c r="R2597" s="30"/>
      <c r="S2597" s="30"/>
      <c r="T2597" s="30"/>
      <c r="U2597" s="30"/>
      <c r="V2597" s="30"/>
      <c r="W2597" s="30"/>
      <c r="X2597" s="32"/>
    </row>
    <row r="2598" spans="1:24" x14ac:dyDescent="0.2">
      <c r="A2598" s="34"/>
      <c r="B2598" s="34"/>
      <c r="C2598" s="34"/>
      <c r="D2598" s="30"/>
      <c r="E2598" s="30"/>
      <c r="F2598" s="30"/>
      <c r="G2598" s="30"/>
      <c r="H2598" s="30"/>
      <c r="I2598" s="30"/>
      <c r="J2598" s="30"/>
      <c r="K2598" s="30"/>
      <c r="L2598" s="30"/>
      <c r="M2598" s="30"/>
      <c r="N2598" s="30"/>
      <c r="O2598" s="30"/>
      <c r="P2598" s="30"/>
      <c r="Q2598" s="30"/>
      <c r="R2598" s="30"/>
      <c r="S2598" s="30"/>
      <c r="T2598" s="30"/>
      <c r="U2598" s="30"/>
      <c r="V2598" s="30"/>
      <c r="W2598" s="30"/>
      <c r="X2598" s="32"/>
    </row>
    <row r="2599" spans="1:24" x14ac:dyDescent="0.2">
      <c r="A2599" s="34"/>
      <c r="B2599" s="34"/>
      <c r="C2599" s="34"/>
      <c r="D2599" s="30"/>
      <c r="E2599" s="30"/>
      <c r="F2599" s="30"/>
      <c r="G2599" s="30"/>
      <c r="H2599" s="30"/>
      <c r="I2599" s="30"/>
      <c r="J2599" s="30"/>
      <c r="K2599" s="30"/>
      <c r="L2599" s="30"/>
      <c r="M2599" s="30"/>
      <c r="N2599" s="30"/>
      <c r="O2599" s="30"/>
      <c r="P2599" s="30"/>
      <c r="Q2599" s="30"/>
      <c r="R2599" s="30"/>
      <c r="S2599" s="30"/>
      <c r="T2599" s="30"/>
      <c r="U2599" s="30"/>
      <c r="V2599" s="30"/>
      <c r="W2599" s="30"/>
      <c r="X2599" s="32"/>
    </row>
    <row r="2600" spans="1:24" x14ac:dyDescent="0.2">
      <c r="A2600" s="34"/>
      <c r="B2600" s="34"/>
      <c r="C2600" s="34"/>
      <c r="D2600" s="30"/>
      <c r="E2600" s="30"/>
      <c r="F2600" s="30"/>
      <c r="G2600" s="30"/>
      <c r="H2600" s="30"/>
      <c r="I2600" s="30"/>
      <c r="J2600" s="30"/>
      <c r="K2600" s="30"/>
      <c r="L2600" s="30"/>
      <c r="M2600" s="30"/>
      <c r="N2600" s="30"/>
      <c r="O2600" s="30"/>
      <c r="P2600" s="30"/>
      <c r="Q2600" s="30"/>
      <c r="R2600" s="30"/>
      <c r="S2600" s="30"/>
      <c r="T2600" s="30"/>
      <c r="U2600" s="30"/>
      <c r="V2600" s="30"/>
      <c r="W2600" s="30"/>
      <c r="X2600" s="32"/>
    </row>
    <row r="2601" spans="1:24" x14ac:dyDescent="0.2">
      <c r="A2601" s="34"/>
      <c r="B2601" s="34"/>
      <c r="C2601" s="34"/>
      <c r="D2601" s="30"/>
      <c r="E2601" s="30"/>
      <c r="F2601" s="30"/>
      <c r="G2601" s="30"/>
      <c r="H2601" s="30"/>
      <c r="I2601" s="30"/>
      <c r="J2601" s="30"/>
      <c r="K2601" s="30"/>
      <c r="L2601" s="30"/>
      <c r="M2601" s="30"/>
      <c r="N2601" s="30"/>
      <c r="O2601" s="30"/>
      <c r="P2601" s="30"/>
      <c r="Q2601" s="30"/>
      <c r="R2601" s="30"/>
      <c r="S2601" s="30"/>
      <c r="T2601" s="30"/>
      <c r="U2601" s="30"/>
      <c r="V2601" s="30"/>
      <c r="W2601" s="30"/>
      <c r="X2601" s="32"/>
    </row>
    <row r="2602" spans="1:24" x14ac:dyDescent="0.2">
      <c r="A2602" s="34"/>
      <c r="B2602" s="34"/>
      <c r="C2602" s="34"/>
      <c r="D2602" s="30"/>
      <c r="E2602" s="30"/>
      <c r="F2602" s="30"/>
      <c r="G2602" s="30"/>
      <c r="H2602" s="30"/>
      <c r="I2602" s="30"/>
      <c r="J2602" s="30"/>
      <c r="K2602" s="30"/>
      <c r="L2602" s="30"/>
      <c r="M2602" s="30"/>
      <c r="N2602" s="30"/>
      <c r="O2602" s="30"/>
      <c r="P2602" s="30"/>
      <c r="Q2602" s="30"/>
      <c r="R2602" s="30"/>
      <c r="S2602" s="30"/>
      <c r="T2602" s="30"/>
      <c r="U2602" s="30"/>
      <c r="V2602" s="30"/>
      <c r="W2602" s="30"/>
      <c r="X2602" s="32"/>
    </row>
    <row r="2603" spans="1:24" x14ac:dyDescent="0.2">
      <c r="A2603" s="34"/>
      <c r="B2603" s="34"/>
      <c r="C2603" s="34"/>
      <c r="D2603" s="30"/>
      <c r="E2603" s="30"/>
      <c r="F2603" s="30"/>
      <c r="G2603" s="30"/>
      <c r="H2603" s="30"/>
      <c r="I2603" s="30"/>
      <c r="J2603" s="30"/>
      <c r="K2603" s="30"/>
      <c r="L2603" s="30"/>
      <c r="M2603" s="30"/>
      <c r="N2603" s="30"/>
      <c r="O2603" s="30"/>
      <c r="P2603" s="30"/>
      <c r="Q2603" s="30"/>
      <c r="R2603" s="30"/>
      <c r="S2603" s="30"/>
      <c r="T2603" s="30"/>
      <c r="U2603" s="30"/>
      <c r="V2603" s="30"/>
      <c r="W2603" s="30"/>
      <c r="X2603" s="32"/>
    </row>
    <row r="2604" spans="1:24" x14ac:dyDescent="0.2">
      <c r="A2604" s="34"/>
      <c r="B2604" s="34"/>
      <c r="C2604" s="34"/>
      <c r="D2604" s="30"/>
      <c r="E2604" s="30"/>
      <c r="F2604" s="30"/>
      <c r="G2604" s="30"/>
      <c r="H2604" s="30"/>
      <c r="I2604" s="30"/>
      <c r="J2604" s="30"/>
      <c r="K2604" s="30"/>
      <c r="L2604" s="30"/>
      <c r="M2604" s="30"/>
      <c r="N2604" s="30"/>
      <c r="O2604" s="30"/>
      <c r="P2604" s="30"/>
      <c r="Q2604" s="30"/>
      <c r="R2604" s="30"/>
      <c r="S2604" s="30"/>
      <c r="T2604" s="30"/>
      <c r="U2604" s="30"/>
      <c r="V2604" s="30"/>
      <c r="W2604" s="30"/>
      <c r="X2604" s="32"/>
    </row>
    <row r="2605" spans="1:24" x14ac:dyDescent="0.2">
      <c r="A2605" s="34"/>
      <c r="B2605" s="34"/>
      <c r="C2605" s="34"/>
      <c r="D2605" s="30"/>
      <c r="E2605" s="30"/>
      <c r="F2605" s="30"/>
      <c r="G2605" s="30"/>
      <c r="H2605" s="30"/>
      <c r="I2605" s="30"/>
      <c r="J2605" s="30"/>
      <c r="K2605" s="30"/>
      <c r="L2605" s="30"/>
      <c r="M2605" s="30"/>
      <c r="N2605" s="30"/>
      <c r="O2605" s="30"/>
      <c r="P2605" s="30"/>
      <c r="Q2605" s="30"/>
      <c r="R2605" s="30"/>
      <c r="S2605" s="30"/>
      <c r="T2605" s="30"/>
      <c r="U2605" s="30"/>
      <c r="V2605" s="30"/>
      <c r="W2605" s="30"/>
      <c r="X2605" s="32"/>
    </row>
    <row r="2606" spans="1:24" x14ac:dyDescent="0.2">
      <c r="A2606" s="34"/>
      <c r="B2606" s="34"/>
      <c r="C2606" s="34"/>
      <c r="D2606" s="30"/>
      <c r="E2606" s="30"/>
      <c r="F2606" s="30"/>
      <c r="G2606" s="30"/>
      <c r="H2606" s="30"/>
      <c r="I2606" s="30"/>
      <c r="J2606" s="30"/>
      <c r="K2606" s="30"/>
      <c r="L2606" s="30"/>
      <c r="M2606" s="30"/>
      <c r="N2606" s="30"/>
      <c r="O2606" s="30"/>
      <c r="P2606" s="30"/>
      <c r="Q2606" s="30"/>
      <c r="R2606" s="30"/>
      <c r="S2606" s="30"/>
      <c r="T2606" s="30"/>
      <c r="U2606" s="30"/>
      <c r="V2606" s="30"/>
      <c r="W2606" s="30"/>
      <c r="X2606" s="32"/>
    </row>
    <row r="2607" spans="1:24" x14ac:dyDescent="0.2">
      <c r="A2607" s="34"/>
      <c r="B2607" s="34"/>
      <c r="C2607" s="34"/>
      <c r="D2607" s="30"/>
      <c r="E2607" s="30"/>
      <c r="F2607" s="30"/>
      <c r="G2607" s="30"/>
      <c r="H2607" s="30"/>
      <c r="I2607" s="30"/>
      <c r="J2607" s="30"/>
      <c r="K2607" s="30"/>
      <c r="L2607" s="30"/>
      <c r="M2607" s="30"/>
      <c r="N2607" s="30"/>
      <c r="O2607" s="30"/>
      <c r="P2607" s="30"/>
      <c r="Q2607" s="30"/>
      <c r="R2607" s="30"/>
      <c r="S2607" s="30"/>
      <c r="T2607" s="30"/>
      <c r="U2607" s="30"/>
      <c r="V2607" s="30"/>
      <c r="W2607" s="30"/>
      <c r="X2607" s="32"/>
    </row>
    <row r="2608" spans="1:24" x14ac:dyDescent="0.2">
      <c r="A2608" s="34"/>
      <c r="B2608" s="34"/>
      <c r="C2608" s="34"/>
      <c r="D2608" s="30"/>
      <c r="E2608" s="30"/>
      <c r="F2608" s="30"/>
      <c r="G2608" s="30"/>
      <c r="H2608" s="30"/>
      <c r="I2608" s="30"/>
      <c r="J2608" s="30"/>
      <c r="K2608" s="30"/>
      <c r="L2608" s="30"/>
      <c r="M2608" s="30"/>
      <c r="N2608" s="30"/>
      <c r="O2608" s="30"/>
      <c r="P2608" s="30"/>
      <c r="Q2608" s="30"/>
      <c r="R2608" s="30"/>
      <c r="S2608" s="30"/>
      <c r="T2608" s="30"/>
      <c r="U2608" s="30"/>
      <c r="V2608" s="30"/>
      <c r="W2608" s="30"/>
      <c r="X2608" s="32"/>
    </row>
    <row r="2609" spans="1:24" x14ac:dyDescent="0.2">
      <c r="A2609" s="34"/>
      <c r="B2609" s="34"/>
      <c r="C2609" s="34"/>
      <c r="D2609" s="30"/>
      <c r="E2609" s="30"/>
      <c r="F2609" s="30"/>
      <c r="G2609" s="30"/>
      <c r="H2609" s="30"/>
      <c r="I2609" s="30"/>
      <c r="J2609" s="30"/>
      <c r="K2609" s="30"/>
      <c r="L2609" s="30"/>
      <c r="M2609" s="30"/>
      <c r="N2609" s="30"/>
      <c r="O2609" s="30"/>
      <c r="P2609" s="30"/>
      <c r="Q2609" s="30"/>
      <c r="R2609" s="30"/>
      <c r="S2609" s="30"/>
      <c r="T2609" s="30"/>
      <c r="U2609" s="30"/>
      <c r="V2609" s="30"/>
      <c r="W2609" s="30"/>
      <c r="X2609" s="32"/>
    </row>
    <row r="2610" spans="1:24" x14ac:dyDescent="0.2">
      <c r="A2610" s="34"/>
      <c r="B2610" s="34"/>
      <c r="C2610" s="34"/>
      <c r="D2610" s="30"/>
      <c r="E2610" s="30"/>
      <c r="F2610" s="30"/>
      <c r="G2610" s="30"/>
      <c r="H2610" s="30"/>
      <c r="I2610" s="30"/>
      <c r="J2610" s="30"/>
      <c r="K2610" s="30"/>
      <c r="L2610" s="30"/>
      <c r="M2610" s="30"/>
      <c r="N2610" s="30"/>
      <c r="O2610" s="30"/>
      <c r="P2610" s="30"/>
      <c r="Q2610" s="30"/>
      <c r="R2610" s="30"/>
      <c r="S2610" s="30"/>
      <c r="T2610" s="30"/>
      <c r="U2610" s="30"/>
      <c r="V2610" s="30"/>
      <c r="W2610" s="30"/>
      <c r="X2610" s="32"/>
    </row>
    <row r="2611" spans="1:24" x14ac:dyDescent="0.2">
      <c r="A2611" s="34"/>
      <c r="B2611" s="34"/>
      <c r="C2611" s="34"/>
      <c r="D2611" s="30"/>
      <c r="E2611" s="30"/>
      <c r="F2611" s="30"/>
      <c r="G2611" s="30"/>
      <c r="H2611" s="30"/>
      <c r="I2611" s="30"/>
      <c r="J2611" s="30"/>
      <c r="K2611" s="30"/>
      <c r="L2611" s="30"/>
      <c r="M2611" s="30"/>
      <c r="N2611" s="30"/>
      <c r="O2611" s="30"/>
      <c r="P2611" s="30"/>
      <c r="Q2611" s="30"/>
      <c r="R2611" s="30"/>
      <c r="S2611" s="30"/>
      <c r="T2611" s="30"/>
      <c r="U2611" s="30"/>
      <c r="V2611" s="30"/>
      <c r="W2611" s="30"/>
      <c r="X2611" s="32"/>
    </row>
    <row r="2612" spans="1:24" x14ac:dyDescent="0.2">
      <c r="A2612" s="34"/>
      <c r="B2612" s="34"/>
      <c r="C2612" s="34"/>
      <c r="D2612" s="30"/>
      <c r="E2612" s="30"/>
      <c r="F2612" s="30"/>
      <c r="G2612" s="30"/>
      <c r="H2612" s="30"/>
      <c r="I2612" s="30"/>
      <c r="J2612" s="30"/>
      <c r="K2612" s="30"/>
      <c r="L2612" s="30"/>
      <c r="M2612" s="30"/>
      <c r="N2612" s="30"/>
      <c r="O2612" s="30"/>
      <c r="P2612" s="30"/>
      <c r="Q2612" s="30"/>
      <c r="R2612" s="30"/>
      <c r="S2612" s="30"/>
      <c r="T2612" s="30"/>
      <c r="U2612" s="30"/>
      <c r="V2612" s="30"/>
      <c r="W2612" s="30"/>
      <c r="X2612" s="32"/>
    </row>
    <row r="2613" spans="1:24" x14ac:dyDescent="0.2">
      <c r="A2613" s="34"/>
      <c r="B2613" s="34"/>
      <c r="C2613" s="34"/>
      <c r="D2613" s="30"/>
      <c r="E2613" s="30"/>
      <c r="F2613" s="30"/>
      <c r="G2613" s="30"/>
      <c r="H2613" s="30"/>
      <c r="I2613" s="30"/>
      <c r="J2613" s="30"/>
      <c r="K2613" s="30"/>
      <c r="L2613" s="30"/>
      <c r="M2613" s="30"/>
      <c r="N2613" s="30"/>
      <c r="O2613" s="30"/>
      <c r="P2613" s="30"/>
      <c r="Q2613" s="30"/>
      <c r="R2613" s="30"/>
      <c r="S2613" s="30"/>
      <c r="T2613" s="30"/>
      <c r="U2613" s="30"/>
      <c r="V2613" s="30"/>
      <c r="W2613" s="30"/>
      <c r="X2613" s="32"/>
    </row>
    <row r="2614" spans="1:24" x14ac:dyDescent="0.2">
      <c r="A2614" s="34"/>
      <c r="B2614" s="34"/>
      <c r="C2614" s="34"/>
      <c r="D2614" s="30"/>
      <c r="E2614" s="30"/>
      <c r="F2614" s="30"/>
      <c r="G2614" s="30"/>
      <c r="H2614" s="30"/>
      <c r="I2614" s="30"/>
      <c r="J2614" s="30"/>
      <c r="K2614" s="30"/>
      <c r="L2614" s="30"/>
      <c r="M2614" s="30"/>
      <c r="N2614" s="30"/>
      <c r="O2614" s="30"/>
      <c r="P2614" s="30"/>
      <c r="Q2614" s="30"/>
      <c r="R2614" s="30"/>
      <c r="S2614" s="30"/>
      <c r="T2614" s="30"/>
      <c r="U2614" s="30"/>
      <c r="V2614" s="30"/>
      <c r="W2614" s="30"/>
      <c r="X2614" s="32"/>
    </row>
    <row r="2615" spans="1:24" x14ac:dyDescent="0.2">
      <c r="A2615" s="34"/>
      <c r="B2615" s="34"/>
      <c r="C2615" s="34"/>
      <c r="D2615" s="30"/>
      <c r="E2615" s="30"/>
      <c r="F2615" s="30"/>
      <c r="G2615" s="30"/>
      <c r="H2615" s="30"/>
      <c r="I2615" s="30"/>
      <c r="J2615" s="30"/>
      <c r="K2615" s="30"/>
      <c r="L2615" s="30"/>
      <c r="M2615" s="30"/>
      <c r="N2615" s="30"/>
      <c r="O2615" s="30"/>
      <c r="P2615" s="30"/>
      <c r="Q2615" s="30"/>
      <c r="R2615" s="30"/>
      <c r="S2615" s="30"/>
      <c r="T2615" s="30"/>
      <c r="U2615" s="30"/>
      <c r="V2615" s="30"/>
      <c r="W2615" s="30"/>
      <c r="X2615" s="32"/>
    </row>
    <row r="2616" spans="1:24" x14ac:dyDescent="0.2">
      <c r="A2616" s="34"/>
      <c r="B2616" s="34"/>
      <c r="C2616" s="34"/>
      <c r="D2616" s="30"/>
      <c r="E2616" s="30"/>
      <c r="F2616" s="30"/>
      <c r="G2616" s="30"/>
      <c r="H2616" s="30"/>
      <c r="I2616" s="30"/>
      <c r="J2616" s="30"/>
      <c r="K2616" s="30"/>
      <c r="L2616" s="30"/>
      <c r="M2616" s="30"/>
      <c r="N2616" s="30"/>
      <c r="O2616" s="30"/>
      <c r="P2616" s="30"/>
      <c r="Q2616" s="30"/>
      <c r="R2616" s="30"/>
      <c r="S2616" s="30"/>
      <c r="T2616" s="30"/>
      <c r="U2616" s="30"/>
      <c r="V2616" s="30"/>
      <c r="W2616" s="30"/>
      <c r="X2616" s="32"/>
    </row>
    <row r="2617" spans="1:24" x14ac:dyDescent="0.2">
      <c r="A2617" s="34"/>
      <c r="B2617" s="34"/>
      <c r="C2617" s="34"/>
      <c r="D2617" s="30"/>
      <c r="E2617" s="30"/>
      <c r="F2617" s="30"/>
      <c r="G2617" s="30"/>
      <c r="H2617" s="30"/>
      <c r="I2617" s="30"/>
      <c r="J2617" s="30"/>
      <c r="K2617" s="30"/>
      <c r="L2617" s="30"/>
      <c r="M2617" s="30"/>
      <c r="N2617" s="30"/>
      <c r="O2617" s="30"/>
      <c r="P2617" s="30"/>
      <c r="Q2617" s="30"/>
      <c r="R2617" s="30"/>
      <c r="S2617" s="30"/>
      <c r="T2617" s="30"/>
      <c r="U2617" s="30"/>
      <c r="V2617" s="30"/>
      <c r="W2617" s="30"/>
      <c r="X2617" s="32"/>
    </row>
    <row r="2618" spans="1:24" x14ac:dyDescent="0.2">
      <c r="A2618" s="34"/>
      <c r="B2618" s="34"/>
      <c r="C2618" s="34"/>
      <c r="D2618" s="30"/>
      <c r="E2618" s="30"/>
      <c r="F2618" s="30"/>
      <c r="G2618" s="30"/>
      <c r="H2618" s="30"/>
      <c r="I2618" s="30"/>
      <c r="J2618" s="30"/>
      <c r="K2618" s="30"/>
      <c r="L2618" s="30"/>
      <c r="M2618" s="30"/>
      <c r="N2618" s="30"/>
      <c r="O2618" s="30"/>
      <c r="P2618" s="30"/>
      <c r="Q2618" s="30"/>
      <c r="R2618" s="30"/>
      <c r="S2618" s="30"/>
      <c r="T2618" s="30"/>
      <c r="U2618" s="30"/>
      <c r="V2618" s="30"/>
      <c r="W2618" s="30"/>
      <c r="X2618" s="32"/>
    </row>
    <row r="2619" spans="1:24" x14ac:dyDescent="0.2">
      <c r="A2619" s="34"/>
      <c r="B2619" s="34"/>
      <c r="C2619" s="34"/>
      <c r="D2619" s="30"/>
      <c r="E2619" s="30"/>
      <c r="F2619" s="30"/>
      <c r="G2619" s="30"/>
      <c r="H2619" s="30"/>
      <c r="I2619" s="30"/>
      <c r="J2619" s="30"/>
      <c r="K2619" s="30"/>
      <c r="L2619" s="30"/>
      <c r="M2619" s="30"/>
      <c r="N2619" s="30"/>
      <c r="O2619" s="30"/>
      <c r="P2619" s="30"/>
      <c r="Q2619" s="30"/>
      <c r="R2619" s="30"/>
      <c r="S2619" s="30"/>
      <c r="T2619" s="30"/>
      <c r="U2619" s="30"/>
      <c r="V2619" s="30"/>
      <c r="W2619" s="30"/>
      <c r="X2619" s="32"/>
    </row>
    <row r="2620" spans="1:24" x14ac:dyDescent="0.2">
      <c r="A2620" s="34"/>
      <c r="B2620" s="34"/>
      <c r="C2620" s="34"/>
      <c r="D2620" s="30"/>
      <c r="E2620" s="30"/>
      <c r="F2620" s="30"/>
      <c r="G2620" s="30"/>
      <c r="H2620" s="30"/>
      <c r="I2620" s="30"/>
      <c r="J2620" s="30"/>
      <c r="K2620" s="30"/>
      <c r="L2620" s="30"/>
      <c r="M2620" s="30"/>
      <c r="N2620" s="30"/>
      <c r="O2620" s="30"/>
      <c r="P2620" s="30"/>
      <c r="Q2620" s="30"/>
      <c r="R2620" s="30"/>
      <c r="S2620" s="30"/>
      <c r="T2620" s="30"/>
      <c r="U2620" s="30"/>
      <c r="V2620" s="30"/>
      <c r="W2620" s="30"/>
      <c r="X2620" s="32"/>
    </row>
    <row r="2621" spans="1:24" x14ac:dyDescent="0.2">
      <c r="A2621" s="34"/>
      <c r="B2621" s="34"/>
      <c r="C2621" s="34"/>
      <c r="D2621" s="30"/>
      <c r="E2621" s="30"/>
      <c r="F2621" s="30"/>
      <c r="G2621" s="30"/>
      <c r="H2621" s="30"/>
      <c r="I2621" s="30"/>
      <c r="J2621" s="30"/>
      <c r="K2621" s="30"/>
      <c r="L2621" s="30"/>
      <c r="M2621" s="30"/>
      <c r="N2621" s="30"/>
      <c r="O2621" s="30"/>
      <c r="P2621" s="30"/>
      <c r="Q2621" s="30"/>
      <c r="R2621" s="30"/>
      <c r="S2621" s="30"/>
      <c r="T2621" s="30"/>
      <c r="U2621" s="30"/>
      <c r="V2621" s="30"/>
      <c r="W2621" s="30"/>
      <c r="X2621" s="32"/>
    </row>
    <row r="2622" spans="1:24" x14ac:dyDescent="0.2">
      <c r="A2622" s="34"/>
      <c r="B2622" s="34"/>
      <c r="C2622" s="34"/>
      <c r="D2622" s="30"/>
      <c r="E2622" s="30"/>
      <c r="F2622" s="30"/>
      <c r="G2622" s="30"/>
      <c r="H2622" s="30"/>
      <c r="I2622" s="30"/>
      <c r="J2622" s="30"/>
      <c r="K2622" s="30"/>
      <c r="L2622" s="30"/>
      <c r="M2622" s="30"/>
      <c r="N2622" s="30"/>
      <c r="O2622" s="30"/>
      <c r="P2622" s="30"/>
      <c r="Q2622" s="30"/>
      <c r="R2622" s="30"/>
      <c r="S2622" s="30"/>
      <c r="T2622" s="30"/>
      <c r="U2622" s="30"/>
      <c r="V2622" s="30"/>
      <c r="W2622" s="30"/>
      <c r="X2622" s="32"/>
    </row>
    <row r="2623" spans="1:24" x14ac:dyDescent="0.2">
      <c r="A2623" s="34"/>
      <c r="B2623" s="34"/>
      <c r="C2623" s="34"/>
      <c r="D2623" s="30"/>
      <c r="E2623" s="30"/>
      <c r="F2623" s="30"/>
      <c r="G2623" s="30"/>
      <c r="H2623" s="30"/>
      <c r="I2623" s="30"/>
      <c r="J2623" s="30"/>
      <c r="K2623" s="30"/>
      <c r="L2623" s="30"/>
      <c r="M2623" s="30"/>
      <c r="N2623" s="30"/>
      <c r="O2623" s="30"/>
      <c r="P2623" s="30"/>
      <c r="Q2623" s="30"/>
      <c r="R2623" s="30"/>
      <c r="S2623" s="30"/>
      <c r="T2623" s="30"/>
      <c r="U2623" s="30"/>
      <c r="V2623" s="30"/>
      <c r="W2623" s="30"/>
      <c r="X2623" s="32"/>
    </row>
    <row r="2624" spans="1:24" x14ac:dyDescent="0.2">
      <c r="A2624" s="34"/>
      <c r="B2624" s="34"/>
      <c r="C2624" s="34"/>
      <c r="D2624" s="30"/>
      <c r="E2624" s="30"/>
      <c r="F2624" s="30"/>
      <c r="G2624" s="30"/>
      <c r="H2624" s="30"/>
      <c r="I2624" s="30"/>
      <c r="J2624" s="30"/>
      <c r="K2624" s="30"/>
      <c r="L2624" s="30"/>
      <c r="M2624" s="30"/>
      <c r="N2624" s="30"/>
      <c r="O2624" s="30"/>
      <c r="P2624" s="30"/>
      <c r="Q2624" s="30"/>
      <c r="R2624" s="30"/>
      <c r="S2624" s="30"/>
      <c r="T2624" s="30"/>
      <c r="U2624" s="30"/>
      <c r="V2624" s="30"/>
      <c r="W2624" s="30"/>
      <c r="X2624" s="32"/>
    </row>
    <row r="2625" spans="1:24" x14ac:dyDescent="0.2">
      <c r="A2625" s="34"/>
      <c r="B2625" s="34"/>
      <c r="C2625" s="34"/>
      <c r="D2625" s="30"/>
      <c r="E2625" s="30"/>
      <c r="F2625" s="30"/>
      <c r="G2625" s="30"/>
      <c r="H2625" s="30"/>
      <c r="I2625" s="30"/>
      <c r="J2625" s="30"/>
      <c r="K2625" s="30"/>
      <c r="L2625" s="30"/>
      <c r="M2625" s="30"/>
      <c r="N2625" s="30"/>
      <c r="O2625" s="30"/>
      <c r="P2625" s="30"/>
      <c r="Q2625" s="30"/>
      <c r="R2625" s="30"/>
      <c r="S2625" s="30"/>
      <c r="T2625" s="30"/>
      <c r="U2625" s="30"/>
      <c r="V2625" s="30"/>
      <c r="W2625" s="30"/>
      <c r="X2625" s="32"/>
    </row>
    <row r="2626" spans="1:24" x14ac:dyDescent="0.2">
      <c r="A2626" s="34"/>
      <c r="B2626" s="34"/>
      <c r="C2626" s="34"/>
      <c r="D2626" s="30"/>
      <c r="E2626" s="30"/>
      <c r="F2626" s="30"/>
      <c r="G2626" s="30"/>
      <c r="H2626" s="30"/>
      <c r="I2626" s="30"/>
      <c r="J2626" s="30"/>
      <c r="K2626" s="30"/>
      <c r="L2626" s="30"/>
      <c r="M2626" s="30"/>
      <c r="N2626" s="30"/>
      <c r="O2626" s="30"/>
      <c r="P2626" s="30"/>
      <c r="Q2626" s="30"/>
      <c r="R2626" s="30"/>
      <c r="S2626" s="30"/>
      <c r="T2626" s="30"/>
      <c r="U2626" s="30"/>
      <c r="V2626" s="30"/>
      <c r="W2626" s="30"/>
      <c r="X2626" s="32"/>
    </row>
    <row r="2627" spans="1:24" x14ac:dyDescent="0.2">
      <c r="A2627" s="34"/>
      <c r="B2627" s="34"/>
      <c r="C2627" s="34"/>
      <c r="D2627" s="30"/>
      <c r="E2627" s="30"/>
      <c r="F2627" s="30"/>
      <c r="G2627" s="30"/>
      <c r="H2627" s="30"/>
      <c r="I2627" s="30"/>
      <c r="J2627" s="30"/>
      <c r="K2627" s="30"/>
      <c r="L2627" s="30"/>
      <c r="M2627" s="30"/>
      <c r="N2627" s="30"/>
      <c r="O2627" s="30"/>
      <c r="P2627" s="30"/>
      <c r="Q2627" s="30"/>
      <c r="R2627" s="30"/>
      <c r="S2627" s="30"/>
      <c r="T2627" s="30"/>
      <c r="U2627" s="30"/>
      <c r="V2627" s="30"/>
      <c r="W2627" s="30"/>
      <c r="X2627" s="32"/>
    </row>
    <row r="2628" spans="1:24" x14ac:dyDescent="0.2">
      <c r="A2628" s="34"/>
      <c r="B2628" s="34"/>
      <c r="C2628" s="34"/>
      <c r="D2628" s="30"/>
      <c r="E2628" s="30"/>
      <c r="F2628" s="30"/>
      <c r="G2628" s="30"/>
      <c r="H2628" s="30"/>
      <c r="I2628" s="30"/>
      <c r="J2628" s="30"/>
      <c r="K2628" s="30"/>
      <c r="L2628" s="30"/>
      <c r="M2628" s="30"/>
      <c r="N2628" s="30"/>
      <c r="O2628" s="30"/>
      <c r="P2628" s="30"/>
      <c r="Q2628" s="30"/>
      <c r="R2628" s="30"/>
      <c r="S2628" s="30"/>
      <c r="T2628" s="30"/>
      <c r="U2628" s="30"/>
      <c r="V2628" s="30"/>
      <c r="W2628" s="30"/>
      <c r="X2628" s="32"/>
    </row>
    <row r="2629" spans="1:24" x14ac:dyDescent="0.2">
      <c r="A2629" s="34"/>
      <c r="B2629" s="34"/>
      <c r="C2629" s="34"/>
      <c r="D2629" s="30"/>
      <c r="E2629" s="30"/>
      <c r="F2629" s="30"/>
      <c r="G2629" s="30"/>
      <c r="H2629" s="30"/>
      <c r="I2629" s="30"/>
      <c r="J2629" s="30"/>
      <c r="K2629" s="30"/>
      <c r="L2629" s="30"/>
      <c r="M2629" s="30"/>
      <c r="N2629" s="30"/>
      <c r="O2629" s="30"/>
      <c r="P2629" s="30"/>
      <c r="Q2629" s="30"/>
      <c r="R2629" s="30"/>
      <c r="S2629" s="30"/>
      <c r="T2629" s="30"/>
      <c r="U2629" s="30"/>
      <c r="V2629" s="30"/>
      <c r="W2629" s="30"/>
      <c r="X2629" s="32"/>
    </row>
    <row r="2630" spans="1:24" x14ac:dyDescent="0.2">
      <c r="A2630" s="34"/>
      <c r="B2630" s="34"/>
      <c r="C2630" s="34"/>
      <c r="D2630" s="30"/>
      <c r="E2630" s="30"/>
      <c r="F2630" s="30"/>
      <c r="G2630" s="30"/>
      <c r="H2630" s="30"/>
      <c r="I2630" s="30"/>
      <c r="J2630" s="30"/>
      <c r="K2630" s="30"/>
      <c r="L2630" s="30"/>
      <c r="M2630" s="30"/>
      <c r="N2630" s="30"/>
      <c r="O2630" s="30"/>
      <c r="P2630" s="30"/>
      <c r="Q2630" s="30"/>
      <c r="R2630" s="30"/>
      <c r="S2630" s="30"/>
      <c r="T2630" s="30"/>
      <c r="U2630" s="30"/>
      <c r="V2630" s="30"/>
      <c r="W2630" s="30"/>
      <c r="X2630" s="32"/>
    </row>
    <row r="2631" spans="1:24" x14ac:dyDescent="0.2">
      <c r="A2631" s="34"/>
      <c r="B2631" s="34"/>
      <c r="C2631" s="34"/>
      <c r="D2631" s="30"/>
      <c r="E2631" s="30"/>
      <c r="F2631" s="30"/>
      <c r="G2631" s="30"/>
      <c r="H2631" s="30"/>
      <c r="I2631" s="30"/>
      <c r="J2631" s="30"/>
      <c r="K2631" s="30"/>
      <c r="L2631" s="30"/>
      <c r="M2631" s="30"/>
      <c r="N2631" s="30"/>
      <c r="O2631" s="30"/>
      <c r="P2631" s="30"/>
      <c r="Q2631" s="30"/>
      <c r="R2631" s="30"/>
      <c r="S2631" s="30"/>
      <c r="T2631" s="30"/>
      <c r="U2631" s="30"/>
      <c r="V2631" s="30"/>
      <c r="W2631" s="30"/>
      <c r="X2631" s="32"/>
    </row>
    <row r="2632" spans="1:24" x14ac:dyDescent="0.2">
      <c r="A2632" s="34"/>
      <c r="B2632" s="34"/>
      <c r="C2632" s="34"/>
      <c r="D2632" s="30"/>
      <c r="E2632" s="30"/>
      <c r="F2632" s="30"/>
      <c r="G2632" s="30"/>
      <c r="H2632" s="30"/>
      <c r="I2632" s="30"/>
      <c r="J2632" s="30"/>
      <c r="K2632" s="30"/>
      <c r="L2632" s="30"/>
      <c r="M2632" s="30"/>
      <c r="N2632" s="30"/>
      <c r="O2632" s="30"/>
      <c r="P2632" s="30"/>
      <c r="Q2632" s="30"/>
      <c r="R2632" s="30"/>
      <c r="S2632" s="30"/>
      <c r="T2632" s="30"/>
      <c r="U2632" s="30"/>
      <c r="V2632" s="30"/>
      <c r="W2632" s="30"/>
      <c r="X2632" s="32"/>
    </row>
    <row r="2633" spans="1:24" x14ac:dyDescent="0.2">
      <c r="A2633" s="34"/>
      <c r="B2633" s="34"/>
      <c r="C2633" s="34"/>
      <c r="D2633" s="30"/>
      <c r="E2633" s="30"/>
      <c r="F2633" s="30"/>
      <c r="G2633" s="30"/>
      <c r="H2633" s="30"/>
      <c r="I2633" s="30"/>
      <c r="J2633" s="30"/>
      <c r="K2633" s="30"/>
      <c r="L2633" s="30"/>
      <c r="M2633" s="30"/>
      <c r="N2633" s="30"/>
      <c r="O2633" s="30"/>
      <c r="P2633" s="30"/>
      <c r="Q2633" s="30"/>
      <c r="R2633" s="30"/>
      <c r="S2633" s="30"/>
      <c r="T2633" s="30"/>
      <c r="U2633" s="30"/>
      <c r="V2633" s="30"/>
      <c r="W2633" s="30"/>
      <c r="X2633" s="32"/>
    </row>
    <row r="2634" spans="1:24" x14ac:dyDescent="0.2">
      <c r="A2634" s="34"/>
      <c r="B2634" s="34"/>
      <c r="C2634" s="34"/>
      <c r="D2634" s="30"/>
      <c r="E2634" s="30"/>
      <c r="F2634" s="30"/>
      <c r="G2634" s="30"/>
      <c r="H2634" s="30"/>
      <c r="I2634" s="30"/>
      <c r="J2634" s="30"/>
      <c r="K2634" s="30"/>
      <c r="L2634" s="30"/>
      <c r="M2634" s="30"/>
      <c r="N2634" s="30"/>
      <c r="O2634" s="30"/>
      <c r="P2634" s="30"/>
      <c r="Q2634" s="30"/>
      <c r="R2634" s="30"/>
      <c r="S2634" s="30"/>
      <c r="T2634" s="30"/>
      <c r="U2634" s="30"/>
      <c r="V2634" s="30"/>
      <c r="W2634" s="30"/>
      <c r="X2634" s="32"/>
    </row>
    <row r="2635" spans="1:24" x14ac:dyDescent="0.2">
      <c r="A2635" s="34"/>
      <c r="B2635" s="34"/>
      <c r="C2635" s="34"/>
      <c r="D2635" s="30"/>
      <c r="E2635" s="30"/>
      <c r="F2635" s="30"/>
      <c r="G2635" s="30"/>
      <c r="H2635" s="30"/>
      <c r="I2635" s="30"/>
      <c r="J2635" s="30"/>
      <c r="K2635" s="30"/>
      <c r="L2635" s="30"/>
      <c r="M2635" s="30"/>
      <c r="N2635" s="30"/>
      <c r="O2635" s="30"/>
      <c r="P2635" s="30"/>
      <c r="Q2635" s="30"/>
      <c r="R2635" s="30"/>
      <c r="S2635" s="30"/>
      <c r="T2635" s="30"/>
      <c r="U2635" s="30"/>
      <c r="V2635" s="30"/>
      <c r="W2635" s="30"/>
      <c r="X2635" s="32"/>
    </row>
    <row r="2636" spans="1:24" x14ac:dyDescent="0.2">
      <c r="A2636" s="34"/>
      <c r="B2636" s="34"/>
      <c r="C2636" s="34"/>
      <c r="D2636" s="30"/>
      <c r="E2636" s="30"/>
      <c r="F2636" s="30"/>
      <c r="G2636" s="30"/>
      <c r="H2636" s="30"/>
      <c r="I2636" s="30"/>
      <c r="J2636" s="30"/>
      <c r="K2636" s="30"/>
      <c r="L2636" s="30"/>
      <c r="M2636" s="30"/>
      <c r="N2636" s="30"/>
      <c r="O2636" s="30"/>
      <c r="P2636" s="30"/>
      <c r="Q2636" s="30"/>
      <c r="R2636" s="30"/>
      <c r="S2636" s="30"/>
      <c r="T2636" s="30"/>
      <c r="U2636" s="30"/>
      <c r="V2636" s="30"/>
      <c r="W2636" s="30"/>
      <c r="X2636" s="32"/>
    </row>
    <row r="2637" spans="1:24" x14ac:dyDescent="0.2">
      <c r="A2637" s="34"/>
      <c r="B2637" s="34"/>
      <c r="C2637" s="34"/>
      <c r="D2637" s="30"/>
      <c r="E2637" s="30"/>
      <c r="F2637" s="30"/>
      <c r="G2637" s="30"/>
      <c r="H2637" s="30"/>
      <c r="I2637" s="30"/>
      <c r="J2637" s="30"/>
      <c r="K2637" s="30"/>
      <c r="L2637" s="30"/>
      <c r="M2637" s="30"/>
      <c r="N2637" s="30"/>
      <c r="O2637" s="30"/>
      <c r="P2637" s="30"/>
      <c r="Q2637" s="30"/>
      <c r="R2637" s="30"/>
      <c r="S2637" s="30"/>
      <c r="T2637" s="30"/>
      <c r="U2637" s="30"/>
      <c r="V2637" s="30"/>
      <c r="W2637" s="30"/>
      <c r="X2637" s="32"/>
    </row>
    <row r="2638" spans="1:24" x14ac:dyDescent="0.2">
      <c r="A2638" s="34"/>
      <c r="B2638" s="34"/>
      <c r="C2638" s="34"/>
      <c r="D2638" s="30"/>
      <c r="E2638" s="30"/>
      <c r="F2638" s="30"/>
      <c r="G2638" s="30"/>
      <c r="H2638" s="30"/>
      <c r="I2638" s="30"/>
      <c r="J2638" s="30"/>
      <c r="K2638" s="30"/>
      <c r="L2638" s="30"/>
      <c r="M2638" s="30"/>
      <c r="N2638" s="30"/>
      <c r="O2638" s="30"/>
      <c r="P2638" s="30"/>
      <c r="Q2638" s="30"/>
      <c r="R2638" s="30"/>
      <c r="S2638" s="30"/>
      <c r="T2638" s="30"/>
      <c r="U2638" s="30"/>
      <c r="V2638" s="30"/>
      <c r="W2638" s="30"/>
      <c r="X2638" s="32"/>
    </row>
    <row r="2639" spans="1:24" x14ac:dyDescent="0.2">
      <c r="A2639" s="34"/>
      <c r="B2639" s="34"/>
      <c r="C2639" s="34"/>
      <c r="D2639" s="30"/>
      <c r="E2639" s="30"/>
      <c r="F2639" s="30"/>
      <c r="G2639" s="30"/>
      <c r="H2639" s="30"/>
      <c r="I2639" s="30"/>
      <c r="J2639" s="30"/>
      <c r="K2639" s="30"/>
      <c r="L2639" s="30"/>
      <c r="M2639" s="30"/>
      <c r="N2639" s="30"/>
      <c r="O2639" s="30"/>
      <c r="P2639" s="30"/>
      <c r="Q2639" s="30"/>
      <c r="R2639" s="30"/>
      <c r="S2639" s="30"/>
      <c r="T2639" s="30"/>
      <c r="U2639" s="30"/>
      <c r="V2639" s="30"/>
      <c r="W2639" s="30"/>
      <c r="X2639" s="32"/>
    </row>
    <row r="2640" spans="1:24" x14ac:dyDescent="0.2">
      <c r="A2640" s="34"/>
      <c r="B2640" s="34"/>
      <c r="C2640" s="34"/>
      <c r="D2640" s="30"/>
      <c r="E2640" s="30"/>
      <c r="F2640" s="30"/>
      <c r="G2640" s="30"/>
      <c r="H2640" s="30"/>
      <c r="I2640" s="30"/>
      <c r="J2640" s="30"/>
      <c r="K2640" s="30"/>
      <c r="L2640" s="30"/>
      <c r="M2640" s="30"/>
      <c r="N2640" s="30"/>
      <c r="O2640" s="30"/>
      <c r="P2640" s="30"/>
      <c r="Q2640" s="30"/>
      <c r="R2640" s="30"/>
      <c r="S2640" s="30"/>
      <c r="T2640" s="30"/>
      <c r="U2640" s="30"/>
      <c r="V2640" s="30"/>
      <c r="W2640" s="30"/>
      <c r="X2640" s="32"/>
    </row>
    <row r="2641" spans="1:24" x14ac:dyDescent="0.2">
      <c r="A2641" s="34"/>
      <c r="B2641" s="34"/>
      <c r="C2641" s="34"/>
      <c r="D2641" s="30"/>
      <c r="E2641" s="30"/>
      <c r="F2641" s="30"/>
      <c r="G2641" s="30"/>
      <c r="H2641" s="30"/>
      <c r="I2641" s="30"/>
      <c r="J2641" s="30"/>
      <c r="K2641" s="30"/>
      <c r="L2641" s="30"/>
      <c r="M2641" s="30"/>
      <c r="N2641" s="30"/>
      <c r="O2641" s="30"/>
      <c r="P2641" s="30"/>
      <c r="Q2641" s="30"/>
      <c r="R2641" s="30"/>
      <c r="S2641" s="30"/>
      <c r="T2641" s="30"/>
      <c r="U2641" s="30"/>
      <c r="V2641" s="30"/>
      <c r="W2641" s="30"/>
      <c r="X2641" s="32"/>
    </row>
    <row r="2642" spans="1:24" x14ac:dyDescent="0.2">
      <c r="A2642" s="34"/>
      <c r="B2642" s="34"/>
      <c r="C2642" s="34"/>
      <c r="D2642" s="30"/>
      <c r="E2642" s="30"/>
      <c r="F2642" s="30"/>
      <c r="G2642" s="30"/>
      <c r="H2642" s="30"/>
      <c r="I2642" s="30"/>
      <c r="J2642" s="30"/>
      <c r="K2642" s="30"/>
      <c r="L2642" s="30"/>
      <c r="M2642" s="30"/>
      <c r="N2642" s="30"/>
      <c r="O2642" s="30"/>
      <c r="P2642" s="30"/>
      <c r="Q2642" s="30"/>
      <c r="R2642" s="30"/>
      <c r="S2642" s="30"/>
      <c r="T2642" s="30"/>
      <c r="U2642" s="30"/>
      <c r="V2642" s="30"/>
      <c r="W2642" s="30"/>
      <c r="X2642" s="32"/>
    </row>
    <row r="2643" spans="1:24" x14ac:dyDescent="0.2">
      <c r="A2643" s="34"/>
      <c r="B2643" s="34"/>
      <c r="C2643" s="34"/>
      <c r="D2643" s="30"/>
      <c r="E2643" s="30"/>
      <c r="F2643" s="30"/>
      <c r="G2643" s="30"/>
      <c r="H2643" s="30"/>
      <c r="I2643" s="30"/>
      <c r="J2643" s="30"/>
      <c r="K2643" s="30"/>
      <c r="L2643" s="30"/>
      <c r="M2643" s="30"/>
      <c r="N2643" s="30"/>
      <c r="O2643" s="30"/>
      <c r="P2643" s="30"/>
      <c r="Q2643" s="30"/>
      <c r="R2643" s="30"/>
      <c r="S2643" s="30"/>
      <c r="T2643" s="30"/>
      <c r="U2643" s="30"/>
      <c r="V2643" s="30"/>
      <c r="W2643" s="30"/>
      <c r="X2643" s="32"/>
    </row>
    <row r="2644" spans="1:24" x14ac:dyDescent="0.2">
      <c r="A2644" s="34"/>
      <c r="B2644" s="34"/>
      <c r="C2644" s="34"/>
      <c r="D2644" s="30"/>
      <c r="E2644" s="30"/>
      <c r="F2644" s="30"/>
      <c r="G2644" s="30"/>
      <c r="H2644" s="30"/>
      <c r="I2644" s="30"/>
      <c r="J2644" s="30"/>
      <c r="K2644" s="30"/>
      <c r="L2644" s="30"/>
      <c r="M2644" s="30"/>
      <c r="N2644" s="30"/>
      <c r="O2644" s="30"/>
      <c r="P2644" s="30"/>
      <c r="Q2644" s="30"/>
      <c r="R2644" s="30"/>
      <c r="S2644" s="30"/>
      <c r="T2644" s="30"/>
      <c r="U2644" s="30"/>
      <c r="V2644" s="30"/>
      <c r="W2644" s="30"/>
      <c r="X2644" s="32"/>
    </row>
    <row r="2645" spans="1:24" x14ac:dyDescent="0.2">
      <c r="A2645" s="34"/>
      <c r="B2645" s="34"/>
      <c r="C2645" s="34"/>
      <c r="D2645" s="30"/>
      <c r="E2645" s="30"/>
      <c r="F2645" s="30"/>
      <c r="G2645" s="30"/>
      <c r="H2645" s="30"/>
      <c r="I2645" s="30"/>
      <c r="J2645" s="30"/>
      <c r="K2645" s="30"/>
      <c r="L2645" s="30"/>
      <c r="M2645" s="30"/>
      <c r="N2645" s="30"/>
      <c r="O2645" s="30"/>
      <c r="P2645" s="30"/>
      <c r="Q2645" s="30"/>
      <c r="R2645" s="30"/>
      <c r="S2645" s="30"/>
      <c r="T2645" s="30"/>
      <c r="U2645" s="30"/>
      <c r="V2645" s="30"/>
      <c r="W2645" s="30"/>
      <c r="X2645" s="32"/>
    </row>
    <row r="2646" spans="1:24" x14ac:dyDescent="0.2">
      <c r="A2646" s="34"/>
      <c r="B2646" s="34"/>
      <c r="C2646" s="34"/>
      <c r="D2646" s="30"/>
      <c r="E2646" s="30"/>
      <c r="F2646" s="30"/>
      <c r="G2646" s="30"/>
      <c r="H2646" s="30"/>
      <c r="I2646" s="30"/>
      <c r="J2646" s="30"/>
      <c r="K2646" s="30"/>
      <c r="L2646" s="30"/>
      <c r="M2646" s="30"/>
      <c r="N2646" s="30"/>
      <c r="O2646" s="30"/>
      <c r="P2646" s="30"/>
      <c r="Q2646" s="30"/>
      <c r="R2646" s="30"/>
      <c r="S2646" s="30"/>
      <c r="T2646" s="30"/>
      <c r="U2646" s="30"/>
      <c r="V2646" s="30"/>
      <c r="W2646" s="30"/>
      <c r="X2646" s="32"/>
    </row>
    <row r="2647" spans="1:24" x14ac:dyDescent="0.2">
      <c r="A2647" s="34"/>
      <c r="B2647" s="34"/>
      <c r="C2647" s="34"/>
      <c r="D2647" s="30"/>
      <c r="E2647" s="30"/>
      <c r="F2647" s="30"/>
      <c r="G2647" s="30"/>
      <c r="H2647" s="30"/>
      <c r="I2647" s="30"/>
      <c r="J2647" s="30"/>
      <c r="K2647" s="30"/>
      <c r="L2647" s="30"/>
      <c r="M2647" s="30"/>
      <c r="N2647" s="30"/>
      <c r="O2647" s="30"/>
      <c r="P2647" s="30"/>
      <c r="Q2647" s="30"/>
      <c r="R2647" s="30"/>
      <c r="S2647" s="30"/>
      <c r="T2647" s="30"/>
      <c r="U2647" s="30"/>
      <c r="V2647" s="30"/>
      <c r="W2647" s="30"/>
      <c r="X2647" s="32"/>
    </row>
    <row r="2648" spans="1:24" x14ac:dyDescent="0.2">
      <c r="A2648" s="34"/>
      <c r="B2648" s="34"/>
      <c r="C2648" s="34"/>
      <c r="D2648" s="30"/>
      <c r="E2648" s="30"/>
      <c r="F2648" s="30"/>
      <c r="G2648" s="30"/>
      <c r="H2648" s="30"/>
      <c r="I2648" s="30"/>
      <c r="J2648" s="30"/>
      <c r="K2648" s="30"/>
      <c r="L2648" s="30"/>
      <c r="M2648" s="30"/>
      <c r="N2648" s="30"/>
      <c r="O2648" s="30"/>
      <c r="P2648" s="30"/>
      <c r="Q2648" s="30"/>
      <c r="R2648" s="30"/>
      <c r="S2648" s="30"/>
      <c r="T2648" s="30"/>
      <c r="U2648" s="30"/>
      <c r="V2648" s="30"/>
      <c r="W2648" s="30"/>
      <c r="X2648" s="32"/>
    </row>
    <row r="2649" spans="1:24" x14ac:dyDescent="0.2">
      <c r="A2649" s="34"/>
      <c r="B2649" s="34"/>
      <c r="C2649" s="34"/>
      <c r="D2649" s="30"/>
      <c r="E2649" s="30"/>
      <c r="F2649" s="30"/>
      <c r="G2649" s="30"/>
      <c r="H2649" s="30"/>
      <c r="I2649" s="30"/>
      <c r="J2649" s="30"/>
      <c r="K2649" s="30"/>
      <c r="L2649" s="30"/>
      <c r="M2649" s="30"/>
      <c r="N2649" s="30"/>
      <c r="O2649" s="30"/>
      <c r="P2649" s="30"/>
      <c r="Q2649" s="30"/>
      <c r="R2649" s="30"/>
      <c r="S2649" s="30"/>
      <c r="T2649" s="30"/>
      <c r="U2649" s="30"/>
      <c r="V2649" s="30"/>
      <c r="W2649" s="30"/>
      <c r="X2649" s="32"/>
    </row>
    <row r="2650" spans="1:24" x14ac:dyDescent="0.2">
      <c r="A2650" s="34"/>
      <c r="B2650" s="34"/>
      <c r="C2650" s="34"/>
      <c r="D2650" s="30"/>
      <c r="E2650" s="30"/>
      <c r="F2650" s="30"/>
      <c r="G2650" s="30"/>
      <c r="H2650" s="30"/>
      <c r="I2650" s="30"/>
      <c r="J2650" s="30"/>
      <c r="K2650" s="30"/>
      <c r="L2650" s="30"/>
      <c r="M2650" s="30"/>
      <c r="N2650" s="30"/>
      <c r="O2650" s="30"/>
      <c r="P2650" s="30"/>
      <c r="Q2650" s="30"/>
      <c r="R2650" s="30"/>
      <c r="S2650" s="30"/>
      <c r="T2650" s="30"/>
      <c r="U2650" s="30"/>
      <c r="V2650" s="30"/>
      <c r="W2650" s="30"/>
      <c r="X2650" s="32"/>
    </row>
    <row r="2651" spans="1:24" x14ac:dyDescent="0.2">
      <c r="A2651" s="34"/>
      <c r="B2651" s="34"/>
      <c r="C2651" s="34"/>
      <c r="D2651" s="30"/>
      <c r="E2651" s="30"/>
      <c r="F2651" s="30"/>
      <c r="G2651" s="30"/>
      <c r="H2651" s="30"/>
      <c r="I2651" s="30"/>
      <c r="J2651" s="30"/>
      <c r="K2651" s="30"/>
      <c r="L2651" s="30"/>
      <c r="M2651" s="30"/>
      <c r="N2651" s="30"/>
      <c r="O2651" s="30"/>
      <c r="P2651" s="30"/>
      <c r="Q2651" s="30"/>
      <c r="R2651" s="30"/>
      <c r="S2651" s="30"/>
      <c r="T2651" s="30"/>
      <c r="U2651" s="30"/>
      <c r="V2651" s="30"/>
      <c r="W2651" s="30"/>
      <c r="X2651" s="32"/>
    </row>
    <row r="2652" spans="1:24" x14ac:dyDescent="0.2">
      <c r="A2652" s="34"/>
      <c r="B2652" s="34"/>
      <c r="C2652" s="34"/>
      <c r="D2652" s="30"/>
      <c r="E2652" s="30"/>
      <c r="F2652" s="30"/>
      <c r="G2652" s="30"/>
      <c r="H2652" s="30"/>
      <c r="I2652" s="30"/>
      <c r="J2652" s="30"/>
      <c r="K2652" s="30"/>
      <c r="L2652" s="30"/>
      <c r="M2652" s="30"/>
      <c r="N2652" s="30"/>
      <c r="O2652" s="30"/>
      <c r="P2652" s="30"/>
      <c r="Q2652" s="30"/>
      <c r="R2652" s="30"/>
      <c r="S2652" s="30"/>
      <c r="T2652" s="30"/>
      <c r="U2652" s="30"/>
      <c r="V2652" s="30"/>
      <c r="W2652" s="30"/>
      <c r="X2652" s="32"/>
    </row>
    <row r="2653" spans="1:24" x14ac:dyDescent="0.2">
      <c r="A2653" s="34"/>
      <c r="B2653" s="34"/>
      <c r="C2653" s="34"/>
      <c r="D2653" s="30"/>
      <c r="E2653" s="30"/>
      <c r="F2653" s="30"/>
      <c r="G2653" s="30"/>
      <c r="H2653" s="30"/>
      <c r="I2653" s="30"/>
      <c r="J2653" s="30"/>
      <c r="K2653" s="30"/>
      <c r="L2653" s="30"/>
      <c r="M2653" s="30"/>
      <c r="N2653" s="30"/>
      <c r="O2653" s="30"/>
      <c r="P2653" s="30"/>
      <c r="Q2653" s="30"/>
      <c r="R2653" s="30"/>
      <c r="S2653" s="30"/>
      <c r="T2653" s="30"/>
      <c r="U2653" s="30"/>
      <c r="V2653" s="30"/>
      <c r="W2653" s="30"/>
      <c r="X2653" s="32"/>
    </row>
    <row r="2654" spans="1:24" x14ac:dyDescent="0.2">
      <c r="A2654" s="34"/>
      <c r="B2654" s="34"/>
      <c r="C2654" s="34"/>
      <c r="D2654" s="30"/>
      <c r="E2654" s="30"/>
      <c r="F2654" s="30"/>
      <c r="G2654" s="30"/>
      <c r="H2654" s="30"/>
      <c r="I2654" s="30"/>
      <c r="J2654" s="30"/>
      <c r="K2654" s="30"/>
      <c r="L2654" s="30"/>
      <c r="M2654" s="30"/>
      <c r="N2654" s="30"/>
      <c r="O2654" s="30"/>
      <c r="P2654" s="30"/>
      <c r="Q2654" s="30"/>
      <c r="R2654" s="30"/>
      <c r="S2654" s="30"/>
      <c r="T2654" s="30"/>
      <c r="U2654" s="30"/>
      <c r="V2654" s="30"/>
      <c r="W2654" s="30"/>
      <c r="X2654" s="32"/>
    </row>
    <row r="2655" spans="1:24" x14ac:dyDescent="0.2">
      <c r="A2655" s="34"/>
      <c r="B2655" s="34"/>
      <c r="C2655" s="34"/>
      <c r="D2655" s="30"/>
      <c r="E2655" s="30"/>
      <c r="F2655" s="30"/>
      <c r="G2655" s="30"/>
      <c r="H2655" s="30"/>
      <c r="I2655" s="30"/>
      <c r="J2655" s="30"/>
      <c r="K2655" s="30"/>
      <c r="L2655" s="30"/>
      <c r="M2655" s="30"/>
      <c r="N2655" s="30"/>
      <c r="O2655" s="30"/>
      <c r="P2655" s="30"/>
      <c r="Q2655" s="30"/>
      <c r="R2655" s="30"/>
      <c r="S2655" s="30"/>
      <c r="T2655" s="30"/>
      <c r="U2655" s="30"/>
      <c r="V2655" s="30"/>
      <c r="W2655" s="30"/>
      <c r="X2655" s="32"/>
    </row>
    <row r="2656" spans="1:24" x14ac:dyDescent="0.2">
      <c r="A2656" s="34"/>
      <c r="B2656" s="34"/>
      <c r="C2656" s="34"/>
      <c r="D2656" s="30"/>
      <c r="E2656" s="30"/>
      <c r="F2656" s="30"/>
      <c r="G2656" s="30"/>
      <c r="H2656" s="30"/>
      <c r="I2656" s="30"/>
      <c r="J2656" s="30"/>
      <c r="K2656" s="30"/>
      <c r="L2656" s="30"/>
      <c r="M2656" s="30"/>
      <c r="N2656" s="30"/>
      <c r="O2656" s="30"/>
      <c r="P2656" s="30"/>
      <c r="Q2656" s="30"/>
      <c r="R2656" s="30"/>
      <c r="S2656" s="30"/>
      <c r="T2656" s="30"/>
      <c r="U2656" s="30"/>
      <c r="V2656" s="30"/>
      <c r="W2656" s="30"/>
      <c r="X2656" s="32"/>
    </row>
    <row r="2657" spans="1:24" x14ac:dyDescent="0.2">
      <c r="A2657" s="34"/>
      <c r="B2657" s="34"/>
      <c r="C2657" s="34"/>
      <c r="D2657" s="30"/>
      <c r="E2657" s="30"/>
      <c r="F2657" s="30"/>
      <c r="G2657" s="30"/>
      <c r="H2657" s="30"/>
      <c r="I2657" s="30"/>
      <c r="J2657" s="30"/>
      <c r="K2657" s="30"/>
      <c r="L2657" s="30"/>
      <c r="M2657" s="30"/>
      <c r="N2657" s="30"/>
      <c r="O2657" s="30"/>
      <c r="P2657" s="30"/>
      <c r="Q2657" s="30"/>
      <c r="R2657" s="30"/>
      <c r="S2657" s="30"/>
      <c r="T2657" s="30"/>
      <c r="U2657" s="30"/>
      <c r="V2657" s="30"/>
      <c r="W2657" s="30"/>
      <c r="X2657" s="32"/>
    </row>
    <row r="2658" spans="1:24" x14ac:dyDescent="0.2">
      <c r="A2658" s="34"/>
      <c r="B2658" s="34"/>
      <c r="C2658" s="34"/>
      <c r="D2658" s="30"/>
      <c r="E2658" s="30"/>
      <c r="F2658" s="30"/>
      <c r="G2658" s="30"/>
      <c r="H2658" s="30"/>
      <c r="I2658" s="30"/>
      <c r="J2658" s="30"/>
      <c r="K2658" s="30"/>
      <c r="L2658" s="30"/>
      <c r="M2658" s="30"/>
      <c r="N2658" s="30"/>
      <c r="O2658" s="30"/>
      <c r="P2658" s="30"/>
      <c r="Q2658" s="30"/>
      <c r="R2658" s="30"/>
      <c r="S2658" s="30"/>
      <c r="T2658" s="30"/>
      <c r="U2658" s="30"/>
      <c r="V2658" s="30"/>
      <c r="W2658" s="30"/>
      <c r="X2658" s="32"/>
    </row>
    <row r="2659" spans="1:24" x14ac:dyDescent="0.2">
      <c r="A2659" s="34"/>
      <c r="B2659" s="34"/>
      <c r="C2659" s="34"/>
      <c r="D2659" s="30"/>
      <c r="E2659" s="30"/>
      <c r="F2659" s="30"/>
      <c r="G2659" s="30"/>
      <c r="H2659" s="30"/>
      <c r="I2659" s="30"/>
      <c r="J2659" s="30"/>
      <c r="K2659" s="30"/>
      <c r="L2659" s="30"/>
      <c r="M2659" s="30"/>
      <c r="N2659" s="30"/>
      <c r="O2659" s="30"/>
      <c r="P2659" s="30"/>
      <c r="Q2659" s="30"/>
      <c r="R2659" s="30"/>
      <c r="S2659" s="30"/>
      <c r="T2659" s="30"/>
      <c r="U2659" s="30"/>
      <c r="V2659" s="30"/>
      <c r="W2659" s="30"/>
      <c r="X2659" s="32"/>
    </row>
    <row r="2660" spans="1:24" x14ac:dyDescent="0.2">
      <c r="A2660" s="34"/>
      <c r="B2660" s="34"/>
      <c r="C2660" s="34"/>
      <c r="D2660" s="30"/>
      <c r="E2660" s="30"/>
      <c r="F2660" s="30"/>
      <c r="G2660" s="30"/>
      <c r="H2660" s="30"/>
      <c r="I2660" s="30"/>
      <c r="J2660" s="30"/>
      <c r="K2660" s="30"/>
      <c r="L2660" s="30"/>
      <c r="M2660" s="30"/>
      <c r="N2660" s="30"/>
      <c r="O2660" s="30"/>
      <c r="P2660" s="30"/>
      <c r="Q2660" s="30"/>
      <c r="R2660" s="30"/>
      <c r="S2660" s="30"/>
      <c r="T2660" s="30"/>
      <c r="U2660" s="30"/>
      <c r="V2660" s="30"/>
      <c r="W2660" s="30"/>
      <c r="X2660" s="32"/>
    </row>
    <row r="2661" spans="1:24" x14ac:dyDescent="0.2">
      <c r="A2661" s="34"/>
      <c r="B2661" s="34"/>
      <c r="C2661" s="34"/>
      <c r="D2661" s="30"/>
      <c r="E2661" s="30"/>
      <c r="F2661" s="30"/>
      <c r="G2661" s="30"/>
      <c r="H2661" s="30"/>
      <c r="I2661" s="30"/>
      <c r="J2661" s="30"/>
      <c r="K2661" s="30"/>
      <c r="L2661" s="30"/>
      <c r="M2661" s="30"/>
      <c r="N2661" s="30"/>
      <c r="O2661" s="30"/>
      <c r="P2661" s="30"/>
      <c r="Q2661" s="30"/>
      <c r="R2661" s="30"/>
      <c r="S2661" s="30"/>
      <c r="T2661" s="30"/>
      <c r="U2661" s="30"/>
      <c r="V2661" s="30"/>
      <c r="W2661" s="30"/>
      <c r="X2661" s="32"/>
    </row>
    <row r="2662" spans="1:24" x14ac:dyDescent="0.2">
      <c r="A2662" s="34"/>
      <c r="B2662" s="34"/>
      <c r="C2662" s="34"/>
      <c r="D2662" s="30"/>
      <c r="E2662" s="30"/>
      <c r="F2662" s="30"/>
      <c r="G2662" s="30"/>
      <c r="H2662" s="30"/>
      <c r="I2662" s="30"/>
      <c r="J2662" s="30"/>
      <c r="K2662" s="30"/>
      <c r="L2662" s="30"/>
      <c r="M2662" s="30"/>
      <c r="N2662" s="30"/>
      <c r="O2662" s="30"/>
      <c r="P2662" s="30"/>
      <c r="Q2662" s="30"/>
      <c r="R2662" s="30"/>
      <c r="S2662" s="30"/>
      <c r="T2662" s="30"/>
      <c r="U2662" s="30"/>
      <c r="V2662" s="30"/>
      <c r="W2662" s="30"/>
      <c r="X2662" s="32"/>
    </row>
    <row r="2663" spans="1:24" x14ac:dyDescent="0.2">
      <c r="A2663" s="34"/>
      <c r="B2663" s="34"/>
      <c r="C2663" s="34"/>
      <c r="D2663" s="30"/>
      <c r="E2663" s="30"/>
      <c r="F2663" s="30"/>
      <c r="G2663" s="30"/>
      <c r="H2663" s="30"/>
      <c r="I2663" s="30"/>
      <c r="J2663" s="30"/>
      <c r="K2663" s="30"/>
      <c r="L2663" s="30"/>
      <c r="M2663" s="30"/>
      <c r="N2663" s="30"/>
      <c r="O2663" s="30"/>
      <c r="P2663" s="30"/>
      <c r="Q2663" s="30"/>
      <c r="R2663" s="30"/>
      <c r="S2663" s="30"/>
      <c r="T2663" s="30"/>
      <c r="U2663" s="30"/>
      <c r="V2663" s="30"/>
      <c r="W2663" s="30"/>
      <c r="X2663" s="32"/>
    </row>
    <row r="2664" spans="1:24" x14ac:dyDescent="0.2">
      <c r="A2664" s="34"/>
      <c r="B2664" s="34"/>
      <c r="C2664" s="34"/>
      <c r="D2664" s="30"/>
      <c r="E2664" s="30"/>
      <c r="F2664" s="30"/>
      <c r="G2664" s="30"/>
      <c r="H2664" s="30"/>
      <c r="I2664" s="30"/>
      <c r="J2664" s="30"/>
      <c r="K2664" s="30"/>
      <c r="L2664" s="30"/>
      <c r="M2664" s="30"/>
      <c r="N2664" s="30"/>
      <c r="O2664" s="30"/>
      <c r="P2664" s="30"/>
      <c r="Q2664" s="30"/>
      <c r="R2664" s="30"/>
      <c r="S2664" s="30"/>
      <c r="T2664" s="30"/>
      <c r="U2664" s="30"/>
      <c r="V2664" s="30"/>
      <c r="W2664" s="30"/>
      <c r="X2664" s="32"/>
    </row>
    <row r="2665" spans="1:24" x14ac:dyDescent="0.2">
      <c r="A2665" s="34"/>
      <c r="B2665" s="34"/>
      <c r="C2665" s="34"/>
      <c r="D2665" s="30"/>
      <c r="E2665" s="30"/>
      <c r="F2665" s="30"/>
      <c r="G2665" s="30"/>
      <c r="H2665" s="30"/>
      <c r="I2665" s="30"/>
      <c r="J2665" s="30"/>
      <c r="K2665" s="30"/>
      <c r="L2665" s="30"/>
      <c r="M2665" s="30"/>
      <c r="N2665" s="30"/>
      <c r="O2665" s="30"/>
      <c r="P2665" s="30"/>
      <c r="Q2665" s="30"/>
      <c r="R2665" s="30"/>
      <c r="S2665" s="30"/>
      <c r="T2665" s="30"/>
      <c r="U2665" s="30"/>
      <c r="V2665" s="30"/>
      <c r="W2665" s="30"/>
      <c r="X2665" s="32"/>
    </row>
    <row r="2666" spans="1:24" x14ac:dyDescent="0.2">
      <c r="A2666" s="34"/>
      <c r="B2666" s="34"/>
      <c r="C2666" s="34"/>
      <c r="D2666" s="30"/>
      <c r="E2666" s="30"/>
      <c r="F2666" s="30"/>
      <c r="G2666" s="30"/>
      <c r="H2666" s="30"/>
      <c r="I2666" s="30"/>
      <c r="J2666" s="30"/>
      <c r="K2666" s="30"/>
      <c r="L2666" s="30"/>
      <c r="M2666" s="30"/>
      <c r="N2666" s="30"/>
      <c r="O2666" s="30"/>
      <c r="P2666" s="30"/>
      <c r="Q2666" s="30"/>
      <c r="R2666" s="30"/>
      <c r="S2666" s="30"/>
      <c r="T2666" s="30"/>
      <c r="U2666" s="30"/>
      <c r="V2666" s="30"/>
      <c r="W2666" s="30"/>
      <c r="X2666" s="32"/>
    </row>
    <row r="2667" spans="1:24" x14ac:dyDescent="0.2">
      <c r="A2667" s="34"/>
      <c r="B2667" s="34"/>
      <c r="C2667" s="34"/>
      <c r="D2667" s="30"/>
      <c r="E2667" s="30"/>
      <c r="F2667" s="30"/>
      <c r="G2667" s="30"/>
      <c r="H2667" s="30"/>
      <c r="I2667" s="30"/>
      <c r="J2667" s="30"/>
      <c r="K2667" s="30"/>
      <c r="L2667" s="30"/>
      <c r="M2667" s="30"/>
      <c r="N2667" s="30"/>
      <c r="O2667" s="30"/>
      <c r="P2667" s="30"/>
      <c r="Q2667" s="30"/>
      <c r="R2667" s="30"/>
      <c r="S2667" s="30"/>
      <c r="T2667" s="30"/>
      <c r="U2667" s="30"/>
      <c r="V2667" s="30"/>
      <c r="W2667" s="30"/>
      <c r="X2667" s="32"/>
    </row>
    <row r="2668" spans="1:24" x14ac:dyDescent="0.2">
      <c r="A2668" s="34"/>
      <c r="B2668" s="34"/>
      <c r="C2668" s="34"/>
      <c r="D2668" s="30"/>
      <c r="E2668" s="30"/>
      <c r="F2668" s="30"/>
      <c r="G2668" s="30"/>
      <c r="H2668" s="30"/>
      <c r="I2668" s="30"/>
      <c r="J2668" s="30"/>
      <c r="K2668" s="30"/>
      <c r="L2668" s="30"/>
      <c r="M2668" s="30"/>
      <c r="N2668" s="30"/>
      <c r="O2668" s="30"/>
      <c r="P2668" s="30"/>
      <c r="Q2668" s="30"/>
      <c r="R2668" s="30"/>
      <c r="S2668" s="30"/>
      <c r="T2668" s="30"/>
      <c r="U2668" s="30"/>
      <c r="V2668" s="30"/>
      <c r="W2668" s="30"/>
      <c r="X2668" s="32"/>
    </row>
    <row r="2669" spans="1:24" x14ac:dyDescent="0.2">
      <c r="A2669" s="34"/>
      <c r="B2669" s="34"/>
      <c r="C2669" s="34"/>
      <c r="D2669" s="30"/>
      <c r="E2669" s="30"/>
      <c r="F2669" s="30"/>
      <c r="G2669" s="30"/>
      <c r="H2669" s="30"/>
      <c r="I2669" s="30"/>
      <c r="J2669" s="30"/>
      <c r="K2669" s="30"/>
      <c r="L2669" s="30"/>
      <c r="M2669" s="30"/>
      <c r="N2669" s="30"/>
      <c r="O2669" s="30"/>
      <c r="P2669" s="30"/>
      <c r="Q2669" s="30"/>
      <c r="R2669" s="30"/>
      <c r="S2669" s="30"/>
      <c r="T2669" s="30"/>
      <c r="U2669" s="30"/>
      <c r="V2669" s="30"/>
      <c r="W2669" s="30"/>
      <c r="X2669" s="32"/>
    </row>
    <row r="2670" spans="1:24" x14ac:dyDescent="0.2">
      <c r="A2670" s="34"/>
      <c r="B2670" s="34"/>
      <c r="C2670" s="34"/>
      <c r="D2670" s="30"/>
      <c r="E2670" s="30"/>
      <c r="F2670" s="30"/>
      <c r="G2670" s="30"/>
      <c r="H2670" s="30"/>
      <c r="I2670" s="30"/>
      <c r="J2670" s="30"/>
      <c r="K2670" s="30"/>
      <c r="L2670" s="30"/>
      <c r="M2670" s="30"/>
      <c r="N2670" s="30"/>
      <c r="O2670" s="30"/>
      <c r="P2670" s="30"/>
      <c r="Q2670" s="30"/>
      <c r="R2670" s="30"/>
      <c r="S2670" s="30"/>
      <c r="T2670" s="30"/>
      <c r="U2670" s="30"/>
      <c r="V2670" s="30"/>
      <c r="W2670" s="30"/>
      <c r="X2670" s="32"/>
    </row>
    <row r="2671" spans="1:24" x14ac:dyDescent="0.2">
      <c r="A2671" s="34"/>
      <c r="B2671" s="34"/>
      <c r="C2671" s="34"/>
      <c r="D2671" s="30"/>
      <c r="E2671" s="30"/>
      <c r="F2671" s="30"/>
      <c r="G2671" s="30"/>
      <c r="H2671" s="30"/>
      <c r="I2671" s="30"/>
      <c r="J2671" s="30"/>
      <c r="K2671" s="30"/>
      <c r="L2671" s="30"/>
      <c r="M2671" s="30"/>
      <c r="N2671" s="30"/>
      <c r="O2671" s="30"/>
      <c r="P2671" s="30"/>
      <c r="Q2671" s="30"/>
      <c r="R2671" s="30"/>
      <c r="S2671" s="30"/>
      <c r="T2671" s="30"/>
      <c r="U2671" s="30"/>
      <c r="V2671" s="30"/>
      <c r="W2671" s="30"/>
      <c r="X2671" s="32"/>
    </row>
    <row r="2672" spans="1:24" x14ac:dyDescent="0.2">
      <c r="A2672" s="34"/>
      <c r="B2672" s="34"/>
      <c r="C2672" s="34"/>
      <c r="D2672" s="30"/>
      <c r="E2672" s="30"/>
      <c r="F2672" s="30"/>
      <c r="G2672" s="30"/>
      <c r="H2672" s="30"/>
      <c r="I2672" s="30"/>
      <c r="J2672" s="30"/>
      <c r="K2672" s="30"/>
      <c r="L2672" s="30"/>
      <c r="M2672" s="30"/>
      <c r="N2672" s="30"/>
      <c r="O2672" s="30"/>
      <c r="P2672" s="30"/>
      <c r="Q2672" s="30"/>
      <c r="R2672" s="30"/>
      <c r="S2672" s="30"/>
      <c r="T2672" s="30"/>
      <c r="U2672" s="30"/>
      <c r="V2672" s="30"/>
      <c r="W2672" s="30"/>
      <c r="X2672" s="32"/>
    </row>
    <row r="2673" spans="1:24" x14ac:dyDescent="0.2">
      <c r="A2673" s="34"/>
      <c r="B2673" s="34"/>
      <c r="C2673" s="34"/>
      <c r="D2673" s="30"/>
      <c r="E2673" s="30"/>
      <c r="F2673" s="30"/>
      <c r="G2673" s="30"/>
      <c r="H2673" s="30"/>
      <c r="I2673" s="30"/>
      <c r="J2673" s="30"/>
      <c r="K2673" s="30"/>
      <c r="L2673" s="30"/>
      <c r="M2673" s="30"/>
      <c r="N2673" s="30"/>
      <c r="O2673" s="30"/>
      <c r="P2673" s="30"/>
      <c r="Q2673" s="30"/>
      <c r="R2673" s="30"/>
      <c r="S2673" s="30"/>
      <c r="T2673" s="30"/>
      <c r="U2673" s="30"/>
      <c r="V2673" s="30"/>
      <c r="W2673" s="30"/>
      <c r="X2673" s="32"/>
    </row>
    <row r="2674" spans="1:24" x14ac:dyDescent="0.2">
      <c r="A2674" s="34"/>
      <c r="B2674" s="34"/>
      <c r="C2674" s="34"/>
      <c r="D2674" s="30"/>
      <c r="E2674" s="30"/>
      <c r="F2674" s="30"/>
      <c r="G2674" s="30"/>
      <c r="H2674" s="30"/>
      <c r="I2674" s="30"/>
      <c r="J2674" s="30"/>
      <c r="K2674" s="30"/>
      <c r="L2674" s="30"/>
      <c r="M2674" s="30"/>
      <c r="N2674" s="30"/>
      <c r="O2674" s="30"/>
      <c r="P2674" s="30"/>
      <c r="Q2674" s="30"/>
      <c r="R2674" s="30"/>
      <c r="S2674" s="30"/>
      <c r="T2674" s="30"/>
      <c r="U2674" s="30"/>
      <c r="V2674" s="30"/>
      <c r="W2674" s="30"/>
      <c r="X2674" s="32"/>
    </row>
    <row r="2675" spans="1:24" x14ac:dyDescent="0.2">
      <c r="A2675" s="34"/>
      <c r="B2675" s="34"/>
      <c r="C2675" s="34"/>
      <c r="D2675" s="30"/>
      <c r="E2675" s="30"/>
      <c r="F2675" s="30"/>
      <c r="G2675" s="30"/>
      <c r="H2675" s="30"/>
      <c r="I2675" s="30"/>
      <c r="J2675" s="30"/>
      <c r="K2675" s="30"/>
      <c r="L2675" s="30"/>
      <c r="M2675" s="30"/>
      <c r="N2675" s="30"/>
      <c r="O2675" s="30"/>
      <c r="P2675" s="30"/>
      <c r="Q2675" s="30"/>
      <c r="R2675" s="30"/>
      <c r="S2675" s="30"/>
      <c r="T2675" s="30"/>
      <c r="U2675" s="30"/>
      <c r="V2675" s="30"/>
      <c r="W2675" s="30"/>
      <c r="X2675" s="32"/>
    </row>
    <row r="2676" spans="1:24" x14ac:dyDescent="0.2">
      <c r="A2676" s="34"/>
      <c r="B2676" s="34"/>
      <c r="C2676" s="34"/>
      <c r="D2676" s="30"/>
      <c r="E2676" s="30"/>
      <c r="F2676" s="30"/>
      <c r="G2676" s="30"/>
      <c r="H2676" s="30"/>
      <c r="I2676" s="30"/>
      <c r="J2676" s="30"/>
      <c r="K2676" s="30"/>
      <c r="L2676" s="30"/>
      <c r="M2676" s="30"/>
      <c r="N2676" s="30"/>
      <c r="O2676" s="30"/>
      <c r="P2676" s="30"/>
      <c r="Q2676" s="30"/>
      <c r="R2676" s="30"/>
      <c r="S2676" s="30"/>
      <c r="T2676" s="30"/>
      <c r="U2676" s="30"/>
      <c r="V2676" s="30"/>
      <c r="W2676" s="30"/>
      <c r="X2676" s="32"/>
    </row>
    <row r="2677" spans="1:24" x14ac:dyDescent="0.2">
      <c r="A2677" s="34"/>
      <c r="B2677" s="34"/>
      <c r="C2677" s="34"/>
      <c r="D2677" s="30"/>
      <c r="E2677" s="30"/>
      <c r="F2677" s="30"/>
      <c r="G2677" s="30"/>
      <c r="H2677" s="30"/>
      <c r="I2677" s="30"/>
      <c r="J2677" s="30"/>
      <c r="K2677" s="30"/>
      <c r="L2677" s="30"/>
      <c r="M2677" s="30"/>
      <c r="N2677" s="30"/>
      <c r="O2677" s="30"/>
      <c r="P2677" s="30"/>
      <c r="Q2677" s="30"/>
      <c r="R2677" s="30"/>
      <c r="S2677" s="30"/>
      <c r="T2677" s="30"/>
      <c r="U2677" s="30"/>
      <c r="V2677" s="30"/>
      <c r="W2677" s="30"/>
      <c r="X2677" s="32"/>
    </row>
    <row r="2678" spans="1:24" x14ac:dyDescent="0.2">
      <c r="A2678" s="34"/>
      <c r="B2678" s="34"/>
      <c r="C2678" s="34"/>
      <c r="D2678" s="30"/>
      <c r="E2678" s="30"/>
      <c r="F2678" s="30"/>
      <c r="G2678" s="30"/>
      <c r="H2678" s="30"/>
      <c r="I2678" s="30"/>
      <c r="J2678" s="30"/>
      <c r="K2678" s="30"/>
      <c r="L2678" s="30"/>
      <c r="M2678" s="30"/>
      <c r="N2678" s="30"/>
      <c r="O2678" s="30"/>
      <c r="P2678" s="30"/>
      <c r="Q2678" s="30"/>
      <c r="R2678" s="30"/>
      <c r="S2678" s="30"/>
      <c r="T2678" s="30"/>
      <c r="U2678" s="30"/>
      <c r="V2678" s="30"/>
      <c r="W2678" s="30"/>
      <c r="X2678" s="32"/>
    </row>
    <row r="2679" spans="1:24" x14ac:dyDescent="0.2">
      <c r="A2679" s="34"/>
      <c r="B2679" s="34"/>
      <c r="C2679" s="34"/>
      <c r="D2679" s="30"/>
      <c r="E2679" s="30"/>
      <c r="F2679" s="30"/>
      <c r="G2679" s="30"/>
      <c r="H2679" s="30"/>
      <c r="I2679" s="30"/>
      <c r="J2679" s="30"/>
      <c r="K2679" s="30"/>
      <c r="L2679" s="30"/>
      <c r="M2679" s="30"/>
      <c r="N2679" s="30"/>
      <c r="O2679" s="30"/>
      <c r="P2679" s="30"/>
      <c r="Q2679" s="30"/>
      <c r="R2679" s="30"/>
      <c r="S2679" s="30"/>
      <c r="T2679" s="30"/>
      <c r="U2679" s="30"/>
      <c r="V2679" s="30"/>
      <c r="W2679" s="30"/>
      <c r="X2679" s="32"/>
    </row>
    <row r="2680" spans="1:24" x14ac:dyDescent="0.2">
      <c r="A2680" s="34"/>
      <c r="B2680" s="34"/>
      <c r="C2680" s="34"/>
      <c r="D2680" s="30"/>
      <c r="E2680" s="30"/>
      <c r="F2680" s="30"/>
      <c r="G2680" s="30"/>
      <c r="H2680" s="30"/>
      <c r="I2680" s="30"/>
      <c r="J2680" s="30"/>
      <c r="K2680" s="30"/>
      <c r="L2680" s="30"/>
      <c r="M2680" s="30"/>
      <c r="N2680" s="30"/>
      <c r="O2680" s="30"/>
      <c r="P2680" s="30"/>
      <c r="Q2680" s="30"/>
      <c r="R2680" s="30"/>
      <c r="S2680" s="30"/>
      <c r="T2680" s="30"/>
      <c r="U2680" s="30"/>
      <c r="V2680" s="30"/>
      <c r="W2680" s="30"/>
      <c r="X2680" s="32"/>
    </row>
    <row r="2681" spans="1:24" x14ac:dyDescent="0.2">
      <c r="A2681" s="34"/>
      <c r="B2681" s="34"/>
      <c r="C2681" s="34"/>
      <c r="D2681" s="30"/>
      <c r="E2681" s="30"/>
      <c r="F2681" s="30"/>
      <c r="G2681" s="30"/>
      <c r="H2681" s="30"/>
      <c r="I2681" s="30"/>
      <c r="J2681" s="30"/>
      <c r="K2681" s="30"/>
      <c r="L2681" s="30"/>
      <c r="M2681" s="30"/>
      <c r="N2681" s="30"/>
      <c r="O2681" s="30"/>
      <c r="P2681" s="30"/>
      <c r="Q2681" s="30"/>
      <c r="R2681" s="30"/>
      <c r="S2681" s="30"/>
      <c r="T2681" s="30"/>
      <c r="U2681" s="30"/>
      <c r="V2681" s="30"/>
      <c r="W2681" s="30"/>
      <c r="X2681" s="32"/>
    </row>
    <row r="2682" spans="1:24" x14ac:dyDescent="0.2">
      <c r="A2682" s="34"/>
      <c r="B2682" s="34"/>
      <c r="C2682" s="34"/>
      <c r="D2682" s="30"/>
      <c r="E2682" s="30"/>
      <c r="F2682" s="30"/>
      <c r="G2682" s="30"/>
      <c r="H2682" s="30"/>
      <c r="I2682" s="30"/>
      <c r="J2682" s="30"/>
      <c r="K2682" s="30"/>
      <c r="L2682" s="30"/>
      <c r="M2682" s="30"/>
      <c r="N2682" s="30"/>
      <c r="O2682" s="30"/>
      <c r="P2682" s="30"/>
      <c r="Q2682" s="30"/>
      <c r="R2682" s="30"/>
      <c r="S2682" s="30"/>
      <c r="T2682" s="30"/>
      <c r="U2682" s="30"/>
      <c r="V2682" s="30"/>
      <c r="W2682" s="30"/>
      <c r="X2682" s="32"/>
    </row>
    <row r="2683" spans="1:24" x14ac:dyDescent="0.2">
      <c r="A2683" s="34"/>
      <c r="B2683" s="34"/>
      <c r="C2683" s="34"/>
      <c r="D2683" s="30"/>
      <c r="E2683" s="30"/>
      <c r="F2683" s="30"/>
      <c r="G2683" s="30"/>
      <c r="H2683" s="30"/>
      <c r="I2683" s="30"/>
      <c r="J2683" s="30"/>
      <c r="K2683" s="30"/>
      <c r="L2683" s="30"/>
      <c r="M2683" s="30"/>
      <c r="N2683" s="30"/>
      <c r="O2683" s="30"/>
      <c r="P2683" s="30"/>
      <c r="Q2683" s="30"/>
      <c r="R2683" s="30"/>
      <c r="S2683" s="30"/>
      <c r="T2683" s="30"/>
      <c r="U2683" s="30"/>
      <c r="V2683" s="30"/>
      <c r="W2683" s="30"/>
      <c r="X2683" s="32"/>
    </row>
    <row r="2684" spans="1:24" x14ac:dyDescent="0.2">
      <c r="A2684" s="34"/>
      <c r="B2684" s="34"/>
      <c r="C2684" s="34"/>
      <c r="D2684" s="30"/>
      <c r="E2684" s="30"/>
      <c r="F2684" s="30"/>
      <c r="G2684" s="30"/>
      <c r="H2684" s="30"/>
      <c r="I2684" s="30"/>
      <c r="J2684" s="30"/>
      <c r="K2684" s="30"/>
      <c r="L2684" s="30"/>
      <c r="M2684" s="30"/>
      <c r="N2684" s="30"/>
      <c r="O2684" s="30"/>
      <c r="P2684" s="30"/>
      <c r="Q2684" s="30"/>
      <c r="R2684" s="30"/>
      <c r="S2684" s="30"/>
      <c r="T2684" s="30"/>
      <c r="U2684" s="30"/>
      <c r="V2684" s="30"/>
      <c r="W2684" s="30"/>
      <c r="X2684" s="32"/>
    </row>
    <row r="2685" spans="1:24" x14ac:dyDescent="0.2">
      <c r="A2685" s="34"/>
      <c r="B2685" s="34"/>
      <c r="C2685" s="34"/>
      <c r="D2685" s="30"/>
      <c r="E2685" s="30"/>
      <c r="F2685" s="30"/>
      <c r="G2685" s="30"/>
      <c r="H2685" s="30"/>
      <c r="I2685" s="30"/>
      <c r="J2685" s="30"/>
      <c r="K2685" s="30"/>
      <c r="L2685" s="30"/>
      <c r="M2685" s="30"/>
      <c r="N2685" s="30"/>
      <c r="O2685" s="30"/>
      <c r="P2685" s="30"/>
      <c r="Q2685" s="30"/>
      <c r="R2685" s="30"/>
      <c r="S2685" s="30"/>
      <c r="T2685" s="30"/>
      <c r="U2685" s="30"/>
      <c r="V2685" s="30"/>
      <c r="W2685" s="30"/>
      <c r="X2685" s="32"/>
    </row>
    <row r="2686" spans="1:24" x14ac:dyDescent="0.2">
      <c r="A2686" s="34"/>
      <c r="B2686" s="34"/>
      <c r="C2686" s="34"/>
      <c r="D2686" s="30"/>
      <c r="E2686" s="30"/>
      <c r="F2686" s="30"/>
      <c r="G2686" s="30"/>
      <c r="H2686" s="30"/>
      <c r="I2686" s="30"/>
      <c r="J2686" s="30"/>
      <c r="K2686" s="30"/>
      <c r="L2686" s="30"/>
      <c r="M2686" s="30"/>
      <c r="N2686" s="30"/>
      <c r="O2686" s="30"/>
      <c r="P2686" s="30"/>
      <c r="Q2686" s="30"/>
      <c r="R2686" s="30"/>
      <c r="S2686" s="30"/>
      <c r="T2686" s="30"/>
      <c r="U2686" s="30"/>
      <c r="V2686" s="30"/>
      <c r="W2686" s="30"/>
      <c r="X2686" s="32"/>
    </row>
    <row r="2687" spans="1:24" x14ac:dyDescent="0.2">
      <c r="A2687" s="34"/>
      <c r="B2687" s="34"/>
      <c r="C2687" s="34"/>
      <c r="D2687" s="30"/>
      <c r="E2687" s="30"/>
      <c r="F2687" s="30"/>
      <c r="G2687" s="30"/>
      <c r="H2687" s="30"/>
      <c r="I2687" s="30"/>
      <c r="J2687" s="30"/>
      <c r="K2687" s="30"/>
      <c r="L2687" s="30"/>
      <c r="M2687" s="30"/>
      <c r="N2687" s="30"/>
      <c r="O2687" s="30"/>
      <c r="P2687" s="30"/>
      <c r="Q2687" s="30"/>
      <c r="R2687" s="30"/>
      <c r="S2687" s="30"/>
      <c r="T2687" s="30"/>
      <c r="U2687" s="30"/>
      <c r="V2687" s="30"/>
      <c r="W2687" s="30"/>
      <c r="X2687" s="32"/>
    </row>
    <row r="2688" spans="1:24" x14ac:dyDescent="0.2">
      <c r="A2688" s="34"/>
      <c r="B2688" s="34"/>
      <c r="C2688" s="34"/>
      <c r="D2688" s="30"/>
      <c r="E2688" s="30"/>
      <c r="F2688" s="30"/>
      <c r="G2688" s="30"/>
      <c r="H2688" s="30"/>
      <c r="I2688" s="30"/>
      <c r="J2688" s="30"/>
      <c r="K2688" s="30"/>
      <c r="L2688" s="30"/>
      <c r="M2688" s="30"/>
      <c r="N2688" s="30"/>
      <c r="O2688" s="30"/>
      <c r="P2688" s="30"/>
      <c r="Q2688" s="30"/>
      <c r="R2688" s="30"/>
      <c r="S2688" s="30"/>
      <c r="T2688" s="30"/>
      <c r="U2688" s="30"/>
      <c r="V2688" s="30"/>
      <c r="W2688" s="30"/>
      <c r="X2688" s="32"/>
    </row>
    <row r="2689" spans="1:24" x14ac:dyDescent="0.2">
      <c r="A2689" s="34"/>
      <c r="B2689" s="34"/>
      <c r="C2689" s="34"/>
      <c r="D2689" s="30"/>
      <c r="E2689" s="30"/>
      <c r="F2689" s="30"/>
      <c r="G2689" s="30"/>
      <c r="H2689" s="30"/>
      <c r="I2689" s="30"/>
      <c r="J2689" s="30"/>
      <c r="K2689" s="30"/>
      <c r="L2689" s="30"/>
      <c r="M2689" s="30"/>
      <c r="N2689" s="30"/>
      <c r="O2689" s="30"/>
      <c r="P2689" s="30"/>
      <c r="Q2689" s="30"/>
      <c r="R2689" s="30"/>
      <c r="S2689" s="30"/>
      <c r="T2689" s="30"/>
      <c r="U2689" s="30"/>
      <c r="V2689" s="30"/>
      <c r="W2689" s="30"/>
      <c r="X2689" s="32"/>
    </row>
    <row r="2690" spans="1:24" x14ac:dyDescent="0.2">
      <c r="A2690" s="34"/>
      <c r="B2690" s="34"/>
      <c r="C2690" s="34"/>
      <c r="D2690" s="30"/>
      <c r="E2690" s="30"/>
      <c r="F2690" s="30"/>
      <c r="G2690" s="30"/>
      <c r="H2690" s="30"/>
      <c r="I2690" s="30"/>
      <c r="J2690" s="30"/>
      <c r="K2690" s="30"/>
      <c r="L2690" s="30"/>
      <c r="M2690" s="30"/>
      <c r="N2690" s="30"/>
      <c r="O2690" s="30"/>
      <c r="P2690" s="30"/>
      <c r="Q2690" s="30"/>
      <c r="R2690" s="30"/>
      <c r="S2690" s="30"/>
      <c r="T2690" s="30"/>
      <c r="U2690" s="30"/>
      <c r="V2690" s="30"/>
      <c r="W2690" s="30"/>
      <c r="X2690" s="32"/>
    </row>
    <row r="2691" spans="1:24" x14ac:dyDescent="0.2">
      <c r="A2691" s="34"/>
      <c r="B2691" s="34"/>
      <c r="C2691" s="34"/>
      <c r="D2691" s="30"/>
      <c r="E2691" s="30"/>
      <c r="F2691" s="30"/>
      <c r="G2691" s="30"/>
      <c r="H2691" s="30"/>
      <c r="I2691" s="30"/>
      <c r="J2691" s="30"/>
      <c r="K2691" s="30"/>
      <c r="L2691" s="30"/>
      <c r="M2691" s="30"/>
      <c r="N2691" s="30"/>
      <c r="O2691" s="30"/>
      <c r="P2691" s="30"/>
      <c r="Q2691" s="30"/>
      <c r="R2691" s="30"/>
      <c r="S2691" s="30"/>
      <c r="T2691" s="30"/>
      <c r="U2691" s="30"/>
      <c r="V2691" s="30"/>
      <c r="W2691" s="30"/>
      <c r="X2691" s="32"/>
    </row>
    <row r="2692" spans="1:24" x14ac:dyDescent="0.2">
      <c r="A2692" s="34"/>
      <c r="B2692" s="34"/>
      <c r="C2692" s="34"/>
      <c r="D2692" s="30"/>
      <c r="E2692" s="30"/>
      <c r="F2692" s="30"/>
      <c r="G2692" s="30"/>
      <c r="H2692" s="30"/>
      <c r="I2692" s="30"/>
      <c r="J2692" s="30"/>
      <c r="K2692" s="30"/>
      <c r="L2692" s="30"/>
      <c r="M2692" s="30"/>
      <c r="N2692" s="30"/>
      <c r="O2692" s="30"/>
      <c r="P2692" s="30"/>
      <c r="Q2692" s="30"/>
      <c r="R2692" s="30"/>
      <c r="S2692" s="30"/>
      <c r="T2692" s="30"/>
      <c r="U2692" s="30"/>
      <c r="V2692" s="30"/>
      <c r="W2692" s="30"/>
      <c r="X2692" s="32"/>
    </row>
    <row r="2693" spans="1:24" x14ac:dyDescent="0.2">
      <c r="A2693" s="34"/>
      <c r="B2693" s="34"/>
      <c r="C2693" s="34"/>
      <c r="D2693" s="30"/>
      <c r="E2693" s="30"/>
      <c r="F2693" s="30"/>
      <c r="G2693" s="30"/>
      <c r="H2693" s="30"/>
      <c r="I2693" s="30"/>
      <c r="J2693" s="30"/>
      <c r="K2693" s="30"/>
      <c r="L2693" s="30"/>
      <c r="M2693" s="30"/>
      <c r="N2693" s="30"/>
      <c r="O2693" s="30"/>
      <c r="P2693" s="30"/>
      <c r="Q2693" s="30"/>
      <c r="R2693" s="30"/>
      <c r="S2693" s="30"/>
      <c r="T2693" s="30"/>
      <c r="U2693" s="30"/>
      <c r="V2693" s="30"/>
      <c r="W2693" s="30"/>
      <c r="X2693" s="32"/>
    </row>
    <row r="2694" spans="1:24" x14ac:dyDescent="0.2">
      <c r="A2694" s="34"/>
      <c r="B2694" s="34"/>
      <c r="C2694" s="34"/>
      <c r="D2694" s="30"/>
      <c r="E2694" s="30"/>
      <c r="F2694" s="30"/>
      <c r="G2694" s="30"/>
      <c r="H2694" s="30"/>
      <c r="I2694" s="30"/>
      <c r="J2694" s="30"/>
      <c r="K2694" s="30"/>
      <c r="L2694" s="30"/>
      <c r="M2694" s="30"/>
      <c r="N2694" s="30"/>
      <c r="O2694" s="30"/>
      <c r="P2694" s="30"/>
      <c r="Q2694" s="30"/>
      <c r="R2694" s="30"/>
      <c r="S2694" s="30"/>
      <c r="T2694" s="30"/>
      <c r="U2694" s="30"/>
      <c r="V2694" s="30"/>
      <c r="W2694" s="30"/>
      <c r="X2694" s="32"/>
    </row>
    <row r="2695" spans="1:24" x14ac:dyDescent="0.2">
      <c r="A2695" s="34"/>
      <c r="B2695" s="34"/>
      <c r="C2695" s="34"/>
      <c r="D2695" s="30"/>
      <c r="E2695" s="30"/>
      <c r="F2695" s="30"/>
      <c r="G2695" s="30"/>
      <c r="H2695" s="30"/>
      <c r="I2695" s="30"/>
      <c r="J2695" s="30"/>
      <c r="K2695" s="30"/>
      <c r="L2695" s="30"/>
      <c r="M2695" s="30"/>
      <c r="N2695" s="30"/>
      <c r="O2695" s="30"/>
      <c r="P2695" s="30"/>
      <c r="Q2695" s="30"/>
      <c r="R2695" s="30"/>
      <c r="S2695" s="30"/>
      <c r="T2695" s="30"/>
      <c r="U2695" s="30"/>
      <c r="V2695" s="30"/>
      <c r="W2695" s="30"/>
      <c r="X2695" s="32"/>
    </row>
    <row r="2696" spans="1:24" x14ac:dyDescent="0.2">
      <c r="A2696" s="34"/>
      <c r="B2696" s="34"/>
      <c r="C2696" s="34"/>
      <c r="D2696" s="30"/>
      <c r="E2696" s="30"/>
      <c r="F2696" s="30"/>
      <c r="G2696" s="30"/>
      <c r="H2696" s="30"/>
      <c r="I2696" s="30"/>
      <c r="J2696" s="30"/>
      <c r="K2696" s="30"/>
      <c r="L2696" s="30"/>
      <c r="M2696" s="30"/>
      <c r="N2696" s="30"/>
      <c r="O2696" s="30"/>
      <c r="P2696" s="30"/>
      <c r="Q2696" s="30"/>
      <c r="R2696" s="30"/>
      <c r="S2696" s="30"/>
      <c r="T2696" s="30"/>
      <c r="U2696" s="30"/>
      <c r="V2696" s="30"/>
      <c r="W2696" s="30"/>
      <c r="X2696" s="32"/>
    </row>
    <row r="2697" spans="1:24" x14ac:dyDescent="0.2">
      <c r="A2697" s="34"/>
      <c r="B2697" s="34"/>
      <c r="C2697" s="34"/>
      <c r="D2697" s="30"/>
      <c r="E2697" s="30"/>
      <c r="F2697" s="30"/>
      <c r="G2697" s="30"/>
      <c r="H2697" s="30"/>
      <c r="I2697" s="30"/>
      <c r="J2697" s="30"/>
      <c r="K2697" s="30"/>
      <c r="L2697" s="30"/>
      <c r="M2697" s="30"/>
      <c r="N2697" s="30"/>
      <c r="O2697" s="30"/>
      <c r="P2697" s="30"/>
      <c r="Q2697" s="30"/>
      <c r="R2697" s="30"/>
      <c r="S2697" s="30"/>
      <c r="T2697" s="30"/>
      <c r="U2697" s="30"/>
      <c r="V2697" s="30"/>
      <c r="W2697" s="30"/>
      <c r="X2697" s="32"/>
    </row>
    <row r="2698" spans="1:24" x14ac:dyDescent="0.2">
      <c r="A2698" s="34"/>
      <c r="B2698" s="34"/>
      <c r="C2698" s="34"/>
      <c r="D2698" s="30"/>
      <c r="E2698" s="30"/>
      <c r="F2698" s="30"/>
      <c r="G2698" s="30"/>
      <c r="H2698" s="30"/>
      <c r="I2698" s="30"/>
      <c r="J2698" s="30"/>
      <c r="K2698" s="30"/>
      <c r="L2698" s="30"/>
      <c r="M2698" s="30"/>
      <c r="N2698" s="30"/>
      <c r="O2698" s="30"/>
      <c r="P2698" s="30"/>
      <c r="Q2698" s="30"/>
      <c r="R2698" s="30"/>
      <c r="S2698" s="30"/>
      <c r="T2698" s="30"/>
      <c r="U2698" s="30"/>
      <c r="V2698" s="30"/>
      <c r="W2698" s="30"/>
      <c r="X2698" s="32"/>
    </row>
    <row r="2699" spans="1:24" x14ac:dyDescent="0.2">
      <c r="A2699" s="34"/>
      <c r="B2699" s="34"/>
      <c r="C2699" s="34"/>
      <c r="D2699" s="30"/>
      <c r="E2699" s="30"/>
      <c r="F2699" s="30"/>
      <c r="G2699" s="30"/>
      <c r="H2699" s="30"/>
      <c r="I2699" s="30"/>
      <c r="J2699" s="30"/>
      <c r="K2699" s="30"/>
      <c r="L2699" s="30"/>
      <c r="M2699" s="30"/>
      <c r="N2699" s="30"/>
      <c r="O2699" s="30"/>
      <c r="P2699" s="30"/>
      <c r="Q2699" s="30"/>
      <c r="R2699" s="30"/>
      <c r="S2699" s="30"/>
      <c r="T2699" s="30"/>
      <c r="U2699" s="30"/>
      <c r="V2699" s="30"/>
      <c r="W2699" s="30"/>
      <c r="X2699" s="32"/>
    </row>
    <row r="2700" spans="1:24" x14ac:dyDescent="0.2">
      <c r="A2700" s="34"/>
      <c r="B2700" s="34"/>
      <c r="C2700" s="34"/>
      <c r="D2700" s="30"/>
      <c r="E2700" s="30"/>
      <c r="F2700" s="30"/>
      <c r="G2700" s="30"/>
      <c r="H2700" s="30"/>
      <c r="I2700" s="30"/>
      <c r="J2700" s="30"/>
      <c r="K2700" s="30"/>
      <c r="L2700" s="30"/>
      <c r="M2700" s="30"/>
      <c r="N2700" s="30"/>
      <c r="O2700" s="30"/>
      <c r="P2700" s="30"/>
      <c r="Q2700" s="30"/>
      <c r="R2700" s="30"/>
      <c r="S2700" s="30"/>
      <c r="T2700" s="30"/>
      <c r="U2700" s="30"/>
      <c r="V2700" s="30"/>
      <c r="W2700" s="30"/>
      <c r="X2700" s="32"/>
    </row>
    <row r="2701" spans="1:24" x14ac:dyDescent="0.2">
      <c r="A2701" s="34"/>
      <c r="B2701" s="34"/>
      <c r="C2701" s="34"/>
      <c r="D2701" s="30"/>
      <c r="E2701" s="30"/>
      <c r="F2701" s="30"/>
      <c r="G2701" s="30"/>
      <c r="H2701" s="30"/>
      <c r="I2701" s="30"/>
      <c r="J2701" s="30"/>
      <c r="K2701" s="30"/>
      <c r="L2701" s="30"/>
      <c r="M2701" s="30"/>
      <c r="N2701" s="30"/>
      <c r="O2701" s="30"/>
      <c r="P2701" s="30"/>
      <c r="Q2701" s="30"/>
      <c r="R2701" s="30"/>
      <c r="S2701" s="30"/>
      <c r="T2701" s="30"/>
      <c r="U2701" s="30"/>
      <c r="V2701" s="30"/>
      <c r="W2701" s="30"/>
      <c r="X2701" s="32"/>
    </row>
    <row r="2702" spans="1:24" x14ac:dyDescent="0.2">
      <c r="A2702" s="34"/>
      <c r="B2702" s="34"/>
      <c r="C2702" s="34"/>
      <c r="D2702" s="30"/>
      <c r="E2702" s="30"/>
      <c r="F2702" s="30"/>
      <c r="G2702" s="30"/>
      <c r="H2702" s="30"/>
      <c r="I2702" s="30"/>
      <c r="J2702" s="30"/>
      <c r="K2702" s="30"/>
      <c r="L2702" s="30"/>
      <c r="M2702" s="30"/>
      <c r="N2702" s="30"/>
      <c r="O2702" s="30"/>
      <c r="P2702" s="30"/>
      <c r="Q2702" s="30"/>
      <c r="R2702" s="30"/>
      <c r="S2702" s="30"/>
      <c r="T2702" s="30"/>
      <c r="U2702" s="30"/>
      <c r="V2702" s="30"/>
      <c r="W2702" s="30"/>
      <c r="X2702" s="32"/>
    </row>
    <row r="2703" spans="1:24" x14ac:dyDescent="0.2">
      <c r="A2703" s="34"/>
      <c r="B2703" s="34"/>
      <c r="C2703" s="34"/>
      <c r="D2703" s="30"/>
      <c r="E2703" s="30"/>
      <c r="F2703" s="30"/>
      <c r="G2703" s="30"/>
      <c r="H2703" s="30"/>
      <c r="I2703" s="30"/>
      <c r="J2703" s="30"/>
      <c r="K2703" s="30"/>
      <c r="L2703" s="30"/>
      <c r="M2703" s="30"/>
      <c r="N2703" s="30"/>
      <c r="O2703" s="30"/>
      <c r="P2703" s="30"/>
      <c r="Q2703" s="30"/>
      <c r="R2703" s="30"/>
      <c r="S2703" s="30"/>
      <c r="T2703" s="30"/>
      <c r="U2703" s="30"/>
      <c r="V2703" s="30"/>
      <c r="W2703" s="30"/>
      <c r="X2703" s="32"/>
    </row>
    <row r="2704" spans="1:24" x14ac:dyDescent="0.2">
      <c r="A2704" s="34"/>
      <c r="B2704" s="34"/>
      <c r="C2704" s="34"/>
      <c r="D2704" s="30"/>
      <c r="E2704" s="30"/>
      <c r="F2704" s="30"/>
      <c r="G2704" s="30"/>
      <c r="H2704" s="30"/>
      <c r="I2704" s="30"/>
      <c r="J2704" s="30"/>
      <c r="K2704" s="30"/>
      <c r="L2704" s="30"/>
      <c r="M2704" s="30"/>
      <c r="N2704" s="30"/>
      <c r="O2704" s="30"/>
      <c r="P2704" s="30"/>
      <c r="Q2704" s="30"/>
      <c r="R2704" s="30"/>
      <c r="S2704" s="30"/>
      <c r="T2704" s="30"/>
      <c r="U2704" s="30"/>
      <c r="V2704" s="30"/>
      <c r="W2704" s="30"/>
      <c r="X2704" s="32"/>
    </row>
    <row r="2705" spans="1:24" x14ac:dyDescent="0.2">
      <c r="A2705" s="34"/>
      <c r="B2705" s="34"/>
      <c r="C2705" s="34"/>
      <c r="D2705" s="30"/>
      <c r="E2705" s="30"/>
      <c r="F2705" s="30"/>
      <c r="G2705" s="30"/>
      <c r="H2705" s="30"/>
      <c r="I2705" s="30"/>
      <c r="J2705" s="30"/>
      <c r="K2705" s="30"/>
      <c r="L2705" s="30"/>
      <c r="M2705" s="30"/>
      <c r="N2705" s="30"/>
      <c r="O2705" s="30"/>
      <c r="P2705" s="30"/>
      <c r="Q2705" s="30"/>
      <c r="R2705" s="30"/>
      <c r="S2705" s="30"/>
      <c r="T2705" s="30"/>
      <c r="U2705" s="30"/>
      <c r="V2705" s="30"/>
      <c r="W2705" s="30"/>
      <c r="X2705" s="32"/>
    </row>
    <row r="2706" spans="1:24" x14ac:dyDescent="0.2">
      <c r="A2706" s="34"/>
      <c r="B2706" s="34"/>
      <c r="C2706" s="34"/>
      <c r="D2706" s="30"/>
      <c r="E2706" s="30"/>
      <c r="F2706" s="30"/>
      <c r="G2706" s="30"/>
      <c r="H2706" s="30"/>
      <c r="I2706" s="30"/>
      <c r="J2706" s="30"/>
      <c r="K2706" s="30"/>
      <c r="L2706" s="30"/>
      <c r="M2706" s="30"/>
      <c r="N2706" s="30"/>
      <c r="O2706" s="30"/>
      <c r="P2706" s="30"/>
      <c r="Q2706" s="30"/>
      <c r="R2706" s="30"/>
      <c r="S2706" s="30"/>
      <c r="T2706" s="30"/>
      <c r="U2706" s="30"/>
      <c r="V2706" s="30"/>
      <c r="W2706" s="30"/>
      <c r="X2706" s="32"/>
    </row>
    <row r="2707" spans="1:24" x14ac:dyDescent="0.2">
      <c r="A2707" s="34"/>
      <c r="B2707" s="34"/>
      <c r="C2707" s="34"/>
      <c r="D2707" s="30"/>
      <c r="E2707" s="30"/>
      <c r="F2707" s="30"/>
      <c r="G2707" s="30"/>
      <c r="H2707" s="30"/>
      <c r="I2707" s="30"/>
      <c r="J2707" s="30"/>
      <c r="K2707" s="30"/>
      <c r="L2707" s="30"/>
      <c r="M2707" s="30"/>
      <c r="N2707" s="30"/>
      <c r="O2707" s="30"/>
      <c r="P2707" s="30"/>
      <c r="Q2707" s="30"/>
      <c r="R2707" s="30"/>
      <c r="S2707" s="30"/>
      <c r="T2707" s="30"/>
      <c r="U2707" s="30"/>
      <c r="V2707" s="30"/>
      <c r="W2707" s="30"/>
      <c r="X2707" s="32"/>
    </row>
    <row r="2708" spans="1:24" x14ac:dyDescent="0.2">
      <c r="A2708" s="34"/>
      <c r="B2708" s="34"/>
      <c r="C2708" s="34"/>
      <c r="D2708" s="30"/>
      <c r="E2708" s="30"/>
      <c r="F2708" s="30"/>
      <c r="G2708" s="30"/>
      <c r="H2708" s="30"/>
      <c r="I2708" s="30"/>
      <c r="J2708" s="30"/>
      <c r="K2708" s="30"/>
      <c r="L2708" s="30"/>
      <c r="M2708" s="30"/>
      <c r="N2708" s="30"/>
      <c r="O2708" s="30"/>
      <c r="P2708" s="30"/>
      <c r="Q2708" s="30"/>
      <c r="R2708" s="30"/>
      <c r="S2708" s="30"/>
      <c r="T2708" s="30"/>
      <c r="U2708" s="30"/>
      <c r="V2708" s="30"/>
      <c r="W2708" s="30"/>
      <c r="X2708" s="32"/>
    </row>
    <row r="2709" spans="1:24" x14ac:dyDescent="0.2">
      <c r="A2709" s="34"/>
      <c r="B2709" s="34"/>
      <c r="C2709" s="34"/>
      <c r="D2709" s="30"/>
      <c r="E2709" s="30"/>
      <c r="F2709" s="30"/>
      <c r="G2709" s="30"/>
      <c r="H2709" s="30"/>
      <c r="I2709" s="30"/>
      <c r="J2709" s="30"/>
      <c r="K2709" s="30"/>
      <c r="L2709" s="30"/>
      <c r="M2709" s="30"/>
      <c r="N2709" s="30"/>
      <c r="O2709" s="30"/>
      <c r="P2709" s="30"/>
      <c r="Q2709" s="30"/>
      <c r="R2709" s="30"/>
      <c r="S2709" s="30"/>
      <c r="T2709" s="30"/>
      <c r="U2709" s="30"/>
      <c r="V2709" s="30"/>
      <c r="W2709" s="30"/>
      <c r="X2709" s="32"/>
    </row>
    <row r="2710" spans="1:24" x14ac:dyDescent="0.2">
      <c r="A2710" s="34"/>
      <c r="B2710" s="34"/>
      <c r="C2710" s="34"/>
      <c r="D2710" s="30"/>
      <c r="E2710" s="30"/>
      <c r="F2710" s="30"/>
      <c r="G2710" s="30"/>
      <c r="H2710" s="30"/>
      <c r="I2710" s="30"/>
      <c r="J2710" s="30"/>
      <c r="K2710" s="30"/>
      <c r="L2710" s="30"/>
      <c r="M2710" s="30"/>
      <c r="N2710" s="30"/>
      <c r="O2710" s="30"/>
      <c r="P2710" s="30"/>
      <c r="Q2710" s="30"/>
      <c r="R2710" s="30"/>
      <c r="S2710" s="30"/>
      <c r="T2710" s="30"/>
      <c r="U2710" s="30"/>
      <c r="V2710" s="30"/>
      <c r="W2710" s="30"/>
      <c r="X2710" s="32"/>
    </row>
    <row r="2711" spans="1:24" x14ac:dyDescent="0.2">
      <c r="A2711" s="34"/>
      <c r="B2711" s="34"/>
      <c r="C2711" s="34"/>
      <c r="D2711" s="30"/>
      <c r="E2711" s="30"/>
      <c r="F2711" s="30"/>
      <c r="G2711" s="30"/>
      <c r="H2711" s="30"/>
      <c r="I2711" s="30"/>
      <c r="J2711" s="30"/>
      <c r="K2711" s="30"/>
      <c r="L2711" s="30"/>
      <c r="M2711" s="30"/>
      <c r="N2711" s="30"/>
      <c r="O2711" s="30"/>
      <c r="P2711" s="30"/>
      <c r="Q2711" s="30"/>
      <c r="R2711" s="30"/>
      <c r="S2711" s="30"/>
      <c r="T2711" s="30"/>
      <c r="U2711" s="30"/>
      <c r="V2711" s="30"/>
      <c r="W2711" s="30"/>
      <c r="X2711" s="32"/>
    </row>
    <row r="2712" spans="1:24" x14ac:dyDescent="0.2">
      <c r="A2712" s="34"/>
      <c r="B2712" s="34"/>
      <c r="C2712" s="34"/>
      <c r="D2712" s="30"/>
      <c r="E2712" s="30"/>
      <c r="F2712" s="30"/>
      <c r="G2712" s="30"/>
      <c r="H2712" s="30"/>
      <c r="I2712" s="30"/>
      <c r="J2712" s="30"/>
      <c r="K2712" s="30"/>
      <c r="L2712" s="30"/>
      <c r="M2712" s="30"/>
      <c r="N2712" s="30"/>
      <c r="O2712" s="30"/>
      <c r="P2712" s="30"/>
      <c r="Q2712" s="30"/>
      <c r="R2712" s="30"/>
      <c r="S2712" s="30"/>
      <c r="T2712" s="30"/>
      <c r="U2712" s="30"/>
      <c r="V2712" s="30"/>
      <c r="W2712" s="30"/>
      <c r="X2712" s="32"/>
    </row>
    <row r="2713" spans="1:24" x14ac:dyDescent="0.2">
      <c r="A2713" s="34"/>
      <c r="B2713" s="34"/>
      <c r="C2713" s="34"/>
      <c r="D2713" s="30"/>
      <c r="E2713" s="30"/>
      <c r="F2713" s="30"/>
      <c r="G2713" s="30"/>
      <c r="H2713" s="30"/>
      <c r="I2713" s="30"/>
      <c r="J2713" s="30"/>
      <c r="K2713" s="30"/>
      <c r="L2713" s="30"/>
      <c r="M2713" s="30"/>
      <c r="N2713" s="30"/>
      <c r="O2713" s="30"/>
      <c r="P2713" s="30"/>
      <c r="Q2713" s="30"/>
      <c r="R2713" s="30"/>
      <c r="S2713" s="30"/>
      <c r="T2713" s="30"/>
      <c r="U2713" s="30"/>
      <c r="V2713" s="30"/>
      <c r="W2713" s="30"/>
      <c r="X2713" s="32"/>
    </row>
    <row r="2714" spans="1:24" x14ac:dyDescent="0.2">
      <c r="A2714" s="34"/>
      <c r="B2714" s="34"/>
      <c r="C2714" s="34"/>
      <c r="D2714" s="30"/>
      <c r="E2714" s="30"/>
      <c r="F2714" s="30"/>
      <c r="G2714" s="30"/>
      <c r="H2714" s="30"/>
      <c r="I2714" s="30"/>
      <c r="J2714" s="30"/>
      <c r="K2714" s="30"/>
      <c r="L2714" s="30"/>
      <c r="M2714" s="30"/>
      <c r="N2714" s="30"/>
      <c r="O2714" s="30"/>
      <c r="P2714" s="30"/>
      <c r="Q2714" s="30"/>
      <c r="R2714" s="30"/>
      <c r="S2714" s="30"/>
      <c r="T2714" s="30"/>
      <c r="U2714" s="30"/>
      <c r="V2714" s="30"/>
      <c r="W2714" s="30"/>
      <c r="X2714" s="32"/>
    </row>
    <row r="2715" spans="1:24" x14ac:dyDescent="0.2">
      <c r="A2715" s="34"/>
      <c r="B2715" s="34"/>
      <c r="C2715" s="34"/>
      <c r="D2715" s="30"/>
      <c r="E2715" s="30"/>
      <c r="F2715" s="30"/>
      <c r="G2715" s="30"/>
      <c r="H2715" s="30"/>
      <c r="I2715" s="30"/>
      <c r="J2715" s="30"/>
      <c r="K2715" s="30"/>
      <c r="L2715" s="30"/>
      <c r="M2715" s="30"/>
      <c r="N2715" s="30"/>
      <c r="O2715" s="30"/>
      <c r="P2715" s="30"/>
      <c r="Q2715" s="30"/>
      <c r="R2715" s="30"/>
      <c r="S2715" s="30"/>
      <c r="T2715" s="30"/>
      <c r="U2715" s="30"/>
      <c r="V2715" s="30"/>
      <c r="W2715" s="30"/>
      <c r="X2715" s="32"/>
    </row>
    <row r="2716" spans="1:24" x14ac:dyDescent="0.2">
      <c r="A2716" s="34"/>
      <c r="B2716" s="34"/>
      <c r="C2716" s="34"/>
      <c r="D2716" s="30"/>
      <c r="E2716" s="30"/>
      <c r="F2716" s="30"/>
      <c r="G2716" s="30"/>
      <c r="H2716" s="30"/>
      <c r="I2716" s="30"/>
      <c r="J2716" s="30"/>
      <c r="K2716" s="30"/>
      <c r="L2716" s="30"/>
      <c r="M2716" s="30"/>
      <c r="N2716" s="30"/>
      <c r="O2716" s="30"/>
      <c r="P2716" s="30"/>
      <c r="Q2716" s="30"/>
      <c r="R2716" s="30"/>
      <c r="S2716" s="30"/>
      <c r="T2716" s="30"/>
      <c r="U2716" s="30"/>
      <c r="V2716" s="30"/>
      <c r="W2716" s="30"/>
      <c r="X2716" s="32"/>
    </row>
    <row r="2717" spans="1:24" x14ac:dyDescent="0.2">
      <c r="A2717" s="34"/>
      <c r="B2717" s="34"/>
      <c r="C2717" s="34"/>
      <c r="D2717" s="30"/>
      <c r="E2717" s="30"/>
      <c r="F2717" s="30"/>
      <c r="G2717" s="30"/>
      <c r="H2717" s="30"/>
      <c r="I2717" s="30"/>
      <c r="J2717" s="30"/>
      <c r="K2717" s="30"/>
      <c r="L2717" s="30"/>
      <c r="M2717" s="30"/>
      <c r="N2717" s="30"/>
      <c r="O2717" s="30"/>
      <c r="P2717" s="30"/>
      <c r="Q2717" s="30"/>
      <c r="R2717" s="30"/>
      <c r="S2717" s="30"/>
      <c r="T2717" s="30"/>
      <c r="U2717" s="30"/>
      <c r="V2717" s="30"/>
      <c r="W2717" s="30"/>
      <c r="X2717" s="32"/>
    </row>
    <row r="2718" spans="1:24" x14ac:dyDescent="0.2">
      <c r="A2718" s="34"/>
      <c r="B2718" s="34"/>
      <c r="C2718" s="34"/>
      <c r="D2718" s="30"/>
      <c r="E2718" s="30"/>
      <c r="F2718" s="30"/>
      <c r="G2718" s="30"/>
      <c r="H2718" s="30"/>
      <c r="I2718" s="30"/>
      <c r="J2718" s="30"/>
      <c r="K2718" s="30"/>
      <c r="L2718" s="30"/>
      <c r="M2718" s="30"/>
      <c r="N2718" s="30"/>
      <c r="O2718" s="30"/>
      <c r="P2718" s="30"/>
      <c r="Q2718" s="30"/>
      <c r="R2718" s="30"/>
      <c r="S2718" s="30"/>
      <c r="T2718" s="30"/>
      <c r="U2718" s="30"/>
      <c r="V2718" s="30"/>
      <c r="W2718" s="30"/>
      <c r="X2718" s="32"/>
    </row>
    <row r="2719" spans="1:24" x14ac:dyDescent="0.2">
      <c r="A2719" s="34"/>
      <c r="B2719" s="34"/>
      <c r="C2719" s="34"/>
      <c r="D2719" s="30"/>
      <c r="E2719" s="30"/>
      <c r="F2719" s="30"/>
      <c r="G2719" s="30"/>
      <c r="H2719" s="30"/>
      <c r="I2719" s="30"/>
      <c r="J2719" s="30"/>
      <c r="K2719" s="30"/>
      <c r="L2719" s="30"/>
      <c r="M2719" s="30"/>
      <c r="N2719" s="30"/>
      <c r="O2719" s="30"/>
      <c r="P2719" s="30"/>
      <c r="Q2719" s="30"/>
      <c r="R2719" s="30"/>
      <c r="S2719" s="30"/>
      <c r="T2719" s="30"/>
      <c r="U2719" s="30"/>
      <c r="V2719" s="30"/>
      <c r="W2719" s="30"/>
      <c r="X2719" s="32"/>
    </row>
    <row r="2720" spans="1:24" x14ac:dyDescent="0.2">
      <c r="A2720" s="34"/>
      <c r="B2720" s="34"/>
      <c r="C2720" s="34"/>
      <c r="D2720" s="30"/>
      <c r="E2720" s="30"/>
      <c r="F2720" s="30"/>
      <c r="G2720" s="30"/>
      <c r="H2720" s="30"/>
      <c r="I2720" s="30"/>
      <c r="J2720" s="30"/>
      <c r="K2720" s="30"/>
      <c r="L2720" s="30"/>
      <c r="M2720" s="30"/>
      <c r="N2720" s="30"/>
      <c r="O2720" s="30"/>
      <c r="P2720" s="30"/>
      <c r="Q2720" s="30"/>
      <c r="R2720" s="30"/>
      <c r="S2720" s="30"/>
      <c r="T2720" s="30"/>
      <c r="U2720" s="30"/>
      <c r="V2720" s="30"/>
      <c r="W2720" s="30"/>
      <c r="X2720" s="32"/>
    </row>
    <row r="2721" spans="1:24" x14ac:dyDescent="0.2">
      <c r="A2721" s="34"/>
      <c r="B2721" s="34"/>
      <c r="C2721" s="34"/>
      <c r="D2721" s="30"/>
      <c r="E2721" s="30"/>
      <c r="F2721" s="30"/>
      <c r="G2721" s="30"/>
      <c r="H2721" s="30"/>
      <c r="I2721" s="30"/>
      <c r="J2721" s="30"/>
      <c r="K2721" s="30"/>
      <c r="L2721" s="30"/>
      <c r="M2721" s="30"/>
      <c r="N2721" s="30"/>
      <c r="O2721" s="30"/>
      <c r="P2721" s="30"/>
      <c r="Q2721" s="30"/>
      <c r="R2721" s="30"/>
      <c r="S2721" s="30"/>
      <c r="T2721" s="30"/>
      <c r="U2721" s="30"/>
      <c r="V2721" s="30"/>
      <c r="W2721" s="30"/>
      <c r="X2721" s="32"/>
    </row>
    <row r="2722" spans="1:24" x14ac:dyDescent="0.2">
      <c r="A2722" s="34"/>
      <c r="B2722" s="34"/>
      <c r="C2722" s="34"/>
      <c r="D2722" s="30"/>
      <c r="E2722" s="30"/>
      <c r="F2722" s="30"/>
      <c r="G2722" s="30"/>
      <c r="H2722" s="30"/>
      <c r="I2722" s="30"/>
      <c r="J2722" s="30"/>
      <c r="K2722" s="30"/>
      <c r="L2722" s="30"/>
      <c r="M2722" s="30"/>
      <c r="N2722" s="30"/>
      <c r="O2722" s="30"/>
      <c r="P2722" s="30"/>
      <c r="Q2722" s="30"/>
      <c r="R2722" s="30"/>
      <c r="S2722" s="30"/>
      <c r="T2722" s="30"/>
      <c r="U2722" s="30"/>
      <c r="V2722" s="30"/>
      <c r="W2722" s="30"/>
      <c r="X2722" s="32"/>
    </row>
    <row r="2723" spans="1:24" x14ac:dyDescent="0.2">
      <c r="A2723" s="34"/>
      <c r="B2723" s="34"/>
      <c r="C2723" s="34"/>
      <c r="D2723" s="30"/>
      <c r="E2723" s="30"/>
      <c r="F2723" s="30"/>
      <c r="G2723" s="30"/>
      <c r="H2723" s="30"/>
      <c r="I2723" s="30"/>
      <c r="J2723" s="30"/>
      <c r="K2723" s="30"/>
      <c r="L2723" s="30"/>
      <c r="M2723" s="30"/>
      <c r="N2723" s="30"/>
      <c r="O2723" s="30"/>
      <c r="P2723" s="30"/>
      <c r="Q2723" s="30"/>
      <c r="R2723" s="30"/>
      <c r="S2723" s="30"/>
      <c r="T2723" s="30"/>
      <c r="U2723" s="30"/>
      <c r="V2723" s="30"/>
      <c r="W2723" s="30"/>
      <c r="X2723" s="32"/>
    </row>
    <row r="2724" spans="1:24" x14ac:dyDescent="0.2">
      <c r="A2724" s="34"/>
      <c r="B2724" s="34"/>
      <c r="C2724" s="34"/>
      <c r="D2724" s="30"/>
      <c r="E2724" s="30"/>
      <c r="F2724" s="30"/>
      <c r="G2724" s="30"/>
      <c r="H2724" s="30"/>
      <c r="I2724" s="30"/>
      <c r="J2724" s="30"/>
      <c r="K2724" s="30"/>
      <c r="L2724" s="30"/>
      <c r="M2724" s="30"/>
      <c r="N2724" s="30"/>
      <c r="O2724" s="30"/>
      <c r="P2724" s="30"/>
      <c r="Q2724" s="30"/>
      <c r="R2724" s="30"/>
      <c r="S2724" s="30"/>
      <c r="T2724" s="30"/>
      <c r="U2724" s="30"/>
      <c r="V2724" s="30"/>
      <c r="W2724" s="30"/>
      <c r="X2724" s="32"/>
    </row>
    <row r="2725" spans="1:24" x14ac:dyDescent="0.2">
      <c r="A2725" s="34"/>
      <c r="B2725" s="34"/>
      <c r="C2725" s="34"/>
      <c r="D2725" s="30"/>
      <c r="E2725" s="30"/>
      <c r="F2725" s="30"/>
      <c r="G2725" s="30"/>
      <c r="H2725" s="30"/>
      <c r="I2725" s="30"/>
      <c r="J2725" s="30"/>
      <c r="K2725" s="30"/>
      <c r="L2725" s="30"/>
      <c r="M2725" s="30"/>
      <c r="N2725" s="30"/>
      <c r="O2725" s="30"/>
      <c r="P2725" s="30"/>
      <c r="Q2725" s="30"/>
      <c r="R2725" s="30"/>
      <c r="S2725" s="30"/>
      <c r="T2725" s="30"/>
      <c r="U2725" s="30"/>
      <c r="V2725" s="30"/>
      <c r="W2725" s="30"/>
      <c r="X2725" s="32"/>
    </row>
    <row r="2726" spans="1:24" x14ac:dyDescent="0.2">
      <c r="A2726" s="34"/>
      <c r="B2726" s="34"/>
      <c r="C2726" s="34"/>
      <c r="D2726" s="30"/>
      <c r="E2726" s="30"/>
      <c r="F2726" s="30"/>
      <c r="G2726" s="30"/>
      <c r="H2726" s="30"/>
      <c r="I2726" s="30"/>
      <c r="J2726" s="30"/>
      <c r="K2726" s="30"/>
      <c r="L2726" s="30"/>
      <c r="M2726" s="30"/>
      <c r="N2726" s="30"/>
      <c r="O2726" s="30"/>
      <c r="P2726" s="30"/>
      <c r="Q2726" s="30"/>
      <c r="R2726" s="30"/>
      <c r="S2726" s="30"/>
      <c r="T2726" s="30"/>
      <c r="U2726" s="30"/>
      <c r="V2726" s="30"/>
      <c r="W2726" s="30"/>
      <c r="X2726" s="32"/>
    </row>
    <row r="2727" spans="1:24" x14ac:dyDescent="0.2">
      <c r="A2727" s="34"/>
      <c r="B2727" s="34"/>
      <c r="C2727" s="34"/>
      <c r="D2727" s="30"/>
      <c r="E2727" s="30"/>
      <c r="F2727" s="30"/>
      <c r="G2727" s="30"/>
      <c r="H2727" s="30"/>
      <c r="I2727" s="30"/>
      <c r="J2727" s="30"/>
      <c r="K2727" s="30"/>
      <c r="L2727" s="30"/>
      <c r="M2727" s="30"/>
      <c r="N2727" s="30"/>
      <c r="O2727" s="30"/>
      <c r="P2727" s="30"/>
      <c r="Q2727" s="30"/>
      <c r="R2727" s="30"/>
      <c r="S2727" s="30"/>
      <c r="T2727" s="30"/>
      <c r="U2727" s="30"/>
      <c r="V2727" s="30"/>
      <c r="W2727" s="30"/>
      <c r="X2727" s="32"/>
    </row>
    <row r="2728" spans="1:24" x14ac:dyDescent="0.2">
      <c r="A2728" s="34"/>
      <c r="B2728" s="34"/>
      <c r="C2728" s="34"/>
      <c r="D2728" s="30"/>
      <c r="E2728" s="30"/>
      <c r="F2728" s="30"/>
      <c r="G2728" s="30"/>
      <c r="H2728" s="30"/>
      <c r="I2728" s="30"/>
      <c r="J2728" s="30"/>
      <c r="K2728" s="30"/>
      <c r="L2728" s="30"/>
      <c r="M2728" s="30"/>
      <c r="N2728" s="30"/>
      <c r="O2728" s="30"/>
      <c r="P2728" s="30"/>
      <c r="Q2728" s="30"/>
      <c r="R2728" s="30"/>
      <c r="S2728" s="30"/>
      <c r="T2728" s="30"/>
      <c r="U2728" s="30"/>
      <c r="V2728" s="30"/>
      <c r="W2728" s="30"/>
      <c r="X2728" s="32"/>
    </row>
    <row r="2729" spans="1:24" x14ac:dyDescent="0.2">
      <c r="A2729" s="34"/>
      <c r="B2729" s="34"/>
      <c r="C2729" s="34"/>
      <c r="D2729" s="30"/>
      <c r="E2729" s="30"/>
      <c r="F2729" s="30"/>
      <c r="G2729" s="30"/>
      <c r="H2729" s="30"/>
      <c r="I2729" s="30"/>
      <c r="J2729" s="30"/>
      <c r="K2729" s="30"/>
      <c r="L2729" s="30"/>
      <c r="M2729" s="30"/>
      <c r="N2729" s="30"/>
      <c r="O2729" s="30"/>
      <c r="P2729" s="30"/>
      <c r="Q2729" s="30"/>
      <c r="R2729" s="30"/>
      <c r="S2729" s="30"/>
      <c r="T2729" s="30"/>
      <c r="U2729" s="30"/>
      <c r="V2729" s="30"/>
      <c r="W2729" s="30"/>
      <c r="X2729" s="32"/>
    </row>
    <row r="2730" spans="1:24" x14ac:dyDescent="0.2">
      <c r="A2730" s="34"/>
      <c r="B2730" s="34"/>
      <c r="C2730" s="34"/>
      <c r="D2730" s="30"/>
      <c r="E2730" s="30"/>
      <c r="F2730" s="30"/>
      <c r="G2730" s="30"/>
      <c r="H2730" s="30"/>
      <c r="I2730" s="30"/>
      <c r="J2730" s="30"/>
      <c r="K2730" s="30"/>
      <c r="L2730" s="30"/>
      <c r="M2730" s="30"/>
      <c r="N2730" s="30"/>
      <c r="O2730" s="30"/>
      <c r="P2730" s="30"/>
      <c r="Q2730" s="30"/>
      <c r="R2730" s="30"/>
      <c r="S2730" s="30"/>
      <c r="T2730" s="30"/>
      <c r="U2730" s="30"/>
      <c r="V2730" s="30"/>
      <c r="W2730" s="30"/>
      <c r="X2730" s="32"/>
    </row>
    <row r="2731" spans="1:24" x14ac:dyDescent="0.2">
      <c r="A2731" s="34"/>
      <c r="B2731" s="34"/>
      <c r="C2731" s="34"/>
      <c r="D2731" s="30"/>
      <c r="E2731" s="30"/>
      <c r="F2731" s="30"/>
      <c r="G2731" s="30"/>
      <c r="H2731" s="30"/>
      <c r="I2731" s="30"/>
      <c r="J2731" s="30"/>
      <c r="K2731" s="30"/>
      <c r="L2731" s="30"/>
      <c r="M2731" s="30"/>
      <c r="N2731" s="30"/>
      <c r="O2731" s="30"/>
      <c r="P2731" s="30"/>
      <c r="Q2731" s="30"/>
      <c r="R2731" s="30"/>
      <c r="S2731" s="30"/>
      <c r="T2731" s="30"/>
      <c r="U2731" s="30"/>
      <c r="V2731" s="30"/>
      <c r="W2731" s="30"/>
      <c r="X2731" s="32"/>
    </row>
    <row r="2732" spans="1:24" x14ac:dyDescent="0.2">
      <c r="A2732" s="34"/>
      <c r="B2732" s="34"/>
      <c r="C2732" s="34"/>
      <c r="D2732" s="30"/>
      <c r="E2732" s="30"/>
      <c r="F2732" s="30"/>
      <c r="G2732" s="30"/>
      <c r="H2732" s="30"/>
      <c r="I2732" s="30"/>
      <c r="J2732" s="30"/>
      <c r="K2732" s="30"/>
      <c r="L2732" s="30"/>
      <c r="M2732" s="30"/>
      <c r="N2732" s="30"/>
      <c r="O2732" s="30"/>
      <c r="P2732" s="30"/>
      <c r="Q2732" s="30"/>
      <c r="R2732" s="30"/>
      <c r="S2732" s="30"/>
      <c r="T2732" s="30"/>
      <c r="U2732" s="30"/>
      <c r="V2732" s="30"/>
      <c r="W2732" s="30"/>
      <c r="X2732" s="32"/>
    </row>
    <row r="2733" spans="1:24" x14ac:dyDescent="0.2">
      <c r="A2733" s="34"/>
      <c r="B2733" s="34"/>
      <c r="C2733" s="34"/>
      <c r="D2733" s="30"/>
      <c r="E2733" s="30"/>
      <c r="F2733" s="30"/>
      <c r="G2733" s="30"/>
      <c r="H2733" s="30"/>
      <c r="I2733" s="30"/>
      <c r="J2733" s="30"/>
      <c r="K2733" s="30"/>
      <c r="L2733" s="30"/>
      <c r="M2733" s="30"/>
      <c r="N2733" s="30"/>
      <c r="O2733" s="30"/>
      <c r="P2733" s="30"/>
      <c r="Q2733" s="30"/>
      <c r="R2733" s="30"/>
      <c r="S2733" s="30"/>
      <c r="T2733" s="30"/>
      <c r="U2733" s="30"/>
      <c r="V2733" s="30"/>
      <c r="W2733" s="30"/>
      <c r="X2733" s="32"/>
    </row>
    <row r="2734" spans="1:24" x14ac:dyDescent="0.2">
      <c r="A2734" s="34"/>
      <c r="B2734" s="34"/>
      <c r="C2734" s="34"/>
      <c r="D2734" s="30"/>
      <c r="E2734" s="30"/>
      <c r="F2734" s="30"/>
      <c r="G2734" s="30"/>
      <c r="H2734" s="30"/>
      <c r="I2734" s="30"/>
      <c r="J2734" s="30"/>
      <c r="K2734" s="30"/>
      <c r="L2734" s="30"/>
      <c r="M2734" s="30"/>
      <c r="N2734" s="30"/>
      <c r="O2734" s="30"/>
      <c r="P2734" s="30"/>
      <c r="Q2734" s="30"/>
      <c r="R2734" s="30"/>
      <c r="S2734" s="30"/>
      <c r="T2734" s="30"/>
      <c r="U2734" s="30"/>
      <c r="V2734" s="30"/>
      <c r="W2734" s="30"/>
      <c r="X2734" s="32"/>
    </row>
    <row r="2735" spans="1:24" x14ac:dyDescent="0.2">
      <c r="A2735" s="34"/>
      <c r="B2735" s="34"/>
      <c r="C2735" s="34"/>
      <c r="D2735" s="30"/>
      <c r="E2735" s="30"/>
      <c r="F2735" s="30"/>
      <c r="G2735" s="30"/>
      <c r="H2735" s="30"/>
      <c r="I2735" s="30"/>
      <c r="J2735" s="30"/>
      <c r="K2735" s="30"/>
      <c r="L2735" s="30"/>
      <c r="M2735" s="30"/>
      <c r="N2735" s="30"/>
      <c r="O2735" s="30"/>
      <c r="P2735" s="30"/>
      <c r="Q2735" s="30"/>
      <c r="R2735" s="30"/>
      <c r="S2735" s="30"/>
      <c r="T2735" s="30"/>
      <c r="U2735" s="30"/>
      <c r="V2735" s="30"/>
      <c r="W2735" s="30"/>
      <c r="X2735" s="32"/>
    </row>
    <row r="2736" spans="1:24" x14ac:dyDescent="0.2">
      <c r="A2736" s="34"/>
      <c r="B2736" s="34"/>
      <c r="C2736" s="34"/>
      <c r="D2736" s="30"/>
      <c r="E2736" s="30"/>
      <c r="F2736" s="30"/>
      <c r="G2736" s="30"/>
      <c r="H2736" s="30"/>
      <c r="I2736" s="30"/>
      <c r="J2736" s="30"/>
      <c r="K2736" s="30"/>
      <c r="L2736" s="30"/>
      <c r="M2736" s="30"/>
      <c r="N2736" s="30"/>
      <c r="O2736" s="30"/>
      <c r="P2736" s="30"/>
      <c r="Q2736" s="30"/>
      <c r="R2736" s="30"/>
      <c r="S2736" s="30"/>
      <c r="T2736" s="30"/>
      <c r="U2736" s="30"/>
      <c r="V2736" s="30"/>
      <c r="W2736" s="30"/>
      <c r="X2736" s="32"/>
    </row>
    <row r="2737" spans="1:24" x14ac:dyDescent="0.2">
      <c r="A2737" s="34"/>
      <c r="B2737" s="34"/>
      <c r="C2737" s="34"/>
      <c r="D2737" s="30"/>
      <c r="E2737" s="30"/>
      <c r="F2737" s="30"/>
      <c r="G2737" s="30"/>
      <c r="H2737" s="30"/>
      <c r="I2737" s="30"/>
      <c r="J2737" s="30"/>
      <c r="K2737" s="30"/>
      <c r="L2737" s="30"/>
      <c r="M2737" s="30"/>
      <c r="N2737" s="30"/>
      <c r="O2737" s="30"/>
      <c r="P2737" s="30"/>
      <c r="Q2737" s="30"/>
      <c r="R2737" s="30"/>
      <c r="S2737" s="30"/>
      <c r="T2737" s="30"/>
      <c r="U2737" s="30"/>
      <c r="V2737" s="30"/>
      <c r="W2737" s="30"/>
      <c r="X2737" s="32"/>
    </row>
    <row r="2738" spans="1:24" x14ac:dyDescent="0.2">
      <c r="A2738" s="34"/>
      <c r="B2738" s="34"/>
      <c r="C2738" s="34"/>
      <c r="D2738" s="30"/>
      <c r="E2738" s="30"/>
      <c r="F2738" s="30"/>
      <c r="G2738" s="30"/>
      <c r="H2738" s="30"/>
      <c r="I2738" s="30"/>
      <c r="J2738" s="30"/>
      <c r="K2738" s="30"/>
      <c r="L2738" s="30"/>
      <c r="M2738" s="30"/>
      <c r="N2738" s="30"/>
      <c r="O2738" s="30"/>
      <c r="P2738" s="30"/>
      <c r="Q2738" s="30"/>
      <c r="R2738" s="30"/>
      <c r="S2738" s="30"/>
      <c r="T2738" s="30"/>
      <c r="U2738" s="30"/>
      <c r="V2738" s="30"/>
      <c r="W2738" s="30"/>
      <c r="X2738" s="32"/>
    </row>
    <row r="2739" spans="1:24" x14ac:dyDescent="0.2">
      <c r="A2739" s="34"/>
      <c r="B2739" s="34"/>
      <c r="C2739" s="34"/>
      <c r="D2739" s="30"/>
      <c r="E2739" s="30"/>
      <c r="F2739" s="30"/>
      <c r="G2739" s="30"/>
      <c r="H2739" s="30"/>
      <c r="I2739" s="30"/>
      <c r="J2739" s="30"/>
      <c r="K2739" s="30"/>
      <c r="L2739" s="30"/>
      <c r="M2739" s="30"/>
      <c r="N2739" s="30"/>
      <c r="O2739" s="30"/>
      <c r="P2739" s="30"/>
      <c r="Q2739" s="30"/>
      <c r="R2739" s="30"/>
      <c r="S2739" s="30"/>
      <c r="T2739" s="30"/>
      <c r="U2739" s="30"/>
      <c r="V2739" s="30"/>
      <c r="W2739" s="30"/>
      <c r="X2739" s="32"/>
    </row>
    <row r="2740" spans="1:24" x14ac:dyDescent="0.2">
      <c r="A2740" s="34"/>
      <c r="B2740" s="34"/>
      <c r="C2740" s="34"/>
      <c r="D2740" s="30"/>
      <c r="E2740" s="30"/>
      <c r="F2740" s="30"/>
      <c r="G2740" s="30"/>
      <c r="H2740" s="30"/>
      <c r="I2740" s="30"/>
      <c r="J2740" s="30"/>
      <c r="K2740" s="30"/>
      <c r="L2740" s="30"/>
      <c r="M2740" s="30"/>
      <c r="N2740" s="30"/>
      <c r="O2740" s="30"/>
      <c r="P2740" s="30"/>
      <c r="Q2740" s="30"/>
      <c r="R2740" s="30"/>
      <c r="S2740" s="30"/>
      <c r="T2740" s="30"/>
      <c r="U2740" s="30"/>
      <c r="V2740" s="30"/>
      <c r="W2740" s="30"/>
      <c r="X2740" s="32"/>
    </row>
    <row r="2741" spans="1:24" x14ac:dyDescent="0.2">
      <c r="A2741" s="34"/>
      <c r="B2741" s="34"/>
      <c r="C2741" s="34"/>
      <c r="D2741" s="30"/>
      <c r="E2741" s="30"/>
      <c r="F2741" s="30"/>
      <c r="G2741" s="30"/>
      <c r="H2741" s="30"/>
      <c r="I2741" s="30"/>
      <c r="J2741" s="30"/>
      <c r="K2741" s="30"/>
      <c r="L2741" s="30"/>
      <c r="M2741" s="30"/>
      <c r="N2741" s="30"/>
      <c r="O2741" s="30"/>
      <c r="P2741" s="30"/>
      <c r="Q2741" s="30"/>
      <c r="R2741" s="30"/>
      <c r="S2741" s="30"/>
      <c r="T2741" s="30"/>
      <c r="U2741" s="30"/>
      <c r="V2741" s="30"/>
      <c r="W2741" s="30"/>
      <c r="X2741" s="32"/>
    </row>
    <row r="2742" spans="1:24" x14ac:dyDescent="0.2">
      <c r="A2742" s="34"/>
      <c r="B2742" s="34"/>
      <c r="C2742" s="34"/>
      <c r="D2742" s="30"/>
      <c r="E2742" s="30"/>
      <c r="F2742" s="30"/>
      <c r="G2742" s="30"/>
      <c r="H2742" s="30"/>
      <c r="I2742" s="30"/>
      <c r="J2742" s="30"/>
      <c r="K2742" s="30"/>
      <c r="L2742" s="30"/>
      <c r="M2742" s="30"/>
      <c r="N2742" s="30"/>
      <c r="O2742" s="30"/>
      <c r="P2742" s="30"/>
      <c r="Q2742" s="30"/>
      <c r="R2742" s="30"/>
      <c r="S2742" s="30"/>
      <c r="T2742" s="30"/>
      <c r="U2742" s="30"/>
      <c r="V2742" s="30"/>
      <c r="W2742" s="30"/>
      <c r="X2742" s="32"/>
    </row>
    <row r="2743" spans="1:24" x14ac:dyDescent="0.2">
      <c r="A2743" s="34"/>
      <c r="B2743" s="34"/>
      <c r="C2743" s="34"/>
      <c r="D2743" s="30"/>
      <c r="E2743" s="30"/>
      <c r="F2743" s="30"/>
      <c r="G2743" s="30"/>
      <c r="H2743" s="30"/>
      <c r="I2743" s="30"/>
      <c r="J2743" s="30"/>
      <c r="K2743" s="30"/>
      <c r="L2743" s="30"/>
      <c r="M2743" s="30"/>
      <c r="N2743" s="30"/>
      <c r="O2743" s="30"/>
      <c r="P2743" s="30"/>
      <c r="Q2743" s="30"/>
      <c r="R2743" s="30"/>
      <c r="S2743" s="30"/>
      <c r="T2743" s="30"/>
      <c r="U2743" s="30"/>
      <c r="V2743" s="30"/>
      <c r="W2743" s="30"/>
      <c r="X2743" s="32"/>
    </row>
    <row r="2744" spans="1:24" x14ac:dyDescent="0.2">
      <c r="A2744" s="34"/>
      <c r="B2744" s="34"/>
      <c r="C2744" s="34"/>
      <c r="D2744" s="30"/>
      <c r="E2744" s="30"/>
      <c r="F2744" s="30"/>
      <c r="G2744" s="30"/>
      <c r="H2744" s="30"/>
      <c r="I2744" s="30"/>
      <c r="J2744" s="30"/>
      <c r="K2744" s="30"/>
      <c r="L2744" s="30"/>
      <c r="M2744" s="30"/>
      <c r="N2744" s="30"/>
      <c r="O2744" s="30"/>
      <c r="P2744" s="30"/>
      <c r="Q2744" s="30"/>
      <c r="R2744" s="30"/>
      <c r="S2744" s="30"/>
      <c r="T2744" s="30"/>
      <c r="U2744" s="30"/>
      <c r="V2744" s="30"/>
      <c r="W2744" s="30"/>
      <c r="X2744" s="32"/>
    </row>
    <row r="2745" spans="1:24" x14ac:dyDescent="0.2">
      <c r="A2745" s="34"/>
      <c r="B2745" s="34"/>
      <c r="C2745" s="34"/>
      <c r="D2745" s="30"/>
      <c r="E2745" s="30"/>
      <c r="F2745" s="30"/>
      <c r="G2745" s="30"/>
      <c r="H2745" s="30"/>
      <c r="I2745" s="30"/>
      <c r="J2745" s="30"/>
      <c r="K2745" s="30"/>
      <c r="L2745" s="30"/>
      <c r="M2745" s="30"/>
      <c r="N2745" s="30"/>
      <c r="O2745" s="30"/>
      <c r="P2745" s="30"/>
      <c r="Q2745" s="30"/>
      <c r="R2745" s="30"/>
      <c r="S2745" s="30"/>
      <c r="T2745" s="30"/>
      <c r="U2745" s="30"/>
      <c r="V2745" s="30"/>
      <c r="W2745" s="30"/>
      <c r="X2745" s="32"/>
    </row>
    <row r="2746" spans="1:24" x14ac:dyDescent="0.2">
      <c r="A2746" s="34"/>
      <c r="B2746" s="34"/>
      <c r="C2746" s="34"/>
      <c r="D2746" s="30"/>
      <c r="E2746" s="30"/>
      <c r="F2746" s="30"/>
      <c r="G2746" s="30"/>
      <c r="H2746" s="30"/>
      <c r="I2746" s="30"/>
      <c r="J2746" s="30"/>
      <c r="K2746" s="30"/>
      <c r="L2746" s="30"/>
      <c r="M2746" s="30"/>
      <c r="N2746" s="30"/>
      <c r="O2746" s="30"/>
      <c r="P2746" s="30"/>
      <c r="Q2746" s="30"/>
      <c r="R2746" s="30"/>
      <c r="S2746" s="30"/>
      <c r="T2746" s="30"/>
      <c r="U2746" s="30"/>
      <c r="V2746" s="30"/>
      <c r="W2746" s="30"/>
      <c r="X2746" s="32"/>
    </row>
    <row r="2747" spans="1:24" x14ac:dyDescent="0.2">
      <c r="A2747" s="34"/>
      <c r="B2747" s="34"/>
      <c r="C2747" s="34"/>
      <c r="D2747" s="30"/>
      <c r="E2747" s="30"/>
      <c r="F2747" s="30"/>
      <c r="G2747" s="30"/>
      <c r="H2747" s="30"/>
      <c r="I2747" s="30"/>
      <c r="J2747" s="30"/>
      <c r="K2747" s="30"/>
      <c r="L2747" s="30"/>
      <c r="M2747" s="30"/>
      <c r="N2747" s="30"/>
      <c r="O2747" s="30"/>
      <c r="P2747" s="30"/>
      <c r="Q2747" s="30"/>
      <c r="R2747" s="30"/>
      <c r="S2747" s="30"/>
      <c r="T2747" s="30"/>
      <c r="U2747" s="30"/>
      <c r="V2747" s="30"/>
      <c r="W2747" s="30"/>
      <c r="X2747" s="32"/>
    </row>
    <row r="2748" spans="1:24" x14ac:dyDescent="0.2">
      <c r="A2748" s="34"/>
      <c r="B2748" s="34"/>
      <c r="C2748" s="34"/>
      <c r="D2748" s="30"/>
      <c r="E2748" s="30"/>
      <c r="F2748" s="30"/>
      <c r="G2748" s="30"/>
      <c r="H2748" s="30"/>
      <c r="I2748" s="30"/>
      <c r="J2748" s="30"/>
      <c r="K2748" s="30"/>
      <c r="L2748" s="30"/>
      <c r="M2748" s="30"/>
      <c r="N2748" s="30"/>
      <c r="O2748" s="30"/>
      <c r="P2748" s="30"/>
      <c r="Q2748" s="30"/>
      <c r="R2748" s="30"/>
      <c r="S2748" s="30"/>
      <c r="T2748" s="30"/>
      <c r="U2748" s="30"/>
      <c r="V2748" s="30"/>
      <c r="W2748" s="30"/>
      <c r="X2748" s="32"/>
    </row>
    <row r="2749" spans="1:24" x14ac:dyDescent="0.2">
      <c r="A2749" s="34"/>
      <c r="B2749" s="34"/>
      <c r="C2749" s="34"/>
      <c r="D2749" s="30"/>
      <c r="E2749" s="30"/>
      <c r="F2749" s="30"/>
      <c r="G2749" s="30"/>
      <c r="H2749" s="30"/>
      <c r="I2749" s="30"/>
      <c r="J2749" s="30"/>
      <c r="K2749" s="30"/>
      <c r="L2749" s="30"/>
      <c r="M2749" s="30"/>
      <c r="N2749" s="30"/>
      <c r="O2749" s="30"/>
      <c r="P2749" s="30"/>
      <c r="Q2749" s="30"/>
      <c r="R2749" s="30"/>
      <c r="S2749" s="30"/>
      <c r="T2749" s="30"/>
      <c r="U2749" s="30"/>
      <c r="V2749" s="30"/>
      <c r="W2749" s="30"/>
      <c r="X2749" s="32"/>
    </row>
    <row r="2750" spans="1:24" x14ac:dyDescent="0.2">
      <c r="A2750" s="34"/>
      <c r="B2750" s="34"/>
      <c r="C2750" s="34"/>
      <c r="D2750" s="30"/>
      <c r="E2750" s="30"/>
      <c r="F2750" s="30"/>
      <c r="G2750" s="30"/>
      <c r="H2750" s="30"/>
      <c r="I2750" s="30"/>
      <c r="J2750" s="30"/>
      <c r="K2750" s="30"/>
      <c r="L2750" s="30"/>
      <c r="M2750" s="30"/>
      <c r="N2750" s="30"/>
      <c r="O2750" s="30"/>
      <c r="P2750" s="30"/>
      <c r="Q2750" s="30"/>
      <c r="R2750" s="30"/>
      <c r="S2750" s="30"/>
      <c r="T2750" s="30"/>
      <c r="U2750" s="30"/>
      <c r="V2750" s="30"/>
      <c r="W2750" s="30"/>
      <c r="X2750" s="32"/>
    </row>
    <row r="2751" spans="1:24" x14ac:dyDescent="0.2">
      <c r="A2751" s="34"/>
      <c r="B2751" s="34"/>
      <c r="C2751" s="34"/>
      <c r="D2751" s="30"/>
      <c r="E2751" s="30"/>
      <c r="F2751" s="30"/>
      <c r="G2751" s="30"/>
      <c r="H2751" s="30"/>
      <c r="I2751" s="30"/>
      <c r="J2751" s="30"/>
      <c r="K2751" s="30"/>
      <c r="L2751" s="30"/>
      <c r="M2751" s="30"/>
      <c r="N2751" s="30"/>
      <c r="O2751" s="30"/>
      <c r="P2751" s="30"/>
      <c r="Q2751" s="30"/>
      <c r="R2751" s="30"/>
      <c r="S2751" s="30"/>
      <c r="T2751" s="30"/>
      <c r="U2751" s="30"/>
      <c r="V2751" s="30"/>
      <c r="W2751" s="30"/>
      <c r="X2751" s="32"/>
    </row>
    <row r="2752" spans="1:24" x14ac:dyDescent="0.2">
      <c r="A2752" s="34"/>
      <c r="B2752" s="34"/>
      <c r="C2752" s="34"/>
      <c r="D2752" s="30"/>
      <c r="E2752" s="30"/>
      <c r="F2752" s="30"/>
      <c r="G2752" s="30"/>
      <c r="H2752" s="30"/>
      <c r="I2752" s="30"/>
      <c r="J2752" s="30"/>
      <c r="K2752" s="30"/>
      <c r="L2752" s="30"/>
      <c r="M2752" s="30"/>
      <c r="N2752" s="30"/>
      <c r="O2752" s="30"/>
      <c r="P2752" s="30"/>
      <c r="Q2752" s="30"/>
      <c r="R2752" s="30"/>
      <c r="S2752" s="30"/>
      <c r="T2752" s="30"/>
      <c r="U2752" s="30"/>
      <c r="V2752" s="30"/>
      <c r="W2752" s="30"/>
      <c r="X2752" s="32"/>
    </row>
    <row r="2753" spans="1:24" x14ac:dyDescent="0.2">
      <c r="A2753" s="34"/>
      <c r="B2753" s="34"/>
      <c r="C2753" s="34"/>
      <c r="D2753" s="30"/>
      <c r="E2753" s="30"/>
      <c r="F2753" s="30"/>
      <c r="G2753" s="30"/>
      <c r="H2753" s="30"/>
      <c r="I2753" s="30"/>
      <c r="J2753" s="30"/>
      <c r="K2753" s="30"/>
      <c r="L2753" s="30"/>
      <c r="M2753" s="30"/>
      <c r="N2753" s="30"/>
      <c r="O2753" s="30"/>
      <c r="P2753" s="30"/>
      <c r="Q2753" s="30"/>
      <c r="R2753" s="30"/>
      <c r="S2753" s="30"/>
      <c r="T2753" s="30"/>
      <c r="U2753" s="30"/>
      <c r="V2753" s="30"/>
      <c r="W2753" s="30"/>
      <c r="X2753" s="32"/>
    </row>
    <row r="2754" spans="1:24" x14ac:dyDescent="0.2">
      <c r="A2754" s="34"/>
      <c r="B2754" s="34"/>
      <c r="C2754" s="34"/>
      <c r="D2754" s="30"/>
      <c r="E2754" s="30"/>
      <c r="F2754" s="30"/>
      <c r="G2754" s="30"/>
      <c r="H2754" s="30"/>
      <c r="I2754" s="30"/>
      <c r="J2754" s="30"/>
      <c r="K2754" s="30"/>
      <c r="L2754" s="30"/>
      <c r="M2754" s="30"/>
      <c r="N2754" s="30"/>
      <c r="O2754" s="30"/>
      <c r="P2754" s="30"/>
      <c r="Q2754" s="30"/>
      <c r="R2754" s="30"/>
      <c r="S2754" s="30"/>
      <c r="T2754" s="30"/>
      <c r="U2754" s="30"/>
      <c r="V2754" s="30"/>
      <c r="W2754" s="30"/>
      <c r="X2754" s="32"/>
    </row>
    <row r="2755" spans="1:24" x14ac:dyDescent="0.2">
      <c r="A2755" s="34"/>
      <c r="B2755" s="34"/>
      <c r="C2755" s="34"/>
      <c r="D2755" s="30"/>
      <c r="E2755" s="30"/>
      <c r="F2755" s="30"/>
      <c r="G2755" s="30"/>
      <c r="H2755" s="30"/>
      <c r="I2755" s="30"/>
      <c r="J2755" s="30"/>
      <c r="K2755" s="30"/>
      <c r="L2755" s="30"/>
      <c r="M2755" s="30"/>
      <c r="N2755" s="30"/>
      <c r="O2755" s="30"/>
      <c r="P2755" s="30"/>
      <c r="Q2755" s="30"/>
      <c r="R2755" s="30"/>
      <c r="S2755" s="30"/>
      <c r="T2755" s="30"/>
      <c r="U2755" s="30"/>
      <c r="V2755" s="30"/>
      <c r="W2755" s="30"/>
      <c r="X2755" s="32"/>
    </row>
    <row r="2756" spans="1:24" x14ac:dyDescent="0.2">
      <c r="A2756" s="34"/>
      <c r="B2756" s="34"/>
      <c r="C2756" s="34"/>
      <c r="D2756" s="30"/>
      <c r="E2756" s="30"/>
      <c r="F2756" s="30"/>
      <c r="G2756" s="30"/>
      <c r="H2756" s="30"/>
      <c r="I2756" s="30"/>
      <c r="J2756" s="30"/>
      <c r="K2756" s="30"/>
      <c r="L2756" s="30"/>
      <c r="M2756" s="30"/>
      <c r="N2756" s="30"/>
      <c r="O2756" s="30"/>
      <c r="P2756" s="30"/>
      <c r="Q2756" s="30"/>
      <c r="R2756" s="30"/>
      <c r="S2756" s="30"/>
      <c r="T2756" s="30"/>
      <c r="U2756" s="30"/>
      <c r="V2756" s="30"/>
      <c r="W2756" s="30"/>
      <c r="X2756" s="32"/>
    </row>
    <row r="2757" spans="1:24" x14ac:dyDescent="0.2">
      <c r="A2757" s="34"/>
      <c r="B2757" s="34"/>
      <c r="C2757" s="34"/>
      <c r="D2757" s="30"/>
      <c r="E2757" s="30"/>
      <c r="F2757" s="30"/>
      <c r="G2757" s="30"/>
      <c r="H2757" s="30"/>
      <c r="I2757" s="30"/>
      <c r="J2757" s="30"/>
      <c r="K2757" s="30"/>
      <c r="L2757" s="30"/>
      <c r="M2757" s="30"/>
      <c r="N2757" s="30"/>
      <c r="O2757" s="30"/>
      <c r="P2757" s="30"/>
      <c r="Q2757" s="30"/>
      <c r="R2757" s="30"/>
      <c r="S2757" s="30"/>
      <c r="T2757" s="30"/>
      <c r="U2757" s="30"/>
      <c r="V2757" s="30"/>
      <c r="W2757" s="30"/>
      <c r="X2757" s="32"/>
    </row>
    <row r="2758" spans="1:24" x14ac:dyDescent="0.2">
      <c r="A2758" s="34"/>
      <c r="B2758" s="34"/>
      <c r="C2758" s="34"/>
      <c r="D2758" s="30"/>
      <c r="E2758" s="30"/>
      <c r="F2758" s="30"/>
      <c r="G2758" s="30"/>
      <c r="H2758" s="30"/>
      <c r="I2758" s="30"/>
      <c r="J2758" s="30"/>
      <c r="K2758" s="30"/>
      <c r="L2758" s="30"/>
      <c r="M2758" s="30"/>
      <c r="N2758" s="30"/>
      <c r="O2758" s="30"/>
      <c r="P2758" s="30"/>
      <c r="Q2758" s="30"/>
      <c r="R2758" s="30"/>
      <c r="S2758" s="30"/>
      <c r="T2758" s="30"/>
      <c r="U2758" s="30"/>
      <c r="V2758" s="30"/>
      <c r="W2758" s="30"/>
      <c r="X2758" s="32"/>
    </row>
    <row r="2759" spans="1:24" x14ac:dyDescent="0.2">
      <c r="A2759" s="34"/>
      <c r="B2759" s="34"/>
      <c r="C2759" s="34"/>
      <c r="D2759" s="30"/>
      <c r="E2759" s="30"/>
      <c r="F2759" s="30"/>
      <c r="G2759" s="30"/>
      <c r="H2759" s="30"/>
      <c r="I2759" s="30"/>
      <c r="J2759" s="30"/>
      <c r="K2759" s="30"/>
      <c r="L2759" s="30"/>
      <c r="M2759" s="30"/>
      <c r="N2759" s="30"/>
      <c r="O2759" s="30"/>
      <c r="P2759" s="30"/>
      <c r="Q2759" s="30"/>
      <c r="R2759" s="30"/>
      <c r="S2759" s="30"/>
      <c r="T2759" s="30"/>
      <c r="U2759" s="30"/>
      <c r="V2759" s="30"/>
      <c r="W2759" s="30"/>
      <c r="X2759" s="32"/>
    </row>
    <row r="2760" spans="1:24" x14ac:dyDescent="0.2">
      <c r="A2760" s="34"/>
      <c r="B2760" s="34"/>
      <c r="C2760" s="34"/>
      <c r="D2760" s="30"/>
      <c r="E2760" s="30"/>
      <c r="F2760" s="30"/>
      <c r="G2760" s="30"/>
      <c r="H2760" s="30"/>
      <c r="I2760" s="30"/>
      <c r="J2760" s="30"/>
      <c r="K2760" s="30"/>
      <c r="L2760" s="30"/>
      <c r="M2760" s="30"/>
      <c r="N2760" s="30"/>
      <c r="O2760" s="30"/>
      <c r="P2760" s="30"/>
      <c r="Q2760" s="30"/>
      <c r="R2760" s="30"/>
      <c r="S2760" s="30"/>
      <c r="T2760" s="30"/>
      <c r="U2760" s="30"/>
      <c r="V2760" s="30"/>
      <c r="W2760" s="30"/>
      <c r="X2760" s="32"/>
    </row>
    <row r="2761" spans="1:24" x14ac:dyDescent="0.2">
      <c r="A2761" s="34"/>
      <c r="B2761" s="34"/>
      <c r="C2761" s="34"/>
      <c r="D2761" s="30"/>
      <c r="E2761" s="30"/>
      <c r="F2761" s="30"/>
      <c r="G2761" s="30"/>
      <c r="H2761" s="30"/>
      <c r="I2761" s="30"/>
      <c r="J2761" s="30"/>
      <c r="K2761" s="30"/>
      <c r="L2761" s="30"/>
      <c r="M2761" s="30"/>
      <c r="N2761" s="30"/>
      <c r="O2761" s="30"/>
      <c r="P2761" s="30"/>
      <c r="Q2761" s="30"/>
      <c r="R2761" s="30"/>
      <c r="S2761" s="30"/>
      <c r="T2761" s="30"/>
      <c r="U2761" s="30"/>
      <c r="V2761" s="30"/>
      <c r="W2761" s="30"/>
      <c r="X2761" s="32"/>
    </row>
    <row r="2762" spans="1:24" x14ac:dyDescent="0.2">
      <c r="A2762" s="34"/>
      <c r="B2762" s="34"/>
      <c r="C2762" s="34"/>
      <c r="D2762" s="30"/>
      <c r="E2762" s="30"/>
      <c r="F2762" s="30"/>
      <c r="G2762" s="30"/>
      <c r="H2762" s="30"/>
      <c r="I2762" s="30"/>
      <c r="J2762" s="30"/>
      <c r="K2762" s="30"/>
      <c r="L2762" s="30"/>
      <c r="M2762" s="30"/>
      <c r="N2762" s="30"/>
      <c r="O2762" s="30"/>
      <c r="P2762" s="30"/>
      <c r="Q2762" s="30"/>
      <c r="R2762" s="30"/>
      <c r="S2762" s="30"/>
      <c r="T2762" s="30"/>
      <c r="U2762" s="30"/>
      <c r="V2762" s="30"/>
      <c r="W2762" s="30"/>
      <c r="X2762" s="32"/>
    </row>
    <row r="2763" spans="1:24" x14ac:dyDescent="0.2">
      <c r="A2763" s="34"/>
      <c r="B2763" s="34"/>
      <c r="C2763" s="34"/>
      <c r="D2763" s="30"/>
      <c r="E2763" s="30"/>
      <c r="F2763" s="30"/>
      <c r="G2763" s="30"/>
      <c r="H2763" s="30"/>
      <c r="I2763" s="30"/>
      <c r="J2763" s="30"/>
      <c r="K2763" s="30"/>
      <c r="L2763" s="30"/>
      <c r="M2763" s="30"/>
      <c r="N2763" s="30"/>
      <c r="O2763" s="30"/>
      <c r="P2763" s="30"/>
      <c r="Q2763" s="30"/>
      <c r="R2763" s="30"/>
      <c r="S2763" s="30"/>
      <c r="T2763" s="30"/>
      <c r="U2763" s="30"/>
      <c r="V2763" s="30"/>
      <c r="W2763" s="30"/>
      <c r="X2763" s="32"/>
    </row>
    <row r="2764" spans="1:24" x14ac:dyDescent="0.2">
      <c r="A2764" s="34"/>
      <c r="B2764" s="34"/>
      <c r="C2764" s="34"/>
      <c r="D2764" s="30"/>
      <c r="E2764" s="30"/>
      <c r="F2764" s="30"/>
      <c r="G2764" s="30"/>
      <c r="H2764" s="30"/>
      <c r="I2764" s="30"/>
      <c r="J2764" s="30"/>
      <c r="K2764" s="30"/>
      <c r="L2764" s="30"/>
      <c r="M2764" s="30"/>
      <c r="N2764" s="30"/>
      <c r="O2764" s="30"/>
      <c r="P2764" s="30"/>
      <c r="Q2764" s="30"/>
      <c r="R2764" s="30"/>
      <c r="S2764" s="30"/>
      <c r="T2764" s="30"/>
      <c r="U2764" s="30"/>
      <c r="V2764" s="30"/>
      <c r="W2764" s="30"/>
      <c r="X2764" s="32"/>
    </row>
    <row r="2765" spans="1:24" x14ac:dyDescent="0.2">
      <c r="A2765" s="34"/>
      <c r="B2765" s="34"/>
      <c r="C2765" s="34"/>
      <c r="D2765" s="30"/>
      <c r="E2765" s="30"/>
      <c r="F2765" s="30"/>
      <c r="G2765" s="30"/>
      <c r="H2765" s="30"/>
      <c r="I2765" s="30"/>
      <c r="J2765" s="30"/>
      <c r="K2765" s="30"/>
      <c r="L2765" s="30"/>
      <c r="M2765" s="30"/>
      <c r="N2765" s="30"/>
      <c r="O2765" s="30"/>
      <c r="P2765" s="30"/>
      <c r="Q2765" s="30"/>
      <c r="R2765" s="30"/>
      <c r="S2765" s="30"/>
      <c r="T2765" s="30"/>
      <c r="U2765" s="30"/>
      <c r="V2765" s="30"/>
      <c r="W2765" s="30"/>
      <c r="X2765" s="32"/>
    </row>
    <row r="2766" spans="1:24" x14ac:dyDescent="0.2">
      <c r="A2766" s="34"/>
      <c r="B2766" s="34"/>
      <c r="C2766" s="34"/>
      <c r="D2766" s="30"/>
      <c r="E2766" s="30"/>
      <c r="F2766" s="30"/>
      <c r="G2766" s="30"/>
      <c r="H2766" s="30"/>
      <c r="I2766" s="30"/>
      <c r="J2766" s="30"/>
      <c r="K2766" s="30"/>
      <c r="L2766" s="30"/>
      <c r="M2766" s="30"/>
      <c r="N2766" s="30"/>
      <c r="O2766" s="30"/>
      <c r="P2766" s="30"/>
      <c r="Q2766" s="30"/>
      <c r="R2766" s="30"/>
      <c r="S2766" s="30"/>
      <c r="T2766" s="30"/>
      <c r="U2766" s="30"/>
      <c r="V2766" s="30"/>
      <c r="W2766" s="30"/>
      <c r="X2766" s="32"/>
    </row>
    <row r="2767" spans="1:24" x14ac:dyDescent="0.2">
      <c r="A2767" s="34"/>
      <c r="B2767" s="34"/>
      <c r="C2767" s="34"/>
      <c r="D2767" s="30"/>
      <c r="E2767" s="30"/>
      <c r="F2767" s="30"/>
      <c r="G2767" s="30"/>
      <c r="H2767" s="30"/>
      <c r="I2767" s="30"/>
      <c r="J2767" s="30"/>
      <c r="K2767" s="30"/>
      <c r="L2767" s="30"/>
      <c r="M2767" s="30"/>
      <c r="N2767" s="30"/>
      <c r="O2767" s="30"/>
      <c r="P2767" s="30"/>
      <c r="Q2767" s="30"/>
      <c r="R2767" s="30"/>
      <c r="S2767" s="30"/>
      <c r="T2767" s="30"/>
      <c r="U2767" s="30"/>
      <c r="V2767" s="30"/>
      <c r="W2767" s="30"/>
      <c r="X2767" s="32"/>
    </row>
    <row r="2768" spans="1:24" x14ac:dyDescent="0.2">
      <c r="A2768" s="34"/>
      <c r="B2768" s="34"/>
      <c r="C2768" s="34"/>
      <c r="D2768" s="30"/>
      <c r="E2768" s="30"/>
      <c r="F2768" s="30"/>
      <c r="G2768" s="30"/>
      <c r="H2768" s="30"/>
      <c r="I2768" s="30"/>
      <c r="J2768" s="30"/>
      <c r="K2768" s="30"/>
      <c r="L2768" s="30"/>
      <c r="M2768" s="30"/>
      <c r="N2768" s="30"/>
      <c r="O2768" s="30"/>
      <c r="P2768" s="30"/>
      <c r="Q2768" s="30"/>
      <c r="R2768" s="30"/>
      <c r="S2768" s="30"/>
      <c r="T2768" s="30"/>
      <c r="U2768" s="30"/>
      <c r="V2768" s="30"/>
      <c r="W2768" s="30"/>
      <c r="X2768" s="32"/>
    </row>
    <row r="2769" spans="1:24" x14ac:dyDescent="0.2">
      <c r="A2769" s="34"/>
      <c r="B2769" s="34"/>
      <c r="C2769" s="34"/>
      <c r="D2769" s="30"/>
      <c r="E2769" s="30"/>
      <c r="F2769" s="30"/>
      <c r="G2769" s="30"/>
      <c r="H2769" s="30"/>
      <c r="I2769" s="30"/>
      <c r="J2769" s="30"/>
      <c r="K2769" s="30"/>
      <c r="L2769" s="30"/>
      <c r="M2769" s="30"/>
      <c r="N2769" s="30"/>
      <c r="O2769" s="30"/>
      <c r="P2769" s="30"/>
      <c r="Q2769" s="30"/>
      <c r="R2769" s="30"/>
      <c r="S2769" s="30"/>
      <c r="T2769" s="30"/>
      <c r="U2769" s="30"/>
      <c r="V2769" s="30"/>
      <c r="W2769" s="30"/>
      <c r="X2769" s="32"/>
    </row>
    <row r="2770" spans="1:24" x14ac:dyDescent="0.2">
      <c r="A2770" s="34"/>
      <c r="B2770" s="34"/>
      <c r="C2770" s="34"/>
      <c r="D2770" s="30"/>
      <c r="E2770" s="30"/>
      <c r="F2770" s="30"/>
      <c r="G2770" s="30"/>
      <c r="H2770" s="30"/>
      <c r="I2770" s="30"/>
      <c r="J2770" s="30"/>
      <c r="K2770" s="30"/>
      <c r="L2770" s="30"/>
      <c r="M2770" s="30"/>
      <c r="N2770" s="30"/>
      <c r="O2770" s="30"/>
      <c r="P2770" s="30"/>
      <c r="Q2770" s="30"/>
      <c r="R2770" s="30"/>
      <c r="S2770" s="30"/>
      <c r="T2770" s="30"/>
      <c r="U2770" s="30"/>
      <c r="V2770" s="30"/>
      <c r="W2770" s="30"/>
      <c r="X2770" s="32"/>
    </row>
    <row r="2771" spans="1:24" x14ac:dyDescent="0.2">
      <c r="A2771" s="34"/>
      <c r="B2771" s="34"/>
      <c r="C2771" s="34"/>
      <c r="D2771" s="30"/>
      <c r="E2771" s="30"/>
      <c r="F2771" s="30"/>
      <c r="G2771" s="30"/>
      <c r="H2771" s="30"/>
      <c r="I2771" s="30"/>
      <c r="J2771" s="30"/>
      <c r="K2771" s="30"/>
      <c r="L2771" s="30"/>
      <c r="M2771" s="30"/>
      <c r="N2771" s="30"/>
      <c r="O2771" s="30"/>
      <c r="P2771" s="30"/>
      <c r="Q2771" s="30"/>
      <c r="R2771" s="30"/>
      <c r="S2771" s="30"/>
      <c r="T2771" s="30"/>
      <c r="U2771" s="30"/>
      <c r="V2771" s="30"/>
      <c r="W2771" s="30"/>
      <c r="X2771" s="32"/>
    </row>
    <row r="2772" spans="1:24" x14ac:dyDescent="0.2">
      <c r="A2772" s="34"/>
      <c r="B2772" s="34"/>
      <c r="C2772" s="34"/>
      <c r="D2772" s="30"/>
      <c r="E2772" s="30"/>
      <c r="F2772" s="30"/>
      <c r="G2772" s="30"/>
      <c r="H2772" s="30"/>
      <c r="I2772" s="30"/>
      <c r="J2772" s="30"/>
      <c r="K2772" s="30"/>
      <c r="L2772" s="30"/>
      <c r="M2772" s="30"/>
      <c r="N2772" s="30"/>
      <c r="O2772" s="30"/>
      <c r="P2772" s="30"/>
      <c r="Q2772" s="30"/>
      <c r="R2772" s="30"/>
      <c r="S2772" s="30"/>
      <c r="T2772" s="30"/>
      <c r="U2772" s="30"/>
      <c r="V2772" s="30"/>
      <c r="W2772" s="30"/>
      <c r="X2772" s="32"/>
    </row>
    <row r="2773" spans="1:24" x14ac:dyDescent="0.2">
      <c r="A2773" s="34"/>
      <c r="B2773" s="34"/>
      <c r="C2773" s="34"/>
      <c r="D2773" s="30"/>
      <c r="E2773" s="30"/>
      <c r="F2773" s="30"/>
      <c r="G2773" s="30"/>
      <c r="H2773" s="30"/>
      <c r="I2773" s="30"/>
      <c r="J2773" s="30"/>
      <c r="K2773" s="30"/>
      <c r="L2773" s="30"/>
      <c r="M2773" s="30"/>
      <c r="N2773" s="30"/>
      <c r="O2773" s="30"/>
      <c r="P2773" s="30"/>
      <c r="Q2773" s="30"/>
      <c r="R2773" s="30"/>
      <c r="S2773" s="30"/>
      <c r="T2773" s="30"/>
      <c r="U2773" s="30"/>
      <c r="V2773" s="30"/>
      <c r="W2773" s="30"/>
      <c r="X2773" s="32"/>
    </row>
    <row r="2774" spans="1:24" x14ac:dyDescent="0.2">
      <c r="A2774" s="34"/>
      <c r="B2774" s="34"/>
      <c r="C2774" s="34"/>
      <c r="D2774" s="30"/>
      <c r="E2774" s="30"/>
      <c r="F2774" s="30"/>
      <c r="G2774" s="30"/>
      <c r="H2774" s="30"/>
      <c r="I2774" s="30"/>
      <c r="J2774" s="30"/>
      <c r="K2774" s="30"/>
      <c r="L2774" s="30"/>
      <c r="M2774" s="30"/>
      <c r="N2774" s="30"/>
      <c r="O2774" s="30"/>
      <c r="P2774" s="30"/>
      <c r="Q2774" s="30"/>
      <c r="R2774" s="30"/>
      <c r="S2774" s="30"/>
      <c r="T2774" s="30"/>
      <c r="U2774" s="30"/>
      <c r="V2774" s="30"/>
      <c r="W2774" s="30"/>
      <c r="X2774" s="32"/>
    </row>
    <row r="2775" spans="1:24" x14ac:dyDescent="0.2">
      <c r="A2775" s="34"/>
      <c r="B2775" s="34"/>
      <c r="C2775" s="34"/>
      <c r="D2775" s="30"/>
      <c r="E2775" s="30"/>
      <c r="F2775" s="30"/>
      <c r="G2775" s="30"/>
      <c r="H2775" s="30"/>
      <c r="I2775" s="30"/>
      <c r="J2775" s="30"/>
      <c r="K2775" s="30"/>
      <c r="L2775" s="30"/>
      <c r="M2775" s="30"/>
      <c r="N2775" s="30"/>
      <c r="O2775" s="30"/>
      <c r="P2775" s="30"/>
      <c r="Q2775" s="30"/>
      <c r="R2775" s="30"/>
      <c r="S2775" s="30"/>
      <c r="T2775" s="30"/>
      <c r="U2775" s="30"/>
      <c r="V2775" s="30"/>
      <c r="W2775" s="30"/>
      <c r="X2775" s="32"/>
    </row>
    <row r="2776" spans="1:24" x14ac:dyDescent="0.2">
      <c r="A2776" s="34"/>
      <c r="B2776" s="34"/>
      <c r="C2776" s="34"/>
      <c r="D2776" s="30"/>
      <c r="E2776" s="30"/>
      <c r="F2776" s="30"/>
      <c r="G2776" s="30"/>
      <c r="H2776" s="30"/>
      <c r="I2776" s="30"/>
      <c r="J2776" s="30"/>
      <c r="K2776" s="30"/>
      <c r="L2776" s="30"/>
      <c r="M2776" s="30"/>
      <c r="N2776" s="30"/>
      <c r="O2776" s="30"/>
      <c r="P2776" s="30"/>
      <c r="Q2776" s="30"/>
      <c r="R2776" s="30"/>
      <c r="S2776" s="30"/>
      <c r="T2776" s="30"/>
      <c r="U2776" s="30"/>
      <c r="V2776" s="30"/>
      <c r="W2776" s="30"/>
      <c r="X2776" s="32"/>
    </row>
    <row r="2777" spans="1:24" x14ac:dyDescent="0.2">
      <c r="A2777" s="34"/>
      <c r="B2777" s="34"/>
      <c r="C2777" s="34"/>
      <c r="D2777" s="30"/>
      <c r="E2777" s="30"/>
      <c r="F2777" s="30"/>
      <c r="G2777" s="30"/>
      <c r="H2777" s="30"/>
      <c r="I2777" s="30"/>
      <c r="J2777" s="30"/>
      <c r="K2777" s="30"/>
      <c r="L2777" s="30"/>
      <c r="M2777" s="30"/>
      <c r="N2777" s="30"/>
      <c r="O2777" s="30"/>
      <c r="P2777" s="30"/>
      <c r="Q2777" s="30"/>
      <c r="R2777" s="30"/>
      <c r="S2777" s="30"/>
      <c r="T2777" s="30"/>
      <c r="U2777" s="30"/>
      <c r="V2777" s="30"/>
      <c r="W2777" s="30"/>
      <c r="X2777" s="32"/>
    </row>
    <row r="2778" spans="1:24" x14ac:dyDescent="0.2">
      <c r="A2778" s="34"/>
      <c r="B2778" s="34"/>
      <c r="C2778" s="34"/>
      <c r="D2778" s="30"/>
      <c r="E2778" s="30"/>
      <c r="F2778" s="30"/>
      <c r="G2778" s="30"/>
      <c r="H2778" s="30"/>
      <c r="I2778" s="30"/>
      <c r="J2778" s="30"/>
      <c r="K2778" s="30"/>
      <c r="L2778" s="30"/>
      <c r="M2778" s="30"/>
      <c r="N2778" s="30"/>
      <c r="O2778" s="30"/>
      <c r="P2778" s="30"/>
      <c r="Q2778" s="30"/>
      <c r="R2778" s="30"/>
      <c r="S2778" s="30"/>
      <c r="T2778" s="30"/>
      <c r="U2778" s="30"/>
      <c r="V2778" s="30"/>
      <c r="W2778" s="30"/>
      <c r="X2778" s="32"/>
    </row>
    <row r="2779" spans="1:24" x14ac:dyDescent="0.2">
      <c r="A2779" s="34"/>
      <c r="B2779" s="34"/>
      <c r="C2779" s="34"/>
      <c r="D2779" s="30"/>
      <c r="E2779" s="30"/>
      <c r="F2779" s="30"/>
      <c r="G2779" s="30"/>
      <c r="H2779" s="30"/>
      <c r="I2779" s="30"/>
      <c r="J2779" s="30"/>
      <c r="K2779" s="30"/>
      <c r="L2779" s="30"/>
      <c r="M2779" s="30"/>
      <c r="N2779" s="30"/>
      <c r="O2779" s="30"/>
      <c r="P2779" s="30"/>
      <c r="Q2779" s="30"/>
      <c r="R2779" s="30"/>
      <c r="S2779" s="30"/>
      <c r="T2779" s="30"/>
      <c r="U2779" s="30"/>
      <c r="V2779" s="30"/>
      <c r="W2779" s="30"/>
      <c r="X2779" s="32"/>
    </row>
    <row r="2780" spans="1:24" x14ac:dyDescent="0.2">
      <c r="A2780" s="34"/>
      <c r="B2780" s="34"/>
      <c r="C2780" s="34"/>
      <c r="D2780" s="30"/>
      <c r="E2780" s="30"/>
      <c r="F2780" s="30"/>
      <c r="G2780" s="30"/>
      <c r="H2780" s="30"/>
      <c r="I2780" s="30"/>
      <c r="J2780" s="30"/>
      <c r="K2780" s="30"/>
      <c r="L2780" s="30"/>
      <c r="M2780" s="30"/>
      <c r="N2780" s="30"/>
      <c r="O2780" s="30"/>
      <c r="P2780" s="30"/>
      <c r="Q2780" s="30"/>
      <c r="R2780" s="30"/>
      <c r="S2780" s="30"/>
      <c r="T2780" s="30"/>
      <c r="U2780" s="30"/>
      <c r="V2780" s="30"/>
      <c r="W2780" s="30"/>
      <c r="X2780" s="32"/>
    </row>
    <row r="2781" spans="1:24" x14ac:dyDescent="0.2">
      <c r="A2781" s="34"/>
      <c r="B2781" s="34"/>
      <c r="C2781" s="34"/>
      <c r="D2781" s="30"/>
      <c r="E2781" s="30"/>
      <c r="F2781" s="30"/>
      <c r="G2781" s="30"/>
      <c r="H2781" s="30"/>
      <c r="I2781" s="30"/>
      <c r="J2781" s="30"/>
      <c r="K2781" s="30"/>
      <c r="L2781" s="30"/>
      <c r="M2781" s="30"/>
      <c r="N2781" s="30"/>
      <c r="O2781" s="30"/>
      <c r="P2781" s="30"/>
      <c r="Q2781" s="30"/>
      <c r="R2781" s="30"/>
      <c r="S2781" s="30"/>
      <c r="T2781" s="30"/>
      <c r="U2781" s="30"/>
      <c r="V2781" s="30"/>
      <c r="W2781" s="30"/>
      <c r="X2781" s="32"/>
    </row>
    <row r="2782" spans="1:24" x14ac:dyDescent="0.2">
      <c r="A2782" s="34"/>
      <c r="B2782" s="34"/>
      <c r="C2782" s="34"/>
      <c r="D2782" s="30"/>
      <c r="E2782" s="30"/>
      <c r="F2782" s="30"/>
      <c r="G2782" s="30"/>
      <c r="H2782" s="30"/>
      <c r="I2782" s="30"/>
      <c r="J2782" s="30"/>
      <c r="K2782" s="30"/>
      <c r="L2782" s="30"/>
      <c r="M2782" s="30"/>
      <c r="N2782" s="30"/>
      <c r="O2782" s="30"/>
      <c r="P2782" s="30"/>
      <c r="Q2782" s="30"/>
      <c r="R2782" s="30"/>
      <c r="S2782" s="30"/>
      <c r="T2782" s="30"/>
      <c r="U2782" s="30"/>
      <c r="V2782" s="30"/>
      <c r="W2782" s="30"/>
      <c r="X2782" s="32"/>
    </row>
    <row r="2783" spans="1:24" x14ac:dyDescent="0.2">
      <c r="A2783" s="34"/>
      <c r="B2783" s="34"/>
      <c r="C2783" s="34"/>
      <c r="D2783" s="30"/>
      <c r="E2783" s="30"/>
      <c r="F2783" s="30"/>
      <c r="G2783" s="30"/>
      <c r="H2783" s="30"/>
      <c r="I2783" s="30"/>
      <c r="J2783" s="30"/>
      <c r="K2783" s="30"/>
      <c r="L2783" s="30"/>
      <c r="M2783" s="30"/>
      <c r="N2783" s="30"/>
      <c r="O2783" s="30"/>
      <c r="P2783" s="30"/>
      <c r="Q2783" s="30"/>
      <c r="R2783" s="30"/>
      <c r="S2783" s="30"/>
      <c r="T2783" s="30"/>
      <c r="U2783" s="30"/>
      <c r="V2783" s="30"/>
      <c r="W2783" s="30"/>
      <c r="X2783" s="32"/>
    </row>
    <row r="2784" spans="1:24" x14ac:dyDescent="0.2">
      <c r="A2784" s="34"/>
      <c r="B2784" s="34"/>
      <c r="C2784" s="34"/>
      <c r="D2784" s="30"/>
      <c r="E2784" s="30"/>
      <c r="F2784" s="30"/>
      <c r="G2784" s="30"/>
      <c r="H2784" s="30"/>
      <c r="I2784" s="30"/>
      <c r="J2784" s="30"/>
      <c r="K2784" s="30"/>
      <c r="L2784" s="30"/>
      <c r="M2784" s="30"/>
      <c r="N2784" s="30"/>
      <c r="O2784" s="30"/>
      <c r="P2784" s="30"/>
      <c r="Q2784" s="30"/>
      <c r="R2784" s="30"/>
      <c r="S2784" s="30"/>
      <c r="T2784" s="30"/>
      <c r="U2784" s="30"/>
      <c r="V2784" s="30"/>
      <c r="W2784" s="30"/>
      <c r="X2784" s="32"/>
    </row>
    <row r="2785" spans="1:24" x14ac:dyDescent="0.2">
      <c r="A2785" s="34"/>
      <c r="B2785" s="34"/>
      <c r="C2785" s="34"/>
      <c r="D2785" s="30"/>
      <c r="E2785" s="30"/>
      <c r="F2785" s="30"/>
      <c r="G2785" s="30"/>
      <c r="H2785" s="30"/>
      <c r="I2785" s="30"/>
      <c r="J2785" s="30"/>
      <c r="K2785" s="30"/>
      <c r="L2785" s="30"/>
      <c r="M2785" s="30"/>
      <c r="N2785" s="30"/>
      <c r="O2785" s="30"/>
      <c r="P2785" s="30"/>
      <c r="Q2785" s="30"/>
      <c r="R2785" s="30"/>
      <c r="S2785" s="30"/>
      <c r="T2785" s="30"/>
      <c r="U2785" s="30"/>
      <c r="V2785" s="30"/>
      <c r="W2785" s="30"/>
      <c r="X2785" s="32"/>
    </row>
    <row r="2786" spans="1:24" x14ac:dyDescent="0.2">
      <c r="A2786" s="34"/>
      <c r="B2786" s="34"/>
      <c r="C2786" s="34"/>
      <c r="D2786" s="30"/>
      <c r="E2786" s="30"/>
      <c r="F2786" s="30"/>
      <c r="G2786" s="30"/>
      <c r="H2786" s="30"/>
      <c r="I2786" s="30"/>
      <c r="J2786" s="30"/>
      <c r="K2786" s="30"/>
      <c r="L2786" s="30"/>
      <c r="M2786" s="30"/>
      <c r="N2786" s="30"/>
      <c r="O2786" s="30"/>
      <c r="P2786" s="30"/>
      <c r="Q2786" s="30"/>
      <c r="R2786" s="30"/>
      <c r="S2786" s="30"/>
      <c r="T2786" s="30"/>
      <c r="U2786" s="30"/>
      <c r="V2786" s="30"/>
      <c r="W2786" s="30"/>
      <c r="X2786" s="32"/>
    </row>
    <row r="2787" spans="1:24" x14ac:dyDescent="0.2">
      <c r="A2787" s="34"/>
      <c r="B2787" s="34"/>
      <c r="C2787" s="34"/>
      <c r="D2787" s="30"/>
      <c r="E2787" s="30"/>
      <c r="F2787" s="30"/>
      <c r="G2787" s="30"/>
      <c r="H2787" s="30"/>
      <c r="I2787" s="30"/>
      <c r="J2787" s="30"/>
      <c r="K2787" s="30"/>
      <c r="L2787" s="30"/>
      <c r="M2787" s="30"/>
      <c r="N2787" s="30"/>
      <c r="O2787" s="30"/>
      <c r="P2787" s="30"/>
      <c r="Q2787" s="30"/>
      <c r="R2787" s="30"/>
      <c r="S2787" s="30"/>
      <c r="T2787" s="30"/>
      <c r="U2787" s="30"/>
      <c r="V2787" s="30"/>
      <c r="W2787" s="30"/>
      <c r="X2787" s="32"/>
    </row>
    <row r="2788" spans="1:24" x14ac:dyDescent="0.2">
      <c r="A2788" s="34"/>
      <c r="B2788" s="34"/>
      <c r="C2788" s="34"/>
      <c r="D2788" s="30"/>
      <c r="E2788" s="30"/>
      <c r="F2788" s="30"/>
      <c r="G2788" s="30"/>
      <c r="H2788" s="30"/>
      <c r="I2788" s="30"/>
      <c r="J2788" s="30"/>
      <c r="K2788" s="30"/>
      <c r="L2788" s="30"/>
      <c r="M2788" s="30"/>
      <c r="N2788" s="30"/>
      <c r="O2788" s="30"/>
      <c r="P2788" s="30"/>
      <c r="Q2788" s="30"/>
      <c r="R2788" s="30"/>
      <c r="S2788" s="30"/>
      <c r="T2788" s="30"/>
      <c r="U2788" s="30"/>
      <c r="V2788" s="30"/>
      <c r="W2788" s="30"/>
      <c r="X2788" s="32"/>
    </row>
    <row r="2789" spans="1:24" x14ac:dyDescent="0.2">
      <c r="A2789" s="34"/>
      <c r="B2789" s="34"/>
      <c r="C2789" s="34"/>
      <c r="D2789" s="30"/>
      <c r="E2789" s="30"/>
      <c r="F2789" s="30"/>
      <c r="G2789" s="30"/>
      <c r="H2789" s="30"/>
      <c r="I2789" s="30"/>
      <c r="J2789" s="30"/>
      <c r="K2789" s="30"/>
      <c r="L2789" s="30"/>
      <c r="M2789" s="30"/>
      <c r="N2789" s="30"/>
      <c r="O2789" s="30"/>
      <c r="P2789" s="30"/>
      <c r="Q2789" s="30"/>
      <c r="R2789" s="30"/>
      <c r="S2789" s="30"/>
      <c r="T2789" s="30"/>
      <c r="U2789" s="30"/>
      <c r="V2789" s="30"/>
      <c r="W2789" s="30"/>
      <c r="X2789" s="32"/>
    </row>
    <row r="2790" spans="1:24" x14ac:dyDescent="0.2">
      <c r="A2790" s="34"/>
      <c r="B2790" s="34"/>
      <c r="C2790" s="34"/>
      <c r="D2790" s="30"/>
      <c r="E2790" s="30"/>
      <c r="F2790" s="30"/>
      <c r="G2790" s="30"/>
      <c r="H2790" s="30"/>
      <c r="I2790" s="30"/>
      <c r="J2790" s="30"/>
      <c r="K2790" s="30"/>
      <c r="L2790" s="30"/>
      <c r="M2790" s="30"/>
      <c r="N2790" s="30"/>
      <c r="O2790" s="30"/>
      <c r="P2790" s="30"/>
      <c r="Q2790" s="30"/>
      <c r="R2790" s="30"/>
      <c r="S2790" s="30"/>
      <c r="T2790" s="30"/>
      <c r="U2790" s="30"/>
      <c r="V2790" s="30"/>
      <c r="W2790" s="30"/>
      <c r="X2790" s="32"/>
    </row>
    <row r="2791" spans="1:24" x14ac:dyDescent="0.2">
      <c r="A2791" s="34"/>
      <c r="B2791" s="34"/>
      <c r="C2791" s="34"/>
      <c r="D2791" s="30"/>
      <c r="E2791" s="30"/>
      <c r="F2791" s="30"/>
      <c r="G2791" s="30"/>
      <c r="H2791" s="30"/>
      <c r="I2791" s="30"/>
      <c r="J2791" s="30"/>
      <c r="K2791" s="30"/>
      <c r="L2791" s="30"/>
      <c r="M2791" s="30"/>
      <c r="N2791" s="30"/>
      <c r="O2791" s="30"/>
      <c r="P2791" s="30"/>
      <c r="Q2791" s="30"/>
      <c r="R2791" s="30"/>
      <c r="S2791" s="30"/>
      <c r="T2791" s="30"/>
      <c r="U2791" s="30"/>
      <c r="V2791" s="30"/>
      <c r="W2791" s="30"/>
      <c r="X2791" s="32"/>
    </row>
    <row r="2792" spans="1:24" x14ac:dyDescent="0.2">
      <c r="A2792" s="34"/>
      <c r="B2792" s="34"/>
      <c r="C2792" s="34"/>
      <c r="D2792" s="30"/>
      <c r="E2792" s="30"/>
      <c r="F2792" s="30"/>
      <c r="G2792" s="30"/>
      <c r="H2792" s="30"/>
      <c r="I2792" s="30"/>
      <c r="J2792" s="30"/>
      <c r="K2792" s="30"/>
      <c r="L2792" s="30"/>
      <c r="M2792" s="30"/>
      <c r="N2792" s="30"/>
      <c r="O2792" s="30"/>
      <c r="P2792" s="30"/>
      <c r="Q2792" s="30"/>
      <c r="R2792" s="30"/>
      <c r="S2792" s="30"/>
      <c r="T2792" s="30"/>
      <c r="U2792" s="30"/>
      <c r="V2792" s="30"/>
      <c r="W2792" s="30"/>
      <c r="X2792" s="32"/>
    </row>
    <row r="2793" spans="1:24" x14ac:dyDescent="0.2">
      <c r="A2793" s="34"/>
      <c r="B2793" s="34"/>
      <c r="C2793" s="34"/>
      <c r="D2793" s="30"/>
      <c r="E2793" s="30"/>
      <c r="F2793" s="30"/>
      <c r="G2793" s="30"/>
      <c r="H2793" s="30"/>
      <c r="I2793" s="30"/>
      <c r="J2793" s="30"/>
      <c r="K2793" s="30"/>
      <c r="L2793" s="30"/>
      <c r="M2793" s="30"/>
      <c r="N2793" s="30"/>
      <c r="O2793" s="30"/>
      <c r="P2793" s="30"/>
      <c r="Q2793" s="30"/>
      <c r="R2793" s="30"/>
      <c r="S2793" s="30"/>
      <c r="T2793" s="30"/>
      <c r="U2793" s="30"/>
      <c r="V2793" s="30"/>
      <c r="W2793" s="30"/>
      <c r="X2793" s="32"/>
    </row>
    <row r="2794" spans="1:24" x14ac:dyDescent="0.2">
      <c r="A2794" s="34"/>
      <c r="B2794" s="34"/>
      <c r="C2794" s="34"/>
      <c r="D2794" s="30"/>
      <c r="E2794" s="30"/>
      <c r="F2794" s="30"/>
      <c r="G2794" s="30"/>
      <c r="H2794" s="30"/>
      <c r="I2794" s="30"/>
      <c r="J2794" s="30"/>
      <c r="K2794" s="30"/>
      <c r="L2794" s="30"/>
      <c r="M2794" s="30"/>
      <c r="N2794" s="30"/>
      <c r="O2794" s="30"/>
      <c r="P2794" s="30"/>
      <c r="Q2794" s="30"/>
      <c r="R2794" s="30"/>
      <c r="S2794" s="30"/>
      <c r="T2794" s="30"/>
      <c r="U2794" s="30"/>
      <c r="V2794" s="30"/>
      <c r="W2794" s="30"/>
      <c r="X2794" s="32"/>
    </row>
    <row r="2795" spans="1:24" x14ac:dyDescent="0.2">
      <c r="A2795" s="34"/>
      <c r="B2795" s="34"/>
      <c r="C2795" s="34"/>
      <c r="D2795" s="30"/>
      <c r="E2795" s="30"/>
      <c r="F2795" s="30"/>
      <c r="G2795" s="30"/>
      <c r="H2795" s="30"/>
      <c r="I2795" s="30"/>
      <c r="J2795" s="30"/>
      <c r="K2795" s="30"/>
      <c r="L2795" s="30"/>
      <c r="M2795" s="30"/>
      <c r="N2795" s="30"/>
      <c r="O2795" s="30"/>
      <c r="P2795" s="30"/>
      <c r="Q2795" s="30"/>
      <c r="R2795" s="30"/>
      <c r="S2795" s="30"/>
      <c r="T2795" s="30"/>
      <c r="U2795" s="30"/>
      <c r="V2795" s="30"/>
      <c r="W2795" s="30"/>
      <c r="X2795" s="32"/>
    </row>
    <row r="2796" spans="1:24" x14ac:dyDescent="0.2">
      <c r="A2796" s="34"/>
      <c r="B2796" s="34"/>
      <c r="C2796" s="34"/>
      <c r="D2796" s="30"/>
      <c r="E2796" s="30"/>
      <c r="F2796" s="30"/>
      <c r="G2796" s="30"/>
      <c r="H2796" s="30"/>
      <c r="I2796" s="30"/>
      <c r="J2796" s="30"/>
      <c r="K2796" s="30"/>
      <c r="L2796" s="30"/>
      <c r="M2796" s="30"/>
      <c r="N2796" s="30"/>
      <c r="O2796" s="30"/>
      <c r="P2796" s="30"/>
      <c r="Q2796" s="30"/>
      <c r="R2796" s="30"/>
      <c r="S2796" s="30"/>
      <c r="T2796" s="30"/>
      <c r="U2796" s="30"/>
      <c r="V2796" s="30"/>
      <c r="W2796" s="30"/>
      <c r="X2796" s="32"/>
    </row>
    <row r="2797" spans="1:24" x14ac:dyDescent="0.2">
      <c r="A2797" s="34"/>
      <c r="B2797" s="34"/>
      <c r="C2797" s="34"/>
      <c r="D2797" s="30"/>
      <c r="E2797" s="30"/>
      <c r="F2797" s="30"/>
      <c r="G2797" s="30"/>
      <c r="H2797" s="30"/>
      <c r="I2797" s="30"/>
      <c r="J2797" s="30"/>
      <c r="K2797" s="30"/>
      <c r="L2797" s="30"/>
      <c r="M2797" s="30"/>
      <c r="N2797" s="30"/>
      <c r="O2797" s="30"/>
      <c r="P2797" s="30"/>
      <c r="Q2797" s="30"/>
      <c r="R2797" s="30"/>
      <c r="S2797" s="30"/>
      <c r="T2797" s="30"/>
      <c r="U2797" s="30"/>
      <c r="V2797" s="30"/>
      <c r="W2797" s="30"/>
      <c r="X2797" s="32"/>
    </row>
    <row r="2798" spans="1:24" x14ac:dyDescent="0.2">
      <c r="A2798" s="34"/>
      <c r="B2798" s="34"/>
      <c r="C2798" s="34"/>
      <c r="D2798" s="30"/>
      <c r="E2798" s="30"/>
      <c r="F2798" s="30"/>
      <c r="G2798" s="30"/>
      <c r="H2798" s="30"/>
      <c r="I2798" s="30"/>
      <c r="J2798" s="30"/>
      <c r="K2798" s="30"/>
      <c r="L2798" s="30"/>
      <c r="M2798" s="30"/>
      <c r="N2798" s="30"/>
      <c r="O2798" s="30"/>
      <c r="P2798" s="30"/>
      <c r="Q2798" s="30"/>
      <c r="R2798" s="30"/>
      <c r="S2798" s="30"/>
      <c r="T2798" s="30"/>
      <c r="U2798" s="30"/>
      <c r="V2798" s="30"/>
      <c r="W2798" s="30"/>
      <c r="X2798" s="32"/>
    </row>
    <row r="2799" spans="1:24" x14ac:dyDescent="0.2">
      <c r="A2799" s="34"/>
      <c r="B2799" s="34"/>
      <c r="C2799" s="34"/>
      <c r="D2799" s="30"/>
      <c r="E2799" s="30"/>
      <c r="F2799" s="30"/>
      <c r="G2799" s="30"/>
      <c r="H2799" s="30"/>
      <c r="I2799" s="30"/>
      <c r="J2799" s="30"/>
      <c r="K2799" s="30"/>
      <c r="L2799" s="30"/>
      <c r="M2799" s="30"/>
      <c r="N2799" s="30"/>
      <c r="O2799" s="30"/>
      <c r="P2799" s="30"/>
      <c r="Q2799" s="30"/>
      <c r="R2799" s="30"/>
      <c r="S2799" s="30"/>
      <c r="T2799" s="30"/>
      <c r="U2799" s="30"/>
      <c r="V2799" s="30"/>
      <c r="W2799" s="30"/>
      <c r="X2799" s="32"/>
    </row>
    <row r="2800" spans="1:24" x14ac:dyDescent="0.2">
      <c r="A2800" s="34"/>
      <c r="B2800" s="34"/>
      <c r="C2800" s="34"/>
      <c r="D2800" s="30"/>
      <c r="E2800" s="30"/>
      <c r="F2800" s="30"/>
      <c r="G2800" s="30"/>
      <c r="H2800" s="30"/>
      <c r="I2800" s="30"/>
      <c r="J2800" s="30"/>
      <c r="K2800" s="30"/>
      <c r="L2800" s="30"/>
      <c r="M2800" s="30"/>
      <c r="N2800" s="30"/>
      <c r="O2800" s="30"/>
      <c r="P2800" s="30"/>
      <c r="Q2800" s="30"/>
      <c r="R2800" s="30"/>
      <c r="S2800" s="30"/>
      <c r="T2800" s="30"/>
      <c r="U2800" s="30"/>
      <c r="V2800" s="30"/>
      <c r="W2800" s="30"/>
      <c r="X2800" s="32"/>
    </row>
    <row r="2801" spans="1:24" x14ac:dyDescent="0.2">
      <c r="A2801" s="34"/>
      <c r="B2801" s="34"/>
      <c r="C2801" s="34"/>
      <c r="D2801" s="30"/>
      <c r="E2801" s="30"/>
      <c r="F2801" s="30"/>
      <c r="G2801" s="30"/>
      <c r="H2801" s="30"/>
      <c r="I2801" s="30"/>
      <c r="J2801" s="30"/>
      <c r="K2801" s="30"/>
      <c r="L2801" s="30"/>
      <c r="M2801" s="30"/>
      <c r="N2801" s="30"/>
      <c r="O2801" s="30"/>
      <c r="P2801" s="30"/>
      <c r="Q2801" s="30"/>
      <c r="R2801" s="30"/>
      <c r="S2801" s="30"/>
      <c r="T2801" s="30"/>
      <c r="U2801" s="30"/>
      <c r="V2801" s="30"/>
      <c r="W2801" s="30"/>
      <c r="X2801" s="32"/>
    </row>
    <row r="2802" spans="1:24" x14ac:dyDescent="0.2">
      <c r="A2802" s="34"/>
      <c r="B2802" s="34"/>
      <c r="C2802" s="34"/>
      <c r="D2802" s="30"/>
      <c r="E2802" s="30"/>
      <c r="F2802" s="30"/>
      <c r="G2802" s="30"/>
      <c r="H2802" s="30"/>
      <c r="I2802" s="30"/>
      <c r="J2802" s="30"/>
      <c r="K2802" s="30"/>
      <c r="L2802" s="30"/>
      <c r="M2802" s="30"/>
      <c r="N2802" s="30"/>
      <c r="O2802" s="30"/>
      <c r="P2802" s="30"/>
      <c r="Q2802" s="30"/>
      <c r="R2802" s="30"/>
      <c r="S2802" s="30"/>
      <c r="T2802" s="30"/>
      <c r="U2802" s="30"/>
      <c r="V2802" s="30"/>
      <c r="W2802" s="30"/>
      <c r="X2802" s="32"/>
    </row>
    <row r="2803" spans="1:24" x14ac:dyDescent="0.2">
      <c r="A2803" s="34"/>
      <c r="B2803" s="34"/>
      <c r="C2803" s="34"/>
      <c r="D2803" s="30"/>
      <c r="E2803" s="30"/>
      <c r="F2803" s="30"/>
      <c r="G2803" s="30"/>
      <c r="H2803" s="30"/>
      <c r="I2803" s="30"/>
      <c r="J2803" s="30"/>
      <c r="K2803" s="30"/>
      <c r="L2803" s="30"/>
      <c r="M2803" s="30"/>
      <c r="N2803" s="30"/>
      <c r="O2803" s="30"/>
      <c r="P2803" s="30"/>
      <c r="Q2803" s="30"/>
      <c r="R2803" s="30"/>
      <c r="S2803" s="30"/>
      <c r="T2803" s="30"/>
      <c r="U2803" s="30"/>
      <c r="V2803" s="30"/>
      <c r="W2803" s="30"/>
      <c r="X2803" s="32"/>
    </row>
    <row r="2804" spans="1:24" x14ac:dyDescent="0.2">
      <c r="A2804" s="34"/>
      <c r="B2804" s="34"/>
      <c r="C2804" s="34"/>
      <c r="D2804" s="30"/>
      <c r="E2804" s="30"/>
      <c r="F2804" s="30"/>
      <c r="G2804" s="30"/>
      <c r="H2804" s="30"/>
      <c r="I2804" s="30"/>
      <c r="J2804" s="30"/>
      <c r="K2804" s="30"/>
      <c r="L2804" s="30"/>
      <c r="M2804" s="30"/>
      <c r="N2804" s="30"/>
      <c r="O2804" s="30"/>
      <c r="P2804" s="30"/>
      <c r="Q2804" s="30"/>
      <c r="R2804" s="30"/>
      <c r="S2804" s="30"/>
      <c r="T2804" s="30"/>
      <c r="U2804" s="30"/>
      <c r="V2804" s="30"/>
      <c r="W2804" s="30"/>
      <c r="X2804" s="32"/>
    </row>
    <row r="2805" spans="1:24" x14ac:dyDescent="0.2">
      <c r="A2805" s="34"/>
      <c r="B2805" s="34"/>
      <c r="C2805" s="34"/>
      <c r="D2805" s="30"/>
      <c r="E2805" s="30"/>
      <c r="F2805" s="30"/>
      <c r="G2805" s="30"/>
      <c r="H2805" s="30"/>
      <c r="I2805" s="30"/>
      <c r="J2805" s="30"/>
      <c r="K2805" s="30"/>
      <c r="L2805" s="30"/>
      <c r="M2805" s="30"/>
      <c r="N2805" s="30"/>
      <c r="O2805" s="30"/>
      <c r="P2805" s="30"/>
      <c r="Q2805" s="30"/>
      <c r="R2805" s="30"/>
      <c r="S2805" s="30"/>
      <c r="T2805" s="30"/>
      <c r="U2805" s="30"/>
      <c r="V2805" s="30"/>
      <c r="W2805" s="30"/>
      <c r="X2805" s="32"/>
    </row>
    <row r="2806" spans="1:24" x14ac:dyDescent="0.2">
      <c r="A2806" s="34"/>
      <c r="B2806" s="34"/>
      <c r="C2806" s="34"/>
      <c r="D2806" s="30"/>
      <c r="E2806" s="30"/>
      <c r="F2806" s="30"/>
      <c r="G2806" s="30"/>
      <c r="H2806" s="30"/>
      <c r="I2806" s="30"/>
      <c r="J2806" s="30"/>
      <c r="K2806" s="30"/>
      <c r="L2806" s="30"/>
      <c r="M2806" s="30"/>
      <c r="N2806" s="30"/>
      <c r="O2806" s="30"/>
      <c r="P2806" s="30"/>
      <c r="Q2806" s="30"/>
      <c r="R2806" s="30"/>
      <c r="S2806" s="30"/>
      <c r="T2806" s="30"/>
      <c r="U2806" s="30"/>
      <c r="V2806" s="30"/>
      <c r="W2806" s="30"/>
      <c r="X2806" s="32"/>
    </row>
    <row r="2807" spans="1:24" x14ac:dyDescent="0.2">
      <c r="A2807" s="34"/>
      <c r="B2807" s="34"/>
      <c r="C2807" s="34"/>
      <c r="D2807" s="30"/>
      <c r="E2807" s="30"/>
      <c r="F2807" s="30"/>
      <c r="G2807" s="30"/>
      <c r="H2807" s="30"/>
      <c r="I2807" s="30"/>
      <c r="J2807" s="30"/>
      <c r="K2807" s="30"/>
      <c r="L2807" s="30"/>
      <c r="M2807" s="30"/>
      <c r="N2807" s="30"/>
      <c r="O2807" s="30"/>
      <c r="P2807" s="30"/>
      <c r="Q2807" s="30"/>
      <c r="R2807" s="30"/>
      <c r="S2807" s="30"/>
      <c r="T2807" s="30"/>
      <c r="U2807" s="30"/>
      <c r="V2807" s="30"/>
      <c r="W2807" s="30"/>
      <c r="X2807" s="32"/>
    </row>
    <row r="2808" spans="1:24" x14ac:dyDescent="0.2">
      <c r="A2808" s="34"/>
      <c r="B2808" s="34"/>
      <c r="C2808" s="34"/>
      <c r="D2808" s="30"/>
      <c r="E2808" s="30"/>
      <c r="F2808" s="30"/>
      <c r="G2808" s="30"/>
      <c r="H2808" s="30"/>
      <c r="I2808" s="30"/>
      <c r="J2808" s="30"/>
      <c r="K2808" s="30"/>
      <c r="L2808" s="30"/>
      <c r="M2808" s="30"/>
      <c r="N2808" s="30"/>
      <c r="O2808" s="30"/>
      <c r="P2808" s="30"/>
      <c r="Q2808" s="30"/>
      <c r="R2808" s="30"/>
      <c r="S2808" s="30"/>
      <c r="T2808" s="30"/>
      <c r="U2808" s="30"/>
      <c r="V2808" s="30"/>
      <c r="W2808" s="30"/>
      <c r="X2808" s="32"/>
    </row>
    <row r="2809" spans="1:24" x14ac:dyDescent="0.2">
      <c r="A2809" s="34"/>
      <c r="B2809" s="34"/>
      <c r="C2809" s="34"/>
      <c r="D2809" s="30"/>
      <c r="E2809" s="30"/>
      <c r="F2809" s="30"/>
      <c r="G2809" s="30"/>
      <c r="H2809" s="30"/>
      <c r="I2809" s="30"/>
      <c r="J2809" s="30"/>
      <c r="K2809" s="30"/>
      <c r="L2809" s="30"/>
      <c r="M2809" s="30"/>
      <c r="N2809" s="30"/>
      <c r="O2809" s="30"/>
      <c r="P2809" s="30"/>
      <c r="Q2809" s="30"/>
      <c r="R2809" s="30"/>
      <c r="S2809" s="30"/>
      <c r="T2809" s="30"/>
      <c r="U2809" s="30"/>
      <c r="V2809" s="30"/>
      <c r="W2809" s="30"/>
      <c r="X2809" s="32"/>
    </row>
    <row r="2810" spans="1:24" x14ac:dyDescent="0.2">
      <c r="A2810" s="34"/>
      <c r="B2810" s="34"/>
      <c r="C2810" s="34"/>
      <c r="D2810" s="30"/>
      <c r="E2810" s="30"/>
      <c r="F2810" s="30"/>
      <c r="G2810" s="30"/>
      <c r="H2810" s="30"/>
      <c r="I2810" s="30"/>
      <c r="J2810" s="30"/>
      <c r="K2810" s="30"/>
      <c r="L2810" s="30"/>
      <c r="M2810" s="30"/>
      <c r="N2810" s="30"/>
      <c r="O2810" s="30"/>
      <c r="P2810" s="30"/>
      <c r="Q2810" s="30"/>
      <c r="R2810" s="30"/>
      <c r="S2810" s="30"/>
      <c r="T2810" s="30"/>
      <c r="U2810" s="30"/>
      <c r="V2810" s="30"/>
      <c r="W2810" s="30"/>
      <c r="X2810" s="32"/>
    </row>
    <row r="2811" spans="1:24" x14ac:dyDescent="0.2">
      <c r="A2811" s="34"/>
      <c r="B2811" s="34"/>
      <c r="C2811" s="34"/>
      <c r="D2811" s="30"/>
      <c r="E2811" s="30"/>
      <c r="F2811" s="30"/>
      <c r="G2811" s="30"/>
      <c r="H2811" s="30"/>
      <c r="I2811" s="30"/>
      <c r="J2811" s="30"/>
      <c r="K2811" s="30"/>
      <c r="L2811" s="30"/>
      <c r="M2811" s="30"/>
      <c r="N2811" s="30"/>
      <c r="O2811" s="30"/>
      <c r="P2811" s="30"/>
      <c r="Q2811" s="30"/>
      <c r="R2811" s="30"/>
      <c r="S2811" s="30"/>
      <c r="T2811" s="30"/>
      <c r="U2811" s="30"/>
      <c r="V2811" s="30"/>
      <c r="W2811" s="30"/>
      <c r="X2811" s="32"/>
    </row>
    <row r="2812" spans="1:24" x14ac:dyDescent="0.2">
      <c r="A2812" s="34"/>
      <c r="B2812" s="34"/>
      <c r="C2812" s="34"/>
      <c r="D2812" s="30"/>
      <c r="E2812" s="30"/>
      <c r="F2812" s="30"/>
      <c r="G2812" s="30"/>
      <c r="H2812" s="30"/>
      <c r="I2812" s="30"/>
      <c r="J2812" s="30"/>
      <c r="K2812" s="30"/>
      <c r="L2812" s="30"/>
      <c r="M2812" s="30"/>
      <c r="N2812" s="30"/>
      <c r="O2812" s="30"/>
      <c r="P2812" s="30"/>
      <c r="Q2812" s="30"/>
      <c r="R2812" s="30"/>
      <c r="S2812" s="30"/>
      <c r="T2812" s="30"/>
      <c r="U2812" s="30"/>
      <c r="V2812" s="30"/>
      <c r="W2812" s="30"/>
      <c r="X2812" s="32"/>
    </row>
    <row r="2813" spans="1:24" x14ac:dyDescent="0.2">
      <c r="A2813" s="34"/>
      <c r="B2813" s="34"/>
      <c r="C2813" s="34"/>
      <c r="D2813" s="30"/>
      <c r="E2813" s="30"/>
      <c r="F2813" s="30"/>
      <c r="G2813" s="30"/>
      <c r="H2813" s="30"/>
      <c r="I2813" s="30"/>
      <c r="J2813" s="30"/>
      <c r="K2813" s="30"/>
      <c r="L2813" s="30"/>
      <c r="M2813" s="30"/>
      <c r="N2813" s="30"/>
      <c r="O2813" s="30"/>
      <c r="P2813" s="30"/>
      <c r="Q2813" s="30"/>
      <c r="R2813" s="30"/>
      <c r="S2813" s="30"/>
      <c r="T2813" s="30"/>
      <c r="U2813" s="30"/>
      <c r="V2813" s="30"/>
      <c r="W2813" s="30"/>
      <c r="X2813" s="32"/>
    </row>
    <row r="2814" spans="1:24" x14ac:dyDescent="0.2">
      <c r="A2814" s="34"/>
      <c r="B2814" s="34"/>
      <c r="C2814" s="34"/>
      <c r="D2814" s="30"/>
      <c r="E2814" s="30"/>
      <c r="F2814" s="30"/>
      <c r="G2814" s="30"/>
      <c r="H2814" s="30"/>
      <c r="I2814" s="30"/>
      <c r="J2814" s="30"/>
      <c r="K2814" s="30"/>
      <c r="L2814" s="30"/>
      <c r="M2814" s="30"/>
      <c r="N2814" s="30"/>
      <c r="O2814" s="30"/>
      <c r="P2814" s="30"/>
      <c r="Q2814" s="30"/>
      <c r="R2814" s="30"/>
      <c r="S2814" s="30"/>
      <c r="T2814" s="30"/>
      <c r="U2814" s="30"/>
      <c r="V2814" s="30"/>
      <c r="W2814" s="30"/>
      <c r="X2814" s="32"/>
    </row>
    <row r="2815" spans="1:24" x14ac:dyDescent="0.2">
      <c r="A2815" s="34"/>
      <c r="B2815" s="34"/>
      <c r="C2815" s="34"/>
      <c r="D2815" s="30"/>
      <c r="E2815" s="30"/>
      <c r="F2815" s="30"/>
      <c r="G2815" s="30"/>
      <c r="H2815" s="30"/>
      <c r="I2815" s="30"/>
      <c r="J2815" s="30"/>
      <c r="K2815" s="30"/>
      <c r="L2815" s="30"/>
      <c r="M2815" s="30"/>
      <c r="N2815" s="30"/>
      <c r="O2815" s="30"/>
      <c r="P2815" s="30"/>
      <c r="Q2815" s="30"/>
      <c r="R2815" s="30"/>
      <c r="S2815" s="30"/>
      <c r="T2815" s="30"/>
      <c r="U2815" s="30"/>
      <c r="V2815" s="30"/>
      <c r="W2815" s="30"/>
      <c r="X2815" s="32"/>
    </row>
    <row r="2816" spans="1:24" x14ac:dyDescent="0.2">
      <c r="A2816" s="34"/>
      <c r="B2816" s="34"/>
      <c r="C2816" s="34"/>
      <c r="D2816" s="30"/>
      <c r="E2816" s="30"/>
      <c r="F2816" s="30"/>
      <c r="G2816" s="30"/>
      <c r="H2816" s="30"/>
      <c r="I2816" s="30"/>
      <c r="J2816" s="30"/>
      <c r="K2816" s="30"/>
      <c r="L2816" s="30"/>
      <c r="M2816" s="30"/>
      <c r="N2816" s="30"/>
      <c r="O2816" s="30"/>
      <c r="P2816" s="30"/>
      <c r="Q2816" s="30"/>
      <c r="R2816" s="30"/>
      <c r="S2816" s="30"/>
      <c r="T2816" s="30"/>
      <c r="U2816" s="30"/>
      <c r="V2816" s="30"/>
      <c r="W2816" s="30"/>
      <c r="X2816" s="32"/>
    </row>
    <row r="2817" spans="1:24" x14ac:dyDescent="0.2">
      <c r="A2817" s="34"/>
      <c r="B2817" s="34"/>
      <c r="C2817" s="34"/>
      <c r="D2817" s="30"/>
      <c r="E2817" s="30"/>
      <c r="F2817" s="30"/>
      <c r="G2817" s="30"/>
      <c r="H2817" s="30"/>
      <c r="I2817" s="30"/>
      <c r="J2817" s="30"/>
      <c r="K2817" s="30"/>
      <c r="L2817" s="30"/>
      <c r="M2817" s="30"/>
      <c r="N2817" s="30"/>
      <c r="O2817" s="30"/>
      <c r="P2817" s="30"/>
      <c r="Q2817" s="30"/>
      <c r="R2817" s="30"/>
      <c r="S2817" s="30"/>
      <c r="T2817" s="30"/>
      <c r="U2817" s="30"/>
      <c r="V2817" s="30"/>
      <c r="W2817" s="30"/>
      <c r="X2817" s="32"/>
    </row>
    <row r="2818" spans="1:24" x14ac:dyDescent="0.2">
      <c r="A2818" s="34"/>
      <c r="B2818" s="34"/>
      <c r="C2818" s="34"/>
      <c r="D2818" s="30"/>
      <c r="E2818" s="30"/>
      <c r="F2818" s="30"/>
      <c r="G2818" s="30"/>
      <c r="H2818" s="30"/>
      <c r="I2818" s="30"/>
      <c r="J2818" s="30"/>
      <c r="K2818" s="30"/>
      <c r="L2818" s="30"/>
      <c r="M2818" s="30"/>
      <c r="N2818" s="30"/>
      <c r="O2818" s="30"/>
      <c r="P2818" s="30"/>
      <c r="Q2818" s="30"/>
      <c r="R2818" s="30"/>
      <c r="S2818" s="30"/>
      <c r="T2818" s="30"/>
      <c r="U2818" s="30"/>
      <c r="V2818" s="30"/>
      <c r="W2818" s="30"/>
      <c r="X2818" s="32"/>
    </row>
    <row r="2819" spans="1:24" x14ac:dyDescent="0.2">
      <c r="A2819" s="34"/>
      <c r="B2819" s="34"/>
      <c r="C2819" s="34"/>
      <c r="D2819" s="30"/>
      <c r="E2819" s="30"/>
      <c r="F2819" s="30"/>
      <c r="G2819" s="30"/>
      <c r="H2819" s="30"/>
      <c r="I2819" s="30"/>
      <c r="J2819" s="30"/>
      <c r="K2819" s="30"/>
      <c r="L2819" s="30"/>
      <c r="M2819" s="30"/>
      <c r="N2819" s="30"/>
      <c r="O2819" s="30"/>
      <c r="P2819" s="30"/>
      <c r="Q2819" s="30"/>
      <c r="R2819" s="30"/>
      <c r="S2819" s="30"/>
      <c r="T2819" s="30"/>
      <c r="U2819" s="30"/>
      <c r="V2819" s="30"/>
      <c r="W2819" s="30"/>
      <c r="X2819" s="32"/>
    </row>
    <row r="2820" spans="1:24" x14ac:dyDescent="0.2">
      <c r="A2820" s="34"/>
      <c r="B2820" s="34"/>
      <c r="C2820" s="34"/>
      <c r="D2820" s="30"/>
      <c r="E2820" s="30"/>
      <c r="F2820" s="30"/>
      <c r="G2820" s="30"/>
      <c r="H2820" s="30"/>
      <c r="I2820" s="30"/>
      <c r="J2820" s="30"/>
      <c r="K2820" s="30"/>
      <c r="L2820" s="30"/>
      <c r="M2820" s="30"/>
      <c r="N2820" s="30"/>
      <c r="O2820" s="30"/>
      <c r="P2820" s="30"/>
      <c r="Q2820" s="30"/>
      <c r="R2820" s="30"/>
      <c r="S2820" s="30"/>
      <c r="T2820" s="30"/>
      <c r="U2820" s="30"/>
      <c r="V2820" s="30"/>
      <c r="W2820" s="30"/>
      <c r="X2820" s="32"/>
    </row>
    <row r="2821" spans="1:24" x14ac:dyDescent="0.2">
      <c r="A2821" s="34"/>
      <c r="B2821" s="34"/>
      <c r="C2821" s="34"/>
      <c r="D2821" s="30"/>
      <c r="E2821" s="30"/>
      <c r="F2821" s="30"/>
      <c r="G2821" s="30"/>
      <c r="H2821" s="30"/>
      <c r="I2821" s="30"/>
      <c r="J2821" s="30"/>
      <c r="K2821" s="30"/>
      <c r="L2821" s="30"/>
      <c r="M2821" s="30"/>
      <c r="N2821" s="30"/>
      <c r="O2821" s="30"/>
      <c r="P2821" s="30"/>
      <c r="Q2821" s="30"/>
      <c r="R2821" s="30"/>
      <c r="S2821" s="30"/>
      <c r="T2821" s="30"/>
      <c r="U2821" s="30"/>
      <c r="V2821" s="30"/>
      <c r="W2821" s="30"/>
      <c r="X2821" s="32"/>
    </row>
    <row r="2822" spans="1:24" x14ac:dyDescent="0.2">
      <c r="A2822" s="34"/>
      <c r="B2822" s="34"/>
      <c r="C2822" s="34"/>
      <c r="D2822" s="30"/>
      <c r="E2822" s="30"/>
      <c r="F2822" s="30"/>
      <c r="G2822" s="30"/>
      <c r="H2822" s="30"/>
      <c r="I2822" s="30"/>
      <c r="J2822" s="30"/>
      <c r="K2822" s="30"/>
      <c r="L2822" s="30"/>
      <c r="M2822" s="30"/>
      <c r="N2822" s="30"/>
      <c r="O2822" s="30"/>
      <c r="P2822" s="30"/>
      <c r="Q2822" s="30"/>
      <c r="R2822" s="30"/>
      <c r="S2822" s="30"/>
      <c r="T2822" s="30"/>
      <c r="U2822" s="30"/>
      <c r="V2822" s="30"/>
      <c r="W2822" s="30"/>
      <c r="X2822" s="32"/>
    </row>
    <row r="2823" spans="1:24" x14ac:dyDescent="0.2">
      <c r="A2823" s="34"/>
      <c r="B2823" s="34"/>
      <c r="C2823" s="34"/>
      <c r="D2823" s="30"/>
      <c r="E2823" s="30"/>
      <c r="F2823" s="30"/>
      <c r="G2823" s="30"/>
      <c r="H2823" s="30"/>
      <c r="I2823" s="30"/>
      <c r="J2823" s="30"/>
      <c r="K2823" s="30"/>
      <c r="L2823" s="30"/>
      <c r="M2823" s="30"/>
      <c r="N2823" s="30"/>
      <c r="O2823" s="30"/>
      <c r="P2823" s="30"/>
      <c r="Q2823" s="30"/>
      <c r="R2823" s="30"/>
      <c r="S2823" s="30"/>
      <c r="T2823" s="30"/>
      <c r="U2823" s="30"/>
      <c r="V2823" s="30"/>
      <c r="W2823" s="30"/>
      <c r="X2823" s="32"/>
    </row>
    <row r="2824" spans="1:24" x14ac:dyDescent="0.2">
      <c r="A2824" s="34"/>
      <c r="B2824" s="34"/>
      <c r="C2824" s="34"/>
      <c r="D2824" s="30"/>
      <c r="E2824" s="30"/>
      <c r="F2824" s="30"/>
      <c r="G2824" s="30"/>
      <c r="H2824" s="30"/>
      <c r="I2824" s="30"/>
      <c r="J2824" s="30"/>
      <c r="K2824" s="30"/>
      <c r="L2824" s="30"/>
      <c r="M2824" s="30"/>
      <c r="N2824" s="30"/>
      <c r="O2824" s="30"/>
      <c r="P2824" s="30"/>
      <c r="Q2824" s="30"/>
      <c r="R2824" s="30"/>
      <c r="S2824" s="30"/>
      <c r="T2824" s="30"/>
      <c r="U2824" s="30"/>
      <c r="V2824" s="30"/>
      <c r="W2824" s="30"/>
      <c r="X2824" s="32"/>
    </row>
    <row r="2825" spans="1:24" x14ac:dyDescent="0.2">
      <c r="A2825" s="34"/>
      <c r="B2825" s="34"/>
      <c r="C2825" s="34"/>
      <c r="D2825" s="30"/>
      <c r="E2825" s="30"/>
      <c r="F2825" s="30"/>
      <c r="G2825" s="30"/>
      <c r="H2825" s="30"/>
      <c r="I2825" s="30"/>
      <c r="J2825" s="30"/>
      <c r="K2825" s="30"/>
      <c r="L2825" s="30"/>
      <c r="M2825" s="30"/>
      <c r="N2825" s="30"/>
      <c r="O2825" s="30"/>
      <c r="P2825" s="30"/>
      <c r="Q2825" s="30"/>
      <c r="R2825" s="30"/>
      <c r="S2825" s="30"/>
      <c r="T2825" s="30"/>
      <c r="U2825" s="30"/>
      <c r="V2825" s="30"/>
      <c r="W2825" s="30"/>
      <c r="X2825" s="32"/>
    </row>
    <row r="2826" spans="1:24" x14ac:dyDescent="0.2">
      <c r="A2826" s="34"/>
      <c r="B2826" s="34"/>
      <c r="C2826" s="34"/>
      <c r="D2826" s="30"/>
      <c r="E2826" s="30"/>
      <c r="F2826" s="30"/>
      <c r="G2826" s="30"/>
      <c r="H2826" s="30"/>
      <c r="I2826" s="30"/>
      <c r="J2826" s="30"/>
      <c r="K2826" s="30"/>
      <c r="L2826" s="30"/>
      <c r="M2826" s="30"/>
      <c r="N2826" s="30"/>
      <c r="O2826" s="30"/>
      <c r="P2826" s="30"/>
      <c r="Q2826" s="30"/>
      <c r="R2826" s="30"/>
      <c r="S2826" s="30"/>
      <c r="T2826" s="30"/>
      <c r="U2826" s="30"/>
      <c r="V2826" s="30"/>
      <c r="W2826" s="30"/>
      <c r="X2826" s="32"/>
    </row>
    <row r="2827" spans="1:24" x14ac:dyDescent="0.2">
      <c r="A2827" s="34"/>
      <c r="B2827" s="34"/>
      <c r="C2827" s="34"/>
      <c r="D2827" s="30"/>
      <c r="E2827" s="30"/>
      <c r="F2827" s="30"/>
      <c r="G2827" s="30"/>
      <c r="H2827" s="30"/>
      <c r="I2827" s="30"/>
      <c r="J2827" s="30"/>
      <c r="K2827" s="30"/>
      <c r="L2827" s="30"/>
      <c r="M2827" s="30"/>
      <c r="N2827" s="30"/>
      <c r="O2827" s="30"/>
      <c r="P2827" s="30"/>
      <c r="Q2827" s="30"/>
      <c r="R2827" s="30"/>
      <c r="S2827" s="30"/>
      <c r="T2827" s="30"/>
      <c r="U2827" s="30"/>
      <c r="V2827" s="30"/>
      <c r="W2827" s="30"/>
      <c r="X2827" s="32"/>
    </row>
    <row r="2828" spans="1:24" x14ac:dyDescent="0.2">
      <c r="A2828" s="34"/>
      <c r="B2828" s="34"/>
      <c r="C2828" s="34"/>
      <c r="D2828" s="30"/>
      <c r="E2828" s="30"/>
      <c r="F2828" s="30"/>
      <c r="G2828" s="30"/>
      <c r="H2828" s="30"/>
      <c r="I2828" s="30"/>
      <c r="J2828" s="30"/>
      <c r="K2828" s="30"/>
      <c r="L2828" s="30"/>
      <c r="M2828" s="30"/>
      <c r="N2828" s="30"/>
      <c r="O2828" s="30"/>
      <c r="P2828" s="30"/>
      <c r="Q2828" s="30"/>
      <c r="R2828" s="30"/>
      <c r="S2828" s="30"/>
      <c r="T2828" s="30"/>
      <c r="U2828" s="30"/>
      <c r="V2828" s="30"/>
      <c r="W2828" s="30"/>
      <c r="X2828" s="32"/>
    </row>
    <row r="2829" spans="1:24" x14ac:dyDescent="0.2">
      <c r="A2829" s="34"/>
      <c r="B2829" s="34"/>
      <c r="C2829" s="34"/>
      <c r="D2829" s="30"/>
      <c r="E2829" s="30"/>
      <c r="F2829" s="30"/>
      <c r="G2829" s="30"/>
      <c r="H2829" s="30"/>
      <c r="I2829" s="30"/>
      <c r="J2829" s="30"/>
      <c r="K2829" s="30"/>
      <c r="L2829" s="30"/>
      <c r="M2829" s="30"/>
      <c r="N2829" s="30"/>
      <c r="O2829" s="30"/>
      <c r="P2829" s="30"/>
      <c r="Q2829" s="30"/>
      <c r="R2829" s="30"/>
      <c r="S2829" s="30"/>
      <c r="T2829" s="30"/>
      <c r="U2829" s="30"/>
      <c r="V2829" s="30"/>
      <c r="W2829" s="30"/>
      <c r="X2829" s="32"/>
    </row>
    <row r="2830" spans="1:24" x14ac:dyDescent="0.2">
      <c r="A2830" s="34"/>
      <c r="B2830" s="34"/>
      <c r="C2830" s="34"/>
      <c r="D2830" s="30"/>
      <c r="E2830" s="30"/>
      <c r="F2830" s="30"/>
      <c r="G2830" s="30"/>
      <c r="H2830" s="30"/>
      <c r="I2830" s="30"/>
      <c r="J2830" s="30"/>
      <c r="K2830" s="30"/>
      <c r="L2830" s="30"/>
      <c r="M2830" s="30"/>
      <c r="N2830" s="30"/>
      <c r="O2830" s="30"/>
      <c r="P2830" s="30"/>
      <c r="Q2830" s="30"/>
      <c r="R2830" s="30"/>
      <c r="S2830" s="30"/>
      <c r="T2830" s="30"/>
      <c r="U2830" s="30"/>
      <c r="V2830" s="30"/>
      <c r="W2830" s="30"/>
      <c r="X2830" s="32"/>
    </row>
    <row r="2831" spans="1:24" x14ac:dyDescent="0.2">
      <c r="A2831" s="34"/>
      <c r="B2831" s="34"/>
      <c r="C2831" s="34"/>
      <c r="D2831" s="30"/>
      <c r="E2831" s="30"/>
      <c r="F2831" s="30"/>
      <c r="G2831" s="30"/>
      <c r="H2831" s="30"/>
      <c r="I2831" s="30"/>
      <c r="J2831" s="30"/>
      <c r="K2831" s="30"/>
      <c r="L2831" s="30"/>
      <c r="M2831" s="30"/>
      <c r="N2831" s="30"/>
      <c r="O2831" s="30"/>
      <c r="P2831" s="30"/>
      <c r="Q2831" s="30"/>
      <c r="R2831" s="30"/>
      <c r="S2831" s="30"/>
      <c r="T2831" s="30"/>
      <c r="U2831" s="30"/>
      <c r="V2831" s="30"/>
      <c r="W2831" s="30"/>
      <c r="X2831" s="32"/>
    </row>
    <row r="2832" spans="1:24" x14ac:dyDescent="0.2">
      <c r="A2832" s="34"/>
      <c r="B2832" s="34"/>
      <c r="C2832" s="34"/>
      <c r="D2832" s="30"/>
      <c r="E2832" s="30"/>
      <c r="F2832" s="30"/>
      <c r="G2832" s="30"/>
      <c r="H2832" s="30"/>
      <c r="I2832" s="30"/>
      <c r="J2832" s="30"/>
      <c r="K2832" s="30"/>
      <c r="L2832" s="30"/>
      <c r="M2832" s="30"/>
      <c r="N2832" s="30"/>
      <c r="O2832" s="30"/>
      <c r="P2832" s="30"/>
      <c r="Q2832" s="30"/>
      <c r="R2832" s="30"/>
      <c r="S2832" s="30"/>
      <c r="T2832" s="30"/>
      <c r="U2832" s="30"/>
      <c r="V2832" s="30"/>
      <c r="W2832" s="30"/>
      <c r="X2832" s="32"/>
    </row>
    <row r="2833" spans="1:24" x14ac:dyDescent="0.2">
      <c r="A2833" s="34"/>
      <c r="B2833" s="34"/>
      <c r="C2833" s="34"/>
      <c r="D2833" s="30"/>
      <c r="E2833" s="30"/>
      <c r="F2833" s="30"/>
      <c r="G2833" s="30"/>
      <c r="H2833" s="30"/>
      <c r="I2833" s="30"/>
      <c r="J2833" s="30"/>
      <c r="K2833" s="30"/>
      <c r="L2833" s="30"/>
      <c r="M2833" s="30"/>
      <c r="N2833" s="30"/>
      <c r="O2833" s="30"/>
      <c r="P2833" s="30"/>
      <c r="Q2833" s="30"/>
      <c r="R2833" s="30"/>
      <c r="S2833" s="30"/>
      <c r="T2833" s="30"/>
      <c r="U2833" s="30"/>
      <c r="V2833" s="30"/>
      <c r="W2833" s="30"/>
      <c r="X2833" s="32"/>
    </row>
    <row r="2834" spans="1:24" x14ac:dyDescent="0.2">
      <c r="A2834" s="34"/>
      <c r="B2834" s="34"/>
      <c r="C2834" s="34"/>
      <c r="D2834" s="30"/>
      <c r="E2834" s="30"/>
      <c r="F2834" s="30"/>
      <c r="G2834" s="30"/>
      <c r="H2834" s="30"/>
      <c r="I2834" s="30"/>
      <c r="J2834" s="30"/>
      <c r="K2834" s="30"/>
      <c r="L2834" s="30"/>
      <c r="M2834" s="30"/>
      <c r="N2834" s="30"/>
      <c r="O2834" s="30"/>
      <c r="P2834" s="30"/>
      <c r="Q2834" s="30"/>
      <c r="R2834" s="30"/>
      <c r="S2834" s="30"/>
      <c r="T2834" s="30"/>
      <c r="U2834" s="30"/>
      <c r="V2834" s="30"/>
      <c r="W2834" s="30"/>
      <c r="X2834" s="32"/>
    </row>
    <row r="2835" spans="1:24" x14ac:dyDescent="0.2">
      <c r="A2835" s="34"/>
      <c r="B2835" s="34"/>
      <c r="C2835" s="34"/>
      <c r="D2835" s="30"/>
      <c r="E2835" s="30"/>
      <c r="F2835" s="30"/>
      <c r="G2835" s="30"/>
      <c r="H2835" s="30"/>
      <c r="I2835" s="30"/>
      <c r="J2835" s="30"/>
      <c r="K2835" s="30"/>
      <c r="L2835" s="30"/>
      <c r="M2835" s="30"/>
      <c r="N2835" s="30"/>
      <c r="O2835" s="30"/>
      <c r="P2835" s="30"/>
      <c r="Q2835" s="30"/>
      <c r="R2835" s="30"/>
      <c r="S2835" s="30"/>
      <c r="T2835" s="30"/>
      <c r="U2835" s="30"/>
      <c r="V2835" s="30"/>
      <c r="W2835" s="30"/>
      <c r="X2835" s="32"/>
    </row>
    <row r="2836" spans="1:24" x14ac:dyDescent="0.2">
      <c r="A2836" s="34"/>
      <c r="B2836" s="34"/>
      <c r="C2836" s="34"/>
      <c r="D2836" s="30"/>
      <c r="E2836" s="30"/>
      <c r="F2836" s="30"/>
      <c r="G2836" s="30"/>
      <c r="H2836" s="30"/>
      <c r="I2836" s="30"/>
      <c r="J2836" s="30"/>
      <c r="K2836" s="30"/>
      <c r="L2836" s="30"/>
      <c r="M2836" s="30"/>
      <c r="N2836" s="30"/>
      <c r="O2836" s="30"/>
      <c r="P2836" s="30"/>
      <c r="Q2836" s="30"/>
      <c r="R2836" s="30"/>
      <c r="S2836" s="30"/>
      <c r="T2836" s="30"/>
      <c r="U2836" s="30"/>
      <c r="V2836" s="30"/>
      <c r="W2836" s="30"/>
      <c r="X2836" s="32"/>
    </row>
    <row r="2837" spans="1:24" x14ac:dyDescent="0.2">
      <c r="A2837" s="34"/>
      <c r="B2837" s="34"/>
      <c r="C2837" s="34"/>
      <c r="D2837" s="30"/>
      <c r="E2837" s="30"/>
      <c r="F2837" s="30"/>
      <c r="G2837" s="30"/>
      <c r="H2837" s="30"/>
      <c r="I2837" s="30"/>
      <c r="J2837" s="30"/>
      <c r="K2837" s="30"/>
      <c r="L2837" s="30"/>
      <c r="M2837" s="30"/>
      <c r="N2837" s="30"/>
      <c r="O2837" s="30"/>
      <c r="P2837" s="30"/>
      <c r="Q2837" s="30"/>
      <c r="R2837" s="30"/>
      <c r="S2837" s="30"/>
      <c r="T2837" s="30"/>
      <c r="U2837" s="30"/>
      <c r="V2837" s="30"/>
      <c r="W2837" s="30"/>
      <c r="X2837" s="32"/>
    </row>
    <row r="2838" spans="1:24" x14ac:dyDescent="0.2">
      <c r="A2838" s="34"/>
      <c r="B2838" s="34"/>
      <c r="C2838" s="34"/>
      <c r="D2838" s="30"/>
      <c r="E2838" s="30"/>
      <c r="F2838" s="30"/>
      <c r="G2838" s="30"/>
      <c r="H2838" s="30"/>
      <c r="I2838" s="30"/>
      <c r="J2838" s="30"/>
      <c r="K2838" s="30"/>
      <c r="L2838" s="30"/>
      <c r="M2838" s="30"/>
      <c r="N2838" s="30"/>
      <c r="O2838" s="30"/>
      <c r="P2838" s="30"/>
      <c r="Q2838" s="30"/>
      <c r="R2838" s="30"/>
      <c r="S2838" s="30"/>
      <c r="T2838" s="30"/>
      <c r="U2838" s="30"/>
      <c r="V2838" s="30"/>
      <c r="W2838" s="30"/>
      <c r="X2838" s="32"/>
    </row>
    <row r="2839" spans="1:24" x14ac:dyDescent="0.2">
      <c r="A2839" s="34"/>
      <c r="B2839" s="34"/>
      <c r="C2839" s="34"/>
      <c r="D2839" s="30"/>
      <c r="E2839" s="30"/>
      <c r="F2839" s="30"/>
      <c r="G2839" s="30"/>
      <c r="H2839" s="30"/>
      <c r="I2839" s="30"/>
      <c r="J2839" s="30"/>
      <c r="K2839" s="30"/>
      <c r="L2839" s="30"/>
      <c r="M2839" s="30"/>
      <c r="N2839" s="30"/>
      <c r="O2839" s="30"/>
      <c r="P2839" s="30"/>
      <c r="Q2839" s="30"/>
      <c r="R2839" s="30"/>
      <c r="S2839" s="30"/>
      <c r="T2839" s="30"/>
      <c r="U2839" s="30"/>
      <c r="V2839" s="30"/>
      <c r="W2839" s="30"/>
      <c r="X2839" s="32"/>
    </row>
    <row r="2840" spans="1:24" x14ac:dyDescent="0.2">
      <c r="A2840" s="34"/>
      <c r="B2840" s="34"/>
      <c r="C2840" s="34"/>
      <c r="D2840" s="30"/>
      <c r="E2840" s="30"/>
      <c r="F2840" s="30"/>
      <c r="G2840" s="30"/>
      <c r="H2840" s="30"/>
      <c r="I2840" s="30"/>
      <c r="J2840" s="30"/>
      <c r="K2840" s="30"/>
      <c r="L2840" s="30"/>
      <c r="M2840" s="30"/>
      <c r="N2840" s="30"/>
      <c r="O2840" s="30"/>
      <c r="P2840" s="30"/>
      <c r="Q2840" s="30"/>
      <c r="R2840" s="30"/>
      <c r="S2840" s="30"/>
      <c r="T2840" s="30"/>
      <c r="U2840" s="30"/>
      <c r="V2840" s="30"/>
      <c r="W2840" s="30"/>
      <c r="X2840" s="32"/>
    </row>
    <row r="2841" spans="1:24" x14ac:dyDescent="0.2">
      <c r="A2841" s="34"/>
      <c r="B2841" s="34"/>
      <c r="C2841" s="34"/>
      <c r="D2841" s="30"/>
      <c r="E2841" s="30"/>
      <c r="F2841" s="30"/>
      <c r="G2841" s="30"/>
      <c r="H2841" s="30"/>
      <c r="I2841" s="30"/>
      <c r="J2841" s="30"/>
      <c r="K2841" s="30"/>
      <c r="L2841" s="30"/>
      <c r="M2841" s="30"/>
      <c r="N2841" s="30"/>
      <c r="O2841" s="30"/>
      <c r="P2841" s="30"/>
      <c r="Q2841" s="30"/>
      <c r="R2841" s="30"/>
      <c r="S2841" s="30"/>
      <c r="T2841" s="30"/>
      <c r="U2841" s="30"/>
      <c r="V2841" s="30"/>
      <c r="W2841" s="30"/>
      <c r="X2841" s="32"/>
    </row>
    <row r="2842" spans="1:24" x14ac:dyDescent="0.2">
      <c r="A2842" s="34"/>
      <c r="B2842" s="34"/>
      <c r="C2842" s="34"/>
      <c r="D2842" s="30"/>
      <c r="E2842" s="30"/>
      <c r="F2842" s="30"/>
      <c r="G2842" s="30"/>
      <c r="H2842" s="30"/>
      <c r="I2842" s="30"/>
      <c r="J2842" s="30"/>
      <c r="K2842" s="30"/>
      <c r="L2842" s="30"/>
      <c r="M2842" s="30"/>
      <c r="N2842" s="30"/>
      <c r="O2842" s="30"/>
      <c r="P2842" s="30"/>
      <c r="Q2842" s="30"/>
      <c r="R2842" s="30"/>
      <c r="S2842" s="30"/>
      <c r="T2842" s="30"/>
      <c r="U2842" s="30"/>
      <c r="V2842" s="30"/>
      <c r="W2842" s="30"/>
      <c r="X2842" s="32"/>
    </row>
    <row r="2843" spans="1:24" x14ac:dyDescent="0.2">
      <c r="A2843" s="34"/>
      <c r="B2843" s="34"/>
      <c r="C2843" s="34"/>
      <c r="D2843" s="30"/>
      <c r="E2843" s="30"/>
      <c r="F2843" s="30"/>
      <c r="G2843" s="30"/>
      <c r="H2843" s="30"/>
      <c r="I2843" s="30"/>
      <c r="J2843" s="30"/>
      <c r="K2843" s="30"/>
      <c r="L2843" s="30"/>
      <c r="M2843" s="30"/>
      <c r="N2843" s="30"/>
      <c r="O2843" s="30"/>
      <c r="P2843" s="30"/>
      <c r="Q2843" s="30"/>
      <c r="R2843" s="30"/>
      <c r="S2843" s="30"/>
      <c r="T2843" s="30"/>
      <c r="U2843" s="30"/>
      <c r="V2843" s="30"/>
      <c r="W2843" s="30"/>
      <c r="X2843" s="32"/>
    </row>
    <row r="2844" spans="1:24" x14ac:dyDescent="0.2">
      <c r="A2844" s="34"/>
      <c r="B2844" s="34"/>
      <c r="C2844" s="34"/>
      <c r="D2844" s="30"/>
      <c r="E2844" s="30"/>
      <c r="F2844" s="30"/>
      <c r="G2844" s="30"/>
      <c r="H2844" s="30"/>
      <c r="I2844" s="30"/>
      <c r="J2844" s="30"/>
      <c r="K2844" s="30"/>
      <c r="L2844" s="30"/>
      <c r="M2844" s="30"/>
      <c r="N2844" s="30"/>
      <c r="O2844" s="30"/>
      <c r="P2844" s="30"/>
      <c r="Q2844" s="30"/>
      <c r="R2844" s="30"/>
      <c r="S2844" s="30"/>
      <c r="T2844" s="30"/>
      <c r="U2844" s="30"/>
      <c r="V2844" s="30"/>
      <c r="W2844" s="30"/>
      <c r="X2844" s="32"/>
    </row>
    <row r="2845" spans="1:24" x14ac:dyDescent="0.2">
      <c r="A2845" s="34"/>
      <c r="B2845" s="34"/>
      <c r="C2845" s="34"/>
      <c r="D2845" s="30"/>
      <c r="E2845" s="30"/>
      <c r="F2845" s="30"/>
      <c r="G2845" s="30"/>
      <c r="H2845" s="30"/>
      <c r="I2845" s="30"/>
      <c r="J2845" s="30"/>
      <c r="K2845" s="30"/>
      <c r="L2845" s="30"/>
      <c r="M2845" s="30"/>
      <c r="N2845" s="30"/>
      <c r="O2845" s="30"/>
      <c r="P2845" s="30"/>
      <c r="Q2845" s="30"/>
      <c r="R2845" s="30"/>
      <c r="S2845" s="30"/>
      <c r="T2845" s="30"/>
      <c r="U2845" s="30"/>
      <c r="V2845" s="30"/>
      <c r="W2845" s="30"/>
      <c r="X2845" s="32"/>
    </row>
    <row r="2846" spans="1:24" x14ac:dyDescent="0.2">
      <c r="A2846" s="34"/>
      <c r="B2846" s="34"/>
      <c r="C2846" s="34"/>
      <c r="D2846" s="30"/>
      <c r="E2846" s="30"/>
      <c r="F2846" s="30"/>
      <c r="G2846" s="30"/>
      <c r="H2846" s="30"/>
      <c r="I2846" s="30"/>
      <c r="J2846" s="30"/>
      <c r="K2846" s="30"/>
      <c r="L2846" s="30"/>
      <c r="M2846" s="30"/>
      <c r="N2846" s="30"/>
      <c r="O2846" s="30"/>
      <c r="P2846" s="30"/>
      <c r="Q2846" s="30"/>
      <c r="R2846" s="30"/>
      <c r="S2846" s="30"/>
      <c r="T2846" s="30"/>
      <c r="U2846" s="30"/>
      <c r="V2846" s="30"/>
      <c r="W2846" s="30"/>
      <c r="X2846" s="32"/>
    </row>
    <row r="2847" spans="1:24" x14ac:dyDescent="0.2">
      <c r="A2847" s="34"/>
      <c r="B2847" s="34"/>
      <c r="C2847" s="34"/>
      <c r="D2847" s="30"/>
      <c r="E2847" s="30"/>
      <c r="F2847" s="30"/>
      <c r="G2847" s="30"/>
      <c r="H2847" s="30"/>
      <c r="I2847" s="30"/>
      <c r="J2847" s="30"/>
      <c r="K2847" s="30"/>
      <c r="L2847" s="30"/>
      <c r="M2847" s="30"/>
      <c r="N2847" s="30"/>
      <c r="O2847" s="30"/>
      <c r="P2847" s="30"/>
      <c r="Q2847" s="30"/>
      <c r="R2847" s="30"/>
      <c r="S2847" s="30"/>
      <c r="T2847" s="30"/>
      <c r="U2847" s="30"/>
      <c r="V2847" s="30"/>
      <c r="W2847" s="30"/>
      <c r="X2847" s="32"/>
    </row>
    <row r="2848" spans="1:24" x14ac:dyDescent="0.2">
      <c r="A2848" s="34"/>
      <c r="B2848" s="34"/>
      <c r="C2848" s="34"/>
      <c r="D2848" s="30"/>
      <c r="E2848" s="30"/>
      <c r="F2848" s="30"/>
      <c r="G2848" s="30"/>
      <c r="H2848" s="30"/>
      <c r="I2848" s="30"/>
      <c r="J2848" s="30"/>
      <c r="K2848" s="30"/>
      <c r="L2848" s="30"/>
      <c r="M2848" s="30"/>
      <c r="N2848" s="30"/>
      <c r="O2848" s="30"/>
      <c r="P2848" s="30"/>
      <c r="Q2848" s="30"/>
      <c r="R2848" s="30"/>
      <c r="S2848" s="30"/>
      <c r="T2848" s="30"/>
      <c r="U2848" s="30"/>
      <c r="V2848" s="30"/>
      <c r="W2848" s="30"/>
      <c r="X2848" s="32"/>
    </row>
    <row r="2849" spans="1:24" x14ac:dyDescent="0.2">
      <c r="A2849" s="34"/>
      <c r="B2849" s="34"/>
      <c r="C2849" s="34"/>
      <c r="D2849" s="30"/>
      <c r="E2849" s="30"/>
      <c r="F2849" s="30"/>
      <c r="G2849" s="30"/>
      <c r="H2849" s="30"/>
      <c r="I2849" s="30"/>
      <c r="J2849" s="30"/>
      <c r="K2849" s="30"/>
      <c r="L2849" s="30"/>
      <c r="M2849" s="30"/>
      <c r="N2849" s="30"/>
      <c r="O2849" s="30"/>
      <c r="P2849" s="30"/>
      <c r="Q2849" s="30"/>
      <c r="R2849" s="30"/>
      <c r="S2849" s="30"/>
      <c r="T2849" s="30"/>
      <c r="U2849" s="30"/>
      <c r="V2849" s="30"/>
      <c r="W2849" s="30"/>
      <c r="X2849" s="32"/>
    </row>
    <row r="2850" spans="1:24" x14ac:dyDescent="0.2">
      <c r="A2850" s="34"/>
      <c r="B2850" s="34"/>
      <c r="C2850" s="34"/>
      <c r="D2850" s="30"/>
      <c r="E2850" s="30"/>
      <c r="F2850" s="30"/>
      <c r="G2850" s="30"/>
      <c r="H2850" s="30"/>
      <c r="I2850" s="30"/>
      <c r="J2850" s="30"/>
      <c r="K2850" s="30"/>
      <c r="L2850" s="30"/>
      <c r="M2850" s="30"/>
      <c r="N2850" s="30"/>
      <c r="O2850" s="30"/>
      <c r="P2850" s="30"/>
      <c r="Q2850" s="30"/>
      <c r="R2850" s="30"/>
      <c r="S2850" s="30"/>
      <c r="T2850" s="30"/>
      <c r="U2850" s="30"/>
      <c r="V2850" s="30"/>
      <c r="W2850" s="30"/>
      <c r="X2850" s="32"/>
    </row>
    <row r="2851" spans="1:24" x14ac:dyDescent="0.2">
      <c r="A2851" s="34"/>
      <c r="B2851" s="34"/>
      <c r="C2851" s="34"/>
      <c r="D2851" s="30"/>
      <c r="E2851" s="30"/>
      <c r="F2851" s="30"/>
      <c r="G2851" s="30"/>
      <c r="H2851" s="30"/>
      <c r="I2851" s="30"/>
      <c r="J2851" s="30"/>
      <c r="K2851" s="30"/>
      <c r="L2851" s="30"/>
      <c r="M2851" s="30"/>
      <c r="N2851" s="30"/>
      <c r="O2851" s="30"/>
      <c r="P2851" s="30"/>
      <c r="Q2851" s="30"/>
      <c r="R2851" s="30"/>
      <c r="S2851" s="30"/>
      <c r="T2851" s="30"/>
      <c r="U2851" s="30"/>
      <c r="V2851" s="30"/>
      <c r="W2851" s="30"/>
      <c r="X2851" s="32"/>
    </row>
    <row r="2852" spans="1:24" x14ac:dyDescent="0.2">
      <c r="A2852" s="34"/>
      <c r="B2852" s="34"/>
      <c r="C2852" s="34"/>
      <c r="D2852" s="30"/>
      <c r="E2852" s="30"/>
      <c r="F2852" s="30"/>
      <c r="G2852" s="30"/>
      <c r="H2852" s="30"/>
      <c r="I2852" s="30"/>
      <c r="J2852" s="30"/>
      <c r="K2852" s="30"/>
      <c r="L2852" s="30"/>
      <c r="M2852" s="30"/>
      <c r="N2852" s="30"/>
      <c r="O2852" s="30"/>
      <c r="P2852" s="30"/>
      <c r="Q2852" s="30"/>
      <c r="R2852" s="30"/>
      <c r="S2852" s="30"/>
      <c r="T2852" s="30"/>
      <c r="U2852" s="30"/>
      <c r="V2852" s="30"/>
      <c r="W2852" s="30"/>
      <c r="X2852" s="32"/>
    </row>
    <row r="2853" spans="1:24" x14ac:dyDescent="0.2">
      <c r="A2853" s="34"/>
      <c r="B2853" s="34"/>
      <c r="C2853" s="34"/>
      <c r="D2853" s="30"/>
      <c r="E2853" s="30"/>
      <c r="F2853" s="30"/>
      <c r="G2853" s="30"/>
      <c r="H2853" s="30"/>
      <c r="I2853" s="30"/>
      <c r="J2853" s="30"/>
      <c r="K2853" s="30"/>
      <c r="L2853" s="30"/>
      <c r="M2853" s="30"/>
      <c r="N2853" s="30"/>
      <c r="O2853" s="30"/>
      <c r="P2853" s="30"/>
      <c r="Q2853" s="30"/>
      <c r="R2853" s="30"/>
      <c r="S2853" s="30"/>
      <c r="T2853" s="30"/>
      <c r="U2853" s="30"/>
      <c r="V2853" s="30"/>
      <c r="W2853" s="30"/>
      <c r="X2853" s="32"/>
    </row>
    <row r="2854" spans="1:24" x14ac:dyDescent="0.2">
      <c r="A2854" s="34"/>
      <c r="B2854" s="34"/>
      <c r="C2854" s="34"/>
      <c r="D2854" s="30"/>
      <c r="E2854" s="30"/>
      <c r="F2854" s="30"/>
      <c r="G2854" s="30"/>
      <c r="H2854" s="30"/>
      <c r="I2854" s="30"/>
      <c r="J2854" s="30"/>
      <c r="K2854" s="30"/>
      <c r="L2854" s="30"/>
      <c r="M2854" s="30"/>
      <c r="N2854" s="30"/>
      <c r="O2854" s="30"/>
      <c r="P2854" s="30"/>
      <c r="Q2854" s="30"/>
      <c r="R2854" s="30"/>
      <c r="S2854" s="30"/>
      <c r="T2854" s="30"/>
      <c r="U2854" s="30"/>
      <c r="V2854" s="30"/>
      <c r="W2854" s="30"/>
      <c r="X2854" s="32"/>
    </row>
    <row r="2855" spans="1:24" x14ac:dyDescent="0.2">
      <c r="A2855" s="34"/>
      <c r="B2855" s="34"/>
      <c r="C2855" s="34"/>
      <c r="D2855" s="30"/>
      <c r="E2855" s="30"/>
      <c r="F2855" s="30"/>
      <c r="G2855" s="30"/>
      <c r="H2855" s="30"/>
      <c r="I2855" s="30"/>
      <c r="J2855" s="30"/>
      <c r="K2855" s="30"/>
      <c r="L2855" s="30"/>
      <c r="M2855" s="30"/>
      <c r="N2855" s="30"/>
      <c r="O2855" s="30"/>
      <c r="P2855" s="30"/>
      <c r="Q2855" s="30"/>
      <c r="R2855" s="30"/>
      <c r="S2855" s="30"/>
      <c r="T2855" s="30"/>
      <c r="U2855" s="30"/>
      <c r="V2855" s="30"/>
      <c r="W2855" s="30"/>
      <c r="X2855" s="32"/>
    </row>
    <row r="2856" spans="1:24" x14ac:dyDescent="0.2">
      <c r="A2856" s="34"/>
      <c r="B2856" s="34"/>
      <c r="C2856" s="34"/>
      <c r="D2856" s="30"/>
      <c r="E2856" s="30"/>
      <c r="F2856" s="30"/>
      <c r="G2856" s="30"/>
      <c r="H2856" s="30"/>
      <c r="I2856" s="30"/>
      <c r="J2856" s="30"/>
      <c r="K2856" s="30"/>
      <c r="L2856" s="30"/>
      <c r="M2856" s="30"/>
      <c r="N2856" s="30"/>
      <c r="O2856" s="30"/>
      <c r="P2856" s="30"/>
      <c r="Q2856" s="30"/>
      <c r="R2856" s="30"/>
      <c r="S2856" s="30"/>
      <c r="T2856" s="30"/>
      <c r="U2856" s="30"/>
      <c r="V2856" s="30"/>
      <c r="W2856" s="30"/>
      <c r="X2856" s="32"/>
    </row>
    <row r="2857" spans="1:24" x14ac:dyDescent="0.2">
      <c r="A2857" s="34"/>
      <c r="B2857" s="34"/>
      <c r="C2857" s="34"/>
      <c r="D2857" s="30"/>
      <c r="E2857" s="30"/>
      <c r="F2857" s="30"/>
      <c r="G2857" s="30"/>
      <c r="H2857" s="30"/>
      <c r="I2857" s="30"/>
      <c r="J2857" s="30"/>
      <c r="K2857" s="30"/>
      <c r="L2857" s="30"/>
      <c r="M2857" s="30"/>
      <c r="N2857" s="30"/>
      <c r="O2857" s="30"/>
      <c r="P2857" s="30"/>
      <c r="Q2857" s="30"/>
      <c r="R2857" s="30"/>
      <c r="S2857" s="30"/>
      <c r="T2857" s="30"/>
      <c r="U2857" s="30"/>
      <c r="V2857" s="30"/>
      <c r="W2857" s="30"/>
      <c r="X2857" s="32"/>
    </row>
    <row r="2858" spans="1:24" x14ac:dyDescent="0.2">
      <c r="A2858" s="34"/>
      <c r="B2858" s="34"/>
      <c r="C2858" s="34"/>
      <c r="D2858" s="30"/>
      <c r="E2858" s="30"/>
      <c r="F2858" s="30"/>
      <c r="G2858" s="30"/>
      <c r="H2858" s="30"/>
      <c r="I2858" s="30"/>
      <c r="J2858" s="30"/>
      <c r="K2858" s="30"/>
      <c r="L2858" s="30"/>
      <c r="M2858" s="30"/>
      <c r="N2858" s="30"/>
      <c r="O2858" s="30"/>
      <c r="P2858" s="30"/>
      <c r="Q2858" s="30"/>
      <c r="R2858" s="30"/>
      <c r="S2858" s="30"/>
      <c r="T2858" s="30"/>
      <c r="U2858" s="30"/>
      <c r="V2858" s="30"/>
      <c r="W2858" s="30"/>
      <c r="X2858" s="32"/>
    </row>
    <row r="2859" spans="1:24" x14ac:dyDescent="0.2">
      <c r="A2859" s="34"/>
      <c r="B2859" s="34"/>
      <c r="C2859" s="34"/>
      <c r="D2859" s="30"/>
      <c r="E2859" s="30"/>
      <c r="F2859" s="30"/>
      <c r="G2859" s="30"/>
      <c r="H2859" s="30"/>
      <c r="I2859" s="30"/>
      <c r="J2859" s="30"/>
      <c r="K2859" s="30"/>
      <c r="L2859" s="30"/>
      <c r="M2859" s="30"/>
      <c r="N2859" s="30"/>
      <c r="O2859" s="30"/>
      <c r="P2859" s="30"/>
      <c r="Q2859" s="30"/>
      <c r="R2859" s="30"/>
      <c r="S2859" s="30"/>
      <c r="T2859" s="30"/>
      <c r="U2859" s="30"/>
      <c r="V2859" s="30"/>
      <c r="W2859" s="30"/>
      <c r="X2859" s="32"/>
    </row>
    <row r="2860" spans="1:24" x14ac:dyDescent="0.2">
      <c r="A2860" s="34"/>
      <c r="B2860" s="34"/>
      <c r="C2860" s="34"/>
      <c r="D2860" s="30"/>
      <c r="E2860" s="30"/>
      <c r="F2860" s="30"/>
      <c r="G2860" s="30"/>
      <c r="H2860" s="30"/>
      <c r="I2860" s="30"/>
      <c r="J2860" s="30"/>
      <c r="K2860" s="30"/>
      <c r="L2860" s="30"/>
      <c r="M2860" s="30"/>
      <c r="N2860" s="30"/>
      <c r="O2860" s="30"/>
      <c r="P2860" s="30"/>
      <c r="Q2860" s="30"/>
      <c r="R2860" s="30"/>
      <c r="S2860" s="30"/>
      <c r="T2860" s="30"/>
      <c r="U2860" s="30"/>
      <c r="V2860" s="30"/>
      <c r="W2860" s="30"/>
      <c r="X2860" s="32"/>
    </row>
    <row r="2861" spans="1:24" x14ac:dyDescent="0.2">
      <c r="A2861" s="34"/>
      <c r="B2861" s="34"/>
      <c r="C2861" s="34"/>
      <c r="D2861" s="30"/>
      <c r="E2861" s="30"/>
      <c r="F2861" s="30"/>
      <c r="G2861" s="30"/>
      <c r="H2861" s="30"/>
      <c r="I2861" s="30"/>
      <c r="J2861" s="30"/>
      <c r="K2861" s="30"/>
      <c r="L2861" s="30"/>
      <c r="M2861" s="30"/>
      <c r="N2861" s="30"/>
      <c r="O2861" s="30"/>
      <c r="P2861" s="30"/>
      <c r="Q2861" s="30"/>
      <c r="R2861" s="30"/>
      <c r="S2861" s="30"/>
      <c r="T2861" s="30"/>
      <c r="U2861" s="30"/>
      <c r="V2861" s="30"/>
      <c r="W2861" s="30"/>
      <c r="X2861" s="32"/>
    </row>
    <row r="2862" spans="1:24" x14ac:dyDescent="0.2">
      <c r="A2862" s="34"/>
      <c r="B2862" s="34"/>
      <c r="C2862" s="34"/>
      <c r="D2862" s="30"/>
      <c r="E2862" s="30"/>
      <c r="F2862" s="30"/>
      <c r="G2862" s="30"/>
      <c r="H2862" s="30"/>
      <c r="I2862" s="30"/>
      <c r="J2862" s="30"/>
      <c r="K2862" s="30"/>
      <c r="L2862" s="30"/>
      <c r="M2862" s="30"/>
      <c r="N2862" s="30"/>
      <c r="O2862" s="30"/>
      <c r="P2862" s="30"/>
      <c r="Q2862" s="30"/>
      <c r="R2862" s="30"/>
      <c r="S2862" s="30"/>
      <c r="T2862" s="30"/>
      <c r="U2862" s="30"/>
      <c r="V2862" s="30"/>
      <c r="W2862" s="30"/>
      <c r="X2862" s="32"/>
    </row>
    <row r="2863" spans="1:24" x14ac:dyDescent="0.2">
      <c r="A2863" s="34"/>
      <c r="B2863" s="34"/>
      <c r="C2863" s="34"/>
      <c r="D2863" s="30"/>
      <c r="E2863" s="30"/>
      <c r="F2863" s="30"/>
      <c r="G2863" s="30"/>
      <c r="H2863" s="30"/>
      <c r="I2863" s="30"/>
      <c r="J2863" s="30"/>
      <c r="K2863" s="30"/>
      <c r="L2863" s="30"/>
      <c r="M2863" s="30"/>
      <c r="N2863" s="30"/>
      <c r="O2863" s="30"/>
      <c r="P2863" s="30"/>
      <c r="Q2863" s="30"/>
      <c r="R2863" s="30"/>
      <c r="S2863" s="30"/>
      <c r="T2863" s="30"/>
      <c r="U2863" s="30"/>
      <c r="V2863" s="30"/>
      <c r="W2863" s="30"/>
      <c r="X2863" s="32"/>
    </row>
    <row r="2864" spans="1:24" x14ac:dyDescent="0.2">
      <c r="A2864" s="34"/>
      <c r="B2864" s="34"/>
      <c r="C2864" s="34"/>
      <c r="D2864" s="30"/>
      <c r="E2864" s="30"/>
      <c r="F2864" s="30"/>
      <c r="G2864" s="30"/>
      <c r="H2864" s="30"/>
      <c r="I2864" s="30"/>
      <c r="J2864" s="30"/>
      <c r="K2864" s="30"/>
      <c r="L2864" s="30"/>
      <c r="M2864" s="30"/>
      <c r="N2864" s="30"/>
      <c r="O2864" s="30"/>
      <c r="P2864" s="30"/>
      <c r="Q2864" s="30"/>
      <c r="R2864" s="30"/>
      <c r="S2864" s="30"/>
      <c r="T2864" s="30"/>
      <c r="U2864" s="30"/>
      <c r="V2864" s="30"/>
      <c r="W2864" s="30"/>
      <c r="X2864" s="32"/>
    </row>
    <row r="2865" spans="1:24" x14ac:dyDescent="0.2">
      <c r="A2865" s="34"/>
      <c r="B2865" s="34"/>
      <c r="C2865" s="34"/>
      <c r="D2865" s="30"/>
      <c r="E2865" s="30"/>
      <c r="F2865" s="30"/>
      <c r="G2865" s="30"/>
      <c r="H2865" s="30"/>
      <c r="I2865" s="30"/>
      <c r="J2865" s="30"/>
      <c r="K2865" s="30"/>
      <c r="L2865" s="30"/>
      <c r="M2865" s="30"/>
      <c r="N2865" s="30"/>
      <c r="O2865" s="30"/>
      <c r="P2865" s="30"/>
      <c r="Q2865" s="30"/>
      <c r="R2865" s="30"/>
      <c r="S2865" s="30"/>
      <c r="T2865" s="30"/>
      <c r="U2865" s="30"/>
      <c r="V2865" s="30"/>
      <c r="W2865" s="30"/>
      <c r="X2865" s="32"/>
    </row>
    <row r="2866" spans="1:24" x14ac:dyDescent="0.2">
      <c r="A2866" s="34"/>
      <c r="B2866" s="34"/>
      <c r="C2866" s="34"/>
      <c r="D2866" s="30"/>
      <c r="E2866" s="30"/>
      <c r="F2866" s="30"/>
      <c r="G2866" s="30"/>
      <c r="H2866" s="30"/>
      <c r="I2866" s="30"/>
      <c r="J2866" s="30"/>
      <c r="K2866" s="30"/>
      <c r="L2866" s="30"/>
      <c r="M2866" s="30"/>
      <c r="N2866" s="30"/>
      <c r="O2866" s="30"/>
      <c r="P2866" s="30"/>
      <c r="Q2866" s="30"/>
      <c r="R2866" s="30"/>
      <c r="S2866" s="30"/>
      <c r="T2866" s="30"/>
      <c r="U2866" s="30"/>
      <c r="V2866" s="30"/>
      <c r="W2866" s="30"/>
      <c r="X2866" s="32"/>
    </row>
    <row r="2867" spans="1:24" x14ac:dyDescent="0.2">
      <c r="A2867" s="34"/>
      <c r="B2867" s="34"/>
      <c r="C2867" s="34"/>
      <c r="D2867" s="30"/>
      <c r="E2867" s="30"/>
      <c r="F2867" s="30"/>
      <c r="G2867" s="30"/>
      <c r="H2867" s="30"/>
      <c r="I2867" s="30"/>
      <c r="J2867" s="30"/>
      <c r="K2867" s="30"/>
      <c r="L2867" s="30"/>
      <c r="M2867" s="30"/>
      <c r="N2867" s="30"/>
      <c r="O2867" s="30"/>
      <c r="P2867" s="30"/>
      <c r="Q2867" s="30"/>
      <c r="R2867" s="30"/>
      <c r="S2867" s="30"/>
      <c r="T2867" s="30"/>
      <c r="U2867" s="30"/>
      <c r="V2867" s="30"/>
      <c r="W2867" s="30"/>
      <c r="X2867" s="32"/>
    </row>
    <row r="2868" spans="1:24" x14ac:dyDescent="0.2">
      <c r="A2868" s="34"/>
      <c r="B2868" s="34"/>
      <c r="C2868" s="34"/>
      <c r="D2868" s="30"/>
      <c r="E2868" s="30"/>
      <c r="F2868" s="30"/>
      <c r="G2868" s="30"/>
      <c r="H2868" s="30"/>
      <c r="I2868" s="30"/>
      <c r="J2868" s="30"/>
      <c r="K2868" s="30"/>
      <c r="L2868" s="30"/>
      <c r="M2868" s="30"/>
      <c r="N2868" s="30"/>
      <c r="O2868" s="30"/>
      <c r="P2868" s="30"/>
      <c r="Q2868" s="30"/>
      <c r="R2868" s="30"/>
      <c r="S2868" s="30"/>
      <c r="T2868" s="30"/>
      <c r="U2868" s="30"/>
      <c r="V2868" s="30"/>
      <c r="W2868" s="30"/>
      <c r="X2868" s="32"/>
    </row>
    <row r="2869" spans="1:24" x14ac:dyDescent="0.2">
      <c r="A2869" s="34"/>
      <c r="B2869" s="34"/>
      <c r="C2869" s="34"/>
      <c r="D2869" s="30"/>
      <c r="E2869" s="30"/>
      <c r="F2869" s="30"/>
      <c r="G2869" s="30"/>
      <c r="H2869" s="30"/>
      <c r="I2869" s="30"/>
      <c r="J2869" s="30"/>
      <c r="K2869" s="30"/>
      <c r="L2869" s="30"/>
      <c r="M2869" s="30"/>
      <c r="N2869" s="30"/>
      <c r="O2869" s="30"/>
      <c r="P2869" s="30"/>
      <c r="Q2869" s="30"/>
      <c r="R2869" s="30"/>
      <c r="S2869" s="30"/>
      <c r="T2869" s="30"/>
      <c r="U2869" s="30"/>
      <c r="V2869" s="30"/>
      <c r="W2869" s="30"/>
      <c r="X2869" s="32"/>
    </row>
    <row r="2870" spans="1:24" x14ac:dyDescent="0.2">
      <c r="A2870" s="34"/>
      <c r="B2870" s="34"/>
      <c r="C2870" s="34"/>
      <c r="D2870" s="30"/>
      <c r="E2870" s="30"/>
      <c r="F2870" s="30"/>
      <c r="G2870" s="30"/>
      <c r="H2870" s="30"/>
      <c r="I2870" s="30"/>
      <c r="J2870" s="30"/>
      <c r="K2870" s="30"/>
      <c r="L2870" s="30"/>
      <c r="M2870" s="30"/>
      <c r="N2870" s="30"/>
      <c r="O2870" s="30"/>
      <c r="P2870" s="30"/>
      <c r="Q2870" s="30"/>
      <c r="R2870" s="30"/>
      <c r="S2870" s="30"/>
      <c r="T2870" s="30"/>
      <c r="U2870" s="30"/>
      <c r="V2870" s="30"/>
      <c r="W2870" s="30"/>
      <c r="X2870" s="32"/>
    </row>
    <row r="2871" spans="1:24" x14ac:dyDescent="0.2">
      <c r="A2871" s="34"/>
      <c r="B2871" s="34"/>
      <c r="C2871" s="34"/>
      <c r="D2871" s="30"/>
      <c r="E2871" s="30"/>
      <c r="F2871" s="30"/>
      <c r="G2871" s="30"/>
      <c r="H2871" s="30"/>
      <c r="I2871" s="30"/>
      <c r="J2871" s="30"/>
      <c r="K2871" s="30"/>
      <c r="L2871" s="30"/>
      <c r="M2871" s="30"/>
      <c r="N2871" s="30"/>
      <c r="O2871" s="30"/>
      <c r="P2871" s="30"/>
      <c r="Q2871" s="30"/>
      <c r="R2871" s="30"/>
      <c r="S2871" s="30"/>
      <c r="T2871" s="30"/>
      <c r="U2871" s="30"/>
      <c r="V2871" s="30"/>
      <c r="W2871" s="30"/>
      <c r="X2871" s="32"/>
    </row>
    <row r="2872" spans="1:24" x14ac:dyDescent="0.2">
      <c r="A2872" s="34"/>
      <c r="B2872" s="34"/>
      <c r="C2872" s="34"/>
      <c r="D2872" s="30"/>
      <c r="E2872" s="30"/>
      <c r="F2872" s="30"/>
      <c r="G2872" s="30"/>
      <c r="H2872" s="30"/>
      <c r="I2872" s="30"/>
      <c r="J2872" s="30"/>
      <c r="K2872" s="30"/>
      <c r="L2872" s="30"/>
      <c r="M2872" s="30"/>
      <c r="N2872" s="30"/>
      <c r="O2872" s="30"/>
      <c r="P2872" s="30"/>
      <c r="Q2872" s="30"/>
      <c r="R2872" s="30"/>
      <c r="S2872" s="30"/>
      <c r="T2872" s="30"/>
      <c r="U2872" s="30"/>
      <c r="V2872" s="30"/>
      <c r="W2872" s="30"/>
      <c r="X2872" s="32"/>
    </row>
    <row r="2873" spans="1:24" x14ac:dyDescent="0.2">
      <c r="A2873" s="34"/>
      <c r="B2873" s="34"/>
      <c r="C2873" s="34"/>
      <c r="D2873" s="30"/>
      <c r="E2873" s="30"/>
      <c r="F2873" s="30"/>
      <c r="G2873" s="30"/>
      <c r="H2873" s="30"/>
      <c r="I2873" s="30"/>
      <c r="J2873" s="30"/>
      <c r="K2873" s="30"/>
      <c r="L2873" s="30"/>
      <c r="M2873" s="30"/>
      <c r="N2873" s="30"/>
      <c r="O2873" s="30"/>
      <c r="P2873" s="30"/>
      <c r="Q2873" s="30"/>
      <c r="R2873" s="30"/>
      <c r="S2873" s="30"/>
      <c r="T2873" s="30"/>
      <c r="U2873" s="30"/>
      <c r="V2873" s="30"/>
      <c r="W2873" s="30"/>
      <c r="X2873" s="32"/>
    </row>
    <row r="2874" spans="1:24" x14ac:dyDescent="0.2">
      <c r="A2874" s="34"/>
      <c r="B2874" s="34"/>
      <c r="C2874" s="34"/>
      <c r="D2874" s="30"/>
      <c r="E2874" s="30"/>
      <c r="F2874" s="30"/>
      <c r="G2874" s="30"/>
      <c r="H2874" s="30"/>
      <c r="I2874" s="30"/>
      <c r="J2874" s="30"/>
      <c r="K2874" s="30"/>
      <c r="L2874" s="30"/>
      <c r="M2874" s="30"/>
      <c r="N2874" s="30"/>
      <c r="O2874" s="30"/>
      <c r="P2874" s="30"/>
      <c r="Q2874" s="30"/>
      <c r="R2874" s="30"/>
      <c r="S2874" s="30"/>
      <c r="T2874" s="30"/>
      <c r="U2874" s="30"/>
      <c r="V2874" s="30"/>
      <c r="W2874" s="30"/>
      <c r="X2874" s="32"/>
    </row>
    <row r="2875" spans="1:24" x14ac:dyDescent="0.2">
      <c r="A2875" s="34"/>
      <c r="B2875" s="34"/>
      <c r="C2875" s="34"/>
      <c r="D2875" s="30"/>
      <c r="E2875" s="30"/>
      <c r="F2875" s="30"/>
      <c r="G2875" s="30"/>
      <c r="H2875" s="30"/>
      <c r="I2875" s="30"/>
      <c r="J2875" s="30"/>
      <c r="K2875" s="30"/>
      <c r="L2875" s="30"/>
      <c r="M2875" s="30"/>
      <c r="N2875" s="30"/>
      <c r="O2875" s="30"/>
      <c r="P2875" s="30"/>
      <c r="Q2875" s="30"/>
      <c r="R2875" s="30"/>
      <c r="S2875" s="30"/>
      <c r="T2875" s="30"/>
      <c r="U2875" s="30"/>
      <c r="V2875" s="30"/>
      <c r="W2875" s="30"/>
      <c r="X2875" s="32"/>
    </row>
    <row r="2876" spans="1:24" x14ac:dyDescent="0.2">
      <c r="A2876" s="34"/>
      <c r="B2876" s="34"/>
      <c r="C2876" s="34"/>
      <c r="D2876" s="30"/>
      <c r="E2876" s="30"/>
      <c r="F2876" s="30"/>
      <c r="G2876" s="30"/>
      <c r="H2876" s="30"/>
      <c r="I2876" s="30"/>
      <c r="J2876" s="30"/>
      <c r="K2876" s="30"/>
      <c r="L2876" s="30"/>
      <c r="M2876" s="30"/>
      <c r="N2876" s="30"/>
      <c r="O2876" s="30"/>
      <c r="P2876" s="30"/>
      <c r="Q2876" s="30"/>
      <c r="R2876" s="30"/>
      <c r="S2876" s="30"/>
      <c r="T2876" s="30"/>
      <c r="U2876" s="30"/>
      <c r="V2876" s="30"/>
      <c r="W2876" s="30"/>
      <c r="X2876" s="32"/>
    </row>
    <row r="2877" spans="1:24" x14ac:dyDescent="0.2">
      <c r="A2877" s="34"/>
      <c r="B2877" s="34"/>
      <c r="C2877" s="34"/>
      <c r="D2877" s="30"/>
      <c r="E2877" s="30"/>
      <c r="F2877" s="30"/>
      <c r="G2877" s="30"/>
      <c r="H2877" s="30"/>
      <c r="I2877" s="30"/>
      <c r="J2877" s="30"/>
      <c r="K2877" s="30"/>
      <c r="L2877" s="30"/>
      <c r="M2877" s="30"/>
      <c r="N2877" s="30"/>
      <c r="O2877" s="30"/>
      <c r="P2877" s="30"/>
      <c r="Q2877" s="30"/>
      <c r="R2877" s="30"/>
      <c r="S2877" s="30"/>
      <c r="T2877" s="30"/>
      <c r="U2877" s="30"/>
      <c r="V2877" s="30"/>
      <c r="W2877" s="30"/>
      <c r="X2877" s="32"/>
    </row>
    <row r="2878" spans="1:24" x14ac:dyDescent="0.2">
      <c r="A2878" s="34"/>
      <c r="B2878" s="34"/>
      <c r="C2878" s="34"/>
      <c r="D2878" s="30"/>
      <c r="E2878" s="30"/>
      <c r="F2878" s="30"/>
      <c r="G2878" s="30"/>
      <c r="H2878" s="30"/>
      <c r="I2878" s="30"/>
      <c r="J2878" s="30"/>
      <c r="K2878" s="30"/>
      <c r="L2878" s="30"/>
      <c r="M2878" s="30"/>
      <c r="N2878" s="30"/>
      <c r="O2878" s="30"/>
      <c r="P2878" s="30"/>
      <c r="Q2878" s="30"/>
      <c r="R2878" s="30"/>
      <c r="S2878" s="30"/>
      <c r="T2878" s="30"/>
      <c r="U2878" s="30"/>
      <c r="V2878" s="30"/>
      <c r="W2878" s="30"/>
      <c r="X2878" s="32"/>
    </row>
    <row r="2879" spans="1:24" x14ac:dyDescent="0.2">
      <c r="A2879" s="34"/>
      <c r="B2879" s="34"/>
      <c r="C2879" s="34"/>
      <c r="D2879" s="30"/>
      <c r="E2879" s="30"/>
      <c r="F2879" s="30"/>
      <c r="G2879" s="30"/>
      <c r="H2879" s="30"/>
      <c r="I2879" s="30"/>
      <c r="J2879" s="30"/>
      <c r="K2879" s="30"/>
      <c r="L2879" s="30"/>
      <c r="M2879" s="30"/>
      <c r="N2879" s="30"/>
      <c r="O2879" s="30"/>
      <c r="P2879" s="30"/>
      <c r="Q2879" s="30"/>
      <c r="R2879" s="30"/>
      <c r="S2879" s="30"/>
      <c r="T2879" s="30"/>
      <c r="U2879" s="30"/>
      <c r="V2879" s="30"/>
      <c r="W2879" s="30"/>
      <c r="X2879" s="32"/>
    </row>
    <row r="2880" spans="1:24" x14ac:dyDescent="0.2">
      <c r="A2880" s="34"/>
      <c r="B2880" s="34"/>
      <c r="C2880" s="34"/>
      <c r="D2880" s="30"/>
      <c r="E2880" s="30"/>
      <c r="F2880" s="30"/>
      <c r="G2880" s="30"/>
      <c r="H2880" s="30"/>
      <c r="I2880" s="30"/>
      <c r="J2880" s="30"/>
      <c r="K2880" s="30"/>
      <c r="L2880" s="30"/>
      <c r="M2880" s="30"/>
      <c r="N2880" s="30"/>
      <c r="O2880" s="30"/>
      <c r="P2880" s="30"/>
      <c r="Q2880" s="30"/>
      <c r="R2880" s="30"/>
      <c r="S2880" s="30"/>
      <c r="T2880" s="30"/>
      <c r="U2880" s="30"/>
      <c r="V2880" s="30"/>
      <c r="W2880" s="30"/>
      <c r="X2880" s="32"/>
    </row>
    <row r="2881" spans="1:24" x14ac:dyDescent="0.2">
      <c r="A2881" s="34"/>
      <c r="B2881" s="34"/>
      <c r="C2881" s="34"/>
      <c r="D2881" s="30"/>
      <c r="E2881" s="30"/>
      <c r="F2881" s="30"/>
      <c r="G2881" s="30"/>
      <c r="H2881" s="30"/>
      <c r="I2881" s="30"/>
      <c r="J2881" s="30"/>
      <c r="K2881" s="30"/>
      <c r="L2881" s="30"/>
      <c r="M2881" s="30"/>
      <c r="N2881" s="30"/>
      <c r="O2881" s="30"/>
      <c r="P2881" s="30"/>
      <c r="Q2881" s="30"/>
      <c r="R2881" s="30"/>
      <c r="S2881" s="30"/>
      <c r="T2881" s="30"/>
      <c r="U2881" s="30"/>
      <c r="V2881" s="30"/>
      <c r="W2881" s="30"/>
      <c r="X2881" s="32"/>
    </row>
    <row r="2882" spans="1:24" x14ac:dyDescent="0.2">
      <c r="A2882" s="34"/>
      <c r="B2882" s="34"/>
      <c r="C2882" s="34"/>
      <c r="D2882" s="30"/>
      <c r="E2882" s="30"/>
      <c r="F2882" s="30"/>
      <c r="G2882" s="30"/>
      <c r="H2882" s="30"/>
      <c r="I2882" s="30"/>
      <c r="J2882" s="30"/>
      <c r="K2882" s="30"/>
      <c r="L2882" s="30"/>
      <c r="M2882" s="30"/>
      <c r="N2882" s="30"/>
      <c r="O2882" s="30"/>
      <c r="P2882" s="30"/>
      <c r="Q2882" s="30"/>
      <c r="R2882" s="30"/>
      <c r="S2882" s="30"/>
      <c r="T2882" s="30"/>
      <c r="U2882" s="30"/>
      <c r="V2882" s="30"/>
      <c r="W2882" s="30"/>
      <c r="X2882" s="32"/>
    </row>
    <row r="2883" spans="1:24" x14ac:dyDescent="0.2">
      <c r="A2883" s="34"/>
      <c r="B2883" s="34"/>
      <c r="C2883" s="34"/>
      <c r="D2883" s="30"/>
      <c r="E2883" s="30"/>
      <c r="F2883" s="30"/>
      <c r="G2883" s="30"/>
      <c r="H2883" s="30"/>
      <c r="I2883" s="30"/>
      <c r="J2883" s="30"/>
      <c r="K2883" s="30"/>
      <c r="L2883" s="30"/>
      <c r="M2883" s="30"/>
      <c r="N2883" s="30"/>
      <c r="O2883" s="30"/>
      <c r="P2883" s="30"/>
      <c r="Q2883" s="30"/>
      <c r="R2883" s="30"/>
      <c r="S2883" s="30"/>
      <c r="T2883" s="30"/>
      <c r="U2883" s="30"/>
      <c r="V2883" s="30"/>
      <c r="W2883" s="30"/>
      <c r="X2883" s="32"/>
    </row>
    <row r="2884" spans="1:24" x14ac:dyDescent="0.2">
      <c r="A2884" s="34"/>
      <c r="B2884" s="34"/>
      <c r="C2884" s="34"/>
      <c r="D2884" s="30"/>
      <c r="E2884" s="30"/>
      <c r="F2884" s="30"/>
      <c r="G2884" s="30"/>
      <c r="H2884" s="30"/>
      <c r="I2884" s="30"/>
      <c r="J2884" s="30"/>
      <c r="K2884" s="30"/>
      <c r="L2884" s="30"/>
      <c r="M2884" s="30"/>
      <c r="N2884" s="30"/>
      <c r="O2884" s="30"/>
      <c r="P2884" s="30"/>
      <c r="Q2884" s="30"/>
      <c r="R2884" s="30"/>
      <c r="S2884" s="30"/>
      <c r="T2884" s="30"/>
      <c r="U2884" s="30"/>
      <c r="V2884" s="30"/>
      <c r="W2884" s="30"/>
      <c r="X2884" s="32"/>
    </row>
    <row r="2885" spans="1:24" x14ac:dyDescent="0.2">
      <c r="A2885" s="34"/>
      <c r="B2885" s="34"/>
      <c r="C2885" s="34"/>
      <c r="D2885" s="30"/>
      <c r="E2885" s="30"/>
      <c r="F2885" s="30"/>
      <c r="G2885" s="30"/>
      <c r="H2885" s="30"/>
      <c r="I2885" s="30"/>
      <c r="J2885" s="30"/>
      <c r="K2885" s="30"/>
      <c r="L2885" s="30"/>
      <c r="M2885" s="30"/>
      <c r="N2885" s="30"/>
      <c r="O2885" s="30"/>
      <c r="P2885" s="30"/>
      <c r="Q2885" s="30"/>
      <c r="R2885" s="30"/>
      <c r="S2885" s="30"/>
      <c r="T2885" s="30"/>
      <c r="U2885" s="30"/>
      <c r="V2885" s="30"/>
      <c r="W2885" s="30"/>
      <c r="X2885" s="32"/>
    </row>
    <row r="2886" spans="1:24" x14ac:dyDescent="0.2">
      <c r="A2886" s="34"/>
      <c r="B2886" s="34"/>
      <c r="C2886" s="34"/>
      <c r="D2886" s="30"/>
      <c r="E2886" s="30"/>
      <c r="F2886" s="30"/>
      <c r="G2886" s="30"/>
      <c r="H2886" s="30"/>
      <c r="I2886" s="30"/>
      <c r="J2886" s="30"/>
      <c r="K2886" s="30"/>
      <c r="L2886" s="30"/>
      <c r="M2886" s="30"/>
      <c r="N2886" s="30"/>
      <c r="O2886" s="30"/>
      <c r="P2886" s="30"/>
      <c r="Q2886" s="30"/>
      <c r="R2886" s="30"/>
      <c r="S2886" s="30"/>
      <c r="T2886" s="30"/>
      <c r="U2886" s="30"/>
      <c r="V2886" s="30"/>
      <c r="W2886" s="30"/>
      <c r="X2886" s="32"/>
    </row>
    <row r="2887" spans="1:24" x14ac:dyDescent="0.2">
      <c r="A2887" s="34"/>
      <c r="B2887" s="34"/>
      <c r="C2887" s="34"/>
      <c r="D2887" s="30"/>
      <c r="E2887" s="30"/>
      <c r="F2887" s="30"/>
      <c r="G2887" s="30"/>
      <c r="H2887" s="30"/>
      <c r="I2887" s="30"/>
      <c r="J2887" s="30"/>
      <c r="K2887" s="30"/>
      <c r="L2887" s="30"/>
      <c r="M2887" s="30"/>
      <c r="N2887" s="30"/>
      <c r="O2887" s="30"/>
      <c r="P2887" s="30"/>
      <c r="Q2887" s="30"/>
      <c r="R2887" s="30"/>
      <c r="S2887" s="30"/>
      <c r="T2887" s="30"/>
      <c r="U2887" s="30"/>
      <c r="V2887" s="30"/>
      <c r="W2887" s="30"/>
      <c r="X2887" s="32"/>
    </row>
    <row r="2888" spans="1:24" x14ac:dyDescent="0.2">
      <c r="A2888" s="34"/>
      <c r="B2888" s="34"/>
      <c r="C2888" s="34"/>
      <c r="D2888" s="30"/>
      <c r="E2888" s="30"/>
      <c r="F2888" s="30"/>
      <c r="G2888" s="30"/>
      <c r="H2888" s="30"/>
      <c r="I2888" s="30"/>
      <c r="J2888" s="30"/>
      <c r="K2888" s="30"/>
      <c r="L2888" s="30"/>
      <c r="M2888" s="30"/>
      <c r="N2888" s="30"/>
      <c r="O2888" s="30"/>
      <c r="P2888" s="30"/>
      <c r="Q2888" s="30"/>
      <c r="R2888" s="30"/>
      <c r="S2888" s="30"/>
      <c r="T2888" s="30"/>
      <c r="U2888" s="30"/>
      <c r="V2888" s="30"/>
      <c r="W2888" s="30"/>
      <c r="X2888" s="32"/>
    </row>
    <row r="2889" spans="1:24" x14ac:dyDescent="0.2">
      <c r="A2889" s="34"/>
      <c r="B2889" s="34"/>
      <c r="C2889" s="34"/>
      <c r="D2889" s="30"/>
      <c r="E2889" s="30"/>
      <c r="F2889" s="30"/>
      <c r="G2889" s="30"/>
      <c r="H2889" s="30"/>
      <c r="I2889" s="30"/>
      <c r="J2889" s="30"/>
      <c r="K2889" s="30"/>
      <c r="L2889" s="30"/>
      <c r="M2889" s="30"/>
      <c r="N2889" s="30"/>
      <c r="O2889" s="30"/>
      <c r="P2889" s="30"/>
      <c r="Q2889" s="30"/>
      <c r="R2889" s="30"/>
      <c r="S2889" s="30"/>
      <c r="T2889" s="30"/>
      <c r="U2889" s="30"/>
      <c r="V2889" s="30"/>
      <c r="W2889" s="30"/>
      <c r="X2889" s="32"/>
    </row>
    <row r="2890" spans="1:24" x14ac:dyDescent="0.2">
      <c r="A2890" s="34"/>
      <c r="B2890" s="34"/>
      <c r="C2890" s="34"/>
      <c r="D2890" s="30"/>
      <c r="E2890" s="30"/>
      <c r="F2890" s="30"/>
      <c r="G2890" s="30"/>
      <c r="H2890" s="30"/>
      <c r="I2890" s="30"/>
      <c r="J2890" s="30"/>
      <c r="K2890" s="30"/>
      <c r="L2890" s="30"/>
      <c r="M2890" s="30"/>
      <c r="N2890" s="30"/>
      <c r="O2890" s="30"/>
      <c r="P2890" s="30"/>
      <c r="Q2890" s="30"/>
      <c r="R2890" s="30"/>
      <c r="S2890" s="30"/>
      <c r="T2890" s="30"/>
      <c r="U2890" s="30"/>
      <c r="V2890" s="30"/>
      <c r="W2890" s="30"/>
      <c r="X2890" s="32"/>
    </row>
    <row r="2891" spans="1:24" x14ac:dyDescent="0.2">
      <c r="A2891" s="34"/>
      <c r="B2891" s="34"/>
      <c r="C2891" s="34"/>
      <c r="D2891" s="30"/>
      <c r="E2891" s="30"/>
      <c r="F2891" s="30"/>
      <c r="G2891" s="30"/>
      <c r="H2891" s="30"/>
      <c r="I2891" s="30"/>
      <c r="J2891" s="30"/>
      <c r="K2891" s="30"/>
      <c r="L2891" s="30"/>
      <c r="M2891" s="30"/>
      <c r="N2891" s="30"/>
      <c r="O2891" s="30"/>
      <c r="P2891" s="30"/>
      <c r="Q2891" s="30"/>
      <c r="R2891" s="30"/>
      <c r="S2891" s="30"/>
      <c r="T2891" s="30"/>
      <c r="U2891" s="30"/>
      <c r="V2891" s="30"/>
      <c r="W2891" s="30"/>
      <c r="X2891" s="32"/>
    </row>
    <row r="2892" spans="1:24" x14ac:dyDescent="0.2">
      <c r="A2892" s="34"/>
      <c r="B2892" s="34"/>
      <c r="C2892" s="34"/>
      <c r="D2892" s="30"/>
      <c r="E2892" s="30"/>
      <c r="F2892" s="30"/>
      <c r="G2892" s="30"/>
      <c r="H2892" s="30"/>
      <c r="I2892" s="30"/>
      <c r="J2892" s="30"/>
      <c r="K2892" s="30"/>
      <c r="L2892" s="30"/>
      <c r="M2892" s="30"/>
      <c r="N2892" s="30"/>
      <c r="O2892" s="30"/>
      <c r="P2892" s="30"/>
      <c r="Q2892" s="30"/>
      <c r="R2892" s="30"/>
      <c r="S2892" s="30"/>
      <c r="T2892" s="30"/>
      <c r="U2892" s="30"/>
      <c r="V2892" s="30"/>
      <c r="W2892" s="30"/>
      <c r="X2892" s="32"/>
    </row>
    <row r="2893" spans="1:24" x14ac:dyDescent="0.2">
      <c r="A2893" s="34"/>
      <c r="B2893" s="34"/>
      <c r="C2893" s="34"/>
      <c r="D2893" s="30"/>
      <c r="E2893" s="30"/>
      <c r="F2893" s="30"/>
      <c r="G2893" s="30"/>
      <c r="H2893" s="30"/>
      <c r="I2893" s="30"/>
      <c r="J2893" s="30"/>
      <c r="K2893" s="30"/>
      <c r="L2893" s="30"/>
      <c r="M2893" s="30"/>
      <c r="N2893" s="30"/>
      <c r="O2893" s="30"/>
      <c r="P2893" s="30"/>
      <c r="Q2893" s="30"/>
      <c r="R2893" s="30"/>
      <c r="S2893" s="30"/>
      <c r="T2893" s="30"/>
      <c r="U2893" s="30"/>
      <c r="V2893" s="30"/>
      <c r="W2893" s="30"/>
      <c r="X2893" s="32"/>
    </row>
    <row r="2894" spans="1:24" x14ac:dyDescent="0.2">
      <c r="A2894" s="34"/>
      <c r="B2894" s="34"/>
      <c r="C2894" s="34"/>
      <c r="D2894" s="30"/>
      <c r="E2894" s="30"/>
      <c r="F2894" s="30"/>
      <c r="G2894" s="30"/>
      <c r="H2894" s="30"/>
      <c r="I2894" s="30"/>
      <c r="J2894" s="30"/>
      <c r="K2894" s="30"/>
      <c r="L2894" s="30"/>
      <c r="M2894" s="30"/>
      <c r="N2894" s="30"/>
      <c r="O2894" s="30"/>
      <c r="P2894" s="30"/>
      <c r="Q2894" s="30"/>
      <c r="R2894" s="30"/>
      <c r="S2894" s="30"/>
      <c r="T2894" s="30"/>
      <c r="U2894" s="30"/>
      <c r="V2894" s="30"/>
      <c r="W2894" s="30"/>
      <c r="X2894" s="32"/>
    </row>
    <row r="2895" spans="1:24" x14ac:dyDescent="0.2">
      <c r="A2895" s="34"/>
      <c r="B2895" s="34"/>
      <c r="C2895" s="34"/>
      <c r="D2895" s="30"/>
      <c r="E2895" s="30"/>
      <c r="F2895" s="30"/>
      <c r="G2895" s="30"/>
      <c r="H2895" s="30"/>
      <c r="I2895" s="30"/>
      <c r="J2895" s="30"/>
      <c r="K2895" s="30"/>
      <c r="L2895" s="30"/>
      <c r="M2895" s="30"/>
      <c r="N2895" s="30"/>
      <c r="O2895" s="30"/>
      <c r="P2895" s="30"/>
      <c r="Q2895" s="30"/>
      <c r="R2895" s="30"/>
      <c r="S2895" s="30"/>
      <c r="T2895" s="30"/>
      <c r="U2895" s="30"/>
      <c r="V2895" s="30"/>
      <c r="W2895" s="30"/>
      <c r="X2895" s="32"/>
    </row>
    <row r="2896" spans="1:24" x14ac:dyDescent="0.2">
      <c r="A2896" s="34"/>
      <c r="B2896" s="34"/>
      <c r="C2896" s="34"/>
      <c r="D2896" s="30"/>
      <c r="E2896" s="30"/>
      <c r="F2896" s="30"/>
      <c r="G2896" s="30"/>
      <c r="H2896" s="30"/>
      <c r="I2896" s="30"/>
      <c r="J2896" s="30"/>
      <c r="K2896" s="30"/>
      <c r="L2896" s="30"/>
      <c r="M2896" s="30"/>
      <c r="N2896" s="30"/>
      <c r="O2896" s="30"/>
      <c r="P2896" s="30"/>
      <c r="Q2896" s="30"/>
      <c r="R2896" s="30"/>
      <c r="S2896" s="30"/>
      <c r="T2896" s="30"/>
      <c r="U2896" s="30"/>
      <c r="V2896" s="30"/>
      <c r="W2896" s="30"/>
      <c r="X2896" s="32"/>
    </row>
    <row r="2897" spans="1:24" x14ac:dyDescent="0.2">
      <c r="A2897" s="34"/>
      <c r="B2897" s="34"/>
      <c r="C2897" s="34"/>
      <c r="D2897" s="30"/>
      <c r="E2897" s="30"/>
      <c r="F2897" s="30"/>
      <c r="G2897" s="30"/>
      <c r="H2897" s="30"/>
      <c r="I2897" s="30"/>
      <c r="J2897" s="30"/>
      <c r="K2897" s="30"/>
      <c r="L2897" s="30"/>
      <c r="M2897" s="30"/>
      <c r="N2897" s="30"/>
      <c r="O2897" s="30"/>
      <c r="P2897" s="30"/>
      <c r="Q2897" s="30"/>
      <c r="R2897" s="30"/>
      <c r="S2897" s="30"/>
      <c r="T2897" s="30"/>
      <c r="U2897" s="30"/>
      <c r="V2897" s="30"/>
      <c r="W2897" s="30"/>
      <c r="X2897" s="32"/>
    </row>
    <row r="2898" spans="1:24" x14ac:dyDescent="0.2">
      <c r="A2898" s="34"/>
      <c r="B2898" s="34"/>
      <c r="C2898" s="34"/>
      <c r="D2898" s="30"/>
      <c r="E2898" s="30"/>
      <c r="F2898" s="30"/>
      <c r="G2898" s="30"/>
      <c r="H2898" s="30"/>
      <c r="I2898" s="30"/>
      <c r="J2898" s="30"/>
      <c r="K2898" s="30"/>
      <c r="L2898" s="30"/>
      <c r="M2898" s="30"/>
      <c r="N2898" s="30"/>
      <c r="O2898" s="30"/>
      <c r="P2898" s="30"/>
      <c r="Q2898" s="30"/>
      <c r="R2898" s="30"/>
      <c r="S2898" s="30"/>
      <c r="T2898" s="30"/>
      <c r="U2898" s="30"/>
      <c r="V2898" s="30"/>
      <c r="W2898" s="30"/>
      <c r="X2898" s="32"/>
    </row>
    <row r="2899" spans="1:24" x14ac:dyDescent="0.2">
      <c r="A2899" s="34"/>
      <c r="B2899" s="34"/>
      <c r="C2899" s="34"/>
      <c r="D2899" s="30"/>
      <c r="E2899" s="30"/>
      <c r="F2899" s="30"/>
      <c r="G2899" s="30"/>
      <c r="H2899" s="30"/>
      <c r="I2899" s="30"/>
      <c r="J2899" s="30"/>
      <c r="K2899" s="30"/>
      <c r="L2899" s="30"/>
      <c r="M2899" s="30"/>
      <c r="N2899" s="30"/>
      <c r="O2899" s="30"/>
      <c r="P2899" s="30"/>
      <c r="Q2899" s="30"/>
      <c r="R2899" s="30"/>
      <c r="S2899" s="30"/>
      <c r="T2899" s="30"/>
      <c r="U2899" s="30"/>
      <c r="V2899" s="30"/>
      <c r="W2899" s="30"/>
      <c r="X2899" s="32"/>
    </row>
    <row r="2900" spans="1:24" x14ac:dyDescent="0.2">
      <c r="A2900" s="34"/>
      <c r="B2900" s="34"/>
      <c r="C2900" s="34"/>
      <c r="D2900" s="30"/>
      <c r="E2900" s="30"/>
      <c r="F2900" s="30"/>
      <c r="G2900" s="30"/>
      <c r="H2900" s="30"/>
      <c r="I2900" s="30"/>
      <c r="J2900" s="30"/>
      <c r="K2900" s="30"/>
      <c r="L2900" s="30"/>
      <c r="M2900" s="30"/>
      <c r="N2900" s="30"/>
      <c r="O2900" s="30"/>
      <c r="P2900" s="30"/>
      <c r="Q2900" s="30"/>
      <c r="R2900" s="30"/>
      <c r="S2900" s="30"/>
      <c r="T2900" s="30"/>
      <c r="U2900" s="30"/>
      <c r="V2900" s="30"/>
      <c r="W2900" s="30"/>
      <c r="X2900" s="32"/>
    </row>
    <row r="2901" spans="1:24" x14ac:dyDescent="0.2">
      <c r="A2901" s="34"/>
      <c r="B2901" s="34"/>
      <c r="C2901" s="34"/>
      <c r="D2901" s="30"/>
      <c r="E2901" s="30"/>
      <c r="F2901" s="30"/>
      <c r="G2901" s="30"/>
      <c r="H2901" s="30"/>
      <c r="I2901" s="30"/>
      <c r="J2901" s="30"/>
      <c r="K2901" s="30"/>
      <c r="L2901" s="30"/>
      <c r="M2901" s="30"/>
      <c r="N2901" s="30"/>
      <c r="O2901" s="30"/>
      <c r="P2901" s="30"/>
      <c r="Q2901" s="30"/>
      <c r="R2901" s="30"/>
      <c r="S2901" s="30"/>
      <c r="T2901" s="30"/>
      <c r="U2901" s="30"/>
      <c r="V2901" s="30"/>
      <c r="W2901" s="30"/>
      <c r="X2901" s="32"/>
    </row>
    <row r="2902" spans="1:24" x14ac:dyDescent="0.2">
      <c r="A2902" s="34"/>
      <c r="B2902" s="34"/>
      <c r="C2902" s="34"/>
      <c r="D2902" s="30"/>
      <c r="E2902" s="30"/>
      <c r="F2902" s="30"/>
      <c r="G2902" s="30"/>
      <c r="H2902" s="30"/>
      <c r="I2902" s="30"/>
      <c r="J2902" s="30"/>
      <c r="K2902" s="30"/>
      <c r="L2902" s="30"/>
      <c r="M2902" s="30"/>
      <c r="N2902" s="30"/>
      <c r="O2902" s="30"/>
      <c r="P2902" s="30"/>
      <c r="Q2902" s="30"/>
      <c r="R2902" s="30"/>
      <c r="S2902" s="30"/>
      <c r="T2902" s="30"/>
      <c r="U2902" s="30"/>
      <c r="V2902" s="30"/>
      <c r="W2902" s="30"/>
      <c r="X2902" s="32"/>
    </row>
    <row r="2903" spans="1:24" x14ac:dyDescent="0.2">
      <c r="A2903" s="34"/>
      <c r="B2903" s="34"/>
      <c r="C2903" s="34"/>
      <c r="D2903" s="30"/>
      <c r="E2903" s="30"/>
      <c r="F2903" s="30"/>
      <c r="G2903" s="30"/>
      <c r="H2903" s="30"/>
      <c r="I2903" s="30"/>
      <c r="J2903" s="30"/>
      <c r="K2903" s="30"/>
      <c r="L2903" s="30"/>
      <c r="M2903" s="30"/>
      <c r="N2903" s="30"/>
      <c r="O2903" s="30"/>
      <c r="P2903" s="30"/>
      <c r="Q2903" s="30"/>
      <c r="R2903" s="30"/>
      <c r="S2903" s="30"/>
      <c r="T2903" s="30"/>
      <c r="U2903" s="30"/>
      <c r="V2903" s="30"/>
      <c r="W2903" s="30"/>
      <c r="X2903" s="32"/>
    </row>
    <row r="2904" spans="1:24" x14ac:dyDescent="0.2">
      <c r="A2904" s="34"/>
      <c r="B2904" s="34"/>
      <c r="C2904" s="34"/>
      <c r="D2904" s="30"/>
      <c r="E2904" s="30"/>
      <c r="F2904" s="30"/>
      <c r="G2904" s="30"/>
      <c r="H2904" s="30"/>
      <c r="I2904" s="30"/>
      <c r="J2904" s="30"/>
      <c r="K2904" s="30"/>
      <c r="L2904" s="30"/>
      <c r="M2904" s="30"/>
      <c r="N2904" s="30"/>
      <c r="O2904" s="30"/>
      <c r="P2904" s="30"/>
      <c r="Q2904" s="30"/>
      <c r="R2904" s="30"/>
      <c r="S2904" s="30"/>
      <c r="T2904" s="30"/>
      <c r="U2904" s="30"/>
      <c r="V2904" s="30"/>
      <c r="W2904" s="30"/>
      <c r="X2904" s="32"/>
    </row>
    <row r="2905" spans="1:24" x14ac:dyDescent="0.2">
      <c r="A2905" s="34"/>
      <c r="B2905" s="34"/>
      <c r="C2905" s="34"/>
      <c r="D2905" s="30"/>
      <c r="E2905" s="30"/>
      <c r="F2905" s="30"/>
      <c r="G2905" s="30"/>
      <c r="H2905" s="30"/>
      <c r="I2905" s="30"/>
      <c r="J2905" s="30"/>
      <c r="K2905" s="30"/>
      <c r="L2905" s="30"/>
      <c r="M2905" s="30"/>
      <c r="N2905" s="30"/>
      <c r="O2905" s="30"/>
      <c r="P2905" s="30"/>
      <c r="Q2905" s="30"/>
      <c r="R2905" s="30"/>
      <c r="S2905" s="30"/>
      <c r="T2905" s="30"/>
      <c r="U2905" s="30"/>
      <c r="V2905" s="30"/>
      <c r="W2905" s="30"/>
      <c r="X2905" s="32"/>
    </row>
    <row r="2906" spans="1:24" x14ac:dyDescent="0.2">
      <c r="A2906" s="34"/>
      <c r="B2906" s="34"/>
      <c r="C2906" s="34"/>
      <c r="D2906" s="30"/>
      <c r="E2906" s="30"/>
      <c r="F2906" s="30"/>
      <c r="G2906" s="30"/>
      <c r="H2906" s="30"/>
      <c r="I2906" s="30"/>
      <c r="J2906" s="30"/>
      <c r="K2906" s="30"/>
      <c r="L2906" s="30"/>
      <c r="M2906" s="30"/>
      <c r="N2906" s="30"/>
      <c r="O2906" s="30"/>
      <c r="P2906" s="30"/>
      <c r="Q2906" s="30"/>
      <c r="R2906" s="30"/>
      <c r="S2906" s="30"/>
      <c r="T2906" s="30"/>
      <c r="U2906" s="30"/>
      <c r="V2906" s="30"/>
      <c r="W2906" s="30"/>
      <c r="X2906" s="32"/>
    </row>
    <row r="2907" spans="1:24" x14ac:dyDescent="0.2">
      <c r="A2907" s="34"/>
      <c r="B2907" s="34"/>
      <c r="C2907" s="34"/>
      <c r="D2907" s="30"/>
      <c r="E2907" s="30"/>
      <c r="F2907" s="30"/>
      <c r="G2907" s="30"/>
      <c r="H2907" s="30"/>
      <c r="I2907" s="30"/>
      <c r="J2907" s="30"/>
      <c r="K2907" s="30"/>
      <c r="L2907" s="30"/>
      <c r="M2907" s="30"/>
      <c r="N2907" s="30"/>
      <c r="O2907" s="30"/>
      <c r="P2907" s="30"/>
      <c r="Q2907" s="30"/>
      <c r="R2907" s="30"/>
      <c r="S2907" s="30"/>
      <c r="T2907" s="30"/>
      <c r="U2907" s="30"/>
      <c r="V2907" s="30"/>
      <c r="W2907" s="30"/>
      <c r="X2907" s="32"/>
    </row>
    <row r="2908" spans="1:24" x14ac:dyDescent="0.2">
      <c r="A2908" s="34"/>
      <c r="B2908" s="34"/>
      <c r="C2908" s="34"/>
      <c r="D2908" s="30"/>
      <c r="E2908" s="30"/>
      <c r="F2908" s="30"/>
      <c r="G2908" s="30"/>
      <c r="H2908" s="30"/>
      <c r="I2908" s="30"/>
      <c r="J2908" s="30"/>
      <c r="K2908" s="30"/>
      <c r="L2908" s="30"/>
      <c r="M2908" s="30"/>
      <c r="N2908" s="30"/>
      <c r="O2908" s="30"/>
      <c r="P2908" s="30"/>
      <c r="Q2908" s="30"/>
      <c r="R2908" s="30"/>
      <c r="S2908" s="30"/>
      <c r="T2908" s="30"/>
      <c r="U2908" s="30"/>
      <c r="V2908" s="30"/>
      <c r="W2908" s="30"/>
      <c r="X2908" s="32"/>
    </row>
    <row r="2909" spans="1:24" x14ac:dyDescent="0.2">
      <c r="A2909" s="34"/>
      <c r="B2909" s="34"/>
      <c r="C2909" s="34"/>
      <c r="D2909" s="30"/>
      <c r="E2909" s="30"/>
      <c r="F2909" s="30"/>
      <c r="G2909" s="30"/>
      <c r="H2909" s="30"/>
      <c r="I2909" s="30"/>
      <c r="J2909" s="30"/>
      <c r="K2909" s="30"/>
      <c r="L2909" s="30"/>
      <c r="M2909" s="30"/>
      <c r="N2909" s="30"/>
      <c r="O2909" s="30"/>
      <c r="P2909" s="30"/>
      <c r="Q2909" s="30"/>
      <c r="R2909" s="30"/>
      <c r="S2909" s="30"/>
      <c r="T2909" s="30"/>
      <c r="U2909" s="30"/>
      <c r="V2909" s="30"/>
      <c r="W2909" s="30"/>
      <c r="X2909" s="32"/>
    </row>
    <row r="2910" spans="1:24" x14ac:dyDescent="0.2">
      <c r="A2910" s="34"/>
      <c r="B2910" s="34"/>
      <c r="C2910" s="34"/>
      <c r="D2910" s="30"/>
      <c r="E2910" s="30"/>
      <c r="F2910" s="30"/>
      <c r="G2910" s="30"/>
      <c r="H2910" s="30"/>
      <c r="I2910" s="30"/>
      <c r="J2910" s="30"/>
      <c r="K2910" s="30"/>
      <c r="L2910" s="30"/>
      <c r="M2910" s="30"/>
      <c r="N2910" s="30"/>
      <c r="O2910" s="30"/>
      <c r="P2910" s="30"/>
      <c r="Q2910" s="30"/>
      <c r="R2910" s="30"/>
      <c r="S2910" s="30"/>
      <c r="T2910" s="30"/>
      <c r="U2910" s="30"/>
      <c r="V2910" s="30"/>
      <c r="W2910" s="30"/>
      <c r="X2910" s="32"/>
    </row>
    <row r="2911" spans="1:24" x14ac:dyDescent="0.2">
      <c r="A2911" s="34"/>
      <c r="B2911" s="34"/>
      <c r="C2911" s="34"/>
      <c r="D2911" s="30"/>
      <c r="E2911" s="30"/>
      <c r="F2911" s="30"/>
      <c r="G2911" s="30"/>
      <c r="H2911" s="30"/>
      <c r="I2911" s="30"/>
      <c r="J2911" s="30"/>
      <c r="K2911" s="30"/>
      <c r="L2911" s="30"/>
      <c r="M2911" s="30"/>
      <c r="N2911" s="30"/>
      <c r="O2911" s="30"/>
      <c r="P2911" s="30"/>
      <c r="Q2911" s="30"/>
      <c r="R2911" s="30"/>
      <c r="S2911" s="30"/>
      <c r="T2911" s="30"/>
      <c r="U2911" s="30"/>
      <c r="V2911" s="30"/>
      <c r="W2911" s="30"/>
      <c r="X2911" s="32"/>
    </row>
    <row r="2912" spans="1:24" x14ac:dyDescent="0.2">
      <c r="A2912" s="34"/>
      <c r="B2912" s="34"/>
      <c r="C2912" s="34"/>
      <c r="D2912" s="30"/>
      <c r="E2912" s="30"/>
      <c r="F2912" s="30"/>
      <c r="G2912" s="30"/>
      <c r="H2912" s="30"/>
      <c r="I2912" s="30"/>
      <c r="J2912" s="30"/>
      <c r="K2912" s="30"/>
      <c r="L2912" s="30"/>
      <c r="M2912" s="30"/>
      <c r="N2912" s="30"/>
      <c r="O2912" s="30"/>
      <c r="P2912" s="30"/>
      <c r="Q2912" s="30"/>
      <c r="R2912" s="30"/>
      <c r="S2912" s="30"/>
      <c r="T2912" s="30"/>
      <c r="U2912" s="30"/>
      <c r="V2912" s="30"/>
      <c r="W2912" s="30"/>
      <c r="X2912" s="32"/>
    </row>
    <row r="2913" spans="1:24" x14ac:dyDescent="0.2">
      <c r="A2913" s="34"/>
      <c r="B2913" s="34"/>
      <c r="C2913" s="34"/>
      <c r="D2913" s="30"/>
      <c r="E2913" s="30"/>
      <c r="F2913" s="30"/>
      <c r="G2913" s="30"/>
      <c r="H2913" s="30"/>
      <c r="I2913" s="30"/>
      <c r="J2913" s="30"/>
      <c r="K2913" s="30"/>
      <c r="L2913" s="30"/>
      <c r="M2913" s="30"/>
      <c r="N2913" s="30"/>
      <c r="O2913" s="30"/>
      <c r="P2913" s="30"/>
      <c r="Q2913" s="30"/>
      <c r="R2913" s="30"/>
      <c r="S2913" s="30"/>
      <c r="T2913" s="30"/>
      <c r="U2913" s="30"/>
      <c r="V2913" s="30"/>
      <c r="W2913" s="30"/>
      <c r="X2913" s="32"/>
    </row>
    <row r="2914" spans="1:24" x14ac:dyDescent="0.2">
      <c r="A2914" s="34"/>
      <c r="B2914" s="34"/>
      <c r="C2914" s="34"/>
      <c r="D2914" s="30"/>
      <c r="E2914" s="30"/>
      <c r="F2914" s="30"/>
      <c r="G2914" s="30"/>
      <c r="H2914" s="30"/>
      <c r="I2914" s="30"/>
      <c r="J2914" s="30"/>
      <c r="K2914" s="30"/>
      <c r="L2914" s="30"/>
      <c r="M2914" s="30"/>
      <c r="N2914" s="30"/>
      <c r="O2914" s="30"/>
      <c r="P2914" s="30"/>
      <c r="Q2914" s="30"/>
      <c r="R2914" s="30"/>
      <c r="S2914" s="30"/>
      <c r="T2914" s="30"/>
      <c r="U2914" s="30"/>
      <c r="V2914" s="30"/>
      <c r="W2914" s="30"/>
      <c r="X2914" s="32"/>
    </row>
    <row r="2915" spans="1:24" x14ac:dyDescent="0.2">
      <c r="A2915" s="34"/>
      <c r="B2915" s="34"/>
      <c r="C2915" s="34"/>
      <c r="D2915" s="30"/>
      <c r="E2915" s="30"/>
      <c r="F2915" s="30"/>
      <c r="G2915" s="30"/>
      <c r="H2915" s="30"/>
      <c r="I2915" s="30"/>
      <c r="J2915" s="30"/>
      <c r="K2915" s="30"/>
      <c r="L2915" s="30"/>
      <c r="M2915" s="30"/>
      <c r="N2915" s="30"/>
      <c r="O2915" s="30"/>
      <c r="P2915" s="30"/>
      <c r="Q2915" s="30"/>
      <c r="R2915" s="30"/>
      <c r="S2915" s="30"/>
      <c r="T2915" s="30"/>
      <c r="U2915" s="30"/>
      <c r="V2915" s="30"/>
      <c r="W2915" s="30"/>
      <c r="X2915" s="32"/>
    </row>
    <row r="2916" spans="1:24" x14ac:dyDescent="0.2">
      <c r="A2916" s="34"/>
      <c r="B2916" s="34"/>
      <c r="C2916" s="34"/>
      <c r="D2916" s="30"/>
      <c r="E2916" s="30"/>
      <c r="F2916" s="30"/>
      <c r="G2916" s="30"/>
      <c r="H2916" s="30"/>
      <c r="I2916" s="30"/>
      <c r="J2916" s="30"/>
      <c r="K2916" s="30"/>
      <c r="L2916" s="30"/>
      <c r="M2916" s="30"/>
      <c r="N2916" s="30"/>
      <c r="O2916" s="30"/>
      <c r="P2916" s="30"/>
      <c r="Q2916" s="30"/>
      <c r="R2916" s="30"/>
      <c r="S2916" s="30"/>
      <c r="T2916" s="30"/>
      <c r="U2916" s="30"/>
      <c r="V2916" s="30"/>
      <c r="W2916" s="30"/>
      <c r="X2916" s="32"/>
    </row>
    <row r="2917" spans="1:24" x14ac:dyDescent="0.2">
      <c r="A2917" s="34"/>
      <c r="B2917" s="34"/>
      <c r="C2917" s="34"/>
      <c r="D2917" s="30"/>
      <c r="E2917" s="30"/>
      <c r="F2917" s="30"/>
      <c r="G2917" s="30"/>
      <c r="H2917" s="30"/>
      <c r="I2917" s="30"/>
      <c r="J2917" s="30"/>
      <c r="K2917" s="30"/>
      <c r="L2917" s="30"/>
      <c r="M2917" s="30"/>
      <c r="N2917" s="30"/>
      <c r="O2917" s="30"/>
      <c r="P2917" s="30"/>
      <c r="Q2917" s="30"/>
      <c r="R2917" s="30"/>
      <c r="S2917" s="30"/>
      <c r="T2917" s="30"/>
      <c r="U2917" s="30"/>
      <c r="V2917" s="30"/>
      <c r="W2917" s="30"/>
      <c r="X2917" s="32"/>
    </row>
    <row r="2918" spans="1:24" x14ac:dyDescent="0.2">
      <c r="A2918" s="34"/>
      <c r="B2918" s="34"/>
      <c r="C2918" s="34"/>
      <c r="D2918" s="30"/>
      <c r="E2918" s="30"/>
      <c r="F2918" s="30"/>
      <c r="G2918" s="30"/>
      <c r="H2918" s="30"/>
      <c r="I2918" s="30"/>
      <c r="J2918" s="30"/>
      <c r="K2918" s="30"/>
      <c r="L2918" s="30"/>
      <c r="M2918" s="30"/>
      <c r="N2918" s="30"/>
      <c r="O2918" s="30"/>
      <c r="P2918" s="30"/>
      <c r="Q2918" s="30"/>
      <c r="R2918" s="30"/>
      <c r="S2918" s="30"/>
      <c r="T2918" s="30"/>
      <c r="U2918" s="30"/>
      <c r="V2918" s="30"/>
      <c r="W2918" s="30"/>
      <c r="X2918" s="32"/>
    </row>
    <row r="2919" spans="1:24" x14ac:dyDescent="0.2">
      <c r="A2919" s="34"/>
      <c r="B2919" s="34"/>
      <c r="C2919" s="34"/>
      <c r="D2919" s="30"/>
      <c r="E2919" s="30"/>
      <c r="F2919" s="30"/>
      <c r="G2919" s="30"/>
      <c r="H2919" s="30"/>
      <c r="I2919" s="30"/>
      <c r="J2919" s="30"/>
      <c r="K2919" s="30"/>
      <c r="L2919" s="30"/>
      <c r="M2919" s="30"/>
      <c r="N2919" s="30"/>
      <c r="O2919" s="30"/>
      <c r="P2919" s="30"/>
      <c r="Q2919" s="30"/>
      <c r="R2919" s="30"/>
      <c r="S2919" s="30"/>
      <c r="T2919" s="30"/>
      <c r="U2919" s="30"/>
      <c r="V2919" s="30"/>
      <c r="W2919" s="30"/>
      <c r="X2919" s="32"/>
    </row>
    <row r="2920" spans="1:24" x14ac:dyDescent="0.2">
      <c r="A2920" s="34"/>
      <c r="B2920" s="34"/>
      <c r="C2920" s="34"/>
      <c r="D2920" s="30"/>
      <c r="E2920" s="30"/>
      <c r="F2920" s="30"/>
      <c r="G2920" s="30"/>
      <c r="H2920" s="30"/>
      <c r="I2920" s="30"/>
      <c r="J2920" s="30"/>
      <c r="K2920" s="30"/>
      <c r="L2920" s="30"/>
      <c r="M2920" s="30"/>
      <c r="N2920" s="30"/>
      <c r="O2920" s="30"/>
      <c r="P2920" s="30"/>
      <c r="Q2920" s="30"/>
      <c r="R2920" s="30"/>
      <c r="S2920" s="30"/>
      <c r="T2920" s="30"/>
      <c r="U2920" s="30"/>
      <c r="V2920" s="30"/>
      <c r="W2920" s="30"/>
      <c r="X2920" s="32"/>
    </row>
    <row r="2921" spans="1:24" x14ac:dyDescent="0.2">
      <c r="A2921" s="34"/>
      <c r="B2921" s="34"/>
      <c r="C2921" s="34"/>
      <c r="D2921" s="30"/>
      <c r="E2921" s="30"/>
      <c r="F2921" s="30"/>
      <c r="G2921" s="30"/>
      <c r="H2921" s="30"/>
      <c r="I2921" s="30"/>
      <c r="J2921" s="30"/>
      <c r="K2921" s="30"/>
      <c r="L2921" s="30"/>
      <c r="M2921" s="30"/>
      <c r="N2921" s="30"/>
      <c r="O2921" s="30"/>
      <c r="P2921" s="30"/>
      <c r="Q2921" s="30"/>
      <c r="R2921" s="30"/>
      <c r="S2921" s="30"/>
      <c r="T2921" s="30"/>
      <c r="U2921" s="30"/>
      <c r="V2921" s="30"/>
      <c r="W2921" s="30"/>
      <c r="X2921" s="32"/>
    </row>
    <row r="2922" spans="1:24" x14ac:dyDescent="0.2">
      <c r="A2922" s="34"/>
      <c r="B2922" s="34"/>
      <c r="C2922" s="34"/>
      <c r="D2922" s="30"/>
      <c r="E2922" s="30"/>
      <c r="F2922" s="30"/>
      <c r="G2922" s="30"/>
      <c r="H2922" s="30"/>
      <c r="I2922" s="30"/>
      <c r="J2922" s="30"/>
      <c r="K2922" s="30"/>
      <c r="L2922" s="30"/>
      <c r="M2922" s="30"/>
      <c r="N2922" s="30"/>
      <c r="O2922" s="30"/>
      <c r="P2922" s="30"/>
      <c r="Q2922" s="30"/>
      <c r="R2922" s="30"/>
      <c r="S2922" s="30"/>
      <c r="T2922" s="30"/>
      <c r="U2922" s="30"/>
      <c r="V2922" s="30"/>
      <c r="W2922" s="30"/>
      <c r="X2922" s="32"/>
    </row>
    <row r="2923" spans="1:24" x14ac:dyDescent="0.2">
      <c r="A2923" s="34"/>
      <c r="B2923" s="34"/>
      <c r="C2923" s="34"/>
      <c r="D2923" s="30"/>
      <c r="E2923" s="30"/>
      <c r="F2923" s="30"/>
      <c r="G2923" s="30"/>
      <c r="H2923" s="30"/>
      <c r="I2923" s="30"/>
      <c r="J2923" s="30"/>
      <c r="K2923" s="30"/>
      <c r="L2923" s="30"/>
      <c r="M2923" s="30"/>
      <c r="N2923" s="30"/>
      <c r="O2923" s="30"/>
      <c r="P2923" s="30"/>
      <c r="Q2923" s="30"/>
      <c r="R2923" s="30"/>
      <c r="S2923" s="30"/>
      <c r="T2923" s="30"/>
      <c r="U2923" s="30"/>
      <c r="V2923" s="30"/>
      <c r="W2923" s="30"/>
      <c r="X2923" s="32"/>
    </row>
    <row r="2924" spans="1:24" x14ac:dyDescent="0.2">
      <c r="A2924" s="34"/>
      <c r="B2924" s="34"/>
      <c r="C2924" s="34"/>
      <c r="D2924" s="30"/>
      <c r="E2924" s="30"/>
      <c r="F2924" s="30"/>
      <c r="G2924" s="30"/>
      <c r="H2924" s="30"/>
      <c r="I2924" s="30"/>
      <c r="J2924" s="30"/>
      <c r="K2924" s="30"/>
      <c r="L2924" s="30"/>
      <c r="M2924" s="30"/>
      <c r="N2924" s="30"/>
      <c r="O2924" s="30"/>
      <c r="P2924" s="30"/>
      <c r="Q2924" s="30"/>
      <c r="R2924" s="30"/>
      <c r="S2924" s="30"/>
      <c r="T2924" s="30"/>
      <c r="U2924" s="30"/>
      <c r="V2924" s="30"/>
      <c r="W2924" s="30"/>
      <c r="X2924" s="32"/>
    </row>
    <row r="2925" spans="1:24" x14ac:dyDescent="0.2">
      <c r="A2925" s="34"/>
      <c r="B2925" s="34"/>
      <c r="C2925" s="34"/>
      <c r="D2925" s="30"/>
      <c r="E2925" s="30"/>
      <c r="F2925" s="30"/>
      <c r="G2925" s="30"/>
      <c r="H2925" s="30"/>
      <c r="I2925" s="30"/>
      <c r="J2925" s="30"/>
      <c r="K2925" s="30"/>
      <c r="L2925" s="30"/>
      <c r="M2925" s="30"/>
      <c r="N2925" s="30"/>
      <c r="O2925" s="30"/>
      <c r="P2925" s="30"/>
      <c r="Q2925" s="30"/>
      <c r="R2925" s="30"/>
      <c r="S2925" s="30"/>
      <c r="T2925" s="30"/>
      <c r="U2925" s="30"/>
      <c r="V2925" s="30"/>
      <c r="W2925" s="30"/>
      <c r="X2925" s="32"/>
    </row>
    <row r="2926" spans="1:24" x14ac:dyDescent="0.2">
      <c r="A2926" s="34"/>
      <c r="B2926" s="34"/>
      <c r="C2926" s="34"/>
      <c r="D2926" s="30"/>
      <c r="E2926" s="30"/>
      <c r="F2926" s="30"/>
      <c r="G2926" s="30"/>
      <c r="H2926" s="30"/>
      <c r="I2926" s="30"/>
      <c r="J2926" s="30"/>
      <c r="K2926" s="30"/>
      <c r="L2926" s="30"/>
      <c r="M2926" s="30"/>
      <c r="N2926" s="30"/>
      <c r="O2926" s="30"/>
      <c r="P2926" s="30"/>
      <c r="Q2926" s="30"/>
      <c r="R2926" s="30"/>
      <c r="S2926" s="30"/>
      <c r="T2926" s="30"/>
      <c r="U2926" s="30"/>
      <c r="V2926" s="30"/>
      <c r="W2926" s="30"/>
      <c r="X2926" s="32"/>
    </row>
    <row r="2927" spans="1:24" x14ac:dyDescent="0.2">
      <c r="A2927" s="34"/>
      <c r="B2927" s="34"/>
      <c r="C2927" s="34"/>
      <c r="D2927" s="30"/>
      <c r="E2927" s="30"/>
      <c r="F2927" s="30"/>
      <c r="G2927" s="30"/>
      <c r="H2927" s="30"/>
      <c r="I2927" s="30"/>
      <c r="J2927" s="30"/>
      <c r="K2927" s="30"/>
      <c r="L2927" s="30"/>
      <c r="M2927" s="30"/>
      <c r="N2927" s="30"/>
      <c r="O2927" s="30"/>
      <c r="P2927" s="30"/>
      <c r="Q2927" s="30"/>
      <c r="R2927" s="30"/>
      <c r="S2927" s="30"/>
      <c r="T2927" s="30"/>
      <c r="U2927" s="30"/>
      <c r="V2927" s="30"/>
      <c r="W2927" s="30"/>
      <c r="X2927" s="32"/>
    </row>
    <row r="2928" spans="1:24" x14ac:dyDescent="0.2">
      <c r="A2928" s="34"/>
      <c r="B2928" s="34"/>
      <c r="C2928" s="34"/>
      <c r="D2928" s="30"/>
      <c r="E2928" s="30"/>
      <c r="F2928" s="30"/>
      <c r="G2928" s="30"/>
      <c r="H2928" s="30"/>
      <c r="I2928" s="30"/>
      <c r="J2928" s="30"/>
      <c r="K2928" s="30"/>
      <c r="L2928" s="30"/>
      <c r="M2928" s="30"/>
      <c r="N2928" s="30"/>
      <c r="O2928" s="30"/>
      <c r="P2928" s="30"/>
      <c r="Q2928" s="30"/>
      <c r="R2928" s="30"/>
      <c r="S2928" s="30"/>
      <c r="T2928" s="30"/>
      <c r="U2928" s="30"/>
      <c r="V2928" s="30"/>
      <c r="W2928" s="30"/>
      <c r="X2928" s="32"/>
    </row>
    <row r="2929" spans="1:24" x14ac:dyDescent="0.2">
      <c r="A2929" s="34"/>
      <c r="B2929" s="34"/>
      <c r="C2929" s="34"/>
      <c r="D2929" s="30"/>
      <c r="E2929" s="30"/>
      <c r="F2929" s="30"/>
      <c r="G2929" s="30"/>
      <c r="H2929" s="30"/>
      <c r="I2929" s="30"/>
      <c r="J2929" s="30"/>
      <c r="K2929" s="30"/>
      <c r="L2929" s="30"/>
      <c r="M2929" s="30"/>
      <c r="N2929" s="30"/>
      <c r="O2929" s="30"/>
      <c r="P2929" s="30"/>
      <c r="Q2929" s="30"/>
      <c r="R2929" s="30"/>
      <c r="S2929" s="30"/>
      <c r="T2929" s="30"/>
      <c r="U2929" s="30"/>
      <c r="V2929" s="30"/>
      <c r="W2929" s="30"/>
      <c r="X2929" s="32"/>
    </row>
    <row r="2930" spans="1:24" x14ac:dyDescent="0.2">
      <c r="A2930" s="34"/>
      <c r="B2930" s="34"/>
      <c r="C2930" s="34"/>
      <c r="D2930" s="30"/>
      <c r="E2930" s="30"/>
      <c r="F2930" s="30"/>
      <c r="G2930" s="30"/>
      <c r="H2930" s="30"/>
      <c r="I2930" s="30"/>
      <c r="J2930" s="30"/>
      <c r="K2930" s="30"/>
      <c r="L2930" s="30"/>
      <c r="M2930" s="30"/>
      <c r="N2930" s="30"/>
      <c r="O2930" s="30"/>
      <c r="P2930" s="30"/>
      <c r="Q2930" s="30"/>
      <c r="R2930" s="30"/>
      <c r="S2930" s="30"/>
      <c r="T2930" s="30"/>
      <c r="U2930" s="30"/>
      <c r="V2930" s="30"/>
      <c r="W2930" s="30"/>
      <c r="X2930" s="32"/>
    </row>
    <row r="2931" spans="1:24" x14ac:dyDescent="0.2">
      <c r="A2931" s="34"/>
      <c r="B2931" s="34"/>
      <c r="C2931" s="34"/>
      <c r="D2931" s="30"/>
      <c r="E2931" s="30"/>
      <c r="F2931" s="30"/>
      <c r="G2931" s="30"/>
      <c r="H2931" s="30"/>
      <c r="I2931" s="30"/>
      <c r="J2931" s="30"/>
      <c r="K2931" s="30"/>
      <c r="L2931" s="30"/>
      <c r="M2931" s="30"/>
      <c r="N2931" s="30"/>
      <c r="O2931" s="30"/>
      <c r="P2931" s="30"/>
      <c r="Q2931" s="30"/>
      <c r="R2931" s="30"/>
      <c r="S2931" s="30"/>
      <c r="T2931" s="30"/>
      <c r="U2931" s="30"/>
      <c r="V2931" s="30"/>
      <c r="W2931" s="30"/>
      <c r="X2931" s="32"/>
    </row>
    <row r="2932" spans="1:24" x14ac:dyDescent="0.2">
      <c r="A2932" s="34"/>
      <c r="B2932" s="34"/>
      <c r="C2932" s="34"/>
      <c r="D2932" s="30"/>
      <c r="E2932" s="30"/>
      <c r="F2932" s="30"/>
      <c r="G2932" s="30"/>
      <c r="H2932" s="30"/>
      <c r="I2932" s="30"/>
      <c r="J2932" s="30"/>
      <c r="K2932" s="30"/>
      <c r="L2932" s="30"/>
      <c r="M2932" s="30"/>
      <c r="N2932" s="30"/>
      <c r="O2932" s="30"/>
      <c r="P2932" s="30"/>
      <c r="Q2932" s="30"/>
      <c r="R2932" s="30"/>
      <c r="S2932" s="30"/>
      <c r="T2932" s="30"/>
      <c r="U2932" s="30"/>
      <c r="V2932" s="30"/>
      <c r="W2932" s="30"/>
      <c r="X2932" s="32"/>
    </row>
    <row r="2933" spans="1:24" x14ac:dyDescent="0.2">
      <c r="A2933" s="34"/>
      <c r="B2933" s="34"/>
      <c r="C2933" s="34"/>
      <c r="D2933" s="30"/>
      <c r="E2933" s="30"/>
      <c r="F2933" s="30"/>
      <c r="G2933" s="30"/>
      <c r="H2933" s="30"/>
      <c r="I2933" s="30"/>
      <c r="J2933" s="30"/>
      <c r="K2933" s="30"/>
      <c r="L2933" s="30"/>
      <c r="M2933" s="30"/>
      <c r="N2933" s="30"/>
      <c r="O2933" s="30"/>
      <c r="P2933" s="30"/>
      <c r="Q2933" s="30"/>
      <c r="R2933" s="30"/>
      <c r="S2933" s="30"/>
      <c r="T2933" s="30"/>
      <c r="U2933" s="30"/>
      <c r="V2933" s="30"/>
      <c r="W2933" s="30"/>
      <c r="X2933" s="32"/>
    </row>
    <row r="2934" spans="1:24" x14ac:dyDescent="0.2">
      <c r="A2934" s="34"/>
      <c r="B2934" s="34"/>
      <c r="C2934" s="34"/>
      <c r="D2934" s="30"/>
      <c r="E2934" s="30"/>
      <c r="F2934" s="30"/>
      <c r="G2934" s="30"/>
      <c r="H2934" s="30"/>
      <c r="I2934" s="30"/>
      <c r="J2934" s="30"/>
      <c r="K2934" s="30"/>
      <c r="L2934" s="30"/>
      <c r="M2934" s="30"/>
      <c r="N2934" s="30"/>
      <c r="O2934" s="30"/>
      <c r="P2934" s="30"/>
      <c r="Q2934" s="30"/>
      <c r="R2934" s="30"/>
      <c r="S2934" s="30"/>
      <c r="T2934" s="30"/>
      <c r="U2934" s="30"/>
      <c r="V2934" s="30"/>
      <c r="W2934" s="30"/>
      <c r="X2934" s="32"/>
    </row>
    <row r="2935" spans="1:24" x14ac:dyDescent="0.2">
      <c r="A2935" s="34"/>
      <c r="B2935" s="34"/>
      <c r="C2935" s="34"/>
      <c r="D2935" s="30"/>
      <c r="E2935" s="30"/>
      <c r="F2935" s="30"/>
      <c r="G2935" s="30"/>
      <c r="H2935" s="30"/>
      <c r="I2935" s="30"/>
      <c r="J2935" s="30"/>
      <c r="K2935" s="30"/>
      <c r="L2935" s="30"/>
      <c r="M2935" s="30"/>
      <c r="N2935" s="30"/>
      <c r="O2935" s="30"/>
      <c r="P2935" s="30"/>
      <c r="Q2935" s="30"/>
      <c r="R2935" s="30"/>
      <c r="S2935" s="30"/>
      <c r="T2935" s="30"/>
      <c r="U2935" s="30"/>
      <c r="V2935" s="30"/>
      <c r="W2935" s="30"/>
      <c r="X2935" s="32"/>
    </row>
    <row r="2936" spans="1:24" x14ac:dyDescent="0.2">
      <c r="A2936" s="34"/>
      <c r="B2936" s="34"/>
      <c r="C2936" s="34"/>
      <c r="D2936" s="30"/>
      <c r="E2936" s="30"/>
      <c r="F2936" s="30"/>
      <c r="G2936" s="30"/>
      <c r="H2936" s="30"/>
      <c r="I2936" s="30"/>
      <c r="J2936" s="30"/>
      <c r="K2936" s="30"/>
      <c r="L2936" s="30"/>
      <c r="M2936" s="30"/>
      <c r="N2936" s="30"/>
      <c r="O2936" s="30"/>
      <c r="P2936" s="30"/>
      <c r="Q2936" s="30"/>
      <c r="R2936" s="30"/>
      <c r="S2936" s="30"/>
      <c r="T2936" s="30"/>
      <c r="U2936" s="30"/>
      <c r="V2936" s="30"/>
      <c r="W2936" s="30"/>
      <c r="X2936" s="32"/>
    </row>
    <row r="2937" spans="1:24" x14ac:dyDescent="0.2">
      <c r="A2937" s="34"/>
      <c r="B2937" s="34"/>
      <c r="C2937" s="34"/>
      <c r="D2937" s="30"/>
      <c r="E2937" s="30"/>
      <c r="F2937" s="30"/>
      <c r="G2937" s="30"/>
      <c r="H2937" s="30"/>
      <c r="I2937" s="30"/>
      <c r="J2937" s="30"/>
      <c r="K2937" s="30"/>
      <c r="L2937" s="30"/>
      <c r="M2937" s="30"/>
      <c r="N2937" s="30"/>
      <c r="O2937" s="30"/>
      <c r="P2937" s="30"/>
      <c r="Q2937" s="30"/>
      <c r="R2937" s="30"/>
      <c r="S2937" s="30"/>
      <c r="T2937" s="30"/>
      <c r="U2937" s="30"/>
      <c r="V2937" s="30"/>
      <c r="W2937" s="30"/>
      <c r="X2937" s="32"/>
    </row>
    <row r="2938" spans="1:24" x14ac:dyDescent="0.2">
      <c r="A2938" s="34"/>
      <c r="B2938" s="34"/>
      <c r="C2938" s="34"/>
      <c r="D2938" s="30"/>
      <c r="E2938" s="30"/>
      <c r="F2938" s="30"/>
      <c r="G2938" s="30"/>
      <c r="H2938" s="30"/>
      <c r="I2938" s="30"/>
      <c r="J2938" s="30"/>
      <c r="K2938" s="30"/>
      <c r="L2938" s="30"/>
      <c r="M2938" s="30"/>
      <c r="N2938" s="30"/>
      <c r="O2938" s="30"/>
      <c r="P2938" s="30"/>
      <c r="Q2938" s="30"/>
      <c r="R2938" s="30"/>
      <c r="S2938" s="30"/>
      <c r="T2938" s="30"/>
      <c r="U2938" s="30"/>
      <c r="V2938" s="30"/>
      <c r="W2938" s="30"/>
      <c r="X2938" s="32"/>
    </row>
    <row r="2939" spans="1:24" x14ac:dyDescent="0.2">
      <c r="A2939" s="34"/>
      <c r="B2939" s="34"/>
      <c r="C2939" s="34"/>
      <c r="D2939" s="30"/>
      <c r="E2939" s="30"/>
      <c r="F2939" s="30"/>
      <c r="G2939" s="30"/>
      <c r="H2939" s="30"/>
      <c r="I2939" s="30"/>
      <c r="J2939" s="30"/>
      <c r="K2939" s="30"/>
      <c r="L2939" s="30"/>
      <c r="M2939" s="30"/>
      <c r="N2939" s="30"/>
      <c r="O2939" s="30"/>
      <c r="P2939" s="30"/>
      <c r="Q2939" s="30"/>
      <c r="R2939" s="30"/>
      <c r="S2939" s="30"/>
      <c r="T2939" s="30"/>
      <c r="U2939" s="30"/>
      <c r="V2939" s="30"/>
      <c r="W2939" s="30"/>
      <c r="X2939" s="32"/>
    </row>
    <row r="2940" spans="1:24" x14ac:dyDescent="0.2">
      <c r="A2940" s="34"/>
      <c r="B2940" s="34"/>
      <c r="C2940" s="34"/>
      <c r="D2940" s="30"/>
      <c r="E2940" s="30"/>
      <c r="F2940" s="30"/>
      <c r="G2940" s="30"/>
      <c r="H2940" s="30"/>
      <c r="I2940" s="30"/>
      <c r="J2940" s="30"/>
      <c r="K2940" s="30"/>
      <c r="L2940" s="30"/>
      <c r="M2940" s="30"/>
      <c r="N2940" s="30"/>
      <c r="O2940" s="30"/>
      <c r="P2940" s="30"/>
      <c r="Q2940" s="30"/>
      <c r="R2940" s="30"/>
      <c r="S2940" s="30"/>
      <c r="T2940" s="30"/>
      <c r="U2940" s="30"/>
      <c r="V2940" s="30"/>
      <c r="W2940" s="30"/>
      <c r="X2940" s="32"/>
    </row>
    <row r="2941" spans="1:24" x14ac:dyDescent="0.2">
      <c r="A2941" s="34"/>
      <c r="B2941" s="34"/>
      <c r="C2941" s="34"/>
      <c r="D2941" s="30"/>
      <c r="E2941" s="30"/>
      <c r="F2941" s="30"/>
      <c r="G2941" s="30"/>
      <c r="H2941" s="30"/>
      <c r="I2941" s="30"/>
      <c r="J2941" s="30"/>
      <c r="K2941" s="30"/>
      <c r="L2941" s="30"/>
      <c r="M2941" s="30"/>
      <c r="N2941" s="30"/>
      <c r="O2941" s="30"/>
      <c r="P2941" s="30"/>
      <c r="Q2941" s="30"/>
      <c r="R2941" s="30"/>
      <c r="S2941" s="30"/>
      <c r="T2941" s="30"/>
      <c r="U2941" s="30"/>
      <c r="V2941" s="30"/>
      <c r="W2941" s="30"/>
      <c r="X2941" s="32"/>
    </row>
    <row r="2942" spans="1:24" x14ac:dyDescent="0.2">
      <c r="A2942" s="34"/>
      <c r="B2942" s="34"/>
      <c r="C2942" s="34"/>
      <c r="D2942" s="30"/>
      <c r="E2942" s="30"/>
      <c r="F2942" s="30"/>
      <c r="G2942" s="30"/>
      <c r="H2942" s="30"/>
      <c r="I2942" s="30"/>
      <c r="J2942" s="30"/>
      <c r="K2942" s="30"/>
      <c r="L2942" s="30"/>
      <c r="M2942" s="30"/>
      <c r="N2942" s="30"/>
      <c r="O2942" s="30"/>
      <c r="P2942" s="30"/>
      <c r="Q2942" s="30"/>
      <c r="R2942" s="30"/>
      <c r="S2942" s="30"/>
      <c r="T2942" s="30"/>
      <c r="U2942" s="30"/>
      <c r="V2942" s="30"/>
      <c r="W2942" s="30"/>
      <c r="X2942" s="32"/>
    </row>
    <row r="2943" spans="1:24" x14ac:dyDescent="0.2">
      <c r="A2943" s="34"/>
      <c r="B2943" s="34"/>
      <c r="C2943" s="34"/>
      <c r="D2943" s="30"/>
      <c r="E2943" s="30"/>
      <c r="F2943" s="30"/>
      <c r="G2943" s="30"/>
      <c r="H2943" s="30"/>
      <c r="I2943" s="30"/>
      <c r="J2943" s="30"/>
      <c r="K2943" s="30"/>
      <c r="L2943" s="30"/>
      <c r="M2943" s="30"/>
      <c r="N2943" s="30"/>
      <c r="O2943" s="30"/>
      <c r="P2943" s="30"/>
      <c r="Q2943" s="30"/>
      <c r="R2943" s="30"/>
      <c r="S2943" s="30"/>
      <c r="T2943" s="30"/>
      <c r="U2943" s="30"/>
      <c r="V2943" s="30"/>
      <c r="W2943" s="30"/>
      <c r="X2943" s="32"/>
    </row>
    <row r="2944" spans="1:24" x14ac:dyDescent="0.2">
      <c r="A2944" s="34"/>
      <c r="B2944" s="34"/>
      <c r="C2944" s="34"/>
      <c r="D2944" s="30"/>
      <c r="E2944" s="30"/>
      <c r="F2944" s="30"/>
      <c r="G2944" s="30"/>
      <c r="H2944" s="30"/>
      <c r="I2944" s="30"/>
      <c r="J2944" s="30"/>
      <c r="K2944" s="30"/>
      <c r="L2944" s="30"/>
      <c r="M2944" s="30"/>
      <c r="N2944" s="30"/>
      <c r="O2944" s="30"/>
      <c r="P2944" s="30"/>
      <c r="Q2944" s="30"/>
      <c r="R2944" s="30"/>
      <c r="S2944" s="30"/>
      <c r="T2944" s="30"/>
      <c r="U2944" s="30"/>
      <c r="V2944" s="30"/>
      <c r="W2944" s="30"/>
      <c r="X2944" s="32"/>
    </row>
    <row r="2945" spans="1:24" x14ac:dyDescent="0.2">
      <c r="A2945" s="34"/>
      <c r="B2945" s="34"/>
      <c r="C2945" s="34"/>
      <c r="D2945" s="30"/>
      <c r="E2945" s="30"/>
      <c r="F2945" s="30"/>
      <c r="G2945" s="30"/>
      <c r="H2945" s="30"/>
      <c r="I2945" s="30"/>
      <c r="J2945" s="30"/>
      <c r="K2945" s="30"/>
      <c r="L2945" s="30"/>
      <c r="M2945" s="30"/>
      <c r="N2945" s="30"/>
      <c r="O2945" s="30"/>
      <c r="P2945" s="30"/>
      <c r="Q2945" s="30"/>
      <c r="R2945" s="30"/>
      <c r="S2945" s="30"/>
      <c r="T2945" s="30"/>
      <c r="U2945" s="30"/>
      <c r="V2945" s="30"/>
      <c r="W2945" s="30"/>
      <c r="X2945" s="32"/>
    </row>
    <row r="2946" spans="1:24" x14ac:dyDescent="0.2">
      <c r="A2946" s="34"/>
      <c r="B2946" s="34"/>
      <c r="C2946" s="34"/>
      <c r="D2946" s="30"/>
      <c r="E2946" s="30"/>
      <c r="F2946" s="30"/>
      <c r="G2946" s="30"/>
      <c r="H2946" s="30"/>
      <c r="I2946" s="30"/>
      <c r="J2946" s="30"/>
      <c r="K2946" s="30"/>
      <c r="L2946" s="30"/>
      <c r="M2946" s="30"/>
      <c r="N2946" s="30"/>
      <c r="O2946" s="30"/>
      <c r="P2946" s="30"/>
      <c r="Q2946" s="30"/>
      <c r="R2946" s="30"/>
      <c r="S2946" s="30"/>
      <c r="T2946" s="30"/>
      <c r="U2946" s="30"/>
      <c r="V2946" s="30"/>
      <c r="W2946" s="30"/>
      <c r="X2946" s="32"/>
    </row>
    <row r="2947" spans="1:24" x14ac:dyDescent="0.2">
      <c r="A2947" s="34"/>
      <c r="B2947" s="34"/>
      <c r="C2947" s="34"/>
      <c r="D2947" s="30"/>
      <c r="E2947" s="30"/>
      <c r="F2947" s="30"/>
      <c r="G2947" s="30"/>
      <c r="H2947" s="30"/>
      <c r="I2947" s="30"/>
      <c r="J2947" s="30"/>
      <c r="K2947" s="30"/>
      <c r="L2947" s="30"/>
      <c r="M2947" s="30"/>
      <c r="N2947" s="30"/>
      <c r="O2947" s="30"/>
      <c r="P2947" s="30"/>
      <c r="Q2947" s="30"/>
      <c r="R2947" s="30"/>
      <c r="S2947" s="30"/>
      <c r="T2947" s="30"/>
      <c r="U2947" s="30"/>
      <c r="V2947" s="30"/>
      <c r="W2947" s="30"/>
      <c r="X2947" s="32"/>
    </row>
    <row r="2948" spans="1:24" x14ac:dyDescent="0.2">
      <c r="A2948" s="34"/>
      <c r="B2948" s="34"/>
      <c r="C2948" s="34"/>
      <c r="D2948" s="30"/>
      <c r="E2948" s="30"/>
      <c r="F2948" s="30"/>
      <c r="G2948" s="30"/>
      <c r="H2948" s="30"/>
      <c r="I2948" s="30"/>
      <c r="J2948" s="30"/>
      <c r="K2948" s="30"/>
      <c r="L2948" s="30"/>
      <c r="M2948" s="30"/>
      <c r="N2948" s="30"/>
      <c r="O2948" s="30"/>
      <c r="P2948" s="30"/>
      <c r="Q2948" s="30"/>
      <c r="R2948" s="30"/>
      <c r="S2948" s="30"/>
      <c r="T2948" s="30"/>
      <c r="U2948" s="30"/>
      <c r="V2948" s="30"/>
      <c r="W2948" s="30"/>
      <c r="X2948" s="32"/>
    </row>
    <row r="2949" spans="1:24" x14ac:dyDescent="0.2">
      <c r="A2949" s="34"/>
      <c r="B2949" s="34"/>
      <c r="C2949" s="34"/>
      <c r="D2949" s="30"/>
      <c r="E2949" s="30"/>
      <c r="F2949" s="30"/>
      <c r="G2949" s="30"/>
      <c r="H2949" s="30"/>
      <c r="I2949" s="30"/>
      <c r="J2949" s="30"/>
      <c r="K2949" s="30"/>
      <c r="L2949" s="30"/>
      <c r="M2949" s="30"/>
      <c r="N2949" s="30"/>
      <c r="O2949" s="30"/>
      <c r="P2949" s="30"/>
      <c r="Q2949" s="30"/>
      <c r="R2949" s="30"/>
      <c r="S2949" s="30"/>
      <c r="T2949" s="30"/>
      <c r="U2949" s="30"/>
      <c r="V2949" s="30"/>
      <c r="W2949" s="30"/>
      <c r="X2949" s="32"/>
    </row>
    <row r="2950" spans="1:24" x14ac:dyDescent="0.2">
      <c r="A2950" s="34"/>
      <c r="B2950" s="34"/>
      <c r="C2950" s="34"/>
      <c r="D2950" s="30"/>
      <c r="E2950" s="30"/>
      <c r="F2950" s="30"/>
      <c r="G2950" s="30"/>
      <c r="H2950" s="30"/>
      <c r="I2950" s="30"/>
      <c r="J2950" s="30"/>
      <c r="K2950" s="30"/>
      <c r="L2950" s="30"/>
      <c r="M2950" s="30"/>
      <c r="N2950" s="30"/>
      <c r="O2950" s="30"/>
      <c r="P2950" s="30"/>
      <c r="Q2950" s="30"/>
      <c r="R2950" s="30"/>
      <c r="S2950" s="30"/>
      <c r="T2950" s="30"/>
      <c r="U2950" s="30"/>
      <c r="V2950" s="30"/>
      <c r="W2950" s="30"/>
      <c r="X2950" s="32"/>
    </row>
    <row r="2951" spans="1:24" x14ac:dyDescent="0.2">
      <c r="A2951" s="34"/>
      <c r="B2951" s="34"/>
      <c r="C2951" s="34"/>
      <c r="D2951" s="30"/>
      <c r="E2951" s="30"/>
      <c r="F2951" s="30"/>
      <c r="G2951" s="30"/>
      <c r="H2951" s="30"/>
      <c r="I2951" s="30"/>
      <c r="J2951" s="30"/>
      <c r="K2951" s="30"/>
      <c r="L2951" s="30"/>
      <c r="M2951" s="30"/>
      <c r="N2951" s="30"/>
      <c r="O2951" s="30"/>
      <c r="P2951" s="30"/>
      <c r="Q2951" s="30"/>
      <c r="R2951" s="30"/>
      <c r="S2951" s="30"/>
      <c r="T2951" s="30"/>
      <c r="U2951" s="30"/>
      <c r="V2951" s="30"/>
      <c r="W2951" s="30"/>
      <c r="X2951" s="32"/>
    </row>
    <row r="2952" spans="1:24" x14ac:dyDescent="0.2">
      <c r="A2952" s="34"/>
      <c r="B2952" s="34"/>
      <c r="C2952" s="34"/>
      <c r="D2952" s="30"/>
      <c r="E2952" s="30"/>
      <c r="F2952" s="30"/>
      <c r="G2952" s="30"/>
      <c r="H2952" s="30"/>
      <c r="I2952" s="30"/>
      <c r="J2952" s="30"/>
      <c r="K2952" s="30"/>
      <c r="L2952" s="30"/>
      <c r="M2952" s="30"/>
      <c r="N2952" s="30"/>
      <c r="O2952" s="30"/>
      <c r="P2952" s="30"/>
      <c r="Q2952" s="30"/>
      <c r="R2952" s="30"/>
      <c r="S2952" s="30"/>
      <c r="T2952" s="30"/>
      <c r="U2952" s="30"/>
      <c r="V2952" s="30"/>
      <c r="W2952" s="30"/>
      <c r="X2952" s="32"/>
    </row>
    <row r="2953" spans="1:24" x14ac:dyDescent="0.2">
      <c r="A2953" s="34"/>
      <c r="B2953" s="34"/>
      <c r="C2953" s="34"/>
      <c r="D2953" s="30"/>
      <c r="E2953" s="30"/>
      <c r="F2953" s="30"/>
      <c r="G2953" s="30"/>
      <c r="H2953" s="30"/>
      <c r="I2953" s="30"/>
      <c r="J2953" s="30"/>
      <c r="K2953" s="30"/>
      <c r="L2953" s="30"/>
      <c r="M2953" s="30"/>
      <c r="N2953" s="30"/>
      <c r="O2953" s="30"/>
      <c r="P2953" s="30"/>
      <c r="Q2953" s="30"/>
      <c r="R2953" s="30"/>
      <c r="S2953" s="30"/>
      <c r="T2953" s="30"/>
      <c r="U2953" s="30"/>
      <c r="V2953" s="30"/>
      <c r="W2953" s="30"/>
      <c r="X2953" s="32"/>
    </row>
    <row r="2954" spans="1:24" x14ac:dyDescent="0.2">
      <c r="A2954" s="34"/>
      <c r="B2954" s="34"/>
      <c r="C2954" s="34"/>
      <c r="D2954" s="30"/>
      <c r="E2954" s="30"/>
      <c r="F2954" s="30"/>
      <c r="G2954" s="30"/>
      <c r="H2954" s="30"/>
      <c r="I2954" s="30"/>
      <c r="J2954" s="30"/>
      <c r="K2954" s="30"/>
      <c r="L2954" s="30"/>
      <c r="M2954" s="30"/>
      <c r="N2954" s="30"/>
      <c r="O2954" s="30"/>
      <c r="P2954" s="30"/>
      <c r="Q2954" s="30"/>
      <c r="R2954" s="30"/>
      <c r="S2954" s="30"/>
      <c r="T2954" s="30"/>
      <c r="U2954" s="30"/>
      <c r="V2954" s="30"/>
      <c r="W2954" s="30"/>
      <c r="X2954" s="32"/>
    </row>
    <row r="2955" spans="1:24" x14ac:dyDescent="0.2">
      <c r="A2955" s="34"/>
      <c r="B2955" s="34"/>
      <c r="C2955" s="34"/>
      <c r="D2955" s="30"/>
      <c r="E2955" s="30"/>
      <c r="F2955" s="30"/>
      <c r="G2955" s="30"/>
      <c r="H2955" s="30"/>
      <c r="I2955" s="30"/>
      <c r="J2955" s="30"/>
      <c r="K2955" s="30"/>
      <c r="L2955" s="30"/>
      <c r="M2955" s="30"/>
      <c r="N2955" s="30"/>
      <c r="O2955" s="30"/>
      <c r="P2955" s="30"/>
      <c r="Q2955" s="30"/>
      <c r="R2955" s="30"/>
      <c r="S2955" s="30"/>
      <c r="T2955" s="30"/>
      <c r="U2955" s="30"/>
      <c r="V2955" s="30"/>
      <c r="W2955" s="30"/>
      <c r="X2955" s="32"/>
    </row>
    <row r="2956" spans="1:24" x14ac:dyDescent="0.2">
      <c r="A2956" s="34"/>
      <c r="B2956" s="34"/>
      <c r="C2956" s="34"/>
      <c r="D2956" s="30"/>
      <c r="E2956" s="30"/>
      <c r="F2956" s="30"/>
      <c r="G2956" s="30"/>
      <c r="H2956" s="30"/>
      <c r="I2956" s="30"/>
      <c r="J2956" s="30"/>
      <c r="K2956" s="30"/>
      <c r="L2956" s="30"/>
      <c r="M2956" s="30"/>
      <c r="N2956" s="30"/>
      <c r="O2956" s="30"/>
      <c r="P2956" s="30"/>
      <c r="Q2956" s="30"/>
      <c r="R2956" s="30"/>
      <c r="S2956" s="30"/>
      <c r="T2956" s="30"/>
      <c r="U2956" s="30"/>
      <c r="V2956" s="30"/>
      <c r="W2956" s="30"/>
      <c r="X2956" s="32"/>
    </row>
    <row r="2957" spans="1:24" x14ac:dyDescent="0.2">
      <c r="A2957" s="34"/>
      <c r="B2957" s="34"/>
      <c r="C2957" s="34"/>
      <c r="D2957" s="30"/>
      <c r="E2957" s="30"/>
      <c r="F2957" s="30"/>
      <c r="G2957" s="30"/>
      <c r="H2957" s="30"/>
      <c r="I2957" s="30"/>
      <c r="J2957" s="30"/>
      <c r="K2957" s="30"/>
      <c r="L2957" s="30"/>
      <c r="M2957" s="30"/>
      <c r="N2957" s="30"/>
      <c r="O2957" s="30"/>
      <c r="P2957" s="30"/>
      <c r="Q2957" s="30"/>
      <c r="R2957" s="30"/>
      <c r="S2957" s="30"/>
      <c r="T2957" s="30"/>
      <c r="U2957" s="30"/>
      <c r="V2957" s="30"/>
      <c r="W2957" s="30"/>
      <c r="X2957" s="32"/>
    </row>
    <row r="2958" spans="1:24" x14ac:dyDescent="0.2">
      <c r="A2958" s="34"/>
      <c r="B2958" s="34"/>
      <c r="C2958" s="34"/>
      <c r="D2958" s="30"/>
      <c r="E2958" s="30"/>
      <c r="F2958" s="30"/>
      <c r="G2958" s="30"/>
      <c r="H2958" s="30"/>
      <c r="I2958" s="30"/>
      <c r="J2958" s="30"/>
      <c r="K2958" s="30"/>
      <c r="L2958" s="30"/>
      <c r="M2958" s="30"/>
      <c r="N2958" s="30"/>
      <c r="O2958" s="30"/>
      <c r="P2958" s="30"/>
      <c r="Q2958" s="30"/>
      <c r="R2958" s="30"/>
      <c r="S2958" s="30"/>
      <c r="T2958" s="30"/>
      <c r="U2958" s="30"/>
      <c r="V2958" s="30"/>
      <c r="W2958" s="30"/>
      <c r="X2958" s="32"/>
    </row>
    <row r="2959" spans="1:24" x14ac:dyDescent="0.2">
      <c r="A2959" s="34"/>
      <c r="B2959" s="34"/>
      <c r="C2959" s="34"/>
      <c r="D2959" s="30"/>
      <c r="E2959" s="30"/>
      <c r="F2959" s="30"/>
      <c r="G2959" s="30"/>
      <c r="H2959" s="30"/>
      <c r="I2959" s="30"/>
      <c r="J2959" s="30"/>
      <c r="K2959" s="30"/>
      <c r="L2959" s="30"/>
      <c r="M2959" s="30"/>
      <c r="N2959" s="30"/>
      <c r="O2959" s="30"/>
      <c r="P2959" s="30"/>
      <c r="Q2959" s="30"/>
      <c r="R2959" s="30"/>
      <c r="S2959" s="30"/>
      <c r="T2959" s="30"/>
      <c r="U2959" s="30"/>
      <c r="V2959" s="30"/>
      <c r="W2959" s="30"/>
      <c r="X2959" s="32"/>
    </row>
    <row r="2960" spans="1:24" x14ac:dyDescent="0.2">
      <c r="A2960" s="34"/>
      <c r="B2960" s="34"/>
      <c r="C2960" s="34"/>
      <c r="D2960" s="30"/>
      <c r="E2960" s="30"/>
      <c r="F2960" s="30"/>
      <c r="G2960" s="30"/>
      <c r="H2960" s="30"/>
      <c r="I2960" s="30"/>
      <c r="J2960" s="30"/>
      <c r="K2960" s="30"/>
      <c r="L2960" s="30"/>
      <c r="M2960" s="30"/>
      <c r="N2960" s="30"/>
      <c r="O2960" s="30"/>
      <c r="P2960" s="30"/>
      <c r="Q2960" s="30"/>
      <c r="R2960" s="30"/>
      <c r="S2960" s="30"/>
      <c r="T2960" s="30"/>
      <c r="U2960" s="30"/>
      <c r="V2960" s="30"/>
      <c r="W2960" s="30"/>
      <c r="X2960" s="32"/>
    </row>
    <row r="2961" spans="1:24" x14ac:dyDescent="0.2">
      <c r="A2961" s="34"/>
      <c r="B2961" s="34"/>
      <c r="C2961" s="34"/>
      <c r="D2961" s="30"/>
      <c r="E2961" s="30"/>
      <c r="F2961" s="30"/>
      <c r="G2961" s="30"/>
      <c r="H2961" s="30"/>
      <c r="I2961" s="30"/>
      <c r="J2961" s="30"/>
      <c r="K2961" s="30"/>
      <c r="L2961" s="30"/>
      <c r="M2961" s="30"/>
      <c r="N2961" s="30"/>
      <c r="O2961" s="30"/>
      <c r="P2961" s="30"/>
      <c r="Q2961" s="30"/>
      <c r="R2961" s="30"/>
      <c r="S2961" s="30"/>
      <c r="T2961" s="30"/>
      <c r="U2961" s="30"/>
      <c r="V2961" s="30"/>
      <c r="W2961" s="30"/>
      <c r="X2961" s="32"/>
    </row>
    <row r="2962" spans="1:24" x14ac:dyDescent="0.2">
      <c r="A2962" s="34"/>
      <c r="B2962" s="34"/>
      <c r="C2962" s="34"/>
      <c r="D2962" s="30"/>
      <c r="E2962" s="30"/>
      <c r="F2962" s="30"/>
      <c r="G2962" s="30"/>
      <c r="H2962" s="30"/>
      <c r="I2962" s="30"/>
      <c r="J2962" s="30"/>
      <c r="K2962" s="30"/>
      <c r="L2962" s="30"/>
      <c r="M2962" s="30"/>
      <c r="N2962" s="30"/>
      <c r="O2962" s="30"/>
      <c r="P2962" s="30"/>
      <c r="Q2962" s="30"/>
      <c r="R2962" s="30"/>
      <c r="S2962" s="30"/>
      <c r="T2962" s="30"/>
      <c r="U2962" s="30"/>
      <c r="V2962" s="30"/>
      <c r="W2962" s="30"/>
      <c r="X2962" s="32"/>
    </row>
    <row r="2963" spans="1:24" x14ac:dyDescent="0.2">
      <c r="A2963" s="34"/>
      <c r="B2963" s="34"/>
      <c r="C2963" s="34"/>
      <c r="D2963" s="30"/>
      <c r="E2963" s="30"/>
      <c r="F2963" s="30"/>
      <c r="G2963" s="30"/>
      <c r="H2963" s="30"/>
      <c r="I2963" s="30"/>
      <c r="J2963" s="30"/>
      <c r="K2963" s="30"/>
      <c r="L2963" s="30"/>
      <c r="M2963" s="30"/>
      <c r="N2963" s="30"/>
      <c r="O2963" s="30"/>
      <c r="P2963" s="30"/>
      <c r="Q2963" s="30"/>
      <c r="R2963" s="30"/>
      <c r="S2963" s="30"/>
      <c r="T2963" s="30"/>
      <c r="U2963" s="30"/>
      <c r="V2963" s="30"/>
      <c r="W2963" s="30"/>
      <c r="X2963" s="32"/>
    </row>
    <row r="2964" spans="1:24" x14ac:dyDescent="0.2">
      <c r="A2964" s="34"/>
      <c r="B2964" s="34"/>
      <c r="C2964" s="34"/>
      <c r="D2964" s="30"/>
      <c r="E2964" s="30"/>
      <c r="F2964" s="30"/>
      <c r="G2964" s="30"/>
      <c r="H2964" s="30"/>
      <c r="I2964" s="30"/>
      <c r="J2964" s="30"/>
      <c r="K2964" s="30"/>
      <c r="L2964" s="30"/>
      <c r="M2964" s="30"/>
      <c r="N2964" s="30"/>
      <c r="O2964" s="30"/>
      <c r="P2964" s="30"/>
      <c r="Q2964" s="30"/>
      <c r="R2964" s="30"/>
      <c r="S2964" s="30"/>
      <c r="T2964" s="30"/>
      <c r="U2964" s="30"/>
      <c r="V2964" s="30"/>
      <c r="W2964" s="30"/>
      <c r="X2964" s="32"/>
    </row>
    <row r="2965" spans="1:24" x14ac:dyDescent="0.2">
      <c r="A2965" s="34"/>
      <c r="B2965" s="34"/>
      <c r="C2965" s="34"/>
      <c r="D2965" s="30"/>
      <c r="E2965" s="30"/>
      <c r="F2965" s="30"/>
      <c r="G2965" s="30"/>
      <c r="H2965" s="30"/>
      <c r="I2965" s="30"/>
      <c r="J2965" s="30"/>
      <c r="K2965" s="30"/>
      <c r="L2965" s="30"/>
      <c r="M2965" s="30"/>
      <c r="N2965" s="30"/>
      <c r="O2965" s="30"/>
      <c r="P2965" s="30"/>
      <c r="Q2965" s="30"/>
      <c r="R2965" s="30"/>
      <c r="S2965" s="30"/>
      <c r="T2965" s="30"/>
      <c r="U2965" s="30"/>
      <c r="V2965" s="30"/>
      <c r="W2965" s="30"/>
      <c r="X2965" s="32"/>
    </row>
    <row r="2966" spans="1:24" x14ac:dyDescent="0.2">
      <c r="A2966" s="34"/>
      <c r="B2966" s="34"/>
      <c r="C2966" s="34"/>
      <c r="D2966" s="30"/>
      <c r="E2966" s="30"/>
      <c r="F2966" s="30"/>
      <c r="G2966" s="30"/>
      <c r="H2966" s="30"/>
      <c r="I2966" s="30"/>
      <c r="J2966" s="30"/>
      <c r="K2966" s="30"/>
      <c r="L2966" s="30"/>
      <c r="M2966" s="30"/>
      <c r="N2966" s="30"/>
      <c r="O2966" s="30"/>
      <c r="P2966" s="30"/>
      <c r="Q2966" s="30"/>
      <c r="R2966" s="30"/>
      <c r="S2966" s="30"/>
      <c r="T2966" s="30"/>
      <c r="U2966" s="30"/>
      <c r="V2966" s="30"/>
      <c r="W2966" s="30"/>
      <c r="X2966" s="32"/>
    </row>
    <row r="2967" spans="1:24" x14ac:dyDescent="0.2">
      <c r="A2967" s="34"/>
      <c r="B2967" s="34"/>
      <c r="C2967" s="34"/>
      <c r="D2967" s="30"/>
      <c r="E2967" s="30"/>
      <c r="F2967" s="30"/>
      <c r="G2967" s="30"/>
      <c r="H2967" s="30"/>
      <c r="I2967" s="30"/>
      <c r="J2967" s="30"/>
      <c r="K2967" s="30"/>
      <c r="L2967" s="30"/>
      <c r="M2967" s="30"/>
      <c r="N2967" s="30"/>
      <c r="O2967" s="30"/>
      <c r="P2967" s="30"/>
      <c r="Q2967" s="30"/>
      <c r="R2967" s="30"/>
      <c r="S2967" s="30"/>
      <c r="T2967" s="30"/>
      <c r="U2967" s="30"/>
      <c r="V2967" s="30"/>
      <c r="W2967" s="30"/>
      <c r="X2967" s="32"/>
    </row>
    <row r="2968" spans="1:24" x14ac:dyDescent="0.2">
      <c r="A2968" s="34"/>
      <c r="B2968" s="34"/>
      <c r="C2968" s="34"/>
      <c r="D2968" s="30"/>
      <c r="E2968" s="30"/>
      <c r="F2968" s="30"/>
      <c r="G2968" s="30"/>
      <c r="H2968" s="30"/>
      <c r="I2968" s="30"/>
      <c r="J2968" s="30"/>
      <c r="K2968" s="30"/>
      <c r="L2968" s="30"/>
      <c r="M2968" s="30"/>
      <c r="N2968" s="30"/>
      <c r="O2968" s="30"/>
      <c r="P2968" s="30"/>
      <c r="Q2968" s="30"/>
      <c r="R2968" s="30"/>
      <c r="S2968" s="30"/>
      <c r="T2968" s="30"/>
      <c r="U2968" s="30"/>
      <c r="V2968" s="30"/>
      <c r="W2968" s="30"/>
      <c r="X2968" s="32"/>
    </row>
    <row r="2969" spans="1:24" x14ac:dyDescent="0.2">
      <c r="A2969" s="34"/>
      <c r="B2969" s="34"/>
      <c r="C2969" s="34"/>
      <c r="D2969" s="30"/>
      <c r="E2969" s="30"/>
      <c r="F2969" s="30"/>
      <c r="G2969" s="30"/>
      <c r="H2969" s="30"/>
      <c r="I2969" s="30"/>
      <c r="J2969" s="30"/>
      <c r="K2969" s="30"/>
      <c r="L2969" s="30"/>
      <c r="M2969" s="30"/>
      <c r="N2969" s="30"/>
      <c r="O2969" s="30"/>
      <c r="P2969" s="30"/>
      <c r="Q2969" s="30"/>
      <c r="R2969" s="30"/>
      <c r="S2969" s="30"/>
      <c r="T2969" s="30"/>
      <c r="U2969" s="30"/>
      <c r="V2969" s="30"/>
      <c r="W2969" s="30"/>
      <c r="X2969" s="32"/>
    </row>
    <row r="2970" spans="1:24" x14ac:dyDescent="0.2">
      <c r="A2970" s="34"/>
      <c r="B2970" s="34"/>
      <c r="C2970" s="34"/>
      <c r="D2970" s="30"/>
      <c r="E2970" s="30"/>
      <c r="F2970" s="30"/>
      <c r="G2970" s="30"/>
      <c r="H2970" s="30"/>
      <c r="I2970" s="30"/>
      <c r="J2970" s="30"/>
      <c r="K2970" s="30"/>
      <c r="L2970" s="30"/>
      <c r="M2970" s="30"/>
      <c r="N2970" s="30"/>
      <c r="O2970" s="30"/>
      <c r="P2970" s="30"/>
      <c r="Q2970" s="30"/>
      <c r="R2970" s="30"/>
      <c r="S2970" s="30"/>
      <c r="T2970" s="30"/>
      <c r="U2970" s="30"/>
      <c r="V2970" s="30"/>
      <c r="W2970" s="30"/>
      <c r="X2970" s="32"/>
    </row>
    <row r="2971" spans="1:24" x14ac:dyDescent="0.2">
      <c r="A2971" s="34"/>
      <c r="B2971" s="34"/>
      <c r="C2971" s="34"/>
      <c r="D2971" s="30"/>
      <c r="E2971" s="30"/>
      <c r="F2971" s="30"/>
      <c r="G2971" s="30"/>
      <c r="H2971" s="30"/>
      <c r="I2971" s="30"/>
      <c r="J2971" s="30"/>
      <c r="K2971" s="30"/>
      <c r="L2971" s="30"/>
      <c r="M2971" s="30"/>
      <c r="N2971" s="30"/>
      <c r="O2971" s="30"/>
      <c r="P2971" s="30"/>
      <c r="Q2971" s="30"/>
      <c r="R2971" s="30"/>
      <c r="S2971" s="30"/>
      <c r="T2971" s="30"/>
      <c r="U2971" s="30"/>
      <c r="V2971" s="30"/>
      <c r="W2971" s="30"/>
      <c r="X2971" s="32"/>
    </row>
    <row r="2972" spans="1:24" x14ac:dyDescent="0.2">
      <c r="A2972" s="34"/>
      <c r="B2972" s="34"/>
      <c r="C2972" s="34"/>
      <c r="D2972" s="30"/>
      <c r="E2972" s="30"/>
      <c r="F2972" s="30"/>
      <c r="G2972" s="30"/>
      <c r="H2972" s="30"/>
      <c r="I2972" s="30"/>
      <c r="J2972" s="30"/>
      <c r="K2972" s="30"/>
      <c r="L2972" s="30"/>
      <c r="M2972" s="30"/>
      <c r="N2972" s="30"/>
      <c r="O2972" s="30"/>
      <c r="P2972" s="30"/>
      <c r="Q2972" s="30"/>
      <c r="R2972" s="30"/>
      <c r="S2972" s="30"/>
      <c r="T2972" s="30"/>
      <c r="U2972" s="30"/>
      <c r="V2972" s="30"/>
      <c r="W2972" s="30"/>
      <c r="X2972" s="32"/>
    </row>
    <row r="2973" spans="1:24" x14ac:dyDescent="0.2">
      <c r="A2973" s="34"/>
      <c r="B2973" s="34"/>
      <c r="C2973" s="34"/>
      <c r="D2973" s="30"/>
      <c r="E2973" s="30"/>
      <c r="F2973" s="30"/>
      <c r="G2973" s="30"/>
      <c r="H2973" s="30"/>
      <c r="I2973" s="30"/>
      <c r="J2973" s="30"/>
      <c r="K2973" s="30"/>
      <c r="L2973" s="30"/>
      <c r="M2973" s="30"/>
      <c r="N2973" s="30"/>
      <c r="O2973" s="30"/>
      <c r="P2973" s="30"/>
      <c r="Q2973" s="30"/>
      <c r="R2973" s="30"/>
      <c r="S2973" s="30"/>
      <c r="T2973" s="30"/>
      <c r="U2973" s="30"/>
      <c r="V2973" s="30"/>
      <c r="W2973" s="30"/>
      <c r="X2973" s="32"/>
    </row>
    <row r="2974" spans="1:24" x14ac:dyDescent="0.2">
      <c r="A2974" s="34"/>
      <c r="B2974" s="34"/>
      <c r="C2974" s="34"/>
      <c r="D2974" s="30"/>
      <c r="E2974" s="30"/>
      <c r="F2974" s="30"/>
      <c r="G2974" s="30"/>
      <c r="H2974" s="30"/>
      <c r="I2974" s="30"/>
      <c r="J2974" s="30"/>
      <c r="K2974" s="30"/>
      <c r="L2974" s="30"/>
      <c r="M2974" s="30"/>
      <c r="N2974" s="30"/>
      <c r="O2974" s="30"/>
      <c r="P2974" s="30"/>
      <c r="Q2974" s="30"/>
      <c r="R2974" s="30"/>
      <c r="S2974" s="30"/>
      <c r="T2974" s="30"/>
      <c r="U2974" s="30"/>
      <c r="V2974" s="30"/>
      <c r="W2974" s="30"/>
      <c r="X2974" s="32"/>
    </row>
    <row r="2975" spans="1:24" x14ac:dyDescent="0.2">
      <c r="A2975" s="34"/>
      <c r="B2975" s="34"/>
      <c r="C2975" s="34"/>
      <c r="D2975" s="30"/>
      <c r="E2975" s="30"/>
      <c r="F2975" s="30"/>
      <c r="G2975" s="30"/>
      <c r="H2975" s="30"/>
      <c r="I2975" s="30"/>
      <c r="J2975" s="30"/>
      <c r="K2975" s="30"/>
      <c r="L2975" s="30"/>
      <c r="M2975" s="30"/>
      <c r="N2975" s="30"/>
      <c r="O2975" s="30"/>
      <c r="P2975" s="30"/>
      <c r="Q2975" s="30"/>
      <c r="R2975" s="30"/>
      <c r="S2975" s="30"/>
      <c r="T2975" s="30"/>
      <c r="U2975" s="30"/>
      <c r="V2975" s="30"/>
      <c r="W2975" s="30"/>
      <c r="X2975" s="32"/>
    </row>
    <row r="2976" spans="1:24" x14ac:dyDescent="0.2">
      <c r="A2976" s="34"/>
      <c r="B2976" s="34"/>
      <c r="C2976" s="34"/>
      <c r="D2976" s="30"/>
      <c r="E2976" s="30"/>
      <c r="F2976" s="30"/>
      <c r="G2976" s="30"/>
      <c r="H2976" s="30"/>
      <c r="I2976" s="30"/>
      <c r="J2976" s="30"/>
      <c r="K2976" s="30"/>
      <c r="L2976" s="30"/>
      <c r="M2976" s="30"/>
      <c r="N2976" s="30"/>
      <c r="O2976" s="30"/>
      <c r="P2976" s="30"/>
      <c r="Q2976" s="30"/>
      <c r="R2976" s="30"/>
      <c r="S2976" s="30"/>
      <c r="T2976" s="30"/>
      <c r="U2976" s="30"/>
      <c r="V2976" s="30"/>
      <c r="W2976" s="30"/>
      <c r="X2976" s="32"/>
    </row>
    <row r="2977" spans="1:24" x14ac:dyDescent="0.2">
      <c r="A2977" s="34"/>
      <c r="B2977" s="34"/>
      <c r="C2977" s="34"/>
      <c r="D2977" s="30"/>
      <c r="E2977" s="30"/>
      <c r="F2977" s="30"/>
      <c r="G2977" s="30"/>
      <c r="H2977" s="30"/>
      <c r="I2977" s="30"/>
      <c r="J2977" s="30"/>
      <c r="K2977" s="30"/>
      <c r="L2977" s="30"/>
      <c r="M2977" s="30"/>
      <c r="N2977" s="30"/>
      <c r="O2977" s="30"/>
      <c r="P2977" s="30"/>
      <c r="Q2977" s="30"/>
      <c r="R2977" s="30"/>
      <c r="S2977" s="30"/>
      <c r="T2977" s="30"/>
      <c r="U2977" s="30"/>
      <c r="V2977" s="30"/>
      <c r="W2977" s="30"/>
      <c r="X2977" s="32"/>
    </row>
    <row r="2978" spans="1:24" x14ac:dyDescent="0.2">
      <c r="A2978" s="34"/>
      <c r="B2978" s="34"/>
      <c r="C2978" s="34"/>
      <c r="D2978" s="30"/>
      <c r="E2978" s="30"/>
      <c r="F2978" s="30"/>
      <c r="G2978" s="30"/>
      <c r="H2978" s="30"/>
      <c r="I2978" s="30"/>
      <c r="J2978" s="30"/>
      <c r="K2978" s="30"/>
      <c r="L2978" s="30"/>
      <c r="M2978" s="30"/>
      <c r="N2978" s="30"/>
      <c r="O2978" s="30"/>
      <c r="P2978" s="30"/>
      <c r="Q2978" s="30"/>
      <c r="R2978" s="30"/>
      <c r="S2978" s="30"/>
      <c r="T2978" s="30"/>
      <c r="U2978" s="30"/>
      <c r="V2978" s="30"/>
      <c r="W2978" s="30"/>
      <c r="X2978" s="32"/>
    </row>
    <row r="2979" spans="1:24" x14ac:dyDescent="0.2">
      <c r="A2979" s="34"/>
      <c r="B2979" s="34"/>
      <c r="C2979" s="34"/>
      <c r="D2979" s="30"/>
      <c r="E2979" s="30"/>
      <c r="F2979" s="30"/>
      <c r="G2979" s="30"/>
      <c r="H2979" s="30"/>
      <c r="I2979" s="30"/>
      <c r="J2979" s="30"/>
      <c r="K2979" s="30"/>
      <c r="L2979" s="30"/>
      <c r="M2979" s="30"/>
      <c r="N2979" s="30"/>
      <c r="O2979" s="30"/>
      <c r="P2979" s="30"/>
      <c r="Q2979" s="30"/>
      <c r="R2979" s="30"/>
      <c r="S2979" s="30"/>
      <c r="T2979" s="30"/>
      <c r="U2979" s="30"/>
      <c r="V2979" s="30"/>
      <c r="W2979" s="30"/>
      <c r="X2979" s="32"/>
    </row>
    <row r="2980" spans="1:24" x14ac:dyDescent="0.2">
      <c r="A2980" s="34"/>
      <c r="B2980" s="34"/>
      <c r="C2980" s="34"/>
      <c r="D2980" s="30"/>
      <c r="E2980" s="30"/>
      <c r="F2980" s="30"/>
      <c r="G2980" s="30"/>
      <c r="H2980" s="30"/>
      <c r="I2980" s="30"/>
      <c r="J2980" s="30"/>
      <c r="K2980" s="30"/>
      <c r="L2980" s="30"/>
      <c r="M2980" s="30"/>
      <c r="N2980" s="30"/>
      <c r="O2980" s="30"/>
      <c r="P2980" s="30"/>
      <c r="Q2980" s="30"/>
      <c r="R2980" s="30"/>
      <c r="S2980" s="30"/>
      <c r="T2980" s="30"/>
      <c r="U2980" s="30"/>
      <c r="V2980" s="30"/>
      <c r="W2980" s="30"/>
      <c r="X2980" s="32"/>
    </row>
    <row r="2981" spans="1:24" x14ac:dyDescent="0.2">
      <c r="A2981" s="34"/>
      <c r="B2981" s="34"/>
      <c r="C2981" s="34"/>
      <c r="D2981" s="30"/>
      <c r="E2981" s="30"/>
      <c r="F2981" s="30"/>
      <c r="G2981" s="30"/>
      <c r="H2981" s="30"/>
      <c r="I2981" s="30"/>
      <c r="J2981" s="30"/>
      <c r="K2981" s="30"/>
      <c r="L2981" s="30"/>
      <c r="M2981" s="30"/>
      <c r="N2981" s="30"/>
      <c r="O2981" s="30"/>
      <c r="P2981" s="30"/>
      <c r="Q2981" s="30"/>
      <c r="R2981" s="30"/>
      <c r="S2981" s="30"/>
      <c r="T2981" s="30"/>
      <c r="U2981" s="30"/>
      <c r="V2981" s="30"/>
      <c r="W2981" s="30"/>
      <c r="X2981" s="32"/>
    </row>
    <row r="2982" spans="1:24" x14ac:dyDescent="0.2">
      <c r="A2982" s="34"/>
      <c r="B2982" s="34"/>
      <c r="C2982" s="34"/>
      <c r="D2982" s="30"/>
      <c r="E2982" s="30"/>
      <c r="F2982" s="30"/>
      <c r="G2982" s="30"/>
      <c r="H2982" s="30"/>
      <c r="I2982" s="30"/>
      <c r="J2982" s="30"/>
      <c r="K2982" s="30"/>
      <c r="L2982" s="30"/>
      <c r="M2982" s="30"/>
      <c r="N2982" s="30"/>
      <c r="O2982" s="30"/>
      <c r="P2982" s="30"/>
      <c r="Q2982" s="30"/>
      <c r="R2982" s="30"/>
      <c r="S2982" s="30"/>
      <c r="T2982" s="30"/>
      <c r="U2982" s="30"/>
      <c r="V2982" s="30"/>
      <c r="W2982" s="30"/>
      <c r="X2982" s="32"/>
    </row>
    <row r="2983" spans="1:24" x14ac:dyDescent="0.2">
      <c r="A2983" s="34"/>
      <c r="B2983" s="34"/>
      <c r="C2983" s="34"/>
      <c r="D2983" s="30"/>
      <c r="E2983" s="30"/>
      <c r="F2983" s="30"/>
      <c r="G2983" s="30"/>
      <c r="H2983" s="30"/>
      <c r="I2983" s="30"/>
      <c r="J2983" s="30"/>
      <c r="K2983" s="30"/>
      <c r="L2983" s="30"/>
      <c r="M2983" s="30"/>
      <c r="N2983" s="30"/>
      <c r="O2983" s="30"/>
      <c r="P2983" s="30"/>
      <c r="Q2983" s="30"/>
      <c r="R2983" s="30"/>
      <c r="S2983" s="30"/>
      <c r="T2983" s="30"/>
      <c r="U2983" s="30"/>
      <c r="V2983" s="30"/>
      <c r="W2983" s="30"/>
      <c r="X2983" s="32"/>
    </row>
    <row r="2984" spans="1:24" x14ac:dyDescent="0.2">
      <c r="A2984" s="34"/>
      <c r="B2984" s="34"/>
      <c r="C2984" s="34"/>
      <c r="D2984" s="30"/>
      <c r="E2984" s="30"/>
      <c r="F2984" s="30"/>
      <c r="G2984" s="30"/>
      <c r="H2984" s="30"/>
      <c r="I2984" s="30"/>
      <c r="J2984" s="30"/>
      <c r="K2984" s="30"/>
      <c r="L2984" s="30"/>
      <c r="M2984" s="30"/>
      <c r="N2984" s="30"/>
      <c r="O2984" s="30"/>
      <c r="P2984" s="30"/>
      <c r="Q2984" s="30"/>
      <c r="R2984" s="30"/>
      <c r="S2984" s="30"/>
      <c r="T2984" s="30"/>
      <c r="U2984" s="30"/>
      <c r="V2984" s="30"/>
      <c r="W2984" s="30"/>
      <c r="X2984" s="32"/>
    </row>
    <row r="2985" spans="1:24" x14ac:dyDescent="0.2">
      <c r="A2985" s="34"/>
      <c r="B2985" s="34"/>
      <c r="C2985" s="34"/>
      <c r="D2985" s="30"/>
      <c r="E2985" s="30"/>
      <c r="F2985" s="30"/>
      <c r="G2985" s="30"/>
      <c r="H2985" s="30"/>
      <c r="I2985" s="30"/>
      <c r="J2985" s="30"/>
      <c r="K2985" s="30"/>
      <c r="L2985" s="30"/>
      <c r="M2985" s="30"/>
      <c r="N2985" s="30"/>
      <c r="O2985" s="30"/>
      <c r="P2985" s="30"/>
      <c r="Q2985" s="30"/>
      <c r="R2985" s="30"/>
      <c r="S2985" s="30"/>
      <c r="T2985" s="30"/>
      <c r="U2985" s="30"/>
      <c r="V2985" s="30"/>
      <c r="W2985" s="30"/>
      <c r="X2985" s="32"/>
    </row>
    <row r="2986" spans="1:24" x14ac:dyDescent="0.2">
      <c r="A2986" s="34"/>
      <c r="B2986" s="34"/>
      <c r="C2986" s="34"/>
      <c r="D2986" s="30"/>
      <c r="E2986" s="30"/>
      <c r="F2986" s="30"/>
      <c r="G2986" s="30"/>
      <c r="H2986" s="30"/>
      <c r="I2986" s="30"/>
      <c r="J2986" s="30"/>
      <c r="K2986" s="30"/>
      <c r="L2986" s="30"/>
      <c r="M2986" s="30"/>
      <c r="N2986" s="30"/>
      <c r="O2986" s="30"/>
      <c r="P2986" s="30"/>
      <c r="Q2986" s="30"/>
      <c r="R2986" s="30"/>
      <c r="S2986" s="30"/>
      <c r="T2986" s="30"/>
      <c r="U2986" s="30"/>
      <c r="V2986" s="30"/>
      <c r="W2986" s="30"/>
      <c r="X2986" s="32"/>
    </row>
    <row r="2987" spans="1:24" x14ac:dyDescent="0.2">
      <c r="A2987" s="34"/>
      <c r="B2987" s="34"/>
      <c r="C2987" s="34"/>
      <c r="D2987" s="30"/>
      <c r="E2987" s="30"/>
      <c r="F2987" s="30"/>
      <c r="G2987" s="30"/>
      <c r="H2987" s="30"/>
      <c r="I2987" s="30"/>
      <c r="J2987" s="30"/>
      <c r="K2987" s="30"/>
      <c r="L2987" s="30"/>
      <c r="M2987" s="30"/>
      <c r="N2987" s="30"/>
      <c r="O2987" s="30"/>
      <c r="P2987" s="30"/>
      <c r="Q2987" s="30"/>
      <c r="R2987" s="30"/>
      <c r="S2987" s="30"/>
      <c r="T2987" s="30"/>
      <c r="U2987" s="30"/>
      <c r="V2987" s="30"/>
      <c r="W2987" s="30"/>
      <c r="X2987" s="32"/>
    </row>
    <row r="2988" spans="1:24" x14ac:dyDescent="0.2">
      <c r="A2988" s="34"/>
      <c r="B2988" s="34"/>
      <c r="C2988" s="34"/>
      <c r="D2988" s="30"/>
      <c r="E2988" s="30"/>
      <c r="F2988" s="30"/>
      <c r="G2988" s="30"/>
      <c r="H2988" s="30"/>
      <c r="I2988" s="30"/>
      <c r="J2988" s="30"/>
      <c r="K2988" s="30"/>
      <c r="L2988" s="30"/>
      <c r="M2988" s="30"/>
      <c r="N2988" s="30"/>
      <c r="O2988" s="30"/>
      <c r="P2988" s="30"/>
      <c r="Q2988" s="30"/>
      <c r="R2988" s="30"/>
      <c r="S2988" s="30"/>
      <c r="T2988" s="30"/>
      <c r="U2988" s="30"/>
      <c r="V2988" s="30"/>
      <c r="W2988" s="30"/>
      <c r="X2988" s="32"/>
    </row>
    <row r="2989" spans="1:24" x14ac:dyDescent="0.2">
      <c r="A2989" s="34"/>
      <c r="B2989" s="34"/>
      <c r="C2989" s="34"/>
      <c r="D2989" s="30"/>
      <c r="E2989" s="30"/>
      <c r="F2989" s="30"/>
      <c r="G2989" s="30"/>
      <c r="H2989" s="30"/>
      <c r="I2989" s="30"/>
      <c r="J2989" s="30"/>
      <c r="K2989" s="30"/>
      <c r="L2989" s="30"/>
      <c r="M2989" s="30"/>
      <c r="N2989" s="30"/>
      <c r="O2989" s="30"/>
      <c r="P2989" s="30"/>
      <c r="Q2989" s="30"/>
      <c r="R2989" s="30"/>
      <c r="S2989" s="30"/>
      <c r="T2989" s="30"/>
      <c r="U2989" s="30"/>
      <c r="V2989" s="30"/>
      <c r="W2989" s="30"/>
      <c r="X2989" s="32"/>
    </row>
    <row r="2990" spans="1:24" x14ac:dyDescent="0.2">
      <c r="A2990" s="34"/>
      <c r="B2990" s="34"/>
      <c r="C2990" s="34"/>
      <c r="D2990" s="30"/>
      <c r="E2990" s="30"/>
      <c r="F2990" s="30"/>
      <c r="G2990" s="30"/>
      <c r="H2990" s="30"/>
      <c r="I2990" s="30"/>
      <c r="J2990" s="30"/>
      <c r="K2990" s="30"/>
      <c r="L2990" s="30"/>
      <c r="M2990" s="30"/>
      <c r="N2990" s="30"/>
      <c r="O2990" s="30"/>
      <c r="P2990" s="30"/>
      <c r="Q2990" s="30"/>
      <c r="R2990" s="30"/>
      <c r="S2990" s="30"/>
      <c r="T2990" s="30"/>
      <c r="U2990" s="30"/>
      <c r="V2990" s="30"/>
      <c r="W2990" s="30"/>
      <c r="X2990" s="32"/>
    </row>
    <row r="2991" spans="1:24" x14ac:dyDescent="0.2">
      <c r="A2991" s="34"/>
      <c r="B2991" s="34"/>
      <c r="C2991" s="34"/>
      <c r="D2991" s="30"/>
      <c r="E2991" s="30"/>
      <c r="F2991" s="30"/>
      <c r="G2991" s="30"/>
      <c r="H2991" s="30"/>
      <c r="I2991" s="30"/>
      <c r="J2991" s="30"/>
      <c r="K2991" s="30"/>
      <c r="L2991" s="30"/>
      <c r="M2991" s="30"/>
      <c r="N2991" s="30"/>
      <c r="O2991" s="30"/>
      <c r="P2991" s="30"/>
      <c r="Q2991" s="30"/>
      <c r="R2991" s="30"/>
      <c r="S2991" s="30"/>
      <c r="T2991" s="30"/>
      <c r="U2991" s="30"/>
      <c r="V2991" s="30"/>
      <c r="W2991" s="30"/>
      <c r="X2991" s="32"/>
    </row>
    <row r="2992" spans="1:24" x14ac:dyDescent="0.2">
      <c r="A2992" s="34"/>
      <c r="B2992" s="34"/>
      <c r="C2992" s="34"/>
      <c r="D2992" s="30"/>
      <c r="E2992" s="30"/>
      <c r="F2992" s="30"/>
      <c r="G2992" s="30"/>
      <c r="H2992" s="30"/>
      <c r="I2992" s="30"/>
      <c r="J2992" s="30"/>
      <c r="K2992" s="30"/>
      <c r="L2992" s="30"/>
      <c r="M2992" s="30"/>
      <c r="N2992" s="30"/>
      <c r="O2992" s="30"/>
      <c r="P2992" s="30"/>
      <c r="Q2992" s="30"/>
      <c r="R2992" s="30"/>
      <c r="S2992" s="30"/>
      <c r="T2992" s="30"/>
      <c r="U2992" s="30"/>
      <c r="V2992" s="30"/>
      <c r="W2992" s="30"/>
      <c r="X2992" s="32"/>
    </row>
    <row r="2993" spans="1:24" x14ac:dyDescent="0.2">
      <c r="A2993" s="34"/>
      <c r="B2993" s="34"/>
      <c r="C2993" s="34"/>
      <c r="D2993" s="30"/>
      <c r="E2993" s="30"/>
      <c r="F2993" s="30"/>
      <c r="G2993" s="30"/>
      <c r="H2993" s="30"/>
      <c r="I2993" s="30"/>
      <c r="J2993" s="30"/>
      <c r="K2993" s="30"/>
      <c r="L2993" s="30"/>
      <c r="M2993" s="30"/>
      <c r="N2993" s="30"/>
      <c r="O2993" s="30"/>
      <c r="P2993" s="30"/>
      <c r="Q2993" s="30"/>
      <c r="R2993" s="30"/>
      <c r="S2993" s="30"/>
      <c r="T2993" s="30"/>
      <c r="U2993" s="30"/>
      <c r="V2993" s="30"/>
      <c r="W2993" s="30"/>
      <c r="X2993" s="32"/>
    </row>
    <row r="2994" spans="1:24" x14ac:dyDescent="0.2">
      <c r="A2994" s="34"/>
      <c r="B2994" s="34"/>
      <c r="C2994" s="34"/>
      <c r="D2994" s="30"/>
      <c r="E2994" s="30"/>
      <c r="F2994" s="30"/>
      <c r="G2994" s="30"/>
      <c r="H2994" s="30"/>
      <c r="I2994" s="30"/>
      <c r="J2994" s="30"/>
      <c r="K2994" s="30"/>
      <c r="L2994" s="30"/>
      <c r="M2994" s="30"/>
      <c r="N2994" s="30"/>
      <c r="O2994" s="30"/>
      <c r="P2994" s="30"/>
      <c r="Q2994" s="30"/>
      <c r="R2994" s="30"/>
      <c r="S2994" s="30"/>
      <c r="T2994" s="30"/>
      <c r="U2994" s="30"/>
      <c r="V2994" s="30"/>
      <c r="W2994" s="30"/>
      <c r="X2994" s="32"/>
    </row>
    <row r="2995" spans="1:24" x14ac:dyDescent="0.2">
      <c r="A2995" s="34"/>
      <c r="B2995" s="34"/>
      <c r="C2995" s="34"/>
      <c r="D2995" s="30"/>
      <c r="E2995" s="30"/>
      <c r="F2995" s="30"/>
      <c r="G2995" s="30"/>
      <c r="H2995" s="30"/>
      <c r="I2995" s="30"/>
      <c r="J2995" s="30"/>
      <c r="K2995" s="30"/>
      <c r="L2995" s="30"/>
      <c r="M2995" s="30"/>
      <c r="N2995" s="30"/>
      <c r="O2995" s="30"/>
      <c r="P2995" s="30"/>
      <c r="Q2995" s="30"/>
      <c r="R2995" s="30"/>
      <c r="S2995" s="30"/>
      <c r="T2995" s="30"/>
      <c r="U2995" s="30"/>
      <c r="V2995" s="30"/>
      <c r="W2995" s="30"/>
      <c r="X2995" s="32"/>
    </row>
    <row r="2996" spans="1:24" x14ac:dyDescent="0.2">
      <c r="A2996" s="34"/>
      <c r="B2996" s="34"/>
      <c r="C2996" s="34"/>
      <c r="D2996" s="30"/>
      <c r="E2996" s="30"/>
      <c r="F2996" s="30"/>
      <c r="G2996" s="30"/>
      <c r="H2996" s="30"/>
      <c r="I2996" s="30"/>
      <c r="J2996" s="30"/>
      <c r="K2996" s="30"/>
      <c r="L2996" s="30"/>
      <c r="M2996" s="30"/>
      <c r="N2996" s="30"/>
      <c r="O2996" s="30"/>
      <c r="P2996" s="30"/>
      <c r="Q2996" s="30"/>
      <c r="R2996" s="30"/>
      <c r="S2996" s="30"/>
      <c r="T2996" s="30"/>
      <c r="U2996" s="30"/>
      <c r="V2996" s="30"/>
      <c r="W2996" s="30"/>
      <c r="X2996" s="32"/>
    </row>
    <row r="2997" spans="1:24" x14ac:dyDescent="0.2">
      <c r="A2997" s="34"/>
      <c r="B2997" s="34"/>
      <c r="C2997" s="34"/>
      <c r="D2997" s="30"/>
      <c r="E2997" s="30"/>
      <c r="F2997" s="30"/>
      <c r="G2997" s="30"/>
      <c r="H2997" s="30"/>
      <c r="I2997" s="30"/>
      <c r="J2997" s="30"/>
      <c r="K2997" s="30"/>
      <c r="L2997" s="30"/>
      <c r="M2997" s="30"/>
      <c r="N2997" s="30"/>
      <c r="O2997" s="30"/>
      <c r="P2997" s="30"/>
      <c r="Q2997" s="30"/>
      <c r="R2997" s="30"/>
      <c r="S2997" s="30"/>
      <c r="T2997" s="30"/>
      <c r="U2997" s="30"/>
      <c r="V2997" s="30"/>
      <c r="W2997" s="30"/>
      <c r="X2997" s="32"/>
    </row>
    <row r="2998" spans="1:24" x14ac:dyDescent="0.2">
      <c r="A2998" s="34"/>
      <c r="B2998" s="34"/>
      <c r="C2998" s="34"/>
      <c r="D2998" s="30"/>
      <c r="E2998" s="30"/>
      <c r="F2998" s="30"/>
      <c r="G2998" s="30"/>
      <c r="H2998" s="30"/>
      <c r="I2998" s="30"/>
      <c r="J2998" s="30"/>
      <c r="K2998" s="30"/>
      <c r="L2998" s="30"/>
      <c r="M2998" s="30"/>
      <c r="N2998" s="30"/>
      <c r="O2998" s="30"/>
      <c r="P2998" s="30"/>
      <c r="Q2998" s="30"/>
      <c r="R2998" s="30"/>
      <c r="S2998" s="30"/>
      <c r="T2998" s="30"/>
      <c r="U2998" s="30"/>
      <c r="V2998" s="30"/>
      <c r="W2998" s="30"/>
      <c r="X2998" s="32"/>
    </row>
    <row r="2999" spans="1:24" x14ac:dyDescent="0.2">
      <c r="A2999" s="34"/>
      <c r="B2999" s="34"/>
      <c r="C2999" s="34"/>
      <c r="D2999" s="30"/>
      <c r="E2999" s="30"/>
      <c r="F2999" s="30"/>
      <c r="G2999" s="30"/>
      <c r="H2999" s="30"/>
      <c r="I2999" s="30"/>
      <c r="J2999" s="30"/>
      <c r="K2999" s="30"/>
      <c r="L2999" s="30"/>
      <c r="M2999" s="30"/>
      <c r="N2999" s="30"/>
      <c r="O2999" s="30"/>
      <c r="P2999" s="30"/>
      <c r="Q2999" s="30"/>
      <c r="R2999" s="30"/>
      <c r="S2999" s="30"/>
      <c r="T2999" s="30"/>
      <c r="U2999" s="30"/>
      <c r="V2999" s="30"/>
      <c r="W2999" s="30"/>
      <c r="X2999" s="32"/>
    </row>
    <row r="3000" spans="1:24" x14ac:dyDescent="0.2">
      <c r="A3000" s="34"/>
      <c r="B3000" s="34"/>
      <c r="C3000" s="34"/>
      <c r="D3000" s="30"/>
      <c r="E3000" s="30"/>
      <c r="F3000" s="30"/>
      <c r="G3000" s="30"/>
      <c r="H3000" s="30"/>
      <c r="I3000" s="30"/>
      <c r="J3000" s="30"/>
      <c r="K3000" s="30"/>
      <c r="L3000" s="30"/>
      <c r="M3000" s="30"/>
      <c r="N3000" s="30"/>
      <c r="O3000" s="30"/>
      <c r="P3000" s="30"/>
      <c r="Q3000" s="30"/>
      <c r="R3000" s="30"/>
      <c r="S3000" s="30"/>
      <c r="T3000" s="30"/>
      <c r="U3000" s="30"/>
      <c r="V3000" s="30"/>
      <c r="W3000" s="30"/>
      <c r="X3000" s="32"/>
    </row>
    <row r="3001" spans="1:24" x14ac:dyDescent="0.2">
      <c r="A3001" s="34"/>
      <c r="B3001" s="34"/>
      <c r="C3001" s="34"/>
      <c r="D3001" s="30"/>
      <c r="E3001" s="30"/>
      <c r="F3001" s="30"/>
      <c r="G3001" s="30"/>
      <c r="H3001" s="30"/>
      <c r="I3001" s="30"/>
      <c r="J3001" s="30"/>
      <c r="K3001" s="30"/>
      <c r="L3001" s="30"/>
      <c r="M3001" s="30"/>
      <c r="N3001" s="30"/>
      <c r="O3001" s="30"/>
      <c r="P3001" s="30"/>
      <c r="Q3001" s="30"/>
      <c r="R3001" s="30"/>
      <c r="S3001" s="30"/>
      <c r="T3001" s="30"/>
      <c r="U3001" s="30"/>
      <c r="V3001" s="30"/>
      <c r="W3001" s="30"/>
      <c r="X3001" s="32"/>
    </row>
    <row r="3002" spans="1:24" x14ac:dyDescent="0.2">
      <c r="A3002" s="34"/>
      <c r="B3002" s="34"/>
      <c r="C3002" s="34"/>
      <c r="D3002" s="30"/>
      <c r="E3002" s="30"/>
      <c r="F3002" s="30"/>
      <c r="G3002" s="30"/>
      <c r="H3002" s="30"/>
      <c r="I3002" s="30"/>
      <c r="J3002" s="30"/>
      <c r="K3002" s="30"/>
      <c r="L3002" s="30"/>
      <c r="M3002" s="30"/>
      <c r="N3002" s="30"/>
      <c r="O3002" s="30"/>
      <c r="P3002" s="30"/>
      <c r="Q3002" s="30"/>
      <c r="R3002" s="30"/>
      <c r="S3002" s="30"/>
      <c r="T3002" s="30"/>
      <c r="U3002" s="30"/>
      <c r="V3002" s="30"/>
      <c r="W3002" s="30"/>
      <c r="X3002" s="32"/>
    </row>
    <row r="3003" spans="1:24" x14ac:dyDescent="0.2">
      <c r="A3003" s="34"/>
      <c r="B3003" s="34"/>
      <c r="C3003" s="34"/>
      <c r="D3003" s="30"/>
      <c r="E3003" s="30"/>
      <c r="F3003" s="30"/>
      <c r="G3003" s="30"/>
      <c r="H3003" s="30"/>
      <c r="I3003" s="30"/>
      <c r="J3003" s="30"/>
      <c r="K3003" s="30"/>
      <c r="L3003" s="30"/>
      <c r="M3003" s="30"/>
      <c r="N3003" s="30"/>
      <c r="O3003" s="30"/>
      <c r="P3003" s="30"/>
      <c r="Q3003" s="30"/>
      <c r="R3003" s="30"/>
      <c r="S3003" s="30"/>
      <c r="T3003" s="30"/>
      <c r="U3003" s="30"/>
      <c r="V3003" s="30"/>
      <c r="W3003" s="30"/>
      <c r="X3003" s="32"/>
    </row>
    <row r="3004" spans="1:24" x14ac:dyDescent="0.2">
      <c r="A3004" s="34"/>
      <c r="B3004" s="34"/>
      <c r="C3004" s="34"/>
      <c r="D3004" s="30"/>
      <c r="E3004" s="30"/>
      <c r="F3004" s="30"/>
      <c r="G3004" s="30"/>
      <c r="H3004" s="30"/>
      <c r="I3004" s="30"/>
      <c r="J3004" s="30"/>
      <c r="K3004" s="30"/>
      <c r="L3004" s="30"/>
      <c r="M3004" s="30"/>
      <c r="N3004" s="30"/>
      <c r="O3004" s="30"/>
      <c r="P3004" s="30"/>
      <c r="Q3004" s="30"/>
      <c r="R3004" s="30"/>
      <c r="S3004" s="30"/>
      <c r="T3004" s="30"/>
      <c r="U3004" s="30"/>
      <c r="V3004" s="30"/>
      <c r="W3004" s="30"/>
      <c r="X3004" s="32"/>
    </row>
    <row r="3005" spans="1:24" x14ac:dyDescent="0.2">
      <c r="A3005" s="34"/>
      <c r="B3005" s="34"/>
      <c r="C3005" s="34"/>
      <c r="D3005" s="30"/>
      <c r="E3005" s="30"/>
      <c r="F3005" s="30"/>
      <c r="G3005" s="30"/>
      <c r="H3005" s="30"/>
      <c r="I3005" s="30"/>
      <c r="J3005" s="30"/>
      <c r="K3005" s="30"/>
      <c r="L3005" s="30"/>
      <c r="M3005" s="30"/>
      <c r="N3005" s="30"/>
      <c r="O3005" s="30"/>
      <c r="P3005" s="30"/>
      <c r="Q3005" s="30"/>
      <c r="R3005" s="30"/>
      <c r="S3005" s="30"/>
      <c r="T3005" s="30"/>
      <c r="U3005" s="30"/>
      <c r="V3005" s="30"/>
      <c r="W3005" s="30"/>
      <c r="X3005" s="32"/>
    </row>
    <row r="3006" spans="1:24" x14ac:dyDescent="0.2">
      <c r="A3006" s="34"/>
      <c r="B3006" s="34"/>
      <c r="C3006" s="34"/>
      <c r="D3006" s="30"/>
      <c r="E3006" s="30"/>
      <c r="F3006" s="30"/>
      <c r="G3006" s="30"/>
      <c r="H3006" s="30"/>
      <c r="I3006" s="30"/>
      <c r="J3006" s="30"/>
      <c r="K3006" s="30"/>
      <c r="L3006" s="30"/>
      <c r="M3006" s="30"/>
      <c r="N3006" s="30"/>
      <c r="O3006" s="30"/>
      <c r="P3006" s="30"/>
      <c r="Q3006" s="30"/>
      <c r="R3006" s="30"/>
      <c r="S3006" s="30"/>
      <c r="T3006" s="30"/>
      <c r="U3006" s="30"/>
      <c r="V3006" s="30"/>
      <c r="W3006" s="30"/>
      <c r="X3006" s="32"/>
    </row>
    <row r="3007" spans="1:24" x14ac:dyDescent="0.2">
      <c r="A3007" s="34"/>
      <c r="B3007" s="34"/>
      <c r="C3007" s="34"/>
      <c r="D3007" s="30"/>
      <c r="E3007" s="30"/>
      <c r="F3007" s="30"/>
      <c r="G3007" s="30"/>
      <c r="H3007" s="30"/>
      <c r="I3007" s="30"/>
      <c r="J3007" s="30"/>
      <c r="K3007" s="30"/>
      <c r="L3007" s="30"/>
      <c r="M3007" s="30"/>
      <c r="N3007" s="30"/>
      <c r="O3007" s="30"/>
      <c r="P3007" s="30"/>
      <c r="Q3007" s="30"/>
      <c r="R3007" s="30"/>
      <c r="S3007" s="30"/>
      <c r="T3007" s="30"/>
      <c r="U3007" s="30"/>
      <c r="V3007" s="30"/>
      <c r="W3007" s="30"/>
      <c r="X3007" s="32"/>
    </row>
    <row r="3008" spans="1:24" x14ac:dyDescent="0.2">
      <c r="A3008" s="34"/>
      <c r="B3008" s="34"/>
      <c r="C3008" s="34"/>
      <c r="D3008" s="30"/>
      <c r="E3008" s="30"/>
      <c r="F3008" s="30"/>
      <c r="G3008" s="30"/>
      <c r="H3008" s="30"/>
      <c r="I3008" s="30"/>
      <c r="J3008" s="30"/>
      <c r="K3008" s="30"/>
      <c r="L3008" s="30"/>
      <c r="M3008" s="30"/>
      <c r="N3008" s="30"/>
      <c r="O3008" s="30"/>
      <c r="P3008" s="30"/>
      <c r="Q3008" s="30"/>
      <c r="R3008" s="30"/>
      <c r="S3008" s="30"/>
      <c r="T3008" s="30"/>
      <c r="U3008" s="30"/>
      <c r="V3008" s="30"/>
      <c r="W3008" s="30"/>
      <c r="X3008" s="32"/>
    </row>
    <row r="3009" spans="1:24" x14ac:dyDescent="0.2">
      <c r="A3009" s="34"/>
      <c r="B3009" s="34"/>
      <c r="C3009" s="34"/>
      <c r="D3009" s="30"/>
      <c r="E3009" s="30"/>
      <c r="F3009" s="30"/>
      <c r="G3009" s="30"/>
      <c r="H3009" s="30"/>
      <c r="I3009" s="30"/>
      <c r="J3009" s="30"/>
      <c r="K3009" s="30"/>
      <c r="L3009" s="30"/>
      <c r="M3009" s="30"/>
      <c r="N3009" s="30"/>
      <c r="O3009" s="30"/>
      <c r="P3009" s="30"/>
      <c r="Q3009" s="30"/>
      <c r="R3009" s="30"/>
      <c r="S3009" s="30"/>
      <c r="T3009" s="30"/>
      <c r="U3009" s="30"/>
      <c r="V3009" s="30"/>
      <c r="W3009" s="30"/>
      <c r="X3009" s="32"/>
    </row>
    <row r="3010" spans="1:24" x14ac:dyDescent="0.2">
      <c r="A3010" s="34"/>
      <c r="B3010" s="34"/>
      <c r="C3010" s="34"/>
      <c r="D3010" s="30"/>
      <c r="E3010" s="30"/>
      <c r="F3010" s="30"/>
      <c r="G3010" s="30"/>
      <c r="H3010" s="30"/>
      <c r="I3010" s="30"/>
      <c r="J3010" s="30"/>
      <c r="K3010" s="30"/>
      <c r="L3010" s="30"/>
      <c r="M3010" s="30"/>
      <c r="N3010" s="30"/>
      <c r="O3010" s="30"/>
      <c r="P3010" s="30"/>
      <c r="Q3010" s="30"/>
      <c r="R3010" s="30"/>
      <c r="S3010" s="30"/>
      <c r="T3010" s="30"/>
      <c r="U3010" s="30"/>
      <c r="V3010" s="30"/>
      <c r="W3010" s="30"/>
      <c r="X3010" s="32"/>
    </row>
    <row r="3011" spans="1:24" x14ac:dyDescent="0.2">
      <c r="A3011" s="34"/>
      <c r="B3011" s="34"/>
      <c r="C3011" s="34"/>
      <c r="D3011" s="30"/>
      <c r="E3011" s="30"/>
      <c r="F3011" s="30"/>
      <c r="G3011" s="30"/>
      <c r="H3011" s="30"/>
      <c r="I3011" s="30"/>
      <c r="J3011" s="30"/>
      <c r="K3011" s="30"/>
      <c r="L3011" s="30"/>
      <c r="M3011" s="30"/>
      <c r="N3011" s="30"/>
      <c r="O3011" s="30"/>
      <c r="P3011" s="30"/>
      <c r="Q3011" s="30"/>
      <c r="R3011" s="30"/>
      <c r="S3011" s="30"/>
      <c r="T3011" s="30"/>
      <c r="U3011" s="30"/>
      <c r="V3011" s="30"/>
      <c r="W3011" s="30"/>
      <c r="X3011" s="32"/>
    </row>
    <row r="3012" spans="1:24" x14ac:dyDescent="0.2">
      <c r="A3012" s="34"/>
      <c r="B3012" s="34"/>
      <c r="C3012" s="34"/>
      <c r="D3012" s="30"/>
      <c r="E3012" s="30"/>
      <c r="F3012" s="30"/>
      <c r="G3012" s="30"/>
      <c r="H3012" s="30"/>
      <c r="I3012" s="30"/>
      <c r="J3012" s="30"/>
      <c r="K3012" s="30"/>
      <c r="L3012" s="30"/>
      <c r="M3012" s="30"/>
      <c r="N3012" s="30"/>
      <c r="O3012" s="30"/>
      <c r="P3012" s="30"/>
      <c r="Q3012" s="30"/>
      <c r="R3012" s="30"/>
      <c r="S3012" s="30"/>
      <c r="T3012" s="30"/>
      <c r="U3012" s="30"/>
      <c r="V3012" s="30"/>
      <c r="W3012" s="30"/>
      <c r="X3012" s="32"/>
    </row>
    <row r="3013" spans="1:24" x14ac:dyDescent="0.2">
      <c r="A3013" s="34"/>
      <c r="B3013" s="34"/>
      <c r="C3013" s="34"/>
      <c r="D3013" s="30"/>
      <c r="E3013" s="30"/>
      <c r="F3013" s="30"/>
      <c r="G3013" s="30"/>
      <c r="H3013" s="30"/>
      <c r="I3013" s="30"/>
      <c r="J3013" s="30"/>
      <c r="K3013" s="30"/>
      <c r="L3013" s="30"/>
      <c r="M3013" s="30"/>
      <c r="N3013" s="30"/>
      <c r="O3013" s="30"/>
      <c r="P3013" s="30"/>
      <c r="Q3013" s="30"/>
      <c r="R3013" s="30"/>
      <c r="S3013" s="30"/>
      <c r="T3013" s="30"/>
      <c r="U3013" s="30"/>
      <c r="V3013" s="30"/>
      <c r="W3013" s="30"/>
      <c r="X3013" s="32"/>
    </row>
    <row r="3014" spans="1:24" x14ac:dyDescent="0.2">
      <c r="A3014" s="34"/>
      <c r="B3014" s="34"/>
      <c r="C3014" s="34"/>
      <c r="D3014" s="30"/>
      <c r="E3014" s="30"/>
      <c r="F3014" s="30"/>
      <c r="G3014" s="30"/>
      <c r="H3014" s="30"/>
      <c r="I3014" s="30"/>
      <c r="J3014" s="30"/>
      <c r="K3014" s="30"/>
      <c r="L3014" s="30"/>
      <c r="M3014" s="30"/>
      <c r="N3014" s="30"/>
      <c r="O3014" s="30"/>
      <c r="P3014" s="30"/>
      <c r="Q3014" s="30"/>
      <c r="R3014" s="30"/>
      <c r="S3014" s="30"/>
      <c r="T3014" s="30"/>
      <c r="U3014" s="30"/>
      <c r="V3014" s="30"/>
      <c r="W3014" s="30"/>
      <c r="X3014" s="32"/>
    </row>
    <row r="3015" spans="1:24" x14ac:dyDescent="0.2">
      <c r="A3015" s="34"/>
      <c r="B3015" s="34"/>
      <c r="C3015" s="34"/>
      <c r="D3015" s="30"/>
      <c r="E3015" s="30"/>
      <c r="F3015" s="30"/>
      <c r="G3015" s="30"/>
      <c r="H3015" s="30"/>
      <c r="I3015" s="30"/>
      <c r="J3015" s="30"/>
      <c r="K3015" s="30"/>
      <c r="L3015" s="30"/>
      <c r="M3015" s="30"/>
      <c r="N3015" s="30"/>
      <c r="O3015" s="30"/>
      <c r="P3015" s="30"/>
      <c r="Q3015" s="30"/>
      <c r="R3015" s="30"/>
      <c r="S3015" s="30"/>
      <c r="T3015" s="30"/>
      <c r="U3015" s="30"/>
      <c r="V3015" s="30"/>
      <c r="W3015" s="30"/>
      <c r="X3015" s="32"/>
    </row>
    <row r="3016" spans="1:24" x14ac:dyDescent="0.2">
      <c r="A3016" s="34"/>
      <c r="B3016" s="34"/>
      <c r="C3016" s="34"/>
      <c r="D3016" s="30"/>
      <c r="E3016" s="30"/>
      <c r="F3016" s="30"/>
      <c r="G3016" s="30"/>
      <c r="H3016" s="30"/>
      <c r="I3016" s="30"/>
      <c r="J3016" s="30"/>
      <c r="K3016" s="30"/>
      <c r="L3016" s="30"/>
      <c r="M3016" s="30"/>
      <c r="N3016" s="30"/>
      <c r="O3016" s="30"/>
      <c r="P3016" s="30"/>
      <c r="Q3016" s="30"/>
      <c r="R3016" s="30"/>
      <c r="S3016" s="30"/>
      <c r="T3016" s="30"/>
      <c r="U3016" s="30"/>
      <c r="V3016" s="30"/>
      <c r="W3016" s="30"/>
      <c r="X3016" s="32"/>
    </row>
    <row r="3017" spans="1:24" x14ac:dyDescent="0.2">
      <c r="A3017" s="34"/>
      <c r="B3017" s="34"/>
      <c r="C3017" s="34"/>
      <c r="D3017" s="30"/>
      <c r="E3017" s="30"/>
      <c r="F3017" s="30"/>
      <c r="G3017" s="30"/>
      <c r="H3017" s="30"/>
      <c r="I3017" s="30"/>
      <c r="J3017" s="30"/>
      <c r="K3017" s="30"/>
      <c r="L3017" s="30"/>
      <c r="M3017" s="30"/>
      <c r="N3017" s="30"/>
      <c r="O3017" s="30"/>
      <c r="P3017" s="30"/>
      <c r="Q3017" s="30"/>
      <c r="R3017" s="30"/>
      <c r="S3017" s="30"/>
      <c r="T3017" s="30"/>
      <c r="U3017" s="30"/>
      <c r="V3017" s="30"/>
      <c r="W3017" s="30"/>
      <c r="X3017" s="32"/>
    </row>
    <row r="3018" spans="1:24" x14ac:dyDescent="0.2">
      <c r="A3018" s="34"/>
      <c r="B3018" s="34"/>
      <c r="C3018" s="34"/>
      <c r="D3018" s="30"/>
      <c r="E3018" s="30"/>
      <c r="F3018" s="30"/>
      <c r="G3018" s="30"/>
      <c r="H3018" s="30"/>
      <c r="I3018" s="30"/>
      <c r="J3018" s="30"/>
      <c r="K3018" s="30"/>
      <c r="L3018" s="30"/>
      <c r="M3018" s="30"/>
      <c r="N3018" s="30"/>
      <c r="O3018" s="30"/>
      <c r="P3018" s="30"/>
      <c r="Q3018" s="30"/>
      <c r="R3018" s="30"/>
      <c r="S3018" s="30"/>
      <c r="T3018" s="30"/>
      <c r="U3018" s="30"/>
      <c r="V3018" s="30"/>
      <c r="W3018" s="30"/>
      <c r="X3018" s="32"/>
    </row>
    <row r="3019" spans="1:24" x14ac:dyDescent="0.2">
      <c r="A3019" s="34"/>
      <c r="B3019" s="34"/>
      <c r="C3019" s="34"/>
      <c r="D3019" s="30"/>
      <c r="E3019" s="30"/>
      <c r="F3019" s="30"/>
      <c r="G3019" s="30"/>
      <c r="H3019" s="30"/>
      <c r="I3019" s="30"/>
      <c r="J3019" s="30"/>
      <c r="K3019" s="30"/>
      <c r="L3019" s="30"/>
      <c r="M3019" s="30"/>
      <c r="N3019" s="30"/>
      <c r="O3019" s="30"/>
      <c r="P3019" s="30"/>
      <c r="Q3019" s="30"/>
      <c r="R3019" s="30"/>
      <c r="S3019" s="30"/>
      <c r="T3019" s="30"/>
      <c r="U3019" s="30"/>
      <c r="V3019" s="30"/>
      <c r="W3019" s="30"/>
      <c r="X3019" s="32"/>
    </row>
    <row r="3020" spans="1:24" x14ac:dyDescent="0.2">
      <c r="A3020" s="34"/>
      <c r="B3020" s="34"/>
      <c r="C3020" s="34"/>
      <c r="D3020" s="30"/>
      <c r="E3020" s="30"/>
      <c r="F3020" s="30"/>
      <c r="G3020" s="30"/>
      <c r="H3020" s="30"/>
      <c r="I3020" s="30"/>
      <c r="J3020" s="30"/>
      <c r="K3020" s="30"/>
      <c r="L3020" s="30"/>
      <c r="M3020" s="30"/>
      <c r="N3020" s="30"/>
      <c r="O3020" s="30"/>
      <c r="P3020" s="30"/>
      <c r="Q3020" s="30"/>
      <c r="R3020" s="30"/>
      <c r="S3020" s="30"/>
      <c r="T3020" s="30"/>
      <c r="U3020" s="30"/>
      <c r="V3020" s="30"/>
      <c r="W3020" s="30"/>
      <c r="X3020" s="32"/>
    </row>
    <row r="3021" spans="1:24" x14ac:dyDescent="0.2">
      <c r="A3021" s="34"/>
      <c r="B3021" s="34"/>
      <c r="C3021" s="34"/>
      <c r="D3021" s="30"/>
      <c r="E3021" s="30"/>
      <c r="F3021" s="30"/>
      <c r="G3021" s="30"/>
      <c r="H3021" s="30"/>
      <c r="I3021" s="30"/>
      <c r="J3021" s="30"/>
      <c r="K3021" s="30"/>
      <c r="L3021" s="30"/>
      <c r="M3021" s="30"/>
      <c r="N3021" s="30"/>
      <c r="O3021" s="30"/>
      <c r="P3021" s="30"/>
      <c r="Q3021" s="30"/>
      <c r="R3021" s="30"/>
      <c r="S3021" s="30"/>
      <c r="T3021" s="30"/>
      <c r="U3021" s="30"/>
      <c r="V3021" s="30"/>
      <c r="W3021" s="30"/>
      <c r="X3021" s="32"/>
    </row>
    <row r="3022" spans="1:24" x14ac:dyDescent="0.2">
      <c r="A3022" s="34"/>
      <c r="B3022" s="34"/>
      <c r="C3022" s="34"/>
      <c r="D3022" s="30"/>
      <c r="E3022" s="30"/>
      <c r="F3022" s="30"/>
      <c r="G3022" s="30"/>
      <c r="H3022" s="30"/>
      <c r="I3022" s="30"/>
      <c r="J3022" s="30"/>
      <c r="K3022" s="30"/>
      <c r="L3022" s="30"/>
      <c r="M3022" s="30"/>
      <c r="N3022" s="30"/>
      <c r="O3022" s="30"/>
      <c r="P3022" s="30"/>
      <c r="Q3022" s="30"/>
      <c r="R3022" s="30"/>
      <c r="S3022" s="30"/>
      <c r="T3022" s="30"/>
      <c r="U3022" s="30"/>
      <c r="V3022" s="30"/>
      <c r="W3022" s="30"/>
      <c r="X3022" s="32"/>
    </row>
    <row r="3023" spans="1:24" x14ac:dyDescent="0.2">
      <c r="A3023" s="34"/>
      <c r="B3023" s="34"/>
      <c r="C3023" s="34"/>
      <c r="D3023" s="30"/>
      <c r="E3023" s="30"/>
      <c r="F3023" s="30"/>
      <c r="G3023" s="30"/>
      <c r="H3023" s="30"/>
      <c r="I3023" s="30"/>
      <c r="J3023" s="30"/>
      <c r="K3023" s="30"/>
      <c r="L3023" s="30"/>
      <c r="M3023" s="30"/>
      <c r="N3023" s="30"/>
      <c r="O3023" s="30"/>
      <c r="P3023" s="30"/>
      <c r="Q3023" s="30"/>
      <c r="R3023" s="30"/>
      <c r="S3023" s="30"/>
      <c r="T3023" s="30"/>
      <c r="U3023" s="30"/>
      <c r="V3023" s="30"/>
      <c r="W3023" s="30"/>
      <c r="X3023" s="32"/>
    </row>
    <row r="3024" spans="1:24" x14ac:dyDescent="0.2">
      <c r="A3024" s="34"/>
      <c r="B3024" s="34"/>
      <c r="C3024" s="34"/>
      <c r="D3024" s="30"/>
      <c r="E3024" s="30"/>
      <c r="F3024" s="30"/>
      <c r="G3024" s="30"/>
      <c r="H3024" s="30"/>
      <c r="I3024" s="30"/>
      <c r="J3024" s="30"/>
      <c r="K3024" s="30"/>
      <c r="L3024" s="30"/>
      <c r="M3024" s="30"/>
      <c r="N3024" s="30"/>
      <c r="O3024" s="30"/>
      <c r="P3024" s="30"/>
      <c r="Q3024" s="30"/>
      <c r="R3024" s="30"/>
      <c r="S3024" s="30"/>
      <c r="T3024" s="30"/>
      <c r="U3024" s="30"/>
      <c r="V3024" s="30"/>
      <c r="W3024" s="30"/>
      <c r="X3024" s="32"/>
    </row>
    <row r="3025" spans="1:24" x14ac:dyDescent="0.2">
      <c r="A3025" s="34"/>
      <c r="B3025" s="34"/>
      <c r="C3025" s="34"/>
      <c r="D3025" s="30"/>
      <c r="E3025" s="30"/>
      <c r="F3025" s="30"/>
      <c r="G3025" s="30"/>
      <c r="H3025" s="30"/>
      <c r="I3025" s="30"/>
      <c r="J3025" s="30"/>
      <c r="K3025" s="30"/>
      <c r="L3025" s="30"/>
      <c r="M3025" s="30"/>
      <c r="N3025" s="30"/>
      <c r="O3025" s="30"/>
      <c r="P3025" s="30"/>
      <c r="Q3025" s="30"/>
      <c r="R3025" s="30"/>
      <c r="S3025" s="30"/>
      <c r="T3025" s="30"/>
      <c r="U3025" s="30"/>
      <c r="V3025" s="30"/>
      <c r="W3025" s="30"/>
      <c r="X3025" s="32"/>
    </row>
    <row r="3026" spans="1:24" x14ac:dyDescent="0.2">
      <c r="A3026" s="34"/>
      <c r="B3026" s="34"/>
      <c r="C3026" s="34"/>
      <c r="D3026" s="30"/>
      <c r="E3026" s="30"/>
      <c r="F3026" s="30"/>
      <c r="G3026" s="30"/>
      <c r="H3026" s="30"/>
      <c r="I3026" s="30"/>
      <c r="J3026" s="30"/>
      <c r="K3026" s="30"/>
      <c r="L3026" s="30"/>
      <c r="M3026" s="30"/>
      <c r="N3026" s="30"/>
      <c r="O3026" s="30"/>
      <c r="P3026" s="30"/>
      <c r="Q3026" s="30"/>
      <c r="R3026" s="30"/>
      <c r="S3026" s="30"/>
      <c r="T3026" s="30"/>
      <c r="U3026" s="30"/>
      <c r="V3026" s="30"/>
      <c r="W3026" s="30"/>
      <c r="X3026" s="32"/>
    </row>
    <row r="3027" spans="1:24" x14ac:dyDescent="0.2">
      <c r="A3027" s="34"/>
      <c r="B3027" s="34"/>
      <c r="C3027" s="34"/>
      <c r="D3027" s="30"/>
      <c r="E3027" s="30"/>
      <c r="F3027" s="30"/>
      <c r="G3027" s="30"/>
      <c r="H3027" s="30"/>
      <c r="I3027" s="30"/>
      <c r="J3027" s="30"/>
      <c r="K3027" s="30"/>
      <c r="L3027" s="30"/>
      <c r="M3027" s="30"/>
      <c r="N3027" s="30"/>
      <c r="O3027" s="30"/>
      <c r="P3027" s="30"/>
      <c r="Q3027" s="30"/>
      <c r="R3027" s="30"/>
      <c r="S3027" s="30"/>
      <c r="T3027" s="30"/>
      <c r="U3027" s="30"/>
      <c r="V3027" s="30"/>
      <c r="W3027" s="30"/>
      <c r="X3027" s="32"/>
    </row>
    <row r="3028" spans="1:24" x14ac:dyDescent="0.2">
      <c r="A3028" s="34"/>
      <c r="B3028" s="34"/>
      <c r="C3028" s="34"/>
      <c r="D3028" s="30"/>
      <c r="E3028" s="30"/>
      <c r="F3028" s="30"/>
      <c r="G3028" s="30"/>
      <c r="H3028" s="30"/>
      <c r="I3028" s="30"/>
      <c r="J3028" s="30"/>
      <c r="K3028" s="30"/>
      <c r="L3028" s="30"/>
      <c r="M3028" s="30"/>
      <c r="N3028" s="30"/>
      <c r="O3028" s="30"/>
      <c r="P3028" s="30"/>
      <c r="Q3028" s="30"/>
      <c r="R3028" s="30"/>
      <c r="S3028" s="30"/>
      <c r="T3028" s="30"/>
      <c r="U3028" s="30"/>
      <c r="V3028" s="30"/>
      <c r="W3028" s="30"/>
      <c r="X3028" s="32"/>
    </row>
    <row r="3029" spans="1:24" x14ac:dyDescent="0.2">
      <c r="A3029" s="34"/>
      <c r="B3029" s="34"/>
      <c r="C3029" s="34"/>
      <c r="D3029" s="30"/>
      <c r="E3029" s="30"/>
      <c r="F3029" s="30"/>
      <c r="G3029" s="30"/>
      <c r="H3029" s="30"/>
      <c r="I3029" s="30"/>
      <c r="J3029" s="30"/>
      <c r="K3029" s="30"/>
      <c r="L3029" s="30"/>
      <c r="M3029" s="30"/>
      <c r="N3029" s="30"/>
      <c r="O3029" s="30"/>
      <c r="P3029" s="30"/>
      <c r="Q3029" s="30"/>
      <c r="R3029" s="30"/>
      <c r="S3029" s="30"/>
      <c r="T3029" s="30"/>
      <c r="U3029" s="30"/>
      <c r="V3029" s="30"/>
      <c r="W3029" s="30"/>
      <c r="X3029" s="32"/>
    </row>
    <row r="3030" spans="1:24" x14ac:dyDescent="0.2">
      <c r="A3030" s="34"/>
      <c r="B3030" s="34"/>
      <c r="C3030" s="34"/>
      <c r="D3030" s="30"/>
      <c r="E3030" s="30"/>
      <c r="F3030" s="30"/>
      <c r="G3030" s="30"/>
      <c r="H3030" s="30"/>
      <c r="I3030" s="30"/>
      <c r="J3030" s="30"/>
      <c r="K3030" s="30"/>
      <c r="L3030" s="30"/>
      <c r="M3030" s="30"/>
      <c r="N3030" s="30"/>
      <c r="O3030" s="30"/>
      <c r="P3030" s="30"/>
      <c r="Q3030" s="30"/>
      <c r="R3030" s="30"/>
      <c r="S3030" s="30"/>
      <c r="T3030" s="30"/>
      <c r="U3030" s="30"/>
      <c r="V3030" s="30"/>
      <c r="W3030" s="30"/>
      <c r="X3030" s="32"/>
    </row>
    <row r="3031" spans="1:24" x14ac:dyDescent="0.2">
      <c r="A3031" s="34"/>
      <c r="B3031" s="34"/>
      <c r="C3031" s="34"/>
      <c r="D3031" s="30"/>
      <c r="E3031" s="30"/>
      <c r="F3031" s="30"/>
      <c r="G3031" s="30"/>
      <c r="H3031" s="30"/>
      <c r="I3031" s="30"/>
      <c r="J3031" s="30"/>
      <c r="K3031" s="30"/>
      <c r="L3031" s="30"/>
      <c r="M3031" s="30"/>
      <c r="N3031" s="30"/>
      <c r="O3031" s="30"/>
      <c r="P3031" s="30"/>
      <c r="Q3031" s="30"/>
      <c r="R3031" s="30"/>
      <c r="S3031" s="30"/>
      <c r="T3031" s="30"/>
      <c r="U3031" s="30"/>
      <c r="V3031" s="30"/>
      <c r="W3031" s="30"/>
      <c r="X3031" s="32"/>
    </row>
    <row r="3032" spans="1:24" x14ac:dyDescent="0.2">
      <c r="A3032" s="34"/>
      <c r="B3032" s="34"/>
      <c r="C3032" s="34"/>
      <c r="D3032" s="30"/>
      <c r="E3032" s="30"/>
      <c r="F3032" s="30"/>
      <c r="G3032" s="30"/>
      <c r="H3032" s="30"/>
      <c r="I3032" s="30"/>
      <c r="J3032" s="30"/>
      <c r="K3032" s="30"/>
      <c r="L3032" s="30"/>
      <c r="M3032" s="30"/>
      <c r="N3032" s="30"/>
      <c r="O3032" s="30"/>
      <c r="P3032" s="30"/>
      <c r="Q3032" s="30"/>
      <c r="R3032" s="30"/>
      <c r="S3032" s="30"/>
      <c r="T3032" s="30"/>
      <c r="U3032" s="30"/>
      <c r="V3032" s="30"/>
      <c r="W3032" s="30"/>
      <c r="X3032" s="32"/>
    </row>
    <row r="3033" spans="1:24" x14ac:dyDescent="0.2">
      <c r="A3033" s="34"/>
      <c r="B3033" s="34"/>
      <c r="C3033" s="34"/>
      <c r="D3033" s="30"/>
      <c r="E3033" s="30"/>
      <c r="F3033" s="30"/>
      <c r="G3033" s="30"/>
      <c r="H3033" s="30"/>
      <c r="I3033" s="30"/>
      <c r="J3033" s="30"/>
      <c r="K3033" s="30"/>
      <c r="L3033" s="30"/>
      <c r="M3033" s="30"/>
      <c r="N3033" s="30"/>
      <c r="O3033" s="30"/>
      <c r="P3033" s="30"/>
      <c r="Q3033" s="30"/>
      <c r="R3033" s="30"/>
      <c r="S3033" s="30"/>
      <c r="T3033" s="30"/>
      <c r="U3033" s="30"/>
      <c r="V3033" s="30"/>
      <c r="W3033" s="30"/>
      <c r="X3033" s="32"/>
    </row>
    <row r="3034" spans="1:24" x14ac:dyDescent="0.2">
      <c r="A3034" s="34"/>
      <c r="B3034" s="34"/>
      <c r="C3034" s="34"/>
      <c r="D3034" s="30"/>
      <c r="E3034" s="30"/>
      <c r="F3034" s="30"/>
      <c r="G3034" s="30"/>
      <c r="H3034" s="30"/>
      <c r="I3034" s="30"/>
      <c r="J3034" s="30"/>
      <c r="K3034" s="30"/>
      <c r="L3034" s="30"/>
      <c r="M3034" s="30"/>
      <c r="N3034" s="30"/>
      <c r="O3034" s="30"/>
      <c r="P3034" s="30"/>
      <c r="Q3034" s="30"/>
      <c r="R3034" s="30"/>
      <c r="S3034" s="30"/>
      <c r="T3034" s="30"/>
      <c r="U3034" s="30"/>
      <c r="V3034" s="30"/>
      <c r="W3034" s="30"/>
      <c r="X3034" s="32"/>
    </row>
    <row r="3035" spans="1:24" x14ac:dyDescent="0.2">
      <c r="A3035" s="34"/>
      <c r="B3035" s="34"/>
      <c r="C3035" s="34"/>
      <c r="D3035" s="30"/>
      <c r="E3035" s="30"/>
      <c r="F3035" s="30"/>
      <c r="G3035" s="30"/>
      <c r="H3035" s="30"/>
      <c r="I3035" s="30"/>
      <c r="J3035" s="30"/>
      <c r="K3035" s="30"/>
      <c r="L3035" s="30"/>
      <c r="M3035" s="30"/>
      <c r="N3035" s="30"/>
      <c r="O3035" s="30"/>
      <c r="P3035" s="30"/>
      <c r="Q3035" s="30"/>
      <c r="R3035" s="30"/>
      <c r="S3035" s="30"/>
      <c r="T3035" s="30"/>
      <c r="U3035" s="30"/>
      <c r="V3035" s="30"/>
      <c r="W3035" s="30"/>
      <c r="X3035" s="32"/>
    </row>
    <row r="3036" spans="1:24" x14ac:dyDescent="0.2">
      <c r="A3036" s="34"/>
      <c r="B3036" s="34"/>
      <c r="C3036" s="34"/>
      <c r="D3036" s="30"/>
      <c r="E3036" s="30"/>
      <c r="F3036" s="30"/>
      <c r="G3036" s="30"/>
      <c r="H3036" s="30"/>
      <c r="I3036" s="30"/>
      <c r="J3036" s="30"/>
      <c r="K3036" s="30"/>
      <c r="L3036" s="30"/>
      <c r="M3036" s="30"/>
      <c r="N3036" s="30"/>
      <c r="O3036" s="30"/>
      <c r="P3036" s="30"/>
      <c r="Q3036" s="30"/>
      <c r="R3036" s="30"/>
      <c r="S3036" s="30"/>
      <c r="T3036" s="30"/>
      <c r="U3036" s="30"/>
      <c r="V3036" s="30"/>
      <c r="W3036" s="30"/>
      <c r="X3036" s="32"/>
    </row>
    <row r="3037" spans="1:24" x14ac:dyDescent="0.2">
      <c r="A3037" s="34"/>
      <c r="B3037" s="34"/>
      <c r="C3037" s="34"/>
      <c r="D3037" s="30"/>
      <c r="E3037" s="30"/>
      <c r="F3037" s="30"/>
      <c r="G3037" s="30"/>
      <c r="H3037" s="30"/>
      <c r="I3037" s="30"/>
      <c r="J3037" s="30"/>
      <c r="K3037" s="30"/>
      <c r="L3037" s="30"/>
      <c r="M3037" s="30"/>
      <c r="N3037" s="30"/>
      <c r="O3037" s="30"/>
      <c r="P3037" s="30"/>
      <c r="Q3037" s="30"/>
      <c r="R3037" s="30"/>
      <c r="S3037" s="30"/>
      <c r="T3037" s="30"/>
      <c r="U3037" s="30"/>
      <c r="V3037" s="30"/>
      <c r="W3037" s="30"/>
      <c r="X3037" s="32"/>
    </row>
    <row r="3038" spans="1:24" x14ac:dyDescent="0.2">
      <c r="A3038" s="34"/>
      <c r="B3038" s="34"/>
      <c r="C3038" s="34"/>
      <c r="D3038" s="30"/>
      <c r="E3038" s="30"/>
      <c r="F3038" s="30"/>
      <c r="G3038" s="30"/>
      <c r="H3038" s="30"/>
      <c r="I3038" s="30"/>
      <c r="J3038" s="30"/>
      <c r="K3038" s="30"/>
      <c r="L3038" s="30"/>
      <c r="M3038" s="30"/>
      <c r="N3038" s="30"/>
      <c r="O3038" s="30"/>
      <c r="P3038" s="30"/>
      <c r="Q3038" s="30"/>
      <c r="R3038" s="30"/>
      <c r="S3038" s="30"/>
      <c r="T3038" s="30"/>
      <c r="U3038" s="30"/>
      <c r="V3038" s="30"/>
      <c r="W3038" s="30"/>
      <c r="X3038" s="32"/>
    </row>
    <row r="3039" spans="1:24" x14ac:dyDescent="0.2">
      <c r="A3039" s="34"/>
      <c r="B3039" s="34"/>
      <c r="C3039" s="34"/>
      <c r="D3039" s="30"/>
      <c r="E3039" s="30"/>
      <c r="F3039" s="30"/>
      <c r="G3039" s="30"/>
      <c r="H3039" s="30"/>
      <c r="I3039" s="30"/>
      <c r="J3039" s="30"/>
      <c r="K3039" s="30"/>
      <c r="L3039" s="30"/>
      <c r="M3039" s="30"/>
      <c r="N3039" s="30"/>
      <c r="O3039" s="30"/>
      <c r="P3039" s="30"/>
      <c r="Q3039" s="30"/>
      <c r="R3039" s="30"/>
      <c r="S3039" s="30"/>
      <c r="T3039" s="30"/>
      <c r="U3039" s="30"/>
      <c r="V3039" s="30"/>
      <c r="W3039" s="30"/>
      <c r="X3039" s="32"/>
    </row>
    <row r="3040" spans="1:24" x14ac:dyDescent="0.2">
      <c r="A3040" s="34"/>
      <c r="B3040" s="34"/>
      <c r="C3040" s="34"/>
      <c r="D3040" s="30"/>
      <c r="E3040" s="30"/>
      <c r="F3040" s="30"/>
      <c r="G3040" s="30"/>
      <c r="H3040" s="30"/>
      <c r="I3040" s="30"/>
      <c r="J3040" s="30"/>
      <c r="K3040" s="30"/>
      <c r="L3040" s="30"/>
      <c r="M3040" s="30"/>
      <c r="N3040" s="30"/>
      <c r="O3040" s="30"/>
      <c r="P3040" s="30"/>
      <c r="Q3040" s="30"/>
      <c r="R3040" s="30"/>
      <c r="S3040" s="30"/>
      <c r="T3040" s="30"/>
      <c r="U3040" s="30"/>
      <c r="V3040" s="30"/>
      <c r="W3040" s="30"/>
      <c r="X3040" s="32"/>
    </row>
    <row r="3041" spans="1:24" x14ac:dyDescent="0.2">
      <c r="A3041" s="34"/>
      <c r="B3041" s="34"/>
      <c r="C3041" s="34"/>
      <c r="D3041" s="30"/>
      <c r="E3041" s="30"/>
      <c r="F3041" s="30"/>
      <c r="G3041" s="30"/>
      <c r="H3041" s="30"/>
      <c r="I3041" s="30"/>
      <c r="J3041" s="30"/>
      <c r="K3041" s="30"/>
      <c r="L3041" s="30"/>
      <c r="M3041" s="30"/>
      <c r="N3041" s="30"/>
      <c r="O3041" s="30"/>
      <c r="P3041" s="30"/>
      <c r="Q3041" s="30"/>
      <c r="R3041" s="30"/>
      <c r="S3041" s="30"/>
      <c r="T3041" s="30"/>
      <c r="U3041" s="30"/>
      <c r="V3041" s="30"/>
      <c r="W3041" s="30"/>
      <c r="X3041" s="32"/>
    </row>
    <row r="3042" spans="1:24" x14ac:dyDescent="0.2">
      <c r="A3042" s="34"/>
      <c r="B3042" s="34"/>
      <c r="C3042" s="34"/>
      <c r="D3042" s="30"/>
      <c r="E3042" s="30"/>
      <c r="F3042" s="30"/>
      <c r="G3042" s="30"/>
      <c r="H3042" s="30"/>
      <c r="I3042" s="30"/>
      <c r="J3042" s="30"/>
      <c r="K3042" s="30"/>
      <c r="L3042" s="30"/>
      <c r="M3042" s="30"/>
      <c r="N3042" s="30"/>
      <c r="O3042" s="30"/>
      <c r="P3042" s="30"/>
      <c r="Q3042" s="30"/>
      <c r="R3042" s="30"/>
      <c r="S3042" s="30"/>
      <c r="T3042" s="30"/>
      <c r="U3042" s="30"/>
      <c r="V3042" s="30"/>
      <c r="W3042" s="30"/>
      <c r="X3042" s="32"/>
    </row>
    <row r="3043" spans="1:24" x14ac:dyDescent="0.2">
      <c r="A3043" s="34"/>
      <c r="B3043" s="34"/>
      <c r="C3043" s="34"/>
      <c r="D3043" s="30"/>
      <c r="E3043" s="30"/>
      <c r="F3043" s="30"/>
      <c r="G3043" s="30"/>
      <c r="H3043" s="30"/>
      <c r="I3043" s="30"/>
      <c r="J3043" s="30"/>
      <c r="K3043" s="30"/>
      <c r="L3043" s="30"/>
      <c r="M3043" s="30"/>
      <c r="N3043" s="30"/>
      <c r="O3043" s="30"/>
      <c r="P3043" s="30"/>
      <c r="Q3043" s="30"/>
      <c r="R3043" s="30"/>
      <c r="S3043" s="30"/>
      <c r="T3043" s="30"/>
      <c r="U3043" s="30"/>
      <c r="V3043" s="30"/>
      <c r="W3043" s="30"/>
      <c r="X3043" s="32"/>
    </row>
    <row r="3044" spans="1:24" x14ac:dyDescent="0.2">
      <c r="A3044" s="34"/>
      <c r="B3044" s="34"/>
      <c r="C3044" s="34"/>
      <c r="D3044" s="30"/>
      <c r="E3044" s="30"/>
      <c r="F3044" s="30"/>
      <c r="G3044" s="30"/>
      <c r="H3044" s="30"/>
      <c r="I3044" s="30"/>
      <c r="J3044" s="30"/>
      <c r="K3044" s="30"/>
      <c r="L3044" s="30"/>
      <c r="M3044" s="30"/>
      <c r="N3044" s="30"/>
      <c r="O3044" s="30"/>
      <c r="P3044" s="30"/>
      <c r="Q3044" s="30"/>
      <c r="R3044" s="30"/>
      <c r="S3044" s="30"/>
      <c r="T3044" s="30"/>
      <c r="U3044" s="30"/>
      <c r="V3044" s="30"/>
      <c r="W3044" s="30"/>
      <c r="X3044" s="32"/>
    </row>
    <row r="3045" spans="1:24" x14ac:dyDescent="0.2">
      <c r="A3045" s="34"/>
      <c r="B3045" s="34"/>
      <c r="C3045" s="34"/>
      <c r="D3045" s="30"/>
      <c r="E3045" s="30"/>
      <c r="F3045" s="30"/>
      <c r="G3045" s="30"/>
      <c r="H3045" s="30"/>
      <c r="I3045" s="30"/>
      <c r="J3045" s="30"/>
      <c r="K3045" s="30"/>
      <c r="L3045" s="30"/>
      <c r="M3045" s="30"/>
      <c r="N3045" s="30"/>
      <c r="O3045" s="30"/>
      <c r="P3045" s="30"/>
      <c r="Q3045" s="30"/>
      <c r="R3045" s="30"/>
      <c r="S3045" s="30"/>
      <c r="T3045" s="30"/>
      <c r="U3045" s="30"/>
      <c r="V3045" s="30"/>
      <c r="W3045" s="30"/>
      <c r="X3045" s="32"/>
    </row>
    <row r="3046" spans="1:24" x14ac:dyDescent="0.2">
      <c r="A3046" s="34"/>
      <c r="B3046" s="34"/>
      <c r="C3046" s="34"/>
      <c r="D3046" s="30"/>
      <c r="E3046" s="30"/>
      <c r="F3046" s="30"/>
      <c r="G3046" s="30"/>
      <c r="H3046" s="30"/>
      <c r="I3046" s="30"/>
      <c r="J3046" s="30"/>
      <c r="K3046" s="30"/>
      <c r="L3046" s="30"/>
      <c r="M3046" s="30"/>
      <c r="N3046" s="30"/>
      <c r="O3046" s="30"/>
      <c r="P3046" s="30"/>
      <c r="Q3046" s="30"/>
      <c r="R3046" s="30"/>
      <c r="S3046" s="30"/>
      <c r="T3046" s="30"/>
      <c r="U3046" s="30"/>
      <c r="V3046" s="30"/>
      <c r="W3046" s="30"/>
      <c r="X3046" s="32"/>
    </row>
    <row r="3047" spans="1:24" x14ac:dyDescent="0.2">
      <c r="A3047" s="34"/>
      <c r="B3047" s="34"/>
      <c r="C3047" s="34"/>
      <c r="D3047" s="30"/>
      <c r="E3047" s="30"/>
      <c r="F3047" s="30"/>
      <c r="G3047" s="30"/>
      <c r="H3047" s="30"/>
      <c r="I3047" s="30"/>
      <c r="J3047" s="30"/>
      <c r="K3047" s="30"/>
      <c r="L3047" s="30"/>
      <c r="M3047" s="30"/>
      <c r="N3047" s="30"/>
      <c r="O3047" s="30"/>
      <c r="P3047" s="30"/>
      <c r="Q3047" s="30"/>
      <c r="R3047" s="30"/>
      <c r="S3047" s="30"/>
      <c r="T3047" s="30"/>
      <c r="U3047" s="30"/>
      <c r="V3047" s="30"/>
      <c r="W3047" s="30"/>
      <c r="X3047" s="32"/>
    </row>
    <row r="3048" spans="1:24" x14ac:dyDescent="0.2">
      <c r="A3048" s="34"/>
      <c r="B3048" s="34"/>
      <c r="C3048" s="34"/>
      <c r="D3048" s="30"/>
      <c r="E3048" s="30"/>
      <c r="F3048" s="30"/>
      <c r="G3048" s="30"/>
      <c r="H3048" s="30"/>
      <c r="I3048" s="30"/>
      <c r="J3048" s="30"/>
      <c r="K3048" s="30"/>
      <c r="L3048" s="30"/>
      <c r="M3048" s="30"/>
      <c r="N3048" s="30"/>
      <c r="O3048" s="30"/>
      <c r="P3048" s="30"/>
      <c r="Q3048" s="30"/>
      <c r="R3048" s="30"/>
      <c r="S3048" s="30"/>
      <c r="T3048" s="30"/>
      <c r="U3048" s="30"/>
      <c r="V3048" s="30"/>
      <c r="W3048" s="30"/>
      <c r="X3048" s="32"/>
    </row>
    <row r="3049" spans="1:24" x14ac:dyDescent="0.2">
      <c r="A3049" s="34"/>
      <c r="B3049" s="34"/>
      <c r="C3049" s="34"/>
      <c r="D3049" s="30"/>
      <c r="E3049" s="30"/>
      <c r="F3049" s="30"/>
      <c r="G3049" s="30"/>
      <c r="H3049" s="30"/>
      <c r="I3049" s="30"/>
      <c r="J3049" s="30"/>
      <c r="K3049" s="30"/>
      <c r="L3049" s="30"/>
      <c r="M3049" s="30"/>
      <c r="N3049" s="30"/>
      <c r="O3049" s="30"/>
      <c r="P3049" s="30"/>
      <c r="Q3049" s="30"/>
      <c r="R3049" s="30"/>
      <c r="S3049" s="30"/>
      <c r="T3049" s="30"/>
      <c r="U3049" s="30"/>
      <c r="V3049" s="30"/>
      <c r="W3049" s="30"/>
      <c r="X3049" s="32"/>
    </row>
    <row r="3050" spans="1:24" x14ac:dyDescent="0.2">
      <c r="A3050" s="34"/>
      <c r="B3050" s="34"/>
      <c r="C3050" s="34"/>
      <c r="D3050" s="30"/>
      <c r="E3050" s="30"/>
      <c r="F3050" s="30"/>
      <c r="G3050" s="30"/>
      <c r="H3050" s="30"/>
      <c r="I3050" s="30"/>
      <c r="J3050" s="30"/>
      <c r="K3050" s="30"/>
      <c r="L3050" s="30"/>
      <c r="M3050" s="30"/>
      <c r="N3050" s="30"/>
      <c r="O3050" s="30"/>
      <c r="P3050" s="30"/>
      <c r="Q3050" s="30"/>
      <c r="R3050" s="30"/>
      <c r="S3050" s="30"/>
      <c r="T3050" s="30"/>
      <c r="U3050" s="30"/>
      <c r="V3050" s="30"/>
      <c r="W3050" s="30"/>
      <c r="X3050" s="32"/>
    </row>
    <row r="3051" spans="1:24" x14ac:dyDescent="0.2">
      <c r="A3051" s="34"/>
      <c r="B3051" s="34"/>
      <c r="C3051" s="34"/>
      <c r="D3051" s="30"/>
      <c r="E3051" s="30"/>
      <c r="F3051" s="30"/>
      <c r="G3051" s="30"/>
      <c r="H3051" s="30"/>
      <c r="I3051" s="30"/>
      <c r="J3051" s="30"/>
      <c r="K3051" s="30"/>
      <c r="L3051" s="30"/>
      <c r="M3051" s="30"/>
      <c r="N3051" s="30"/>
      <c r="O3051" s="30"/>
      <c r="P3051" s="30"/>
      <c r="Q3051" s="30"/>
      <c r="R3051" s="30"/>
      <c r="S3051" s="30"/>
      <c r="T3051" s="30"/>
      <c r="U3051" s="30"/>
      <c r="V3051" s="30"/>
      <c r="W3051" s="30"/>
      <c r="X3051" s="32"/>
    </row>
    <row r="3052" spans="1:24" x14ac:dyDescent="0.2">
      <c r="A3052" s="34"/>
      <c r="B3052" s="34"/>
      <c r="C3052" s="34"/>
      <c r="D3052" s="30"/>
      <c r="E3052" s="30"/>
      <c r="F3052" s="30"/>
      <c r="G3052" s="30"/>
      <c r="H3052" s="30"/>
      <c r="I3052" s="30"/>
      <c r="J3052" s="30"/>
      <c r="K3052" s="30"/>
      <c r="L3052" s="30"/>
      <c r="M3052" s="30"/>
      <c r="N3052" s="30"/>
      <c r="O3052" s="30"/>
      <c r="P3052" s="30"/>
      <c r="Q3052" s="30"/>
      <c r="R3052" s="30"/>
      <c r="S3052" s="30"/>
      <c r="T3052" s="30"/>
      <c r="U3052" s="30"/>
      <c r="V3052" s="30"/>
      <c r="W3052" s="30"/>
      <c r="X3052" s="32"/>
    </row>
    <row r="3053" spans="1:24" x14ac:dyDescent="0.2">
      <c r="A3053" s="34"/>
      <c r="B3053" s="34"/>
      <c r="C3053" s="34"/>
      <c r="D3053" s="30"/>
      <c r="E3053" s="30"/>
      <c r="F3053" s="30"/>
      <c r="G3053" s="30"/>
      <c r="H3053" s="30"/>
      <c r="I3053" s="30"/>
      <c r="J3053" s="30"/>
      <c r="K3053" s="30"/>
      <c r="L3053" s="30"/>
      <c r="M3053" s="30"/>
      <c r="N3053" s="30"/>
      <c r="O3053" s="30"/>
      <c r="P3053" s="30"/>
      <c r="Q3053" s="30"/>
      <c r="R3053" s="30"/>
      <c r="S3053" s="30"/>
      <c r="T3053" s="30"/>
      <c r="U3053" s="30"/>
      <c r="V3053" s="30"/>
      <c r="W3053" s="30"/>
      <c r="X3053" s="32"/>
    </row>
    <row r="3054" spans="1:24" x14ac:dyDescent="0.2">
      <c r="A3054" s="34"/>
      <c r="B3054" s="34"/>
      <c r="C3054" s="34"/>
      <c r="D3054" s="30"/>
      <c r="E3054" s="30"/>
      <c r="F3054" s="30"/>
      <c r="G3054" s="30"/>
      <c r="H3054" s="30"/>
      <c r="I3054" s="30"/>
      <c r="J3054" s="30"/>
      <c r="K3054" s="30"/>
      <c r="L3054" s="30"/>
      <c r="M3054" s="30"/>
      <c r="N3054" s="30"/>
      <c r="O3054" s="30"/>
      <c r="P3054" s="30"/>
      <c r="Q3054" s="30"/>
      <c r="R3054" s="30"/>
      <c r="S3054" s="30"/>
      <c r="T3054" s="30"/>
      <c r="U3054" s="30"/>
      <c r="V3054" s="30"/>
      <c r="W3054" s="30"/>
      <c r="X3054" s="32"/>
    </row>
    <row r="3055" spans="1:24" x14ac:dyDescent="0.2">
      <c r="A3055" s="34"/>
      <c r="B3055" s="34"/>
      <c r="C3055" s="34"/>
      <c r="D3055" s="30"/>
      <c r="E3055" s="30"/>
      <c r="F3055" s="30"/>
      <c r="G3055" s="30"/>
      <c r="H3055" s="30"/>
      <c r="I3055" s="30"/>
      <c r="J3055" s="30"/>
      <c r="K3055" s="30"/>
      <c r="L3055" s="30"/>
      <c r="M3055" s="30"/>
      <c r="N3055" s="30"/>
      <c r="O3055" s="30"/>
      <c r="P3055" s="30"/>
      <c r="Q3055" s="30"/>
      <c r="R3055" s="30"/>
      <c r="S3055" s="30"/>
      <c r="T3055" s="30"/>
      <c r="U3055" s="30"/>
      <c r="V3055" s="30"/>
      <c r="W3055" s="30"/>
      <c r="X3055" s="32"/>
    </row>
    <row r="3056" spans="1:24" x14ac:dyDescent="0.2">
      <c r="A3056" s="34"/>
      <c r="B3056" s="34"/>
      <c r="C3056" s="34"/>
      <c r="D3056" s="30"/>
      <c r="E3056" s="30"/>
      <c r="F3056" s="30"/>
      <c r="G3056" s="30"/>
      <c r="H3056" s="30"/>
      <c r="I3056" s="30"/>
      <c r="J3056" s="30"/>
      <c r="K3056" s="30"/>
      <c r="L3056" s="30"/>
      <c r="M3056" s="30"/>
      <c r="N3056" s="30"/>
      <c r="O3056" s="30"/>
      <c r="P3056" s="30"/>
      <c r="Q3056" s="30"/>
      <c r="R3056" s="30"/>
      <c r="S3056" s="30"/>
      <c r="T3056" s="30"/>
      <c r="U3056" s="30"/>
      <c r="V3056" s="30"/>
      <c r="W3056" s="30"/>
      <c r="X3056" s="32"/>
    </row>
    <row r="3057" spans="1:24" x14ac:dyDescent="0.2">
      <c r="A3057" s="34"/>
      <c r="B3057" s="34"/>
      <c r="C3057" s="34"/>
      <c r="D3057" s="30"/>
      <c r="E3057" s="30"/>
      <c r="F3057" s="30"/>
      <c r="G3057" s="30"/>
      <c r="H3057" s="30"/>
      <c r="I3057" s="30"/>
      <c r="J3057" s="30"/>
      <c r="K3057" s="30"/>
      <c r="L3057" s="30"/>
      <c r="M3057" s="30"/>
      <c r="N3057" s="30"/>
      <c r="O3057" s="30"/>
      <c r="P3057" s="30"/>
      <c r="Q3057" s="30"/>
      <c r="R3057" s="30"/>
      <c r="S3057" s="30"/>
      <c r="T3057" s="30"/>
      <c r="U3057" s="30"/>
      <c r="V3057" s="30"/>
      <c r="W3057" s="30"/>
      <c r="X3057" s="32"/>
    </row>
    <row r="3058" spans="1:24" x14ac:dyDescent="0.2">
      <c r="A3058" s="34"/>
      <c r="B3058" s="34"/>
      <c r="C3058" s="34"/>
      <c r="D3058" s="30"/>
      <c r="E3058" s="30"/>
      <c r="F3058" s="30"/>
      <c r="G3058" s="30"/>
      <c r="H3058" s="30"/>
      <c r="I3058" s="30"/>
      <c r="J3058" s="30"/>
      <c r="K3058" s="30"/>
      <c r="L3058" s="30"/>
      <c r="M3058" s="30"/>
      <c r="N3058" s="30"/>
      <c r="O3058" s="30"/>
      <c r="P3058" s="30"/>
      <c r="Q3058" s="30"/>
      <c r="R3058" s="30"/>
      <c r="S3058" s="30"/>
      <c r="T3058" s="30"/>
      <c r="U3058" s="30"/>
      <c r="V3058" s="30"/>
      <c r="W3058" s="30"/>
      <c r="X3058" s="32"/>
    </row>
    <row r="3059" spans="1:24" x14ac:dyDescent="0.2">
      <c r="A3059" s="34"/>
      <c r="B3059" s="34"/>
      <c r="C3059" s="34"/>
      <c r="D3059" s="30"/>
      <c r="E3059" s="30"/>
      <c r="F3059" s="30"/>
      <c r="G3059" s="30"/>
      <c r="H3059" s="30"/>
      <c r="I3059" s="30"/>
      <c r="J3059" s="30"/>
      <c r="K3059" s="30"/>
      <c r="L3059" s="30"/>
      <c r="M3059" s="30"/>
      <c r="N3059" s="30"/>
      <c r="O3059" s="30"/>
      <c r="P3059" s="30"/>
      <c r="Q3059" s="30"/>
      <c r="R3059" s="30"/>
      <c r="S3059" s="30"/>
      <c r="T3059" s="30"/>
      <c r="U3059" s="30"/>
      <c r="V3059" s="30"/>
      <c r="W3059" s="30"/>
      <c r="X3059" s="32"/>
    </row>
    <row r="3060" spans="1:24" x14ac:dyDescent="0.2">
      <c r="A3060" s="34"/>
      <c r="B3060" s="34"/>
      <c r="C3060" s="34"/>
      <c r="D3060" s="30"/>
      <c r="E3060" s="30"/>
      <c r="F3060" s="30"/>
      <c r="G3060" s="30"/>
      <c r="H3060" s="30"/>
      <c r="I3060" s="30"/>
      <c r="J3060" s="30"/>
      <c r="K3060" s="30"/>
      <c r="L3060" s="30"/>
      <c r="M3060" s="30"/>
      <c r="N3060" s="30"/>
      <c r="O3060" s="30"/>
      <c r="P3060" s="30"/>
      <c r="Q3060" s="30"/>
      <c r="R3060" s="30"/>
      <c r="S3060" s="30"/>
      <c r="T3060" s="30"/>
      <c r="U3060" s="30"/>
      <c r="V3060" s="30"/>
      <c r="W3060" s="30"/>
      <c r="X3060" s="32"/>
    </row>
    <row r="3061" spans="1:24" x14ac:dyDescent="0.2">
      <c r="A3061" s="34"/>
      <c r="B3061" s="34"/>
      <c r="C3061" s="34"/>
      <c r="D3061" s="30"/>
      <c r="E3061" s="30"/>
      <c r="F3061" s="30"/>
      <c r="G3061" s="30"/>
      <c r="H3061" s="30"/>
      <c r="I3061" s="30"/>
      <c r="J3061" s="30"/>
      <c r="K3061" s="30"/>
      <c r="L3061" s="30"/>
      <c r="M3061" s="30"/>
      <c r="N3061" s="30"/>
      <c r="O3061" s="30"/>
      <c r="P3061" s="30"/>
      <c r="Q3061" s="30"/>
      <c r="R3061" s="30"/>
      <c r="S3061" s="30"/>
      <c r="T3061" s="30"/>
      <c r="U3061" s="30"/>
      <c r="V3061" s="30"/>
      <c r="W3061" s="30"/>
      <c r="X3061" s="32"/>
    </row>
    <row r="3062" spans="1:24" x14ac:dyDescent="0.2">
      <c r="A3062" s="34"/>
      <c r="B3062" s="34"/>
      <c r="C3062" s="34"/>
      <c r="D3062" s="30"/>
      <c r="E3062" s="30"/>
      <c r="F3062" s="30"/>
      <c r="G3062" s="30"/>
      <c r="H3062" s="30"/>
      <c r="I3062" s="30"/>
      <c r="J3062" s="30"/>
      <c r="K3062" s="30"/>
      <c r="L3062" s="30"/>
      <c r="M3062" s="30"/>
      <c r="N3062" s="30"/>
      <c r="O3062" s="30"/>
      <c r="P3062" s="30"/>
      <c r="Q3062" s="30"/>
      <c r="R3062" s="30"/>
      <c r="S3062" s="30"/>
      <c r="T3062" s="30"/>
      <c r="U3062" s="30"/>
      <c r="V3062" s="30"/>
      <c r="W3062" s="30"/>
      <c r="X3062" s="32"/>
    </row>
    <row r="3063" spans="1:24" x14ac:dyDescent="0.2">
      <c r="A3063" s="34"/>
      <c r="B3063" s="34"/>
      <c r="C3063" s="34"/>
      <c r="D3063" s="30"/>
      <c r="E3063" s="30"/>
      <c r="F3063" s="30"/>
      <c r="G3063" s="30"/>
      <c r="H3063" s="30"/>
      <c r="I3063" s="30"/>
      <c r="J3063" s="30"/>
      <c r="K3063" s="30"/>
      <c r="L3063" s="30"/>
      <c r="M3063" s="30"/>
      <c r="N3063" s="30"/>
      <c r="O3063" s="30"/>
      <c r="P3063" s="30"/>
      <c r="Q3063" s="30"/>
      <c r="R3063" s="30"/>
      <c r="S3063" s="30"/>
      <c r="T3063" s="30"/>
      <c r="U3063" s="30"/>
      <c r="V3063" s="30"/>
      <c r="W3063" s="30"/>
      <c r="X3063" s="32"/>
    </row>
    <row r="3064" spans="1:24" x14ac:dyDescent="0.2">
      <c r="A3064" s="34"/>
      <c r="B3064" s="34"/>
      <c r="C3064" s="34"/>
      <c r="D3064" s="30"/>
      <c r="E3064" s="30"/>
      <c r="F3064" s="30"/>
      <c r="G3064" s="30"/>
      <c r="H3064" s="30"/>
      <c r="I3064" s="30"/>
      <c r="J3064" s="30"/>
      <c r="K3064" s="30"/>
      <c r="L3064" s="30"/>
      <c r="M3064" s="30"/>
      <c r="N3064" s="30"/>
      <c r="O3064" s="30"/>
      <c r="P3064" s="30"/>
      <c r="Q3064" s="30"/>
      <c r="R3064" s="30"/>
      <c r="S3064" s="30"/>
      <c r="T3064" s="30"/>
      <c r="U3064" s="30"/>
      <c r="V3064" s="30"/>
      <c r="W3064" s="30"/>
      <c r="X3064" s="32"/>
    </row>
    <row r="3065" spans="1:24" x14ac:dyDescent="0.2">
      <c r="A3065" s="34"/>
      <c r="B3065" s="34"/>
      <c r="C3065" s="34"/>
      <c r="D3065" s="30"/>
      <c r="E3065" s="30"/>
      <c r="F3065" s="30"/>
      <c r="G3065" s="30"/>
      <c r="H3065" s="30"/>
      <c r="I3065" s="30"/>
      <c r="J3065" s="30"/>
      <c r="K3065" s="30"/>
      <c r="L3065" s="30"/>
      <c r="M3065" s="30"/>
      <c r="N3065" s="30"/>
      <c r="O3065" s="30"/>
      <c r="P3065" s="30"/>
      <c r="Q3065" s="30"/>
      <c r="R3065" s="30"/>
      <c r="S3065" s="30"/>
      <c r="T3065" s="30"/>
      <c r="U3065" s="30"/>
      <c r="V3065" s="30"/>
      <c r="W3065" s="30"/>
      <c r="X3065" s="32"/>
    </row>
    <row r="3066" spans="1:24" x14ac:dyDescent="0.2">
      <c r="A3066" s="34"/>
      <c r="B3066" s="34"/>
      <c r="C3066" s="34"/>
      <c r="D3066" s="30"/>
      <c r="E3066" s="30"/>
      <c r="F3066" s="30"/>
      <c r="G3066" s="30"/>
      <c r="H3066" s="30"/>
      <c r="I3066" s="30"/>
      <c r="J3066" s="30"/>
      <c r="K3066" s="30"/>
      <c r="L3066" s="30"/>
      <c r="M3066" s="30"/>
      <c r="N3066" s="30"/>
      <c r="O3066" s="30"/>
      <c r="P3066" s="30"/>
      <c r="Q3066" s="30"/>
      <c r="R3066" s="30"/>
      <c r="S3066" s="30"/>
      <c r="T3066" s="30"/>
      <c r="U3066" s="30"/>
      <c r="V3066" s="30"/>
      <c r="W3066" s="30"/>
      <c r="X3066" s="32"/>
    </row>
    <row r="3067" spans="1:24" x14ac:dyDescent="0.2">
      <c r="A3067" s="34"/>
      <c r="B3067" s="34"/>
      <c r="C3067" s="34"/>
      <c r="D3067" s="30"/>
      <c r="E3067" s="30"/>
      <c r="F3067" s="30"/>
      <c r="G3067" s="30"/>
      <c r="H3067" s="30"/>
      <c r="I3067" s="30"/>
      <c r="J3067" s="30"/>
      <c r="K3067" s="30"/>
      <c r="L3067" s="30"/>
      <c r="M3067" s="30"/>
      <c r="N3067" s="30"/>
      <c r="O3067" s="30"/>
      <c r="P3067" s="30"/>
      <c r="Q3067" s="30"/>
      <c r="R3067" s="30"/>
      <c r="S3067" s="30"/>
      <c r="T3067" s="30"/>
      <c r="U3067" s="30"/>
      <c r="V3067" s="30"/>
      <c r="W3067" s="30"/>
      <c r="X3067" s="32"/>
    </row>
    <row r="3068" spans="1:24" x14ac:dyDescent="0.2">
      <c r="A3068" s="34"/>
      <c r="B3068" s="34"/>
      <c r="C3068" s="34"/>
      <c r="D3068" s="30"/>
      <c r="E3068" s="30"/>
      <c r="F3068" s="30"/>
      <c r="G3068" s="30"/>
      <c r="H3068" s="30"/>
      <c r="I3068" s="30"/>
      <c r="J3068" s="30"/>
      <c r="K3068" s="30"/>
      <c r="L3068" s="30"/>
      <c r="M3068" s="30"/>
      <c r="N3068" s="30"/>
      <c r="O3068" s="30"/>
      <c r="P3068" s="30"/>
      <c r="Q3068" s="30"/>
      <c r="R3068" s="30"/>
      <c r="S3068" s="30"/>
      <c r="T3068" s="30"/>
      <c r="U3068" s="30"/>
      <c r="V3068" s="30"/>
      <c r="W3068" s="30"/>
      <c r="X3068" s="32"/>
    </row>
    <row r="3069" spans="1:24" x14ac:dyDescent="0.2">
      <c r="A3069" s="34"/>
      <c r="B3069" s="34"/>
      <c r="C3069" s="34"/>
      <c r="D3069" s="30"/>
      <c r="E3069" s="30"/>
      <c r="F3069" s="30"/>
      <c r="G3069" s="30"/>
      <c r="H3069" s="30"/>
      <c r="I3069" s="30"/>
      <c r="J3069" s="30"/>
      <c r="K3069" s="30"/>
      <c r="L3069" s="30"/>
      <c r="M3069" s="30"/>
      <c r="N3069" s="30"/>
      <c r="O3069" s="30"/>
      <c r="P3069" s="30"/>
      <c r="Q3069" s="30"/>
      <c r="R3069" s="30"/>
      <c r="S3069" s="30"/>
      <c r="T3069" s="30"/>
      <c r="U3069" s="30"/>
      <c r="V3069" s="30"/>
      <c r="W3069" s="30"/>
      <c r="X3069" s="32"/>
    </row>
    <row r="3070" spans="1:24" x14ac:dyDescent="0.2">
      <c r="A3070" s="34"/>
      <c r="B3070" s="34"/>
      <c r="C3070" s="34"/>
      <c r="D3070" s="30"/>
      <c r="E3070" s="30"/>
      <c r="F3070" s="30"/>
      <c r="G3070" s="30"/>
      <c r="H3070" s="30"/>
      <c r="I3070" s="30"/>
      <c r="J3070" s="30"/>
      <c r="K3070" s="30"/>
      <c r="L3070" s="30"/>
      <c r="M3070" s="30"/>
      <c r="N3070" s="30"/>
      <c r="O3070" s="30"/>
      <c r="P3070" s="30"/>
      <c r="Q3070" s="30"/>
      <c r="R3070" s="30"/>
      <c r="S3070" s="30"/>
      <c r="T3070" s="30"/>
      <c r="U3070" s="30"/>
      <c r="V3070" s="30"/>
      <c r="W3070" s="30"/>
      <c r="X3070" s="32"/>
    </row>
    <row r="3071" spans="1:24" x14ac:dyDescent="0.2">
      <c r="A3071" s="34"/>
      <c r="B3071" s="34"/>
      <c r="C3071" s="34"/>
      <c r="D3071" s="30"/>
      <c r="E3071" s="30"/>
      <c r="F3071" s="30"/>
      <c r="G3071" s="30"/>
      <c r="H3071" s="30"/>
      <c r="I3071" s="30"/>
      <c r="J3071" s="30"/>
      <c r="K3071" s="30"/>
      <c r="L3071" s="30"/>
      <c r="M3071" s="30"/>
      <c r="N3071" s="30"/>
      <c r="O3071" s="30"/>
      <c r="P3071" s="30"/>
      <c r="Q3071" s="30"/>
      <c r="R3071" s="30"/>
      <c r="S3071" s="30"/>
      <c r="T3071" s="30"/>
      <c r="U3071" s="30"/>
      <c r="V3071" s="30"/>
      <c r="W3071" s="30"/>
      <c r="X3071" s="32"/>
    </row>
    <row r="3072" spans="1:24" x14ac:dyDescent="0.2">
      <c r="A3072" s="34"/>
      <c r="B3072" s="34"/>
      <c r="C3072" s="34"/>
      <c r="D3072" s="30"/>
      <c r="E3072" s="30"/>
      <c r="F3072" s="30"/>
      <c r="G3072" s="30"/>
      <c r="H3072" s="30"/>
      <c r="I3072" s="30"/>
      <c r="J3072" s="30"/>
      <c r="K3072" s="30"/>
      <c r="L3072" s="30"/>
      <c r="M3072" s="30"/>
      <c r="N3072" s="30"/>
      <c r="O3072" s="30"/>
      <c r="P3072" s="30"/>
      <c r="Q3072" s="30"/>
      <c r="R3072" s="30"/>
      <c r="S3072" s="30"/>
      <c r="T3072" s="30"/>
      <c r="U3072" s="30"/>
      <c r="V3072" s="30"/>
      <c r="W3072" s="30"/>
      <c r="X3072" s="32"/>
    </row>
    <row r="3073" spans="1:24" x14ac:dyDescent="0.2">
      <c r="A3073" s="34"/>
      <c r="B3073" s="34"/>
      <c r="C3073" s="34"/>
      <c r="D3073" s="30"/>
      <c r="E3073" s="30"/>
      <c r="F3073" s="30"/>
      <c r="G3073" s="30"/>
      <c r="H3073" s="30"/>
      <c r="I3073" s="30"/>
      <c r="J3073" s="30"/>
      <c r="K3073" s="30"/>
      <c r="L3073" s="30"/>
      <c r="M3073" s="30"/>
      <c r="N3073" s="30"/>
      <c r="O3073" s="30"/>
      <c r="P3073" s="30"/>
      <c r="Q3073" s="30"/>
      <c r="R3073" s="30"/>
      <c r="S3073" s="30"/>
      <c r="T3073" s="30"/>
      <c r="U3073" s="30"/>
      <c r="V3073" s="30"/>
      <c r="W3073" s="30"/>
      <c r="X3073" s="32"/>
    </row>
    <row r="3074" spans="1:24" x14ac:dyDescent="0.2">
      <c r="A3074" s="34"/>
      <c r="B3074" s="34"/>
      <c r="C3074" s="34"/>
      <c r="D3074" s="30"/>
      <c r="E3074" s="30"/>
      <c r="F3074" s="30"/>
      <c r="G3074" s="30"/>
      <c r="H3074" s="30"/>
      <c r="I3074" s="30"/>
      <c r="J3074" s="30"/>
      <c r="K3074" s="30"/>
      <c r="L3074" s="30"/>
      <c r="M3074" s="30"/>
      <c r="N3074" s="30"/>
      <c r="O3074" s="30"/>
      <c r="P3074" s="30"/>
      <c r="Q3074" s="30"/>
      <c r="R3074" s="30"/>
      <c r="S3074" s="30"/>
      <c r="T3074" s="30"/>
      <c r="U3074" s="30"/>
      <c r="V3074" s="30"/>
      <c r="W3074" s="30"/>
      <c r="X3074" s="32"/>
    </row>
    <row r="3075" spans="1:24" x14ac:dyDescent="0.2">
      <c r="A3075" s="34"/>
      <c r="B3075" s="34"/>
      <c r="C3075" s="34"/>
      <c r="D3075" s="30"/>
      <c r="E3075" s="30"/>
      <c r="F3075" s="30"/>
      <c r="G3075" s="30"/>
      <c r="H3075" s="30"/>
      <c r="I3075" s="30"/>
      <c r="J3075" s="30"/>
      <c r="K3075" s="30"/>
      <c r="L3075" s="30"/>
      <c r="M3075" s="30"/>
      <c r="N3075" s="30"/>
      <c r="O3075" s="30"/>
      <c r="P3075" s="30"/>
      <c r="Q3075" s="30"/>
      <c r="R3075" s="30"/>
      <c r="S3075" s="30"/>
      <c r="T3075" s="30"/>
      <c r="U3075" s="30"/>
      <c r="V3075" s="30"/>
      <c r="W3075" s="30"/>
      <c r="X3075" s="32"/>
    </row>
    <row r="3076" spans="1:24" x14ac:dyDescent="0.2">
      <c r="A3076" s="34"/>
      <c r="B3076" s="34"/>
      <c r="C3076" s="34"/>
      <c r="D3076" s="30"/>
      <c r="E3076" s="30"/>
      <c r="F3076" s="30"/>
      <c r="G3076" s="30"/>
      <c r="H3076" s="30"/>
      <c r="I3076" s="30"/>
      <c r="J3076" s="30"/>
      <c r="K3076" s="30"/>
      <c r="L3076" s="30"/>
      <c r="M3076" s="30"/>
      <c r="N3076" s="30"/>
      <c r="O3076" s="30"/>
      <c r="P3076" s="30"/>
      <c r="Q3076" s="30"/>
      <c r="R3076" s="30"/>
      <c r="S3076" s="30"/>
      <c r="T3076" s="30"/>
      <c r="U3076" s="30"/>
      <c r="V3076" s="30"/>
      <c r="W3076" s="30"/>
      <c r="X3076" s="32"/>
    </row>
    <row r="3077" spans="1:24" x14ac:dyDescent="0.2">
      <c r="A3077" s="34"/>
      <c r="B3077" s="34"/>
      <c r="C3077" s="34"/>
      <c r="D3077" s="30"/>
      <c r="E3077" s="30"/>
      <c r="F3077" s="30"/>
      <c r="G3077" s="30"/>
      <c r="H3077" s="30"/>
      <c r="I3077" s="30"/>
      <c r="J3077" s="30"/>
      <c r="K3077" s="30"/>
      <c r="L3077" s="30"/>
      <c r="M3077" s="30"/>
      <c r="N3077" s="30"/>
      <c r="O3077" s="30"/>
      <c r="P3077" s="30"/>
      <c r="Q3077" s="30"/>
      <c r="R3077" s="30"/>
      <c r="S3077" s="30"/>
      <c r="T3077" s="30"/>
      <c r="U3077" s="30"/>
      <c r="V3077" s="30"/>
      <c r="W3077" s="30"/>
      <c r="X3077" s="32"/>
    </row>
    <row r="3078" spans="1:24" x14ac:dyDescent="0.2">
      <c r="A3078" s="34"/>
      <c r="B3078" s="34"/>
      <c r="C3078" s="34"/>
      <c r="D3078" s="30"/>
      <c r="E3078" s="30"/>
      <c r="F3078" s="30"/>
      <c r="G3078" s="30"/>
      <c r="H3078" s="30"/>
      <c r="I3078" s="30"/>
      <c r="J3078" s="30"/>
      <c r="K3078" s="30"/>
      <c r="L3078" s="30"/>
      <c r="M3078" s="30"/>
      <c r="N3078" s="30"/>
      <c r="O3078" s="30"/>
      <c r="P3078" s="30"/>
      <c r="Q3078" s="30"/>
      <c r="R3078" s="30"/>
      <c r="S3078" s="30"/>
      <c r="T3078" s="30"/>
      <c r="U3078" s="30"/>
      <c r="V3078" s="30"/>
      <c r="W3078" s="30"/>
      <c r="X3078" s="32"/>
    </row>
    <row r="3079" spans="1:24" x14ac:dyDescent="0.2">
      <c r="A3079" s="34"/>
      <c r="B3079" s="34"/>
      <c r="C3079" s="34"/>
      <c r="D3079" s="30"/>
      <c r="E3079" s="30"/>
      <c r="F3079" s="30"/>
      <c r="G3079" s="30"/>
      <c r="H3079" s="30"/>
      <c r="I3079" s="30"/>
      <c r="J3079" s="30"/>
      <c r="K3079" s="30"/>
      <c r="L3079" s="30"/>
      <c r="M3079" s="30"/>
      <c r="N3079" s="30"/>
      <c r="O3079" s="30"/>
      <c r="P3079" s="30"/>
      <c r="Q3079" s="30"/>
      <c r="R3079" s="30"/>
      <c r="S3079" s="30"/>
      <c r="T3079" s="30"/>
      <c r="U3079" s="30"/>
      <c r="V3079" s="30"/>
      <c r="W3079" s="30"/>
      <c r="X3079" s="32"/>
    </row>
    <row r="3080" spans="1:24" x14ac:dyDescent="0.2">
      <c r="A3080" s="34"/>
      <c r="B3080" s="34"/>
      <c r="C3080" s="34"/>
      <c r="D3080" s="30"/>
      <c r="E3080" s="30"/>
      <c r="F3080" s="30"/>
      <c r="G3080" s="30"/>
      <c r="H3080" s="30"/>
      <c r="I3080" s="30"/>
      <c r="J3080" s="30"/>
      <c r="K3080" s="30"/>
      <c r="L3080" s="30"/>
      <c r="M3080" s="30"/>
      <c r="N3080" s="30"/>
      <c r="O3080" s="30"/>
      <c r="P3080" s="30"/>
      <c r="Q3080" s="30"/>
      <c r="R3080" s="30"/>
      <c r="S3080" s="30"/>
      <c r="T3080" s="30"/>
      <c r="U3080" s="30"/>
      <c r="V3080" s="30"/>
      <c r="W3080" s="30"/>
      <c r="X3080" s="32"/>
    </row>
    <row r="3081" spans="1:24" x14ac:dyDescent="0.2">
      <c r="A3081" s="34"/>
      <c r="B3081" s="34"/>
      <c r="C3081" s="34"/>
      <c r="D3081" s="30"/>
      <c r="E3081" s="30"/>
      <c r="F3081" s="30"/>
      <c r="G3081" s="30"/>
      <c r="H3081" s="30"/>
      <c r="I3081" s="30"/>
      <c r="J3081" s="30"/>
      <c r="K3081" s="30"/>
      <c r="L3081" s="30"/>
      <c r="M3081" s="30"/>
      <c r="N3081" s="30"/>
      <c r="O3081" s="30"/>
      <c r="P3081" s="30"/>
      <c r="Q3081" s="30"/>
      <c r="R3081" s="30"/>
      <c r="S3081" s="30"/>
      <c r="T3081" s="30"/>
      <c r="U3081" s="30"/>
      <c r="V3081" s="30"/>
      <c r="W3081" s="30"/>
      <c r="X3081" s="32"/>
    </row>
    <row r="3082" spans="1:24" x14ac:dyDescent="0.2">
      <c r="A3082" s="34"/>
      <c r="B3082" s="34"/>
      <c r="C3082" s="34"/>
      <c r="D3082" s="30"/>
      <c r="E3082" s="30"/>
      <c r="F3082" s="30"/>
      <c r="G3082" s="30"/>
      <c r="H3082" s="30"/>
      <c r="I3082" s="30"/>
      <c r="J3082" s="30"/>
      <c r="K3082" s="30"/>
      <c r="L3082" s="30"/>
      <c r="M3082" s="30"/>
      <c r="N3082" s="30"/>
      <c r="O3082" s="30"/>
      <c r="P3082" s="30"/>
      <c r="Q3082" s="30"/>
      <c r="R3082" s="30"/>
      <c r="S3082" s="30"/>
      <c r="T3082" s="30"/>
      <c r="U3082" s="30"/>
      <c r="V3082" s="30"/>
      <c r="W3082" s="30"/>
      <c r="X3082" s="32"/>
    </row>
    <row r="3083" spans="1:24" x14ac:dyDescent="0.2">
      <c r="A3083" s="34"/>
      <c r="B3083" s="34"/>
      <c r="C3083" s="34"/>
      <c r="D3083" s="30"/>
      <c r="E3083" s="30"/>
      <c r="F3083" s="30"/>
      <c r="G3083" s="30"/>
      <c r="H3083" s="30"/>
      <c r="I3083" s="30"/>
      <c r="J3083" s="30"/>
      <c r="K3083" s="30"/>
      <c r="L3083" s="30"/>
      <c r="M3083" s="30"/>
      <c r="N3083" s="30"/>
      <c r="O3083" s="30"/>
      <c r="P3083" s="30"/>
      <c r="Q3083" s="30"/>
      <c r="R3083" s="30"/>
      <c r="S3083" s="30"/>
      <c r="T3083" s="30"/>
      <c r="U3083" s="30"/>
      <c r="V3083" s="30"/>
      <c r="W3083" s="30"/>
      <c r="X3083" s="32"/>
    </row>
    <row r="3084" spans="1:24" x14ac:dyDescent="0.2">
      <c r="A3084" s="34"/>
      <c r="B3084" s="34"/>
      <c r="C3084" s="34"/>
      <c r="D3084" s="30"/>
      <c r="E3084" s="30"/>
      <c r="F3084" s="30"/>
      <c r="G3084" s="30"/>
      <c r="H3084" s="30"/>
      <c r="I3084" s="30"/>
      <c r="J3084" s="30"/>
      <c r="K3084" s="30"/>
      <c r="L3084" s="30"/>
      <c r="M3084" s="30"/>
      <c r="N3084" s="30"/>
      <c r="O3084" s="30"/>
      <c r="P3084" s="30"/>
      <c r="Q3084" s="30"/>
      <c r="R3084" s="30"/>
      <c r="S3084" s="30"/>
      <c r="T3084" s="30"/>
      <c r="U3084" s="30"/>
      <c r="V3084" s="30"/>
      <c r="W3084" s="30"/>
      <c r="X3084" s="32"/>
    </row>
    <row r="3085" spans="1:24" x14ac:dyDescent="0.2">
      <c r="A3085" s="34"/>
      <c r="B3085" s="34"/>
      <c r="C3085" s="34"/>
      <c r="D3085" s="30"/>
      <c r="E3085" s="30"/>
      <c r="F3085" s="30"/>
      <c r="G3085" s="30"/>
      <c r="H3085" s="30"/>
      <c r="I3085" s="30"/>
      <c r="J3085" s="30"/>
      <c r="K3085" s="30"/>
      <c r="L3085" s="30"/>
      <c r="M3085" s="30"/>
      <c r="N3085" s="30"/>
      <c r="O3085" s="30"/>
      <c r="P3085" s="30"/>
      <c r="Q3085" s="30"/>
      <c r="R3085" s="30"/>
      <c r="S3085" s="30"/>
      <c r="T3085" s="30"/>
      <c r="U3085" s="30"/>
      <c r="V3085" s="30"/>
      <c r="W3085" s="30"/>
      <c r="X3085" s="32"/>
    </row>
    <row r="3086" spans="1:24" x14ac:dyDescent="0.2">
      <c r="A3086" s="34"/>
      <c r="B3086" s="34"/>
      <c r="C3086" s="34"/>
      <c r="D3086" s="30"/>
      <c r="E3086" s="30"/>
      <c r="F3086" s="30"/>
      <c r="G3086" s="30"/>
      <c r="H3086" s="30"/>
      <c r="I3086" s="30"/>
      <c r="J3086" s="30"/>
      <c r="K3086" s="30"/>
      <c r="L3086" s="30"/>
      <c r="M3086" s="30"/>
      <c r="N3086" s="30"/>
      <c r="O3086" s="30"/>
      <c r="P3086" s="30"/>
      <c r="Q3086" s="30"/>
      <c r="R3086" s="30"/>
      <c r="S3086" s="30"/>
      <c r="T3086" s="30"/>
      <c r="U3086" s="30"/>
      <c r="V3086" s="30"/>
      <c r="W3086" s="30"/>
      <c r="X3086" s="32"/>
    </row>
    <row r="3087" spans="1:24" x14ac:dyDescent="0.2">
      <c r="A3087" s="34"/>
      <c r="B3087" s="34"/>
      <c r="C3087" s="34"/>
      <c r="D3087" s="30"/>
      <c r="E3087" s="30"/>
      <c r="F3087" s="30"/>
      <c r="G3087" s="30"/>
      <c r="H3087" s="30"/>
      <c r="I3087" s="30"/>
      <c r="J3087" s="30"/>
      <c r="K3087" s="30"/>
      <c r="L3087" s="30"/>
      <c r="M3087" s="30"/>
      <c r="N3087" s="30"/>
      <c r="O3087" s="30"/>
      <c r="P3087" s="30"/>
      <c r="Q3087" s="30"/>
      <c r="R3087" s="30"/>
      <c r="S3087" s="30"/>
      <c r="T3087" s="30"/>
      <c r="U3087" s="30"/>
      <c r="V3087" s="30"/>
      <c r="W3087" s="30"/>
      <c r="X3087" s="32"/>
    </row>
    <row r="3088" spans="1:24" x14ac:dyDescent="0.2">
      <c r="A3088" s="34"/>
      <c r="B3088" s="34"/>
      <c r="C3088" s="34"/>
      <c r="D3088" s="30"/>
      <c r="E3088" s="30"/>
      <c r="F3088" s="30"/>
      <c r="G3088" s="30"/>
      <c r="H3088" s="30"/>
      <c r="I3088" s="30"/>
      <c r="J3088" s="30"/>
      <c r="K3088" s="30"/>
      <c r="L3088" s="30"/>
      <c r="M3088" s="30"/>
      <c r="N3088" s="30"/>
      <c r="O3088" s="30"/>
      <c r="P3088" s="30"/>
      <c r="Q3088" s="30"/>
      <c r="R3088" s="30"/>
      <c r="S3088" s="30"/>
      <c r="T3088" s="30"/>
      <c r="U3088" s="30"/>
      <c r="V3088" s="30"/>
      <c r="W3088" s="30"/>
      <c r="X3088" s="32"/>
    </row>
    <row r="3089" spans="1:24" x14ac:dyDescent="0.2">
      <c r="A3089" s="34"/>
      <c r="B3089" s="34"/>
      <c r="C3089" s="34"/>
      <c r="D3089" s="30"/>
      <c r="E3089" s="30"/>
      <c r="F3089" s="30"/>
      <c r="G3089" s="30"/>
      <c r="H3089" s="30"/>
      <c r="I3089" s="30"/>
      <c r="J3089" s="30"/>
      <c r="K3089" s="30"/>
      <c r="L3089" s="30"/>
      <c r="M3089" s="30"/>
      <c r="N3089" s="30"/>
      <c r="O3089" s="30"/>
      <c r="P3089" s="30"/>
      <c r="Q3089" s="30"/>
      <c r="R3089" s="30"/>
      <c r="S3089" s="30"/>
      <c r="T3089" s="30"/>
      <c r="U3089" s="30"/>
      <c r="V3089" s="30"/>
      <c r="W3089" s="30"/>
      <c r="X3089" s="32"/>
    </row>
    <row r="3090" spans="1:24" x14ac:dyDescent="0.2">
      <c r="A3090" s="34"/>
      <c r="B3090" s="34"/>
      <c r="C3090" s="34"/>
      <c r="D3090" s="30"/>
      <c r="E3090" s="30"/>
      <c r="F3090" s="30"/>
      <c r="G3090" s="30"/>
      <c r="H3090" s="30"/>
      <c r="I3090" s="30"/>
      <c r="J3090" s="30"/>
      <c r="K3090" s="30"/>
      <c r="L3090" s="30"/>
      <c r="M3090" s="30"/>
      <c r="N3090" s="30"/>
      <c r="O3090" s="30"/>
      <c r="P3090" s="30"/>
      <c r="Q3090" s="30"/>
      <c r="R3090" s="30"/>
      <c r="S3090" s="30"/>
      <c r="T3090" s="30"/>
      <c r="U3090" s="30"/>
      <c r="V3090" s="30"/>
      <c r="W3090" s="30"/>
      <c r="X3090" s="32"/>
    </row>
    <row r="3091" spans="1:24" x14ac:dyDescent="0.2">
      <c r="A3091" s="34"/>
      <c r="B3091" s="34"/>
      <c r="C3091" s="34"/>
      <c r="D3091" s="30"/>
      <c r="E3091" s="30"/>
      <c r="F3091" s="30"/>
      <c r="G3091" s="30"/>
      <c r="H3091" s="30"/>
      <c r="I3091" s="30"/>
      <c r="J3091" s="30"/>
      <c r="K3091" s="30"/>
      <c r="L3091" s="30"/>
      <c r="M3091" s="30"/>
      <c r="N3091" s="30"/>
      <c r="O3091" s="30"/>
      <c r="P3091" s="30"/>
      <c r="Q3091" s="30"/>
      <c r="R3091" s="30"/>
      <c r="S3091" s="30"/>
      <c r="T3091" s="30"/>
      <c r="U3091" s="30"/>
      <c r="V3091" s="30"/>
      <c r="W3091" s="30"/>
      <c r="X3091" s="32"/>
    </row>
    <row r="3092" spans="1:24" x14ac:dyDescent="0.2">
      <c r="A3092" s="34"/>
      <c r="B3092" s="34"/>
      <c r="C3092" s="34"/>
      <c r="D3092" s="30"/>
      <c r="E3092" s="30"/>
      <c r="F3092" s="30"/>
      <c r="G3092" s="30"/>
      <c r="H3092" s="30"/>
      <c r="I3092" s="30"/>
      <c r="J3092" s="30"/>
      <c r="K3092" s="30"/>
      <c r="L3092" s="30"/>
      <c r="M3092" s="30"/>
      <c r="N3092" s="30"/>
      <c r="O3092" s="30"/>
      <c r="P3092" s="30"/>
      <c r="Q3092" s="30"/>
      <c r="R3092" s="30"/>
      <c r="S3092" s="30"/>
      <c r="T3092" s="30"/>
      <c r="U3092" s="30"/>
      <c r="V3092" s="30"/>
      <c r="W3092" s="30"/>
      <c r="X3092" s="32"/>
    </row>
    <row r="3093" spans="1:24" x14ac:dyDescent="0.2">
      <c r="A3093" s="34"/>
      <c r="B3093" s="34"/>
      <c r="C3093" s="34"/>
      <c r="D3093" s="30"/>
      <c r="E3093" s="30"/>
      <c r="F3093" s="30"/>
      <c r="G3093" s="30"/>
      <c r="H3093" s="30"/>
      <c r="I3093" s="30"/>
      <c r="J3093" s="30"/>
      <c r="K3093" s="30"/>
      <c r="L3093" s="30"/>
      <c r="M3093" s="30"/>
      <c r="N3093" s="30"/>
      <c r="O3093" s="30"/>
      <c r="P3093" s="30"/>
      <c r="Q3093" s="30"/>
      <c r="R3093" s="30"/>
      <c r="S3093" s="30"/>
      <c r="T3093" s="30"/>
      <c r="U3093" s="30"/>
      <c r="V3093" s="30"/>
      <c r="W3093" s="30"/>
      <c r="X3093" s="32"/>
    </row>
    <row r="3094" spans="1:24" x14ac:dyDescent="0.2">
      <c r="A3094" s="34"/>
      <c r="B3094" s="34"/>
      <c r="C3094" s="34"/>
      <c r="D3094" s="30"/>
      <c r="E3094" s="30"/>
      <c r="F3094" s="30"/>
      <c r="G3094" s="30"/>
      <c r="H3094" s="30"/>
      <c r="I3094" s="30"/>
      <c r="J3094" s="30"/>
      <c r="K3094" s="30"/>
      <c r="L3094" s="30"/>
      <c r="M3094" s="30"/>
      <c r="N3094" s="30"/>
      <c r="O3094" s="30"/>
      <c r="P3094" s="30"/>
      <c r="Q3094" s="30"/>
      <c r="R3094" s="30"/>
      <c r="S3094" s="30"/>
      <c r="T3094" s="30"/>
      <c r="U3094" s="30"/>
      <c r="V3094" s="30"/>
      <c r="W3094" s="30"/>
      <c r="X3094" s="32"/>
    </row>
    <row r="3095" spans="1:24" x14ac:dyDescent="0.2">
      <c r="A3095" s="34"/>
      <c r="B3095" s="34"/>
      <c r="C3095" s="34"/>
      <c r="D3095" s="30"/>
      <c r="E3095" s="30"/>
      <c r="F3095" s="30"/>
      <c r="G3095" s="30"/>
      <c r="H3095" s="30"/>
      <c r="I3095" s="30"/>
      <c r="J3095" s="30"/>
      <c r="K3095" s="30"/>
      <c r="L3095" s="30"/>
      <c r="M3095" s="30"/>
      <c r="N3095" s="30"/>
      <c r="O3095" s="30"/>
      <c r="P3095" s="30"/>
      <c r="Q3095" s="30"/>
      <c r="R3095" s="30"/>
      <c r="S3095" s="30"/>
      <c r="T3095" s="30"/>
      <c r="U3095" s="30"/>
      <c r="V3095" s="30"/>
      <c r="W3095" s="30"/>
      <c r="X3095" s="32"/>
    </row>
    <row r="3096" spans="1:24" x14ac:dyDescent="0.2">
      <c r="A3096" s="34"/>
      <c r="B3096" s="34"/>
      <c r="C3096" s="34"/>
      <c r="D3096" s="30"/>
      <c r="E3096" s="30"/>
      <c r="F3096" s="30"/>
      <c r="G3096" s="30"/>
      <c r="H3096" s="30"/>
      <c r="I3096" s="30"/>
      <c r="J3096" s="30"/>
      <c r="K3096" s="30"/>
      <c r="L3096" s="30"/>
      <c r="M3096" s="30"/>
      <c r="N3096" s="30"/>
      <c r="O3096" s="30"/>
      <c r="P3096" s="30"/>
      <c r="Q3096" s="30"/>
      <c r="R3096" s="30"/>
      <c r="S3096" s="30"/>
      <c r="T3096" s="30"/>
      <c r="U3096" s="30"/>
      <c r="V3096" s="30"/>
      <c r="W3096" s="30"/>
      <c r="X3096" s="32"/>
    </row>
    <row r="3097" spans="1:24" x14ac:dyDescent="0.2">
      <c r="A3097" s="34"/>
      <c r="B3097" s="34"/>
      <c r="C3097" s="34"/>
      <c r="D3097" s="30"/>
      <c r="E3097" s="30"/>
      <c r="F3097" s="30"/>
      <c r="G3097" s="30"/>
      <c r="H3097" s="30"/>
      <c r="I3097" s="30"/>
      <c r="J3097" s="30"/>
      <c r="K3097" s="30"/>
      <c r="L3097" s="30"/>
      <c r="M3097" s="30"/>
      <c r="N3097" s="30"/>
      <c r="O3097" s="30"/>
      <c r="P3097" s="30"/>
      <c r="Q3097" s="30"/>
      <c r="R3097" s="30"/>
      <c r="S3097" s="30"/>
      <c r="T3097" s="30"/>
      <c r="U3097" s="30"/>
      <c r="V3097" s="30"/>
      <c r="W3097" s="30"/>
      <c r="X3097" s="32"/>
    </row>
    <row r="3098" spans="1:24" x14ac:dyDescent="0.2">
      <c r="A3098" s="34"/>
      <c r="B3098" s="34"/>
      <c r="C3098" s="34"/>
      <c r="D3098" s="30"/>
      <c r="E3098" s="30"/>
      <c r="F3098" s="30"/>
      <c r="G3098" s="30"/>
      <c r="H3098" s="30"/>
      <c r="I3098" s="30"/>
      <c r="J3098" s="30"/>
      <c r="K3098" s="30"/>
      <c r="L3098" s="30"/>
      <c r="M3098" s="30"/>
      <c r="N3098" s="30"/>
      <c r="O3098" s="30"/>
      <c r="P3098" s="30"/>
      <c r="Q3098" s="30"/>
      <c r="R3098" s="30"/>
      <c r="S3098" s="30"/>
      <c r="T3098" s="30"/>
      <c r="U3098" s="30"/>
      <c r="V3098" s="30"/>
      <c r="W3098" s="30"/>
      <c r="X3098" s="32"/>
    </row>
    <row r="3099" spans="1:24" x14ac:dyDescent="0.2">
      <c r="A3099" s="34"/>
      <c r="B3099" s="34"/>
      <c r="C3099" s="34"/>
      <c r="D3099" s="30"/>
      <c r="E3099" s="30"/>
      <c r="F3099" s="30"/>
      <c r="G3099" s="30"/>
      <c r="H3099" s="30"/>
      <c r="I3099" s="30"/>
      <c r="J3099" s="30"/>
      <c r="K3099" s="30"/>
      <c r="L3099" s="30"/>
      <c r="M3099" s="30"/>
      <c r="N3099" s="30"/>
      <c r="O3099" s="30"/>
      <c r="P3099" s="30"/>
      <c r="Q3099" s="30"/>
      <c r="R3099" s="30"/>
      <c r="S3099" s="30"/>
      <c r="T3099" s="30"/>
      <c r="U3099" s="30"/>
      <c r="V3099" s="30"/>
      <c r="W3099" s="30"/>
      <c r="X3099" s="32"/>
    </row>
    <row r="3100" spans="1:24" x14ac:dyDescent="0.2">
      <c r="A3100" s="34"/>
      <c r="B3100" s="34"/>
      <c r="C3100" s="34"/>
      <c r="D3100" s="30"/>
      <c r="E3100" s="30"/>
      <c r="F3100" s="30"/>
      <c r="G3100" s="30"/>
      <c r="H3100" s="30"/>
      <c r="I3100" s="30"/>
      <c r="J3100" s="30"/>
      <c r="K3100" s="30"/>
      <c r="L3100" s="30"/>
      <c r="M3100" s="30"/>
      <c r="N3100" s="30"/>
      <c r="O3100" s="30"/>
      <c r="P3100" s="30"/>
      <c r="Q3100" s="30"/>
      <c r="R3100" s="30"/>
      <c r="S3100" s="30"/>
      <c r="T3100" s="30"/>
      <c r="U3100" s="30"/>
      <c r="V3100" s="30"/>
      <c r="W3100" s="30"/>
      <c r="X3100" s="32"/>
    </row>
    <row r="3101" spans="1:24" x14ac:dyDescent="0.2">
      <c r="A3101" s="34"/>
      <c r="B3101" s="34"/>
      <c r="C3101" s="34"/>
      <c r="D3101" s="30"/>
      <c r="E3101" s="30"/>
      <c r="F3101" s="30"/>
      <c r="G3101" s="30"/>
      <c r="H3101" s="30"/>
      <c r="I3101" s="30"/>
      <c r="J3101" s="30"/>
      <c r="K3101" s="30"/>
      <c r="L3101" s="30"/>
      <c r="M3101" s="30"/>
      <c r="N3101" s="30"/>
      <c r="O3101" s="30"/>
      <c r="P3101" s="30"/>
      <c r="Q3101" s="30"/>
      <c r="R3101" s="30"/>
      <c r="S3101" s="30"/>
      <c r="T3101" s="30"/>
      <c r="U3101" s="30"/>
      <c r="V3101" s="30"/>
      <c r="W3101" s="30"/>
      <c r="X3101" s="32"/>
    </row>
    <row r="3102" spans="1:24" x14ac:dyDescent="0.2">
      <c r="A3102" s="34"/>
      <c r="B3102" s="34"/>
      <c r="C3102" s="34"/>
      <c r="D3102" s="30"/>
      <c r="E3102" s="30"/>
      <c r="F3102" s="30"/>
      <c r="G3102" s="30"/>
      <c r="H3102" s="30"/>
      <c r="I3102" s="30"/>
      <c r="J3102" s="30"/>
      <c r="K3102" s="30"/>
      <c r="L3102" s="30"/>
      <c r="M3102" s="30"/>
      <c r="N3102" s="30"/>
      <c r="O3102" s="30"/>
      <c r="P3102" s="30"/>
      <c r="Q3102" s="30"/>
      <c r="R3102" s="30"/>
      <c r="S3102" s="30"/>
      <c r="T3102" s="30"/>
      <c r="U3102" s="30"/>
      <c r="V3102" s="30"/>
      <c r="W3102" s="30"/>
      <c r="X3102" s="32"/>
    </row>
    <row r="3103" spans="1:24" x14ac:dyDescent="0.2">
      <c r="A3103" s="34"/>
      <c r="B3103" s="34"/>
      <c r="C3103" s="34"/>
      <c r="D3103" s="30"/>
      <c r="E3103" s="30"/>
      <c r="F3103" s="30"/>
      <c r="G3103" s="30"/>
      <c r="H3103" s="30"/>
      <c r="I3103" s="30"/>
      <c r="J3103" s="30"/>
      <c r="K3103" s="30"/>
      <c r="L3103" s="30"/>
      <c r="M3103" s="30"/>
      <c r="N3103" s="30"/>
      <c r="O3103" s="30"/>
      <c r="P3103" s="30"/>
      <c r="Q3103" s="30"/>
      <c r="R3103" s="30"/>
      <c r="S3103" s="30"/>
      <c r="T3103" s="30"/>
      <c r="U3103" s="30"/>
      <c r="V3103" s="30"/>
      <c r="W3103" s="30"/>
      <c r="X3103" s="32"/>
    </row>
    <row r="3104" spans="1:24" x14ac:dyDescent="0.2">
      <c r="A3104" s="34"/>
      <c r="B3104" s="34"/>
      <c r="C3104" s="34"/>
      <c r="D3104" s="30"/>
      <c r="E3104" s="30"/>
      <c r="F3104" s="30"/>
      <c r="G3104" s="30"/>
      <c r="H3104" s="30"/>
      <c r="I3104" s="30"/>
      <c r="J3104" s="30"/>
      <c r="K3104" s="30"/>
      <c r="L3104" s="30"/>
      <c r="M3104" s="30"/>
      <c r="N3104" s="30"/>
      <c r="O3104" s="30"/>
      <c r="P3104" s="30"/>
      <c r="Q3104" s="30"/>
      <c r="R3104" s="30"/>
      <c r="S3104" s="30"/>
      <c r="T3104" s="30"/>
      <c r="U3104" s="30"/>
      <c r="V3104" s="30"/>
      <c r="W3104" s="30"/>
      <c r="X3104" s="32"/>
    </row>
    <row r="3105" spans="1:24" x14ac:dyDescent="0.2">
      <c r="A3105" s="34"/>
      <c r="B3105" s="34"/>
      <c r="C3105" s="34"/>
      <c r="D3105" s="30"/>
      <c r="E3105" s="30"/>
      <c r="F3105" s="30"/>
      <c r="G3105" s="30"/>
      <c r="H3105" s="30"/>
      <c r="I3105" s="30"/>
      <c r="J3105" s="30"/>
      <c r="K3105" s="30"/>
      <c r="L3105" s="30"/>
      <c r="M3105" s="30"/>
      <c r="N3105" s="30"/>
      <c r="O3105" s="30"/>
      <c r="P3105" s="30"/>
      <c r="Q3105" s="30"/>
      <c r="R3105" s="30"/>
      <c r="S3105" s="30"/>
      <c r="T3105" s="30"/>
      <c r="U3105" s="30"/>
      <c r="V3105" s="30"/>
      <c r="W3105" s="30"/>
      <c r="X3105" s="32"/>
    </row>
    <row r="3106" spans="1:24" x14ac:dyDescent="0.2">
      <c r="A3106" s="34"/>
      <c r="B3106" s="34"/>
      <c r="C3106" s="34"/>
      <c r="D3106" s="30"/>
      <c r="E3106" s="30"/>
      <c r="F3106" s="30"/>
      <c r="G3106" s="30"/>
      <c r="H3106" s="30"/>
      <c r="I3106" s="30"/>
      <c r="J3106" s="30"/>
      <c r="K3106" s="30"/>
      <c r="L3106" s="30"/>
      <c r="M3106" s="30"/>
      <c r="N3106" s="30"/>
      <c r="O3106" s="30"/>
      <c r="P3106" s="30"/>
      <c r="Q3106" s="30"/>
      <c r="R3106" s="30"/>
      <c r="S3106" s="30"/>
      <c r="T3106" s="30"/>
      <c r="U3106" s="30"/>
      <c r="V3106" s="30"/>
      <c r="W3106" s="30"/>
      <c r="X3106" s="32"/>
    </row>
    <row r="3107" spans="1:24" x14ac:dyDescent="0.2">
      <c r="A3107" s="34"/>
      <c r="B3107" s="34"/>
      <c r="C3107" s="34"/>
      <c r="D3107" s="30"/>
      <c r="E3107" s="30"/>
      <c r="F3107" s="30"/>
      <c r="G3107" s="30"/>
      <c r="H3107" s="30"/>
      <c r="I3107" s="30"/>
      <c r="J3107" s="30"/>
      <c r="K3107" s="30"/>
      <c r="L3107" s="30"/>
      <c r="M3107" s="30"/>
      <c r="N3107" s="30"/>
      <c r="O3107" s="30"/>
      <c r="P3107" s="30"/>
      <c r="Q3107" s="30"/>
      <c r="R3107" s="30"/>
      <c r="S3107" s="30"/>
      <c r="T3107" s="30"/>
      <c r="U3107" s="30"/>
      <c r="V3107" s="30"/>
      <c r="W3107" s="30"/>
      <c r="X3107" s="32"/>
    </row>
    <row r="3108" spans="1:24" x14ac:dyDescent="0.2">
      <c r="A3108" s="34"/>
      <c r="B3108" s="34"/>
      <c r="C3108" s="34"/>
      <c r="D3108" s="30"/>
      <c r="E3108" s="30"/>
      <c r="F3108" s="30"/>
      <c r="G3108" s="30"/>
      <c r="H3108" s="30"/>
      <c r="I3108" s="30"/>
      <c r="J3108" s="30"/>
      <c r="K3108" s="30"/>
      <c r="L3108" s="30"/>
      <c r="M3108" s="30"/>
      <c r="N3108" s="30"/>
      <c r="O3108" s="30"/>
      <c r="P3108" s="30"/>
      <c r="Q3108" s="30"/>
      <c r="R3108" s="30"/>
      <c r="S3108" s="30"/>
      <c r="T3108" s="30"/>
      <c r="U3108" s="30"/>
      <c r="V3108" s="30"/>
      <c r="W3108" s="30"/>
      <c r="X3108" s="32"/>
    </row>
    <row r="3109" spans="1:24" x14ac:dyDescent="0.2">
      <c r="A3109" s="34"/>
      <c r="B3109" s="34"/>
      <c r="C3109" s="34"/>
      <c r="D3109" s="30"/>
      <c r="E3109" s="30"/>
      <c r="F3109" s="30"/>
      <c r="G3109" s="30"/>
      <c r="H3109" s="30"/>
      <c r="I3109" s="30"/>
      <c r="J3109" s="30"/>
      <c r="K3109" s="30"/>
      <c r="L3109" s="30"/>
      <c r="M3109" s="30"/>
      <c r="N3109" s="30"/>
      <c r="O3109" s="30"/>
      <c r="P3109" s="30"/>
      <c r="Q3109" s="30"/>
      <c r="R3109" s="30"/>
      <c r="S3109" s="30"/>
      <c r="T3109" s="30"/>
      <c r="U3109" s="30"/>
      <c r="V3109" s="30"/>
      <c r="W3109" s="30"/>
      <c r="X3109" s="32"/>
    </row>
    <row r="3110" spans="1:24" x14ac:dyDescent="0.2">
      <c r="A3110" s="34"/>
      <c r="B3110" s="34"/>
      <c r="C3110" s="34"/>
      <c r="D3110" s="30"/>
      <c r="E3110" s="30"/>
      <c r="F3110" s="30"/>
      <c r="G3110" s="30"/>
      <c r="H3110" s="30"/>
      <c r="I3110" s="30"/>
      <c r="J3110" s="30"/>
      <c r="K3110" s="30"/>
      <c r="L3110" s="30"/>
      <c r="M3110" s="30"/>
      <c r="N3110" s="30"/>
      <c r="O3110" s="30"/>
      <c r="P3110" s="30"/>
      <c r="Q3110" s="30"/>
      <c r="R3110" s="30"/>
      <c r="S3110" s="30"/>
      <c r="T3110" s="30"/>
      <c r="U3110" s="30"/>
      <c r="V3110" s="30"/>
      <c r="W3110" s="30"/>
      <c r="X3110" s="32"/>
    </row>
    <row r="3111" spans="1:24" x14ac:dyDescent="0.2">
      <c r="A3111" s="34"/>
      <c r="B3111" s="34"/>
      <c r="C3111" s="34"/>
      <c r="D3111" s="30"/>
      <c r="E3111" s="30"/>
      <c r="F3111" s="30"/>
      <c r="G3111" s="30"/>
      <c r="H3111" s="30"/>
      <c r="I3111" s="30"/>
      <c r="J3111" s="30"/>
      <c r="K3111" s="30"/>
      <c r="L3111" s="30"/>
      <c r="M3111" s="30"/>
      <c r="N3111" s="30"/>
      <c r="O3111" s="30"/>
      <c r="P3111" s="30"/>
      <c r="Q3111" s="30"/>
      <c r="R3111" s="30"/>
      <c r="S3111" s="30"/>
      <c r="T3111" s="30"/>
      <c r="U3111" s="30"/>
      <c r="V3111" s="30"/>
      <c r="W3111" s="30"/>
      <c r="X3111" s="32"/>
    </row>
    <row r="3112" spans="1:24" x14ac:dyDescent="0.2">
      <c r="A3112" s="34"/>
      <c r="B3112" s="34"/>
      <c r="C3112" s="34"/>
      <c r="D3112" s="30"/>
      <c r="E3112" s="30"/>
      <c r="F3112" s="30"/>
      <c r="G3112" s="30"/>
      <c r="H3112" s="30"/>
      <c r="I3112" s="30"/>
      <c r="J3112" s="30"/>
      <c r="K3112" s="30"/>
      <c r="L3112" s="30"/>
      <c r="M3112" s="30"/>
      <c r="N3112" s="30"/>
      <c r="O3112" s="30"/>
      <c r="P3112" s="30"/>
      <c r="Q3112" s="30"/>
      <c r="R3112" s="30"/>
      <c r="S3112" s="30"/>
      <c r="T3112" s="30"/>
      <c r="U3112" s="30"/>
      <c r="V3112" s="30"/>
      <c r="W3112" s="30"/>
      <c r="X3112" s="32"/>
    </row>
    <row r="3113" spans="1:24" x14ac:dyDescent="0.2">
      <c r="A3113" s="34"/>
      <c r="B3113" s="34"/>
      <c r="C3113" s="34"/>
      <c r="D3113" s="30"/>
      <c r="E3113" s="30"/>
      <c r="F3113" s="30"/>
      <c r="G3113" s="30"/>
      <c r="H3113" s="30"/>
      <c r="I3113" s="30"/>
      <c r="J3113" s="30"/>
      <c r="K3113" s="30"/>
      <c r="L3113" s="30"/>
      <c r="M3113" s="30"/>
      <c r="N3113" s="30"/>
      <c r="O3113" s="30"/>
      <c r="P3113" s="30"/>
      <c r="Q3113" s="30"/>
      <c r="R3113" s="30"/>
      <c r="S3113" s="30"/>
      <c r="T3113" s="30"/>
      <c r="U3113" s="30"/>
      <c r="V3113" s="30"/>
      <c r="W3113" s="30"/>
      <c r="X3113" s="32"/>
    </row>
    <row r="3114" spans="1:24" x14ac:dyDescent="0.2">
      <c r="A3114" s="34"/>
      <c r="B3114" s="34"/>
      <c r="C3114" s="34"/>
      <c r="D3114" s="30"/>
      <c r="E3114" s="30"/>
      <c r="F3114" s="30"/>
      <c r="G3114" s="30"/>
      <c r="H3114" s="30"/>
      <c r="I3114" s="30"/>
      <c r="J3114" s="30"/>
      <c r="K3114" s="30"/>
      <c r="L3114" s="30"/>
      <c r="M3114" s="30"/>
      <c r="N3114" s="30"/>
      <c r="O3114" s="30"/>
      <c r="P3114" s="30"/>
      <c r="Q3114" s="30"/>
      <c r="R3114" s="30"/>
      <c r="S3114" s="30"/>
      <c r="T3114" s="30"/>
      <c r="U3114" s="30"/>
      <c r="V3114" s="30"/>
      <c r="W3114" s="30"/>
      <c r="X3114" s="32"/>
    </row>
    <row r="3115" spans="1:24" x14ac:dyDescent="0.2">
      <c r="A3115" s="34"/>
      <c r="B3115" s="34"/>
      <c r="C3115" s="34"/>
      <c r="D3115" s="30"/>
      <c r="E3115" s="30"/>
      <c r="F3115" s="30"/>
      <c r="G3115" s="30"/>
      <c r="H3115" s="30"/>
      <c r="I3115" s="30"/>
      <c r="J3115" s="30"/>
      <c r="K3115" s="30"/>
      <c r="L3115" s="30"/>
      <c r="M3115" s="30"/>
      <c r="N3115" s="30"/>
      <c r="O3115" s="30"/>
      <c r="P3115" s="30"/>
      <c r="Q3115" s="30"/>
      <c r="R3115" s="30"/>
      <c r="S3115" s="30"/>
      <c r="T3115" s="30"/>
      <c r="U3115" s="30"/>
      <c r="V3115" s="30"/>
      <c r="W3115" s="30"/>
      <c r="X3115" s="32"/>
    </row>
    <row r="3116" spans="1:24" x14ac:dyDescent="0.2">
      <c r="A3116" s="34"/>
      <c r="B3116" s="34"/>
      <c r="C3116" s="34"/>
      <c r="D3116" s="30"/>
      <c r="E3116" s="30"/>
      <c r="F3116" s="30"/>
      <c r="G3116" s="30"/>
      <c r="H3116" s="30"/>
      <c r="I3116" s="30"/>
      <c r="J3116" s="30"/>
      <c r="K3116" s="30"/>
      <c r="L3116" s="30"/>
      <c r="M3116" s="30"/>
      <c r="N3116" s="30"/>
      <c r="O3116" s="30"/>
      <c r="P3116" s="30"/>
      <c r="Q3116" s="30"/>
      <c r="R3116" s="30"/>
      <c r="S3116" s="30"/>
      <c r="T3116" s="30"/>
      <c r="U3116" s="30"/>
      <c r="V3116" s="30"/>
      <c r="W3116" s="30"/>
      <c r="X3116" s="32"/>
    </row>
    <row r="3117" spans="1:24" x14ac:dyDescent="0.2">
      <c r="A3117" s="34"/>
      <c r="B3117" s="34"/>
      <c r="C3117" s="34"/>
      <c r="D3117" s="30"/>
      <c r="E3117" s="30"/>
      <c r="F3117" s="30"/>
      <c r="G3117" s="30"/>
      <c r="H3117" s="30"/>
      <c r="I3117" s="30"/>
      <c r="J3117" s="30"/>
      <c r="K3117" s="30"/>
      <c r="L3117" s="30"/>
      <c r="M3117" s="30"/>
      <c r="N3117" s="30"/>
      <c r="O3117" s="30"/>
      <c r="P3117" s="30"/>
      <c r="Q3117" s="30"/>
      <c r="R3117" s="30"/>
      <c r="S3117" s="30"/>
      <c r="T3117" s="30"/>
      <c r="U3117" s="30"/>
      <c r="V3117" s="30"/>
      <c r="W3117" s="30"/>
      <c r="X3117" s="32"/>
    </row>
    <row r="3118" spans="1:24" x14ac:dyDescent="0.2">
      <c r="A3118" s="34"/>
      <c r="B3118" s="34"/>
      <c r="C3118" s="34"/>
      <c r="D3118" s="30"/>
      <c r="E3118" s="30"/>
      <c r="F3118" s="30"/>
      <c r="G3118" s="30"/>
      <c r="H3118" s="30"/>
      <c r="I3118" s="30"/>
      <c r="J3118" s="30"/>
      <c r="K3118" s="30"/>
      <c r="L3118" s="30"/>
      <c r="M3118" s="30"/>
      <c r="N3118" s="30"/>
      <c r="O3118" s="30"/>
      <c r="P3118" s="30"/>
      <c r="Q3118" s="30"/>
      <c r="R3118" s="30"/>
      <c r="S3118" s="30"/>
      <c r="T3118" s="30"/>
      <c r="U3118" s="30"/>
      <c r="V3118" s="30"/>
      <c r="W3118" s="30"/>
      <c r="X3118" s="32"/>
    </row>
    <row r="3119" spans="1:24" x14ac:dyDescent="0.2">
      <c r="A3119" s="34"/>
      <c r="B3119" s="34"/>
      <c r="C3119" s="34"/>
      <c r="D3119" s="30"/>
      <c r="E3119" s="30"/>
      <c r="F3119" s="30"/>
      <c r="G3119" s="30"/>
      <c r="H3119" s="30"/>
      <c r="I3119" s="30"/>
      <c r="J3119" s="30"/>
      <c r="K3119" s="30"/>
      <c r="L3119" s="30"/>
      <c r="M3119" s="30"/>
      <c r="N3119" s="30"/>
      <c r="O3119" s="30"/>
      <c r="P3119" s="30"/>
      <c r="Q3119" s="30"/>
      <c r="R3119" s="30"/>
      <c r="S3119" s="30"/>
      <c r="T3119" s="30"/>
      <c r="U3119" s="30"/>
      <c r="V3119" s="30"/>
      <c r="W3119" s="30"/>
      <c r="X3119" s="32"/>
    </row>
    <row r="3120" spans="1:24" x14ac:dyDescent="0.2">
      <c r="A3120" s="34"/>
      <c r="B3120" s="34"/>
      <c r="C3120" s="34"/>
      <c r="D3120" s="30"/>
      <c r="E3120" s="30"/>
      <c r="F3120" s="30"/>
      <c r="G3120" s="30"/>
      <c r="H3120" s="30"/>
      <c r="I3120" s="30"/>
      <c r="J3120" s="30"/>
      <c r="K3120" s="30"/>
      <c r="L3120" s="30"/>
      <c r="M3120" s="30"/>
      <c r="N3120" s="30"/>
      <c r="O3120" s="30"/>
      <c r="P3120" s="30"/>
      <c r="Q3120" s="30"/>
      <c r="R3120" s="30"/>
      <c r="S3120" s="30"/>
      <c r="T3120" s="30"/>
      <c r="U3120" s="30"/>
      <c r="V3120" s="30"/>
      <c r="W3120" s="30"/>
      <c r="X3120" s="32"/>
    </row>
    <row r="3121" spans="1:24" x14ac:dyDescent="0.2">
      <c r="A3121" s="34"/>
      <c r="B3121" s="34"/>
      <c r="C3121" s="34"/>
      <c r="D3121" s="30"/>
      <c r="E3121" s="30"/>
      <c r="F3121" s="30"/>
      <c r="G3121" s="30"/>
      <c r="H3121" s="30"/>
      <c r="I3121" s="30"/>
      <c r="J3121" s="30"/>
      <c r="K3121" s="30"/>
      <c r="L3121" s="30"/>
      <c r="M3121" s="30"/>
      <c r="N3121" s="30"/>
      <c r="O3121" s="30"/>
      <c r="P3121" s="30"/>
      <c r="Q3121" s="30"/>
      <c r="R3121" s="30"/>
      <c r="S3121" s="30"/>
      <c r="T3121" s="30"/>
      <c r="U3121" s="30"/>
      <c r="V3121" s="30"/>
      <c r="W3121" s="30"/>
      <c r="X3121" s="32"/>
    </row>
    <row r="3122" spans="1:24" x14ac:dyDescent="0.2">
      <c r="A3122" s="34"/>
      <c r="B3122" s="34"/>
      <c r="C3122" s="34"/>
      <c r="D3122" s="30"/>
      <c r="E3122" s="30"/>
      <c r="F3122" s="30"/>
      <c r="G3122" s="30"/>
      <c r="H3122" s="30"/>
      <c r="I3122" s="30"/>
      <c r="J3122" s="30"/>
      <c r="K3122" s="30"/>
      <c r="L3122" s="30"/>
      <c r="M3122" s="30"/>
      <c r="N3122" s="30"/>
      <c r="O3122" s="30"/>
      <c r="P3122" s="30"/>
      <c r="Q3122" s="30"/>
      <c r="R3122" s="30"/>
      <c r="S3122" s="30"/>
      <c r="T3122" s="30"/>
      <c r="U3122" s="30"/>
      <c r="V3122" s="30"/>
      <c r="W3122" s="30"/>
      <c r="X3122" s="32"/>
    </row>
    <row r="3123" spans="1:24" x14ac:dyDescent="0.2">
      <c r="A3123" s="34"/>
      <c r="B3123" s="34"/>
      <c r="C3123" s="34"/>
      <c r="D3123" s="30"/>
      <c r="E3123" s="30"/>
      <c r="F3123" s="30"/>
      <c r="G3123" s="30"/>
      <c r="H3123" s="30"/>
      <c r="I3123" s="30"/>
      <c r="J3123" s="30"/>
      <c r="K3123" s="30"/>
      <c r="L3123" s="30"/>
      <c r="M3123" s="30"/>
      <c r="N3123" s="30"/>
      <c r="O3123" s="30"/>
      <c r="P3123" s="30"/>
      <c r="Q3123" s="30"/>
      <c r="R3123" s="30"/>
      <c r="S3123" s="30"/>
      <c r="T3123" s="30"/>
      <c r="U3123" s="30"/>
      <c r="V3123" s="30"/>
      <c r="W3123" s="30"/>
      <c r="X3123" s="32"/>
    </row>
    <row r="3124" spans="1:24" x14ac:dyDescent="0.2">
      <c r="A3124" s="34"/>
      <c r="B3124" s="34"/>
      <c r="C3124" s="34"/>
      <c r="D3124" s="30"/>
      <c r="E3124" s="30"/>
      <c r="F3124" s="30"/>
      <c r="G3124" s="30"/>
      <c r="H3124" s="30"/>
      <c r="I3124" s="30"/>
      <c r="J3124" s="30"/>
      <c r="K3124" s="30"/>
      <c r="L3124" s="30"/>
      <c r="M3124" s="30"/>
      <c r="N3124" s="30"/>
      <c r="O3124" s="30"/>
      <c r="P3124" s="30"/>
      <c r="Q3124" s="30"/>
      <c r="R3124" s="30"/>
      <c r="S3124" s="30"/>
      <c r="T3124" s="30"/>
      <c r="U3124" s="30"/>
      <c r="V3124" s="30"/>
      <c r="W3124" s="30"/>
      <c r="X3124" s="32"/>
    </row>
    <row r="3125" spans="1:24" x14ac:dyDescent="0.2">
      <c r="A3125" s="34"/>
      <c r="B3125" s="34"/>
      <c r="C3125" s="34"/>
      <c r="D3125" s="30"/>
      <c r="E3125" s="30"/>
      <c r="F3125" s="30"/>
      <c r="G3125" s="30"/>
      <c r="H3125" s="30"/>
      <c r="I3125" s="30"/>
      <c r="J3125" s="30"/>
      <c r="K3125" s="30"/>
      <c r="L3125" s="30"/>
      <c r="M3125" s="30"/>
      <c r="N3125" s="30"/>
      <c r="O3125" s="30"/>
      <c r="P3125" s="30"/>
      <c r="Q3125" s="30"/>
      <c r="R3125" s="30"/>
      <c r="S3125" s="30"/>
      <c r="T3125" s="30"/>
      <c r="U3125" s="30"/>
      <c r="V3125" s="30"/>
      <c r="W3125" s="30"/>
      <c r="X3125" s="32"/>
    </row>
    <row r="3126" spans="1:24" x14ac:dyDescent="0.2">
      <c r="A3126" s="34"/>
      <c r="B3126" s="34"/>
      <c r="C3126" s="34"/>
      <c r="D3126" s="30"/>
      <c r="E3126" s="30"/>
      <c r="F3126" s="30"/>
      <c r="G3126" s="30"/>
      <c r="H3126" s="30"/>
      <c r="I3126" s="30"/>
      <c r="J3126" s="30"/>
      <c r="K3126" s="30"/>
      <c r="L3126" s="30"/>
      <c r="M3126" s="30"/>
      <c r="N3126" s="30"/>
      <c r="O3126" s="30"/>
      <c r="P3126" s="30"/>
      <c r="Q3126" s="30"/>
      <c r="R3126" s="30"/>
      <c r="S3126" s="30"/>
      <c r="T3126" s="30"/>
      <c r="U3126" s="30"/>
      <c r="V3126" s="30"/>
      <c r="W3126" s="30"/>
      <c r="X3126" s="32"/>
    </row>
    <row r="3127" spans="1:24" x14ac:dyDescent="0.2">
      <c r="A3127" s="34"/>
      <c r="B3127" s="34"/>
      <c r="C3127" s="34"/>
      <c r="D3127" s="30"/>
      <c r="E3127" s="30"/>
      <c r="F3127" s="30"/>
      <c r="G3127" s="30"/>
      <c r="H3127" s="30"/>
      <c r="I3127" s="30"/>
      <c r="J3127" s="30"/>
      <c r="K3127" s="30"/>
      <c r="L3127" s="30"/>
      <c r="M3127" s="30"/>
      <c r="N3127" s="30"/>
      <c r="O3127" s="30"/>
      <c r="P3127" s="30"/>
      <c r="Q3127" s="30"/>
      <c r="R3127" s="30"/>
      <c r="S3127" s="30"/>
      <c r="T3127" s="30"/>
      <c r="U3127" s="30"/>
      <c r="V3127" s="30"/>
      <c r="W3127" s="30"/>
      <c r="X3127" s="32"/>
    </row>
    <row r="3128" spans="1:24" x14ac:dyDescent="0.2">
      <c r="A3128" s="34"/>
      <c r="B3128" s="34"/>
      <c r="C3128" s="34"/>
      <c r="D3128" s="30"/>
      <c r="E3128" s="30"/>
      <c r="F3128" s="30"/>
      <c r="G3128" s="30"/>
      <c r="H3128" s="30"/>
      <c r="I3128" s="30"/>
      <c r="J3128" s="30"/>
      <c r="K3128" s="30"/>
      <c r="L3128" s="30"/>
      <c r="M3128" s="30"/>
      <c r="N3128" s="30"/>
      <c r="O3128" s="30"/>
      <c r="P3128" s="30"/>
      <c r="Q3128" s="30"/>
      <c r="R3128" s="30"/>
      <c r="S3128" s="30"/>
      <c r="T3128" s="30"/>
      <c r="U3128" s="30"/>
      <c r="V3128" s="30"/>
      <c r="W3128" s="30"/>
      <c r="X3128" s="32"/>
    </row>
    <row r="3129" spans="1:24" x14ac:dyDescent="0.2">
      <c r="A3129" s="34"/>
      <c r="B3129" s="34"/>
      <c r="C3129" s="34"/>
      <c r="D3129" s="30"/>
      <c r="E3129" s="30"/>
      <c r="F3129" s="30"/>
      <c r="G3129" s="30"/>
      <c r="H3129" s="30"/>
      <c r="I3129" s="30"/>
      <c r="J3129" s="30"/>
      <c r="K3129" s="30"/>
      <c r="L3129" s="30"/>
      <c r="M3129" s="30"/>
      <c r="N3129" s="30"/>
      <c r="O3129" s="30"/>
      <c r="P3129" s="30"/>
      <c r="Q3129" s="30"/>
      <c r="R3129" s="30"/>
      <c r="S3129" s="30"/>
      <c r="T3129" s="30"/>
      <c r="U3129" s="30"/>
      <c r="V3129" s="30"/>
      <c r="W3129" s="30"/>
      <c r="X3129" s="32"/>
    </row>
    <row r="3130" spans="1:24" x14ac:dyDescent="0.2">
      <c r="A3130" s="34"/>
      <c r="B3130" s="34"/>
      <c r="C3130" s="34"/>
      <c r="D3130" s="30"/>
      <c r="E3130" s="30"/>
      <c r="F3130" s="30"/>
      <c r="G3130" s="30"/>
      <c r="H3130" s="30"/>
      <c r="I3130" s="30"/>
      <c r="J3130" s="30"/>
      <c r="K3130" s="30"/>
      <c r="L3130" s="30"/>
      <c r="M3130" s="30"/>
      <c r="N3130" s="30"/>
      <c r="O3130" s="30"/>
      <c r="P3130" s="30"/>
      <c r="Q3130" s="30"/>
      <c r="R3130" s="30"/>
      <c r="S3130" s="30"/>
      <c r="T3130" s="30"/>
      <c r="U3130" s="30"/>
      <c r="V3130" s="30"/>
      <c r="W3130" s="30"/>
      <c r="X3130" s="32"/>
    </row>
    <row r="3131" spans="1:24" x14ac:dyDescent="0.2">
      <c r="A3131" s="34"/>
      <c r="B3131" s="34"/>
      <c r="C3131" s="34"/>
      <c r="D3131" s="30"/>
      <c r="E3131" s="30"/>
      <c r="F3131" s="30"/>
      <c r="G3131" s="30"/>
      <c r="H3131" s="30"/>
      <c r="I3131" s="30"/>
      <c r="J3131" s="30"/>
      <c r="K3131" s="30"/>
      <c r="L3131" s="30"/>
      <c r="M3131" s="30"/>
      <c r="N3131" s="30"/>
      <c r="O3131" s="30"/>
      <c r="P3131" s="30"/>
      <c r="Q3131" s="30"/>
      <c r="R3131" s="30"/>
      <c r="S3131" s="30"/>
      <c r="T3131" s="30"/>
      <c r="U3131" s="30"/>
      <c r="V3131" s="30"/>
      <c r="W3131" s="30"/>
      <c r="X3131" s="32"/>
    </row>
    <row r="3132" spans="1:24" x14ac:dyDescent="0.2">
      <c r="A3132" s="34"/>
      <c r="B3132" s="34"/>
      <c r="C3132" s="34"/>
      <c r="D3132" s="30"/>
      <c r="E3132" s="30"/>
      <c r="F3132" s="30"/>
      <c r="G3132" s="30"/>
      <c r="H3132" s="30"/>
      <c r="I3132" s="30"/>
      <c r="J3132" s="30"/>
      <c r="K3132" s="30"/>
      <c r="L3132" s="30"/>
      <c r="M3132" s="30"/>
      <c r="N3132" s="30"/>
      <c r="O3132" s="30"/>
      <c r="P3132" s="30"/>
      <c r="Q3132" s="30"/>
      <c r="R3132" s="30"/>
      <c r="S3132" s="30"/>
      <c r="T3132" s="30"/>
      <c r="U3132" s="30"/>
      <c r="V3132" s="30"/>
      <c r="W3132" s="30"/>
      <c r="X3132" s="32"/>
    </row>
    <row r="3133" spans="1:24" x14ac:dyDescent="0.2">
      <c r="A3133" s="34"/>
      <c r="B3133" s="34"/>
      <c r="C3133" s="34"/>
      <c r="D3133" s="30"/>
      <c r="E3133" s="30"/>
      <c r="F3133" s="30"/>
      <c r="G3133" s="30"/>
      <c r="H3133" s="30"/>
      <c r="I3133" s="30"/>
      <c r="J3133" s="30"/>
      <c r="K3133" s="30"/>
      <c r="L3133" s="30"/>
      <c r="M3133" s="30"/>
      <c r="N3133" s="30"/>
      <c r="O3133" s="30"/>
      <c r="P3133" s="30"/>
      <c r="Q3133" s="30"/>
      <c r="R3133" s="30"/>
      <c r="S3133" s="30"/>
      <c r="T3133" s="30"/>
      <c r="U3133" s="30"/>
      <c r="V3133" s="30"/>
      <c r="W3133" s="30"/>
      <c r="X3133" s="32"/>
    </row>
    <row r="3134" spans="1:24" x14ac:dyDescent="0.2">
      <c r="A3134" s="34"/>
      <c r="B3134" s="34"/>
      <c r="C3134" s="34"/>
      <c r="D3134" s="30"/>
      <c r="E3134" s="30"/>
      <c r="F3134" s="30"/>
      <c r="G3134" s="30"/>
      <c r="H3134" s="30"/>
      <c r="I3134" s="30"/>
      <c r="J3134" s="30"/>
      <c r="K3134" s="30"/>
      <c r="L3134" s="30"/>
      <c r="M3134" s="30"/>
      <c r="N3134" s="30"/>
      <c r="O3134" s="30"/>
      <c r="P3134" s="30"/>
      <c r="Q3134" s="30"/>
      <c r="R3134" s="30"/>
      <c r="S3134" s="30"/>
      <c r="T3134" s="30"/>
      <c r="U3134" s="30"/>
      <c r="V3134" s="30"/>
      <c r="W3134" s="30"/>
      <c r="X3134" s="32"/>
    </row>
    <row r="3135" spans="1:24" x14ac:dyDescent="0.2">
      <c r="A3135" s="34"/>
      <c r="B3135" s="34"/>
      <c r="C3135" s="34"/>
      <c r="D3135" s="30"/>
      <c r="E3135" s="30"/>
      <c r="F3135" s="30"/>
      <c r="G3135" s="30"/>
      <c r="H3135" s="30"/>
      <c r="I3135" s="30"/>
      <c r="J3135" s="30"/>
      <c r="K3135" s="30"/>
      <c r="L3135" s="30"/>
      <c r="M3135" s="30"/>
      <c r="N3135" s="30"/>
      <c r="O3135" s="30"/>
      <c r="P3135" s="30"/>
      <c r="Q3135" s="30"/>
      <c r="R3135" s="30"/>
      <c r="S3135" s="30"/>
      <c r="T3135" s="30"/>
      <c r="U3135" s="30"/>
      <c r="V3135" s="30"/>
      <c r="W3135" s="30"/>
      <c r="X3135" s="32"/>
    </row>
    <row r="3136" spans="1:24" x14ac:dyDescent="0.2">
      <c r="A3136" s="34"/>
      <c r="B3136" s="34"/>
      <c r="C3136" s="34"/>
      <c r="D3136" s="30"/>
      <c r="E3136" s="30"/>
      <c r="F3136" s="30"/>
      <c r="G3136" s="30"/>
      <c r="H3136" s="30"/>
      <c r="I3136" s="30"/>
      <c r="J3136" s="30"/>
      <c r="K3136" s="30"/>
      <c r="L3136" s="30"/>
      <c r="M3136" s="30"/>
      <c r="N3136" s="30"/>
      <c r="O3136" s="30"/>
      <c r="P3136" s="30"/>
      <c r="Q3136" s="30"/>
      <c r="R3136" s="30"/>
      <c r="S3136" s="30"/>
      <c r="T3136" s="30"/>
      <c r="U3136" s="30"/>
      <c r="V3136" s="30"/>
      <c r="W3136" s="30"/>
      <c r="X3136" s="32"/>
    </row>
    <row r="3137" spans="1:24" x14ac:dyDescent="0.2">
      <c r="A3137" s="34"/>
      <c r="B3137" s="34"/>
      <c r="C3137" s="34"/>
      <c r="D3137" s="30"/>
      <c r="E3137" s="30"/>
      <c r="F3137" s="30"/>
      <c r="G3137" s="30"/>
      <c r="H3137" s="30"/>
      <c r="I3137" s="30"/>
      <c r="J3137" s="30"/>
      <c r="K3137" s="30"/>
      <c r="L3137" s="30"/>
      <c r="M3137" s="30"/>
      <c r="N3137" s="30"/>
      <c r="O3137" s="30"/>
      <c r="P3137" s="30"/>
      <c r="Q3137" s="30"/>
      <c r="R3137" s="30"/>
      <c r="S3137" s="30"/>
      <c r="T3137" s="30"/>
      <c r="U3137" s="30"/>
      <c r="V3137" s="30"/>
      <c r="W3137" s="30"/>
      <c r="X3137" s="32"/>
    </row>
    <row r="3138" spans="1:24" x14ac:dyDescent="0.2">
      <c r="A3138" s="34"/>
      <c r="B3138" s="34"/>
      <c r="C3138" s="34"/>
      <c r="D3138" s="30"/>
      <c r="E3138" s="30"/>
      <c r="F3138" s="30"/>
      <c r="G3138" s="30"/>
      <c r="H3138" s="30"/>
      <c r="I3138" s="30"/>
      <c r="J3138" s="30"/>
      <c r="K3138" s="30"/>
      <c r="L3138" s="30"/>
      <c r="M3138" s="30"/>
      <c r="N3138" s="30"/>
      <c r="O3138" s="30"/>
      <c r="P3138" s="30"/>
      <c r="Q3138" s="30"/>
      <c r="R3138" s="30"/>
      <c r="S3138" s="30"/>
      <c r="T3138" s="30"/>
      <c r="U3138" s="30"/>
      <c r="V3138" s="30"/>
      <c r="W3138" s="30"/>
      <c r="X3138" s="32"/>
    </row>
    <row r="3139" spans="1:24" x14ac:dyDescent="0.2">
      <c r="A3139" s="34"/>
      <c r="B3139" s="34"/>
      <c r="C3139" s="34"/>
      <c r="D3139" s="30"/>
      <c r="E3139" s="30"/>
      <c r="F3139" s="30"/>
      <c r="G3139" s="30"/>
      <c r="H3139" s="30"/>
      <c r="I3139" s="30"/>
      <c r="J3139" s="30"/>
      <c r="K3139" s="30"/>
      <c r="L3139" s="30"/>
      <c r="M3139" s="30"/>
      <c r="N3139" s="30"/>
      <c r="O3139" s="30"/>
      <c r="P3139" s="30"/>
      <c r="Q3139" s="30"/>
      <c r="R3139" s="30"/>
      <c r="S3139" s="30"/>
      <c r="T3139" s="30"/>
      <c r="U3139" s="30"/>
      <c r="V3139" s="30"/>
      <c r="W3139" s="30"/>
      <c r="X3139" s="32"/>
    </row>
    <row r="3140" spans="1:24" x14ac:dyDescent="0.2">
      <c r="A3140" s="34"/>
      <c r="B3140" s="34"/>
      <c r="C3140" s="34"/>
      <c r="D3140" s="30"/>
      <c r="E3140" s="30"/>
      <c r="F3140" s="30"/>
      <c r="G3140" s="30"/>
      <c r="H3140" s="30"/>
      <c r="I3140" s="30"/>
      <c r="J3140" s="30"/>
      <c r="K3140" s="30"/>
      <c r="L3140" s="30"/>
      <c r="M3140" s="30"/>
      <c r="N3140" s="30"/>
      <c r="O3140" s="30"/>
      <c r="P3140" s="30"/>
      <c r="Q3140" s="30"/>
      <c r="R3140" s="30"/>
      <c r="S3140" s="30"/>
      <c r="T3140" s="30"/>
      <c r="U3140" s="30"/>
      <c r="V3140" s="30"/>
      <c r="W3140" s="30"/>
      <c r="X3140" s="32"/>
    </row>
    <row r="3141" spans="1:24" x14ac:dyDescent="0.2">
      <c r="A3141" s="34"/>
      <c r="B3141" s="34"/>
      <c r="C3141" s="34"/>
      <c r="D3141" s="30"/>
      <c r="E3141" s="30"/>
      <c r="F3141" s="30"/>
      <c r="G3141" s="30"/>
      <c r="H3141" s="30"/>
      <c r="I3141" s="30"/>
      <c r="J3141" s="30"/>
      <c r="K3141" s="30"/>
      <c r="L3141" s="30"/>
      <c r="M3141" s="30"/>
      <c r="N3141" s="30"/>
      <c r="O3141" s="30"/>
      <c r="P3141" s="30"/>
      <c r="Q3141" s="30"/>
      <c r="R3141" s="30"/>
      <c r="S3141" s="30"/>
      <c r="T3141" s="30"/>
      <c r="U3141" s="30"/>
      <c r="V3141" s="30"/>
      <c r="W3141" s="30"/>
      <c r="X3141" s="32"/>
    </row>
    <row r="3142" spans="1:24" x14ac:dyDescent="0.2">
      <c r="A3142" s="34"/>
      <c r="B3142" s="34"/>
      <c r="C3142" s="34"/>
      <c r="D3142" s="30"/>
      <c r="E3142" s="30"/>
      <c r="F3142" s="30"/>
      <c r="G3142" s="30"/>
      <c r="H3142" s="30"/>
      <c r="I3142" s="30"/>
      <c r="J3142" s="30"/>
      <c r="K3142" s="30"/>
      <c r="L3142" s="30"/>
      <c r="M3142" s="30"/>
      <c r="N3142" s="30"/>
      <c r="O3142" s="30"/>
      <c r="P3142" s="30"/>
      <c r="Q3142" s="30"/>
      <c r="R3142" s="30"/>
      <c r="S3142" s="30"/>
      <c r="T3142" s="30"/>
      <c r="U3142" s="30"/>
      <c r="V3142" s="30"/>
      <c r="W3142" s="30"/>
      <c r="X3142" s="32"/>
    </row>
    <row r="3143" spans="1:24" x14ac:dyDescent="0.2">
      <c r="A3143" s="34"/>
      <c r="B3143" s="34"/>
      <c r="C3143" s="34"/>
      <c r="D3143" s="30"/>
      <c r="E3143" s="30"/>
      <c r="F3143" s="30"/>
      <c r="G3143" s="30"/>
      <c r="H3143" s="30"/>
      <c r="I3143" s="30"/>
      <c r="J3143" s="30"/>
      <c r="K3143" s="30"/>
      <c r="L3143" s="30"/>
      <c r="M3143" s="30"/>
      <c r="N3143" s="30"/>
      <c r="O3143" s="30"/>
      <c r="P3143" s="30"/>
      <c r="Q3143" s="30"/>
      <c r="R3143" s="30"/>
      <c r="S3143" s="30"/>
      <c r="T3143" s="30"/>
      <c r="U3143" s="30"/>
      <c r="V3143" s="30"/>
      <c r="W3143" s="30"/>
      <c r="X3143" s="32"/>
    </row>
    <row r="3144" spans="1:24" x14ac:dyDescent="0.2">
      <c r="A3144" s="34"/>
      <c r="B3144" s="34"/>
      <c r="C3144" s="34"/>
      <c r="D3144" s="30"/>
      <c r="E3144" s="30"/>
      <c r="F3144" s="30"/>
      <c r="G3144" s="30"/>
      <c r="H3144" s="30"/>
      <c r="I3144" s="30"/>
      <c r="J3144" s="30"/>
      <c r="K3144" s="30"/>
      <c r="L3144" s="30"/>
      <c r="M3144" s="30"/>
      <c r="N3144" s="30"/>
      <c r="O3144" s="30"/>
      <c r="P3144" s="30"/>
      <c r="Q3144" s="30"/>
      <c r="R3144" s="30"/>
      <c r="S3144" s="30"/>
      <c r="T3144" s="30"/>
      <c r="U3144" s="30"/>
      <c r="V3144" s="30"/>
      <c r="W3144" s="30"/>
      <c r="X3144" s="32"/>
    </row>
    <row r="3145" spans="1:24" x14ac:dyDescent="0.2">
      <c r="A3145" s="34"/>
      <c r="B3145" s="34"/>
      <c r="C3145" s="34"/>
      <c r="D3145" s="30"/>
      <c r="E3145" s="30"/>
      <c r="F3145" s="30"/>
      <c r="G3145" s="30"/>
      <c r="H3145" s="30"/>
      <c r="I3145" s="30"/>
      <c r="J3145" s="30"/>
      <c r="K3145" s="30"/>
      <c r="L3145" s="30"/>
      <c r="M3145" s="30"/>
      <c r="N3145" s="30"/>
      <c r="O3145" s="30"/>
      <c r="P3145" s="30"/>
      <c r="Q3145" s="30"/>
      <c r="R3145" s="30"/>
      <c r="S3145" s="30"/>
      <c r="T3145" s="30"/>
      <c r="U3145" s="30"/>
      <c r="V3145" s="30"/>
      <c r="W3145" s="30"/>
      <c r="X3145" s="32"/>
    </row>
    <row r="3146" spans="1:24" x14ac:dyDescent="0.2">
      <c r="A3146" s="34"/>
      <c r="B3146" s="34"/>
      <c r="C3146" s="34"/>
      <c r="D3146" s="30"/>
      <c r="E3146" s="30"/>
      <c r="F3146" s="30"/>
      <c r="G3146" s="30"/>
      <c r="H3146" s="30"/>
      <c r="I3146" s="30"/>
      <c r="J3146" s="30"/>
      <c r="K3146" s="30"/>
      <c r="L3146" s="30"/>
      <c r="M3146" s="30"/>
      <c r="N3146" s="30"/>
      <c r="O3146" s="30"/>
      <c r="P3146" s="30"/>
      <c r="Q3146" s="30"/>
      <c r="R3146" s="30"/>
      <c r="S3146" s="30"/>
      <c r="T3146" s="30"/>
      <c r="U3146" s="30"/>
      <c r="V3146" s="30"/>
      <c r="W3146" s="30"/>
      <c r="X3146" s="32"/>
    </row>
    <row r="3147" spans="1:24" x14ac:dyDescent="0.2">
      <c r="A3147" s="34"/>
      <c r="B3147" s="34"/>
      <c r="C3147" s="34"/>
      <c r="D3147" s="30"/>
      <c r="E3147" s="30"/>
      <c r="F3147" s="30"/>
      <c r="G3147" s="30"/>
      <c r="H3147" s="30"/>
      <c r="I3147" s="30"/>
      <c r="J3147" s="30"/>
      <c r="K3147" s="30"/>
      <c r="L3147" s="30"/>
      <c r="M3147" s="30"/>
      <c r="N3147" s="30"/>
      <c r="O3147" s="30"/>
      <c r="P3147" s="30"/>
      <c r="Q3147" s="30"/>
      <c r="R3147" s="30"/>
      <c r="S3147" s="30"/>
      <c r="T3147" s="30"/>
      <c r="U3147" s="30"/>
      <c r="V3147" s="30"/>
      <c r="W3147" s="30"/>
      <c r="X3147" s="32"/>
    </row>
    <row r="3148" spans="1:24" x14ac:dyDescent="0.2">
      <c r="A3148" s="34"/>
      <c r="B3148" s="34"/>
      <c r="C3148" s="34"/>
      <c r="D3148" s="30"/>
      <c r="E3148" s="30"/>
      <c r="F3148" s="30"/>
      <c r="G3148" s="30"/>
      <c r="H3148" s="30"/>
      <c r="I3148" s="30"/>
      <c r="J3148" s="30"/>
      <c r="K3148" s="30"/>
      <c r="L3148" s="30"/>
      <c r="M3148" s="30"/>
      <c r="N3148" s="30"/>
      <c r="O3148" s="30"/>
      <c r="P3148" s="30"/>
      <c r="Q3148" s="30"/>
      <c r="R3148" s="30"/>
      <c r="S3148" s="30"/>
      <c r="T3148" s="30"/>
      <c r="U3148" s="30"/>
      <c r="V3148" s="30"/>
      <c r="W3148" s="30"/>
      <c r="X3148" s="32"/>
    </row>
    <row r="3149" spans="1:24" x14ac:dyDescent="0.2">
      <c r="A3149" s="34"/>
      <c r="B3149" s="34"/>
      <c r="C3149" s="34"/>
      <c r="D3149" s="30"/>
      <c r="E3149" s="30"/>
      <c r="F3149" s="30"/>
      <c r="G3149" s="30"/>
      <c r="H3149" s="30"/>
      <c r="I3149" s="30"/>
      <c r="J3149" s="30"/>
      <c r="K3149" s="30"/>
      <c r="L3149" s="30"/>
      <c r="M3149" s="30"/>
      <c r="N3149" s="30"/>
      <c r="O3149" s="30"/>
      <c r="P3149" s="30"/>
      <c r="Q3149" s="30"/>
      <c r="R3149" s="30"/>
      <c r="S3149" s="30"/>
      <c r="T3149" s="30"/>
      <c r="U3149" s="30"/>
      <c r="V3149" s="30"/>
      <c r="W3149" s="30"/>
      <c r="X3149" s="32"/>
    </row>
    <row r="3150" spans="1:24" x14ac:dyDescent="0.2">
      <c r="A3150" s="34"/>
      <c r="B3150" s="34"/>
      <c r="C3150" s="34"/>
      <c r="D3150" s="30"/>
      <c r="E3150" s="30"/>
      <c r="F3150" s="30"/>
      <c r="G3150" s="30"/>
      <c r="H3150" s="30"/>
      <c r="I3150" s="30"/>
      <c r="J3150" s="30"/>
      <c r="K3150" s="30"/>
      <c r="L3150" s="30"/>
      <c r="M3150" s="30"/>
      <c r="N3150" s="30"/>
      <c r="O3150" s="30"/>
      <c r="P3150" s="30"/>
      <c r="Q3150" s="30"/>
      <c r="R3150" s="30"/>
      <c r="S3150" s="30"/>
      <c r="T3150" s="30"/>
      <c r="U3150" s="30"/>
      <c r="V3150" s="30"/>
      <c r="W3150" s="30"/>
      <c r="X3150" s="32"/>
    </row>
    <row r="3151" spans="1:24" x14ac:dyDescent="0.2">
      <c r="A3151" s="34"/>
      <c r="B3151" s="34"/>
      <c r="C3151" s="34"/>
      <c r="D3151" s="30"/>
      <c r="E3151" s="30"/>
      <c r="F3151" s="30"/>
      <c r="G3151" s="30"/>
      <c r="H3151" s="30"/>
      <c r="I3151" s="30"/>
      <c r="J3151" s="30"/>
      <c r="K3151" s="30"/>
      <c r="L3151" s="30"/>
      <c r="M3151" s="30"/>
      <c r="N3151" s="30"/>
      <c r="O3151" s="30"/>
      <c r="P3151" s="30"/>
      <c r="Q3151" s="30"/>
      <c r="R3151" s="30"/>
      <c r="S3151" s="30"/>
      <c r="T3151" s="30"/>
      <c r="U3151" s="30"/>
      <c r="V3151" s="30"/>
      <c r="W3151" s="30"/>
      <c r="X3151" s="32"/>
    </row>
    <row r="3152" spans="1:24" x14ac:dyDescent="0.2">
      <c r="A3152" s="34"/>
      <c r="B3152" s="34"/>
      <c r="C3152" s="34"/>
      <c r="D3152" s="30"/>
      <c r="E3152" s="30"/>
      <c r="F3152" s="30"/>
      <c r="G3152" s="30"/>
      <c r="H3152" s="30"/>
      <c r="I3152" s="30"/>
      <c r="J3152" s="30"/>
      <c r="K3152" s="30"/>
      <c r="L3152" s="30"/>
      <c r="M3152" s="30"/>
      <c r="N3152" s="30"/>
      <c r="O3152" s="30"/>
      <c r="P3152" s="30"/>
      <c r="Q3152" s="30"/>
      <c r="R3152" s="30"/>
      <c r="S3152" s="30"/>
      <c r="T3152" s="30"/>
      <c r="U3152" s="30"/>
      <c r="V3152" s="30"/>
      <c r="W3152" s="30"/>
      <c r="X3152" s="32"/>
    </row>
    <row r="3153" spans="1:24" x14ac:dyDescent="0.2">
      <c r="A3153" s="34"/>
      <c r="B3153" s="34"/>
      <c r="C3153" s="34"/>
      <c r="D3153" s="30"/>
      <c r="E3153" s="30"/>
      <c r="F3153" s="30"/>
      <c r="G3153" s="30"/>
      <c r="H3153" s="30"/>
      <c r="I3153" s="30"/>
      <c r="J3153" s="30"/>
      <c r="K3153" s="30"/>
      <c r="L3153" s="30"/>
      <c r="M3153" s="30"/>
      <c r="N3153" s="30"/>
      <c r="O3153" s="30"/>
      <c r="P3153" s="30"/>
      <c r="Q3153" s="30"/>
      <c r="R3153" s="30"/>
      <c r="S3153" s="30"/>
      <c r="T3153" s="30"/>
      <c r="U3153" s="30"/>
      <c r="V3153" s="30"/>
      <c r="W3153" s="30"/>
      <c r="X3153" s="32"/>
    </row>
    <row r="3154" spans="1:24" x14ac:dyDescent="0.2">
      <c r="A3154" s="34"/>
      <c r="B3154" s="34"/>
      <c r="C3154" s="34"/>
      <c r="D3154" s="30"/>
      <c r="E3154" s="30"/>
      <c r="F3154" s="30"/>
      <c r="G3154" s="30"/>
      <c r="H3154" s="30"/>
      <c r="I3154" s="30"/>
      <c r="J3154" s="30"/>
      <c r="K3154" s="30"/>
      <c r="L3154" s="30"/>
      <c r="M3154" s="30"/>
      <c r="N3154" s="30"/>
      <c r="O3154" s="30"/>
      <c r="P3154" s="30"/>
      <c r="Q3154" s="30"/>
      <c r="R3154" s="30"/>
      <c r="S3154" s="30"/>
      <c r="T3154" s="30"/>
      <c r="U3154" s="30"/>
      <c r="V3154" s="30"/>
      <c r="W3154" s="30"/>
      <c r="X3154" s="32"/>
    </row>
    <row r="3155" spans="1:24" x14ac:dyDescent="0.2">
      <c r="A3155" s="34"/>
      <c r="B3155" s="34"/>
      <c r="C3155" s="34"/>
      <c r="D3155" s="30"/>
      <c r="E3155" s="30"/>
      <c r="F3155" s="30"/>
      <c r="G3155" s="30"/>
      <c r="H3155" s="30"/>
      <c r="I3155" s="30"/>
      <c r="J3155" s="30"/>
      <c r="K3155" s="30"/>
      <c r="L3155" s="30"/>
      <c r="M3155" s="30"/>
      <c r="N3155" s="30"/>
      <c r="O3155" s="30"/>
      <c r="P3155" s="30"/>
      <c r="Q3155" s="30"/>
      <c r="R3155" s="30"/>
      <c r="S3155" s="30"/>
      <c r="T3155" s="30"/>
      <c r="U3155" s="30"/>
      <c r="V3155" s="30"/>
      <c r="W3155" s="30"/>
      <c r="X3155" s="32"/>
    </row>
    <row r="3156" spans="1:24" x14ac:dyDescent="0.2">
      <c r="A3156" s="34"/>
      <c r="B3156" s="34"/>
      <c r="C3156" s="34"/>
      <c r="D3156" s="30"/>
      <c r="E3156" s="30"/>
      <c r="F3156" s="30"/>
      <c r="G3156" s="30"/>
      <c r="H3156" s="30"/>
      <c r="I3156" s="30"/>
      <c r="J3156" s="30"/>
      <c r="K3156" s="30"/>
      <c r="L3156" s="30"/>
      <c r="M3156" s="30"/>
      <c r="N3156" s="30"/>
      <c r="O3156" s="30"/>
      <c r="P3156" s="30"/>
      <c r="Q3156" s="30"/>
      <c r="R3156" s="30"/>
      <c r="S3156" s="30"/>
      <c r="T3156" s="30"/>
      <c r="U3156" s="30"/>
      <c r="V3156" s="30"/>
      <c r="W3156" s="30"/>
      <c r="X3156" s="32"/>
    </row>
    <row r="3157" spans="1:24" x14ac:dyDescent="0.2">
      <c r="A3157" s="34"/>
      <c r="B3157" s="34"/>
      <c r="C3157" s="34"/>
      <c r="D3157" s="30"/>
      <c r="E3157" s="30"/>
      <c r="F3157" s="30"/>
      <c r="G3157" s="30"/>
      <c r="H3157" s="30"/>
      <c r="I3157" s="30"/>
      <c r="J3157" s="30"/>
      <c r="K3157" s="30"/>
      <c r="L3157" s="30"/>
      <c r="M3157" s="30"/>
      <c r="N3157" s="30"/>
      <c r="O3157" s="30"/>
      <c r="P3157" s="30"/>
      <c r="Q3157" s="30"/>
      <c r="R3157" s="30"/>
      <c r="S3157" s="30"/>
      <c r="T3157" s="30"/>
      <c r="U3157" s="30"/>
      <c r="V3157" s="30"/>
      <c r="W3157" s="30"/>
      <c r="X3157" s="32"/>
    </row>
    <row r="3158" spans="1:24" x14ac:dyDescent="0.2">
      <c r="A3158" s="34"/>
      <c r="B3158" s="34"/>
      <c r="C3158" s="34"/>
      <c r="D3158" s="30"/>
      <c r="E3158" s="30"/>
      <c r="F3158" s="30"/>
      <c r="G3158" s="30"/>
      <c r="H3158" s="30"/>
      <c r="I3158" s="30"/>
      <c r="J3158" s="30"/>
      <c r="K3158" s="30"/>
      <c r="L3158" s="30"/>
      <c r="M3158" s="30"/>
      <c r="N3158" s="30"/>
      <c r="O3158" s="30"/>
      <c r="P3158" s="30"/>
      <c r="Q3158" s="30"/>
      <c r="R3158" s="30"/>
      <c r="S3158" s="30"/>
      <c r="T3158" s="30"/>
      <c r="U3158" s="30"/>
      <c r="V3158" s="30"/>
      <c r="W3158" s="30"/>
      <c r="X3158" s="32"/>
    </row>
    <row r="3159" spans="1:24" x14ac:dyDescent="0.2">
      <c r="A3159" s="34"/>
      <c r="B3159" s="34"/>
      <c r="C3159" s="34"/>
      <c r="D3159" s="30"/>
      <c r="E3159" s="30"/>
      <c r="F3159" s="30"/>
      <c r="G3159" s="30"/>
      <c r="H3159" s="30"/>
      <c r="I3159" s="30"/>
      <c r="J3159" s="30"/>
      <c r="K3159" s="30"/>
      <c r="L3159" s="30"/>
      <c r="M3159" s="30"/>
      <c r="N3159" s="30"/>
      <c r="O3159" s="30"/>
      <c r="P3159" s="30"/>
      <c r="Q3159" s="30"/>
      <c r="R3159" s="30"/>
      <c r="S3159" s="30"/>
      <c r="T3159" s="30"/>
      <c r="U3159" s="30"/>
      <c r="V3159" s="30"/>
      <c r="W3159" s="30"/>
      <c r="X3159" s="32"/>
    </row>
    <row r="3160" spans="1:24" x14ac:dyDescent="0.2">
      <c r="A3160" s="34"/>
      <c r="B3160" s="34"/>
      <c r="C3160" s="34"/>
      <c r="D3160" s="30"/>
      <c r="E3160" s="30"/>
      <c r="F3160" s="30"/>
      <c r="G3160" s="30"/>
      <c r="H3160" s="30"/>
      <c r="I3160" s="30"/>
      <c r="J3160" s="30"/>
      <c r="K3160" s="30"/>
      <c r="L3160" s="30"/>
      <c r="M3160" s="30"/>
      <c r="N3160" s="30"/>
      <c r="O3160" s="30"/>
      <c r="P3160" s="30"/>
      <c r="Q3160" s="30"/>
      <c r="R3160" s="30"/>
      <c r="S3160" s="30"/>
      <c r="T3160" s="30"/>
      <c r="U3160" s="30"/>
      <c r="V3160" s="30"/>
      <c r="W3160" s="30"/>
      <c r="X3160" s="32"/>
    </row>
    <row r="3161" spans="1:24" x14ac:dyDescent="0.2">
      <c r="A3161" s="34"/>
      <c r="B3161" s="34"/>
      <c r="C3161" s="34"/>
      <c r="D3161" s="30"/>
      <c r="E3161" s="30"/>
      <c r="F3161" s="30"/>
      <c r="G3161" s="30"/>
      <c r="H3161" s="30"/>
      <c r="I3161" s="30"/>
      <c r="J3161" s="30"/>
      <c r="K3161" s="30"/>
      <c r="L3161" s="30"/>
      <c r="M3161" s="30"/>
      <c r="N3161" s="30"/>
      <c r="O3161" s="30"/>
      <c r="P3161" s="30"/>
      <c r="Q3161" s="30"/>
      <c r="R3161" s="30"/>
      <c r="S3161" s="30"/>
      <c r="T3161" s="30"/>
      <c r="U3161" s="30"/>
      <c r="V3161" s="30"/>
      <c r="W3161" s="30"/>
      <c r="X3161" s="32"/>
    </row>
    <row r="3162" spans="1:24" x14ac:dyDescent="0.2">
      <c r="A3162" s="34"/>
      <c r="B3162" s="34"/>
      <c r="C3162" s="34"/>
      <c r="D3162" s="30"/>
      <c r="E3162" s="30"/>
      <c r="F3162" s="30"/>
      <c r="G3162" s="30"/>
      <c r="H3162" s="30"/>
      <c r="I3162" s="30"/>
      <c r="J3162" s="30"/>
      <c r="K3162" s="30"/>
      <c r="L3162" s="30"/>
      <c r="M3162" s="30"/>
      <c r="N3162" s="30"/>
      <c r="O3162" s="30"/>
      <c r="P3162" s="30"/>
      <c r="Q3162" s="30"/>
      <c r="R3162" s="30"/>
      <c r="S3162" s="30"/>
      <c r="T3162" s="30"/>
      <c r="U3162" s="30"/>
      <c r="V3162" s="30"/>
      <c r="W3162" s="30"/>
      <c r="X3162" s="32"/>
    </row>
    <row r="3163" spans="1:24" x14ac:dyDescent="0.2">
      <c r="A3163" s="34"/>
      <c r="B3163" s="34"/>
      <c r="C3163" s="34"/>
      <c r="D3163" s="30"/>
      <c r="E3163" s="30"/>
      <c r="F3163" s="30"/>
      <c r="G3163" s="30"/>
      <c r="H3163" s="30"/>
      <c r="I3163" s="30"/>
      <c r="J3163" s="30"/>
      <c r="K3163" s="30"/>
      <c r="L3163" s="30"/>
      <c r="M3163" s="30"/>
      <c r="N3163" s="30"/>
      <c r="O3163" s="30"/>
      <c r="P3163" s="30"/>
      <c r="Q3163" s="30"/>
      <c r="R3163" s="30"/>
      <c r="S3163" s="30"/>
      <c r="T3163" s="30"/>
      <c r="U3163" s="30"/>
      <c r="V3163" s="30"/>
      <c r="W3163" s="30"/>
      <c r="X3163" s="32"/>
    </row>
    <row r="3164" spans="1:24" x14ac:dyDescent="0.2">
      <c r="A3164" s="34"/>
      <c r="B3164" s="34"/>
      <c r="C3164" s="34"/>
      <c r="D3164" s="30"/>
      <c r="E3164" s="30"/>
      <c r="F3164" s="30"/>
      <c r="G3164" s="30"/>
      <c r="H3164" s="30"/>
      <c r="I3164" s="30"/>
      <c r="J3164" s="30"/>
      <c r="K3164" s="30"/>
      <c r="L3164" s="30"/>
      <c r="M3164" s="30"/>
      <c r="N3164" s="30"/>
      <c r="O3164" s="30"/>
      <c r="P3164" s="30"/>
      <c r="Q3164" s="30"/>
      <c r="R3164" s="30"/>
      <c r="S3164" s="30"/>
      <c r="T3164" s="30"/>
      <c r="U3164" s="30"/>
      <c r="V3164" s="30"/>
      <c r="W3164" s="30"/>
      <c r="X3164" s="32"/>
    </row>
    <row r="3165" spans="1:24" x14ac:dyDescent="0.2">
      <c r="A3165" s="34"/>
      <c r="B3165" s="34"/>
      <c r="C3165" s="34"/>
      <c r="D3165" s="30"/>
      <c r="E3165" s="30"/>
      <c r="F3165" s="30"/>
      <c r="G3165" s="30"/>
      <c r="H3165" s="30"/>
      <c r="I3165" s="30"/>
      <c r="J3165" s="30"/>
      <c r="K3165" s="30"/>
      <c r="L3165" s="30"/>
      <c r="M3165" s="30"/>
      <c r="N3165" s="30"/>
      <c r="O3165" s="30"/>
      <c r="P3165" s="30"/>
      <c r="Q3165" s="30"/>
      <c r="R3165" s="30"/>
      <c r="S3165" s="30"/>
      <c r="T3165" s="30"/>
      <c r="U3165" s="30"/>
      <c r="V3165" s="30"/>
      <c r="W3165" s="30"/>
      <c r="X3165" s="32"/>
    </row>
    <row r="3166" spans="1:24" x14ac:dyDescent="0.2">
      <c r="A3166" s="34"/>
      <c r="B3166" s="34"/>
      <c r="C3166" s="34"/>
      <c r="D3166" s="30"/>
      <c r="E3166" s="30"/>
      <c r="F3166" s="30"/>
      <c r="G3166" s="30"/>
      <c r="H3166" s="30"/>
      <c r="I3166" s="30"/>
      <c r="J3166" s="30"/>
      <c r="K3166" s="30"/>
      <c r="L3166" s="30"/>
      <c r="M3166" s="30"/>
      <c r="N3166" s="30"/>
      <c r="O3166" s="30"/>
      <c r="P3166" s="30"/>
      <c r="Q3166" s="30"/>
      <c r="R3166" s="30"/>
      <c r="S3166" s="30"/>
      <c r="T3166" s="30"/>
      <c r="U3166" s="30"/>
      <c r="V3166" s="30"/>
      <c r="W3166" s="30"/>
      <c r="X3166" s="32"/>
    </row>
    <row r="3167" spans="1:24" x14ac:dyDescent="0.2">
      <c r="A3167" s="34"/>
      <c r="B3167" s="34"/>
      <c r="C3167" s="34"/>
      <c r="D3167" s="30"/>
      <c r="E3167" s="30"/>
      <c r="F3167" s="30"/>
      <c r="G3167" s="30"/>
      <c r="H3167" s="30"/>
      <c r="I3167" s="30"/>
      <c r="J3167" s="30"/>
      <c r="K3167" s="30"/>
      <c r="L3167" s="30"/>
      <c r="M3167" s="30"/>
      <c r="N3167" s="30"/>
      <c r="O3167" s="30"/>
      <c r="P3167" s="30"/>
      <c r="Q3167" s="30"/>
      <c r="R3167" s="30"/>
      <c r="S3167" s="30"/>
      <c r="T3167" s="30"/>
      <c r="U3167" s="30"/>
      <c r="V3167" s="30"/>
      <c r="W3167" s="30"/>
      <c r="X3167" s="32"/>
    </row>
    <row r="3168" spans="1:24" x14ac:dyDescent="0.2">
      <c r="A3168" s="34"/>
      <c r="B3168" s="34"/>
      <c r="C3168" s="34"/>
      <c r="D3168" s="30"/>
      <c r="E3168" s="30"/>
      <c r="F3168" s="30"/>
      <c r="G3168" s="30"/>
      <c r="H3168" s="30"/>
      <c r="I3168" s="30"/>
      <c r="J3168" s="30"/>
      <c r="K3168" s="30"/>
      <c r="L3168" s="30"/>
      <c r="M3168" s="30"/>
      <c r="N3168" s="30"/>
      <c r="O3168" s="30"/>
      <c r="P3168" s="30"/>
      <c r="Q3168" s="30"/>
      <c r="R3168" s="30"/>
      <c r="S3168" s="30"/>
      <c r="T3168" s="30"/>
      <c r="U3168" s="30"/>
      <c r="V3168" s="30"/>
      <c r="W3168" s="30"/>
      <c r="X3168" s="32"/>
    </row>
    <row r="3169" spans="1:24" x14ac:dyDescent="0.2">
      <c r="A3169" s="34"/>
      <c r="B3169" s="34"/>
      <c r="C3169" s="34"/>
      <c r="D3169" s="30"/>
      <c r="E3169" s="30"/>
      <c r="F3169" s="30"/>
      <c r="G3169" s="30"/>
      <c r="H3169" s="30"/>
      <c r="I3169" s="30"/>
      <c r="J3169" s="30"/>
      <c r="K3169" s="30"/>
      <c r="L3169" s="30"/>
      <c r="M3169" s="30"/>
      <c r="N3169" s="30"/>
      <c r="O3169" s="30"/>
      <c r="P3169" s="30"/>
      <c r="Q3169" s="30"/>
      <c r="R3169" s="30"/>
      <c r="S3169" s="30"/>
      <c r="T3169" s="30"/>
      <c r="U3169" s="30"/>
      <c r="V3169" s="30"/>
      <c r="W3169" s="30"/>
      <c r="X3169" s="32"/>
    </row>
    <row r="3170" spans="1:24" x14ac:dyDescent="0.2">
      <c r="A3170" s="34"/>
      <c r="B3170" s="34"/>
      <c r="C3170" s="34"/>
      <c r="D3170" s="30"/>
      <c r="E3170" s="30"/>
      <c r="F3170" s="30"/>
      <c r="G3170" s="30"/>
      <c r="H3170" s="30"/>
      <c r="I3170" s="30"/>
      <c r="J3170" s="30"/>
      <c r="K3170" s="30"/>
      <c r="L3170" s="30"/>
      <c r="M3170" s="30"/>
      <c r="N3170" s="30"/>
      <c r="O3170" s="30"/>
      <c r="P3170" s="30"/>
      <c r="Q3170" s="30"/>
      <c r="R3170" s="30"/>
      <c r="S3170" s="30"/>
      <c r="T3170" s="30"/>
      <c r="U3170" s="30"/>
      <c r="V3170" s="30"/>
      <c r="W3170" s="30"/>
      <c r="X3170" s="32"/>
    </row>
    <row r="3171" spans="1:24" x14ac:dyDescent="0.2">
      <c r="A3171" s="34"/>
      <c r="B3171" s="34"/>
      <c r="C3171" s="34"/>
      <c r="D3171" s="30"/>
      <c r="E3171" s="30"/>
      <c r="F3171" s="30"/>
      <c r="G3171" s="30"/>
      <c r="H3171" s="30"/>
      <c r="I3171" s="30"/>
      <c r="J3171" s="30"/>
      <c r="K3171" s="30"/>
      <c r="L3171" s="30"/>
      <c r="M3171" s="30"/>
      <c r="N3171" s="30"/>
      <c r="O3171" s="30"/>
      <c r="P3171" s="30"/>
      <c r="Q3171" s="30"/>
      <c r="R3171" s="30"/>
      <c r="S3171" s="30"/>
      <c r="T3171" s="30"/>
      <c r="U3171" s="30"/>
      <c r="V3171" s="30"/>
      <c r="W3171" s="30"/>
      <c r="X3171" s="32"/>
    </row>
    <row r="3172" spans="1:24" x14ac:dyDescent="0.2">
      <c r="A3172" s="34"/>
      <c r="B3172" s="34"/>
      <c r="C3172" s="34"/>
      <c r="D3172" s="30"/>
      <c r="E3172" s="30"/>
      <c r="F3172" s="30"/>
      <c r="G3172" s="30"/>
      <c r="H3172" s="30"/>
      <c r="I3172" s="30"/>
      <c r="J3172" s="30"/>
      <c r="K3172" s="30"/>
      <c r="L3172" s="30"/>
      <c r="M3172" s="30"/>
      <c r="N3172" s="30"/>
      <c r="O3172" s="30"/>
      <c r="P3172" s="30"/>
      <c r="Q3172" s="30"/>
      <c r="R3172" s="30"/>
      <c r="S3172" s="30"/>
      <c r="T3172" s="30"/>
      <c r="U3172" s="30"/>
      <c r="V3172" s="30"/>
      <c r="W3172" s="30"/>
      <c r="X3172" s="32"/>
    </row>
    <row r="3173" spans="1:24" x14ac:dyDescent="0.2">
      <c r="A3173" s="34"/>
      <c r="B3173" s="34"/>
      <c r="C3173" s="34"/>
      <c r="D3173" s="30"/>
      <c r="E3173" s="30"/>
      <c r="F3173" s="30"/>
      <c r="G3173" s="30"/>
      <c r="H3173" s="30"/>
      <c r="I3173" s="30"/>
      <c r="J3173" s="30"/>
      <c r="K3173" s="30"/>
      <c r="L3173" s="30"/>
      <c r="M3173" s="30"/>
      <c r="N3173" s="30"/>
      <c r="O3173" s="30"/>
      <c r="P3173" s="30"/>
      <c r="Q3173" s="30"/>
      <c r="R3173" s="30"/>
      <c r="S3173" s="30"/>
      <c r="T3173" s="30"/>
      <c r="U3173" s="30"/>
      <c r="V3173" s="30"/>
      <c r="W3173" s="30"/>
      <c r="X3173" s="32"/>
    </row>
    <row r="3174" spans="1:24" x14ac:dyDescent="0.2">
      <c r="A3174" s="34"/>
      <c r="B3174" s="34"/>
      <c r="C3174" s="34"/>
      <c r="D3174" s="30"/>
      <c r="E3174" s="30"/>
      <c r="F3174" s="30"/>
      <c r="G3174" s="30"/>
      <c r="H3174" s="30"/>
      <c r="I3174" s="30"/>
      <c r="J3174" s="30"/>
      <c r="K3174" s="30"/>
      <c r="L3174" s="30"/>
      <c r="M3174" s="30"/>
      <c r="N3174" s="30"/>
      <c r="O3174" s="30"/>
      <c r="P3174" s="30"/>
      <c r="Q3174" s="30"/>
      <c r="R3174" s="30"/>
      <c r="S3174" s="30"/>
      <c r="T3174" s="30"/>
      <c r="U3174" s="30"/>
      <c r="V3174" s="30"/>
      <c r="W3174" s="30"/>
      <c r="X3174" s="32"/>
    </row>
    <row r="3175" spans="1:24" x14ac:dyDescent="0.2">
      <c r="A3175" s="34"/>
      <c r="B3175" s="34"/>
      <c r="C3175" s="34"/>
      <c r="D3175" s="30"/>
      <c r="E3175" s="30"/>
      <c r="F3175" s="30"/>
      <c r="G3175" s="30"/>
      <c r="H3175" s="30"/>
      <c r="I3175" s="30"/>
      <c r="J3175" s="30"/>
      <c r="K3175" s="30"/>
      <c r="L3175" s="30"/>
      <c r="M3175" s="30"/>
      <c r="N3175" s="30"/>
      <c r="O3175" s="30"/>
      <c r="P3175" s="30"/>
      <c r="Q3175" s="30"/>
      <c r="R3175" s="30"/>
      <c r="S3175" s="30"/>
      <c r="T3175" s="30"/>
      <c r="U3175" s="30"/>
      <c r="V3175" s="30"/>
      <c r="W3175" s="30"/>
      <c r="X3175" s="32"/>
    </row>
    <row r="3176" spans="1:24" x14ac:dyDescent="0.2">
      <c r="A3176" s="34"/>
      <c r="B3176" s="34"/>
      <c r="C3176" s="34"/>
      <c r="D3176" s="30"/>
      <c r="E3176" s="30"/>
      <c r="F3176" s="30"/>
      <c r="G3176" s="30"/>
      <c r="H3176" s="30"/>
      <c r="I3176" s="30"/>
      <c r="J3176" s="30"/>
      <c r="K3176" s="30"/>
      <c r="L3176" s="30"/>
      <c r="M3176" s="30"/>
      <c r="N3176" s="30"/>
      <c r="O3176" s="30"/>
      <c r="P3176" s="30"/>
      <c r="Q3176" s="30"/>
      <c r="R3176" s="30"/>
      <c r="S3176" s="30"/>
      <c r="T3176" s="30"/>
      <c r="U3176" s="30"/>
      <c r="V3176" s="30"/>
      <c r="W3176" s="30"/>
      <c r="X3176" s="32"/>
    </row>
    <row r="3177" spans="1:24" x14ac:dyDescent="0.2">
      <c r="A3177" s="34"/>
      <c r="B3177" s="34"/>
      <c r="C3177" s="34"/>
      <c r="D3177" s="30"/>
      <c r="E3177" s="30"/>
      <c r="F3177" s="30"/>
      <c r="G3177" s="30"/>
      <c r="H3177" s="30"/>
      <c r="I3177" s="30"/>
      <c r="J3177" s="30"/>
      <c r="K3177" s="30"/>
      <c r="L3177" s="30"/>
      <c r="M3177" s="30"/>
      <c r="N3177" s="30"/>
      <c r="O3177" s="30"/>
      <c r="P3177" s="30"/>
      <c r="Q3177" s="30"/>
      <c r="R3177" s="30"/>
      <c r="S3177" s="30"/>
      <c r="T3177" s="30"/>
      <c r="U3177" s="30"/>
      <c r="V3177" s="30"/>
      <c r="W3177" s="30"/>
      <c r="X3177" s="32"/>
    </row>
    <row r="3178" spans="1:24" x14ac:dyDescent="0.2">
      <c r="A3178" s="34"/>
      <c r="B3178" s="34"/>
      <c r="C3178" s="34"/>
      <c r="D3178" s="30"/>
      <c r="E3178" s="30"/>
      <c r="F3178" s="30"/>
      <c r="G3178" s="30"/>
      <c r="H3178" s="30"/>
      <c r="I3178" s="30"/>
      <c r="J3178" s="30"/>
      <c r="K3178" s="30"/>
      <c r="L3178" s="30"/>
      <c r="M3178" s="30"/>
      <c r="N3178" s="30"/>
      <c r="O3178" s="30"/>
      <c r="P3178" s="30"/>
      <c r="Q3178" s="30"/>
      <c r="R3178" s="30"/>
      <c r="S3178" s="30"/>
      <c r="T3178" s="30"/>
      <c r="U3178" s="30"/>
      <c r="V3178" s="30"/>
      <c r="W3178" s="30"/>
      <c r="X3178" s="32"/>
    </row>
    <row r="3179" spans="1:24" x14ac:dyDescent="0.2">
      <c r="A3179" s="34"/>
      <c r="B3179" s="34"/>
      <c r="C3179" s="34"/>
      <c r="D3179" s="30"/>
      <c r="E3179" s="30"/>
      <c r="F3179" s="30"/>
      <c r="G3179" s="30"/>
      <c r="H3179" s="30"/>
      <c r="I3179" s="30"/>
      <c r="J3179" s="30"/>
      <c r="K3179" s="30"/>
      <c r="L3179" s="30"/>
      <c r="M3179" s="30"/>
      <c r="N3179" s="30"/>
      <c r="O3179" s="30"/>
      <c r="P3179" s="30"/>
      <c r="Q3179" s="30"/>
      <c r="R3179" s="30"/>
      <c r="S3179" s="30"/>
      <c r="T3179" s="30"/>
      <c r="U3179" s="30"/>
      <c r="V3179" s="30"/>
      <c r="W3179" s="30"/>
      <c r="X3179" s="32"/>
    </row>
    <row r="3180" spans="1:24" x14ac:dyDescent="0.2">
      <c r="A3180" s="34"/>
      <c r="B3180" s="34"/>
      <c r="C3180" s="34"/>
      <c r="D3180" s="30"/>
      <c r="E3180" s="30"/>
      <c r="F3180" s="30"/>
      <c r="G3180" s="30"/>
      <c r="H3180" s="30"/>
      <c r="I3180" s="30"/>
      <c r="J3180" s="30"/>
      <c r="K3180" s="30"/>
      <c r="L3180" s="30"/>
      <c r="M3180" s="30"/>
      <c r="N3180" s="30"/>
      <c r="O3180" s="30"/>
      <c r="P3180" s="30"/>
      <c r="Q3180" s="30"/>
      <c r="R3180" s="30"/>
      <c r="S3180" s="30"/>
      <c r="T3180" s="30"/>
      <c r="U3180" s="30"/>
      <c r="V3180" s="30"/>
      <c r="W3180" s="30"/>
      <c r="X3180" s="32"/>
    </row>
    <row r="3181" spans="1:24" x14ac:dyDescent="0.2">
      <c r="A3181" s="34"/>
      <c r="B3181" s="34"/>
      <c r="C3181" s="34"/>
      <c r="D3181" s="30"/>
      <c r="E3181" s="30"/>
      <c r="F3181" s="30"/>
      <c r="G3181" s="30"/>
      <c r="H3181" s="30"/>
      <c r="I3181" s="30"/>
      <c r="J3181" s="30"/>
      <c r="K3181" s="30"/>
      <c r="L3181" s="30"/>
      <c r="M3181" s="30"/>
      <c r="N3181" s="30"/>
      <c r="O3181" s="30"/>
      <c r="P3181" s="30"/>
      <c r="Q3181" s="30"/>
      <c r="R3181" s="30"/>
      <c r="S3181" s="30"/>
      <c r="T3181" s="30"/>
      <c r="U3181" s="30"/>
      <c r="V3181" s="30"/>
      <c r="W3181" s="30"/>
      <c r="X3181" s="32"/>
    </row>
    <row r="3182" spans="1:24" x14ac:dyDescent="0.2">
      <c r="A3182" s="34"/>
      <c r="B3182" s="34"/>
      <c r="C3182" s="34"/>
      <c r="D3182" s="30"/>
      <c r="E3182" s="30"/>
      <c r="F3182" s="30"/>
      <c r="G3182" s="30"/>
      <c r="H3182" s="30"/>
      <c r="I3182" s="30"/>
      <c r="J3182" s="30"/>
      <c r="K3182" s="30"/>
      <c r="L3182" s="30"/>
      <c r="M3182" s="30"/>
      <c r="N3182" s="30"/>
      <c r="O3182" s="30"/>
      <c r="P3182" s="30"/>
      <c r="Q3182" s="30"/>
      <c r="R3182" s="30"/>
      <c r="S3182" s="30"/>
      <c r="T3182" s="30"/>
      <c r="U3182" s="30"/>
      <c r="V3182" s="30"/>
      <c r="W3182" s="30"/>
      <c r="X3182" s="32"/>
    </row>
    <row r="3183" spans="1:24" x14ac:dyDescent="0.2">
      <c r="A3183" s="34"/>
      <c r="B3183" s="34"/>
      <c r="C3183" s="34"/>
      <c r="D3183" s="30"/>
      <c r="E3183" s="30"/>
      <c r="F3183" s="30"/>
      <c r="G3183" s="30"/>
      <c r="H3183" s="30"/>
      <c r="I3183" s="30"/>
      <c r="J3183" s="30"/>
      <c r="K3183" s="30"/>
      <c r="L3183" s="30"/>
      <c r="M3183" s="30"/>
      <c r="N3183" s="30"/>
      <c r="O3183" s="30"/>
      <c r="P3183" s="30"/>
      <c r="Q3183" s="30"/>
      <c r="R3183" s="30"/>
      <c r="S3183" s="30"/>
      <c r="T3183" s="30"/>
      <c r="U3183" s="30"/>
      <c r="V3183" s="30"/>
      <c r="W3183" s="30"/>
      <c r="X3183" s="32"/>
    </row>
    <row r="3184" spans="1:24" x14ac:dyDescent="0.2">
      <c r="A3184" s="34"/>
      <c r="B3184" s="34"/>
      <c r="C3184" s="34"/>
      <c r="D3184" s="30"/>
      <c r="E3184" s="30"/>
      <c r="F3184" s="30"/>
      <c r="G3184" s="30"/>
      <c r="H3184" s="30"/>
      <c r="I3184" s="30"/>
      <c r="J3184" s="30"/>
      <c r="K3184" s="30"/>
      <c r="L3184" s="30"/>
      <c r="M3184" s="30"/>
      <c r="N3184" s="30"/>
      <c r="O3184" s="30"/>
      <c r="P3184" s="30"/>
      <c r="Q3184" s="30"/>
      <c r="R3184" s="30"/>
      <c r="S3184" s="30"/>
      <c r="T3184" s="30"/>
      <c r="U3184" s="30"/>
      <c r="V3184" s="30"/>
      <c r="W3184" s="30"/>
      <c r="X3184" s="32"/>
    </row>
    <row r="3185" spans="1:24" x14ac:dyDescent="0.2">
      <c r="A3185" s="34"/>
      <c r="B3185" s="34"/>
      <c r="C3185" s="34"/>
      <c r="D3185" s="30"/>
      <c r="E3185" s="30"/>
      <c r="F3185" s="30"/>
      <c r="G3185" s="30"/>
      <c r="H3185" s="30"/>
      <c r="I3185" s="30"/>
      <c r="J3185" s="30"/>
      <c r="K3185" s="30"/>
      <c r="L3185" s="30"/>
      <c r="M3185" s="30"/>
      <c r="N3185" s="30"/>
      <c r="O3185" s="30"/>
      <c r="P3185" s="30"/>
      <c r="Q3185" s="30"/>
      <c r="R3185" s="30"/>
      <c r="S3185" s="30"/>
      <c r="T3185" s="30"/>
      <c r="U3185" s="30"/>
      <c r="V3185" s="30"/>
      <c r="W3185" s="30"/>
      <c r="X3185" s="32"/>
    </row>
    <row r="3186" spans="1:24" x14ac:dyDescent="0.2">
      <c r="A3186" s="34"/>
      <c r="B3186" s="34"/>
      <c r="C3186" s="34"/>
      <c r="D3186" s="30"/>
      <c r="E3186" s="30"/>
      <c r="F3186" s="30"/>
      <c r="G3186" s="30"/>
      <c r="H3186" s="30"/>
      <c r="I3186" s="30"/>
      <c r="J3186" s="30"/>
      <c r="K3186" s="30"/>
      <c r="L3186" s="30"/>
      <c r="M3186" s="30"/>
      <c r="N3186" s="30"/>
      <c r="O3186" s="30"/>
      <c r="P3186" s="30"/>
      <c r="Q3186" s="30"/>
      <c r="R3186" s="30"/>
      <c r="S3186" s="30"/>
      <c r="T3186" s="30"/>
      <c r="U3186" s="30"/>
      <c r="V3186" s="30"/>
      <c r="W3186" s="30"/>
      <c r="X3186" s="32"/>
    </row>
    <row r="3187" spans="1:24" x14ac:dyDescent="0.2">
      <c r="A3187" s="34"/>
      <c r="B3187" s="34"/>
      <c r="C3187" s="34"/>
      <c r="D3187" s="30"/>
      <c r="E3187" s="30"/>
      <c r="F3187" s="30"/>
      <c r="G3187" s="30"/>
      <c r="H3187" s="30"/>
      <c r="I3187" s="30"/>
      <c r="J3187" s="30"/>
      <c r="K3187" s="30"/>
      <c r="L3187" s="30"/>
      <c r="M3187" s="30"/>
      <c r="N3187" s="30"/>
      <c r="O3187" s="30"/>
      <c r="P3187" s="30"/>
      <c r="Q3187" s="30"/>
      <c r="R3187" s="30"/>
      <c r="S3187" s="30"/>
      <c r="T3187" s="30"/>
      <c r="U3187" s="30"/>
      <c r="V3187" s="30"/>
      <c r="W3187" s="30"/>
      <c r="X3187" s="32"/>
    </row>
    <row r="3188" spans="1:24" x14ac:dyDescent="0.2">
      <c r="A3188" s="34"/>
      <c r="B3188" s="34"/>
      <c r="C3188" s="34"/>
      <c r="D3188" s="30"/>
      <c r="E3188" s="30"/>
      <c r="F3188" s="30"/>
      <c r="G3188" s="30"/>
      <c r="H3188" s="30"/>
      <c r="I3188" s="30"/>
      <c r="J3188" s="30"/>
      <c r="K3188" s="30"/>
      <c r="L3188" s="30"/>
      <c r="M3188" s="30"/>
      <c r="N3188" s="30"/>
      <c r="O3188" s="30"/>
      <c r="P3188" s="30"/>
      <c r="Q3188" s="30"/>
      <c r="R3188" s="30"/>
      <c r="S3188" s="30"/>
      <c r="T3188" s="30"/>
      <c r="U3188" s="30"/>
      <c r="V3188" s="30"/>
      <c r="W3188" s="30"/>
      <c r="X3188" s="32"/>
    </row>
    <row r="3189" spans="1:24" x14ac:dyDescent="0.2">
      <c r="A3189" s="34"/>
      <c r="B3189" s="34"/>
      <c r="C3189" s="34"/>
      <c r="D3189" s="30"/>
      <c r="E3189" s="30"/>
      <c r="F3189" s="30"/>
      <c r="G3189" s="30"/>
      <c r="H3189" s="30"/>
      <c r="I3189" s="30"/>
      <c r="J3189" s="30"/>
      <c r="K3189" s="30"/>
      <c r="L3189" s="30"/>
      <c r="M3189" s="30"/>
      <c r="N3189" s="30"/>
      <c r="O3189" s="30"/>
      <c r="P3189" s="30"/>
      <c r="Q3189" s="30"/>
      <c r="R3189" s="30"/>
      <c r="S3189" s="30"/>
      <c r="T3189" s="30"/>
      <c r="U3189" s="30"/>
      <c r="V3189" s="30"/>
      <c r="W3189" s="30"/>
      <c r="X3189" s="32"/>
    </row>
    <row r="3190" spans="1:24" x14ac:dyDescent="0.2">
      <c r="A3190" s="34"/>
      <c r="B3190" s="34"/>
      <c r="C3190" s="34"/>
      <c r="D3190" s="30"/>
      <c r="E3190" s="30"/>
      <c r="F3190" s="30"/>
      <c r="G3190" s="30"/>
      <c r="H3190" s="30"/>
      <c r="I3190" s="30"/>
      <c r="J3190" s="30"/>
      <c r="K3190" s="30"/>
      <c r="L3190" s="30"/>
      <c r="M3190" s="30"/>
      <c r="N3190" s="30"/>
      <c r="O3190" s="30"/>
      <c r="P3190" s="30"/>
      <c r="Q3190" s="30"/>
      <c r="R3190" s="30"/>
      <c r="S3190" s="30"/>
      <c r="T3190" s="30"/>
      <c r="U3190" s="30"/>
      <c r="V3190" s="30"/>
      <c r="W3190" s="30"/>
      <c r="X3190" s="32"/>
    </row>
    <row r="3191" spans="1:24" x14ac:dyDescent="0.2">
      <c r="A3191" s="34"/>
      <c r="B3191" s="34"/>
      <c r="C3191" s="34"/>
      <c r="D3191" s="30"/>
      <c r="E3191" s="30"/>
      <c r="F3191" s="30"/>
      <c r="G3191" s="30"/>
      <c r="H3191" s="30"/>
      <c r="I3191" s="30"/>
      <c r="J3191" s="30"/>
      <c r="K3191" s="30"/>
      <c r="L3191" s="30"/>
      <c r="M3191" s="30"/>
      <c r="N3191" s="30"/>
      <c r="O3191" s="30"/>
      <c r="P3191" s="30"/>
      <c r="Q3191" s="30"/>
      <c r="R3191" s="30"/>
      <c r="S3191" s="30"/>
      <c r="T3191" s="30"/>
      <c r="U3191" s="30"/>
      <c r="V3191" s="30"/>
      <c r="W3191" s="30"/>
      <c r="X3191" s="32"/>
    </row>
    <row r="3192" spans="1:24" x14ac:dyDescent="0.2">
      <c r="A3192" s="34"/>
      <c r="B3192" s="34"/>
      <c r="C3192" s="34"/>
      <c r="D3192" s="30"/>
      <c r="E3192" s="30"/>
      <c r="F3192" s="30"/>
      <c r="G3192" s="30"/>
      <c r="H3192" s="30"/>
      <c r="I3192" s="30"/>
      <c r="J3192" s="30"/>
      <c r="K3192" s="30"/>
      <c r="L3192" s="30"/>
      <c r="M3192" s="30"/>
      <c r="N3192" s="30"/>
      <c r="O3192" s="30"/>
      <c r="P3192" s="30"/>
      <c r="Q3192" s="30"/>
      <c r="R3192" s="30"/>
      <c r="S3192" s="30"/>
      <c r="T3192" s="30"/>
      <c r="U3192" s="30"/>
      <c r="V3192" s="30"/>
      <c r="W3192" s="30"/>
      <c r="X3192" s="32"/>
    </row>
    <row r="3193" spans="1:24" x14ac:dyDescent="0.2">
      <c r="A3193" s="34"/>
      <c r="B3193" s="34"/>
      <c r="C3193" s="34"/>
      <c r="D3193" s="30"/>
      <c r="E3193" s="30"/>
      <c r="F3193" s="30"/>
      <c r="G3193" s="30"/>
      <c r="H3193" s="30"/>
      <c r="I3193" s="30"/>
      <c r="J3193" s="30"/>
      <c r="K3193" s="30"/>
      <c r="L3193" s="30"/>
      <c r="M3193" s="30"/>
      <c r="N3193" s="30"/>
      <c r="O3193" s="30"/>
      <c r="P3193" s="30"/>
      <c r="Q3193" s="30"/>
      <c r="R3193" s="30"/>
      <c r="S3193" s="30"/>
      <c r="T3193" s="30"/>
      <c r="U3193" s="30"/>
      <c r="V3193" s="30"/>
      <c r="W3193" s="30"/>
      <c r="X3193" s="32"/>
    </row>
    <row r="3194" spans="1:24" x14ac:dyDescent="0.2">
      <c r="A3194" s="34"/>
      <c r="B3194" s="34"/>
      <c r="C3194" s="34"/>
      <c r="D3194" s="30"/>
      <c r="E3194" s="30"/>
      <c r="F3194" s="30"/>
      <c r="G3194" s="30"/>
      <c r="H3194" s="30"/>
      <c r="I3194" s="30"/>
      <c r="J3194" s="30"/>
      <c r="K3194" s="30"/>
      <c r="L3194" s="30"/>
      <c r="M3194" s="30"/>
      <c r="N3194" s="30"/>
      <c r="O3194" s="30"/>
      <c r="P3194" s="30"/>
      <c r="Q3194" s="30"/>
      <c r="R3194" s="30"/>
      <c r="S3194" s="30"/>
      <c r="T3194" s="30"/>
      <c r="U3194" s="30"/>
      <c r="V3194" s="30"/>
      <c r="W3194" s="30"/>
      <c r="X3194" s="32"/>
    </row>
    <row r="3195" spans="1:24" x14ac:dyDescent="0.2">
      <c r="A3195" s="34"/>
      <c r="B3195" s="34"/>
      <c r="C3195" s="34"/>
      <c r="D3195" s="30"/>
      <c r="E3195" s="30"/>
      <c r="F3195" s="30"/>
      <c r="G3195" s="30"/>
      <c r="H3195" s="30"/>
      <c r="I3195" s="30"/>
      <c r="J3195" s="30"/>
      <c r="K3195" s="30"/>
      <c r="L3195" s="30"/>
      <c r="M3195" s="30"/>
      <c r="N3195" s="30"/>
      <c r="O3195" s="30"/>
      <c r="P3195" s="30"/>
      <c r="Q3195" s="30"/>
      <c r="R3195" s="30"/>
      <c r="S3195" s="30"/>
      <c r="T3195" s="30"/>
      <c r="U3195" s="30"/>
      <c r="V3195" s="30"/>
      <c r="W3195" s="30"/>
      <c r="X3195" s="32"/>
    </row>
    <row r="3196" spans="1:24" x14ac:dyDescent="0.2">
      <c r="A3196" s="34"/>
      <c r="B3196" s="34"/>
      <c r="C3196" s="34"/>
      <c r="D3196" s="30"/>
      <c r="E3196" s="30"/>
      <c r="F3196" s="30"/>
      <c r="G3196" s="30"/>
      <c r="H3196" s="30"/>
      <c r="I3196" s="30"/>
      <c r="J3196" s="30"/>
      <c r="K3196" s="30"/>
      <c r="L3196" s="30"/>
      <c r="M3196" s="30"/>
      <c r="N3196" s="30"/>
      <c r="O3196" s="30"/>
      <c r="P3196" s="30"/>
      <c r="Q3196" s="30"/>
      <c r="R3196" s="30"/>
      <c r="S3196" s="30"/>
      <c r="T3196" s="30"/>
      <c r="U3196" s="30"/>
      <c r="V3196" s="30"/>
      <c r="W3196" s="30"/>
      <c r="X3196" s="32"/>
    </row>
    <row r="3197" spans="1:24" x14ac:dyDescent="0.2">
      <c r="A3197" s="34"/>
      <c r="B3197" s="34"/>
      <c r="C3197" s="34"/>
      <c r="D3197" s="30"/>
      <c r="E3197" s="30"/>
      <c r="F3197" s="30"/>
      <c r="G3197" s="30"/>
      <c r="H3197" s="30"/>
      <c r="I3197" s="30"/>
      <c r="J3197" s="30"/>
      <c r="K3197" s="30"/>
      <c r="L3197" s="30"/>
      <c r="M3197" s="30"/>
      <c r="N3197" s="30"/>
      <c r="O3197" s="30"/>
      <c r="P3197" s="30"/>
      <c r="Q3197" s="30"/>
      <c r="R3197" s="30"/>
      <c r="S3197" s="30"/>
      <c r="T3197" s="30"/>
      <c r="U3197" s="30"/>
      <c r="V3197" s="30"/>
      <c r="W3197" s="30"/>
      <c r="X3197" s="32"/>
    </row>
    <row r="3198" spans="1:24" x14ac:dyDescent="0.2">
      <c r="A3198" s="34"/>
      <c r="B3198" s="34"/>
      <c r="C3198" s="34"/>
      <c r="D3198" s="30"/>
      <c r="E3198" s="30"/>
      <c r="F3198" s="30"/>
      <c r="G3198" s="30"/>
      <c r="H3198" s="30"/>
      <c r="I3198" s="30"/>
      <c r="J3198" s="30"/>
      <c r="K3198" s="30"/>
      <c r="L3198" s="30"/>
      <c r="M3198" s="30"/>
      <c r="N3198" s="30"/>
      <c r="O3198" s="30"/>
      <c r="P3198" s="30"/>
      <c r="Q3198" s="30"/>
      <c r="R3198" s="30"/>
      <c r="S3198" s="30"/>
      <c r="T3198" s="30"/>
      <c r="U3198" s="30"/>
      <c r="V3198" s="30"/>
      <c r="W3198" s="30"/>
      <c r="X3198" s="32"/>
    </row>
    <row r="3199" spans="1:24" x14ac:dyDescent="0.2">
      <c r="A3199" s="34"/>
      <c r="B3199" s="34"/>
      <c r="C3199" s="34"/>
      <c r="D3199" s="30"/>
      <c r="E3199" s="30"/>
      <c r="F3199" s="30"/>
      <c r="G3199" s="30"/>
      <c r="H3199" s="30"/>
      <c r="I3199" s="30"/>
      <c r="J3199" s="30"/>
      <c r="K3199" s="30"/>
      <c r="L3199" s="30"/>
      <c r="M3199" s="30"/>
      <c r="N3199" s="30"/>
      <c r="O3199" s="30"/>
      <c r="P3199" s="30"/>
      <c r="Q3199" s="30"/>
      <c r="R3199" s="30"/>
      <c r="S3199" s="30"/>
      <c r="T3199" s="30"/>
      <c r="U3199" s="30"/>
      <c r="V3199" s="30"/>
      <c r="W3199" s="30"/>
      <c r="X3199" s="32"/>
    </row>
    <row r="3200" spans="1:24" x14ac:dyDescent="0.2">
      <c r="A3200" s="34"/>
      <c r="B3200" s="34"/>
      <c r="C3200" s="34"/>
      <c r="D3200" s="30"/>
      <c r="E3200" s="30"/>
      <c r="F3200" s="30"/>
      <c r="G3200" s="30"/>
      <c r="H3200" s="30"/>
      <c r="I3200" s="30"/>
      <c r="J3200" s="30"/>
      <c r="K3200" s="30"/>
      <c r="L3200" s="30"/>
      <c r="M3200" s="30"/>
      <c r="N3200" s="30"/>
      <c r="O3200" s="30"/>
      <c r="P3200" s="30"/>
      <c r="Q3200" s="30"/>
      <c r="R3200" s="30"/>
      <c r="S3200" s="30"/>
      <c r="T3200" s="30"/>
      <c r="U3200" s="30"/>
      <c r="V3200" s="30"/>
      <c r="W3200" s="30"/>
      <c r="X3200" s="32"/>
    </row>
    <row r="3201" spans="1:24" x14ac:dyDescent="0.2">
      <c r="A3201" s="34"/>
      <c r="B3201" s="34"/>
      <c r="C3201" s="34"/>
      <c r="D3201" s="30"/>
      <c r="E3201" s="30"/>
      <c r="F3201" s="30"/>
      <c r="G3201" s="30"/>
      <c r="H3201" s="30"/>
      <c r="I3201" s="30"/>
      <c r="J3201" s="30"/>
      <c r="K3201" s="30"/>
      <c r="L3201" s="30"/>
      <c r="M3201" s="30"/>
      <c r="N3201" s="30"/>
      <c r="O3201" s="30"/>
      <c r="P3201" s="30"/>
      <c r="Q3201" s="30"/>
      <c r="R3201" s="30"/>
      <c r="S3201" s="30"/>
      <c r="T3201" s="30"/>
      <c r="U3201" s="30"/>
      <c r="V3201" s="30"/>
      <c r="W3201" s="30"/>
      <c r="X3201" s="32"/>
    </row>
    <row r="3202" spans="1:24" x14ac:dyDescent="0.2">
      <c r="A3202" s="34"/>
      <c r="B3202" s="34"/>
      <c r="C3202" s="34"/>
      <c r="D3202" s="30"/>
      <c r="E3202" s="30"/>
      <c r="F3202" s="30"/>
      <c r="G3202" s="30"/>
      <c r="H3202" s="30"/>
      <c r="I3202" s="30"/>
      <c r="J3202" s="30"/>
      <c r="K3202" s="30"/>
      <c r="L3202" s="30"/>
      <c r="M3202" s="30"/>
      <c r="N3202" s="30"/>
      <c r="O3202" s="30"/>
      <c r="P3202" s="30"/>
      <c r="Q3202" s="30"/>
      <c r="R3202" s="30"/>
      <c r="S3202" s="30"/>
      <c r="T3202" s="30"/>
      <c r="U3202" s="30"/>
      <c r="V3202" s="30"/>
      <c r="W3202" s="30"/>
      <c r="X3202" s="32"/>
    </row>
    <row r="3203" spans="1:24" x14ac:dyDescent="0.2">
      <c r="A3203" s="34"/>
      <c r="B3203" s="34"/>
      <c r="C3203" s="34"/>
      <c r="D3203" s="30"/>
      <c r="E3203" s="30"/>
      <c r="F3203" s="30"/>
      <c r="G3203" s="30"/>
      <c r="H3203" s="30"/>
      <c r="I3203" s="30"/>
      <c r="J3203" s="30"/>
      <c r="K3203" s="30"/>
      <c r="L3203" s="30"/>
      <c r="M3203" s="30"/>
      <c r="N3203" s="30"/>
      <c r="O3203" s="30"/>
      <c r="P3203" s="30"/>
      <c r="Q3203" s="30"/>
      <c r="R3203" s="30"/>
      <c r="S3203" s="30"/>
      <c r="T3203" s="30"/>
      <c r="U3203" s="30"/>
      <c r="V3203" s="30"/>
      <c r="W3203" s="30"/>
      <c r="X3203" s="32"/>
    </row>
    <row r="3204" spans="1:24" x14ac:dyDescent="0.2">
      <c r="A3204" s="34"/>
      <c r="B3204" s="34"/>
      <c r="C3204" s="34"/>
      <c r="D3204" s="30"/>
      <c r="E3204" s="30"/>
      <c r="F3204" s="30"/>
      <c r="G3204" s="30"/>
      <c r="H3204" s="30"/>
      <c r="I3204" s="30"/>
      <c r="J3204" s="30"/>
      <c r="K3204" s="30"/>
      <c r="L3204" s="30"/>
      <c r="M3204" s="30"/>
      <c r="N3204" s="30"/>
      <c r="O3204" s="30"/>
      <c r="P3204" s="30"/>
      <c r="Q3204" s="30"/>
      <c r="R3204" s="30"/>
      <c r="S3204" s="30"/>
      <c r="T3204" s="30"/>
      <c r="U3204" s="30"/>
      <c r="V3204" s="30"/>
      <c r="W3204" s="30"/>
      <c r="X3204" s="32"/>
    </row>
    <row r="3205" spans="1:24" x14ac:dyDescent="0.2">
      <c r="A3205" s="34"/>
      <c r="B3205" s="34"/>
      <c r="C3205" s="34"/>
      <c r="D3205" s="30"/>
      <c r="E3205" s="30"/>
      <c r="F3205" s="30"/>
      <c r="G3205" s="30"/>
      <c r="H3205" s="30"/>
      <c r="I3205" s="30"/>
      <c r="J3205" s="30"/>
      <c r="K3205" s="30"/>
      <c r="L3205" s="30"/>
      <c r="M3205" s="30"/>
      <c r="N3205" s="30"/>
      <c r="O3205" s="30"/>
      <c r="P3205" s="30"/>
      <c r="Q3205" s="30"/>
      <c r="R3205" s="30"/>
      <c r="S3205" s="30"/>
      <c r="T3205" s="30"/>
      <c r="U3205" s="30"/>
      <c r="V3205" s="30"/>
      <c r="W3205" s="30"/>
      <c r="X3205" s="32"/>
    </row>
    <row r="3206" spans="1:24" x14ac:dyDescent="0.2">
      <c r="A3206" s="34"/>
      <c r="B3206" s="34"/>
      <c r="C3206" s="34"/>
      <c r="D3206" s="30"/>
      <c r="E3206" s="30"/>
      <c r="F3206" s="30"/>
      <c r="G3206" s="30"/>
      <c r="H3206" s="30"/>
      <c r="I3206" s="30"/>
      <c r="J3206" s="30"/>
      <c r="K3206" s="30"/>
      <c r="L3206" s="30"/>
      <c r="M3206" s="30"/>
      <c r="N3206" s="30"/>
      <c r="O3206" s="30"/>
      <c r="P3206" s="30"/>
      <c r="Q3206" s="30"/>
      <c r="R3206" s="30"/>
      <c r="S3206" s="30"/>
      <c r="T3206" s="30"/>
      <c r="U3206" s="30"/>
      <c r="V3206" s="30"/>
      <c r="W3206" s="30"/>
      <c r="X3206" s="32"/>
    </row>
    <row r="3207" spans="1:24" x14ac:dyDescent="0.2">
      <c r="A3207" s="34"/>
      <c r="B3207" s="34"/>
      <c r="C3207" s="34"/>
      <c r="D3207" s="30"/>
      <c r="E3207" s="30"/>
      <c r="F3207" s="30"/>
      <c r="G3207" s="30"/>
      <c r="H3207" s="30"/>
      <c r="I3207" s="30"/>
      <c r="J3207" s="30"/>
      <c r="K3207" s="30"/>
      <c r="L3207" s="30"/>
      <c r="M3207" s="30"/>
      <c r="N3207" s="30"/>
      <c r="O3207" s="30"/>
      <c r="P3207" s="30"/>
      <c r="Q3207" s="30"/>
      <c r="R3207" s="30"/>
      <c r="S3207" s="30"/>
      <c r="T3207" s="30"/>
      <c r="U3207" s="30"/>
      <c r="V3207" s="30"/>
      <c r="W3207" s="30"/>
      <c r="X3207" s="32"/>
    </row>
    <row r="3208" spans="1:24" x14ac:dyDescent="0.2">
      <c r="A3208" s="34"/>
      <c r="B3208" s="34"/>
      <c r="C3208" s="34"/>
      <c r="D3208" s="30"/>
      <c r="E3208" s="30"/>
      <c r="F3208" s="30"/>
      <c r="G3208" s="30"/>
      <c r="H3208" s="30"/>
      <c r="I3208" s="30"/>
      <c r="J3208" s="30"/>
      <c r="K3208" s="30"/>
      <c r="L3208" s="30"/>
      <c r="M3208" s="30"/>
      <c r="N3208" s="30"/>
      <c r="O3208" s="30"/>
      <c r="P3208" s="30"/>
      <c r="Q3208" s="30"/>
      <c r="R3208" s="30"/>
      <c r="S3208" s="30"/>
      <c r="T3208" s="30"/>
      <c r="U3208" s="30"/>
      <c r="V3208" s="30"/>
      <c r="W3208" s="30"/>
      <c r="X3208" s="32"/>
    </row>
    <row r="3209" spans="1:24" x14ac:dyDescent="0.2">
      <c r="A3209" s="34"/>
      <c r="B3209" s="34"/>
      <c r="C3209" s="34"/>
      <c r="D3209" s="30"/>
      <c r="E3209" s="30"/>
      <c r="F3209" s="30"/>
      <c r="G3209" s="30"/>
      <c r="H3209" s="30"/>
      <c r="I3209" s="30"/>
      <c r="J3209" s="30"/>
      <c r="K3209" s="30"/>
      <c r="L3209" s="30"/>
      <c r="M3209" s="30"/>
      <c r="N3209" s="30"/>
      <c r="O3209" s="30"/>
      <c r="P3209" s="30"/>
      <c r="Q3209" s="30"/>
      <c r="R3209" s="30"/>
      <c r="S3209" s="30"/>
      <c r="T3209" s="30"/>
      <c r="U3209" s="30"/>
      <c r="V3209" s="30"/>
      <c r="W3209" s="30"/>
      <c r="X3209" s="32"/>
    </row>
    <row r="3210" spans="1:24" x14ac:dyDescent="0.2">
      <c r="A3210" s="34"/>
      <c r="B3210" s="34"/>
      <c r="C3210" s="34"/>
      <c r="D3210" s="30"/>
      <c r="E3210" s="30"/>
      <c r="F3210" s="30"/>
      <c r="G3210" s="30"/>
      <c r="H3210" s="30"/>
      <c r="I3210" s="30"/>
      <c r="J3210" s="30"/>
      <c r="K3210" s="30"/>
      <c r="L3210" s="30"/>
      <c r="M3210" s="30"/>
      <c r="N3210" s="30"/>
      <c r="O3210" s="30"/>
      <c r="P3210" s="30"/>
      <c r="Q3210" s="30"/>
      <c r="R3210" s="30"/>
      <c r="S3210" s="30"/>
      <c r="T3210" s="30"/>
      <c r="U3210" s="30"/>
      <c r="V3210" s="30"/>
      <c r="W3210" s="30"/>
      <c r="X3210" s="32"/>
    </row>
    <row r="3211" spans="1:24" x14ac:dyDescent="0.2">
      <c r="A3211" s="34"/>
      <c r="B3211" s="34"/>
      <c r="C3211" s="34"/>
      <c r="D3211" s="30"/>
      <c r="E3211" s="30"/>
      <c r="F3211" s="30"/>
      <c r="G3211" s="30"/>
      <c r="H3211" s="30"/>
      <c r="I3211" s="30"/>
      <c r="J3211" s="30"/>
      <c r="K3211" s="30"/>
      <c r="L3211" s="30"/>
      <c r="M3211" s="30"/>
      <c r="N3211" s="30"/>
      <c r="O3211" s="30"/>
      <c r="P3211" s="30"/>
      <c r="Q3211" s="30"/>
      <c r="R3211" s="30"/>
      <c r="S3211" s="30"/>
      <c r="T3211" s="30"/>
      <c r="U3211" s="30"/>
      <c r="V3211" s="30"/>
      <c r="W3211" s="30"/>
      <c r="X3211" s="32"/>
    </row>
    <row r="3212" spans="1:24" x14ac:dyDescent="0.2">
      <c r="A3212" s="34"/>
      <c r="B3212" s="34"/>
      <c r="C3212" s="34"/>
      <c r="D3212" s="30"/>
      <c r="E3212" s="30"/>
      <c r="F3212" s="30"/>
      <c r="G3212" s="30"/>
      <c r="H3212" s="30"/>
      <c r="I3212" s="30"/>
      <c r="J3212" s="30"/>
      <c r="K3212" s="30"/>
      <c r="L3212" s="30"/>
      <c r="M3212" s="30"/>
      <c r="N3212" s="30"/>
      <c r="O3212" s="30"/>
      <c r="P3212" s="30"/>
      <c r="Q3212" s="30"/>
      <c r="R3212" s="30"/>
      <c r="S3212" s="30"/>
      <c r="T3212" s="30"/>
      <c r="U3212" s="30"/>
      <c r="V3212" s="30"/>
      <c r="W3212" s="30"/>
      <c r="X3212" s="32"/>
    </row>
    <row r="3213" spans="1:24" x14ac:dyDescent="0.2">
      <c r="A3213" s="34"/>
      <c r="B3213" s="34"/>
      <c r="C3213" s="34"/>
      <c r="D3213" s="30"/>
      <c r="E3213" s="30"/>
      <c r="F3213" s="30"/>
      <c r="G3213" s="30"/>
      <c r="H3213" s="30"/>
      <c r="I3213" s="30"/>
      <c r="J3213" s="30"/>
      <c r="K3213" s="30"/>
      <c r="L3213" s="30"/>
      <c r="M3213" s="30"/>
      <c r="N3213" s="30"/>
      <c r="O3213" s="30"/>
      <c r="P3213" s="30"/>
      <c r="Q3213" s="30"/>
      <c r="R3213" s="30"/>
      <c r="S3213" s="30"/>
      <c r="T3213" s="30"/>
      <c r="U3213" s="30"/>
      <c r="V3213" s="30"/>
      <c r="W3213" s="30"/>
      <c r="X3213" s="32"/>
    </row>
    <row r="3214" spans="1:24" x14ac:dyDescent="0.2">
      <c r="A3214" s="34"/>
      <c r="B3214" s="34"/>
      <c r="C3214" s="34"/>
      <c r="D3214" s="30"/>
      <c r="E3214" s="30"/>
      <c r="F3214" s="30"/>
      <c r="G3214" s="30"/>
      <c r="H3214" s="30"/>
      <c r="I3214" s="30"/>
      <c r="J3214" s="30"/>
      <c r="K3214" s="30"/>
      <c r="L3214" s="30"/>
      <c r="M3214" s="30"/>
      <c r="N3214" s="30"/>
      <c r="O3214" s="30"/>
      <c r="P3214" s="30"/>
      <c r="Q3214" s="30"/>
      <c r="R3214" s="30"/>
      <c r="S3214" s="30"/>
      <c r="T3214" s="30"/>
      <c r="U3214" s="30"/>
      <c r="V3214" s="30"/>
      <c r="W3214" s="30"/>
      <c r="X3214" s="32"/>
    </row>
    <row r="3215" spans="1:24" x14ac:dyDescent="0.2">
      <c r="A3215" s="34"/>
      <c r="B3215" s="34"/>
      <c r="C3215" s="34"/>
      <c r="D3215" s="30"/>
      <c r="E3215" s="30"/>
      <c r="F3215" s="30"/>
      <c r="G3215" s="30"/>
      <c r="H3215" s="30"/>
      <c r="I3215" s="30"/>
      <c r="J3215" s="30"/>
      <c r="K3215" s="30"/>
      <c r="L3215" s="30"/>
      <c r="M3215" s="30"/>
      <c r="N3215" s="30"/>
      <c r="O3215" s="30"/>
      <c r="P3215" s="30"/>
      <c r="Q3215" s="30"/>
      <c r="R3215" s="30"/>
      <c r="S3215" s="30"/>
      <c r="T3215" s="30"/>
      <c r="U3215" s="30"/>
      <c r="V3215" s="30"/>
      <c r="W3215" s="30"/>
      <c r="X3215" s="32"/>
    </row>
    <row r="3216" spans="1:24" x14ac:dyDescent="0.2">
      <c r="A3216" s="34"/>
      <c r="B3216" s="34"/>
      <c r="C3216" s="34"/>
      <c r="D3216" s="30"/>
      <c r="E3216" s="30"/>
      <c r="F3216" s="30"/>
      <c r="G3216" s="30"/>
      <c r="H3216" s="30"/>
      <c r="I3216" s="30"/>
      <c r="J3216" s="30"/>
      <c r="K3216" s="30"/>
      <c r="L3216" s="30"/>
      <c r="M3216" s="30"/>
      <c r="N3216" s="30"/>
      <c r="O3216" s="30"/>
      <c r="P3216" s="30"/>
      <c r="Q3216" s="30"/>
      <c r="R3216" s="30"/>
      <c r="S3216" s="30"/>
      <c r="T3216" s="30"/>
      <c r="U3216" s="30"/>
      <c r="V3216" s="30"/>
      <c r="W3216" s="30"/>
      <c r="X3216" s="32"/>
    </row>
    <row r="3217" spans="1:24" x14ac:dyDescent="0.2">
      <c r="A3217" s="34"/>
      <c r="B3217" s="34"/>
      <c r="C3217" s="34"/>
      <c r="D3217" s="30"/>
      <c r="E3217" s="30"/>
      <c r="F3217" s="30"/>
      <c r="G3217" s="30"/>
      <c r="H3217" s="30"/>
      <c r="I3217" s="30"/>
      <c r="J3217" s="30"/>
      <c r="K3217" s="30"/>
      <c r="L3217" s="30"/>
      <c r="M3217" s="30"/>
      <c r="N3217" s="30"/>
      <c r="O3217" s="30"/>
      <c r="P3217" s="30"/>
      <c r="Q3217" s="30"/>
      <c r="R3217" s="30"/>
      <c r="S3217" s="30"/>
      <c r="T3217" s="30"/>
      <c r="U3217" s="30"/>
      <c r="V3217" s="30"/>
      <c r="W3217" s="30"/>
      <c r="X3217" s="32"/>
    </row>
    <row r="3218" spans="1:24" x14ac:dyDescent="0.2">
      <c r="A3218" s="34"/>
      <c r="B3218" s="34"/>
      <c r="C3218" s="34"/>
      <c r="D3218" s="30"/>
      <c r="E3218" s="30"/>
      <c r="F3218" s="30"/>
      <c r="G3218" s="30"/>
      <c r="H3218" s="30"/>
      <c r="I3218" s="30"/>
      <c r="J3218" s="30"/>
      <c r="K3218" s="30"/>
      <c r="L3218" s="30"/>
      <c r="M3218" s="30"/>
      <c r="N3218" s="30"/>
      <c r="O3218" s="30"/>
      <c r="P3218" s="30"/>
      <c r="Q3218" s="30"/>
      <c r="R3218" s="30"/>
      <c r="S3218" s="30"/>
      <c r="T3218" s="30"/>
      <c r="U3218" s="30"/>
      <c r="V3218" s="30"/>
      <c r="W3218" s="30"/>
      <c r="X3218" s="32"/>
    </row>
    <row r="3219" spans="1:24" x14ac:dyDescent="0.2">
      <c r="A3219" s="34"/>
      <c r="B3219" s="34"/>
      <c r="C3219" s="34"/>
      <c r="D3219" s="30"/>
      <c r="E3219" s="30"/>
      <c r="F3219" s="30"/>
      <c r="G3219" s="30"/>
      <c r="H3219" s="30"/>
      <c r="I3219" s="30"/>
      <c r="J3219" s="30"/>
      <c r="K3219" s="30"/>
      <c r="L3219" s="30"/>
      <c r="M3219" s="30"/>
      <c r="N3219" s="30"/>
      <c r="O3219" s="30"/>
      <c r="P3219" s="30"/>
      <c r="Q3219" s="30"/>
      <c r="R3219" s="30"/>
      <c r="S3219" s="30"/>
      <c r="T3219" s="30"/>
      <c r="U3219" s="30"/>
      <c r="V3219" s="30"/>
      <c r="W3219" s="30"/>
      <c r="X3219" s="32"/>
    </row>
    <row r="3220" spans="1:24" x14ac:dyDescent="0.2">
      <c r="A3220" s="34"/>
      <c r="B3220" s="34"/>
      <c r="C3220" s="34"/>
      <c r="D3220" s="30"/>
      <c r="E3220" s="30"/>
      <c r="F3220" s="30"/>
      <c r="G3220" s="30"/>
      <c r="H3220" s="30"/>
      <c r="I3220" s="30"/>
      <c r="J3220" s="30"/>
      <c r="K3220" s="30"/>
      <c r="L3220" s="30"/>
      <c r="M3220" s="30"/>
      <c r="N3220" s="30"/>
      <c r="O3220" s="30"/>
      <c r="P3220" s="30"/>
      <c r="Q3220" s="30"/>
      <c r="R3220" s="30"/>
      <c r="S3220" s="30"/>
      <c r="T3220" s="30"/>
      <c r="U3220" s="30"/>
      <c r="V3220" s="30"/>
      <c r="W3220" s="30"/>
      <c r="X3220" s="32"/>
    </row>
    <row r="3221" spans="1:24" x14ac:dyDescent="0.2">
      <c r="A3221" s="34"/>
      <c r="B3221" s="34"/>
      <c r="C3221" s="34"/>
      <c r="D3221" s="30"/>
      <c r="E3221" s="30"/>
      <c r="F3221" s="30"/>
      <c r="G3221" s="30"/>
      <c r="H3221" s="30"/>
      <c r="I3221" s="30"/>
      <c r="J3221" s="30"/>
      <c r="K3221" s="30"/>
      <c r="L3221" s="30"/>
      <c r="M3221" s="30"/>
      <c r="N3221" s="30"/>
      <c r="O3221" s="30"/>
      <c r="P3221" s="30"/>
      <c r="Q3221" s="30"/>
      <c r="R3221" s="30"/>
      <c r="S3221" s="30"/>
      <c r="T3221" s="30"/>
      <c r="U3221" s="30"/>
      <c r="V3221" s="30"/>
      <c r="W3221" s="30"/>
      <c r="X3221" s="32"/>
    </row>
    <row r="3222" spans="1:24" x14ac:dyDescent="0.2">
      <c r="A3222" s="34"/>
      <c r="B3222" s="34"/>
      <c r="C3222" s="34"/>
      <c r="D3222" s="30"/>
      <c r="E3222" s="30"/>
      <c r="F3222" s="30"/>
      <c r="G3222" s="30"/>
      <c r="H3222" s="30"/>
      <c r="I3222" s="30"/>
      <c r="J3222" s="30"/>
      <c r="K3222" s="30"/>
      <c r="L3222" s="30"/>
      <c r="M3222" s="30"/>
      <c r="N3222" s="30"/>
      <c r="O3222" s="30"/>
      <c r="P3222" s="30"/>
      <c r="Q3222" s="30"/>
      <c r="R3222" s="30"/>
      <c r="S3222" s="30"/>
      <c r="T3222" s="30"/>
      <c r="U3222" s="30"/>
      <c r="V3222" s="30"/>
      <c r="W3222" s="30"/>
      <c r="X3222" s="32"/>
    </row>
    <row r="3223" spans="1:24" x14ac:dyDescent="0.2">
      <c r="A3223" s="34"/>
      <c r="B3223" s="34"/>
      <c r="C3223" s="34"/>
      <c r="D3223" s="30"/>
      <c r="E3223" s="30"/>
      <c r="F3223" s="30"/>
      <c r="G3223" s="30"/>
      <c r="H3223" s="30"/>
      <c r="I3223" s="30"/>
      <c r="J3223" s="30"/>
      <c r="K3223" s="30"/>
      <c r="L3223" s="30"/>
      <c r="M3223" s="30"/>
      <c r="N3223" s="30"/>
      <c r="O3223" s="30"/>
      <c r="P3223" s="30"/>
      <c r="Q3223" s="30"/>
      <c r="R3223" s="30"/>
      <c r="S3223" s="30"/>
      <c r="T3223" s="30"/>
      <c r="U3223" s="30"/>
      <c r="V3223" s="30"/>
      <c r="W3223" s="30"/>
      <c r="X3223" s="32"/>
    </row>
    <row r="3224" spans="1:24" x14ac:dyDescent="0.2">
      <c r="A3224" s="34"/>
      <c r="B3224" s="34"/>
      <c r="C3224" s="34"/>
      <c r="D3224" s="30"/>
      <c r="E3224" s="30"/>
      <c r="F3224" s="30"/>
      <c r="G3224" s="30"/>
      <c r="H3224" s="30"/>
      <c r="I3224" s="30"/>
      <c r="J3224" s="30"/>
      <c r="K3224" s="30"/>
      <c r="L3224" s="30"/>
      <c r="M3224" s="30"/>
      <c r="N3224" s="30"/>
      <c r="O3224" s="30"/>
      <c r="P3224" s="30"/>
      <c r="Q3224" s="30"/>
      <c r="R3224" s="30"/>
      <c r="S3224" s="30"/>
      <c r="T3224" s="30"/>
      <c r="U3224" s="30"/>
      <c r="V3224" s="30"/>
      <c r="W3224" s="30"/>
      <c r="X3224" s="32"/>
    </row>
    <row r="3225" spans="1:24" x14ac:dyDescent="0.2">
      <c r="A3225" s="34"/>
      <c r="B3225" s="34"/>
      <c r="C3225" s="34"/>
      <c r="D3225" s="30"/>
      <c r="E3225" s="30"/>
      <c r="F3225" s="30"/>
      <c r="G3225" s="30"/>
      <c r="H3225" s="30"/>
      <c r="I3225" s="30"/>
      <c r="J3225" s="30"/>
      <c r="K3225" s="30"/>
      <c r="L3225" s="30"/>
      <c r="M3225" s="30"/>
      <c r="N3225" s="30"/>
      <c r="O3225" s="30"/>
      <c r="P3225" s="30"/>
      <c r="Q3225" s="30"/>
      <c r="R3225" s="30"/>
      <c r="S3225" s="30"/>
      <c r="T3225" s="30"/>
      <c r="U3225" s="30"/>
      <c r="V3225" s="30"/>
      <c r="W3225" s="30"/>
      <c r="X3225" s="32"/>
    </row>
    <row r="3226" spans="1:24" x14ac:dyDescent="0.2">
      <c r="A3226" s="34"/>
      <c r="B3226" s="34"/>
      <c r="C3226" s="34"/>
      <c r="D3226" s="30"/>
      <c r="E3226" s="30"/>
      <c r="F3226" s="30"/>
      <c r="G3226" s="30"/>
      <c r="H3226" s="30"/>
      <c r="I3226" s="30"/>
      <c r="J3226" s="30"/>
      <c r="K3226" s="30"/>
      <c r="L3226" s="30"/>
      <c r="M3226" s="30"/>
      <c r="N3226" s="30"/>
      <c r="O3226" s="30"/>
      <c r="P3226" s="30"/>
      <c r="Q3226" s="30"/>
      <c r="R3226" s="30"/>
      <c r="S3226" s="30"/>
      <c r="T3226" s="30"/>
      <c r="U3226" s="30"/>
      <c r="V3226" s="30"/>
      <c r="W3226" s="30"/>
      <c r="X3226" s="32"/>
    </row>
    <row r="3227" spans="1:24" x14ac:dyDescent="0.2">
      <c r="A3227" s="34"/>
      <c r="B3227" s="34"/>
      <c r="C3227" s="34"/>
      <c r="D3227" s="30"/>
      <c r="E3227" s="30"/>
      <c r="F3227" s="30"/>
      <c r="G3227" s="30"/>
      <c r="H3227" s="30"/>
      <c r="I3227" s="30"/>
      <c r="J3227" s="30"/>
      <c r="K3227" s="30"/>
      <c r="L3227" s="30"/>
      <c r="M3227" s="30"/>
      <c r="N3227" s="30"/>
      <c r="O3227" s="30"/>
      <c r="P3227" s="30"/>
      <c r="Q3227" s="30"/>
      <c r="R3227" s="30"/>
      <c r="S3227" s="30"/>
      <c r="T3227" s="30"/>
      <c r="U3227" s="30"/>
      <c r="V3227" s="30"/>
      <c r="W3227" s="30"/>
      <c r="X3227" s="32"/>
    </row>
    <row r="3228" spans="1:24" x14ac:dyDescent="0.2">
      <c r="A3228" s="34"/>
      <c r="B3228" s="34"/>
      <c r="C3228" s="34"/>
      <c r="D3228" s="30"/>
      <c r="E3228" s="30"/>
      <c r="F3228" s="30"/>
      <c r="G3228" s="30"/>
      <c r="H3228" s="30"/>
      <c r="I3228" s="30"/>
      <c r="J3228" s="30"/>
      <c r="K3228" s="30"/>
      <c r="L3228" s="30"/>
      <c r="M3228" s="30"/>
      <c r="N3228" s="30"/>
      <c r="O3228" s="30"/>
      <c r="P3228" s="30"/>
      <c r="Q3228" s="30"/>
      <c r="R3228" s="30"/>
      <c r="S3228" s="30"/>
      <c r="T3228" s="30"/>
      <c r="U3228" s="30"/>
      <c r="V3228" s="30"/>
      <c r="W3228" s="30"/>
      <c r="X3228" s="32"/>
    </row>
    <row r="3229" spans="1:24" x14ac:dyDescent="0.2">
      <c r="A3229" s="34"/>
      <c r="B3229" s="34"/>
      <c r="C3229" s="34"/>
      <c r="D3229" s="30"/>
      <c r="E3229" s="30"/>
      <c r="F3229" s="30"/>
      <c r="G3229" s="30"/>
      <c r="H3229" s="30"/>
      <c r="I3229" s="30"/>
      <c r="J3229" s="30"/>
      <c r="K3229" s="30"/>
      <c r="L3229" s="30"/>
      <c r="M3229" s="30"/>
      <c r="N3229" s="30"/>
      <c r="O3229" s="30"/>
      <c r="P3229" s="30"/>
      <c r="Q3229" s="30"/>
      <c r="R3229" s="30"/>
      <c r="S3229" s="30"/>
      <c r="T3229" s="30"/>
      <c r="U3229" s="30"/>
      <c r="V3229" s="30"/>
      <c r="W3229" s="30"/>
      <c r="X3229" s="32"/>
    </row>
    <row r="3230" spans="1:24" x14ac:dyDescent="0.2">
      <c r="A3230" s="34"/>
      <c r="B3230" s="34"/>
      <c r="C3230" s="34"/>
      <c r="D3230" s="30"/>
      <c r="E3230" s="30"/>
      <c r="F3230" s="30"/>
      <c r="G3230" s="30"/>
      <c r="H3230" s="30"/>
      <c r="I3230" s="30"/>
      <c r="J3230" s="30"/>
      <c r="K3230" s="30"/>
      <c r="L3230" s="30"/>
      <c r="M3230" s="30"/>
      <c r="N3230" s="30"/>
      <c r="O3230" s="30"/>
      <c r="P3230" s="30"/>
      <c r="Q3230" s="30"/>
      <c r="R3230" s="30"/>
      <c r="S3230" s="30"/>
      <c r="T3230" s="30"/>
      <c r="U3230" s="30"/>
      <c r="V3230" s="30"/>
      <c r="W3230" s="30"/>
      <c r="X3230" s="32"/>
    </row>
    <row r="3231" spans="1:24" x14ac:dyDescent="0.2">
      <c r="A3231" s="34"/>
      <c r="B3231" s="34"/>
      <c r="C3231" s="34"/>
      <c r="D3231" s="30"/>
      <c r="E3231" s="30"/>
      <c r="F3231" s="30"/>
      <c r="G3231" s="30"/>
      <c r="H3231" s="30"/>
      <c r="I3231" s="30"/>
      <c r="J3231" s="30"/>
      <c r="K3231" s="30"/>
      <c r="L3231" s="30"/>
      <c r="M3231" s="30"/>
      <c r="N3231" s="30"/>
      <c r="O3231" s="30"/>
      <c r="P3231" s="30"/>
      <c r="Q3231" s="30"/>
      <c r="R3231" s="30"/>
      <c r="S3231" s="30"/>
      <c r="T3231" s="30"/>
      <c r="U3231" s="30"/>
      <c r="V3231" s="30"/>
      <c r="W3231" s="30"/>
      <c r="X3231" s="32"/>
    </row>
    <row r="3232" spans="1:24" x14ac:dyDescent="0.2">
      <c r="A3232" s="34"/>
      <c r="B3232" s="34"/>
      <c r="C3232" s="34"/>
      <c r="D3232" s="30"/>
      <c r="E3232" s="30"/>
      <c r="F3232" s="30"/>
      <c r="G3232" s="30"/>
      <c r="H3232" s="30"/>
      <c r="I3232" s="30"/>
      <c r="J3232" s="30"/>
      <c r="K3232" s="30"/>
      <c r="L3232" s="30"/>
      <c r="M3232" s="30"/>
      <c r="N3232" s="30"/>
      <c r="O3232" s="30"/>
      <c r="P3232" s="30"/>
      <c r="Q3232" s="30"/>
      <c r="R3232" s="30"/>
      <c r="S3232" s="30"/>
      <c r="T3232" s="30"/>
      <c r="U3232" s="30"/>
      <c r="V3232" s="30"/>
      <c r="W3232" s="30"/>
      <c r="X3232" s="32"/>
    </row>
    <row r="3233" spans="1:24" x14ac:dyDescent="0.2">
      <c r="A3233" s="34"/>
      <c r="B3233" s="34"/>
      <c r="C3233" s="34"/>
      <c r="D3233" s="30"/>
      <c r="E3233" s="30"/>
      <c r="F3233" s="30"/>
      <c r="G3233" s="30"/>
      <c r="H3233" s="30"/>
      <c r="I3233" s="30"/>
      <c r="J3233" s="30"/>
      <c r="K3233" s="30"/>
      <c r="L3233" s="30"/>
      <c r="M3233" s="30"/>
      <c r="N3233" s="30"/>
      <c r="O3233" s="30"/>
      <c r="P3233" s="30"/>
      <c r="Q3233" s="30"/>
      <c r="R3233" s="30"/>
      <c r="S3233" s="30"/>
      <c r="T3233" s="30"/>
      <c r="U3233" s="30"/>
      <c r="V3233" s="30"/>
      <c r="W3233" s="30"/>
      <c r="X3233" s="32"/>
    </row>
    <row r="3234" spans="1:24" x14ac:dyDescent="0.2">
      <c r="A3234" s="34"/>
      <c r="B3234" s="34"/>
      <c r="C3234" s="34"/>
      <c r="D3234" s="30"/>
      <c r="E3234" s="30"/>
      <c r="F3234" s="30"/>
      <c r="G3234" s="30"/>
      <c r="H3234" s="30"/>
      <c r="I3234" s="30"/>
      <c r="J3234" s="30"/>
      <c r="K3234" s="30"/>
      <c r="L3234" s="30"/>
      <c r="M3234" s="30"/>
      <c r="N3234" s="30"/>
      <c r="O3234" s="30"/>
      <c r="P3234" s="30"/>
      <c r="Q3234" s="30"/>
      <c r="R3234" s="30"/>
      <c r="S3234" s="30"/>
      <c r="T3234" s="30"/>
      <c r="U3234" s="30"/>
      <c r="V3234" s="30"/>
      <c r="W3234" s="30"/>
      <c r="X3234" s="32"/>
    </row>
    <row r="3235" spans="1:24" x14ac:dyDescent="0.2">
      <c r="A3235" s="34"/>
      <c r="B3235" s="34"/>
      <c r="C3235" s="34"/>
      <c r="D3235" s="30"/>
      <c r="E3235" s="30"/>
      <c r="F3235" s="30"/>
      <c r="G3235" s="30"/>
      <c r="H3235" s="30"/>
      <c r="I3235" s="30"/>
      <c r="J3235" s="30"/>
      <c r="K3235" s="30"/>
      <c r="L3235" s="30"/>
      <c r="M3235" s="30"/>
      <c r="N3235" s="30"/>
      <c r="O3235" s="30"/>
      <c r="P3235" s="30"/>
      <c r="Q3235" s="30"/>
      <c r="R3235" s="30"/>
      <c r="S3235" s="30"/>
      <c r="T3235" s="30"/>
      <c r="U3235" s="30"/>
      <c r="V3235" s="30"/>
      <c r="W3235" s="30"/>
      <c r="X3235" s="32"/>
    </row>
    <row r="3236" spans="1:24" x14ac:dyDescent="0.2">
      <c r="A3236" s="34"/>
      <c r="B3236" s="34"/>
      <c r="C3236" s="34"/>
      <c r="D3236" s="30"/>
      <c r="E3236" s="30"/>
      <c r="F3236" s="30"/>
      <c r="G3236" s="30"/>
      <c r="H3236" s="30"/>
      <c r="I3236" s="30"/>
      <c r="J3236" s="30"/>
      <c r="K3236" s="30"/>
      <c r="L3236" s="30"/>
      <c r="M3236" s="30"/>
      <c r="N3236" s="30"/>
      <c r="O3236" s="30"/>
      <c r="P3236" s="30"/>
      <c r="Q3236" s="30"/>
      <c r="R3236" s="30"/>
      <c r="S3236" s="30"/>
      <c r="T3236" s="30"/>
      <c r="U3236" s="30"/>
      <c r="V3236" s="30"/>
      <c r="W3236" s="30"/>
      <c r="X3236" s="32"/>
    </row>
    <row r="3237" spans="1:24" x14ac:dyDescent="0.2">
      <c r="A3237" s="34"/>
      <c r="B3237" s="34"/>
      <c r="C3237" s="34"/>
      <c r="D3237" s="30"/>
      <c r="E3237" s="30"/>
      <c r="F3237" s="30"/>
      <c r="G3237" s="30"/>
      <c r="H3237" s="30"/>
      <c r="I3237" s="30"/>
      <c r="J3237" s="30"/>
      <c r="K3237" s="30"/>
      <c r="L3237" s="30"/>
      <c r="M3237" s="30"/>
      <c r="N3237" s="30"/>
      <c r="O3237" s="30"/>
      <c r="P3237" s="30"/>
      <c r="Q3237" s="30"/>
      <c r="R3237" s="30"/>
      <c r="S3237" s="30"/>
      <c r="T3237" s="30"/>
      <c r="U3237" s="30"/>
      <c r="V3237" s="30"/>
      <c r="W3237" s="30"/>
      <c r="X3237" s="32"/>
    </row>
    <row r="3238" spans="1:24" x14ac:dyDescent="0.2">
      <c r="A3238" s="34"/>
      <c r="B3238" s="34"/>
      <c r="C3238" s="34"/>
      <c r="D3238" s="30"/>
      <c r="E3238" s="30"/>
      <c r="F3238" s="30"/>
      <c r="G3238" s="30"/>
      <c r="H3238" s="30"/>
      <c r="I3238" s="30"/>
      <c r="J3238" s="30"/>
      <c r="K3238" s="30"/>
      <c r="L3238" s="30"/>
      <c r="M3238" s="30"/>
      <c r="N3238" s="30"/>
      <c r="O3238" s="30"/>
      <c r="P3238" s="30"/>
      <c r="Q3238" s="30"/>
      <c r="R3238" s="30"/>
      <c r="S3238" s="30"/>
      <c r="T3238" s="30"/>
      <c r="U3238" s="30"/>
      <c r="V3238" s="30"/>
      <c r="W3238" s="30"/>
      <c r="X3238" s="32"/>
    </row>
    <row r="3239" spans="1:24" x14ac:dyDescent="0.2">
      <c r="A3239" s="34"/>
      <c r="B3239" s="34"/>
      <c r="C3239" s="34"/>
      <c r="D3239" s="30"/>
      <c r="E3239" s="30"/>
      <c r="F3239" s="30"/>
      <c r="G3239" s="30"/>
      <c r="H3239" s="30"/>
      <c r="I3239" s="30"/>
      <c r="J3239" s="30"/>
      <c r="K3239" s="30"/>
      <c r="L3239" s="30"/>
      <c r="M3239" s="30"/>
      <c r="N3239" s="30"/>
      <c r="O3239" s="30"/>
      <c r="P3239" s="30"/>
      <c r="Q3239" s="30"/>
      <c r="R3239" s="30"/>
      <c r="S3239" s="30"/>
      <c r="T3239" s="30"/>
      <c r="U3239" s="30"/>
      <c r="V3239" s="30"/>
      <c r="W3239" s="30"/>
      <c r="X3239" s="32"/>
    </row>
    <row r="3240" spans="1:24" x14ac:dyDescent="0.2">
      <c r="A3240" s="34"/>
      <c r="B3240" s="34"/>
      <c r="C3240" s="34"/>
      <c r="D3240" s="30"/>
      <c r="E3240" s="30"/>
      <c r="F3240" s="30"/>
      <c r="G3240" s="30"/>
      <c r="H3240" s="30"/>
      <c r="I3240" s="30"/>
      <c r="J3240" s="30"/>
      <c r="K3240" s="30"/>
      <c r="L3240" s="30"/>
      <c r="M3240" s="30"/>
      <c r="N3240" s="30"/>
      <c r="O3240" s="30"/>
      <c r="P3240" s="30"/>
      <c r="Q3240" s="30"/>
      <c r="R3240" s="30"/>
      <c r="S3240" s="30"/>
      <c r="T3240" s="30"/>
      <c r="U3240" s="30"/>
      <c r="V3240" s="30"/>
      <c r="W3240" s="30"/>
      <c r="X3240" s="32"/>
    </row>
    <row r="3241" spans="1:24" x14ac:dyDescent="0.2">
      <c r="A3241" s="34"/>
      <c r="B3241" s="34"/>
      <c r="C3241" s="34"/>
      <c r="D3241" s="30"/>
      <c r="E3241" s="30"/>
      <c r="F3241" s="30"/>
      <c r="G3241" s="30"/>
      <c r="H3241" s="30"/>
      <c r="I3241" s="30"/>
      <c r="J3241" s="30"/>
      <c r="K3241" s="30"/>
      <c r="L3241" s="30"/>
      <c r="M3241" s="30"/>
      <c r="N3241" s="30"/>
      <c r="O3241" s="30"/>
      <c r="P3241" s="30"/>
      <c r="Q3241" s="30"/>
      <c r="R3241" s="30"/>
      <c r="S3241" s="30"/>
      <c r="T3241" s="30"/>
      <c r="U3241" s="30"/>
      <c r="V3241" s="30"/>
      <c r="W3241" s="30"/>
      <c r="X3241" s="32"/>
    </row>
    <row r="3242" spans="1:24" x14ac:dyDescent="0.2">
      <c r="A3242" s="34"/>
      <c r="B3242" s="34"/>
      <c r="C3242" s="34"/>
      <c r="D3242" s="30"/>
      <c r="E3242" s="30"/>
      <c r="F3242" s="30"/>
      <c r="G3242" s="30"/>
      <c r="H3242" s="30"/>
      <c r="I3242" s="30"/>
      <c r="J3242" s="30"/>
      <c r="K3242" s="30"/>
      <c r="L3242" s="30"/>
      <c r="M3242" s="30"/>
      <c r="N3242" s="30"/>
      <c r="O3242" s="30"/>
      <c r="P3242" s="30"/>
      <c r="Q3242" s="30"/>
      <c r="R3242" s="30"/>
      <c r="S3242" s="30"/>
      <c r="T3242" s="30"/>
      <c r="U3242" s="30"/>
      <c r="V3242" s="30"/>
      <c r="W3242" s="30"/>
      <c r="X3242" s="32"/>
    </row>
    <row r="3243" spans="1:24" x14ac:dyDescent="0.2">
      <c r="A3243" s="34"/>
      <c r="B3243" s="34"/>
      <c r="C3243" s="34"/>
      <c r="D3243" s="30"/>
      <c r="E3243" s="30"/>
      <c r="F3243" s="30"/>
      <c r="G3243" s="30"/>
      <c r="H3243" s="30"/>
      <c r="I3243" s="30"/>
      <c r="J3243" s="30"/>
      <c r="K3243" s="30"/>
      <c r="L3243" s="30"/>
      <c r="M3243" s="30"/>
      <c r="N3243" s="30"/>
      <c r="O3243" s="30"/>
      <c r="P3243" s="30"/>
      <c r="Q3243" s="30"/>
      <c r="R3243" s="30"/>
      <c r="S3243" s="30"/>
      <c r="T3243" s="30"/>
      <c r="U3243" s="30"/>
      <c r="V3243" s="30"/>
      <c r="W3243" s="30"/>
      <c r="X3243" s="32"/>
    </row>
    <row r="3244" spans="1:24" x14ac:dyDescent="0.2">
      <c r="A3244" s="34"/>
      <c r="B3244" s="34"/>
      <c r="C3244" s="34"/>
      <c r="D3244" s="30"/>
      <c r="E3244" s="30"/>
      <c r="F3244" s="30"/>
      <c r="G3244" s="30"/>
      <c r="H3244" s="30"/>
      <c r="I3244" s="30"/>
      <c r="J3244" s="30"/>
      <c r="K3244" s="30"/>
      <c r="L3244" s="30"/>
      <c r="M3244" s="30"/>
      <c r="N3244" s="30"/>
      <c r="O3244" s="30"/>
      <c r="P3244" s="30"/>
      <c r="Q3244" s="30"/>
      <c r="R3244" s="30"/>
      <c r="S3244" s="30"/>
      <c r="T3244" s="30"/>
      <c r="U3244" s="30"/>
      <c r="V3244" s="30"/>
      <c r="W3244" s="30"/>
      <c r="X3244" s="32"/>
    </row>
    <row r="3245" spans="1:24" x14ac:dyDescent="0.2">
      <c r="A3245" s="34"/>
      <c r="B3245" s="34"/>
      <c r="C3245" s="34"/>
      <c r="D3245" s="30"/>
      <c r="E3245" s="30"/>
      <c r="F3245" s="30"/>
      <c r="G3245" s="30"/>
      <c r="H3245" s="30"/>
      <c r="I3245" s="30"/>
      <c r="J3245" s="30"/>
      <c r="K3245" s="30"/>
      <c r="L3245" s="30"/>
      <c r="M3245" s="30"/>
      <c r="N3245" s="30"/>
      <c r="O3245" s="30"/>
      <c r="P3245" s="30"/>
      <c r="Q3245" s="30"/>
      <c r="R3245" s="30"/>
      <c r="S3245" s="30"/>
      <c r="T3245" s="30"/>
      <c r="U3245" s="30"/>
      <c r="V3245" s="30"/>
      <c r="W3245" s="30"/>
      <c r="X3245" s="32"/>
    </row>
    <row r="3246" spans="1:24" x14ac:dyDescent="0.2">
      <c r="A3246" s="34"/>
      <c r="B3246" s="34"/>
      <c r="C3246" s="34"/>
      <c r="D3246" s="30"/>
      <c r="E3246" s="30"/>
      <c r="F3246" s="30"/>
      <c r="G3246" s="30"/>
      <c r="H3246" s="30"/>
      <c r="I3246" s="30"/>
      <c r="J3246" s="30"/>
      <c r="K3246" s="30"/>
      <c r="L3246" s="30"/>
      <c r="M3246" s="30"/>
      <c r="N3246" s="30"/>
      <c r="O3246" s="30"/>
      <c r="P3246" s="30"/>
      <c r="Q3246" s="30"/>
      <c r="R3246" s="30"/>
      <c r="S3246" s="30"/>
      <c r="T3246" s="30"/>
      <c r="U3246" s="30"/>
      <c r="V3246" s="30"/>
      <c r="W3246" s="30"/>
      <c r="X3246" s="32"/>
    </row>
    <row r="3247" spans="1:24" x14ac:dyDescent="0.2">
      <c r="A3247" s="34"/>
      <c r="B3247" s="34"/>
      <c r="C3247" s="34"/>
      <c r="D3247" s="30"/>
      <c r="E3247" s="30"/>
      <c r="F3247" s="30"/>
      <c r="G3247" s="30"/>
      <c r="H3247" s="30"/>
      <c r="I3247" s="30"/>
      <c r="J3247" s="30"/>
      <c r="K3247" s="30"/>
      <c r="L3247" s="30"/>
      <c r="M3247" s="30"/>
      <c r="N3247" s="30"/>
      <c r="O3247" s="30"/>
      <c r="P3247" s="30"/>
      <c r="Q3247" s="30"/>
      <c r="R3247" s="30"/>
      <c r="S3247" s="30"/>
      <c r="T3247" s="30"/>
      <c r="U3247" s="30"/>
      <c r="V3247" s="30"/>
      <c r="W3247" s="30"/>
      <c r="X3247" s="32"/>
    </row>
    <row r="3248" spans="1:24" x14ac:dyDescent="0.2">
      <c r="A3248" s="34"/>
      <c r="B3248" s="34"/>
      <c r="C3248" s="34"/>
      <c r="D3248" s="30"/>
      <c r="E3248" s="30"/>
      <c r="F3248" s="30"/>
      <c r="G3248" s="30"/>
      <c r="H3248" s="30"/>
      <c r="I3248" s="30"/>
      <c r="J3248" s="30"/>
      <c r="K3248" s="30"/>
      <c r="L3248" s="30"/>
      <c r="M3248" s="30"/>
      <c r="N3248" s="30"/>
      <c r="O3248" s="30"/>
      <c r="P3248" s="30"/>
      <c r="Q3248" s="30"/>
      <c r="R3248" s="30"/>
      <c r="S3248" s="30"/>
      <c r="T3248" s="30"/>
      <c r="U3248" s="30"/>
      <c r="V3248" s="30"/>
      <c r="W3248" s="30"/>
      <c r="X3248" s="32"/>
    </row>
    <row r="3249" spans="1:24" x14ac:dyDescent="0.2">
      <c r="A3249" s="34"/>
      <c r="B3249" s="34"/>
      <c r="C3249" s="34"/>
      <c r="D3249" s="30"/>
      <c r="E3249" s="30"/>
      <c r="F3249" s="30"/>
      <c r="G3249" s="30"/>
      <c r="H3249" s="30"/>
      <c r="I3249" s="30"/>
      <c r="J3249" s="30"/>
      <c r="K3249" s="30"/>
      <c r="L3249" s="30"/>
      <c r="M3249" s="30"/>
      <c r="N3249" s="30"/>
      <c r="O3249" s="30"/>
      <c r="P3249" s="30"/>
      <c r="Q3249" s="30"/>
      <c r="R3249" s="30"/>
      <c r="S3249" s="30"/>
      <c r="T3249" s="30"/>
      <c r="U3249" s="30"/>
      <c r="V3249" s="30"/>
      <c r="W3249" s="30"/>
      <c r="X3249" s="32"/>
    </row>
    <row r="3250" spans="1:24" x14ac:dyDescent="0.2">
      <c r="A3250" s="34"/>
      <c r="B3250" s="34"/>
      <c r="C3250" s="34"/>
      <c r="D3250" s="30"/>
      <c r="E3250" s="30"/>
      <c r="F3250" s="30"/>
      <c r="G3250" s="30"/>
      <c r="H3250" s="30"/>
      <c r="I3250" s="30"/>
      <c r="J3250" s="30"/>
      <c r="K3250" s="30"/>
      <c r="L3250" s="30"/>
      <c r="M3250" s="30"/>
      <c r="N3250" s="30"/>
      <c r="O3250" s="30"/>
      <c r="P3250" s="30"/>
      <c r="Q3250" s="30"/>
      <c r="R3250" s="30"/>
      <c r="S3250" s="30"/>
      <c r="T3250" s="30"/>
      <c r="U3250" s="30"/>
      <c r="V3250" s="30"/>
      <c r="W3250" s="30"/>
      <c r="X3250" s="32"/>
    </row>
    <row r="3251" spans="1:24" x14ac:dyDescent="0.2">
      <c r="A3251" s="34"/>
      <c r="B3251" s="34"/>
      <c r="C3251" s="34"/>
      <c r="D3251" s="30"/>
      <c r="E3251" s="30"/>
      <c r="F3251" s="30"/>
      <c r="G3251" s="30"/>
      <c r="H3251" s="30"/>
      <c r="I3251" s="30"/>
      <c r="J3251" s="30"/>
      <c r="K3251" s="30"/>
      <c r="L3251" s="30"/>
      <c r="M3251" s="30"/>
      <c r="N3251" s="30"/>
      <c r="O3251" s="30"/>
      <c r="P3251" s="30"/>
      <c r="Q3251" s="30"/>
      <c r="R3251" s="30"/>
      <c r="S3251" s="30"/>
      <c r="T3251" s="30"/>
      <c r="U3251" s="30"/>
      <c r="V3251" s="30"/>
      <c r="W3251" s="30"/>
      <c r="X3251" s="32"/>
    </row>
    <row r="3252" spans="1:24" x14ac:dyDescent="0.2">
      <c r="A3252" s="34"/>
      <c r="B3252" s="34"/>
      <c r="C3252" s="34"/>
      <c r="D3252" s="30"/>
      <c r="E3252" s="30"/>
      <c r="F3252" s="30"/>
      <c r="G3252" s="30"/>
      <c r="H3252" s="30"/>
      <c r="I3252" s="30"/>
      <c r="J3252" s="30"/>
      <c r="K3252" s="30"/>
      <c r="L3252" s="30"/>
      <c r="M3252" s="30"/>
      <c r="N3252" s="30"/>
      <c r="O3252" s="30"/>
      <c r="P3252" s="30"/>
      <c r="Q3252" s="30"/>
      <c r="R3252" s="30"/>
      <c r="S3252" s="30"/>
      <c r="T3252" s="30"/>
      <c r="U3252" s="30"/>
      <c r="V3252" s="30"/>
      <c r="W3252" s="30"/>
      <c r="X3252" s="32"/>
    </row>
    <row r="3253" spans="1:24" x14ac:dyDescent="0.2">
      <c r="A3253" s="34"/>
      <c r="B3253" s="34"/>
      <c r="C3253" s="34"/>
      <c r="D3253" s="30"/>
      <c r="E3253" s="30"/>
      <c r="F3253" s="30"/>
      <c r="G3253" s="30"/>
      <c r="H3253" s="30"/>
      <c r="I3253" s="30"/>
      <c r="J3253" s="30"/>
      <c r="K3253" s="30"/>
      <c r="L3253" s="30"/>
      <c r="M3253" s="30"/>
      <c r="N3253" s="30"/>
      <c r="O3253" s="30"/>
      <c r="P3253" s="30"/>
      <c r="Q3253" s="30"/>
      <c r="R3253" s="30"/>
      <c r="S3253" s="30"/>
      <c r="T3253" s="30"/>
      <c r="U3253" s="30"/>
      <c r="V3253" s="30"/>
      <c r="W3253" s="30"/>
      <c r="X3253" s="32"/>
    </row>
    <row r="3254" spans="1:24" x14ac:dyDescent="0.2">
      <c r="A3254" s="34"/>
      <c r="B3254" s="34"/>
      <c r="C3254" s="34"/>
      <c r="D3254" s="30"/>
      <c r="E3254" s="30"/>
      <c r="F3254" s="30"/>
      <c r="G3254" s="30"/>
      <c r="H3254" s="30"/>
      <c r="I3254" s="30"/>
      <c r="J3254" s="30"/>
      <c r="K3254" s="30"/>
      <c r="L3254" s="30"/>
      <c r="M3254" s="30"/>
      <c r="N3254" s="30"/>
      <c r="O3254" s="30"/>
      <c r="P3254" s="30"/>
      <c r="Q3254" s="30"/>
      <c r="R3254" s="30"/>
      <c r="S3254" s="30"/>
      <c r="T3254" s="30"/>
      <c r="U3254" s="30"/>
      <c r="V3254" s="30"/>
      <c r="W3254" s="30"/>
      <c r="X3254" s="32"/>
    </row>
    <row r="3255" spans="1:24" x14ac:dyDescent="0.2">
      <c r="A3255" s="34"/>
      <c r="B3255" s="34"/>
      <c r="C3255" s="34"/>
      <c r="D3255" s="30"/>
      <c r="E3255" s="30"/>
      <c r="F3255" s="30"/>
      <c r="G3255" s="30"/>
      <c r="H3255" s="30"/>
      <c r="I3255" s="30"/>
      <c r="J3255" s="30"/>
      <c r="K3255" s="30"/>
      <c r="L3255" s="30"/>
      <c r="M3255" s="30"/>
      <c r="N3255" s="30"/>
      <c r="O3255" s="30"/>
      <c r="P3255" s="30"/>
      <c r="Q3255" s="30"/>
      <c r="R3255" s="30"/>
      <c r="S3255" s="30"/>
      <c r="T3255" s="30"/>
      <c r="U3255" s="30"/>
      <c r="V3255" s="30"/>
      <c r="W3255" s="30"/>
      <c r="X3255" s="32"/>
    </row>
    <row r="3256" spans="1:24" x14ac:dyDescent="0.2">
      <c r="A3256" s="34"/>
      <c r="B3256" s="34"/>
      <c r="C3256" s="34"/>
      <c r="D3256" s="30"/>
      <c r="E3256" s="30"/>
      <c r="F3256" s="30"/>
      <c r="G3256" s="30"/>
      <c r="H3256" s="30"/>
      <c r="I3256" s="30"/>
      <c r="J3256" s="30"/>
      <c r="K3256" s="30"/>
      <c r="L3256" s="30"/>
      <c r="M3256" s="30"/>
      <c r="N3256" s="30"/>
      <c r="O3256" s="30"/>
      <c r="P3256" s="30"/>
      <c r="Q3256" s="30"/>
      <c r="R3256" s="30"/>
      <c r="S3256" s="30"/>
      <c r="T3256" s="30"/>
      <c r="U3256" s="30"/>
      <c r="V3256" s="30"/>
      <c r="W3256" s="30"/>
      <c r="X3256" s="32"/>
    </row>
    <row r="3257" spans="1:24" x14ac:dyDescent="0.2">
      <c r="A3257" s="34"/>
      <c r="B3257" s="34"/>
      <c r="C3257" s="34"/>
      <c r="D3257" s="30"/>
      <c r="E3257" s="30"/>
      <c r="F3257" s="30"/>
      <c r="G3257" s="30"/>
      <c r="H3257" s="30"/>
      <c r="I3257" s="30"/>
      <c r="J3257" s="30"/>
      <c r="K3257" s="30"/>
      <c r="L3257" s="30"/>
      <c r="M3257" s="30"/>
      <c r="N3257" s="30"/>
      <c r="O3257" s="30"/>
      <c r="P3257" s="30"/>
      <c r="Q3257" s="30"/>
      <c r="R3257" s="30"/>
      <c r="S3257" s="30"/>
      <c r="T3257" s="30"/>
      <c r="U3257" s="30"/>
      <c r="V3257" s="30"/>
      <c r="W3257" s="30"/>
      <c r="X3257" s="32"/>
    </row>
    <row r="3258" spans="1:24" x14ac:dyDescent="0.2">
      <c r="A3258" s="34"/>
      <c r="B3258" s="34"/>
      <c r="C3258" s="34"/>
      <c r="D3258" s="30"/>
      <c r="E3258" s="30"/>
      <c r="F3258" s="30"/>
      <c r="G3258" s="30"/>
      <c r="H3258" s="30"/>
      <c r="I3258" s="30"/>
      <c r="J3258" s="30"/>
      <c r="K3258" s="30"/>
      <c r="L3258" s="30"/>
      <c r="M3258" s="30"/>
      <c r="N3258" s="30"/>
      <c r="O3258" s="30"/>
      <c r="P3258" s="30"/>
      <c r="Q3258" s="30"/>
      <c r="R3258" s="30"/>
      <c r="S3258" s="30"/>
      <c r="T3258" s="30"/>
      <c r="U3258" s="30"/>
      <c r="V3258" s="30"/>
      <c r="W3258" s="30"/>
      <c r="X3258" s="32"/>
    </row>
    <row r="3259" spans="1:24" x14ac:dyDescent="0.2">
      <c r="A3259" s="34"/>
      <c r="B3259" s="34"/>
      <c r="C3259" s="34"/>
      <c r="D3259" s="30"/>
      <c r="E3259" s="30"/>
      <c r="F3259" s="30"/>
      <c r="G3259" s="30"/>
      <c r="H3259" s="30"/>
      <c r="I3259" s="30"/>
      <c r="J3259" s="30"/>
      <c r="K3259" s="30"/>
      <c r="L3259" s="30"/>
      <c r="M3259" s="30"/>
      <c r="N3259" s="30"/>
      <c r="O3259" s="30"/>
      <c r="P3259" s="30"/>
      <c r="Q3259" s="30"/>
      <c r="R3259" s="30"/>
      <c r="S3259" s="30"/>
      <c r="T3259" s="30"/>
      <c r="U3259" s="30"/>
      <c r="V3259" s="30"/>
      <c r="W3259" s="30"/>
      <c r="X3259" s="32"/>
    </row>
    <row r="3260" spans="1:24" x14ac:dyDescent="0.2">
      <c r="A3260" s="34"/>
      <c r="B3260" s="34"/>
      <c r="C3260" s="34"/>
      <c r="D3260" s="30"/>
      <c r="E3260" s="30"/>
      <c r="F3260" s="30"/>
      <c r="G3260" s="30"/>
      <c r="H3260" s="30"/>
      <c r="I3260" s="30"/>
      <c r="J3260" s="30"/>
      <c r="K3260" s="30"/>
      <c r="L3260" s="30"/>
      <c r="M3260" s="30"/>
      <c r="N3260" s="30"/>
      <c r="O3260" s="30"/>
      <c r="P3260" s="30"/>
      <c r="Q3260" s="30"/>
      <c r="R3260" s="30"/>
      <c r="S3260" s="30"/>
      <c r="T3260" s="30"/>
      <c r="U3260" s="30"/>
      <c r="V3260" s="30"/>
      <c r="W3260" s="30"/>
      <c r="X3260" s="32"/>
    </row>
    <row r="3261" spans="1:24" x14ac:dyDescent="0.2">
      <c r="A3261" s="34"/>
      <c r="B3261" s="34"/>
      <c r="C3261" s="34"/>
      <c r="D3261" s="30"/>
      <c r="E3261" s="30"/>
      <c r="F3261" s="30"/>
      <c r="G3261" s="30"/>
      <c r="H3261" s="30"/>
      <c r="I3261" s="30"/>
      <c r="J3261" s="30"/>
      <c r="K3261" s="30"/>
      <c r="L3261" s="30"/>
      <c r="M3261" s="30"/>
      <c r="N3261" s="30"/>
      <c r="O3261" s="30"/>
      <c r="P3261" s="30"/>
      <c r="Q3261" s="30"/>
      <c r="R3261" s="30"/>
      <c r="S3261" s="30"/>
      <c r="T3261" s="30"/>
      <c r="U3261" s="30"/>
      <c r="V3261" s="30"/>
      <c r="W3261" s="30"/>
      <c r="X3261" s="32"/>
    </row>
    <row r="3262" spans="1:24" x14ac:dyDescent="0.2">
      <c r="A3262" s="34"/>
      <c r="B3262" s="34"/>
      <c r="C3262" s="34"/>
      <c r="D3262" s="30"/>
      <c r="E3262" s="30"/>
      <c r="F3262" s="30"/>
      <c r="G3262" s="30"/>
      <c r="H3262" s="30"/>
      <c r="I3262" s="30"/>
      <c r="J3262" s="30"/>
      <c r="K3262" s="30"/>
      <c r="L3262" s="30"/>
      <c r="M3262" s="30"/>
      <c r="N3262" s="30"/>
      <c r="O3262" s="30"/>
      <c r="P3262" s="30"/>
      <c r="Q3262" s="30"/>
      <c r="R3262" s="30"/>
      <c r="S3262" s="30"/>
      <c r="T3262" s="30"/>
      <c r="U3262" s="30"/>
      <c r="V3262" s="30"/>
      <c r="W3262" s="30"/>
      <c r="X3262" s="32"/>
    </row>
    <row r="3263" spans="1:24" x14ac:dyDescent="0.2">
      <c r="A3263" s="34"/>
      <c r="B3263" s="34"/>
      <c r="C3263" s="34"/>
      <c r="D3263" s="30"/>
      <c r="E3263" s="30"/>
      <c r="F3263" s="30"/>
      <c r="G3263" s="30"/>
      <c r="H3263" s="30"/>
      <c r="I3263" s="30"/>
      <c r="J3263" s="30"/>
      <c r="K3263" s="30"/>
      <c r="L3263" s="30"/>
      <c r="M3263" s="30"/>
      <c r="N3263" s="30"/>
      <c r="O3263" s="30"/>
      <c r="P3263" s="30"/>
      <c r="Q3263" s="30"/>
      <c r="R3263" s="30"/>
      <c r="S3263" s="30"/>
      <c r="T3263" s="30"/>
      <c r="U3263" s="30"/>
      <c r="V3263" s="30"/>
      <c r="W3263" s="30"/>
      <c r="X3263" s="32"/>
    </row>
    <row r="3264" spans="1:24" x14ac:dyDescent="0.2">
      <c r="A3264" s="34"/>
      <c r="B3264" s="34"/>
      <c r="C3264" s="34"/>
      <c r="D3264" s="30"/>
      <c r="E3264" s="30"/>
      <c r="F3264" s="30"/>
      <c r="G3264" s="30"/>
      <c r="H3264" s="30"/>
      <c r="I3264" s="30"/>
      <c r="J3264" s="30"/>
      <c r="K3264" s="30"/>
      <c r="L3264" s="30"/>
      <c r="M3264" s="30"/>
      <c r="N3264" s="30"/>
      <c r="O3264" s="30"/>
      <c r="P3264" s="30"/>
      <c r="Q3264" s="30"/>
      <c r="R3264" s="30"/>
      <c r="S3264" s="30"/>
      <c r="T3264" s="30"/>
      <c r="U3264" s="30"/>
      <c r="V3264" s="30"/>
      <c r="W3264" s="30"/>
      <c r="X3264" s="32"/>
    </row>
    <row r="3265" spans="1:24" x14ac:dyDescent="0.2">
      <c r="A3265" s="34"/>
      <c r="B3265" s="34"/>
      <c r="C3265" s="34"/>
      <c r="D3265" s="30"/>
      <c r="E3265" s="30"/>
      <c r="F3265" s="30"/>
      <c r="G3265" s="30"/>
      <c r="H3265" s="30"/>
      <c r="I3265" s="30"/>
      <c r="J3265" s="30"/>
      <c r="K3265" s="30"/>
      <c r="L3265" s="30"/>
      <c r="M3265" s="30"/>
      <c r="N3265" s="30"/>
      <c r="O3265" s="30"/>
      <c r="P3265" s="30"/>
      <c r="Q3265" s="30"/>
      <c r="R3265" s="30"/>
      <c r="S3265" s="30"/>
      <c r="T3265" s="30"/>
      <c r="U3265" s="30"/>
      <c r="V3265" s="30"/>
      <c r="W3265" s="30"/>
      <c r="X3265" s="32"/>
    </row>
    <row r="3266" spans="1:24" x14ac:dyDescent="0.2">
      <c r="A3266" s="34"/>
      <c r="B3266" s="34"/>
      <c r="C3266" s="34"/>
      <c r="D3266" s="30"/>
      <c r="E3266" s="30"/>
      <c r="F3266" s="30"/>
      <c r="G3266" s="30"/>
      <c r="H3266" s="30"/>
      <c r="I3266" s="30"/>
      <c r="J3266" s="30"/>
      <c r="K3266" s="30"/>
      <c r="L3266" s="30"/>
      <c r="M3266" s="30"/>
      <c r="N3266" s="30"/>
      <c r="O3266" s="30"/>
      <c r="P3266" s="30"/>
      <c r="Q3266" s="30"/>
      <c r="R3266" s="30"/>
      <c r="S3266" s="30"/>
      <c r="T3266" s="30"/>
      <c r="U3266" s="30"/>
      <c r="V3266" s="30"/>
      <c r="W3266" s="30"/>
      <c r="X3266" s="32"/>
    </row>
    <row r="3267" spans="1:24" x14ac:dyDescent="0.2">
      <c r="A3267" s="34"/>
      <c r="B3267" s="34"/>
      <c r="C3267" s="34"/>
      <c r="D3267" s="30"/>
      <c r="E3267" s="30"/>
      <c r="F3267" s="30"/>
      <c r="G3267" s="30"/>
      <c r="H3267" s="30"/>
      <c r="I3267" s="30"/>
      <c r="J3267" s="30"/>
      <c r="K3267" s="30"/>
      <c r="L3267" s="30"/>
      <c r="M3267" s="30"/>
      <c r="N3267" s="30"/>
      <c r="O3267" s="30"/>
      <c r="P3267" s="30"/>
      <c r="Q3267" s="30"/>
      <c r="R3267" s="30"/>
      <c r="S3267" s="30"/>
      <c r="T3267" s="30"/>
      <c r="U3267" s="30"/>
      <c r="V3267" s="30"/>
      <c r="W3267" s="30"/>
      <c r="X3267" s="32"/>
    </row>
    <row r="3268" spans="1:24" x14ac:dyDescent="0.2">
      <c r="A3268" s="34"/>
      <c r="B3268" s="34"/>
      <c r="C3268" s="34"/>
      <c r="D3268" s="30"/>
      <c r="E3268" s="30"/>
      <c r="F3268" s="30"/>
      <c r="G3268" s="30"/>
      <c r="H3268" s="30"/>
      <c r="I3268" s="30"/>
      <c r="J3268" s="30"/>
      <c r="K3268" s="30"/>
      <c r="L3268" s="30"/>
      <c r="M3268" s="30"/>
      <c r="N3268" s="30"/>
      <c r="O3268" s="30"/>
      <c r="P3268" s="30"/>
      <c r="Q3268" s="30"/>
      <c r="R3268" s="30"/>
      <c r="S3268" s="30"/>
      <c r="T3268" s="30"/>
      <c r="U3268" s="30"/>
      <c r="V3268" s="30"/>
      <c r="W3268" s="30"/>
      <c r="X3268" s="32"/>
    </row>
    <row r="3269" spans="1:24" x14ac:dyDescent="0.2">
      <c r="A3269" s="34"/>
      <c r="B3269" s="34"/>
      <c r="C3269" s="34"/>
      <c r="D3269" s="30"/>
      <c r="E3269" s="30"/>
      <c r="F3269" s="30"/>
      <c r="G3269" s="30"/>
      <c r="H3269" s="30"/>
      <c r="I3269" s="30"/>
      <c r="J3269" s="30"/>
      <c r="K3269" s="30"/>
      <c r="L3269" s="30"/>
      <c r="M3269" s="30"/>
      <c r="N3269" s="30"/>
      <c r="O3269" s="30"/>
      <c r="P3269" s="30"/>
      <c r="Q3269" s="30"/>
      <c r="R3269" s="30"/>
      <c r="S3269" s="30"/>
      <c r="T3269" s="30"/>
      <c r="U3269" s="30"/>
      <c r="V3269" s="30"/>
      <c r="W3269" s="30"/>
      <c r="X3269" s="32"/>
    </row>
    <row r="3270" spans="1:24" x14ac:dyDescent="0.2">
      <c r="A3270" s="34"/>
      <c r="B3270" s="34"/>
      <c r="C3270" s="34"/>
      <c r="D3270" s="30"/>
      <c r="E3270" s="30"/>
      <c r="F3270" s="30"/>
      <c r="G3270" s="30"/>
      <c r="H3270" s="30"/>
      <c r="I3270" s="30"/>
      <c r="J3270" s="30"/>
      <c r="K3270" s="30"/>
      <c r="L3270" s="30"/>
      <c r="M3270" s="30"/>
      <c r="N3270" s="30"/>
      <c r="O3270" s="30"/>
      <c r="P3270" s="30"/>
      <c r="Q3270" s="30"/>
      <c r="R3270" s="30"/>
      <c r="S3270" s="30"/>
      <c r="T3270" s="30"/>
      <c r="U3270" s="30"/>
      <c r="V3270" s="30"/>
      <c r="W3270" s="30"/>
      <c r="X3270" s="32"/>
    </row>
    <row r="3271" spans="1:24" x14ac:dyDescent="0.2">
      <c r="A3271" s="34"/>
      <c r="B3271" s="34"/>
      <c r="C3271" s="34"/>
      <c r="D3271" s="30"/>
      <c r="E3271" s="30"/>
      <c r="F3271" s="30"/>
      <c r="G3271" s="30"/>
      <c r="H3271" s="30"/>
      <c r="I3271" s="30"/>
      <c r="J3271" s="30"/>
      <c r="K3271" s="30"/>
      <c r="L3271" s="30"/>
      <c r="M3271" s="30"/>
      <c r="N3271" s="30"/>
      <c r="O3271" s="30"/>
      <c r="P3271" s="30"/>
      <c r="Q3271" s="30"/>
      <c r="R3271" s="30"/>
      <c r="S3271" s="30"/>
      <c r="T3271" s="30"/>
      <c r="U3271" s="30"/>
      <c r="V3271" s="30"/>
      <c r="W3271" s="30"/>
      <c r="X3271" s="32"/>
    </row>
    <row r="3272" spans="1:24" x14ac:dyDescent="0.2">
      <c r="A3272" s="34"/>
      <c r="B3272" s="34"/>
      <c r="C3272" s="34"/>
      <c r="D3272" s="30"/>
      <c r="E3272" s="30"/>
      <c r="F3272" s="30"/>
      <c r="G3272" s="30"/>
      <c r="H3272" s="30"/>
      <c r="I3272" s="30"/>
      <c r="J3272" s="30"/>
      <c r="K3272" s="30"/>
      <c r="L3272" s="30"/>
      <c r="M3272" s="30"/>
      <c r="N3272" s="30"/>
      <c r="O3272" s="30"/>
      <c r="P3272" s="30"/>
      <c r="Q3272" s="30"/>
      <c r="R3272" s="30"/>
      <c r="S3272" s="30"/>
      <c r="T3272" s="30"/>
      <c r="U3272" s="30"/>
      <c r="V3272" s="30"/>
      <c r="W3272" s="30"/>
      <c r="X3272" s="32"/>
    </row>
    <row r="3273" spans="1:24" x14ac:dyDescent="0.2">
      <c r="A3273" s="34"/>
      <c r="B3273" s="34"/>
      <c r="C3273" s="34"/>
      <c r="D3273" s="30"/>
      <c r="E3273" s="30"/>
      <c r="F3273" s="30"/>
      <c r="G3273" s="30"/>
      <c r="H3273" s="30"/>
      <c r="I3273" s="30"/>
      <c r="J3273" s="30"/>
      <c r="K3273" s="30"/>
      <c r="L3273" s="30"/>
      <c r="M3273" s="30"/>
      <c r="N3273" s="30"/>
      <c r="O3273" s="30"/>
      <c r="P3273" s="30"/>
      <c r="Q3273" s="30"/>
      <c r="R3273" s="30"/>
      <c r="S3273" s="30"/>
      <c r="T3273" s="30"/>
      <c r="U3273" s="30"/>
      <c r="V3273" s="30"/>
      <c r="W3273" s="30"/>
      <c r="X3273" s="32"/>
    </row>
    <row r="3274" spans="1:24" x14ac:dyDescent="0.2">
      <c r="A3274" s="34"/>
      <c r="B3274" s="34"/>
      <c r="C3274" s="34"/>
      <c r="D3274" s="30"/>
      <c r="E3274" s="30"/>
      <c r="F3274" s="30"/>
      <c r="G3274" s="30"/>
      <c r="H3274" s="30"/>
      <c r="I3274" s="30"/>
      <c r="J3274" s="30"/>
      <c r="K3274" s="30"/>
      <c r="L3274" s="30"/>
      <c r="M3274" s="30"/>
      <c r="N3274" s="30"/>
      <c r="O3274" s="30"/>
      <c r="P3274" s="30"/>
      <c r="Q3274" s="30"/>
      <c r="R3274" s="30"/>
      <c r="S3274" s="30"/>
      <c r="T3274" s="30"/>
      <c r="U3274" s="30"/>
      <c r="V3274" s="30"/>
      <c r="W3274" s="30"/>
      <c r="X3274" s="32"/>
    </row>
    <row r="3275" spans="1:24" x14ac:dyDescent="0.2">
      <c r="A3275" s="34"/>
      <c r="B3275" s="34"/>
      <c r="C3275" s="34"/>
      <c r="D3275" s="30"/>
      <c r="E3275" s="30"/>
      <c r="F3275" s="30"/>
      <c r="G3275" s="30"/>
      <c r="H3275" s="30"/>
      <c r="I3275" s="30"/>
      <c r="J3275" s="30"/>
      <c r="K3275" s="30"/>
      <c r="L3275" s="30"/>
      <c r="M3275" s="30"/>
      <c r="N3275" s="30"/>
      <c r="O3275" s="30"/>
      <c r="P3275" s="30"/>
      <c r="Q3275" s="30"/>
      <c r="R3275" s="30"/>
      <c r="S3275" s="30"/>
      <c r="T3275" s="30"/>
      <c r="U3275" s="30"/>
      <c r="V3275" s="30"/>
      <c r="W3275" s="30"/>
      <c r="X3275" s="32"/>
    </row>
    <row r="3276" spans="1:24" x14ac:dyDescent="0.2">
      <c r="A3276" s="34"/>
      <c r="B3276" s="34"/>
      <c r="C3276" s="34"/>
      <c r="D3276" s="30"/>
      <c r="E3276" s="30"/>
      <c r="F3276" s="30"/>
      <c r="G3276" s="30"/>
      <c r="H3276" s="30"/>
      <c r="I3276" s="30"/>
      <c r="J3276" s="30"/>
      <c r="K3276" s="30"/>
      <c r="L3276" s="30"/>
      <c r="M3276" s="30"/>
      <c r="N3276" s="30"/>
      <c r="O3276" s="30"/>
      <c r="P3276" s="30"/>
      <c r="Q3276" s="30"/>
      <c r="R3276" s="30"/>
      <c r="S3276" s="30"/>
      <c r="T3276" s="30"/>
      <c r="U3276" s="30"/>
      <c r="V3276" s="30"/>
      <c r="W3276" s="30"/>
      <c r="X3276" s="32"/>
    </row>
    <row r="3277" spans="1:24" x14ac:dyDescent="0.2">
      <c r="A3277" s="34"/>
      <c r="B3277" s="34"/>
      <c r="C3277" s="34"/>
      <c r="D3277" s="30"/>
      <c r="E3277" s="30"/>
      <c r="F3277" s="30"/>
      <c r="G3277" s="30"/>
      <c r="H3277" s="30"/>
      <c r="I3277" s="30"/>
      <c r="J3277" s="30"/>
      <c r="K3277" s="30"/>
      <c r="L3277" s="30"/>
      <c r="M3277" s="30"/>
      <c r="N3277" s="30"/>
      <c r="O3277" s="30"/>
      <c r="P3277" s="30"/>
      <c r="Q3277" s="30"/>
      <c r="R3277" s="30"/>
      <c r="S3277" s="30"/>
      <c r="T3277" s="30"/>
      <c r="U3277" s="30"/>
      <c r="V3277" s="30"/>
      <c r="W3277" s="30"/>
      <c r="X3277" s="32"/>
    </row>
    <row r="3278" spans="1:24" x14ac:dyDescent="0.2">
      <c r="A3278" s="34"/>
      <c r="B3278" s="34"/>
      <c r="C3278" s="34"/>
      <c r="D3278" s="30"/>
      <c r="E3278" s="30"/>
      <c r="F3278" s="30"/>
      <c r="G3278" s="30"/>
      <c r="H3278" s="30"/>
      <c r="I3278" s="30"/>
      <c r="J3278" s="30"/>
      <c r="K3278" s="30"/>
      <c r="L3278" s="30"/>
      <c r="M3278" s="30"/>
      <c r="N3278" s="30"/>
      <c r="O3278" s="30"/>
      <c r="P3278" s="30"/>
      <c r="Q3278" s="30"/>
      <c r="R3278" s="30"/>
      <c r="S3278" s="30"/>
      <c r="T3278" s="30"/>
      <c r="U3278" s="30"/>
      <c r="V3278" s="30"/>
      <c r="W3278" s="30"/>
      <c r="X3278" s="32"/>
    </row>
    <row r="3279" spans="1:24" x14ac:dyDescent="0.2">
      <c r="A3279" s="34"/>
      <c r="B3279" s="34"/>
      <c r="C3279" s="34"/>
      <c r="D3279" s="30"/>
      <c r="E3279" s="30"/>
      <c r="F3279" s="30"/>
      <c r="G3279" s="30"/>
      <c r="H3279" s="30"/>
      <c r="I3279" s="30"/>
      <c r="J3279" s="30"/>
      <c r="K3279" s="30"/>
      <c r="L3279" s="30"/>
      <c r="M3279" s="30"/>
      <c r="N3279" s="30"/>
      <c r="O3279" s="30"/>
      <c r="P3279" s="30"/>
      <c r="Q3279" s="30"/>
      <c r="R3279" s="30"/>
      <c r="S3279" s="30"/>
      <c r="T3279" s="30"/>
      <c r="U3279" s="30"/>
      <c r="V3279" s="30"/>
      <c r="W3279" s="30"/>
      <c r="X3279" s="32"/>
    </row>
    <row r="3280" spans="1:24" x14ac:dyDescent="0.2">
      <c r="A3280" s="34"/>
      <c r="B3280" s="34"/>
      <c r="C3280" s="34"/>
      <c r="D3280" s="30"/>
      <c r="E3280" s="30"/>
      <c r="F3280" s="30"/>
      <c r="G3280" s="30"/>
      <c r="H3280" s="30"/>
      <c r="I3280" s="30"/>
      <c r="J3280" s="30"/>
      <c r="K3280" s="30"/>
      <c r="L3280" s="30"/>
      <c r="M3280" s="30"/>
      <c r="N3280" s="30"/>
      <c r="O3280" s="30"/>
      <c r="P3280" s="30"/>
      <c r="Q3280" s="30"/>
      <c r="R3280" s="30"/>
      <c r="S3280" s="30"/>
      <c r="T3280" s="30"/>
      <c r="U3280" s="30"/>
      <c r="V3280" s="30"/>
      <c r="W3280" s="30"/>
      <c r="X3280" s="32"/>
    </row>
    <row r="3281" spans="1:24" x14ac:dyDescent="0.2">
      <c r="A3281" s="34"/>
      <c r="B3281" s="34"/>
      <c r="C3281" s="34"/>
      <c r="D3281" s="30"/>
      <c r="E3281" s="30"/>
      <c r="F3281" s="30"/>
      <c r="G3281" s="30"/>
      <c r="H3281" s="30"/>
      <c r="I3281" s="30"/>
      <c r="J3281" s="30"/>
      <c r="K3281" s="30"/>
      <c r="L3281" s="30"/>
      <c r="M3281" s="30"/>
      <c r="N3281" s="30"/>
      <c r="O3281" s="30"/>
      <c r="P3281" s="30"/>
      <c r="Q3281" s="30"/>
      <c r="R3281" s="30"/>
      <c r="S3281" s="30"/>
      <c r="T3281" s="30"/>
      <c r="U3281" s="30"/>
      <c r="V3281" s="30"/>
      <c r="W3281" s="30"/>
      <c r="X3281" s="32"/>
    </row>
    <row r="3282" spans="1:24" x14ac:dyDescent="0.2">
      <c r="A3282" s="34"/>
      <c r="B3282" s="34"/>
      <c r="C3282" s="34"/>
      <c r="D3282" s="30"/>
      <c r="E3282" s="30"/>
      <c r="F3282" s="30"/>
      <c r="G3282" s="30"/>
      <c r="H3282" s="30"/>
      <c r="I3282" s="30"/>
      <c r="J3282" s="30"/>
      <c r="K3282" s="30"/>
      <c r="L3282" s="30"/>
      <c r="M3282" s="30"/>
      <c r="N3282" s="30"/>
      <c r="O3282" s="30"/>
      <c r="P3282" s="30"/>
      <c r="Q3282" s="30"/>
      <c r="R3282" s="30"/>
      <c r="S3282" s="30"/>
      <c r="T3282" s="30"/>
      <c r="U3282" s="30"/>
      <c r="V3282" s="30"/>
      <c r="W3282" s="30"/>
      <c r="X3282" s="32"/>
    </row>
    <row r="3283" spans="1:24" x14ac:dyDescent="0.2">
      <c r="A3283" s="34"/>
      <c r="B3283" s="34"/>
      <c r="C3283" s="34"/>
      <c r="D3283" s="30"/>
      <c r="E3283" s="30"/>
      <c r="F3283" s="30"/>
      <c r="G3283" s="30"/>
      <c r="H3283" s="30"/>
      <c r="I3283" s="30"/>
      <c r="J3283" s="30"/>
      <c r="K3283" s="30"/>
      <c r="L3283" s="30"/>
      <c r="M3283" s="30"/>
      <c r="N3283" s="30"/>
      <c r="O3283" s="30"/>
      <c r="P3283" s="30"/>
      <c r="Q3283" s="30"/>
      <c r="R3283" s="30"/>
      <c r="S3283" s="30"/>
      <c r="T3283" s="30"/>
      <c r="U3283" s="30"/>
      <c r="V3283" s="30"/>
      <c r="W3283" s="30"/>
      <c r="X3283" s="32"/>
    </row>
    <row r="3284" spans="1:24" x14ac:dyDescent="0.2">
      <c r="A3284" s="34"/>
      <c r="B3284" s="34"/>
      <c r="C3284" s="34"/>
      <c r="D3284" s="30"/>
      <c r="E3284" s="30"/>
      <c r="F3284" s="30"/>
      <c r="G3284" s="30"/>
      <c r="H3284" s="30"/>
      <c r="I3284" s="30"/>
      <c r="J3284" s="30"/>
      <c r="K3284" s="30"/>
      <c r="L3284" s="30"/>
      <c r="M3284" s="30"/>
      <c r="N3284" s="30"/>
      <c r="O3284" s="30"/>
      <c r="P3284" s="30"/>
      <c r="Q3284" s="30"/>
      <c r="R3284" s="30"/>
      <c r="S3284" s="30"/>
      <c r="T3284" s="30"/>
      <c r="U3284" s="30"/>
      <c r="V3284" s="30"/>
      <c r="W3284" s="30"/>
      <c r="X3284" s="32"/>
    </row>
    <row r="3285" spans="1:24" x14ac:dyDescent="0.2">
      <c r="A3285" s="34"/>
      <c r="B3285" s="34"/>
      <c r="C3285" s="34"/>
      <c r="D3285" s="30"/>
      <c r="E3285" s="30"/>
      <c r="F3285" s="30"/>
      <c r="G3285" s="30"/>
      <c r="H3285" s="30"/>
      <c r="I3285" s="30"/>
      <c r="J3285" s="30"/>
      <c r="K3285" s="30"/>
      <c r="L3285" s="30"/>
      <c r="M3285" s="30"/>
      <c r="N3285" s="30"/>
      <c r="O3285" s="30"/>
      <c r="P3285" s="30"/>
      <c r="Q3285" s="30"/>
      <c r="R3285" s="30"/>
      <c r="S3285" s="30"/>
      <c r="T3285" s="30"/>
      <c r="U3285" s="30"/>
      <c r="V3285" s="30"/>
      <c r="W3285" s="30"/>
      <c r="X3285" s="32"/>
    </row>
    <row r="3286" spans="1:24" x14ac:dyDescent="0.2">
      <c r="A3286" s="34"/>
      <c r="B3286" s="34"/>
      <c r="C3286" s="34"/>
      <c r="D3286" s="30"/>
      <c r="E3286" s="30"/>
      <c r="F3286" s="30"/>
      <c r="G3286" s="30"/>
      <c r="H3286" s="30"/>
      <c r="I3286" s="30"/>
      <c r="J3286" s="30"/>
      <c r="K3286" s="30"/>
      <c r="L3286" s="30"/>
      <c r="M3286" s="30"/>
      <c r="N3286" s="30"/>
      <c r="O3286" s="30"/>
      <c r="P3286" s="30"/>
      <c r="Q3286" s="30"/>
      <c r="R3286" s="30"/>
      <c r="S3286" s="30"/>
      <c r="T3286" s="30"/>
      <c r="U3286" s="30"/>
      <c r="V3286" s="30"/>
      <c r="W3286" s="30"/>
      <c r="X3286" s="32"/>
    </row>
    <row r="3287" spans="1:24" x14ac:dyDescent="0.2">
      <c r="A3287" s="34"/>
      <c r="B3287" s="34"/>
      <c r="C3287" s="34"/>
      <c r="D3287" s="30"/>
      <c r="E3287" s="30"/>
      <c r="F3287" s="30"/>
      <c r="G3287" s="30"/>
      <c r="H3287" s="30"/>
      <c r="I3287" s="30"/>
      <c r="J3287" s="30"/>
      <c r="K3287" s="30"/>
      <c r="L3287" s="30"/>
      <c r="M3287" s="30"/>
      <c r="N3287" s="30"/>
      <c r="O3287" s="30"/>
      <c r="P3287" s="30"/>
      <c r="Q3287" s="30"/>
      <c r="R3287" s="30"/>
      <c r="S3287" s="30"/>
      <c r="T3287" s="30"/>
      <c r="U3287" s="30"/>
      <c r="V3287" s="30"/>
      <c r="W3287" s="30"/>
      <c r="X3287" s="32"/>
    </row>
    <row r="3288" spans="1:24" x14ac:dyDescent="0.2">
      <c r="A3288" s="34"/>
      <c r="B3288" s="34"/>
      <c r="C3288" s="34"/>
      <c r="D3288" s="30"/>
      <c r="E3288" s="30"/>
      <c r="F3288" s="30"/>
      <c r="G3288" s="30"/>
      <c r="H3288" s="30"/>
      <c r="I3288" s="30"/>
      <c r="J3288" s="30"/>
      <c r="K3288" s="30"/>
      <c r="L3288" s="30"/>
      <c r="M3288" s="30"/>
      <c r="N3288" s="30"/>
      <c r="O3288" s="30"/>
      <c r="P3288" s="30"/>
      <c r="Q3288" s="30"/>
      <c r="R3288" s="30"/>
      <c r="S3288" s="30"/>
      <c r="T3288" s="30"/>
      <c r="U3288" s="30"/>
      <c r="V3288" s="30"/>
      <c r="W3288" s="30"/>
      <c r="X3288" s="32"/>
    </row>
    <row r="3289" spans="1:24" x14ac:dyDescent="0.2">
      <c r="A3289" s="34"/>
      <c r="B3289" s="34"/>
      <c r="C3289" s="34"/>
      <c r="D3289" s="30"/>
      <c r="E3289" s="30"/>
      <c r="F3289" s="30"/>
      <c r="G3289" s="30"/>
      <c r="H3289" s="30"/>
      <c r="I3289" s="30"/>
      <c r="J3289" s="30"/>
      <c r="K3289" s="30"/>
      <c r="L3289" s="30"/>
      <c r="M3289" s="30"/>
      <c r="N3289" s="30"/>
      <c r="O3289" s="30"/>
      <c r="P3289" s="30"/>
      <c r="Q3289" s="30"/>
      <c r="R3289" s="30"/>
      <c r="S3289" s="30"/>
      <c r="T3289" s="30"/>
      <c r="U3289" s="30"/>
      <c r="V3289" s="30"/>
      <c r="W3289" s="30"/>
      <c r="X3289" s="32"/>
    </row>
    <row r="3290" spans="1:24" x14ac:dyDescent="0.2">
      <c r="A3290" s="34"/>
      <c r="B3290" s="34"/>
      <c r="C3290" s="34"/>
      <c r="D3290" s="30"/>
      <c r="E3290" s="30"/>
      <c r="F3290" s="30"/>
      <c r="G3290" s="30"/>
      <c r="H3290" s="30"/>
      <c r="I3290" s="30"/>
      <c r="J3290" s="30"/>
      <c r="K3290" s="30"/>
      <c r="L3290" s="30"/>
      <c r="M3290" s="30"/>
      <c r="N3290" s="30"/>
      <c r="O3290" s="30"/>
      <c r="P3290" s="30"/>
      <c r="Q3290" s="30"/>
      <c r="R3290" s="30"/>
      <c r="S3290" s="30"/>
      <c r="T3290" s="30"/>
      <c r="U3290" s="30"/>
      <c r="V3290" s="30"/>
      <c r="W3290" s="30"/>
      <c r="X3290" s="32"/>
    </row>
    <row r="3291" spans="1:24" x14ac:dyDescent="0.2">
      <c r="A3291" s="34"/>
      <c r="B3291" s="34"/>
      <c r="C3291" s="34"/>
      <c r="D3291" s="30"/>
      <c r="E3291" s="30"/>
      <c r="F3291" s="30"/>
      <c r="G3291" s="30"/>
      <c r="H3291" s="30"/>
      <c r="I3291" s="30"/>
      <c r="J3291" s="30"/>
      <c r="K3291" s="30"/>
      <c r="L3291" s="30"/>
      <c r="M3291" s="30"/>
      <c r="N3291" s="30"/>
      <c r="O3291" s="30"/>
      <c r="P3291" s="30"/>
      <c r="Q3291" s="30"/>
      <c r="R3291" s="30"/>
      <c r="S3291" s="30"/>
      <c r="T3291" s="30"/>
      <c r="U3291" s="30"/>
      <c r="V3291" s="30"/>
      <c r="W3291" s="30"/>
      <c r="X3291" s="32"/>
    </row>
    <row r="3292" spans="1:24" x14ac:dyDescent="0.2">
      <c r="A3292" s="34"/>
      <c r="B3292" s="34"/>
      <c r="C3292" s="34"/>
      <c r="D3292" s="30"/>
      <c r="E3292" s="30"/>
      <c r="F3292" s="30"/>
      <c r="G3292" s="30"/>
      <c r="H3292" s="30"/>
      <c r="I3292" s="30"/>
      <c r="J3292" s="30"/>
      <c r="K3292" s="30"/>
      <c r="L3292" s="30"/>
      <c r="M3292" s="30"/>
      <c r="N3292" s="30"/>
      <c r="O3292" s="30"/>
      <c r="P3292" s="30"/>
      <c r="Q3292" s="30"/>
      <c r="R3292" s="30"/>
      <c r="S3292" s="30"/>
      <c r="T3292" s="30"/>
      <c r="U3292" s="30"/>
      <c r="V3292" s="30"/>
      <c r="W3292" s="30"/>
      <c r="X3292" s="32"/>
    </row>
    <row r="3293" spans="1:24" x14ac:dyDescent="0.2">
      <c r="A3293" s="34"/>
      <c r="B3293" s="34"/>
      <c r="C3293" s="34"/>
      <c r="D3293" s="30"/>
      <c r="E3293" s="30"/>
      <c r="F3293" s="30"/>
      <c r="G3293" s="30"/>
      <c r="H3293" s="30"/>
      <c r="I3293" s="30"/>
      <c r="J3293" s="30"/>
      <c r="K3293" s="30"/>
      <c r="L3293" s="30"/>
      <c r="M3293" s="30"/>
      <c r="N3293" s="30"/>
      <c r="O3293" s="30"/>
      <c r="P3293" s="30"/>
      <c r="Q3293" s="30"/>
      <c r="R3293" s="30"/>
      <c r="S3293" s="30"/>
      <c r="T3293" s="30"/>
      <c r="U3293" s="30"/>
      <c r="V3293" s="30"/>
      <c r="W3293" s="30"/>
      <c r="X3293" s="32"/>
    </row>
    <row r="3294" spans="1:24" x14ac:dyDescent="0.2">
      <c r="A3294" s="34"/>
      <c r="B3294" s="34"/>
      <c r="C3294" s="34"/>
      <c r="D3294" s="30"/>
      <c r="E3294" s="30"/>
      <c r="F3294" s="30"/>
      <c r="G3294" s="30"/>
      <c r="H3294" s="30"/>
      <c r="I3294" s="30"/>
      <c r="J3294" s="30"/>
      <c r="K3294" s="30"/>
      <c r="L3294" s="30"/>
      <c r="M3294" s="30"/>
      <c r="N3294" s="30"/>
      <c r="O3294" s="30"/>
      <c r="P3294" s="30"/>
      <c r="Q3294" s="30"/>
      <c r="R3294" s="30"/>
      <c r="S3294" s="30"/>
      <c r="T3294" s="30"/>
      <c r="U3294" s="30"/>
      <c r="V3294" s="30"/>
      <c r="W3294" s="30"/>
      <c r="X3294" s="32"/>
    </row>
    <row r="3295" spans="1:24" x14ac:dyDescent="0.2">
      <c r="A3295" s="34"/>
      <c r="B3295" s="34"/>
      <c r="C3295" s="34"/>
      <c r="D3295" s="30"/>
      <c r="E3295" s="30"/>
      <c r="F3295" s="30"/>
      <c r="G3295" s="30"/>
      <c r="H3295" s="30"/>
      <c r="I3295" s="30"/>
      <c r="J3295" s="30"/>
      <c r="K3295" s="30"/>
      <c r="L3295" s="30"/>
      <c r="M3295" s="30"/>
      <c r="N3295" s="30"/>
      <c r="O3295" s="30"/>
      <c r="P3295" s="30"/>
      <c r="Q3295" s="30"/>
      <c r="R3295" s="30"/>
      <c r="S3295" s="30"/>
      <c r="T3295" s="30"/>
      <c r="U3295" s="30"/>
      <c r="V3295" s="30"/>
      <c r="W3295" s="30"/>
      <c r="X3295" s="32"/>
    </row>
    <row r="3296" spans="1:24" x14ac:dyDescent="0.2">
      <c r="A3296" s="34"/>
      <c r="B3296" s="34"/>
      <c r="C3296" s="34"/>
      <c r="D3296" s="30"/>
      <c r="E3296" s="30"/>
      <c r="F3296" s="30"/>
      <c r="G3296" s="30"/>
      <c r="H3296" s="30"/>
      <c r="I3296" s="30"/>
      <c r="J3296" s="30"/>
      <c r="K3296" s="30"/>
      <c r="L3296" s="30"/>
      <c r="M3296" s="30"/>
      <c r="N3296" s="30"/>
      <c r="O3296" s="30"/>
      <c r="P3296" s="30"/>
      <c r="Q3296" s="30"/>
      <c r="R3296" s="30"/>
      <c r="S3296" s="30"/>
      <c r="T3296" s="30"/>
      <c r="U3296" s="30"/>
      <c r="V3296" s="30"/>
      <c r="W3296" s="30"/>
      <c r="X3296" s="32"/>
    </row>
    <row r="3297" spans="1:24" x14ac:dyDescent="0.2">
      <c r="A3297" s="34"/>
      <c r="B3297" s="34"/>
      <c r="C3297" s="34"/>
      <c r="D3297" s="30"/>
      <c r="E3297" s="30"/>
      <c r="F3297" s="30"/>
      <c r="G3297" s="30"/>
      <c r="H3297" s="30"/>
      <c r="I3297" s="30"/>
      <c r="J3297" s="30"/>
      <c r="K3297" s="30"/>
      <c r="L3297" s="30"/>
      <c r="M3297" s="30"/>
      <c r="N3297" s="30"/>
      <c r="O3297" s="30"/>
      <c r="P3297" s="30"/>
      <c r="Q3297" s="30"/>
      <c r="R3297" s="30"/>
      <c r="S3297" s="30"/>
      <c r="T3297" s="30"/>
      <c r="U3297" s="30"/>
      <c r="V3297" s="30"/>
      <c r="W3297" s="30"/>
      <c r="X3297" s="32"/>
    </row>
    <row r="3298" spans="1:24" x14ac:dyDescent="0.2">
      <c r="A3298" s="34"/>
      <c r="B3298" s="34"/>
      <c r="C3298" s="34"/>
      <c r="D3298" s="30"/>
      <c r="E3298" s="30"/>
      <c r="F3298" s="30"/>
      <c r="G3298" s="30"/>
      <c r="H3298" s="30"/>
      <c r="I3298" s="30"/>
      <c r="J3298" s="30"/>
      <c r="K3298" s="30"/>
      <c r="L3298" s="30"/>
      <c r="M3298" s="30"/>
      <c r="N3298" s="30"/>
      <c r="O3298" s="30"/>
      <c r="P3298" s="30"/>
      <c r="Q3298" s="30"/>
      <c r="R3298" s="30"/>
      <c r="S3298" s="30"/>
      <c r="T3298" s="30"/>
      <c r="U3298" s="30"/>
      <c r="V3298" s="30"/>
      <c r="W3298" s="30"/>
      <c r="X3298" s="32"/>
    </row>
    <row r="3299" spans="1:24" x14ac:dyDescent="0.2">
      <c r="A3299" s="34"/>
      <c r="B3299" s="34"/>
      <c r="C3299" s="34"/>
      <c r="D3299" s="30"/>
      <c r="E3299" s="30"/>
      <c r="F3299" s="30"/>
      <c r="G3299" s="30"/>
      <c r="H3299" s="30"/>
      <c r="I3299" s="30"/>
      <c r="J3299" s="30"/>
      <c r="K3299" s="30"/>
      <c r="L3299" s="30"/>
      <c r="M3299" s="30"/>
      <c r="N3299" s="30"/>
      <c r="O3299" s="30"/>
      <c r="P3299" s="30"/>
      <c r="Q3299" s="30"/>
      <c r="R3299" s="30"/>
      <c r="S3299" s="30"/>
      <c r="T3299" s="30"/>
      <c r="U3299" s="30"/>
      <c r="V3299" s="30"/>
      <c r="W3299" s="30"/>
      <c r="X3299" s="32"/>
    </row>
    <row r="3300" spans="1:24" x14ac:dyDescent="0.2">
      <c r="A3300" s="34"/>
      <c r="B3300" s="34"/>
      <c r="C3300" s="34"/>
      <c r="D3300" s="30"/>
      <c r="E3300" s="30"/>
      <c r="F3300" s="30"/>
      <c r="G3300" s="30"/>
      <c r="H3300" s="30"/>
      <c r="I3300" s="30"/>
      <c r="J3300" s="30"/>
      <c r="K3300" s="30"/>
      <c r="L3300" s="30"/>
      <c r="M3300" s="30"/>
      <c r="N3300" s="30"/>
      <c r="O3300" s="30"/>
      <c r="P3300" s="30"/>
      <c r="Q3300" s="30"/>
      <c r="R3300" s="30"/>
      <c r="S3300" s="30"/>
      <c r="T3300" s="30"/>
      <c r="U3300" s="30"/>
      <c r="V3300" s="30"/>
      <c r="W3300" s="30"/>
      <c r="X3300" s="32"/>
    </row>
    <row r="3301" spans="1:24" x14ac:dyDescent="0.2">
      <c r="A3301" s="34"/>
      <c r="B3301" s="34"/>
      <c r="C3301" s="34"/>
      <c r="D3301" s="30"/>
      <c r="E3301" s="30"/>
      <c r="F3301" s="30"/>
      <c r="G3301" s="30"/>
      <c r="H3301" s="30"/>
      <c r="I3301" s="30"/>
      <c r="J3301" s="30"/>
      <c r="K3301" s="30"/>
      <c r="L3301" s="30"/>
      <c r="M3301" s="30"/>
      <c r="N3301" s="30"/>
      <c r="O3301" s="30"/>
      <c r="P3301" s="30"/>
      <c r="Q3301" s="30"/>
      <c r="R3301" s="30"/>
      <c r="S3301" s="30"/>
      <c r="T3301" s="30"/>
      <c r="U3301" s="30"/>
      <c r="V3301" s="30"/>
      <c r="W3301" s="30"/>
      <c r="X3301" s="32"/>
    </row>
    <row r="3302" spans="1:24" x14ac:dyDescent="0.2">
      <c r="A3302" s="34"/>
      <c r="B3302" s="34"/>
      <c r="C3302" s="34"/>
      <c r="D3302" s="30"/>
      <c r="E3302" s="30"/>
      <c r="F3302" s="30"/>
      <c r="G3302" s="30"/>
      <c r="H3302" s="30"/>
      <c r="I3302" s="30"/>
      <c r="J3302" s="30"/>
      <c r="K3302" s="30"/>
      <c r="L3302" s="30"/>
      <c r="M3302" s="30"/>
      <c r="N3302" s="30"/>
      <c r="O3302" s="30"/>
      <c r="P3302" s="30"/>
      <c r="Q3302" s="30"/>
      <c r="R3302" s="30"/>
      <c r="S3302" s="30"/>
      <c r="T3302" s="30"/>
      <c r="U3302" s="30"/>
      <c r="V3302" s="30"/>
      <c r="W3302" s="30"/>
      <c r="X3302" s="32"/>
    </row>
    <row r="3303" spans="1:24" x14ac:dyDescent="0.2">
      <c r="A3303" s="34"/>
      <c r="B3303" s="34"/>
      <c r="C3303" s="34"/>
      <c r="D3303" s="30"/>
      <c r="E3303" s="30"/>
      <c r="F3303" s="30"/>
      <c r="G3303" s="30"/>
      <c r="H3303" s="30"/>
      <c r="I3303" s="30"/>
      <c r="J3303" s="30"/>
      <c r="K3303" s="30"/>
      <c r="L3303" s="30"/>
      <c r="M3303" s="30"/>
      <c r="N3303" s="30"/>
      <c r="O3303" s="30"/>
      <c r="P3303" s="30"/>
      <c r="Q3303" s="30"/>
      <c r="R3303" s="30"/>
      <c r="S3303" s="30"/>
      <c r="T3303" s="30"/>
      <c r="U3303" s="30"/>
      <c r="V3303" s="30"/>
      <c r="W3303" s="30"/>
      <c r="X3303" s="32"/>
    </row>
    <row r="3304" spans="1:24" x14ac:dyDescent="0.2">
      <c r="A3304" s="34"/>
      <c r="B3304" s="34"/>
      <c r="C3304" s="34"/>
      <c r="D3304" s="30"/>
      <c r="E3304" s="30"/>
      <c r="F3304" s="30"/>
      <c r="G3304" s="30"/>
      <c r="H3304" s="30"/>
      <c r="I3304" s="30"/>
      <c r="J3304" s="30"/>
      <c r="K3304" s="30"/>
      <c r="L3304" s="30"/>
      <c r="M3304" s="30"/>
      <c r="N3304" s="30"/>
      <c r="O3304" s="30"/>
      <c r="P3304" s="30"/>
      <c r="Q3304" s="30"/>
      <c r="R3304" s="30"/>
      <c r="S3304" s="30"/>
      <c r="T3304" s="30"/>
      <c r="U3304" s="30"/>
      <c r="V3304" s="30"/>
      <c r="W3304" s="30"/>
      <c r="X3304" s="32"/>
    </row>
    <row r="3305" spans="1:24" x14ac:dyDescent="0.2">
      <c r="A3305" s="34"/>
      <c r="B3305" s="34"/>
      <c r="C3305" s="34"/>
      <c r="D3305" s="30"/>
      <c r="E3305" s="30"/>
      <c r="F3305" s="30"/>
      <c r="G3305" s="30"/>
      <c r="H3305" s="30"/>
      <c r="I3305" s="30"/>
      <c r="J3305" s="30"/>
      <c r="K3305" s="30"/>
      <c r="L3305" s="30"/>
      <c r="M3305" s="30"/>
      <c r="N3305" s="30"/>
      <c r="O3305" s="30"/>
      <c r="P3305" s="30"/>
      <c r="Q3305" s="30"/>
      <c r="R3305" s="30"/>
      <c r="S3305" s="30"/>
      <c r="T3305" s="30"/>
      <c r="U3305" s="30"/>
      <c r="V3305" s="30"/>
      <c r="W3305" s="30"/>
      <c r="X3305" s="32"/>
    </row>
    <row r="3306" spans="1:24" x14ac:dyDescent="0.2">
      <c r="A3306" s="34"/>
      <c r="B3306" s="34"/>
      <c r="C3306" s="34"/>
      <c r="D3306" s="30"/>
      <c r="E3306" s="30"/>
      <c r="F3306" s="30"/>
      <c r="G3306" s="30"/>
      <c r="H3306" s="30"/>
      <c r="I3306" s="30"/>
      <c r="J3306" s="30"/>
      <c r="K3306" s="30"/>
      <c r="L3306" s="30"/>
      <c r="M3306" s="30"/>
      <c r="N3306" s="30"/>
      <c r="O3306" s="30"/>
      <c r="P3306" s="30"/>
      <c r="Q3306" s="30"/>
      <c r="R3306" s="30"/>
      <c r="S3306" s="30"/>
      <c r="T3306" s="30"/>
      <c r="U3306" s="30"/>
      <c r="V3306" s="30"/>
      <c r="W3306" s="30"/>
      <c r="X3306" s="32"/>
    </row>
    <row r="3307" spans="1:24" x14ac:dyDescent="0.2">
      <c r="A3307" s="34"/>
      <c r="B3307" s="34"/>
      <c r="C3307" s="34"/>
      <c r="D3307" s="30"/>
      <c r="E3307" s="30"/>
      <c r="F3307" s="30"/>
      <c r="G3307" s="30"/>
      <c r="H3307" s="30"/>
      <c r="I3307" s="30"/>
      <c r="J3307" s="30"/>
      <c r="K3307" s="30"/>
      <c r="L3307" s="30"/>
      <c r="M3307" s="30"/>
      <c r="N3307" s="30"/>
      <c r="O3307" s="30"/>
      <c r="P3307" s="30"/>
      <c r="Q3307" s="30"/>
      <c r="R3307" s="30"/>
      <c r="S3307" s="30"/>
      <c r="T3307" s="30"/>
      <c r="U3307" s="30"/>
      <c r="V3307" s="30"/>
      <c r="W3307" s="30"/>
      <c r="X3307" s="32"/>
    </row>
    <row r="3308" spans="1:24" x14ac:dyDescent="0.2">
      <c r="A3308" s="34"/>
      <c r="B3308" s="34"/>
      <c r="C3308" s="34"/>
      <c r="D3308" s="30"/>
      <c r="E3308" s="30"/>
      <c r="F3308" s="30"/>
      <c r="G3308" s="30"/>
      <c r="H3308" s="30"/>
      <c r="I3308" s="30"/>
      <c r="J3308" s="30"/>
      <c r="K3308" s="30"/>
      <c r="L3308" s="30"/>
      <c r="M3308" s="30"/>
      <c r="N3308" s="30"/>
      <c r="O3308" s="30"/>
      <c r="P3308" s="30"/>
      <c r="Q3308" s="30"/>
      <c r="R3308" s="30"/>
      <c r="S3308" s="30"/>
      <c r="T3308" s="30"/>
      <c r="U3308" s="30"/>
      <c r="V3308" s="30"/>
      <c r="W3308" s="30"/>
      <c r="X3308" s="32"/>
    </row>
    <row r="3309" spans="1:24" x14ac:dyDescent="0.2">
      <c r="A3309" s="34"/>
      <c r="B3309" s="34"/>
      <c r="C3309" s="34"/>
      <c r="D3309" s="30"/>
      <c r="E3309" s="30"/>
      <c r="F3309" s="30"/>
      <c r="G3309" s="30"/>
      <c r="H3309" s="30"/>
      <c r="I3309" s="30"/>
      <c r="J3309" s="30"/>
      <c r="K3309" s="30"/>
      <c r="L3309" s="30"/>
      <c r="M3309" s="30"/>
      <c r="N3309" s="30"/>
      <c r="O3309" s="30"/>
      <c r="P3309" s="30"/>
      <c r="Q3309" s="30"/>
      <c r="R3309" s="30"/>
      <c r="S3309" s="30"/>
      <c r="T3309" s="30"/>
      <c r="U3309" s="30"/>
      <c r="V3309" s="30"/>
      <c r="W3309" s="30"/>
      <c r="X3309" s="32"/>
    </row>
    <row r="3310" spans="1:24" x14ac:dyDescent="0.2">
      <c r="A3310" s="34"/>
      <c r="B3310" s="34"/>
      <c r="C3310" s="34"/>
      <c r="D3310" s="30"/>
      <c r="E3310" s="30"/>
      <c r="F3310" s="30"/>
      <c r="G3310" s="30"/>
      <c r="H3310" s="30"/>
      <c r="I3310" s="30"/>
      <c r="J3310" s="30"/>
      <c r="K3310" s="30"/>
      <c r="L3310" s="30"/>
      <c r="M3310" s="30"/>
      <c r="N3310" s="30"/>
      <c r="O3310" s="30"/>
      <c r="P3310" s="30"/>
      <c r="Q3310" s="30"/>
      <c r="R3310" s="30"/>
      <c r="S3310" s="30"/>
      <c r="T3310" s="30"/>
      <c r="U3310" s="30"/>
      <c r="V3310" s="30"/>
      <c r="W3310" s="30"/>
      <c r="X3310" s="32"/>
    </row>
    <row r="3311" spans="1:24" x14ac:dyDescent="0.2">
      <c r="A3311" s="34"/>
      <c r="B3311" s="34"/>
      <c r="C3311" s="34"/>
      <c r="D3311" s="30"/>
      <c r="E3311" s="30"/>
      <c r="F3311" s="30"/>
      <c r="G3311" s="30"/>
      <c r="H3311" s="30"/>
      <c r="I3311" s="30"/>
      <c r="J3311" s="30"/>
      <c r="K3311" s="30"/>
      <c r="L3311" s="30"/>
      <c r="M3311" s="30"/>
      <c r="N3311" s="30"/>
      <c r="O3311" s="30"/>
      <c r="P3311" s="30"/>
      <c r="Q3311" s="30"/>
      <c r="R3311" s="30"/>
      <c r="S3311" s="30"/>
      <c r="T3311" s="30"/>
      <c r="U3311" s="30"/>
      <c r="V3311" s="30"/>
      <c r="W3311" s="30"/>
      <c r="X3311" s="32"/>
    </row>
    <row r="3312" spans="1:24" x14ac:dyDescent="0.2">
      <c r="A3312" s="34"/>
      <c r="B3312" s="34"/>
      <c r="C3312" s="34"/>
      <c r="D3312" s="30"/>
      <c r="E3312" s="30"/>
      <c r="F3312" s="30"/>
      <c r="G3312" s="30"/>
      <c r="H3312" s="30"/>
      <c r="I3312" s="30"/>
      <c r="J3312" s="30"/>
      <c r="K3312" s="30"/>
      <c r="L3312" s="30"/>
      <c r="M3312" s="30"/>
      <c r="N3312" s="30"/>
      <c r="O3312" s="30"/>
      <c r="P3312" s="30"/>
      <c r="Q3312" s="30"/>
      <c r="R3312" s="30"/>
      <c r="S3312" s="30"/>
      <c r="T3312" s="30"/>
      <c r="U3312" s="30"/>
      <c r="V3312" s="30"/>
      <c r="W3312" s="30"/>
      <c r="X3312" s="32"/>
    </row>
    <row r="3313" spans="1:24" x14ac:dyDescent="0.2">
      <c r="A3313" s="34"/>
      <c r="B3313" s="34"/>
      <c r="C3313" s="34"/>
      <c r="D3313" s="30"/>
      <c r="E3313" s="30"/>
      <c r="F3313" s="30"/>
      <c r="G3313" s="30"/>
      <c r="H3313" s="30"/>
      <c r="I3313" s="30"/>
      <c r="J3313" s="30"/>
      <c r="K3313" s="30"/>
      <c r="L3313" s="30"/>
      <c r="M3313" s="30"/>
      <c r="N3313" s="30"/>
      <c r="O3313" s="30"/>
      <c r="P3313" s="30"/>
      <c r="Q3313" s="30"/>
      <c r="R3313" s="30"/>
      <c r="S3313" s="30"/>
      <c r="T3313" s="30"/>
      <c r="U3313" s="30"/>
      <c r="V3313" s="30"/>
      <c r="W3313" s="30"/>
      <c r="X3313" s="32"/>
    </row>
    <row r="3314" spans="1:24" x14ac:dyDescent="0.2">
      <c r="A3314" s="34"/>
      <c r="B3314" s="34"/>
      <c r="C3314" s="34"/>
      <c r="D3314" s="30"/>
      <c r="E3314" s="30"/>
      <c r="F3314" s="30"/>
      <c r="G3314" s="30"/>
      <c r="H3314" s="30"/>
      <c r="I3314" s="30"/>
      <c r="J3314" s="30"/>
      <c r="K3314" s="30"/>
      <c r="L3314" s="30"/>
      <c r="M3314" s="30"/>
      <c r="N3314" s="30"/>
      <c r="O3314" s="30"/>
      <c r="P3314" s="30"/>
      <c r="Q3314" s="30"/>
      <c r="R3314" s="30"/>
      <c r="S3314" s="30"/>
      <c r="T3314" s="30"/>
      <c r="U3314" s="30"/>
      <c r="V3314" s="30"/>
      <c r="W3314" s="30"/>
      <c r="X3314" s="32"/>
    </row>
    <row r="3315" spans="1:24" x14ac:dyDescent="0.2">
      <c r="A3315" s="34"/>
      <c r="B3315" s="34"/>
      <c r="C3315" s="34"/>
      <c r="D3315" s="30"/>
      <c r="E3315" s="30"/>
      <c r="F3315" s="30"/>
      <c r="G3315" s="30"/>
      <c r="H3315" s="30"/>
      <c r="I3315" s="30"/>
      <c r="J3315" s="30"/>
      <c r="K3315" s="30"/>
      <c r="L3315" s="30"/>
      <c r="M3315" s="30"/>
      <c r="N3315" s="30"/>
      <c r="O3315" s="30"/>
      <c r="P3315" s="30"/>
      <c r="Q3315" s="30"/>
      <c r="R3315" s="30"/>
      <c r="S3315" s="30"/>
      <c r="T3315" s="30"/>
      <c r="U3315" s="30"/>
      <c r="V3315" s="30"/>
      <c r="W3315" s="30"/>
      <c r="X3315" s="32"/>
    </row>
    <row r="3316" spans="1:24" x14ac:dyDescent="0.2">
      <c r="A3316" s="34"/>
      <c r="B3316" s="34"/>
      <c r="C3316" s="34"/>
      <c r="D3316" s="30"/>
      <c r="E3316" s="30"/>
      <c r="F3316" s="30"/>
      <c r="G3316" s="30"/>
      <c r="H3316" s="30"/>
      <c r="I3316" s="30"/>
      <c r="J3316" s="30"/>
      <c r="K3316" s="30"/>
      <c r="L3316" s="30"/>
      <c r="M3316" s="30"/>
      <c r="N3316" s="30"/>
      <c r="O3316" s="30"/>
      <c r="P3316" s="30"/>
      <c r="Q3316" s="30"/>
      <c r="R3316" s="30"/>
      <c r="S3316" s="30"/>
      <c r="T3316" s="30"/>
      <c r="U3316" s="30"/>
      <c r="V3316" s="30"/>
      <c r="W3316" s="30"/>
      <c r="X3316" s="32"/>
    </row>
    <row r="3317" spans="1:24" x14ac:dyDescent="0.2">
      <c r="A3317" s="34"/>
      <c r="B3317" s="34"/>
      <c r="C3317" s="34"/>
      <c r="D3317" s="30"/>
      <c r="E3317" s="30"/>
      <c r="F3317" s="30"/>
      <c r="G3317" s="30"/>
      <c r="H3317" s="30"/>
      <c r="I3317" s="30"/>
      <c r="J3317" s="30"/>
      <c r="K3317" s="30"/>
      <c r="L3317" s="30"/>
      <c r="M3317" s="30"/>
      <c r="N3317" s="30"/>
      <c r="O3317" s="30"/>
      <c r="P3317" s="30"/>
      <c r="Q3317" s="30"/>
      <c r="R3317" s="30"/>
      <c r="S3317" s="30"/>
      <c r="T3317" s="30"/>
      <c r="U3317" s="30"/>
      <c r="V3317" s="30"/>
      <c r="W3317" s="30"/>
      <c r="X3317" s="32"/>
    </row>
    <row r="3318" spans="1:24" x14ac:dyDescent="0.2">
      <c r="A3318" s="34"/>
      <c r="B3318" s="34"/>
      <c r="C3318" s="34"/>
      <c r="D3318" s="30"/>
      <c r="E3318" s="30"/>
      <c r="F3318" s="30"/>
      <c r="G3318" s="30"/>
      <c r="H3318" s="30"/>
      <c r="I3318" s="30"/>
      <c r="J3318" s="30"/>
      <c r="K3318" s="30"/>
      <c r="L3318" s="30"/>
      <c r="M3318" s="30"/>
      <c r="N3318" s="30"/>
      <c r="O3318" s="30"/>
      <c r="P3318" s="30"/>
      <c r="Q3318" s="30"/>
      <c r="R3318" s="30"/>
      <c r="S3318" s="30"/>
      <c r="T3318" s="30"/>
      <c r="U3318" s="30"/>
      <c r="V3318" s="30"/>
      <c r="W3318" s="30"/>
      <c r="X3318" s="32"/>
    </row>
    <row r="3319" spans="1:24" x14ac:dyDescent="0.2">
      <c r="A3319" s="34"/>
      <c r="B3319" s="34"/>
      <c r="C3319" s="34"/>
      <c r="D3319" s="30"/>
      <c r="E3319" s="30"/>
      <c r="F3319" s="30"/>
      <c r="G3319" s="30"/>
      <c r="H3319" s="30"/>
      <c r="I3319" s="30"/>
      <c r="J3319" s="30"/>
      <c r="K3319" s="30"/>
      <c r="L3319" s="30"/>
      <c r="M3319" s="30"/>
      <c r="N3319" s="30"/>
      <c r="O3319" s="30"/>
      <c r="P3319" s="30"/>
      <c r="Q3319" s="30"/>
      <c r="R3319" s="30"/>
      <c r="S3319" s="30"/>
      <c r="T3319" s="30"/>
      <c r="U3319" s="30"/>
      <c r="V3319" s="30"/>
      <c r="W3319" s="30"/>
      <c r="X3319" s="32"/>
    </row>
    <row r="3320" spans="1:24" x14ac:dyDescent="0.2">
      <c r="A3320" s="34"/>
      <c r="B3320" s="34"/>
      <c r="C3320" s="34"/>
      <c r="D3320" s="30"/>
      <c r="E3320" s="30"/>
      <c r="F3320" s="30"/>
      <c r="G3320" s="30"/>
      <c r="H3320" s="30"/>
      <c r="I3320" s="30"/>
      <c r="J3320" s="30"/>
      <c r="K3320" s="30"/>
      <c r="L3320" s="30"/>
      <c r="M3320" s="30"/>
      <c r="N3320" s="30"/>
      <c r="O3320" s="30"/>
      <c r="P3320" s="30"/>
      <c r="Q3320" s="30"/>
      <c r="R3320" s="30"/>
      <c r="S3320" s="30"/>
      <c r="T3320" s="30"/>
      <c r="U3320" s="30"/>
      <c r="V3320" s="30"/>
      <c r="W3320" s="30"/>
      <c r="X3320" s="32"/>
    </row>
    <row r="3321" spans="1:24" x14ac:dyDescent="0.2">
      <c r="A3321" s="34"/>
      <c r="B3321" s="34"/>
      <c r="C3321" s="34"/>
      <c r="D3321" s="30"/>
      <c r="E3321" s="30"/>
      <c r="F3321" s="30"/>
      <c r="G3321" s="30"/>
      <c r="H3321" s="30"/>
      <c r="I3321" s="30"/>
      <c r="J3321" s="30"/>
      <c r="K3321" s="30"/>
      <c r="L3321" s="30"/>
      <c r="M3321" s="30"/>
      <c r="N3321" s="30"/>
      <c r="O3321" s="30"/>
      <c r="P3321" s="30"/>
      <c r="Q3321" s="30"/>
      <c r="R3321" s="30"/>
      <c r="S3321" s="30"/>
      <c r="T3321" s="30"/>
      <c r="U3321" s="30"/>
      <c r="V3321" s="30"/>
      <c r="W3321" s="30"/>
      <c r="X3321" s="32"/>
    </row>
    <row r="3322" spans="1:24" x14ac:dyDescent="0.2">
      <c r="A3322" s="34"/>
      <c r="B3322" s="34"/>
      <c r="C3322" s="34"/>
      <c r="D3322" s="30"/>
      <c r="E3322" s="30"/>
      <c r="F3322" s="30"/>
      <c r="G3322" s="30"/>
      <c r="H3322" s="30"/>
      <c r="I3322" s="30"/>
      <c r="J3322" s="30"/>
      <c r="K3322" s="30"/>
      <c r="L3322" s="30"/>
      <c r="M3322" s="30"/>
      <c r="N3322" s="30"/>
      <c r="O3322" s="30"/>
      <c r="P3322" s="30"/>
      <c r="Q3322" s="30"/>
      <c r="R3322" s="30"/>
      <c r="S3322" s="30"/>
      <c r="T3322" s="30"/>
      <c r="U3322" s="30"/>
      <c r="V3322" s="30"/>
      <c r="W3322" s="30"/>
      <c r="X3322" s="32"/>
    </row>
    <row r="3323" spans="1:24" x14ac:dyDescent="0.2">
      <c r="A3323" s="34"/>
      <c r="B3323" s="34"/>
      <c r="C3323" s="34"/>
      <c r="D3323" s="30"/>
      <c r="E3323" s="30"/>
      <c r="F3323" s="30"/>
      <c r="G3323" s="30"/>
      <c r="H3323" s="30"/>
      <c r="I3323" s="30"/>
      <c r="J3323" s="30"/>
      <c r="K3323" s="30"/>
      <c r="L3323" s="30"/>
      <c r="M3323" s="30"/>
      <c r="N3323" s="30"/>
      <c r="O3323" s="30"/>
      <c r="P3323" s="30"/>
      <c r="Q3323" s="30"/>
      <c r="R3323" s="30"/>
      <c r="S3323" s="30"/>
      <c r="T3323" s="30"/>
      <c r="U3323" s="30"/>
      <c r="V3323" s="30"/>
      <c r="W3323" s="30"/>
      <c r="X3323" s="32"/>
    </row>
    <row r="3324" spans="1:24" x14ac:dyDescent="0.2">
      <c r="A3324" s="34"/>
      <c r="B3324" s="34"/>
      <c r="C3324" s="34"/>
      <c r="D3324" s="30"/>
      <c r="E3324" s="30"/>
      <c r="F3324" s="30"/>
      <c r="G3324" s="30"/>
      <c r="H3324" s="30"/>
      <c r="I3324" s="30"/>
      <c r="J3324" s="30"/>
      <c r="K3324" s="30"/>
      <c r="L3324" s="30"/>
      <c r="M3324" s="30"/>
      <c r="N3324" s="30"/>
      <c r="O3324" s="30"/>
      <c r="P3324" s="30"/>
      <c r="Q3324" s="30"/>
      <c r="R3324" s="30"/>
      <c r="S3324" s="30"/>
      <c r="T3324" s="30"/>
      <c r="U3324" s="30"/>
      <c r="V3324" s="30"/>
      <c r="W3324" s="30"/>
      <c r="X3324" s="32"/>
    </row>
    <row r="3325" spans="1:24" x14ac:dyDescent="0.2">
      <c r="A3325" s="34"/>
      <c r="B3325" s="34"/>
      <c r="C3325" s="34"/>
      <c r="D3325" s="30"/>
      <c r="E3325" s="30"/>
      <c r="F3325" s="30"/>
      <c r="G3325" s="30"/>
      <c r="H3325" s="30"/>
      <c r="I3325" s="30"/>
      <c r="J3325" s="30"/>
      <c r="K3325" s="30"/>
      <c r="L3325" s="30"/>
      <c r="M3325" s="30"/>
      <c r="N3325" s="30"/>
      <c r="O3325" s="30"/>
      <c r="P3325" s="30"/>
      <c r="Q3325" s="30"/>
      <c r="R3325" s="30"/>
      <c r="S3325" s="30"/>
      <c r="T3325" s="30"/>
      <c r="U3325" s="30"/>
      <c r="V3325" s="30"/>
      <c r="W3325" s="30"/>
      <c r="X3325" s="32"/>
    </row>
    <row r="3326" spans="1:24" x14ac:dyDescent="0.2">
      <c r="A3326" s="34"/>
      <c r="B3326" s="34"/>
      <c r="C3326" s="34"/>
      <c r="D3326" s="30"/>
      <c r="E3326" s="30"/>
      <c r="F3326" s="30"/>
      <c r="G3326" s="30"/>
      <c r="H3326" s="30"/>
      <c r="I3326" s="30"/>
      <c r="J3326" s="30"/>
      <c r="K3326" s="30"/>
      <c r="L3326" s="30"/>
      <c r="M3326" s="30"/>
      <c r="N3326" s="30"/>
      <c r="O3326" s="30"/>
      <c r="P3326" s="30"/>
      <c r="Q3326" s="30"/>
      <c r="R3326" s="30"/>
      <c r="S3326" s="30"/>
      <c r="T3326" s="30"/>
      <c r="U3326" s="30"/>
      <c r="V3326" s="30"/>
      <c r="W3326" s="30"/>
      <c r="X3326" s="32"/>
    </row>
    <row r="3327" spans="1:24" x14ac:dyDescent="0.2">
      <c r="A3327" s="34"/>
      <c r="B3327" s="34"/>
      <c r="C3327" s="34"/>
      <c r="D3327" s="30"/>
      <c r="E3327" s="30"/>
      <c r="F3327" s="30"/>
      <c r="G3327" s="30"/>
      <c r="H3327" s="30"/>
      <c r="I3327" s="30"/>
      <c r="J3327" s="30"/>
      <c r="K3327" s="30"/>
      <c r="L3327" s="30"/>
      <c r="M3327" s="30"/>
      <c r="N3327" s="30"/>
      <c r="O3327" s="30"/>
      <c r="P3327" s="30"/>
      <c r="Q3327" s="30"/>
      <c r="R3327" s="30"/>
      <c r="S3327" s="30"/>
      <c r="T3327" s="30"/>
      <c r="U3327" s="30"/>
      <c r="V3327" s="30"/>
      <c r="W3327" s="30"/>
      <c r="X3327" s="32"/>
    </row>
    <row r="3328" spans="1:24" x14ac:dyDescent="0.2">
      <c r="A3328" s="34"/>
      <c r="B3328" s="34"/>
      <c r="C3328" s="34"/>
      <c r="D3328" s="30"/>
      <c r="E3328" s="30"/>
      <c r="F3328" s="30"/>
      <c r="G3328" s="30"/>
      <c r="H3328" s="30"/>
      <c r="I3328" s="30"/>
      <c r="J3328" s="30"/>
      <c r="K3328" s="30"/>
      <c r="L3328" s="30"/>
      <c r="M3328" s="30"/>
      <c r="N3328" s="30"/>
      <c r="O3328" s="30"/>
      <c r="P3328" s="30"/>
      <c r="Q3328" s="30"/>
      <c r="R3328" s="30"/>
      <c r="S3328" s="30"/>
      <c r="T3328" s="30"/>
      <c r="U3328" s="30"/>
      <c r="V3328" s="30"/>
      <c r="W3328" s="30"/>
      <c r="X3328" s="32"/>
    </row>
    <row r="3329" spans="1:24" x14ac:dyDescent="0.2">
      <c r="A3329" s="34"/>
      <c r="B3329" s="34"/>
      <c r="C3329" s="34"/>
      <c r="D3329" s="30"/>
      <c r="E3329" s="30"/>
      <c r="F3329" s="30"/>
      <c r="G3329" s="30"/>
      <c r="H3329" s="30"/>
      <c r="I3329" s="30"/>
      <c r="J3329" s="30"/>
      <c r="K3329" s="30"/>
      <c r="L3329" s="30"/>
      <c r="M3329" s="30"/>
      <c r="N3329" s="30"/>
      <c r="O3329" s="30"/>
      <c r="P3329" s="30"/>
      <c r="Q3329" s="30"/>
      <c r="R3329" s="30"/>
      <c r="S3329" s="30"/>
      <c r="T3329" s="30"/>
      <c r="U3329" s="30"/>
      <c r="V3329" s="30"/>
      <c r="W3329" s="30"/>
      <c r="X3329" s="32"/>
    </row>
    <row r="3330" spans="1:24" x14ac:dyDescent="0.2">
      <c r="A3330" s="34"/>
      <c r="B3330" s="34"/>
      <c r="C3330" s="34"/>
      <c r="D3330" s="30"/>
      <c r="E3330" s="30"/>
      <c r="F3330" s="30"/>
      <c r="G3330" s="30"/>
      <c r="H3330" s="30"/>
      <c r="I3330" s="30"/>
      <c r="J3330" s="30"/>
      <c r="K3330" s="30"/>
      <c r="L3330" s="30"/>
      <c r="M3330" s="30"/>
      <c r="N3330" s="30"/>
      <c r="O3330" s="30"/>
      <c r="P3330" s="30"/>
      <c r="Q3330" s="30"/>
      <c r="R3330" s="30"/>
      <c r="S3330" s="30"/>
      <c r="T3330" s="30"/>
      <c r="U3330" s="30"/>
      <c r="V3330" s="30"/>
      <c r="W3330" s="30"/>
      <c r="X3330" s="32"/>
    </row>
    <row r="3331" spans="1:24" x14ac:dyDescent="0.2">
      <c r="A3331" s="34"/>
      <c r="B3331" s="34"/>
      <c r="C3331" s="34"/>
      <c r="D3331" s="30"/>
      <c r="E3331" s="30"/>
      <c r="F3331" s="30"/>
      <c r="G3331" s="30"/>
      <c r="H3331" s="30"/>
      <c r="I3331" s="30"/>
      <c r="J3331" s="30"/>
      <c r="K3331" s="30"/>
      <c r="L3331" s="30"/>
      <c r="M3331" s="30"/>
      <c r="N3331" s="30"/>
      <c r="O3331" s="30"/>
      <c r="P3331" s="30"/>
      <c r="Q3331" s="30"/>
      <c r="R3331" s="30"/>
      <c r="S3331" s="30"/>
      <c r="T3331" s="30"/>
      <c r="U3331" s="30"/>
      <c r="V3331" s="30"/>
      <c r="W3331" s="30"/>
      <c r="X3331" s="32"/>
    </row>
    <row r="3332" spans="1:24" x14ac:dyDescent="0.2">
      <c r="A3332" s="34"/>
      <c r="B3332" s="34"/>
      <c r="C3332" s="34"/>
      <c r="D3332" s="30"/>
      <c r="E3332" s="30"/>
      <c r="F3332" s="30"/>
      <c r="G3332" s="30"/>
      <c r="H3332" s="30"/>
      <c r="I3332" s="30"/>
      <c r="J3332" s="30"/>
      <c r="K3332" s="30"/>
      <c r="L3332" s="30"/>
      <c r="M3332" s="30"/>
      <c r="N3332" s="30"/>
      <c r="O3332" s="30"/>
      <c r="P3332" s="30"/>
      <c r="Q3332" s="30"/>
      <c r="R3332" s="30"/>
      <c r="S3332" s="30"/>
      <c r="T3332" s="30"/>
      <c r="U3332" s="30"/>
      <c r="V3332" s="30"/>
      <c r="W3332" s="30"/>
      <c r="X3332" s="32"/>
    </row>
    <row r="3333" spans="1:24" x14ac:dyDescent="0.2">
      <c r="A3333" s="34"/>
      <c r="B3333" s="34"/>
      <c r="C3333" s="34"/>
      <c r="D3333" s="30"/>
      <c r="E3333" s="30"/>
      <c r="F3333" s="30"/>
      <c r="G3333" s="30"/>
      <c r="H3333" s="30"/>
      <c r="I3333" s="30"/>
      <c r="J3333" s="30"/>
      <c r="K3333" s="30"/>
      <c r="L3333" s="30"/>
      <c r="M3333" s="30"/>
      <c r="N3333" s="30"/>
      <c r="O3333" s="30"/>
      <c r="P3333" s="30"/>
      <c r="Q3333" s="30"/>
      <c r="R3333" s="30"/>
      <c r="S3333" s="30"/>
      <c r="T3333" s="30"/>
      <c r="U3333" s="30"/>
      <c r="V3333" s="30"/>
      <c r="W3333" s="30"/>
      <c r="X3333" s="32"/>
    </row>
    <row r="3334" spans="1:24" x14ac:dyDescent="0.2">
      <c r="A3334" s="34"/>
      <c r="B3334" s="34"/>
      <c r="C3334" s="34"/>
      <c r="D3334" s="30"/>
      <c r="E3334" s="30"/>
      <c r="F3334" s="30"/>
      <c r="G3334" s="30"/>
      <c r="H3334" s="30"/>
      <c r="I3334" s="30"/>
      <c r="J3334" s="30"/>
      <c r="K3334" s="30"/>
      <c r="L3334" s="30"/>
      <c r="M3334" s="30"/>
      <c r="N3334" s="30"/>
      <c r="O3334" s="30"/>
      <c r="P3334" s="30"/>
      <c r="Q3334" s="30"/>
      <c r="R3334" s="30"/>
      <c r="S3334" s="30"/>
      <c r="T3334" s="30"/>
      <c r="U3334" s="30"/>
      <c r="V3334" s="30"/>
      <c r="W3334" s="30"/>
      <c r="X3334" s="32"/>
    </row>
    <row r="3335" spans="1:24" x14ac:dyDescent="0.2">
      <c r="A3335" s="34"/>
      <c r="B3335" s="34"/>
      <c r="C3335" s="34"/>
      <c r="D3335" s="30"/>
      <c r="E3335" s="30"/>
      <c r="F3335" s="30"/>
      <c r="G3335" s="30"/>
      <c r="H3335" s="30"/>
      <c r="I3335" s="30"/>
      <c r="J3335" s="30"/>
      <c r="K3335" s="30"/>
      <c r="L3335" s="30"/>
      <c r="M3335" s="30"/>
      <c r="N3335" s="30"/>
      <c r="O3335" s="30"/>
      <c r="P3335" s="30"/>
      <c r="Q3335" s="30"/>
      <c r="R3335" s="30"/>
      <c r="S3335" s="30"/>
      <c r="T3335" s="30"/>
      <c r="U3335" s="30"/>
      <c r="V3335" s="30"/>
      <c r="W3335" s="30"/>
      <c r="X3335" s="32"/>
    </row>
    <row r="3336" spans="1:24" x14ac:dyDescent="0.2">
      <c r="A3336" s="34"/>
      <c r="B3336" s="34"/>
      <c r="C3336" s="34"/>
      <c r="D3336" s="30"/>
      <c r="E3336" s="30"/>
      <c r="F3336" s="30"/>
      <c r="G3336" s="30"/>
      <c r="H3336" s="30"/>
      <c r="I3336" s="30"/>
      <c r="J3336" s="30"/>
      <c r="K3336" s="30"/>
      <c r="L3336" s="30"/>
      <c r="M3336" s="30"/>
      <c r="N3336" s="30"/>
      <c r="O3336" s="30"/>
      <c r="P3336" s="30"/>
      <c r="Q3336" s="30"/>
      <c r="R3336" s="30"/>
      <c r="S3336" s="30"/>
      <c r="T3336" s="30"/>
      <c r="U3336" s="30"/>
      <c r="V3336" s="30"/>
      <c r="W3336" s="30"/>
      <c r="X3336" s="32"/>
    </row>
    <row r="3337" spans="1:24" x14ac:dyDescent="0.2">
      <c r="A3337" s="34"/>
      <c r="B3337" s="34"/>
      <c r="C3337" s="34"/>
      <c r="D3337" s="30"/>
      <c r="E3337" s="30"/>
      <c r="F3337" s="30"/>
      <c r="G3337" s="30"/>
      <c r="H3337" s="30"/>
      <c r="I3337" s="30"/>
      <c r="J3337" s="30"/>
      <c r="K3337" s="30"/>
      <c r="L3337" s="30"/>
      <c r="M3337" s="30"/>
      <c r="N3337" s="30"/>
      <c r="O3337" s="30"/>
      <c r="P3337" s="30"/>
      <c r="Q3337" s="30"/>
      <c r="R3337" s="30"/>
      <c r="S3337" s="30"/>
      <c r="T3337" s="30"/>
      <c r="U3337" s="30"/>
      <c r="V3337" s="30"/>
      <c r="W3337" s="30"/>
      <c r="X3337" s="32"/>
    </row>
    <row r="3338" spans="1:24" x14ac:dyDescent="0.2">
      <c r="A3338" s="34"/>
      <c r="B3338" s="34"/>
      <c r="C3338" s="34"/>
      <c r="D3338" s="30"/>
      <c r="E3338" s="30"/>
      <c r="F3338" s="30"/>
      <c r="G3338" s="30"/>
      <c r="H3338" s="30"/>
      <c r="I3338" s="30"/>
      <c r="J3338" s="30"/>
      <c r="K3338" s="30"/>
      <c r="L3338" s="30"/>
      <c r="M3338" s="30"/>
      <c r="N3338" s="30"/>
      <c r="O3338" s="30"/>
      <c r="P3338" s="30"/>
      <c r="Q3338" s="30"/>
      <c r="R3338" s="30"/>
      <c r="S3338" s="30"/>
      <c r="T3338" s="30"/>
      <c r="U3338" s="30"/>
      <c r="V3338" s="30"/>
      <c r="W3338" s="30"/>
      <c r="X3338" s="32"/>
    </row>
    <row r="3339" spans="1:24" x14ac:dyDescent="0.2">
      <c r="A3339" s="34"/>
      <c r="B3339" s="34"/>
      <c r="C3339" s="34"/>
      <c r="D3339" s="30"/>
      <c r="E3339" s="30"/>
      <c r="F3339" s="30"/>
      <c r="G3339" s="30"/>
      <c r="H3339" s="30"/>
      <c r="I3339" s="30"/>
      <c r="J3339" s="30"/>
      <c r="K3339" s="30"/>
      <c r="L3339" s="30"/>
      <c r="M3339" s="30"/>
      <c r="N3339" s="30"/>
      <c r="O3339" s="30"/>
      <c r="P3339" s="30"/>
      <c r="Q3339" s="30"/>
      <c r="R3339" s="30"/>
      <c r="S3339" s="30"/>
      <c r="T3339" s="30"/>
      <c r="U3339" s="30"/>
      <c r="V3339" s="30"/>
      <c r="W3339" s="30"/>
      <c r="X3339" s="32"/>
    </row>
    <row r="3340" spans="1:24" x14ac:dyDescent="0.2">
      <c r="A3340" s="34"/>
      <c r="B3340" s="34"/>
      <c r="C3340" s="34"/>
      <c r="D3340" s="30"/>
      <c r="E3340" s="30"/>
      <c r="F3340" s="30"/>
      <c r="G3340" s="30"/>
      <c r="H3340" s="30"/>
      <c r="I3340" s="30"/>
      <c r="J3340" s="30"/>
      <c r="K3340" s="30"/>
      <c r="L3340" s="30"/>
      <c r="M3340" s="30"/>
      <c r="N3340" s="30"/>
      <c r="O3340" s="30"/>
      <c r="P3340" s="30"/>
      <c r="Q3340" s="30"/>
      <c r="R3340" s="30"/>
      <c r="S3340" s="30"/>
      <c r="T3340" s="30"/>
      <c r="U3340" s="30"/>
      <c r="V3340" s="30"/>
      <c r="W3340" s="30"/>
      <c r="X3340" s="32"/>
    </row>
    <row r="3341" spans="1:24" x14ac:dyDescent="0.2">
      <c r="A3341" s="34"/>
      <c r="B3341" s="34"/>
      <c r="C3341" s="34"/>
      <c r="D3341" s="30"/>
      <c r="E3341" s="30"/>
      <c r="F3341" s="30"/>
      <c r="G3341" s="30"/>
      <c r="H3341" s="30"/>
      <c r="I3341" s="30"/>
      <c r="J3341" s="30"/>
      <c r="K3341" s="30"/>
      <c r="L3341" s="30"/>
      <c r="M3341" s="30"/>
      <c r="N3341" s="30"/>
      <c r="O3341" s="30"/>
      <c r="P3341" s="30"/>
      <c r="Q3341" s="30"/>
      <c r="R3341" s="30"/>
      <c r="S3341" s="30"/>
      <c r="T3341" s="30"/>
      <c r="U3341" s="30"/>
      <c r="V3341" s="30"/>
      <c r="W3341" s="30"/>
      <c r="X3341" s="32"/>
    </row>
    <row r="3342" spans="1:24" x14ac:dyDescent="0.2">
      <c r="A3342" s="34"/>
      <c r="B3342" s="34"/>
      <c r="C3342" s="34"/>
      <c r="D3342" s="30"/>
      <c r="E3342" s="30"/>
      <c r="F3342" s="30"/>
      <c r="G3342" s="30"/>
      <c r="H3342" s="30"/>
      <c r="I3342" s="30"/>
      <c r="J3342" s="30"/>
      <c r="K3342" s="30"/>
      <c r="L3342" s="30"/>
      <c r="M3342" s="30"/>
      <c r="N3342" s="30"/>
      <c r="O3342" s="30"/>
      <c r="P3342" s="30"/>
      <c r="Q3342" s="30"/>
      <c r="R3342" s="30"/>
      <c r="S3342" s="30"/>
      <c r="T3342" s="30"/>
      <c r="U3342" s="30"/>
      <c r="V3342" s="30"/>
      <c r="W3342" s="30"/>
      <c r="X3342" s="32"/>
    </row>
    <row r="3343" spans="1:24" x14ac:dyDescent="0.2">
      <c r="A3343" s="34"/>
      <c r="B3343" s="34"/>
      <c r="C3343" s="34"/>
      <c r="D3343" s="30"/>
      <c r="E3343" s="30"/>
      <c r="F3343" s="30"/>
      <c r="G3343" s="30"/>
      <c r="H3343" s="30"/>
      <c r="I3343" s="30"/>
      <c r="J3343" s="30"/>
      <c r="K3343" s="30"/>
      <c r="L3343" s="30"/>
      <c r="M3343" s="30"/>
      <c r="N3343" s="30"/>
      <c r="O3343" s="30"/>
      <c r="P3343" s="30"/>
      <c r="Q3343" s="30"/>
      <c r="R3343" s="30"/>
      <c r="S3343" s="30"/>
      <c r="T3343" s="30"/>
      <c r="U3343" s="30"/>
      <c r="V3343" s="30"/>
      <c r="W3343" s="30"/>
      <c r="X3343" s="32"/>
    </row>
    <row r="3344" spans="1:24" x14ac:dyDescent="0.2">
      <c r="A3344" s="34"/>
      <c r="B3344" s="34"/>
      <c r="C3344" s="34"/>
      <c r="D3344" s="30"/>
      <c r="E3344" s="30"/>
      <c r="F3344" s="30"/>
      <c r="G3344" s="30"/>
      <c r="H3344" s="30"/>
      <c r="I3344" s="30"/>
      <c r="J3344" s="30"/>
      <c r="K3344" s="30"/>
      <c r="L3344" s="30"/>
      <c r="M3344" s="30"/>
      <c r="N3344" s="30"/>
      <c r="O3344" s="30"/>
      <c r="P3344" s="30"/>
      <c r="Q3344" s="30"/>
      <c r="R3344" s="30"/>
      <c r="S3344" s="30"/>
      <c r="T3344" s="30"/>
      <c r="U3344" s="30"/>
      <c r="V3344" s="30"/>
      <c r="W3344" s="30"/>
      <c r="X3344" s="32"/>
    </row>
    <row r="3345" spans="1:24" x14ac:dyDescent="0.2">
      <c r="A3345" s="34"/>
      <c r="B3345" s="34"/>
      <c r="C3345" s="34"/>
      <c r="D3345" s="30"/>
      <c r="E3345" s="30"/>
      <c r="F3345" s="30"/>
      <c r="G3345" s="30"/>
      <c r="H3345" s="30"/>
      <c r="I3345" s="30"/>
      <c r="J3345" s="30"/>
      <c r="K3345" s="30"/>
      <c r="L3345" s="30"/>
      <c r="M3345" s="30"/>
      <c r="N3345" s="30"/>
      <c r="O3345" s="30"/>
      <c r="P3345" s="30"/>
      <c r="Q3345" s="30"/>
      <c r="R3345" s="30"/>
      <c r="S3345" s="30"/>
      <c r="T3345" s="30"/>
      <c r="U3345" s="30"/>
      <c r="V3345" s="30"/>
      <c r="W3345" s="30"/>
      <c r="X3345" s="32"/>
    </row>
    <row r="3346" spans="1:24" x14ac:dyDescent="0.2">
      <c r="A3346" s="34"/>
      <c r="B3346" s="34"/>
      <c r="C3346" s="34"/>
      <c r="D3346" s="30"/>
      <c r="E3346" s="30"/>
      <c r="F3346" s="30"/>
      <c r="G3346" s="30"/>
      <c r="H3346" s="30"/>
      <c r="I3346" s="30"/>
      <c r="J3346" s="30"/>
      <c r="K3346" s="30"/>
      <c r="L3346" s="30"/>
      <c r="M3346" s="30"/>
      <c r="N3346" s="30"/>
      <c r="O3346" s="30"/>
      <c r="P3346" s="30"/>
      <c r="Q3346" s="30"/>
      <c r="R3346" s="30"/>
      <c r="S3346" s="30"/>
      <c r="T3346" s="30"/>
      <c r="U3346" s="30"/>
      <c r="V3346" s="30"/>
      <c r="W3346" s="30"/>
      <c r="X3346" s="32"/>
    </row>
    <row r="3347" spans="1:24" x14ac:dyDescent="0.2">
      <c r="A3347" s="34"/>
      <c r="B3347" s="34"/>
      <c r="C3347" s="34"/>
      <c r="D3347" s="30"/>
      <c r="E3347" s="30"/>
      <c r="F3347" s="30"/>
      <c r="G3347" s="30"/>
      <c r="H3347" s="30"/>
      <c r="I3347" s="30"/>
      <c r="J3347" s="30"/>
      <c r="K3347" s="30"/>
      <c r="L3347" s="30"/>
      <c r="M3347" s="30"/>
      <c r="N3347" s="30"/>
      <c r="O3347" s="30"/>
      <c r="P3347" s="30"/>
      <c r="Q3347" s="30"/>
      <c r="R3347" s="30"/>
      <c r="S3347" s="30"/>
      <c r="T3347" s="30"/>
      <c r="U3347" s="30"/>
      <c r="V3347" s="30"/>
      <c r="W3347" s="30"/>
      <c r="X3347" s="32"/>
    </row>
    <row r="3348" spans="1:24" x14ac:dyDescent="0.2">
      <c r="A3348" s="34"/>
      <c r="B3348" s="34"/>
      <c r="C3348" s="34"/>
      <c r="D3348" s="30"/>
      <c r="E3348" s="30"/>
      <c r="F3348" s="30"/>
      <c r="G3348" s="30"/>
      <c r="H3348" s="30"/>
      <c r="I3348" s="30"/>
      <c r="J3348" s="30"/>
      <c r="K3348" s="30"/>
      <c r="L3348" s="30"/>
      <c r="M3348" s="30"/>
      <c r="N3348" s="30"/>
      <c r="O3348" s="30"/>
      <c r="P3348" s="30"/>
      <c r="Q3348" s="30"/>
      <c r="R3348" s="30"/>
      <c r="S3348" s="30"/>
      <c r="T3348" s="30"/>
      <c r="U3348" s="30"/>
      <c r="V3348" s="30"/>
      <c r="W3348" s="30"/>
      <c r="X3348" s="32"/>
    </row>
    <row r="3349" spans="1:24" x14ac:dyDescent="0.2">
      <c r="A3349" s="34"/>
      <c r="B3349" s="34"/>
      <c r="C3349" s="34"/>
      <c r="D3349" s="30"/>
      <c r="E3349" s="30"/>
      <c r="F3349" s="30"/>
      <c r="G3349" s="30"/>
      <c r="H3349" s="30"/>
      <c r="I3349" s="30"/>
      <c r="J3349" s="30"/>
      <c r="K3349" s="30"/>
      <c r="L3349" s="30"/>
      <c r="M3349" s="30"/>
      <c r="N3349" s="30"/>
      <c r="O3349" s="30"/>
      <c r="P3349" s="30"/>
      <c r="Q3349" s="30"/>
      <c r="R3349" s="30"/>
      <c r="S3349" s="30"/>
      <c r="T3349" s="30"/>
      <c r="U3349" s="30"/>
      <c r="V3349" s="30"/>
      <c r="W3349" s="30"/>
      <c r="X3349" s="32"/>
    </row>
    <row r="3350" spans="1:24" x14ac:dyDescent="0.2">
      <c r="A3350" s="34"/>
      <c r="B3350" s="34"/>
      <c r="C3350" s="34"/>
      <c r="D3350" s="30"/>
      <c r="E3350" s="30"/>
      <c r="F3350" s="30"/>
      <c r="G3350" s="30"/>
      <c r="H3350" s="30"/>
      <c r="I3350" s="30"/>
      <c r="J3350" s="30"/>
      <c r="K3350" s="30"/>
      <c r="L3350" s="30"/>
      <c r="M3350" s="30"/>
      <c r="N3350" s="30"/>
      <c r="O3350" s="30"/>
      <c r="P3350" s="30"/>
      <c r="Q3350" s="30"/>
      <c r="R3350" s="30"/>
      <c r="S3350" s="30"/>
      <c r="T3350" s="30"/>
      <c r="U3350" s="30"/>
      <c r="V3350" s="30"/>
      <c r="W3350" s="30"/>
      <c r="X3350" s="32"/>
    </row>
    <row r="3351" spans="1:24" x14ac:dyDescent="0.2">
      <c r="A3351" s="34"/>
      <c r="B3351" s="34"/>
      <c r="C3351" s="34"/>
      <c r="D3351" s="30"/>
      <c r="E3351" s="30"/>
      <c r="F3351" s="30"/>
      <c r="G3351" s="30"/>
      <c r="H3351" s="30"/>
      <c r="I3351" s="30"/>
      <c r="J3351" s="30"/>
      <c r="K3351" s="30"/>
      <c r="L3351" s="30"/>
      <c r="M3351" s="30"/>
      <c r="N3351" s="30"/>
      <c r="O3351" s="30"/>
      <c r="P3351" s="30"/>
      <c r="Q3351" s="30"/>
      <c r="R3351" s="30"/>
      <c r="S3351" s="30"/>
      <c r="T3351" s="30"/>
      <c r="U3351" s="30"/>
      <c r="V3351" s="30"/>
      <c r="W3351" s="30"/>
      <c r="X3351" s="32"/>
    </row>
    <row r="3352" spans="1:24" x14ac:dyDescent="0.2">
      <c r="A3352" s="34"/>
      <c r="B3352" s="34"/>
      <c r="C3352" s="34"/>
      <c r="D3352" s="30"/>
      <c r="E3352" s="30"/>
      <c r="F3352" s="30"/>
      <c r="G3352" s="30"/>
      <c r="H3352" s="30"/>
      <c r="I3352" s="30"/>
      <c r="J3352" s="30"/>
      <c r="K3352" s="30"/>
      <c r="L3352" s="30"/>
      <c r="M3352" s="30"/>
      <c r="N3352" s="30"/>
      <c r="O3352" s="30"/>
      <c r="P3352" s="30"/>
      <c r="Q3352" s="30"/>
      <c r="R3352" s="30"/>
      <c r="S3352" s="30"/>
      <c r="T3352" s="30"/>
      <c r="U3352" s="30"/>
      <c r="V3352" s="30"/>
      <c r="W3352" s="30"/>
      <c r="X3352" s="32"/>
    </row>
    <row r="3353" spans="1:24" x14ac:dyDescent="0.2">
      <c r="A3353" s="34"/>
      <c r="B3353" s="34"/>
      <c r="C3353" s="34"/>
      <c r="D3353" s="30"/>
      <c r="E3353" s="30"/>
      <c r="F3353" s="30"/>
      <c r="G3353" s="30"/>
      <c r="H3353" s="30"/>
      <c r="I3353" s="30"/>
      <c r="J3353" s="30"/>
      <c r="K3353" s="30"/>
      <c r="L3353" s="30"/>
      <c r="M3353" s="30"/>
      <c r="N3353" s="30"/>
      <c r="O3353" s="30"/>
      <c r="P3353" s="30"/>
      <c r="Q3353" s="30"/>
      <c r="R3353" s="30"/>
      <c r="S3353" s="30"/>
      <c r="T3353" s="30"/>
      <c r="U3353" s="30"/>
      <c r="V3353" s="30"/>
      <c r="W3353" s="30"/>
      <c r="X3353" s="32"/>
    </row>
    <row r="3354" spans="1:24" x14ac:dyDescent="0.2">
      <c r="A3354" s="34"/>
      <c r="B3354" s="34"/>
      <c r="C3354" s="34"/>
      <c r="D3354" s="30"/>
      <c r="E3354" s="30"/>
      <c r="F3354" s="30"/>
      <c r="G3354" s="30"/>
      <c r="H3354" s="30"/>
      <c r="I3354" s="30"/>
      <c r="J3354" s="30"/>
      <c r="K3354" s="30"/>
      <c r="L3354" s="30"/>
      <c r="M3354" s="30"/>
      <c r="N3354" s="30"/>
      <c r="O3354" s="30"/>
      <c r="P3354" s="30"/>
      <c r="Q3354" s="30"/>
      <c r="R3354" s="30"/>
      <c r="S3354" s="30"/>
      <c r="T3354" s="30"/>
      <c r="U3354" s="30"/>
      <c r="V3354" s="30"/>
      <c r="W3354" s="30"/>
      <c r="X3354" s="32"/>
    </row>
    <row r="3355" spans="1:24" x14ac:dyDescent="0.2">
      <c r="A3355" s="34"/>
      <c r="B3355" s="34"/>
      <c r="C3355" s="34"/>
      <c r="D3355" s="30"/>
      <c r="E3355" s="30"/>
      <c r="F3355" s="30"/>
      <c r="G3355" s="30"/>
      <c r="H3355" s="30"/>
      <c r="I3355" s="30"/>
      <c r="J3355" s="30"/>
      <c r="K3355" s="30"/>
      <c r="L3355" s="30"/>
      <c r="M3355" s="30"/>
      <c r="N3355" s="30"/>
      <c r="O3355" s="30"/>
      <c r="P3355" s="30"/>
      <c r="Q3355" s="30"/>
      <c r="R3355" s="30"/>
      <c r="S3355" s="30"/>
      <c r="T3355" s="30"/>
      <c r="U3355" s="30"/>
      <c r="V3355" s="30"/>
      <c r="W3355" s="30"/>
      <c r="X3355" s="32"/>
    </row>
    <row r="3356" spans="1:24" x14ac:dyDescent="0.2">
      <c r="A3356" s="34"/>
      <c r="B3356" s="34"/>
      <c r="C3356" s="34"/>
      <c r="D3356" s="30"/>
      <c r="E3356" s="30"/>
      <c r="F3356" s="30"/>
      <c r="G3356" s="30"/>
      <c r="H3356" s="30"/>
      <c r="I3356" s="30"/>
      <c r="J3356" s="30"/>
      <c r="K3356" s="30"/>
      <c r="L3356" s="30"/>
      <c r="M3356" s="30"/>
      <c r="N3356" s="30"/>
      <c r="O3356" s="30"/>
      <c r="P3356" s="30"/>
      <c r="Q3356" s="30"/>
      <c r="R3356" s="30"/>
      <c r="S3356" s="30"/>
      <c r="T3356" s="30"/>
      <c r="U3356" s="30"/>
      <c r="V3356" s="30"/>
      <c r="W3356" s="30"/>
      <c r="X3356" s="32"/>
    </row>
    <row r="3357" spans="1:24" x14ac:dyDescent="0.2">
      <c r="A3357" s="34"/>
      <c r="B3357" s="34"/>
      <c r="C3357" s="34"/>
      <c r="D3357" s="30"/>
      <c r="E3357" s="30"/>
      <c r="F3357" s="30"/>
      <c r="G3357" s="30"/>
      <c r="H3357" s="30"/>
      <c r="I3357" s="30"/>
      <c r="J3357" s="30"/>
      <c r="K3357" s="30"/>
      <c r="L3357" s="30"/>
      <c r="M3357" s="30"/>
      <c r="N3357" s="30"/>
      <c r="O3357" s="30"/>
      <c r="P3357" s="30"/>
      <c r="Q3357" s="30"/>
      <c r="R3357" s="30"/>
      <c r="S3357" s="30"/>
      <c r="T3357" s="30"/>
      <c r="U3357" s="30"/>
      <c r="V3357" s="30"/>
      <c r="W3357" s="30"/>
      <c r="X3357" s="32"/>
    </row>
    <row r="3358" spans="1:24" x14ac:dyDescent="0.2">
      <c r="A3358" s="34"/>
      <c r="B3358" s="34"/>
      <c r="C3358" s="34"/>
      <c r="D3358" s="30"/>
      <c r="E3358" s="30"/>
      <c r="F3358" s="30"/>
      <c r="G3358" s="30"/>
      <c r="H3358" s="30"/>
      <c r="I3358" s="30"/>
      <c r="J3358" s="30"/>
      <c r="K3358" s="30"/>
      <c r="L3358" s="30"/>
      <c r="M3358" s="30"/>
      <c r="N3358" s="30"/>
      <c r="O3358" s="30"/>
      <c r="P3358" s="30"/>
      <c r="Q3358" s="30"/>
      <c r="R3358" s="30"/>
      <c r="S3358" s="30"/>
      <c r="T3358" s="30"/>
      <c r="U3358" s="30"/>
      <c r="V3358" s="30"/>
      <c r="W3358" s="30"/>
      <c r="X3358" s="32"/>
    </row>
    <row r="3359" spans="1:24" x14ac:dyDescent="0.2">
      <c r="A3359" s="34"/>
      <c r="B3359" s="34"/>
      <c r="C3359" s="34"/>
      <c r="D3359" s="30"/>
      <c r="E3359" s="30"/>
      <c r="F3359" s="30"/>
      <c r="G3359" s="30"/>
      <c r="H3359" s="30"/>
      <c r="I3359" s="30"/>
      <c r="J3359" s="30"/>
      <c r="K3359" s="30"/>
      <c r="L3359" s="30"/>
      <c r="M3359" s="30"/>
      <c r="N3359" s="30"/>
      <c r="O3359" s="30"/>
      <c r="P3359" s="30"/>
      <c r="Q3359" s="30"/>
      <c r="R3359" s="30"/>
      <c r="S3359" s="30"/>
      <c r="T3359" s="30"/>
      <c r="U3359" s="30"/>
      <c r="V3359" s="30"/>
      <c r="W3359" s="30"/>
      <c r="X3359" s="32"/>
    </row>
    <row r="3360" spans="1:24" x14ac:dyDescent="0.2">
      <c r="A3360" s="34"/>
      <c r="B3360" s="34"/>
      <c r="C3360" s="34"/>
      <c r="D3360" s="30"/>
      <c r="E3360" s="30"/>
      <c r="F3360" s="30"/>
      <c r="G3360" s="30"/>
      <c r="H3360" s="30"/>
      <c r="I3360" s="30"/>
      <c r="J3360" s="30"/>
      <c r="K3360" s="30"/>
      <c r="L3360" s="30"/>
      <c r="M3360" s="30"/>
      <c r="N3360" s="30"/>
      <c r="O3360" s="30"/>
      <c r="P3360" s="30"/>
      <c r="Q3360" s="30"/>
      <c r="R3360" s="30"/>
      <c r="S3360" s="30"/>
      <c r="T3360" s="30"/>
      <c r="U3360" s="30"/>
      <c r="V3360" s="30"/>
      <c r="W3360" s="30"/>
      <c r="X3360" s="32"/>
    </row>
    <row r="3361" spans="1:24" x14ac:dyDescent="0.2">
      <c r="A3361" s="34"/>
      <c r="B3361" s="34"/>
      <c r="C3361" s="34"/>
      <c r="D3361" s="30"/>
      <c r="E3361" s="30"/>
      <c r="F3361" s="30"/>
      <c r="G3361" s="30"/>
      <c r="H3361" s="30"/>
      <c r="I3361" s="30"/>
      <c r="J3361" s="30"/>
      <c r="K3361" s="30"/>
      <c r="L3361" s="30"/>
      <c r="M3361" s="30"/>
      <c r="N3361" s="30"/>
      <c r="O3361" s="30"/>
      <c r="P3361" s="30"/>
      <c r="Q3361" s="30"/>
      <c r="R3361" s="30"/>
      <c r="S3361" s="30"/>
      <c r="T3361" s="30"/>
      <c r="U3361" s="30"/>
      <c r="V3361" s="30"/>
      <c r="W3361" s="30"/>
      <c r="X3361" s="32"/>
    </row>
    <row r="3362" spans="1:24" x14ac:dyDescent="0.2">
      <c r="A3362" s="34"/>
      <c r="B3362" s="34"/>
      <c r="C3362" s="34"/>
      <c r="D3362" s="30"/>
      <c r="E3362" s="30"/>
      <c r="F3362" s="30"/>
      <c r="G3362" s="30"/>
      <c r="H3362" s="30"/>
      <c r="I3362" s="30"/>
      <c r="J3362" s="30"/>
      <c r="K3362" s="30"/>
      <c r="L3362" s="30"/>
      <c r="M3362" s="30"/>
      <c r="N3362" s="30"/>
      <c r="O3362" s="30"/>
      <c r="P3362" s="30"/>
      <c r="Q3362" s="30"/>
      <c r="R3362" s="30"/>
      <c r="S3362" s="30"/>
      <c r="T3362" s="30"/>
      <c r="U3362" s="30"/>
      <c r="V3362" s="30"/>
      <c r="W3362" s="30"/>
      <c r="X3362" s="32"/>
    </row>
    <row r="3363" spans="1:24" x14ac:dyDescent="0.2">
      <c r="A3363" s="34"/>
      <c r="B3363" s="34"/>
      <c r="C3363" s="34"/>
      <c r="D3363" s="30"/>
      <c r="E3363" s="30"/>
      <c r="F3363" s="30"/>
      <c r="G3363" s="30"/>
      <c r="H3363" s="30"/>
      <c r="I3363" s="30"/>
      <c r="J3363" s="30"/>
      <c r="K3363" s="30"/>
      <c r="L3363" s="30"/>
      <c r="M3363" s="30"/>
      <c r="N3363" s="30"/>
      <c r="O3363" s="30"/>
      <c r="P3363" s="30"/>
      <c r="Q3363" s="30"/>
      <c r="R3363" s="30"/>
      <c r="S3363" s="30"/>
      <c r="T3363" s="30"/>
      <c r="U3363" s="30"/>
      <c r="V3363" s="30"/>
      <c r="W3363" s="30"/>
      <c r="X3363" s="32"/>
    </row>
    <row r="3364" spans="1:24" x14ac:dyDescent="0.2">
      <c r="A3364" s="34"/>
      <c r="B3364" s="34"/>
      <c r="C3364" s="34"/>
      <c r="D3364" s="30"/>
      <c r="E3364" s="30"/>
      <c r="F3364" s="30"/>
      <c r="G3364" s="30"/>
      <c r="H3364" s="30"/>
      <c r="I3364" s="30"/>
      <c r="J3364" s="30"/>
      <c r="K3364" s="30"/>
      <c r="L3364" s="30"/>
      <c r="M3364" s="30"/>
      <c r="N3364" s="30"/>
      <c r="O3364" s="30"/>
      <c r="P3364" s="30"/>
      <c r="Q3364" s="30"/>
      <c r="R3364" s="30"/>
      <c r="S3364" s="30"/>
      <c r="T3364" s="30"/>
      <c r="U3364" s="30"/>
      <c r="V3364" s="30"/>
      <c r="W3364" s="30"/>
      <c r="X3364" s="32"/>
    </row>
    <row r="3365" spans="1:24" x14ac:dyDescent="0.2">
      <c r="A3365" s="34"/>
      <c r="B3365" s="34"/>
      <c r="C3365" s="34"/>
      <c r="D3365" s="30"/>
      <c r="E3365" s="30"/>
      <c r="F3365" s="30"/>
      <c r="G3365" s="30"/>
      <c r="H3365" s="30"/>
      <c r="I3365" s="30"/>
      <c r="J3365" s="30"/>
      <c r="K3365" s="30"/>
      <c r="L3365" s="30"/>
      <c r="M3365" s="30"/>
      <c r="N3365" s="30"/>
      <c r="O3365" s="30"/>
      <c r="P3365" s="30"/>
      <c r="Q3365" s="30"/>
      <c r="R3365" s="30"/>
      <c r="S3365" s="30"/>
      <c r="T3365" s="30"/>
      <c r="U3365" s="30"/>
      <c r="V3365" s="30"/>
      <c r="W3365" s="30"/>
      <c r="X3365" s="32"/>
    </row>
    <row r="3366" spans="1:24" x14ac:dyDescent="0.2">
      <c r="A3366" s="34"/>
      <c r="B3366" s="34"/>
      <c r="C3366" s="34"/>
      <c r="D3366" s="30"/>
      <c r="E3366" s="30"/>
      <c r="F3366" s="30"/>
      <c r="G3366" s="30"/>
      <c r="H3366" s="30"/>
      <c r="I3366" s="30"/>
      <c r="J3366" s="30"/>
      <c r="K3366" s="30"/>
      <c r="L3366" s="30"/>
      <c r="M3366" s="30"/>
      <c r="N3366" s="30"/>
      <c r="O3366" s="30"/>
      <c r="P3366" s="30"/>
      <c r="Q3366" s="30"/>
      <c r="R3366" s="30"/>
      <c r="S3366" s="30"/>
      <c r="T3366" s="30"/>
      <c r="U3366" s="30"/>
      <c r="V3366" s="30"/>
      <c r="W3366" s="30"/>
      <c r="X3366" s="32"/>
    </row>
    <row r="3367" spans="1:24" x14ac:dyDescent="0.2">
      <c r="A3367" s="34"/>
      <c r="B3367" s="34"/>
      <c r="C3367" s="34"/>
      <c r="D3367" s="30"/>
      <c r="E3367" s="30"/>
      <c r="F3367" s="30"/>
      <c r="G3367" s="30"/>
      <c r="H3367" s="30"/>
      <c r="I3367" s="30"/>
      <c r="J3367" s="30"/>
      <c r="K3367" s="30"/>
      <c r="L3367" s="30"/>
      <c r="M3367" s="30"/>
      <c r="N3367" s="30"/>
      <c r="O3367" s="30"/>
      <c r="P3367" s="30"/>
      <c r="Q3367" s="30"/>
      <c r="R3367" s="30"/>
      <c r="S3367" s="30"/>
      <c r="T3367" s="30"/>
      <c r="U3367" s="30"/>
      <c r="V3367" s="30"/>
      <c r="W3367" s="30"/>
      <c r="X3367" s="32"/>
    </row>
    <row r="3368" spans="1:24" x14ac:dyDescent="0.2">
      <c r="A3368" s="34"/>
      <c r="B3368" s="34"/>
      <c r="C3368" s="34"/>
      <c r="D3368" s="30"/>
      <c r="E3368" s="30"/>
      <c r="F3368" s="30"/>
      <c r="G3368" s="30"/>
      <c r="H3368" s="30"/>
      <c r="I3368" s="30"/>
      <c r="J3368" s="30"/>
      <c r="K3368" s="30"/>
      <c r="L3368" s="30"/>
      <c r="M3368" s="30"/>
      <c r="N3368" s="30"/>
      <c r="O3368" s="30"/>
      <c r="P3368" s="30"/>
      <c r="Q3368" s="30"/>
      <c r="R3368" s="30"/>
      <c r="S3368" s="30"/>
      <c r="T3368" s="30"/>
      <c r="U3368" s="30"/>
      <c r="V3368" s="30"/>
      <c r="W3368" s="30"/>
      <c r="X3368" s="32"/>
    </row>
    <row r="3369" spans="1:24" x14ac:dyDescent="0.2">
      <c r="A3369" s="34"/>
      <c r="B3369" s="34"/>
      <c r="C3369" s="34"/>
      <c r="D3369" s="30"/>
      <c r="E3369" s="30"/>
      <c r="F3369" s="30"/>
      <c r="G3369" s="30"/>
      <c r="H3369" s="30"/>
      <c r="I3369" s="30"/>
      <c r="J3369" s="30"/>
      <c r="K3369" s="30"/>
      <c r="L3369" s="30"/>
      <c r="M3369" s="30"/>
      <c r="N3369" s="30"/>
      <c r="O3369" s="30"/>
      <c r="P3369" s="30"/>
      <c r="Q3369" s="30"/>
      <c r="R3369" s="30"/>
      <c r="S3369" s="30"/>
      <c r="T3369" s="30"/>
      <c r="U3369" s="30"/>
      <c r="V3369" s="30"/>
      <c r="W3369" s="30"/>
      <c r="X3369" s="32"/>
    </row>
    <row r="3370" spans="1:24" x14ac:dyDescent="0.2">
      <c r="A3370" s="34"/>
      <c r="B3370" s="34"/>
      <c r="C3370" s="34"/>
      <c r="D3370" s="30"/>
      <c r="E3370" s="30"/>
      <c r="F3370" s="30"/>
      <c r="G3370" s="30"/>
      <c r="H3370" s="30"/>
      <c r="I3370" s="30"/>
      <c r="J3370" s="30"/>
      <c r="K3370" s="30"/>
      <c r="L3370" s="30"/>
      <c r="M3370" s="30"/>
      <c r="N3370" s="30"/>
      <c r="O3370" s="30"/>
      <c r="P3370" s="30"/>
      <c r="Q3370" s="30"/>
      <c r="R3370" s="30"/>
      <c r="S3370" s="30"/>
      <c r="T3370" s="30"/>
      <c r="U3370" s="30"/>
      <c r="V3370" s="30"/>
      <c r="W3370" s="30"/>
      <c r="X3370" s="32"/>
    </row>
    <row r="3371" spans="1:24" x14ac:dyDescent="0.2">
      <c r="A3371" s="34"/>
      <c r="B3371" s="34"/>
      <c r="C3371" s="34"/>
      <c r="D3371" s="30"/>
      <c r="E3371" s="30"/>
      <c r="F3371" s="30"/>
      <c r="G3371" s="30"/>
      <c r="H3371" s="30"/>
      <c r="I3371" s="30"/>
      <c r="J3371" s="30"/>
      <c r="K3371" s="30"/>
      <c r="L3371" s="30"/>
      <c r="M3371" s="30"/>
      <c r="N3371" s="30"/>
      <c r="O3371" s="30"/>
      <c r="P3371" s="30"/>
      <c r="Q3371" s="30"/>
      <c r="R3371" s="30"/>
      <c r="S3371" s="30"/>
      <c r="T3371" s="30"/>
      <c r="U3371" s="30"/>
      <c r="V3371" s="30"/>
      <c r="W3371" s="30"/>
      <c r="X3371" s="32"/>
    </row>
    <row r="3372" spans="1:24" x14ac:dyDescent="0.2">
      <c r="A3372" s="34"/>
      <c r="B3372" s="34"/>
      <c r="C3372" s="34"/>
      <c r="D3372" s="30"/>
      <c r="E3372" s="30"/>
      <c r="F3372" s="30"/>
      <c r="G3372" s="30"/>
      <c r="H3372" s="30"/>
      <c r="I3372" s="30"/>
      <c r="J3372" s="30"/>
      <c r="K3372" s="30"/>
      <c r="L3372" s="30"/>
      <c r="M3372" s="30"/>
      <c r="N3372" s="30"/>
      <c r="O3372" s="30"/>
      <c r="P3372" s="30"/>
      <c r="Q3372" s="30"/>
      <c r="R3372" s="30"/>
      <c r="S3372" s="30"/>
      <c r="T3372" s="30"/>
      <c r="U3372" s="30"/>
      <c r="V3372" s="30"/>
      <c r="W3372" s="30"/>
      <c r="X3372" s="32"/>
    </row>
    <row r="3373" spans="1:24" x14ac:dyDescent="0.2">
      <c r="A3373" s="34"/>
      <c r="B3373" s="34"/>
      <c r="C3373" s="34"/>
      <c r="D3373" s="30"/>
      <c r="E3373" s="30"/>
      <c r="F3373" s="30"/>
      <c r="G3373" s="30"/>
      <c r="H3373" s="30"/>
      <c r="I3373" s="30"/>
      <c r="J3373" s="30"/>
      <c r="K3373" s="30"/>
      <c r="L3373" s="30"/>
      <c r="M3373" s="30"/>
      <c r="N3373" s="30"/>
      <c r="O3373" s="30"/>
      <c r="P3373" s="30"/>
      <c r="Q3373" s="30"/>
      <c r="R3373" s="30"/>
      <c r="S3373" s="30"/>
      <c r="T3373" s="30"/>
      <c r="U3373" s="30"/>
      <c r="V3373" s="30"/>
      <c r="W3373" s="30"/>
      <c r="X3373" s="32"/>
    </row>
    <row r="3374" spans="1:24" x14ac:dyDescent="0.2">
      <c r="A3374" s="34"/>
      <c r="B3374" s="34"/>
      <c r="C3374" s="34"/>
      <c r="D3374" s="30"/>
      <c r="E3374" s="30"/>
      <c r="F3374" s="30"/>
      <c r="G3374" s="30"/>
      <c r="H3374" s="30"/>
      <c r="I3374" s="30"/>
      <c r="J3374" s="30"/>
      <c r="K3374" s="30"/>
      <c r="L3374" s="30"/>
      <c r="M3374" s="30"/>
      <c r="N3374" s="30"/>
      <c r="O3374" s="30"/>
      <c r="P3374" s="30"/>
      <c r="Q3374" s="30"/>
      <c r="R3374" s="30"/>
      <c r="S3374" s="30"/>
      <c r="T3374" s="30"/>
      <c r="U3374" s="30"/>
      <c r="V3374" s="30"/>
      <c r="W3374" s="30"/>
      <c r="X3374" s="32"/>
    </row>
    <row r="3375" spans="1:24" x14ac:dyDescent="0.2">
      <c r="A3375" s="34"/>
      <c r="B3375" s="34"/>
      <c r="C3375" s="34"/>
      <c r="D3375" s="30"/>
      <c r="E3375" s="30"/>
      <c r="F3375" s="30"/>
      <c r="G3375" s="30"/>
      <c r="H3375" s="30"/>
      <c r="I3375" s="30"/>
      <c r="J3375" s="30"/>
      <c r="K3375" s="30"/>
      <c r="L3375" s="30"/>
      <c r="M3375" s="30"/>
      <c r="N3375" s="30"/>
      <c r="O3375" s="30"/>
      <c r="P3375" s="30"/>
      <c r="Q3375" s="30"/>
      <c r="R3375" s="30"/>
      <c r="S3375" s="30"/>
      <c r="T3375" s="30"/>
      <c r="U3375" s="30"/>
      <c r="V3375" s="30"/>
      <c r="W3375" s="30"/>
      <c r="X3375" s="32"/>
    </row>
    <row r="3376" spans="1:24" x14ac:dyDescent="0.2">
      <c r="A3376" s="34"/>
      <c r="B3376" s="34"/>
      <c r="C3376" s="34"/>
      <c r="D3376" s="30"/>
      <c r="E3376" s="30"/>
      <c r="F3376" s="30"/>
      <c r="G3376" s="30"/>
      <c r="H3376" s="30"/>
      <c r="I3376" s="30"/>
      <c r="J3376" s="30"/>
      <c r="K3376" s="30"/>
      <c r="L3376" s="30"/>
      <c r="M3376" s="30"/>
      <c r="N3376" s="30"/>
      <c r="O3376" s="30"/>
      <c r="P3376" s="30"/>
      <c r="Q3376" s="30"/>
      <c r="R3376" s="30"/>
      <c r="S3376" s="30"/>
      <c r="T3376" s="30"/>
      <c r="U3376" s="30"/>
      <c r="V3376" s="30"/>
      <c r="W3376" s="30"/>
      <c r="X3376" s="32"/>
    </row>
    <row r="3377" spans="1:24" x14ac:dyDescent="0.2">
      <c r="A3377" s="34"/>
      <c r="B3377" s="34"/>
      <c r="C3377" s="34"/>
      <c r="D3377" s="30"/>
      <c r="E3377" s="30"/>
      <c r="F3377" s="30"/>
      <c r="G3377" s="30"/>
      <c r="H3377" s="30"/>
      <c r="I3377" s="30"/>
      <c r="J3377" s="30"/>
      <c r="K3377" s="30"/>
      <c r="L3377" s="30"/>
      <c r="M3377" s="30"/>
      <c r="N3377" s="30"/>
      <c r="O3377" s="30"/>
      <c r="P3377" s="30"/>
      <c r="Q3377" s="30"/>
      <c r="R3377" s="30"/>
      <c r="S3377" s="30"/>
      <c r="T3377" s="30"/>
      <c r="U3377" s="30"/>
      <c r="V3377" s="30"/>
      <c r="W3377" s="30"/>
      <c r="X3377" s="32"/>
    </row>
    <row r="3378" spans="1:24" x14ac:dyDescent="0.2">
      <c r="A3378" s="34"/>
      <c r="B3378" s="34"/>
      <c r="C3378" s="34"/>
      <c r="D3378" s="30"/>
      <c r="E3378" s="30"/>
      <c r="F3378" s="30"/>
      <c r="G3378" s="30"/>
      <c r="H3378" s="30"/>
      <c r="I3378" s="30"/>
      <c r="J3378" s="30"/>
      <c r="K3378" s="30"/>
      <c r="L3378" s="30"/>
      <c r="M3378" s="30"/>
      <c r="N3378" s="30"/>
      <c r="O3378" s="30"/>
      <c r="P3378" s="30"/>
      <c r="Q3378" s="30"/>
      <c r="R3378" s="30"/>
      <c r="S3378" s="30"/>
      <c r="T3378" s="30"/>
      <c r="U3378" s="30"/>
      <c r="V3378" s="30"/>
      <c r="W3378" s="30"/>
      <c r="X3378" s="32"/>
    </row>
    <row r="3379" spans="1:24" x14ac:dyDescent="0.2">
      <c r="A3379" s="34"/>
      <c r="B3379" s="34"/>
      <c r="C3379" s="34"/>
      <c r="D3379" s="30"/>
      <c r="E3379" s="30"/>
      <c r="F3379" s="30"/>
      <c r="G3379" s="30"/>
      <c r="H3379" s="30"/>
      <c r="I3379" s="30"/>
      <c r="J3379" s="30"/>
      <c r="K3379" s="30"/>
      <c r="L3379" s="30"/>
      <c r="M3379" s="30"/>
      <c r="N3379" s="30"/>
      <c r="O3379" s="30"/>
      <c r="P3379" s="30"/>
      <c r="Q3379" s="30"/>
      <c r="R3379" s="30"/>
      <c r="S3379" s="30"/>
      <c r="T3379" s="30"/>
      <c r="U3379" s="30"/>
      <c r="V3379" s="30"/>
      <c r="W3379" s="30"/>
      <c r="X3379" s="32"/>
    </row>
    <row r="3380" spans="1:24" x14ac:dyDescent="0.2">
      <c r="A3380" s="34"/>
      <c r="B3380" s="34"/>
      <c r="C3380" s="34"/>
      <c r="D3380" s="30"/>
      <c r="E3380" s="30"/>
      <c r="F3380" s="30"/>
      <c r="G3380" s="30"/>
      <c r="H3380" s="30"/>
      <c r="I3380" s="30"/>
      <c r="J3380" s="30"/>
      <c r="K3380" s="30"/>
      <c r="L3380" s="30"/>
      <c r="M3380" s="30"/>
      <c r="N3380" s="30"/>
      <c r="O3380" s="30"/>
      <c r="P3380" s="30"/>
      <c r="Q3380" s="30"/>
      <c r="R3380" s="30"/>
      <c r="S3380" s="30"/>
      <c r="T3380" s="30"/>
      <c r="U3380" s="30"/>
      <c r="V3380" s="30"/>
      <c r="W3380" s="30"/>
      <c r="X3380" s="32"/>
    </row>
    <row r="3381" spans="1:24" x14ac:dyDescent="0.2">
      <c r="A3381" s="34"/>
      <c r="B3381" s="34"/>
      <c r="C3381" s="34"/>
      <c r="D3381" s="30"/>
      <c r="E3381" s="30"/>
      <c r="F3381" s="30"/>
      <c r="G3381" s="30"/>
      <c r="H3381" s="30"/>
      <c r="I3381" s="30"/>
      <c r="J3381" s="30"/>
      <c r="K3381" s="30"/>
      <c r="L3381" s="30"/>
      <c r="M3381" s="30"/>
      <c r="N3381" s="30"/>
      <c r="O3381" s="30"/>
      <c r="P3381" s="30"/>
      <c r="Q3381" s="30"/>
      <c r="R3381" s="30"/>
      <c r="S3381" s="30"/>
      <c r="T3381" s="30"/>
      <c r="U3381" s="30"/>
      <c r="V3381" s="30"/>
      <c r="W3381" s="30"/>
      <c r="X3381" s="32"/>
    </row>
    <row r="3382" spans="1:24" x14ac:dyDescent="0.2">
      <c r="A3382" s="34"/>
      <c r="B3382" s="34"/>
      <c r="C3382" s="34"/>
      <c r="D3382" s="30"/>
      <c r="E3382" s="30"/>
      <c r="F3382" s="30"/>
      <c r="G3382" s="30"/>
      <c r="H3382" s="30"/>
      <c r="I3382" s="30"/>
      <c r="J3382" s="30"/>
      <c r="K3382" s="30"/>
      <c r="L3382" s="30"/>
      <c r="M3382" s="30"/>
      <c r="N3382" s="30"/>
      <c r="O3382" s="30"/>
      <c r="P3382" s="30"/>
      <c r="Q3382" s="30"/>
      <c r="R3382" s="30"/>
      <c r="S3382" s="30"/>
      <c r="T3382" s="30"/>
      <c r="U3382" s="30"/>
      <c r="V3382" s="30"/>
      <c r="W3382" s="30"/>
      <c r="X3382" s="32"/>
    </row>
    <row r="3383" spans="1:24" x14ac:dyDescent="0.2">
      <c r="A3383" s="34"/>
      <c r="B3383" s="34"/>
      <c r="C3383" s="34"/>
      <c r="D3383" s="30"/>
      <c r="E3383" s="30"/>
      <c r="F3383" s="30"/>
      <c r="G3383" s="30"/>
      <c r="H3383" s="30"/>
      <c r="I3383" s="30"/>
      <c r="J3383" s="30"/>
      <c r="K3383" s="30"/>
      <c r="L3383" s="30"/>
      <c r="M3383" s="30"/>
      <c r="N3383" s="30"/>
      <c r="O3383" s="30"/>
      <c r="P3383" s="30"/>
      <c r="Q3383" s="30"/>
      <c r="R3383" s="30"/>
      <c r="S3383" s="30"/>
      <c r="T3383" s="30"/>
      <c r="U3383" s="30"/>
      <c r="V3383" s="30"/>
      <c r="W3383" s="30"/>
      <c r="X3383" s="32"/>
    </row>
    <row r="3384" spans="1:24" x14ac:dyDescent="0.2">
      <c r="A3384" s="34"/>
      <c r="B3384" s="34"/>
      <c r="C3384" s="34"/>
      <c r="D3384" s="30"/>
      <c r="E3384" s="30"/>
      <c r="F3384" s="30"/>
      <c r="G3384" s="30"/>
      <c r="H3384" s="30"/>
      <c r="I3384" s="30"/>
      <c r="J3384" s="30"/>
      <c r="K3384" s="30"/>
      <c r="L3384" s="30"/>
      <c r="M3384" s="30"/>
      <c r="N3384" s="30"/>
      <c r="O3384" s="30"/>
      <c r="P3384" s="30"/>
      <c r="Q3384" s="30"/>
      <c r="R3384" s="30"/>
      <c r="S3384" s="30"/>
      <c r="T3384" s="30"/>
      <c r="U3384" s="30"/>
      <c r="V3384" s="30"/>
      <c r="W3384" s="30"/>
      <c r="X3384" s="32"/>
    </row>
    <row r="3385" spans="1:24" x14ac:dyDescent="0.2">
      <c r="A3385" s="34"/>
      <c r="B3385" s="34"/>
      <c r="C3385" s="34"/>
      <c r="D3385" s="30"/>
      <c r="E3385" s="30"/>
      <c r="F3385" s="30"/>
      <c r="G3385" s="30"/>
      <c r="H3385" s="30"/>
      <c r="I3385" s="30"/>
      <c r="J3385" s="30"/>
      <c r="K3385" s="30"/>
      <c r="L3385" s="30"/>
      <c r="M3385" s="30"/>
      <c r="N3385" s="30"/>
      <c r="O3385" s="30"/>
      <c r="P3385" s="30"/>
      <c r="Q3385" s="30"/>
      <c r="R3385" s="30"/>
      <c r="S3385" s="30"/>
      <c r="T3385" s="30"/>
      <c r="U3385" s="30"/>
      <c r="V3385" s="30"/>
      <c r="W3385" s="30"/>
      <c r="X3385" s="32"/>
    </row>
    <row r="3386" spans="1:24" x14ac:dyDescent="0.2">
      <c r="A3386" s="34"/>
      <c r="B3386" s="34"/>
      <c r="C3386" s="34"/>
      <c r="D3386" s="30"/>
      <c r="E3386" s="30"/>
      <c r="F3386" s="30"/>
      <c r="G3386" s="30"/>
      <c r="H3386" s="30"/>
      <c r="I3386" s="30"/>
      <c r="J3386" s="30"/>
      <c r="K3386" s="30"/>
      <c r="L3386" s="30"/>
      <c r="M3386" s="30"/>
      <c r="N3386" s="30"/>
      <c r="O3386" s="30"/>
      <c r="P3386" s="30"/>
      <c r="Q3386" s="30"/>
      <c r="R3386" s="30"/>
      <c r="S3386" s="30"/>
      <c r="T3386" s="30"/>
      <c r="U3386" s="30"/>
      <c r="V3386" s="30"/>
      <c r="W3386" s="30"/>
      <c r="X3386" s="32"/>
    </row>
    <row r="3387" spans="1:24" x14ac:dyDescent="0.2">
      <c r="A3387" s="34"/>
      <c r="B3387" s="34"/>
      <c r="C3387" s="34"/>
      <c r="D3387" s="30"/>
      <c r="E3387" s="30"/>
      <c r="F3387" s="30"/>
      <c r="G3387" s="30"/>
      <c r="H3387" s="30"/>
      <c r="I3387" s="30"/>
      <c r="J3387" s="30"/>
      <c r="K3387" s="30"/>
      <c r="L3387" s="30"/>
      <c r="M3387" s="30"/>
      <c r="N3387" s="30"/>
      <c r="O3387" s="30"/>
      <c r="P3387" s="30"/>
      <c r="Q3387" s="30"/>
      <c r="R3387" s="30"/>
      <c r="S3387" s="30"/>
      <c r="T3387" s="30"/>
      <c r="U3387" s="30"/>
      <c r="V3387" s="30"/>
      <c r="W3387" s="30"/>
      <c r="X3387" s="32"/>
    </row>
    <row r="3388" spans="1:24" x14ac:dyDescent="0.2">
      <c r="A3388" s="34"/>
      <c r="B3388" s="34"/>
      <c r="C3388" s="34"/>
      <c r="D3388" s="30"/>
      <c r="E3388" s="30"/>
      <c r="F3388" s="30"/>
      <c r="G3388" s="30"/>
      <c r="H3388" s="30"/>
      <c r="I3388" s="30"/>
      <c r="J3388" s="30"/>
      <c r="K3388" s="30"/>
      <c r="L3388" s="30"/>
      <c r="M3388" s="30"/>
      <c r="N3388" s="30"/>
      <c r="O3388" s="30"/>
      <c r="P3388" s="30"/>
      <c r="Q3388" s="30"/>
      <c r="R3388" s="30"/>
      <c r="S3388" s="30"/>
      <c r="T3388" s="30"/>
      <c r="U3388" s="30"/>
      <c r="V3388" s="30"/>
      <c r="W3388" s="30"/>
      <c r="X3388" s="32"/>
    </row>
    <row r="3389" spans="1:24" x14ac:dyDescent="0.2">
      <c r="A3389" s="34"/>
      <c r="B3389" s="34"/>
      <c r="C3389" s="34"/>
      <c r="D3389" s="30"/>
      <c r="E3389" s="30"/>
      <c r="F3389" s="30"/>
      <c r="G3389" s="30"/>
      <c r="H3389" s="30"/>
      <c r="I3389" s="30"/>
      <c r="J3389" s="30"/>
      <c r="K3389" s="30"/>
      <c r="L3389" s="30"/>
      <c r="M3389" s="30"/>
      <c r="N3389" s="30"/>
      <c r="O3389" s="30"/>
      <c r="P3389" s="30"/>
      <c r="Q3389" s="30"/>
      <c r="R3389" s="30"/>
      <c r="S3389" s="30"/>
      <c r="T3389" s="30"/>
      <c r="U3389" s="30"/>
      <c r="V3389" s="30"/>
      <c r="W3389" s="30"/>
      <c r="X3389" s="32"/>
    </row>
    <row r="3390" spans="1:24" x14ac:dyDescent="0.2">
      <c r="A3390" s="34"/>
      <c r="B3390" s="34"/>
      <c r="C3390" s="34"/>
      <c r="D3390" s="30"/>
      <c r="E3390" s="30"/>
      <c r="F3390" s="30"/>
      <c r="G3390" s="30"/>
      <c r="H3390" s="30"/>
      <c r="I3390" s="30"/>
      <c r="J3390" s="30"/>
      <c r="K3390" s="30"/>
      <c r="L3390" s="30"/>
      <c r="M3390" s="30"/>
      <c r="N3390" s="30"/>
      <c r="O3390" s="30"/>
      <c r="P3390" s="30"/>
      <c r="Q3390" s="30"/>
      <c r="R3390" s="30"/>
      <c r="S3390" s="30"/>
      <c r="T3390" s="30"/>
      <c r="U3390" s="30"/>
      <c r="V3390" s="30"/>
      <c r="W3390" s="30"/>
      <c r="X3390" s="32"/>
    </row>
    <row r="3391" spans="1:24" x14ac:dyDescent="0.2">
      <c r="A3391" s="34"/>
      <c r="B3391" s="34"/>
      <c r="C3391" s="34"/>
      <c r="D3391" s="30"/>
      <c r="E3391" s="30"/>
      <c r="F3391" s="30"/>
      <c r="G3391" s="30"/>
      <c r="H3391" s="30"/>
      <c r="I3391" s="30"/>
      <c r="J3391" s="30"/>
      <c r="K3391" s="30"/>
      <c r="L3391" s="30"/>
      <c r="M3391" s="30"/>
      <c r="N3391" s="30"/>
      <c r="O3391" s="30"/>
      <c r="P3391" s="30"/>
      <c r="Q3391" s="30"/>
      <c r="R3391" s="30"/>
      <c r="S3391" s="30"/>
      <c r="T3391" s="30"/>
      <c r="U3391" s="30"/>
      <c r="V3391" s="30"/>
      <c r="W3391" s="30"/>
      <c r="X3391" s="32"/>
    </row>
    <row r="3392" spans="1:24" x14ac:dyDescent="0.2">
      <c r="A3392" s="34"/>
      <c r="B3392" s="34"/>
      <c r="C3392" s="34"/>
      <c r="D3392" s="30"/>
      <c r="E3392" s="30"/>
      <c r="F3392" s="30"/>
      <c r="G3392" s="30"/>
      <c r="H3392" s="30"/>
      <c r="I3392" s="30"/>
      <c r="J3392" s="30"/>
      <c r="K3392" s="30"/>
      <c r="L3392" s="30"/>
      <c r="M3392" s="30"/>
      <c r="N3392" s="30"/>
      <c r="O3392" s="30"/>
      <c r="P3392" s="30"/>
      <c r="Q3392" s="30"/>
      <c r="R3392" s="30"/>
      <c r="S3392" s="30"/>
      <c r="T3392" s="30"/>
      <c r="U3392" s="30"/>
      <c r="V3392" s="30"/>
      <c r="W3392" s="30"/>
      <c r="X3392" s="32"/>
    </row>
    <row r="3393" spans="1:24" x14ac:dyDescent="0.2">
      <c r="A3393" s="34"/>
      <c r="B3393" s="34"/>
      <c r="C3393" s="34"/>
      <c r="D3393" s="30"/>
      <c r="E3393" s="30"/>
      <c r="F3393" s="30"/>
      <c r="G3393" s="30"/>
      <c r="H3393" s="30"/>
      <c r="I3393" s="30"/>
      <c r="J3393" s="30"/>
      <c r="K3393" s="30"/>
      <c r="L3393" s="30"/>
      <c r="M3393" s="30"/>
      <c r="N3393" s="30"/>
      <c r="O3393" s="30"/>
      <c r="P3393" s="30"/>
      <c r="Q3393" s="30"/>
      <c r="R3393" s="30"/>
      <c r="S3393" s="30"/>
      <c r="T3393" s="30"/>
      <c r="U3393" s="30"/>
      <c r="V3393" s="30"/>
      <c r="W3393" s="30"/>
      <c r="X3393" s="32"/>
    </row>
    <row r="3394" spans="1:24" x14ac:dyDescent="0.2">
      <c r="A3394" s="34"/>
      <c r="B3394" s="34"/>
      <c r="C3394" s="34"/>
      <c r="D3394" s="30"/>
      <c r="E3394" s="30"/>
      <c r="F3394" s="30"/>
      <c r="G3394" s="30"/>
      <c r="H3394" s="30"/>
      <c r="I3394" s="30"/>
      <c r="J3394" s="30"/>
      <c r="K3394" s="30"/>
      <c r="L3394" s="30"/>
      <c r="M3394" s="30"/>
      <c r="N3394" s="30"/>
      <c r="O3394" s="30"/>
      <c r="P3394" s="30"/>
      <c r="Q3394" s="30"/>
      <c r="R3394" s="30"/>
      <c r="S3394" s="30"/>
      <c r="T3394" s="30"/>
      <c r="U3394" s="30"/>
      <c r="V3394" s="30"/>
      <c r="W3394" s="30"/>
      <c r="X3394" s="32"/>
    </row>
    <row r="3395" spans="1:24" x14ac:dyDescent="0.2">
      <c r="A3395" s="34"/>
      <c r="B3395" s="34"/>
      <c r="C3395" s="34"/>
      <c r="D3395" s="30"/>
      <c r="E3395" s="30"/>
      <c r="F3395" s="30"/>
      <c r="G3395" s="30"/>
      <c r="H3395" s="30"/>
      <c r="I3395" s="30"/>
      <c r="J3395" s="30"/>
      <c r="K3395" s="30"/>
      <c r="L3395" s="30"/>
      <c r="M3395" s="30"/>
      <c r="N3395" s="30"/>
      <c r="O3395" s="30"/>
      <c r="P3395" s="30"/>
      <c r="Q3395" s="30"/>
      <c r="R3395" s="30"/>
      <c r="S3395" s="30"/>
      <c r="T3395" s="30"/>
      <c r="U3395" s="30"/>
      <c r="V3395" s="30"/>
      <c r="W3395" s="30"/>
      <c r="X3395" s="32"/>
    </row>
    <row r="3396" spans="1:24" x14ac:dyDescent="0.2">
      <c r="A3396" s="34"/>
      <c r="B3396" s="34"/>
      <c r="C3396" s="34"/>
      <c r="D3396" s="30"/>
      <c r="E3396" s="30"/>
      <c r="F3396" s="30"/>
      <c r="G3396" s="30"/>
      <c r="H3396" s="30"/>
      <c r="I3396" s="30"/>
      <c r="J3396" s="30"/>
      <c r="K3396" s="30"/>
      <c r="L3396" s="30"/>
      <c r="M3396" s="30"/>
      <c r="N3396" s="30"/>
      <c r="O3396" s="30"/>
      <c r="P3396" s="30"/>
      <c r="Q3396" s="30"/>
      <c r="R3396" s="30"/>
      <c r="S3396" s="30"/>
      <c r="T3396" s="30"/>
      <c r="U3396" s="30"/>
      <c r="V3396" s="30"/>
      <c r="W3396" s="30"/>
      <c r="X3396" s="32"/>
    </row>
    <row r="3397" spans="1:24" x14ac:dyDescent="0.2">
      <c r="A3397" s="34"/>
      <c r="B3397" s="34"/>
      <c r="C3397" s="34"/>
      <c r="D3397" s="30"/>
      <c r="E3397" s="30"/>
      <c r="F3397" s="30"/>
      <c r="G3397" s="30"/>
      <c r="H3397" s="30"/>
      <c r="I3397" s="30"/>
      <c r="J3397" s="30"/>
      <c r="K3397" s="30"/>
      <c r="L3397" s="30"/>
      <c r="M3397" s="30"/>
      <c r="N3397" s="30"/>
      <c r="O3397" s="30"/>
      <c r="P3397" s="30"/>
      <c r="Q3397" s="30"/>
      <c r="R3397" s="30"/>
      <c r="S3397" s="30"/>
      <c r="T3397" s="30"/>
      <c r="U3397" s="30"/>
      <c r="V3397" s="30"/>
      <c r="W3397" s="30"/>
      <c r="X3397" s="32"/>
    </row>
    <row r="3398" spans="1:24" x14ac:dyDescent="0.2">
      <c r="A3398" s="34"/>
      <c r="B3398" s="34"/>
      <c r="C3398" s="34"/>
      <c r="D3398" s="30"/>
      <c r="E3398" s="30"/>
      <c r="F3398" s="30"/>
      <c r="G3398" s="30"/>
      <c r="H3398" s="30"/>
      <c r="I3398" s="30"/>
      <c r="J3398" s="30"/>
      <c r="K3398" s="30"/>
      <c r="L3398" s="30"/>
      <c r="M3398" s="30"/>
      <c r="N3398" s="30"/>
      <c r="O3398" s="30"/>
      <c r="P3398" s="30"/>
      <c r="Q3398" s="30"/>
      <c r="R3398" s="30"/>
      <c r="S3398" s="30"/>
      <c r="T3398" s="30"/>
      <c r="U3398" s="30"/>
      <c r="V3398" s="30"/>
      <c r="W3398" s="30"/>
      <c r="X3398" s="32"/>
    </row>
    <row r="3399" spans="1:24" x14ac:dyDescent="0.2">
      <c r="A3399" s="34"/>
      <c r="B3399" s="34"/>
      <c r="C3399" s="34"/>
      <c r="D3399" s="30"/>
      <c r="E3399" s="30"/>
      <c r="F3399" s="30"/>
      <c r="G3399" s="30"/>
      <c r="H3399" s="30"/>
      <c r="I3399" s="30"/>
      <c r="J3399" s="30"/>
      <c r="K3399" s="30"/>
      <c r="L3399" s="30"/>
      <c r="M3399" s="30"/>
      <c r="N3399" s="30"/>
      <c r="O3399" s="30"/>
      <c r="P3399" s="30"/>
      <c r="Q3399" s="30"/>
      <c r="R3399" s="30"/>
      <c r="S3399" s="30"/>
      <c r="T3399" s="30"/>
      <c r="U3399" s="30"/>
      <c r="V3399" s="30"/>
      <c r="W3399" s="30"/>
      <c r="X3399" s="32"/>
    </row>
    <row r="3400" spans="1:24" x14ac:dyDescent="0.2">
      <c r="A3400" s="34"/>
      <c r="B3400" s="34"/>
      <c r="C3400" s="34"/>
      <c r="D3400" s="30"/>
      <c r="E3400" s="30"/>
      <c r="F3400" s="30"/>
      <c r="G3400" s="30"/>
      <c r="H3400" s="30"/>
      <c r="I3400" s="30"/>
      <c r="J3400" s="30"/>
      <c r="K3400" s="30"/>
      <c r="L3400" s="30"/>
      <c r="M3400" s="30"/>
      <c r="N3400" s="30"/>
      <c r="O3400" s="30"/>
      <c r="P3400" s="30"/>
      <c r="Q3400" s="30"/>
      <c r="R3400" s="30"/>
      <c r="S3400" s="30"/>
      <c r="T3400" s="30"/>
      <c r="U3400" s="30"/>
      <c r="V3400" s="30"/>
      <c r="W3400" s="30"/>
      <c r="X3400" s="32"/>
    </row>
    <row r="3401" spans="1:24" x14ac:dyDescent="0.2">
      <c r="A3401" s="34"/>
      <c r="B3401" s="34"/>
      <c r="C3401" s="34"/>
      <c r="D3401" s="30"/>
      <c r="E3401" s="30"/>
      <c r="F3401" s="30"/>
      <c r="G3401" s="30"/>
      <c r="H3401" s="30"/>
      <c r="I3401" s="30"/>
      <c r="J3401" s="30"/>
      <c r="K3401" s="30"/>
      <c r="L3401" s="30"/>
      <c r="M3401" s="30"/>
      <c r="N3401" s="30"/>
      <c r="O3401" s="30"/>
      <c r="P3401" s="30"/>
      <c r="Q3401" s="30"/>
      <c r="R3401" s="30"/>
      <c r="S3401" s="30"/>
      <c r="T3401" s="30"/>
      <c r="U3401" s="30"/>
      <c r="V3401" s="30"/>
      <c r="W3401" s="30"/>
      <c r="X3401" s="32"/>
    </row>
    <row r="3402" spans="1:24" x14ac:dyDescent="0.2">
      <c r="A3402" s="34"/>
      <c r="B3402" s="34"/>
      <c r="C3402" s="34"/>
      <c r="D3402" s="30"/>
      <c r="E3402" s="30"/>
      <c r="F3402" s="30"/>
      <c r="G3402" s="30"/>
      <c r="H3402" s="30"/>
      <c r="I3402" s="30"/>
      <c r="J3402" s="30"/>
      <c r="K3402" s="30"/>
      <c r="L3402" s="30"/>
      <c r="M3402" s="30"/>
      <c r="N3402" s="30"/>
      <c r="O3402" s="30"/>
      <c r="P3402" s="30"/>
      <c r="Q3402" s="30"/>
      <c r="R3402" s="30"/>
      <c r="S3402" s="30"/>
      <c r="T3402" s="30"/>
      <c r="U3402" s="30"/>
      <c r="V3402" s="30"/>
      <c r="W3402" s="30"/>
      <c r="X3402" s="32"/>
    </row>
    <row r="3403" spans="1:24" x14ac:dyDescent="0.2">
      <c r="A3403" s="34"/>
      <c r="B3403" s="34"/>
      <c r="C3403" s="34"/>
      <c r="D3403" s="30"/>
      <c r="E3403" s="30"/>
      <c r="F3403" s="30"/>
      <c r="G3403" s="30"/>
      <c r="H3403" s="30"/>
      <c r="I3403" s="30"/>
      <c r="J3403" s="30"/>
      <c r="K3403" s="30"/>
      <c r="L3403" s="30"/>
      <c r="M3403" s="30"/>
      <c r="N3403" s="30"/>
      <c r="O3403" s="30"/>
      <c r="P3403" s="30"/>
      <c r="Q3403" s="30"/>
      <c r="R3403" s="30"/>
      <c r="S3403" s="30"/>
      <c r="T3403" s="30"/>
      <c r="U3403" s="30"/>
      <c r="V3403" s="30"/>
      <c r="W3403" s="30"/>
      <c r="X3403" s="32"/>
    </row>
    <row r="3404" spans="1:24" x14ac:dyDescent="0.2">
      <c r="A3404" s="34"/>
      <c r="B3404" s="34"/>
      <c r="C3404" s="34"/>
      <c r="D3404" s="30"/>
      <c r="E3404" s="30"/>
      <c r="F3404" s="30"/>
      <c r="G3404" s="30"/>
      <c r="H3404" s="30"/>
      <c r="I3404" s="30"/>
      <c r="J3404" s="30"/>
      <c r="K3404" s="30"/>
      <c r="L3404" s="30"/>
      <c r="M3404" s="30"/>
      <c r="N3404" s="30"/>
      <c r="O3404" s="30"/>
      <c r="P3404" s="30"/>
      <c r="Q3404" s="30"/>
      <c r="R3404" s="30"/>
      <c r="S3404" s="30"/>
      <c r="T3404" s="30"/>
      <c r="U3404" s="30"/>
      <c r="V3404" s="30"/>
      <c r="W3404" s="30"/>
      <c r="X3404" s="32"/>
    </row>
    <row r="3405" spans="1:24" x14ac:dyDescent="0.2">
      <c r="A3405" s="34"/>
      <c r="B3405" s="34"/>
      <c r="C3405" s="34"/>
      <c r="D3405" s="30"/>
      <c r="E3405" s="30"/>
      <c r="F3405" s="30"/>
      <c r="G3405" s="30"/>
      <c r="H3405" s="30"/>
      <c r="I3405" s="30"/>
      <c r="J3405" s="30"/>
      <c r="K3405" s="30"/>
      <c r="L3405" s="30"/>
      <c r="M3405" s="30"/>
      <c r="N3405" s="30"/>
      <c r="O3405" s="30"/>
      <c r="P3405" s="30"/>
      <c r="Q3405" s="30"/>
      <c r="R3405" s="30"/>
      <c r="S3405" s="30"/>
      <c r="T3405" s="30"/>
      <c r="U3405" s="30"/>
      <c r="V3405" s="30"/>
      <c r="W3405" s="30"/>
      <c r="X3405" s="32"/>
    </row>
    <row r="3406" spans="1:24" x14ac:dyDescent="0.2">
      <c r="A3406" s="34"/>
      <c r="B3406" s="34"/>
      <c r="C3406" s="34"/>
      <c r="D3406" s="30"/>
      <c r="E3406" s="30"/>
      <c r="F3406" s="30"/>
      <c r="G3406" s="30"/>
      <c r="H3406" s="30"/>
      <c r="I3406" s="30"/>
      <c r="J3406" s="30"/>
      <c r="K3406" s="30"/>
      <c r="L3406" s="30"/>
      <c r="M3406" s="30"/>
      <c r="N3406" s="30"/>
      <c r="O3406" s="30"/>
      <c r="P3406" s="30"/>
      <c r="Q3406" s="30"/>
      <c r="R3406" s="30"/>
      <c r="S3406" s="30"/>
      <c r="T3406" s="30"/>
      <c r="U3406" s="30"/>
      <c r="V3406" s="30"/>
      <c r="W3406" s="30"/>
      <c r="X3406" s="32"/>
    </row>
    <row r="3407" spans="1:24" x14ac:dyDescent="0.2">
      <c r="A3407" s="34"/>
      <c r="B3407" s="34"/>
      <c r="C3407" s="34"/>
      <c r="D3407" s="30"/>
      <c r="E3407" s="30"/>
      <c r="F3407" s="30"/>
      <c r="G3407" s="30"/>
      <c r="H3407" s="30"/>
      <c r="I3407" s="30"/>
      <c r="J3407" s="30"/>
      <c r="K3407" s="30"/>
      <c r="L3407" s="30"/>
      <c r="M3407" s="30"/>
      <c r="N3407" s="30"/>
      <c r="O3407" s="30"/>
      <c r="P3407" s="30"/>
      <c r="Q3407" s="30"/>
      <c r="R3407" s="30"/>
      <c r="S3407" s="30"/>
      <c r="T3407" s="30"/>
      <c r="U3407" s="30"/>
      <c r="V3407" s="30"/>
      <c r="W3407" s="30"/>
      <c r="X3407" s="32"/>
    </row>
    <row r="3408" spans="1:24" x14ac:dyDescent="0.2">
      <c r="A3408" s="34"/>
      <c r="B3408" s="34"/>
      <c r="C3408" s="34"/>
      <c r="D3408" s="30"/>
      <c r="E3408" s="30"/>
      <c r="F3408" s="30"/>
      <c r="G3408" s="30"/>
      <c r="H3408" s="30"/>
      <c r="I3408" s="30"/>
      <c r="J3408" s="30"/>
      <c r="K3408" s="30"/>
      <c r="L3408" s="30"/>
      <c r="M3408" s="30"/>
      <c r="N3408" s="30"/>
      <c r="O3408" s="30"/>
      <c r="P3408" s="30"/>
      <c r="Q3408" s="30"/>
      <c r="R3408" s="30"/>
      <c r="S3408" s="30"/>
      <c r="T3408" s="30"/>
      <c r="U3408" s="30"/>
      <c r="V3408" s="30"/>
      <c r="W3408" s="30"/>
      <c r="X3408" s="32"/>
    </row>
    <row r="3409" spans="1:24" x14ac:dyDescent="0.2">
      <c r="A3409" s="34"/>
      <c r="B3409" s="34"/>
      <c r="C3409" s="34"/>
      <c r="D3409" s="30"/>
      <c r="E3409" s="30"/>
      <c r="F3409" s="30"/>
      <c r="G3409" s="30"/>
      <c r="H3409" s="30"/>
      <c r="I3409" s="30"/>
      <c r="J3409" s="30"/>
      <c r="K3409" s="30"/>
      <c r="L3409" s="30"/>
      <c r="M3409" s="30"/>
      <c r="N3409" s="30"/>
      <c r="O3409" s="30"/>
      <c r="P3409" s="30"/>
      <c r="Q3409" s="30"/>
      <c r="R3409" s="30"/>
      <c r="S3409" s="30"/>
      <c r="T3409" s="30"/>
      <c r="U3409" s="30"/>
      <c r="V3409" s="30"/>
      <c r="W3409" s="30"/>
      <c r="X3409" s="32"/>
    </row>
    <row r="3410" spans="1:24" x14ac:dyDescent="0.2">
      <c r="A3410" s="34"/>
      <c r="B3410" s="34"/>
      <c r="C3410" s="34"/>
      <c r="D3410" s="30"/>
      <c r="E3410" s="30"/>
      <c r="F3410" s="30"/>
      <c r="G3410" s="30"/>
      <c r="H3410" s="30"/>
      <c r="I3410" s="30"/>
      <c r="J3410" s="30"/>
      <c r="K3410" s="30"/>
      <c r="L3410" s="30"/>
      <c r="M3410" s="30"/>
      <c r="N3410" s="30"/>
      <c r="O3410" s="30"/>
      <c r="P3410" s="30"/>
      <c r="Q3410" s="30"/>
      <c r="R3410" s="30"/>
      <c r="S3410" s="30"/>
      <c r="T3410" s="30"/>
      <c r="U3410" s="30"/>
      <c r="V3410" s="30"/>
      <c r="W3410" s="30"/>
      <c r="X3410" s="32"/>
    </row>
    <row r="3411" spans="1:24" x14ac:dyDescent="0.2">
      <c r="A3411" s="34"/>
      <c r="B3411" s="34"/>
      <c r="C3411" s="34"/>
      <c r="D3411" s="30"/>
      <c r="E3411" s="30"/>
      <c r="F3411" s="30"/>
      <c r="G3411" s="30"/>
      <c r="H3411" s="30"/>
      <c r="I3411" s="30"/>
      <c r="J3411" s="30"/>
      <c r="K3411" s="30"/>
      <c r="L3411" s="30"/>
      <c r="M3411" s="30"/>
      <c r="N3411" s="30"/>
      <c r="O3411" s="30"/>
      <c r="P3411" s="30"/>
      <c r="Q3411" s="30"/>
      <c r="R3411" s="30"/>
      <c r="S3411" s="30"/>
      <c r="T3411" s="30"/>
      <c r="U3411" s="30"/>
      <c r="V3411" s="30"/>
      <c r="W3411" s="30"/>
      <c r="X3411" s="32"/>
    </row>
    <row r="3412" spans="1:24" x14ac:dyDescent="0.2">
      <c r="A3412" s="34"/>
      <c r="B3412" s="34"/>
      <c r="C3412" s="34"/>
      <c r="D3412" s="30"/>
      <c r="E3412" s="30"/>
      <c r="F3412" s="30"/>
      <c r="G3412" s="30"/>
      <c r="H3412" s="30"/>
      <c r="I3412" s="30"/>
      <c r="J3412" s="30"/>
      <c r="K3412" s="30"/>
      <c r="L3412" s="30"/>
      <c r="M3412" s="30"/>
      <c r="N3412" s="30"/>
      <c r="O3412" s="30"/>
      <c r="P3412" s="30"/>
      <c r="Q3412" s="30"/>
      <c r="R3412" s="30"/>
      <c r="S3412" s="30"/>
      <c r="T3412" s="30"/>
      <c r="U3412" s="30"/>
      <c r="V3412" s="30"/>
      <c r="W3412" s="30"/>
      <c r="X3412" s="32"/>
    </row>
    <row r="3413" spans="1:24" x14ac:dyDescent="0.2">
      <c r="A3413" s="34"/>
      <c r="B3413" s="34"/>
      <c r="C3413" s="34"/>
      <c r="D3413" s="30"/>
      <c r="E3413" s="30"/>
      <c r="F3413" s="30"/>
      <c r="G3413" s="30"/>
      <c r="H3413" s="30"/>
      <c r="I3413" s="30"/>
      <c r="J3413" s="30"/>
      <c r="K3413" s="30"/>
      <c r="L3413" s="30"/>
      <c r="M3413" s="30"/>
      <c r="N3413" s="30"/>
      <c r="O3413" s="30"/>
      <c r="P3413" s="30"/>
      <c r="Q3413" s="30"/>
      <c r="R3413" s="30"/>
      <c r="S3413" s="30"/>
      <c r="T3413" s="30"/>
      <c r="U3413" s="30"/>
      <c r="V3413" s="30"/>
      <c r="W3413" s="30"/>
      <c r="X3413" s="32"/>
    </row>
    <row r="3414" spans="1:24" x14ac:dyDescent="0.2">
      <c r="A3414" s="34"/>
      <c r="B3414" s="34"/>
      <c r="C3414" s="34"/>
      <c r="D3414" s="30"/>
      <c r="E3414" s="30"/>
      <c r="F3414" s="30"/>
      <c r="G3414" s="30"/>
      <c r="H3414" s="30"/>
      <c r="I3414" s="30"/>
      <c r="J3414" s="30"/>
      <c r="K3414" s="30"/>
      <c r="L3414" s="30"/>
      <c r="M3414" s="30"/>
      <c r="N3414" s="30"/>
      <c r="O3414" s="30"/>
      <c r="P3414" s="30"/>
      <c r="Q3414" s="30"/>
      <c r="R3414" s="30"/>
      <c r="S3414" s="30"/>
      <c r="T3414" s="30"/>
      <c r="U3414" s="30"/>
      <c r="V3414" s="30"/>
      <c r="W3414" s="30"/>
      <c r="X3414" s="32"/>
    </row>
    <row r="3415" spans="1:24" x14ac:dyDescent="0.2">
      <c r="A3415" s="34"/>
      <c r="B3415" s="34"/>
      <c r="C3415" s="34"/>
      <c r="D3415" s="30"/>
      <c r="E3415" s="30"/>
      <c r="F3415" s="30"/>
      <c r="G3415" s="30"/>
      <c r="H3415" s="30"/>
      <c r="I3415" s="30"/>
      <c r="J3415" s="30"/>
      <c r="K3415" s="30"/>
      <c r="L3415" s="30"/>
      <c r="M3415" s="30"/>
      <c r="N3415" s="30"/>
      <c r="O3415" s="30"/>
      <c r="P3415" s="30"/>
      <c r="Q3415" s="30"/>
      <c r="R3415" s="30"/>
      <c r="S3415" s="30"/>
      <c r="T3415" s="30"/>
      <c r="U3415" s="30"/>
      <c r="V3415" s="30"/>
      <c r="W3415" s="30"/>
      <c r="X3415" s="32"/>
    </row>
    <row r="3416" spans="1:24" x14ac:dyDescent="0.2">
      <c r="A3416" s="34"/>
      <c r="B3416" s="34"/>
      <c r="C3416" s="34"/>
      <c r="D3416" s="30"/>
      <c r="E3416" s="30"/>
      <c r="F3416" s="30"/>
      <c r="G3416" s="30"/>
      <c r="H3416" s="30"/>
      <c r="I3416" s="30"/>
      <c r="J3416" s="30"/>
      <c r="K3416" s="30"/>
      <c r="L3416" s="30"/>
      <c r="M3416" s="30"/>
      <c r="N3416" s="30"/>
      <c r="O3416" s="30"/>
      <c r="P3416" s="30"/>
      <c r="Q3416" s="30"/>
      <c r="R3416" s="30"/>
      <c r="S3416" s="30"/>
      <c r="T3416" s="30"/>
      <c r="U3416" s="30"/>
      <c r="V3416" s="30"/>
      <c r="W3416" s="30"/>
      <c r="X3416" s="32"/>
    </row>
    <row r="3417" spans="1:24" x14ac:dyDescent="0.2">
      <c r="A3417" s="34"/>
      <c r="B3417" s="34"/>
      <c r="C3417" s="34"/>
      <c r="D3417" s="30"/>
      <c r="E3417" s="30"/>
      <c r="F3417" s="30"/>
      <c r="G3417" s="30"/>
      <c r="H3417" s="30"/>
      <c r="I3417" s="30"/>
      <c r="J3417" s="30"/>
      <c r="K3417" s="30"/>
      <c r="L3417" s="30"/>
      <c r="M3417" s="30"/>
      <c r="N3417" s="30"/>
      <c r="O3417" s="30"/>
      <c r="P3417" s="30"/>
      <c r="Q3417" s="30"/>
      <c r="R3417" s="30"/>
      <c r="S3417" s="30"/>
      <c r="T3417" s="30"/>
      <c r="U3417" s="30"/>
      <c r="V3417" s="30"/>
      <c r="W3417" s="30"/>
      <c r="X3417" s="32"/>
    </row>
    <row r="3418" spans="1:24" x14ac:dyDescent="0.2">
      <c r="A3418" s="34"/>
      <c r="B3418" s="34"/>
      <c r="C3418" s="34"/>
      <c r="D3418" s="30"/>
      <c r="E3418" s="30"/>
      <c r="F3418" s="30"/>
      <c r="G3418" s="30"/>
      <c r="H3418" s="30"/>
      <c r="I3418" s="30"/>
      <c r="J3418" s="30"/>
      <c r="K3418" s="30"/>
      <c r="L3418" s="30"/>
      <c r="M3418" s="30"/>
      <c r="N3418" s="30"/>
      <c r="O3418" s="30"/>
      <c r="P3418" s="30"/>
      <c r="Q3418" s="30"/>
      <c r="R3418" s="30"/>
      <c r="S3418" s="30"/>
      <c r="T3418" s="30"/>
      <c r="U3418" s="30"/>
      <c r="V3418" s="30"/>
      <c r="W3418" s="30"/>
      <c r="X3418" s="32"/>
    </row>
    <row r="3419" spans="1:24" x14ac:dyDescent="0.2">
      <c r="A3419" s="34"/>
      <c r="B3419" s="34"/>
      <c r="C3419" s="34"/>
      <c r="D3419" s="30"/>
      <c r="E3419" s="30"/>
      <c r="F3419" s="30"/>
      <c r="G3419" s="30"/>
      <c r="H3419" s="30"/>
      <c r="I3419" s="30"/>
      <c r="J3419" s="30"/>
      <c r="K3419" s="30"/>
      <c r="L3419" s="30"/>
      <c r="M3419" s="30"/>
      <c r="N3419" s="30"/>
      <c r="O3419" s="30"/>
      <c r="P3419" s="30"/>
      <c r="Q3419" s="30"/>
      <c r="R3419" s="30"/>
      <c r="S3419" s="30"/>
      <c r="T3419" s="30"/>
      <c r="U3419" s="30"/>
      <c r="V3419" s="30"/>
      <c r="W3419" s="30"/>
      <c r="X3419" s="32"/>
    </row>
    <row r="3420" spans="1:24" x14ac:dyDescent="0.2">
      <c r="A3420" s="34"/>
      <c r="B3420" s="34"/>
      <c r="C3420" s="34"/>
      <c r="D3420" s="30"/>
      <c r="E3420" s="30"/>
      <c r="F3420" s="30"/>
      <c r="G3420" s="30"/>
      <c r="H3420" s="30"/>
      <c r="I3420" s="30"/>
      <c r="J3420" s="30"/>
      <c r="K3420" s="30"/>
      <c r="L3420" s="30"/>
      <c r="M3420" s="30"/>
      <c r="N3420" s="30"/>
      <c r="O3420" s="30"/>
      <c r="P3420" s="30"/>
      <c r="Q3420" s="30"/>
      <c r="R3420" s="30"/>
      <c r="S3420" s="30"/>
      <c r="T3420" s="30"/>
      <c r="U3420" s="30"/>
      <c r="V3420" s="30"/>
      <c r="W3420" s="30"/>
      <c r="X3420" s="32"/>
    </row>
    <row r="3421" spans="1:24" x14ac:dyDescent="0.2">
      <c r="A3421" s="34"/>
      <c r="B3421" s="34"/>
      <c r="C3421" s="34"/>
      <c r="D3421" s="30"/>
      <c r="E3421" s="30"/>
      <c r="F3421" s="30"/>
      <c r="G3421" s="30"/>
      <c r="H3421" s="30"/>
      <c r="I3421" s="30"/>
      <c r="J3421" s="30"/>
      <c r="K3421" s="30"/>
      <c r="L3421" s="30"/>
      <c r="M3421" s="30"/>
      <c r="N3421" s="30"/>
      <c r="O3421" s="30"/>
      <c r="P3421" s="30"/>
      <c r="Q3421" s="30"/>
      <c r="R3421" s="30"/>
      <c r="S3421" s="30"/>
      <c r="T3421" s="30"/>
      <c r="U3421" s="30"/>
      <c r="V3421" s="30"/>
      <c r="W3421" s="30"/>
      <c r="X3421" s="32"/>
    </row>
    <row r="3422" spans="1:24" x14ac:dyDescent="0.2">
      <c r="A3422" s="34"/>
      <c r="B3422" s="34"/>
      <c r="C3422" s="34"/>
      <c r="D3422" s="30"/>
      <c r="E3422" s="30"/>
      <c r="F3422" s="30"/>
      <c r="G3422" s="30"/>
      <c r="H3422" s="30"/>
      <c r="I3422" s="30"/>
      <c r="J3422" s="30"/>
      <c r="K3422" s="30"/>
      <c r="L3422" s="30"/>
      <c r="M3422" s="30"/>
      <c r="N3422" s="30"/>
      <c r="O3422" s="30"/>
      <c r="P3422" s="30"/>
      <c r="Q3422" s="30"/>
      <c r="R3422" s="30"/>
      <c r="S3422" s="30"/>
      <c r="T3422" s="30"/>
      <c r="U3422" s="30"/>
      <c r="V3422" s="30"/>
      <c r="W3422" s="30"/>
      <c r="X3422" s="32"/>
    </row>
    <row r="3423" spans="1:24" x14ac:dyDescent="0.2">
      <c r="A3423" s="34"/>
      <c r="B3423" s="34"/>
      <c r="C3423" s="34"/>
      <c r="D3423" s="30"/>
      <c r="E3423" s="30"/>
      <c r="F3423" s="30"/>
      <c r="G3423" s="30"/>
      <c r="H3423" s="30"/>
      <c r="I3423" s="30"/>
      <c r="J3423" s="30"/>
      <c r="K3423" s="30"/>
      <c r="L3423" s="30"/>
      <c r="M3423" s="30"/>
      <c r="N3423" s="30"/>
      <c r="O3423" s="30"/>
      <c r="P3423" s="30"/>
      <c r="Q3423" s="30"/>
      <c r="R3423" s="30"/>
      <c r="S3423" s="30"/>
      <c r="T3423" s="30"/>
      <c r="U3423" s="30"/>
      <c r="V3423" s="30"/>
      <c r="W3423" s="30"/>
      <c r="X3423" s="32"/>
    </row>
    <row r="3424" spans="1:24" x14ac:dyDescent="0.2">
      <c r="A3424" s="34"/>
      <c r="B3424" s="34"/>
      <c r="C3424" s="34"/>
      <c r="D3424" s="30"/>
      <c r="E3424" s="30"/>
      <c r="F3424" s="30"/>
      <c r="G3424" s="30"/>
      <c r="H3424" s="30"/>
      <c r="I3424" s="30"/>
      <c r="J3424" s="30"/>
      <c r="K3424" s="30"/>
      <c r="L3424" s="30"/>
      <c r="M3424" s="30"/>
      <c r="N3424" s="30"/>
      <c r="O3424" s="30"/>
      <c r="P3424" s="30"/>
      <c r="Q3424" s="30"/>
      <c r="R3424" s="30"/>
      <c r="S3424" s="30"/>
      <c r="T3424" s="30"/>
      <c r="U3424" s="30"/>
      <c r="V3424" s="30"/>
      <c r="W3424" s="30"/>
      <c r="X3424" s="32"/>
    </row>
    <row r="3425" spans="1:24" x14ac:dyDescent="0.2">
      <c r="A3425" s="34"/>
      <c r="B3425" s="34"/>
      <c r="C3425" s="34"/>
      <c r="D3425" s="30"/>
      <c r="E3425" s="30"/>
      <c r="F3425" s="30"/>
      <c r="G3425" s="30"/>
      <c r="H3425" s="30"/>
      <c r="I3425" s="30"/>
      <c r="J3425" s="30"/>
      <c r="K3425" s="30"/>
      <c r="L3425" s="30"/>
      <c r="M3425" s="30"/>
      <c r="N3425" s="30"/>
      <c r="O3425" s="30"/>
      <c r="P3425" s="30"/>
      <c r="Q3425" s="30"/>
      <c r="R3425" s="30"/>
      <c r="S3425" s="30"/>
      <c r="T3425" s="30"/>
      <c r="U3425" s="30"/>
      <c r="V3425" s="30"/>
      <c r="W3425" s="30"/>
      <c r="X3425" s="32"/>
    </row>
    <row r="3426" spans="1:24" x14ac:dyDescent="0.2">
      <c r="A3426" s="34"/>
      <c r="B3426" s="34"/>
      <c r="C3426" s="34"/>
      <c r="D3426" s="30"/>
      <c r="E3426" s="30"/>
      <c r="F3426" s="30"/>
      <c r="G3426" s="30"/>
      <c r="H3426" s="30"/>
      <c r="I3426" s="30"/>
      <c r="J3426" s="30"/>
      <c r="K3426" s="30"/>
      <c r="L3426" s="30"/>
      <c r="M3426" s="30"/>
      <c r="N3426" s="30"/>
      <c r="O3426" s="30"/>
      <c r="P3426" s="30"/>
      <c r="Q3426" s="30"/>
      <c r="R3426" s="30"/>
      <c r="S3426" s="30"/>
      <c r="T3426" s="30"/>
      <c r="U3426" s="30"/>
      <c r="V3426" s="30"/>
      <c r="W3426" s="30"/>
      <c r="X3426" s="32"/>
    </row>
    <row r="3427" spans="1:24" x14ac:dyDescent="0.2">
      <c r="A3427" s="34"/>
      <c r="B3427" s="34"/>
      <c r="C3427" s="34"/>
      <c r="D3427" s="30"/>
      <c r="E3427" s="30"/>
      <c r="F3427" s="30"/>
      <c r="G3427" s="30"/>
      <c r="H3427" s="30"/>
      <c r="I3427" s="30"/>
      <c r="J3427" s="30"/>
      <c r="K3427" s="30"/>
      <c r="L3427" s="30"/>
      <c r="M3427" s="30"/>
      <c r="N3427" s="30"/>
      <c r="O3427" s="30"/>
      <c r="P3427" s="30"/>
      <c r="Q3427" s="30"/>
      <c r="R3427" s="30"/>
      <c r="S3427" s="30"/>
      <c r="T3427" s="30"/>
      <c r="U3427" s="30"/>
      <c r="V3427" s="30"/>
      <c r="W3427" s="30"/>
      <c r="X3427" s="32"/>
    </row>
    <row r="3428" spans="1:24" x14ac:dyDescent="0.2">
      <c r="A3428" s="34"/>
      <c r="B3428" s="34"/>
      <c r="C3428" s="34"/>
      <c r="D3428" s="30"/>
      <c r="E3428" s="30"/>
      <c r="F3428" s="30"/>
      <c r="G3428" s="30"/>
      <c r="H3428" s="30"/>
      <c r="I3428" s="30"/>
      <c r="J3428" s="30"/>
      <c r="K3428" s="30"/>
      <c r="L3428" s="30"/>
      <c r="M3428" s="30"/>
      <c r="N3428" s="30"/>
      <c r="O3428" s="30"/>
      <c r="P3428" s="30"/>
      <c r="Q3428" s="30"/>
      <c r="R3428" s="30"/>
      <c r="S3428" s="30"/>
      <c r="T3428" s="30"/>
      <c r="U3428" s="30"/>
      <c r="V3428" s="30"/>
      <c r="W3428" s="30"/>
      <c r="X3428" s="32"/>
    </row>
    <row r="3429" spans="1:24" x14ac:dyDescent="0.2">
      <c r="A3429" s="34"/>
      <c r="B3429" s="34"/>
      <c r="C3429" s="34"/>
      <c r="D3429" s="30"/>
      <c r="E3429" s="30"/>
      <c r="F3429" s="30"/>
      <c r="G3429" s="30"/>
      <c r="H3429" s="30"/>
      <c r="I3429" s="30"/>
      <c r="J3429" s="30"/>
      <c r="K3429" s="30"/>
      <c r="L3429" s="30"/>
      <c r="M3429" s="30"/>
      <c r="N3429" s="30"/>
      <c r="O3429" s="30"/>
      <c r="P3429" s="30"/>
      <c r="Q3429" s="30"/>
      <c r="R3429" s="30"/>
      <c r="S3429" s="30"/>
      <c r="T3429" s="30"/>
      <c r="U3429" s="30"/>
      <c r="V3429" s="30"/>
      <c r="W3429" s="30"/>
      <c r="X3429" s="32"/>
    </row>
    <row r="3430" spans="1:24" x14ac:dyDescent="0.2">
      <c r="A3430" s="34"/>
      <c r="B3430" s="34"/>
      <c r="C3430" s="34"/>
      <c r="D3430" s="30"/>
      <c r="E3430" s="30"/>
      <c r="F3430" s="30"/>
      <c r="G3430" s="30"/>
      <c r="H3430" s="30"/>
      <c r="I3430" s="30"/>
      <c r="J3430" s="30"/>
      <c r="K3430" s="30"/>
      <c r="L3430" s="30"/>
      <c r="M3430" s="30"/>
      <c r="N3430" s="30"/>
      <c r="O3430" s="30"/>
      <c r="P3430" s="30"/>
      <c r="Q3430" s="30"/>
      <c r="R3430" s="30"/>
      <c r="S3430" s="30"/>
      <c r="T3430" s="30"/>
      <c r="U3430" s="30"/>
      <c r="V3430" s="30"/>
      <c r="W3430" s="30"/>
      <c r="X3430" s="32"/>
    </row>
    <row r="3431" spans="1:24" x14ac:dyDescent="0.2">
      <c r="A3431" s="34"/>
      <c r="B3431" s="34"/>
      <c r="C3431" s="34"/>
      <c r="D3431" s="30"/>
      <c r="E3431" s="30"/>
      <c r="F3431" s="30"/>
      <c r="G3431" s="30"/>
      <c r="H3431" s="30"/>
      <c r="I3431" s="30"/>
      <c r="J3431" s="30"/>
      <c r="K3431" s="30"/>
      <c r="L3431" s="30"/>
      <c r="M3431" s="30"/>
      <c r="N3431" s="30"/>
      <c r="O3431" s="30"/>
      <c r="P3431" s="30"/>
      <c r="Q3431" s="30"/>
      <c r="R3431" s="30"/>
      <c r="S3431" s="30"/>
      <c r="T3431" s="30"/>
      <c r="U3431" s="30"/>
      <c r="V3431" s="30"/>
      <c r="W3431" s="30"/>
      <c r="X3431" s="32"/>
    </row>
    <row r="3432" spans="1:24" x14ac:dyDescent="0.2">
      <c r="A3432" s="34"/>
      <c r="B3432" s="34"/>
      <c r="C3432" s="34"/>
      <c r="D3432" s="30"/>
      <c r="E3432" s="30"/>
      <c r="F3432" s="30"/>
      <c r="G3432" s="30"/>
      <c r="H3432" s="30"/>
      <c r="I3432" s="30"/>
      <c r="J3432" s="30"/>
      <c r="K3432" s="30"/>
      <c r="L3432" s="30"/>
      <c r="M3432" s="30"/>
      <c r="N3432" s="30"/>
      <c r="O3432" s="30"/>
      <c r="P3432" s="30"/>
      <c r="Q3432" s="30"/>
      <c r="R3432" s="30"/>
      <c r="S3432" s="30"/>
      <c r="T3432" s="30"/>
      <c r="U3432" s="30"/>
      <c r="V3432" s="30"/>
      <c r="W3432" s="30"/>
      <c r="X3432" s="32"/>
    </row>
    <row r="3433" spans="1:24" x14ac:dyDescent="0.2">
      <c r="A3433" s="34"/>
      <c r="B3433" s="34"/>
      <c r="C3433" s="34"/>
      <c r="D3433" s="30"/>
      <c r="E3433" s="30"/>
      <c r="F3433" s="30"/>
      <c r="G3433" s="30"/>
      <c r="H3433" s="30"/>
      <c r="I3433" s="30"/>
      <c r="J3433" s="30"/>
      <c r="K3433" s="30"/>
      <c r="L3433" s="30"/>
      <c r="M3433" s="30"/>
      <c r="N3433" s="30"/>
      <c r="O3433" s="30"/>
      <c r="P3433" s="30"/>
      <c r="Q3433" s="30"/>
      <c r="R3433" s="30"/>
      <c r="S3433" s="30"/>
      <c r="T3433" s="30"/>
      <c r="U3433" s="30"/>
      <c r="V3433" s="30"/>
      <c r="W3433" s="30"/>
      <c r="X3433" s="32"/>
    </row>
    <row r="3434" spans="1:24" x14ac:dyDescent="0.2">
      <c r="A3434" s="34"/>
      <c r="B3434" s="34"/>
      <c r="C3434" s="34"/>
      <c r="D3434" s="30"/>
      <c r="E3434" s="30"/>
      <c r="F3434" s="30"/>
      <c r="G3434" s="30"/>
      <c r="H3434" s="30"/>
      <c r="I3434" s="30"/>
      <c r="J3434" s="30"/>
      <c r="K3434" s="30"/>
      <c r="L3434" s="30"/>
      <c r="M3434" s="30"/>
      <c r="N3434" s="30"/>
      <c r="O3434" s="30"/>
      <c r="P3434" s="30"/>
      <c r="Q3434" s="30"/>
      <c r="R3434" s="30"/>
      <c r="S3434" s="30"/>
      <c r="T3434" s="30"/>
      <c r="U3434" s="30"/>
      <c r="V3434" s="30"/>
      <c r="W3434" s="30"/>
      <c r="X3434" s="32"/>
    </row>
    <row r="3435" spans="1:24" x14ac:dyDescent="0.2">
      <c r="A3435" s="34"/>
      <c r="B3435" s="34"/>
      <c r="C3435" s="34"/>
      <c r="D3435" s="30"/>
      <c r="E3435" s="30"/>
      <c r="F3435" s="30"/>
      <c r="G3435" s="30"/>
      <c r="H3435" s="30"/>
      <c r="I3435" s="30"/>
      <c r="J3435" s="30"/>
      <c r="K3435" s="30"/>
      <c r="L3435" s="30"/>
      <c r="M3435" s="30"/>
      <c r="N3435" s="30"/>
      <c r="O3435" s="30"/>
      <c r="P3435" s="30"/>
      <c r="Q3435" s="30"/>
      <c r="R3435" s="30"/>
      <c r="S3435" s="30"/>
      <c r="T3435" s="30"/>
      <c r="U3435" s="30"/>
      <c r="V3435" s="30"/>
      <c r="W3435" s="30"/>
      <c r="X3435" s="32"/>
    </row>
    <row r="3436" spans="1:24" x14ac:dyDescent="0.2">
      <c r="A3436" s="34"/>
      <c r="B3436" s="34"/>
      <c r="C3436" s="34"/>
      <c r="D3436" s="30"/>
      <c r="E3436" s="30"/>
      <c r="F3436" s="30"/>
      <c r="G3436" s="30"/>
      <c r="H3436" s="30"/>
      <c r="I3436" s="30"/>
      <c r="J3436" s="30"/>
      <c r="K3436" s="30"/>
      <c r="L3436" s="30"/>
      <c r="M3436" s="30"/>
      <c r="N3436" s="30"/>
      <c r="O3436" s="30"/>
      <c r="P3436" s="30"/>
      <c r="Q3436" s="30"/>
      <c r="R3436" s="30"/>
      <c r="S3436" s="30"/>
      <c r="T3436" s="30"/>
      <c r="U3436" s="30"/>
      <c r="V3436" s="30"/>
      <c r="W3436" s="30"/>
      <c r="X3436" s="32"/>
    </row>
    <row r="3437" spans="1:24" x14ac:dyDescent="0.2">
      <c r="A3437" s="34"/>
      <c r="B3437" s="34"/>
      <c r="C3437" s="34"/>
      <c r="D3437" s="30"/>
      <c r="E3437" s="30"/>
      <c r="F3437" s="30"/>
      <c r="G3437" s="30"/>
      <c r="H3437" s="30"/>
      <c r="I3437" s="30"/>
      <c r="J3437" s="30"/>
      <c r="K3437" s="30"/>
      <c r="L3437" s="30"/>
      <c r="M3437" s="30"/>
      <c r="N3437" s="30"/>
      <c r="O3437" s="30"/>
      <c r="P3437" s="30"/>
      <c r="Q3437" s="30"/>
      <c r="R3437" s="30"/>
      <c r="S3437" s="30"/>
      <c r="T3437" s="30"/>
      <c r="U3437" s="30"/>
      <c r="V3437" s="30"/>
      <c r="W3437" s="30"/>
      <c r="X3437" s="32"/>
    </row>
    <row r="3438" spans="1:24" x14ac:dyDescent="0.2">
      <c r="A3438" s="34"/>
      <c r="B3438" s="34"/>
      <c r="C3438" s="34"/>
      <c r="D3438" s="30"/>
      <c r="E3438" s="30"/>
      <c r="F3438" s="30"/>
      <c r="G3438" s="30"/>
      <c r="H3438" s="30"/>
      <c r="I3438" s="30"/>
      <c r="J3438" s="30"/>
      <c r="K3438" s="30"/>
      <c r="L3438" s="30"/>
      <c r="M3438" s="30"/>
      <c r="N3438" s="30"/>
      <c r="O3438" s="30"/>
      <c r="P3438" s="30"/>
      <c r="Q3438" s="30"/>
      <c r="R3438" s="30"/>
      <c r="S3438" s="30"/>
      <c r="T3438" s="30"/>
      <c r="U3438" s="30"/>
      <c r="V3438" s="30"/>
      <c r="W3438" s="30"/>
      <c r="X3438" s="32"/>
    </row>
    <row r="3439" spans="1:24" x14ac:dyDescent="0.2">
      <c r="A3439" s="34"/>
      <c r="B3439" s="34"/>
      <c r="C3439" s="34"/>
      <c r="D3439" s="30"/>
      <c r="E3439" s="30"/>
      <c r="F3439" s="30"/>
      <c r="G3439" s="30"/>
      <c r="H3439" s="30"/>
      <c r="I3439" s="30"/>
      <c r="J3439" s="30"/>
      <c r="K3439" s="30"/>
      <c r="L3439" s="30"/>
      <c r="M3439" s="30"/>
      <c r="N3439" s="30"/>
      <c r="O3439" s="30"/>
      <c r="P3439" s="30"/>
      <c r="Q3439" s="30"/>
      <c r="R3439" s="30"/>
      <c r="S3439" s="30"/>
      <c r="T3439" s="30"/>
      <c r="U3439" s="30"/>
      <c r="V3439" s="30"/>
      <c r="W3439" s="30"/>
      <c r="X3439" s="32"/>
    </row>
    <row r="3440" spans="1:24" x14ac:dyDescent="0.2">
      <c r="A3440" s="34"/>
      <c r="B3440" s="34"/>
      <c r="C3440" s="34"/>
      <c r="D3440" s="30"/>
      <c r="E3440" s="30"/>
      <c r="F3440" s="30"/>
      <c r="G3440" s="30"/>
      <c r="H3440" s="30"/>
      <c r="I3440" s="30"/>
      <c r="J3440" s="30"/>
      <c r="K3440" s="30"/>
      <c r="L3440" s="30"/>
      <c r="M3440" s="30"/>
      <c r="N3440" s="30"/>
      <c r="O3440" s="30"/>
      <c r="P3440" s="30"/>
      <c r="Q3440" s="30"/>
      <c r="R3440" s="30"/>
      <c r="S3440" s="30"/>
      <c r="T3440" s="30"/>
      <c r="U3440" s="30"/>
      <c r="V3440" s="30"/>
      <c r="W3440" s="30"/>
      <c r="X3440" s="32"/>
    </row>
    <row r="3441" spans="1:24" x14ac:dyDescent="0.2">
      <c r="A3441" s="34"/>
      <c r="B3441" s="34"/>
      <c r="C3441" s="34"/>
      <c r="D3441" s="30"/>
      <c r="E3441" s="30"/>
      <c r="F3441" s="30"/>
      <c r="G3441" s="30"/>
      <c r="H3441" s="30"/>
      <c r="I3441" s="30"/>
      <c r="J3441" s="30"/>
      <c r="K3441" s="30"/>
      <c r="L3441" s="30"/>
      <c r="M3441" s="30"/>
      <c r="N3441" s="30"/>
      <c r="O3441" s="30"/>
      <c r="P3441" s="30"/>
      <c r="Q3441" s="30"/>
      <c r="R3441" s="30"/>
      <c r="S3441" s="30"/>
      <c r="T3441" s="30"/>
      <c r="U3441" s="30"/>
      <c r="V3441" s="30"/>
      <c r="W3441" s="30"/>
      <c r="X3441" s="32"/>
    </row>
    <row r="3442" spans="1:24" x14ac:dyDescent="0.2">
      <c r="A3442" s="34"/>
      <c r="B3442" s="34"/>
      <c r="C3442" s="34"/>
      <c r="D3442" s="30"/>
      <c r="E3442" s="30"/>
      <c r="F3442" s="30"/>
      <c r="G3442" s="30"/>
      <c r="H3442" s="30"/>
      <c r="I3442" s="30"/>
      <c r="J3442" s="30"/>
      <c r="K3442" s="30"/>
      <c r="L3442" s="30"/>
      <c r="M3442" s="30"/>
      <c r="N3442" s="30"/>
      <c r="O3442" s="30"/>
      <c r="P3442" s="30"/>
      <c r="Q3442" s="30"/>
      <c r="R3442" s="30"/>
      <c r="S3442" s="30"/>
      <c r="T3442" s="30"/>
      <c r="U3442" s="30"/>
      <c r="V3442" s="30"/>
      <c r="W3442" s="30"/>
      <c r="X3442" s="32"/>
    </row>
    <row r="3443" spans="1:24" x14ac:dyDescent="0.2">
      <c r="A3443" s="34"/>
      <c r="B3443" s="34"/>
      <c r="C3443" s="34"/>
      <c r="D3443" s="30"/>
      <c r="E3443" s="30"/>
      <c r="F3443" s="30"/>
      <c r="G3443" s="30"/>
      <c r="H3443" s="30"/>
      <c r="I3443" s="30"/>
      <c r="J3443" s="30"/>
      <c r="K3443" s="30"/>
      <c r="L3443" s="30"/>
      <c r="M3443" s="30"/>
      <c r="N3443" s="30"/>
      <c r="O3443" s="30"/>
      <c r="P3443" s="30"/>
      <c r="Q3443" s="30"/>
      <c r="R3443" s="30"/>
      <c r="S3443" s="30"/>
      <c r="T3443" s="30"/>
      <c r="U3443" s="30"/>
      <c r="V3443" s="30"/>
      <c r="W3443" s="30"/>
      <c r="X3443" s="32"/>
    </row>
    <row r="3444" spans="1:24" x14ac:dyDescent="0.2">
      <c r="A3444" s="34"/>
      <c r="B3444" s="34"/>
      <c r="C3444" s="34"/>
      <c r="D3444" s="30"/>
      <c r="E3444" s="30"/>
      <c r="F3444" s="30"/>
      <c r="G3444" s="30"/>
      <c r="H3444" s="30"/>
      <c r="I3444" s="30"/>
      <c r="J3444" s="30"/>
      <c r="K3444" s="30"/>
      <c r="L3444" s="30"/>
      <c r="M3444" s="30"/>
      <c r="N3444" s="30"/>
      <c r="O3444" s="30"/>
      <c r="P3444" s="30"/>
      <c r="Q3444" s="30"/>
      <c r="R3444" s="30"/>
      <c r="S3444" s="30"/>
      <c r="T3444" s="30"/>
      <c r="U3444" s="30"/>
      <c r="V3444" s="30"/>
      <c r="W3444" s="30"/>
      <c r="X3444" s="32"/>
    </row>
    <row r="3445" spans="1:24" x14ac:dyDescent="0.2">
      <c r="A3445" s="34"/>
      <c r="B3445" s="34"/>
      <c r="C3445" s="34"/>
      <c r="D3445" s="30"/>
      <c r="E3445" s="30"/>
      <c r="F3445" s="30"/>
      <c r="G3445" s="30"/>
      <c r="H3445" s="30"/>
      <c r="I3445" s="30"/>
      <c r="J3445" s="30"/>
      <c r="K3445" s="30"/>
      <c r="L3445" s="30"/>
      <c r="M3445" s="30"/>
      <c r="N3445" s="30"/>
      <c r="O3445" s="30"/>
      <c r="P3445" s="30"/>
      <c r="Q3445" s="30"/>
      <c r="R3445" s="30"/>
      <c r="S3445" s="30"/>
      <c r="T3445" s="30"/>
      <c r="U3445" s="30"/>
      <c r="V3445" s="30"/>
      <c r="W3445" s="30"/>
      <c r="X3445" s="32"/>
    </row>
    <row r="3446" spans="1:24" x14ac:dyDescent="0.2">
      <c r="A3446" s="34"/>
      <c r="B3446" s="34"/>
      <c r="C3446" s="34"/>
      <c r="D3446" s="30"/>
      <c r="E3446" s="30"/>
      <c r="F3446" s="30"/>
      <c r="G3446" s="30"/>
      <c r="H3446" s="30"/>
      <c r="I3446" s="30"/>
      <c r="J3446" s="30"/>
      <c r="K3446" s="30"/>
      <c r="L3446" s="30"/>
      <c r="M3446" s="30"/>
      <c r="N3446" s="30"/>
      <c r="O3446" s="30"/>
      <c r="P3446" s="30"/>
      <c r="Q3446" s="30"/>
      <c r="R3446" s="30"/>
      <c r="S3446" s="30"/>
      <c r="T3446" s="30"/>
      <c r="U3446" s="30"/>
      <c r="V3446" s="30"/>
      <c r="W3446" s="30"/>
      <c r="X3446" s="32"/>
    </row>
    <row r="3447" spans="1:24" x14ac:dyDescent="0.2">
      <c r="A3447" s="34"/>
      <c r="B3447" s="34"/>
      <c r="C3447" s="34"/>
      <c r="D3447" s="30"/>
      <c r="E3447" s="30"/>
      <c r="F3447" s="30"/>
      <c r="G3447" s="30"/>
      <c r="H3447" s="30"/>
      <c r="I3447" s="30"/>
      <c r="J3447" s="30"/>
      <c r="K3447" s="30"/>
      <c r="L3447" s="30"/>
      <c r="M3447" s="30"/>
      <c r="N3447" s="30"/>
      <c r="O3447" s="30"/>
      <c r="P3447" s="30"/>
      <c r="Q3447" s="30"/>
      <c r="R3447" s="30"/>
      <c r="S3447" s="30"/>
      <c r="T3447" s="30"/>
      <c r="U3447" s="30"/>
      <c r="V3447" s="30"/>
      <c r="W3447" s="30"/>
      <c r="X3447" s="32"/>
    </row>
    <row r="3448" spans="1:24" x14ac:dyDescent="0.2">
      <c r="A3448" s="34"/>
      <c r="B3448" s="34"/>
      <c r="C3448" s="34"/>
      <c r="D3448" s="30"/>
      <c r="E3448" s="30"/>
      <c r="F3448" s="30"/>
      <c r="G3448" s="30"/>
      <c r="H3448" s="30"/>
      <c r="I3448" s="30"/>
      <c r="J3448" s="30"/>
      <c r="K3448" s="30"/>
      <c r="L3448" s="30"/>
      <c r="M3448" s="30"/>
      <c r="N3448" s="30"/>
      <c r="O3448" s="30"/>
      <c r="P3448" s="30"/>
      <c r="Q3448" s="30"/>
      <c r="R3448" s="30"/>
      <c r="S3448" s="30"/>
      <c r="T3448" s="30"/>
      <c r="U3448" s="30"/>
      <c r="V3448" s="30"/>
      <c r="W3448" s="30"/>
      <c r="X3448" s="32"/>
    </row>
    <row r="3449" spans="1:24" x14ac:dyDescent="0.2">
      <c r="A3449" s="34"/>
      <c r="B3449" s="34"/>
      <c r="C3449" s="34"/>
      <c r="D3449" s="30"/>
      <c r="E3449" s="30"/>
      <c r="F3449" s="30"/>
      <c r="G3449" s="30"/>
      <c r="H3449" s="30"/>
      <c r="I3449" s="30"/>
      <c r="J3449" s="30"/>
      <c r="K3449" s="30"/>
      <c r="L3449" s="30"/>
      <c r="M3449" s="30"/>
      <c r="N3449" s="30"/>
      <c r="O3449" s="30"/>
      <c r="P3449" s="30"/>
      <c r="Q3449" s="30"/>
      <c r="R3449" s="30"/>
      <c r="S3449" s="30"/>
      <c r="T3449" s="30"/>
      <c r="U3449" s="30"/>
      <c r="V3449" s="30"/>
      <c r="W3449" s="30"/>
      <c r="X3449" s="32"/>
    </row>
    <row r="3450" spans="1:24" x14ac:dyDescent="0.2">
      <c r="A3450" s="34"/>
      <c r="B3450" s="34"/>
      <c r="C3450" s="34"/>
      <c r="D3450" s="30"/>
      <c r="E3450" s="30"/>
      <c r="F3450" s="30"/>
      <c r="G3450" s="30"/>
      <c r="H3450" s="30"/>
      <c r="I3450" s="30"/>
      <c r="J3450" s="30"/>
      <c r="K3450" s="30"/>
      <c r="L3450" s="30"/>
      <c r="M3450" s="30"/>
      <c r="N3450" s="30"/>
      <c r="O3450" s="30"/>
      <c r="P3450" s="30"/>
      <c r="Q3450" s="30"/>
      <c r="R3450" s="30"/>
      <c r="S3450" s="30"/>
      <c r="T3450" s="30"/>
      <c r="U3450" s="30"/>
      <c r="V3450" s="30"/>
      <c r="W3450" s="30"/>
      <c r="X3450" s="32"/>
    </row>
    <row r="3451" spans="1:24" x14ac:dyDescent="0.2">
      <c r="A3451" s="34"/>
      <c r="B3451" s="34"/>
      <c r="C3451" s="34"/>
      <c r="D3451" s="30"/>
      <c r="E3451" s="30"/>
      <c r="F3451" s="30"/>
      <c r="G3451" s="30"/>
      <c r="H3451" s="30"/>
      <c r="I3451" s="30"/>
      <c r="J3451" s="30"/>
      <c r="K3451" s="30"/>
      <c r="L3451" s="30"/>
      <c r="M3451" s="30"/>
      <c r="N3451" s="30"/>
      <c r="O3451" s="30"/>
      <c r="P3451" s="30"/>
      <c r="Q3451" s="30"/>
      <c r="R3451" s="30"/>
      <c r="S3451" s="30"/>
      <c r="T3451" s="30"/>
      <c r="U3451" s="30"/>
      <c r="V3451" s="30"/>
      <c r="W3451" s="30"/>
      <c r="X3451" s="32"/>
    </row>
    <row r="3452" spans="1:24" x14ac:dyDescent="0.2">
      <c r="A3452" s="34"/>
      <c r="B3452" s="34"/>
      <c r="C3452" s="34"/>
      <c r="D3452" s="30"/>
      <c r="E3452" s="30"/>
      <c r="F3452" s="30"/>
      <c r="G3452" s="30"/>
      <c r="H3452" s="30"/>
      <c r="I3452" s="30"/>
      <c r="J3452" s="30"/>
      <c r="K3452" s="30"/>
      <c r="L3452" s="30"/>
      <c r="M3452" s="30"/>
      <c r="N3452" s="30"/>
      <c r="O3452" s="30"/>
      <c r="P3452" s="30"/>
      <c r="Q3452" s="30"/>
      <c r="R3452" s="30"/>
      <c r="S3452" s="30"/>
      <c r="T3452" s="30"/>
      <c r="U3452" s="30"/>
      <c r="V3452" s="30"/>
      <c r="W3452" s="30"/>
      <c r="X3452" s="32"/>
    </row>
    <row r="3453" spans="1:24" x14ac:dyDescent="0.2">
      <c r="A3453" s="34"/>
      <c r="B3453" s="34"/>
      <c r="C3453" s="34"/>
      <c r="D3453" s="30"/>
      <c r="E3453" s="30"/>
      <c r="F3453" s="30"/>
      <c r="G3453" s="30"/>
      <c r="H3453" s="30"/>
      <c r="I3453" s="30"/>
      <c r="J3453" s="30"/>
      <c r="K3453" s="30"/>
      <c r="L3453" s="30"/>
      <c r="M3453" s="30"/>
      <c r="N3453" s="30"/>
      <c r="O3453" s="30"/>
      <c r="P3453" s="30"/>
      <c r="Q3453" s="30"/>
      <c r="R3453" s="30"/>
      <c r="S3453" s="30"/>
      <c r="T3453" s="30"/>
      <c r="U3453" s="30"/>
      <c r="V3453" s="30"/>
      <c r="W3453" s="30"/>
      <c r="X3453" s="32"/>
    </row>
    <row r="3454" spans="1:24" x14ac:dyDescent="0.2">
      <c r="A3454" s="34"/>
      <c r="B3454" s="34"/>
      <c r="C3454" s="34"/>
      <c r="D3454" s="30"/>
      <c r="E3454" s="30"/>
      <c r="F3454" s="30"/>
      <c r="G3454" s="30"/>
      <c r="H3454" s="30"/>
      <c r="I3454" s="30"/>
      <c r="J3454" s="30"/>
      <c r="K3454" s="30"/>
      <c r="L3454" s="30"/>
      <c r="M3454" s="30"/>
      <c r="N3454" s="30"/>
      <c r="O3454" s="30"/>
      <c r="P3454" s="30"/>
      <c r="Q3454" s="30"/>
      <c r="R3454" s="30"/>
      <c r="S3454" s="30"/>
      <c r="T3454" s="30"/>
      <c r="U3454" s="30"/>
      <c r="V3454" s="30"/>
      <c r="W3454" s="30"/>
      <c r="X3454" s="32"/>
    </row>
    <row r="3455" spans="1:24" x14ac:dyDescent="0.2">
      <c r="A3455" s="34"/>
      <c r="B3455" s="34"/>
      <c r="C3455" s="34"/>
      <c r="D3455" s="30"/>
      <c r="E3455" s="30"/>
      <c r="F3455" s="30"/>
      <c r="G3455" s="30"/>
      <c r="H3455" s="30"/>
      <c r="I3455" s="30"/>
      <c r="J3455" s="30"/>
      <c r="K3455" s="30"/>
      <c r="L3455" s="30"/>
      <c r="M3455" s="30"/>
      <c r="N3455" s="30"/>
      <c r="O3455" s="30"/>
      <c r="P3455" s="30"/>
      <c r="Q3455" s="30"/>
      <c r="R3455" s="30"/>
      <c r="S3455" s="30"/>
      <c r="T3455" s="30"/>
      <c r="U3455" s="30"/>
      <c r="V3455" s="30"/>
      <c r="W3455" s="30"/>
      <c r="X3455" s="32"/>
    </row>
    <row r="3456" spans="1:24" x14ac:dyDescent="0.2">
      <c r="A3456" s="34"/>
      <c r="B3456" s="34"/>
      <c r="C3456" s="34"/>
      <c r="D3456" s="30"/>
      <c r="E3456" s="30"/>
      <c r="F3456" s="30"/>
      <c r="G3456" s="30"/>
      <c r="H3456" s="30"/>
      <c r="I3456" s="30"/>
      <c r="J3456" s="30"/>
      <c r="K3456" s="30"/>
      <c r="L3456" s="30"/>
      <c r="M3456" s="30"/>
      <c r="N3456" s="30"/>
      <c r="O3456" s="30"/>
      <c r="P3456" s="30"/>
      <c r="Q3456" s="30"/>
      <c r="R3456" s="30"/>
      <c r="S3456" s="30"/>
      <c r="T3456" s="30"/>
      <c r="U3456" s="30"/>
      <c r="V3456" s="30"/>
      <c r="W3456" s="30"/>
      <c r="X3456" s="32"/>
    </row>
    <row r="3457" spans="1:24" x14ac:dyDescent="0.2">
      <c r="A3457" s="34"/>
      <c r="B3457" s="34"/>
      <c r="C3457" s="34"/>
      <c r="D3457" s="30"/>
      <c r="E3457" s="30"/>
      <c r="F3457" s="30"/>
      <c r="G3457" s="30"/>
      <c r="H3457" s="30"/>
      <c r="I3457" s="30"/>
      <c r="J3457" s="30"/>
      <c r="K3457" s="30"/>
      <c r="L3457" s="30"/>
      <c r="M3457" s="30"/>
      <c r="N3457" s="30"/>
      <c r="O3457" s="30"/>
      <c r="P3457" s="30"/>
      <c r="Q3457" s="30"/>
      <c r="R3457" s="30"/>
      <c r="S3457" s="30"/>
      <c r="T3457" s="30"/>
      <c r="U3457" s="30"/>
      <c r="V3457" s="30"/>
      <c r="W3457" s="30"/>
      <c r="X3457" s="32"/>
    </row>
    <row r="3458" spans="1:24" x14ac:dyDescent="0.2">
      <c r="A3458" s="34"/>
      <c r="B3458" s="34"/>
      <c r="C3458" s="34"/>
      <c r="D3458" s="30"/>
      <c r="E3458" s="30"/>
      <c r="F3458" s="30"/>
      <c r="G3458" s="30"/>
      <c r="H3458" s="30"/>
      <c r="I3458" s="30"/>
      <c r="J3458" s="30"/>
      <c r="K3458" s="30"/>
      <c r="L3458" s="30"/>
      <c r="M3458" s="30"/>
      <c r="N3458" s="30"/>
      <c r="O3458" s="30"/>
      <c r="P3458" s="30"/>
      <c r="Q3458" s="30"/>
      <c r="R3458" s="30"/>
      <c r="S3458" s="30"/>
      <c r="T3458" s="30"/>
      <c r="U3458" s="30"/>
      <c r="V3458" s="30"/>
      <c r="W3458" s="30"/>
      <c r="X3458" s="32"/>
    </row>
    <row r="3459" spans="1:24" x14ac:dyDescent="0.2">
      <c r="A3459" s="34"/>
      <c r="B3459" s="34"/>
      <c r="C3459" s="34"/>
      <c r="D3459" s="30"/>
      <c r="E3459" s="30"/>
      <c r="F3459" s="30"/>
      <c r="G3459" s="30"/>
      <c r="H3459" s="30"/>
      <c r="I3459" s="30"/>
      <c r="J3459" s="30"/>
      <c r="K3459" s="30"/>
      <c r="L3459" s="30"/>
      <c r="M3459" s="30"/>
      <c r="N3459" s="30"/>
      <c r="O3459" s="30"/>
      <c r="P3459" s="30"/>
      <c r="Q3459" s="30"/>
      <c r="R3459" s="30"/>
      <c r="S3459" s="30"/>
      <c r="T3459" s="30"/>
      <c r="U3459" s="30"/>
      <c r="V3459" s="30"/>
      <c r="W3459" s="30"/>
      <c r="X3459" s="32"/>
    </row>
    <row r="3460" spans="1:24" x14ac:dyDescent="0.2">
      <c r="A3460" s="34"/>
      <c r="B3460" s="34"/>
      <c r="C3460" s="34"/>
      <c r="D3460" s="30"/>
      <c r="E3460" s="30"/>
      <c r="F3460" s="30"/>
      <c r="G3460" s="30"/>
      <c r="H3460" s="30"/>
      <c r="I3460" s="30"/>
      <c r="J3460" s="30"/>
      <c r="K3460" s="30"/>
      <c r="L3460" s="30"/>
      <c r="M3460" s="30"/>
      <c r="N3460" s="30"/>
      <c r="O3460" s="30"/>
      <c r="P3460" s="30"/>
      <c r="Q3460" s="30"/>
      <c r="R3460" s="30"/>
      <c r="S3460" s="30"/>
      <c r="T3460" s="30"/>
      <c r="U3460" s="30"/>
      <c r="V3460" s="30"/>
      <c r="W3460" s="30"/>
      <c r="X3460" s="32"/>
    </row>
    <row r="3461" spans="1:24" x14ac:dyDescent="0.2">
      <c r="A3461" s="34"/>
      <c r="B3461" s="34"/>
      <c r="C3461" s="34"/>
      <c r="D3461" s="30"/>
      <c r="E3461" s="30"/>
      <c r="F3461" s="30"/>
      <c r="G3461" s="30"/>
      <c r="H3461" s="30"/>
      <c r="I3461" s="30"/>
      <c r="J3461" s="30"/>
      <c r="K3461" s="30"/>
      <c r="L3461" s="30"/>
      <c r="M3461" s="30"/>
      <c r="N3461" s="30"/>
      <c r="O3461" s="30"/>
      <c r="P3461" s="30"/>
      <c r="Q3461" s="30"/>
      <c r="R3461" s="30"/>
      <c r="S3461" s="30"/>
      <c r="T3461" s="30"/>
      <c r="U3461" s="30"/>
      <c r="V3461" s="30"/>
      <c r="W3461" s="30"/>
      <c r="X3461" s="32"/>
    </row>
    <row r="3462" spans="1:24" x14ac:dyDescent="0.2">
      <c r="A3462" s="34"/>
      <c r="B3462" s="34"/>
      <c r="C3462" s="34"/>
      <c r="D3462" s="30"/>
      <c r="E3462" s="30"/>
      <c r="F3462" s="30"/>
      <c r="G3462" s="30"/>
      <c r="H3462" s="30"/>
      <c r="I3462" s="30"/>
      <c r="J3462" s="30"/>
      <c r="K3462" s="30"/>
      <c r="L3462" s="30"/>
      <c r="M3462" s="30"/>
      <c r="N3462" s="30"/>
      <c r="O3462" s="30"/>
      <c r="P3462" s="30"/>
      <c r="Q3462" s="30"/>
      <c r="R3462" s="30"/>
      <c r="S3462" s="30"/>
      <c r="T3462" s="30"/>
      <c r="U3462" s="30"/>
      <c r="V3462" s="30"/>
      <c r="W3462" s="30"/>
      <c r="X3462" s="32"/>
    </row>
    <row r="3463" spans="1:24" x14ac:dyDescent="0.2">
      <c r="A3463" s="34"/>
      <c r="B3463" s="34"/>
      <c r="C3463" s="34"/>
      <c r="D3463" s="30"/>
      <c r="E3463" s="30"/>
      <c r="F3463" s="30"/>
      <c r="G3463" s="30"/>
      <c r="H3463" s="30"/>
      <c r="I3463" s="30"/>
      <c r="J3463" s="30"/>
      <c r="K3463" s="30"/>
      <c r="L3463" s="30"/>
      <c r="M3463" s="30"/>
      <c r="N3463" s="30"/>
      <c r="O3463" s="30"/>
      <c r="P3463" s="30"/>
      <c r="Q3463" s="30"/>
      <c r="R3463" s="30"/>
      <c r="S3463" s="30"/>
      <c r="T3463" s="30"/>
      <c r="U3463" s="30"/>
      <c r="V3463" s="30"/>
      <c r="W3463" s="30"/>
      <c r="X3463" s="32"/>
    </row>
    <row r="3464" spans="1:24" x14ac:dyDescent="0.2">
      <c r="A3464" s="34"/>
      <c r="B3464" s="34"/>
      <c r="C3464" s="34"/>
      <c r="D3464" s="30"/>
      <c r="E3464" s="30"/>
      <c r="F3464" s="30"/>
      <c r="G3464" s="30"/>
      <c r="H3464" s="30"/>
      <c r="I3464" s="30"/>
      <c r="J3464" s="30"/>
      <c r="K3464" s="30"/>
      <c r="L3464" s="30"/>
      <c r="M3464" s="30"/>
      <c r="N3464" s="30"/>
      <c r="O3464" s="30"/>
      <c r="P3464" s="30"/>
      <c r="Q3464" s="30"/>
      <c r="R3464" s="30"/>
      <c r="S3464" s="30"/>
      <c r="T3464" s="30"/>
      <c r="U3464" s="30"/>
      <c r="V3464" s="30"/>
      <c r="W3464" s="30"/>
      <c r="X3464" s="32"/>
    </row>
    <row r="3465" spans="1:24" x14ac:dyDescent="0.2">
      <c r="A3465" s="34"/>
      <c r="B3465" s="34"/>
      <c r="C3465" s="34"/>
      <c r="D3465" s="30"/>
      <c r="E3465" s="30"/>
      <c r="F3465" s="30"/>
      <c r="G3465" s="30"/>
      <c r="H3465" s="30"/>
      <c r="I3465" s="30"/>
      <c r="J3465" s="30"/>
      <c r="K3465" s="30"/>
      <c r="L3465" s="30"/>
      <c r="M3465" s="30"/>
      <c r="N3465" s="30"/>
      <c r="O3465" s="30"/>
      <c r="P3465" s="30"/>
      <c r="Q3465" s="30"/>
      <c r="R3465" s="30"/>
      <c r="S3465" s="30"/>
      <c r="T3465" s="30"/>
      <c r="U3465" s="30"/>
      <c r="V3465" s="30"/>
      <c r="W3465" s="30"/>
      <c r="X3465" s="32"/>
    </row>
    <row r="3466" spans="1:24" x14ac:dyDescent="0.2">
      <c r="A3466" s="34"/>
      <c r="B3466" s="34"/>
      <c r="C3466" s="34"/>
      <c r="D3466" s="30"/>
      <c r="E3466" s="30"/>
      <c r="F3466" s="30"/>
      <c r="G3466" s="30"/>
      <c r="H3466" s="30"/>
      <c r="I3466" s="30"/>
      <c r="J3466" s="30"/>
      <c r="K3466" s="30"/>
      <c r="L3466" s="30"/>
      <c r="M3466" s="30"/>
      <c r="N3466" s="30"/>
      <c r="O3466" s="30"/>
      <c r="P3466" s="30"/>
      <c r="Q3466" s="30"/>
      <c r="R3466" s="30"/>
      <c r="S3466" s="30"/>
      <c r="T3466" s="30"/>
      <c r="U3466" s="30"/>
      <c r="V3466" s="30"/>
      <c r="W3466" s="30"/>
      <c r="X3466" s="32"/>
    </row>
    <row r="3467" spans="1:24" x14ac:dyDescent="0.2">
      <c r="A3467" s="34"/>
      <c r="B3467" s="34"/>
      <c r="C3467" s="34"/>
      <c r="D3467" s="30"/>
      <c r="E3467" s="30"/>
      <c r="F3467" s="30"/>
      <c r="G3467" s="30"/>
      <c r="H3467" s="30"/>
      <c r="I3467" s="30"/>
      <c r="J3467" s="30"/>
      <c r="K3467" s="30"/>
      <c r="L3467" s="30"/>
      <c r="M3467" s="30"/>
      <c r="N3467" s="30"/>
      <c r="O3467" s="30"/>
      <c r="P3467" s="30"/>
      <c r="Q3467" s="30"/>
      <c r="R3467" s="30"/>
      <c r="S3467" s="30"/>
      <c r="T3467" s="30"/>
      <c r="U3467" s="30"/>
      <c r="V3467" s="30"/>
      <c r="W3467" s="30"/>
      <c r="X3467" s="32"/>
    </row>
    <row r="3468" spans="1:24" x14ac:dyDescent="0.2">
      <c r="A3468" s="34"/>
      <c r="B3468" s="34"/>
      <c r="C3468" s="34"/>
      <c r="D3468" s="30"/>
      <c r="E3468" s="30"/>
      <c r="F3468" s="30"/>
      <c r="G3468" s="30"/>
      <c r="H3468" s="30"/>
      <c r="I3468" s="30"/>
      <c r="J3468" s="30"/>
      <c r="K3468" s="30"/>
      <c r="L3468" s="30"/>
      <c r="M3468" s="30"/>
      <c r="N3468" s="30"/>
      <c r="O3468" s="30"/>
      <c r="P3468" s="30"/>
      <c r="Q3468" s="30"/>
      <c r="R3468" s="30"/>
      <c r="S3468" s="30"/>
      <c r="T3468" s="30"/>
      <c r="U3468" s="30"/>
      <c r="V3468" s="30"/>
      <c r="W3468" s="30"/>
      <c r="X3468" s="32"/>
    </row>
    <row r="3469" spans="1:24" x14ac:dyDescent="0.2">
      <c r="A3469" s="34"/>
      <c r="B3469" s="34"/>
      <c r="C3469" s="34"/>
      <c r="D3469" s="30"/>
      <c r="E3469" s="30"/>
      <c r="F3469" s="30"/>
      <c r="G3469" s="30"/>
      <c r="H3469" s="30"/>
      <c r="I3469" s="30"/>
      <c r="J3469" s="30"/>
      <c r="K3469" s="30"/>
      <c r="L3469" s="30"/>
      <c r="M3469" s="30"/>
      <c r="N3469" s="30"/>
      <c r="O3469" s="30"/>
      <c r="P3469" s="30"/>
      <c r="Q3469" s="30"/>
      <c r="R3469" s="30"/>
      <c r="S3469" s="30"/>
      <c r="T3469" s="30"/>
      <c r="U3469" s="30"/>
      <c r="V3469" s="30"/>
      <c r="W3469" s="30"/>
      <c r="X3469" s="32"/>
    </row>
    <row r="3470" spans="1:24" x14ac:dyDescent="0.2">
      <c r="A3470" s="34"/>
      <c r="B3470" s="34"/>
      <c r="C3470" s="34"/>
      <c r="D3470" s="30"/>
      <c r="E3470" s="30"/>
      <c r="F3470" s="30"/>
      <c r="G3470" s="30"/>
      <c r="H3470" s="30"/>
      <c r="I3470" s="30"/>
      <c r="J3470" s="30"/>
      <c r="K3470" s="30"/>
      <c r="L3470" s="30"/>
      <c r="M3470" s="30"/>
      <c r="N3470" s="30"/>
      <c r="O3470" s="30"/>
      <c r="P3470" s="30"/>
      <c r="Q3470" s="30"/>
      <c r="R3470" s="30"/>
      <c r="S3470" s="30"/>
      <c r="T3470" s="30"/>
      <c r="U3470" s="30"/>
      <c r="V3470" s="30"/>
      <c r="W3470" s="30"/>
      <c r="X3470" s="32"/>
    </row>
    <row r="3471" spans="1:24" x14ac:dyDescent="0.2">
      <c r="A3471" s="34"/>
      <c r="B3471" s="34"/>
      <c r="C3471" s="34"/>
      <c r="D3471" s="30"/>
      <c r="E3471" s="30"/>
      <c r="F3471" s="30"/>
      <c r="G3471" s="30"/>
      <c r="H3471" s="30"/>
      <c r="I3471" s="30"/>
      <c r="J3471" s="30"/>
      <c r="K3471" s="30"/>
      <c r="L3471" s="30"/>
      <c r="M3471" s="30"/>
      <c r="N3471" s="30"/>
      <c r="O3471" s="30"/>
      <c r="P3471" s="30"/>
      <c r="Q3471" s="30"/>
      <c r="R3471" s="30"/>
      <c r="S3471" s="30"/>
      <c r="T3471" s="30"/>
      <c r="U3471" s="30"/>
      <c r="V3471" s="30"/>
      <c r="W3471" s="30"/>
      <c r="X3471" s="32"/>
    </row>
    <row r="3472" spans="1:24" x14ac:dyDescent="0.2">
      <c r="A3472" s="34"/>
      <c r="B3472" s="34"/>
      <c r="C3472" s="34"/>
      <c r="D3472" s="30"/>
      <c r="E3472" s="30"/>
      <c r="F3472" s="30"/>
      <c r="G3472" s="30"/>
      <c r="H3472" s="30"/>
      <c r="I3472" s="30"/>
      <c r="J3472" s="30"/>
      <c r="K3472" s="30"/>
      <c r="L3472" s="30"/>
      <c r="M3472" s="30"/>
      <c r="N3472" s="30"/>
      <c r="O3472" s="30"/>
      <c r="P3472" s="30"/>
      <c r="Q3472" s="30"/>
      <c r="R3472" s="30"/>
      <c r="S3472" s="30"/>
      <c r="T3472" s="30"/>
      <c r="U3472" s="30"/>
      <c r="V3472" s="30"/>
      <c r="W3472" s="30"/>
      <c r="X3472" s="32"/>
    </row>
    <row r="3473" spans="1:24" x14ac:dyDescent="0.2">
      <c r="A3473" s="34"/>
      <c r="B3473" s="34"/>
      <c r="C3473" s="34"/>
      <c r="D3473" s="30"/>
      <c r="E3473" s="30"/>
      <c r="F3473" s="30"/>
      <c r="G3473" s="30"/>
      <c r="H3473" s="30"/>
      <c r="I3473" s="30"/>
      <c r="J3473" s="30"/>
      <c r="K3473" s="30"/>
      <c r="L3473" s="30"/>
      <c r="M3473" s="30"/>
      <c r="N3473" s="30"/>
      <c r="O3473" s="30"/>
      <c r="P3473" s="30"/>
      <c r="Q3473" s="30"/>
      <c r="R3473" s="30"/>
      <c r="S3473" s="30"/>
      <c r="T3473" s="30"/>
      <c r="U3473" s="30"/>
      <c r="V3473" s="30"/>
      <c r="W3473" s="30"/>
      <c r="X3473" s="32"/>
    </row>
    <row r="3474" spans="1:24" x14ac:dyDescent="0.2">
      <c r="A3474" s="34"/>
      <c r="B3474" s="34"/>
      <c r="C3474" s="34"/>
      <c r="D3474" s="30"/>
      <c r="E3474" s="30"/>
      <c r="F3474" s="30"/>
      <c r="G3474" s="30"/>
      <c r="H3474" s="30"/>
      <c r="I3474" s="30"/>
      <c r="J3474" s="30"/>
      <c r="K3474" s="30"/>
      <c r="L3474" s="30"/>
      <c r="M3474" s="30"/>
      <c r="N3474" s="30"/>
      <c r="O3474" s="30"/>
      <c r="P3474" s="30"/>
      <c r="Q3474" s="30"/>
      <c r="R3474" s="30"/>
      <c r="S3474" s="30"/>
      <c r="T3474" s="30"/>
      <c r="U3474" s="30"/>
      <c r="V3474" s="30"/>
      <c r="W3474" s="30"/>
      <c r="X3474" s="32"/>
    </row>
    <row r="3475" spans="1:24" x14ac:dyDescent="0.2">
      <c r="A3475" s="34"/>
      <c r="B3475" s="34"/>
      <c r="C3475" s="34"/>
      <c r="D3475" s="30"/>
      <c r="E3475" s="30"/>
      <c r="F3475" s="30"/>
      <c r="G3475" s="30"/>
      <c r="H3475" s="30"/>
      <c r="I3475" s="30"/>
      <c r="J3475" s="30"/>
      <c r="K3475" s="30"/>
      <c r="L3475" s="30"/>
      <c r="M3475" s="30"/>
      <c r="N3475" s="30"/>
      <c r="O3475" s="30"/>
      <c r="P3475" s="30"/>
      <c r="Q3475" s="30"/>
      <c r="R3475" s="30"/>
      <c r="S3475" s="30"/>
      <c r="T3475" s="30"/>
      <c r="U3475" s="30"/>
      <c r="V3475" s="30"/>
      <c r="W3475" s="30"/>
      <c r="X3475" s="32"/>
    </row>
    <row r="3476" spans="1:24" x14ac:dyDescent="0.2">
      <c r="A3476" s="34"/>
      <c r="B3476" s="34"/>
      <c r="C3476" s="34"/>
      <c r="D3476" s="30"/>
      <c r="E3476" s="30"/>
      <c r="F3476" s="30"/>
      <c r="G3476" s="30"/>
      <c r="H3476" s="30"/>
      <c r="I3476" s="30"/>
      <c r="J3476" s="30"/>
      <c r="K3476" s="30"/>
      <c r="L3476" s="30"/>
      <c r="M3476" s="30"/>
      <c r="N3476" s="30"/>
      <c r="O3476" s="30"/>
      <c r="P3476" s="30"/>
      <c r="Q3476" s="30"/>
      <c r="R3476" s="30"/>
      <c r="S3476" s="30"/>
      <c r="T3476" s="30"/>
      <c r="U3476" s="30"/>
      <c r="V3476" s="30"/>
      <c r="W3476" s="30"/>
      <c r="X3476" s="32"/>
    </row>
    <row r="3477" spans="1:24" x14ac:dyDescent="0.2">
      <c r="A3477" s="34"/>
      <c r="B3477" s="34"/>
      <c r="C3477" s="34"/>
      <c r="D3477" s="30"/>
      <c r="E3477" s="30"/>
      <c r="F3477" s="30"/>
      <c r="G3477" s="30"/>
      <c r="H3477" s="30"/>
      <c r="I3477" s="30"/>
      <c r="J3477" s="30"/>
      <c r="K3477" s="30"/>
      <c r="L3477" s="30"/>
      <c r="M3477" s="30"/>
      <c r="N3477" s="30"/>
      <c r="O3477" s="30"/>
      <c r="P3477" s="30"/>
      <c r="Q3477" s="30"/>
      <c r="R3477" s="30"/>
      <c r="S3477" s="30"/>
      <c r="T3477" s="30"/>
      <c r="U3477" s="30"/>
      <c r="V3477" s="30"/>
      <c r="W3477" s="30"/>
      <c r="X3477" s="32"/>
    </row>
    <row r="3478" spans="1:24" x14ac:dyDescent="0.2">
      <c r="A3478" s="34"/>
      <c r="B3478" s="34"/>
      <c r="C3478" s="34"/>
      <c r="D3478" s="30"/>
      <c r="E3478" s="30"/>
      <c r="F3478" s="30"/>
      <c r="G3478" s="30"/>
      <c r="H3478" s="30"/>
      <c r="I3478" s="30"/>
      <c r="J3478" s="30"/>
      <c r="K3478" s="30"/>
      <c r="L3478" s="30"/>
      <c r="M3478" s="30"/>
      <c r="N3478" s="30"/>
      <c r="O3478" s="30"/>
      <c r="P3478" s="30"/>
      <c r="Q3478" s="30"/>
      <c r="R3478" s="30"/>
      <c r="S3478" s="30"/>
      <c r="T3478" s="30"/>
      <c r="U3478" s="30"/>
      <c r="V3478" s="30"/>
      <c r="W3478" s="30"/>
      <c r="X3478" s="32"/>
    </row>
    <row r="3479" spans="1:24" x14ac:dyDescent="0.2">
      <c r="A3479" s="34"/>
      <c r="B3479" s="34"/>
      <c r="C3479" s="34"/>
      <c r="D3479" s="30"/>
      <c r="E3479" s="30"/>
      <c r="F3479" s="30"/>
      <c r="G3479" s="30"/>
      <c r="H3479" s="30"/>
      <c r="I3479" s="30"/>
      <c r="J3479" s="30"/>
      <c r="K3479" s="30"/>
      <c r="L3479" s="30"/>
      <c r="M3479" s="30"/>
      <c r="N3479" s="30"/>
      <c r="O3479" s="30"/>
      <c r="P3479" s="30"/>
      <c r="Q3479" s="30"/>
      <c r="R3479" s="30"/>
      <c r="S3479" s="30"/>
      <c r="T3479" s="30"/>
      <c r="U3479" s="30"/>
      <c r="V3479" s="30"/>
      <c r="W3479" s="30"/>
      <c r="X3479" s="32"/>
    </row>
    <row r="3480" spans="1:24" x14ac:dyDescent="0.2">
      <c r="A3480" s="34"/>
      <c r="B3480" s="34"/>
      <c r="C3480" s="34"/>
      <c r="D3480" s="30"/>
      <c r="E3480" s="30"/>
      <c r="F3480" s="30"/>
      <c r="G3480" s="30"/>
      <c r="H3480" s="30"/>
      <c r="I3480" s="30"/>
      <c r="J3480" s="30"/>
      <c r="K3480" s="30"/>
      <c r="L3480" s="30"/>
      <c r="M3480" s="30"/>
      <c r="N3480" s="30"/>
      <c r="O3480" s="30"/>
      <c r="P3480" s="30"/>
      <c r="Q3480" s="30"/>
      <c r="R3480" s="30"/>
      <c r="S3480" s="30"/>
      <c r="T3480" s="30"/>
      <c r="U3480" s="30"/>
      <c r="V3480" s="30"/>
      <c r="W3480" s="30"/>
      <c r="X3480" s="32"/>
    </row>
    <row r="3481" spans="1:24" x14ac:dyDescent="0.2">
      <c r="A3481" s="34"/>
      <c r="B3481" s="34"/>
      <c r="C3481" s="34"/>
      <c r="D3481" s="30"/>
      <c r="E3481" s="30"/>
      <c r="F3481" s="30"/>
      <c r="G3481" s="30"/>
      <c r="H3481" s="30"/>
      <c r="I3481" s="30"/>
      <c r="J3481" s="30"/>
      <c r="K3481" s="30"/>
      <c r="L3481" s="30"/>
      <c r="M3481" s="30"/>
      <c r="N3481" s="30"/>
      <c r="O3481" s="30"/>
      <c r="P3481" s="30"/>
      <c r="Q3481" s="30"/>
      <c r="R3481" s="30"/>
      <c r="S3481" s="30"/>
      <c r="T3481" s="30"/>
      <c r="U3481" s="30"/>
      <c r="V3481" s="30"/>
      <c r="W3481" s="30"/>
      <c r="X3481" s="32"/>
    </row>
    <row r="3482" spans="1:24" x14ac:dyDescent="0.2">
      <c r="A3482" s="34"/>
      <c r="B3482" s="34"/>
      <c r="C3482" s="34"/>
      <c r="D3482" s="30"/>
      <c r="E3482" s="30"/>
      <c r="F3482" s="30"/>
      <c r="G3482" s="30"/>
      <c r="H3482" s="30"/>
      <c r="I3482" s="30"/>
      <c r="J3482" s="30"/>
      <c r="K3482" s="30"/>
      <c r="L3482" s="30"/>
      <c r="M3482" s="30"/>
      <c r="N3482" s="30"/>
      <c r="O3482" s="30"/>
      <c r="P3482" s="30"/>
      <c r="Q3482" s="30"/>
      <c r="R3482" s="30"/>
      <c r="S3482" s="30"/>
      <c r="T3482" s="30"/>
      <c r="U3482" s="30"/>
      <c r="V3482" s="30"/>
      <c r="W3482" s="30"/>
      <c r="X3482" s="32"/>
    </row>
    <row r="3483" spans="1:24" x14ac:dyDescent="0.2">
      <c r="A3483" s="34"/>
      <c r="B3483" s="34"/>
      <c r="C3483" s="34"/>
      <c r="D3483" s="30"/>
      <c r="E3483" s="30"/>
      <c r="F3483" s="30"/>
      <c r="G3483" s="30"/>
      <c r="H3483" s="30"/>
      <c r="I3483" s="30"/>
      <c r="J3483" s="30"/>
      <c r="K3483" s="30"/>
      <c r="L3483" s="30"/>
      <c r="M3483" s="30"/>
      <c r="N3483" s="30"/>
      <c r="O3483" s="30"/>
      <c r="P3483" s="30"/>
      <c r="Q3483" s="30"/>
      <c r="R3483" s="30"/>
      <c r="S3483" s="30"/>
      <c r="T3483" s="30"/>
      <c r="U3483" s="30"/>
      <c r="V3483" s="30"/>
      <c r="W3483" s="30"/>
      <c r="X3483" s="32"/>
    </row>
    <row r="3484" spans="1:24" x14ac:dyDescent="0.2">
      <c r="A3484" s="34"/>
      <c r="B3484" s="34"/>
      <c r="C3484" s="34"/>
      <c r="D3484" s="30"/>
      <c r="E3484" s="30"/>
      <c r="F3484" s="30"/>
      <c r="G3484" s="30"/>
      <c r="H3484" s="30"/>
      <c r="I3484" s="30"/>
      <c r="J3484" s="30"/>
      <c r="K3484" s="30"/>
      <c r="L3484" s="30"/>
      <c r="M3484" s="30"/>
      <c r="N3484" s="30"/>
      <c r="O3484" s="30"/>
      <c r="P3484" s="30"/>
      <c r="Q3484" s="30"/>
      <c r="R3484" s="30"/>
      <c r="S3484" s="30"/>
      <c r="T3484" s="30"/>
      <c r="U3484" s="30"/>
      <c r="V3484" s="30"/>
      <c r="W3484" s="30"/>
      <c r="X3484" s="32"/>
    </row>
    <row r="3485" spans="1:24" x14ac:dyDescent="0.2">
      <c r="A3485" s="34"/>
      <c r="B3485" s="34"/>
      <c r="C3485" s="34"/>
      <c r="D3485" s="30"/>
      <c r="E3485" s="30"/>
      <c r="F3485" s="30"/>
      <c r="G3485" s="30"/>
      <c r="H3485" s="30"/>
      <c r="I3485" s="30"/>
      <c r="J3485" s="30"/>
      <c r="K3485" s="30"/>
      <c r="L3485" s="30"/>
      <c r="M3485" s="30"/>
      <c r="N3485" s="30"/>
      <c r="O3485" s="30"/>
      <c r="P3485" s="30"/>
      <c r="Q3485" s="30"/>
      <c r="R3485" s="30"/>
      <c r="S3485" s="30"/>
      <c r="T3485" s="30"/>
      <c r="U3485" s="30"/>
      <c r="V3485" s="30"/>
      <c r="W3485" s="30"/>
      <c r="X3485" s="32"/>
    </row>
    <row r="3486" spans="1:24" x14ac:dyDescent="0.2">
      <c r="A3486" s="34"/>
      <c r="B3486" s="34"/>
      <c r="C3486" s="34"/>
      <c r="D3486" s="30"/>
      <c r="E3486" s="30"/>
      <c r="F3486" s="30"/>
      <c r="G3486" s="30"/>
      <c r="H3486" s="30"/>
      <c r="I3486" s="30"/>
      <c r="J3486" s="30"/>
      <c r="K3486" s="30"/>
      <c r="L3486" s="30"/>
      <c r="M3486" s="30"/>
      <c r="N3486" s="30"/>
      <c r="O3486" s="30"/>
      <c r="P3486" s="30"/>
      <c r="Q3486" s="30"/>
      <c r="R3486" s="30"/>
      <c r="S3486" s="30"/>
      <c r="T3486" s="30"/>
      <c r="U3486" s="30"/>
      <c r="V3486" s="30"/>
      <c r="W3486" s="30"/>
      <c r="X3486" s="32"/>
    </row>
    <row r="3487" spans="1:24" x14ac:dyDescent="0.2">
      <c r="A3487" s="34"/>
      <c r="B3487" s="34"/>
      <c r="C3487" s="34"/>
      <c r="D3487" s="30"/>
      <c r="E3487" s="30"/>
      <c r="F3487" s="30"/>
      <c r="G3487" s="30"/>
      <c r="H3487" s="30"/>
      <c r="I3487" s="30"/>
      <c r="J3487" s="30"/>
      <c r="K3487" s="30"/>
      <c r="L3487" s="30"/>
      <c r="M3487" s="30"/>
      <c r="N3487" s="30"/>
      <c r="O3487" s="30"/>
      <c r="P3487" s="30"/>
      <c r="Q3487" s="30"/>
      <c r="R3487" s="30"/>
      <c r="S3487" s="30"/>
      <c r="T3487" s="30"/>
      <c r="U3487" s="30"/>
      <c r="V3487" s="30"/>
      <c r="W3487" s="30"/>
      <c r="X3487" s="32"/>
    </row>
    <row r="3488" spans="1:24" x14ac:dyDescent="0.2">
      <c r="A3488" s="34"/>
      <c r="B3488" s="34"/>
      <c r="C3488" s="34"/>
      <c r="D3488" s="30"/>
      <c r="E3488" s="30"/>
      <c r="F3488" s="30"/>
      <c r="G3488" s="30"/>
      <c r="H3488" s="30"/>
      <c r="I3488" s="30"/>
      <c r="J3488" s="30"/>
      <c r="K3488" s="30"/>
      <c r="L3488" s="30"/>
      <c r="M3488" s="30"/>
      <c r="N3488" s="30"/>
      <c r="O3488" s="30"/>
      <c r="P3488" s="30"/>
      <c r="Q3488" s="30"/>
      <c r="R3488" s="30"/>
      <c r="S3488" s="30"/>
      <c r="T3488" s="30"/>
      <c r="U3488" s="30"/>
      <c r="V3488" s="30"/>
      <c r="W3488" s="30"/>
      <c r="X3488" s="32"/>
    </row>
    <row r="3489" spans="1:24" x14ac:dyDescent="0.2">
      <c r="A3489" s="34"/>
      <c r="B3489" s="34"/>
      <c r="C3489" s="34"/>
      <c r="D3489" s="30"/>
      <c r="E3489" s="30"/>
      <c r="F3489" s="30"/>
      <c r="G3489" s="30"/>
      <c r="H3489" s="30"/>
      <c r="I3489" s="30"/>
      <c r="J3489" s="30"/>
      <c r="K3489" s="30"/>
      <c r="L3489" s="30"/>
      <c r="M3489" s="30"/>
      <c r="N3489" s="30"/>
      <c r="O3489" s="30"/>
      <c r="P3489" s="30"/>
      <c r="Q3489" s="30"/>
      <c r="R3489" s="30"/>
      <c r="S3489" s="30"/>
      <c r="T3489" s="30"/>
      <c r="U3489" s="30"/>
      <c r="V3489" s="30"/>
      <c r="W3489" s="30"/>
      <c r="X3489" s="32"/>
    </row>
    <row r="3490" spans="1:24" x14ac:dyDescent="0.2">
      <c r="A3490" s="34"/>
      <c r="B3490" s="34"/>
      <c r="C3490" s="34"/>
      <c r="D3490" s="30"/>
      <c r="E3490" s="30"/>
      <c r="F3490" s="30"/>
      <c r="G3490" s="30"/>
      <c r="H3490" s="30"/>
      <c r="I3490" s="30"/>
      <c r="J3490" s="30"/>
      <c r="K3490" s="30"/>
      <c r="L3490" s="30"/>
      <c r="M3490" s="30"/>
      <c r="N3490" s="30"/>
      <c r="O3490" s="30"/>
      <c r="P3490" s="30"/>
      <c r="Q3490" s="30"/>
      <c r="R3490" s="30"/>
      <c r="S3490" s="30"/>
      <c r="T3490" s="30"/>
      <c r="U3490" s="30"/>
      <c r="V3490" s="30"/>
      <c r="W3490" s="30"/>
      <c r="X3490" s="32"/>
    </row>
    <row r="3491" spans="1:24" x14ac:dyDescent="0.2">
      <c r="A3491" s="34"/>
      <c r="B3491" s="34"/>
      <c r="C3491" s="34"/>
      <c r="D3491" s="30"/>
      <c r="E3491" s="30"/>
      <c r="F3491" s="30"/>
      <c r="G3491" s="30"/>
      <c r="H3491" s="30"/>
      <c r="I3491" s="30"/>
      <c r="J3491" s="30"/>
      <c r="K3491" s="30"/>
      <c r="L3491" s="30"/>
      <c r="M3491" s="30"/>
      <c r="N3491" s="30"/>
      <c r="O3491" s="30"/>
      <c r="P3491" s="30"/>
      <c r="Q3491" s="30"/>
      <c r="R3491" s="30"/>
      <c r="S3491" s="30"/>
      <c r="T3491" s="30"/>
      <c r="U3491" s="30"/>
      <c r="V3491" s="30"/>
      <c r="W3491" s="30"/>
      <c r="X3491" s="32"/>
    </row>
    <row r="3492" spans="1:24" x14ac:dyDescent="0.2">
      <c r="A3492" s="34"/>
      <c r="B3492" s="34"/>
      <c r="C3492" s="34"/>
      <c r="D3492" s="30"/>
      <c r="E3492" s="30"/>
      <c r="F3492" s="30"/>
      <c r="G3492" s="30"/>
      <c r="H3492" s="30"/>
      <c r="I3492" s="30"/>
      <c r="J3492" s="30"/>
      <c r="K3492" s="30"/>
      <c r="L3492" s="30"/>
      <c r="M3492" s="30"/>
      <c r="N3492" s="30"/>
      <c r="O3492" s="30"/>
      <c r="P3492" s="30"/>
      <c r="Q3492" s="30"/>
      <c r="R3492" s="30"/>
      <c r="S3492" s="30"/>
      <c r="T3492" s="30"/>
      <c r="U3492" s="30"/>
      <c r="V3492" s="30"/>
      <c r="W3492" s="30"/>
      <c r="X3492" s="32"/>
    </row>
    <row r="3493" spans="1:24" x14ac:dyDescent="0.2">
      <c r="A3493" s="34"/>
      <c r="B3493" s="34"/>
      <c r="C3493" s="34"/>
      <c r="D3493" s="30"/>
      <c r="E3493" s="30"/>
      <c r="F3493" s="30"/>
      <c r="G3493" s="30"/>
      <c r="H3493" s="30"/>
      <c r="I3493" s="30"/>
      <c r="J3493" s="30"/>
      <c r="K3493" s="30"/>
      <c r="L3493" s="30"/>
      <c r="M3493" s="30"/>
      <c r="N3493" s="30"/>
      <c r="O3493" s="30"/>
      <c r="P3493" s="30"/>
      <c r="Q3493" s="30"/>
      <c r="R3493" s="30"/>
      <c r="S3493" s="30"/>
      <c r="T3493" s="30"/>
      <c r="U3493" s="30"/>
      <c r="V3493" s="30"/>
      <c r="W3493" s="30"/>
      <c r="X3493" s="32"/>
    </row>
    <row r="3494" spans="1:24" x14ac:dyDescent="0.2">
      <c r="A3494" s="34"/>
      <c r="B3494" s="34"/>
      <c r="C3494" s="34"/>
      <c r="D3494" s="30"/>
      <c r="E3494" s="30"/>
      <c r="F3494" s="30"/>
      <c r="G3494" s="30"/>
      <c r="H3494" s="30"/>
      <c r="I3494" s="30"/>
      <c r="J3494" s="30"/>
      <c r="K3494" s="30"/>
      <c r="L3494" s="30"/>
      <c r="M3494" s="30"/>
      <c r="N3494" s="30"/>
      <c r="O3494" s="30"/>
      <c r="P3494" s="30"/>
      <c r="Q3494" s="30"/>
      <c r="R3494" s="30"/>
      <c r="S3494" s="30"/>
      <c r="T3494" s="30"/>
      <c r="U3494" s="30"/>
      <c r="V3494" s="30"/>
      <c r="W3494" s="30"/>
      <c r="X3494" s="32"/>
    </row>
    <row r="3495" spans="1:24" x14ac:dyDescent="0.2">
      <c r="A3495" s="34"/>
      <c r="B3495" s="34"/>
      <c r="C3495" s="34"/>
      <c r="D3495" s="30"/>
      <c r="E3495" s="30"/>
      <c r="F3495" s="30"/>
      <c r="G3495" s="30"/>
      <c r="H3495" s="30"/>
      <c r="I3495" s="30"/>
      <c r="J3495" s="30"/>
      <c r="K3495" s="30"/>
      <c r="L3495" s="30"/>
      <c r="M3495" s="30"/>
      <c r="N3495" s="30"/>
      <c r="O3495" s="30"/>
      <c r="P3495" s="30"/>
      <c r="Q3495" s="30"/>
      <c r="R3495" s="30"/>
      <c r="S3495" s="30"/>
      <c r="T3495" s="30"/>
      <c r="U3495" s="30"/>
      <c r="V3495" s="30"/>
      <c r="W3495" s="30"/>
      <c r="X3495" s="32"/>
    </row>
    <row r="3496" spans="1:24" x14ac:dyDescent="0.2">
      <c r="A3496" s="34"/>
      <c r="B3496" s="34"/>
      <c r="C3496" s="34"/>
      <c r="D3496" s="30"/>
      <c r="E3496" s="30"/>
      <c r="F3496" s="30"/>
      <c r="G3496" s="30"/>
      <c r="H3496" s="30"/>
      <c r="I3496" s="30"/>
      <c r="J3496" s="30"/>
      <c r="K3496" s="30"/>
      <c r="L3496" s="30"/>
      <c r="M3496" s="30"/>
      <c r="N3496" s="30"/>
      <c r="O3496" s="30"/>
      <c r="P3496" s="30"/>
      <c r="Q3496" s="30"/>
      <c r="R3496" s="30"/>
      <c r="S3496" s="30"/>
      <c r="T3496" s="30"/>
      <c r="U3496" s="30"/>
      <c r="V3496" s="30"/>
      <c r="W3496" s="30"/>
      <c r="X3496" s="32"/>
    </row>
    <row r="3497" spans="1:24" x14ac:dyDescent="0.2">
      <c r="A3497" s="34"/>
      <c r="B3497" s="34"/>
      <c r="C3497" s="34"/>
      <c r="D3497" s="30"/>
      <c r="E3497" s="30"/>
      <c r="F3497" s="30"/>
      <c r="G3497" s="30"/>
      <c r="H3497" s="30"/>
      <c r="I3497" s="30"/>
      <c r="J3497" s="30"/>
      <c r="K3497" s="30"/>
      <c r="L3497" s="30"/>
      <c r="M3497" s="30"/>
      <c r="N3497" s="30"/>
      <c r="O3497" s="30"/>
      <c r="P3497" s="30"/>
      <c r="Q3497" s="30"/>
      <c r="R3497" s="30"/>
      <c r="S3497" s="30"/>
      <c r="T3497" s="30"/>
      <c r="U3497" s="30"/>
      <c r="V3497" s="30"/>
      <c r="W3497" s="30"/>
      <c r="X3497" s="32"/>
    </row>
    <row r="3498" spans="1:24" x14ac:dyDescent="0.2">
      <c r="A3498" s="34"/>
      <c r="B3498" s="34"/>
      <c r="C3498" s="34"/>
      <c r="D3498" s="30"/>
      <c r="E3498" s="30"/>
      <c r="F3498" s="30"/>
      <c r="G3498" s="30"/>
      <c r="H3498" s="30"/>
      <c r="I3498" s="30"/>
      <c r="J3498" s="30"/>
      <c r="K3498" s="30"/>
      <c r="L3498" s="30"/>
      <c r="M3498" s="30"/>
      <c r="N3498" s="30"/>
      <c r="O3498" s="30"/>
      <c r="P3498" s="30"/>
      <c r="Q3498" s="30"/>
      <c r="R3498" s="30"/>
      <c r="S3498" s="30"/>
      <c r="T3498" s="30"/>
      <c r="U3498" s="30"/>
      <c r="V3498" s="30"/>
      <c r="W3498" s="30"/>
      <c r="X3498" s="32"/>
    </row>
    <row r="3499" spans="1:24" x14ac:dyDescent="0.2">
      <c r="A3499" s="34"/>
      <c r="B3499" s="34"/>
      <c r="C3499" s="34"/>
      <c r="D3499" s="30"/>
      <c r="E3499" s="30"/>
      <c r="F3499" s="30"/>
      <c r="G3499" s="30"/>
      <c r="H3499" s="30"/>
      <c r="I3499" s="30"/>
      <c r="J3499" s="30"/>
      <c r="K3499" s="30"/>
      <c r="L3499" s="30"/>
      <c r="M3499" s="30"/>
      <c r="N3499" s="30"/>
      <c r="O3499" s="30"/>
      <c r="P3499" s="30"/>
      <c r="Q3499" s="30"/>
      <c r="R3499" s="30"/>
      <c r="S3499" s="30"/>
      <c r="T3499" s="30"/>
      <c r="U3499" s="30"/>
      <c r="V3499" s="30"/>
      <c r="W3499" s="30"/>
      <c r="X3499" s="32"/>
    </row>
    <row r="3500" spans="1:24" x14ac:dyDescent="0.2">
      <c r="A3500" s="34"/>
      <c r="B3500" s="34"/>
      <c r="C3500" s="34"/>
      <c r="D3500" s="30"/>
      <c r="E3500" s="30"/>
      <c r="F3500" s="30"/>
      <c r="G3500" s="30"/>
      <c r="H3500" s="30"/>
      <c r="I3500" s="30"/>
      <c r="J3500" s="30"/>
      <c r="K3500" s="30"/>
      <c r="L3500" s="30"/>
      <c r="M3500" s="30"/>
      <c r="N3500" s="30"/>
      <c r="O3500" s="30"/>
      <c r="P3500" s="30"/>
      <c r="Q3500" s="30"/>
      <c r="R3500" s="30"/>
      <c r="S3500" s="30"/>
      <c r="T3500" s="30"/>
      <c r="U3500" s="30"/>
      <c r="V3500" s="30"/>
      <c r="W3500" s="30"/>
      <c r="X3500" s="32"/>
    </row>
    <row r="3501" spans="1:24" x14ac:dyDescent="0.2">
      <c r="A3501" s="34"/>
      <c r="B3501" s="34"/>
      <c r="C3501" s="34"/>
      <c r="D3501" s="30"/>
      <c r="E3501" s="30"/>
      <c r="F3501" s="30"/>
      <c r="G3501" s="30"/>
      <c r="H3501" s="30"/>
      <c r="I3501" s="30"/>
      <c r="J3501" s="30"/>
      <c r="K3501" s="30"/>
      <c r="L3501" s="30"/>
      <c r="M3501" s="30"/>
      <c r="N3501" s="30"/>
      <c r="O3501" s="30"/>
      <c r="P3501" s="30"/>
      <c r="Q3501" s="30"/>
      <c r="R3501" s="30"/>
      <c r="S3501" s="30"/>
      <c r="T3501" s="30"/>
      <c r="U3501" s="30"/>
      <c r="V3501" s="30"/>
      <c r="W3501" s="30"/>
      <c r="X3501" s="32"/>
    </row>
    <row r="3502" spans="1:24" x14ac:dyDescent="0.2">
      <c r="A3502" s="34"/>
      <c r="B3502" s="34"/>
      <c r="C3502" s="34"/>
      <c r="D3502" s="30"/>
      <c r="E3502" s="30"/>
      <c r="F3502" s="30"/>
      <c r="G3502" s="30"/>
      <c r="H3502" s="30"/>
      <c r="I3502" s="30"/>
      <c r="J3502" s="30"/>
      <c r="K3502" s="30"/>
      <c r="L3502" s="30"/>
      <c r="M3502" s="30"/>
      <c r="N3502" s="30"/>
      <c r="O3502" s="30"/>
      <c r="P3502" s="30"/>
      <c r="Q3502" s="30"/>
      <c r="R3502" s="30"/>
      <c r="S3502" s="30"/>
      <c r="T3502" s="30"/>
      <c r="U3502" s="30"/>
      <c r="V3502" s="30"/>
      <c r="W3502" s="30"/>
      <c r="X3502" s="32"/>
    </row>
    <row r="3503" spans="1:24" x14ac:dyDescent="0.2">
      <c r="A3503" s="34"/>
      <c r="B3503" s="34"/>
      <c r="C3503" s="34"/>
      <c r="D3503" s="30"/>
      <c r="E3503" s="30"/>
      <c r="F3503" s="30"/>
      <c r="G3503" s="30"/>
      <c r="H3503" s="30"/>
      <c r="I3503" s="30"/>
      <c r="J3503" s="30"/>
      <c r="K3503" s="30"/>
      <c r="L3503" s="30"/>
      <c r="M3503" s="30"/>
      <c r="N3503" s="30"/>
      <c r="O3503" s="30"/>
      <c r="P3503" s="30"/>
      <c r="Q3503" s="30"/>
      <c r="R3503" s="30"/>
      <c r="S3503" s="30"/>
      <c r="T3503" s="30"/>
      <c r="U3503" s="30"/>
      <c r="V3503" s="30"/>
      <c r="W3503" s="30"/>
      <c r="X3503" s="32"/>
    </row>
    <row r="3504" spans="1:24" x14ac:dyDescent="0.2">
      <c r="A3504" s="34"/>
      <c r="B3504" s="34"/>
      <c r="C3504" s="34"/>
      <c r="D3504" s="30"/>
      <c r="E3504" s="30"/>
      <c r="F3504" s="30"/>
      <c r="G3504" s="30"/>
      <c r="H3504" s="30"/>
      <c r="I3504" s="30"/>
      <c r="J3504" s="30"/>
      <c r="K3504" s="30"/>
      <c r="L3504" s="30"/>
      <c r="M3504" s="30"/>
      <c r="N3504" s="30"/>
      <c r="O3504" s="30"/>
      <c r="P3504" s="30"/>
      <c r="Q3504" s="30"/>
      <c r="R3504" s="30"/>
      <c r="S3504" s="30"/>
      <c r="T3504" s="30"/>
      <c r="U3504" s="30"/>
      <c r="V3504" s="30"/>
      <c r="W3504" s="30"/>
      <c r="X3504" s="32"/>
    </row>
    <row r="3505" spans="1:24" x14ac:dyDescent="0.2">
      <c r="A3505" s="34"/>
      <c r="B3505" s="34"/>
      <c r="C3505" s="34"/>
      <c r="D3505" s="30"/>
      <c r="E3505" s="30"/>
      <c r="F3505" s="30"/>
      <c r="G3505" s="30"/>
      <c r="H3505" s="30"/>
      <c r="I3505" s="30"/>
      <c r="J3505" s="30"/>
      <c r="K3505" s="30"/>
      <c r="L3505" s="30"/>
      <c r="M3505" s="30"/>
      <c r="N3505" s="30"/>
      <c r="O3505" s="30"/>
      <c r="P3505" s="30"/>
      <c r="Q3505" s="30"/>
      <c r="R3505" s="30"/>
      <c r="S3505" s="30"/>
      <c r="T3505" s="30"/>
      <c r="U3505" s="30"/>
      <c r="V3505" s="30"/>
      <c r="W3505" s="30"/>
      <c r="X3505" s="32"/>
    </row>
    <row r="3506" spans="1:24" x14ac:dyDescent="0.2">
      <c r="A3506" s="34"/>
      <c r="B3506" s="34"/>
      <c r="C3506" s="34"/>
      <c r="D3506" s="30"/>
      <c r="E3506" s="30"/>
      <c r="F3506" s="30"/>
      <c r="G3506" s="30"/>
      <c r="H3506" s="30"/>
      <c r="I3506" s="30"/>
      <c r="J3506" s="30"/>
      <c r="K3506" s="30"/>
      <c r="L3506" s="30"/>
      <c r="M3506" s="30"/>
      <c r="N3506" s="30"/>
      <c r="O3506" s="30"/>
      <c r="P3506" s="30"/>
      <c r="Q3506" s="30"/>
      <c r="R3506" s="30"/>
      <c r="S3506" s="30"/>
      <c r="T3506" s="30"/>
      <c r="U3506" s="30"/>
      <c r="V3506" s="30"/>
      <c r="W3506" s="30"/>
      <c r="X3506" s="32"/>
    </row>
    <row r="3507" spans="1:24" x14ac:dyDescent="0.2">
      <c r="A3507" s="34"/>
      <c r="B3507" s="34"/>
      <c r="C3507" s="34"/>
      <c r="D3507" s="30"/>
      <c r="E3507" s="30"/>
      <c r="F3507" s="30"/>
      <c r="G3507" s="30"/>
      <c r="H3507" s="30"/>
      <c r="I3507" s="30"/>
      <c r="J3507" s="30"/>
      <c r="K3507" s="30"/>
      <c r="L3507" s="30"/>
      <c r="M3507" s="30"/>
      <c r="N3507" s="30"/>
      <c r="O3507" s="30"/>
      <c r="P3507" s="30"/>
      <c r="Q3507" s="30"/>
      <c r="R3507" s="30"/>
      <c r="S3507" s="30"/>
      <c r="T3507" s="30"/>
      <c r="U3507" s="30"/>
      <c r="V3507" s="30"/>
      <c r="W3507" s="30"/>
      <c r="X3507" s="32"/>
    </row>
    <row r="3508" spans="1:24" x14ac:dyDescent="0.2">
      <c r="A3508" s="34"/>
      <c r="B3508" s="34"/>
      <c r="C3508" s="34"/>
      <c r="D3508" s="30"/>
      <c r="E3508" s="30"/>
      <c r="F3508" s="30"/>
      <c r="G3508" s="30"/>
      <c r="H3508" s="30"/>
      <c r="I3508" s="30"/>
      <c r="J3508" s="30"/>
      <c r="K3508" s="30"/>
      <c r="L3508" s="30"/>
      <c r="M3508" s="30"/>
      <c r="N3508" s="30"/>
      <c r="O3508" s="30"/>
      <c r="P3508" s="30"/>
      <c r="Q3508" s="30"/>
      <c r="R3508" s="30"/>
      <c r="S3508" s="30"/>
      <c r="T3508" s="30"/>
      <c r="U3508" s="30"/>
      <c r="V3508" s="30"/>
      <c r="W3508" s="30"/>
      <c r="X3508" s="32"/>
    </row>
    <row r="3509" spans="1:24" x14ac:dyDescent="0.2">
      <c r="A3509" s="34"/>
      <c r="B3509" s="34"/>
      <c r="C3509" s="34"/>
      <c r="D3509" s="30"/>
      <c r="E3509" s="30"/>
      <c r="F3509" s="30"/>
      <c r="G3509" s="30"/>
      <c r="H3509" s="30"/>
      <c r="I3509" s="30"/>
      <c r="J3509" s="30"/>
      <c r="K3509" s="30"/>
      <c r="L3509" s="30"/>
      <c r="M3509" s="30"/>
      <c r="N3509" s="30"/>
      <c r="O3509" s="30"/>
      <c r="P3509" s="30"/>
      <c r="Q3509" s="30"/>
      <c r="R3509" s="30"/>
      <c r="S3509" s="30"/>
      <c r="T3509" s="30"/>
      <c r="U3509" s="30"/>
      <c r="V3509" s="30"/>
      <c r="W3509" s="30"/>
      <c r="X3509" s="32"/>
    </row>
    <row r="3510" spans="1:24" x14ac:dyDescent="0.2">
      <c r="A3510" s="34"/>
      <c r="B3510" s="34"/>
      <c r="C3510" s="34"/>
      <c r="D3510" s="30"/>
      <c r="E3510" s="30"/>
      <c r="F3510" s="30"/>
      <c r="G3510" s="30"/>
      <c r="H3510" s="30"/>
      <c r="I3510" s="30"/>
      <c r="J3510" s="30"/>
      <c r="K3510" s="30"/>
      <c r="L3510" s="30"/>
      <c r="M3510" s="30"/>
      <c r="N3510" s="30"/>
      <c r="O3510" s="30"/>
      <c r="P3510" s="30"/>
      <c r="Q3510" s="30"/>
      <c r="R3510" s="30"/>
      <c r="S3510" s="30"/>
      <c r="T3510" s="30"/>
      <c r="U3510" s="30"/>
      <c r="V3510" s="30"/>
      <c r="W3510" s="30"/>
      <c r="X3510" s="32"/>
    </row>
    <row r="3511" spans="1:24" x14ac:dyDescent="0.2">
      <c r="A3511" s="34"/>
      <c r="B3511" s="34"/>
      <c r="C3511" s="34"/>
      <c r="D3511" s="30"/>
      <c r="E3511" s="30"/>
      <c r="F3511" s="30"/>
      <c r="G3511" s="30"/>
      <c r="H3511" s="30"/>
      <c r="I3511" s="30"/>
      <c r="J3511" s="30"/>
      <c r="K3511" s="30"/>
      <c r="L3511" s="30"/>
      <c r="M3511" s="30"/>
      <c r="N3511" s="30"/>
      <c r="O3511" s="30"/>
      <c r="P3511" s="30"/>
      <c r="Q3511" s="30"/>
      <c r="R3511" s="30"/>
      <c r="S3511" s="30"/>
      <c r="T3511" s="30"/>
      <c r="U3511" s="30"/>
      <c r="V3511" s="30"/>
      <c r="W3511" s="30"/>
      <c r="X3511" s="32"/>
    </row>
    <row r="3512" spans="1:24" x14ac:dyDescent="0.2">
      <c r="A3512" s="34"/>
      <c r="B3512" s="34"/>
      <c r="C3512" s="34"/>
      <c r="D3512" s="30"/>
      <c r="E3512" s="30"/>
      <c r="F3512" s="30"/>
      <c r="G3512" s="30"/>
      <c r="H3512" s="30"/>
      <c r="I3512" s="30"/>
      <c r="J3512" s="30"/>
      <c r="K3512" s="30"/>
      <c r="L3512" s="30"/>
      <c r="M3512" s="30"/>
      <c r="N3512" s="30"/>
      <c r="O3512" s="30"/>
      <c r="P3512" s="30"/>
      <c r="Q3512" s="30"/>
      <c r="R3512" s="30"/>
      <c r="S3512" s="30"/>
      <c r="T3512" s="30"/>
      <c r="U3512" s="30"/>
      <c r="V3512" s="30"/>
      <c r="W3512" s="30"/>
      <c r="X3512" s="32"/>
    </row>
    <row r="3513" spans="1:24" x14ac:dyDescent="0.2">
      <c r="A3513" s="34"/>
      <c r="B3513" s="34"/>
      <c r="C3513" s="34"/>
      <c r="D3513" s="30"/>
      <c r="E3513" s="30"/>
      <c r="F3513" s="30"/>
      <c r="G3513" s="30"/>
      <c r="H3513" s="30"/>
      <c r="I3513" s="30"/>
      <c r="J3513" s="30"/>
      <c r="K3513" s="30"/>
      <c r="L3513" s="30"/>
      <c r="M3513" s="30"/>
      <c r="N3513" s="30"/>
      <c r="O3513" s="30"/>
      <c r="P3513" s="30"/>
      <c r="Q3513" s="30"/>
      <c r="R3513" s="30"/>
      <c r="S3513" s="30"/>
      <c r="T3513" s="30"/>
      <c r="U3513" s="30"/>
      <c r="V3513" s="30"/>
      <c r="W3513" s="30"/>
      <c r="X3513" s="32"/>
    </row>
    <row r="3514" spans="1:24" x14ac:dyDescent="0.2">
      <c r="A3514" s="34"/>
      <c r="B3514" s="34"/>
      <c r="C3514" s="34"/>
      <c r="D3514" s="30"/>
      <c r="E3514" s="30"/>
      <c r="F3514" s="30"/>
      <c r="G3514" s="30"/>
      <c r="H3514" s="30"/>
      <c r="I3514" s="30"/>
      <c r="J3514" s="30"/>
      <c r="K3514" s="30"/>
      <c r="L3514" s="30"/>
      <c r="M3514" s="30"/>
      <c r="N3514" s="30"/>
      <c r="O3514" s="30"/>
      <c r="P3514" s="30"/>
      <c r="Q3514" s="30"/>
      <c r="R3514" s="30"/>
      <c r="S3514" s="30"/>
      <c r="T3514" s="30"/>
      <c r="U3514" s="30"/>
      <c r="V3514" s="30"/>
      <c r="W3514" s="30"/>
      <c r="X3514" s="32"/>
    </row>
    <row r="3515" spans="1:24" x14ac:dyDescent="0.2">
      <c r="A3515" s="34"/>
      <c r="B3515" s="34"/>
      <c r="C3515" s="34"/>
      <c r="D3515" s="30"/>
      <c r="E3515" s="30"/>
      <c r="F3515" s="30"/>
      <c r="G3515" s="30"/>
      <c r="H3515" s="30"/>
      <c r="I3515" s="30"/>
      <c r="J3515" s="30"/>
      <c r="K3515" s="30"/>
      <c r="L3515" s="30"/>
      <c r="M3515" s="30"/>
      <c r="N3515" s="30"/>
      <c r="O3515" s="30"/>
      <c r="P3515" s="30"/>
      <c r="Q3515" s="30"/>
      <c r="R3515" s="30"/>
      <c r="S3515" s="30"/>
      <c r="T3515" s="30"/>
      <c r="U3515" s="30"/>
      <c r="V3515" s="30"/>
      <c r="W3515" s="30"/>
      <c r="X3515" s="32"/>
    </row>
    <row r="3516" spans="1:24" x14ac:dyDescent="0.2">
      <c r="A3516" s="34"/>
      <c r="B3516" s="34"/>
      <c r="C3516" s="34"/>
      <c r="D3516" s="30"/>
      <c r="E3516" s="30"/>
      <c r="F3516" s="30"/>
      <c r="G3516" s="30"/>
      <c r="H3516" s="30"/>
      <c r="I3516" s="30"/>
      <c r="J3516" s="30"/>
      <c r="K3516" s="30"/>
      <c r="L3516" s="30"/>
      <c r="M3516" s="30"/>
      <c r="N3516" s="30"/>
      <c r="O3516" s="30"/>
      <c r="P3516" s="30"/>
      <c r="Q3516" s="30"/>
      <c r="R3516" s="30"/>
      <c r="S3516" s="30"/>
      <c r="T3516" s="30"/>
      <c r="U3516" s="30"/>
      <c r="V3516" s="30"/>
      <c r="W3516" s="30"/>
      <c r="X3516" s="32"/>
    </row>
    <row r="3517" spans="1:24" x14ac:dyDescent="0.2">
      <c r="A3517" s="34"/>
      <c r="B3517" s="34"/>
      <c r="C3517" s="34"/>
      <c r="D3517" s="30"/>
      <c r="E3517" s="30"/>
      <c r="F3517" s="30"/>
      <c r="G3517" s="30"/>
      <c r="H3517" s="30"/>
      <c r="I3517" s="30"/>
      <c r="J3517" s="30"/>
      <c r="K3517" s="30"/>
      <c r="L3517" s="30"/>
      <c r="M3517" s="30"/>
      <c r="N3517" s="30"/>
      <c r="O3517" s="30"/>
      <c r="P3517" s="30"/>
      <c r="Q3517" s="30"/>
      <c r="R3517" s="30"/>
      <c r="S3517" s="30"/>
      <c r="T3517" s="30"/>
      <c r="U3517" s="30"/>
      <c r="V3517" s="30"/>
      <c r="W3517" s="30"/>
      <c r="X3517" s="32"/>
    </row>
    <row r="3518" spans="1:24" x14ac:dyDescent="0.2">
      <c r="A3518" s="34"/>
      <c r="B3518" s="34"/>
      <c r="C3518" s="34"/>
      <c r="D3518" s="30"/>
      <c r="E3518" s="30"/>
      <c r="F3518" s="30"/>
      <c r="G3518" s="30"/>
      <c r="H3518" s="30"/>
      <c r="I3518" s="30"/>
      <c r="J3518" s="30"/>
      <c r="K3518" s="30"/>
      <c r="L3518" s="30"/>
      <c r="M3518" s="30"/>
      <c r="N3518" s="30"/>
      <c r="O3518" s="30"/>
      <c r="P3518" s="30"/>
      <c r="Q3518" s="30"/>
      <c r="R3518" s="30"/>
      <c r="S3518" s="30"/>
      <c r="T3518" s="30"/>
      <c r="U3518" s="30"/>
      <c r="V3518" s="30"/>
      <c r="W3518" s="30"/>
      <c r="X3518" s="32"/>
    </row>
    <row r="3519" spans="1:24" x14ac:dyDescent="0.2">
      <c r="A3519" s="34"/>
      <c r="B3519" s="34"/>
      <c r="C3519" s="34"/>
      <c r="D3519" s="30"/>
      <c r="E3519" s="30"/>
      <c r="F3519" s="30"/>
      <c r="G3519" s="30"/>
      <c r="H3519" s="30"/>
      <c r="I3519" s="30"/>
      <c r="J3519" s="30"/>
      <c r="K3519" s="30"/>
      <c r="L3519" s="30"/>
      <c r="M3519" s="30"/>
      <c r="N3519" s="30"/>
      <c r="O3519" s="30"/>
      <c r="P3519" s="30"/>
      <c r="Q3519" s="30"/>
      <c r="R3519" s="30"/>
      <c r="S3519" s="30"/>
      <c r="T3519" s="30"/>
      <c r="U3519" s="30"/>
      <c r="V3519" s="30"/>
      <c r="W3519" s="30"/>
      <c r="X3519" s="32"/>
    </row>
    <row r="3520" spans="1:24" x14ac:dyDescent="0.2">
      <c r="A3520" s="34"/>
      <c r="B3520" s="34"/>
      <c r="C3520" s="34"/>
      <c r="D3520" s="30"/>
      <c r="E3520" s="30"/>
      <c r="F3520" s="30"/>
      <c r="G3520" s="30"/>
      <c r="H3520" s="30"/>
      <c r="I3520" s="30"/>
      <c r="J3520" s="30"/>
      <c r="K3520" s="30"/>
      <c r="L3520" s="30"/>
      <c r="M3520" s="30"/>
      <c r="N3520" s="30"/>
      <c r="O3520" s="30"/>
      <c r="P3520" s="30"/>
      <c r="Q3520" s="30"/>
      <c r="R3520" s="30"/>
      <c r="S3520" s="30"/>
      <c r="T3520" s="30"/>
      <c r="U3520" s="30"/>
      <c r="V3520" s="30"/>
      <c r="W3520" s="30"/>
      <c r="X3520" s="32"/>
    </row>
    <row r="3521" spans="1:24" x14ac:dyDescent="0.2">
      <c r="A3521" s="34"/>
      <c r="B3521" s="34"/>
      <c r="C3521" s="34"/>
      <c r="D3521" s="30"/>
      <c r="E3521" s="30"/>
      <c r="F3521" s="30"/>
      <c r="G3521" s="30"/>
      <c r="H3521" s="30"/>
      <c r="I3521" s="30"/>
      <c r="J3521" s="30"/>
      <c r="K3521" s="30"/>
      <c r="L3521" s="30"/>
      <c r="M3521" s="30"/>
      <c r="N3521" s="30"/>
      <c r="O3521" s="30"/>
      <c r="P3521" s="30"/>
      <c r="Q3521" s="30"/>
      <c r="R3521" s="30"/>
      <c r="S3521" s="30"/>
      <c r="T3521" s="30"/>
      <c r="U3521" s="30"/>
      <c r="V3521" s="30"/>
      <c r="W3521" s="30"/>
      <c r="X3521" s="32"/>
    </row>
    <row r="3522" spans="1:24" x14ac:dyDescent="0.2">
      <c r="A3522" s="34"/>
      <c r="B3522" s="34"/>
      <c r="C3522" s="34"/>
      <c r="D3522" s="30"/>
      <c r="E3522" s="30"/>
      <c r="F3522" s="30"/>
      <c r="G3522" s="30"/>
      <c r="H3522" s="30"/>
      <c r="I3522" s="30"/>
      <c r="J3522" s="30"/>
      <c r="K3522" s="30"/>
      <c r="L3522" s="30"/>
      <c r="M3522" s="30"/>
      <c r="N3522" s="30"/>
      <c r="O3522" s="30"/>
      <c r="P3522" s="30"/>
      <c r="Q3522" s="30"/>
      <c r="R3522" s="30"/>
      <c r="S3522" s="30"/>
      <c r="T3522" s="30"/>
      <c r="U3522" s="30"/>
      <c r="V3522" s="30"/>
      <c r="W3522" s="30"/>
      <c r="X3522" s="32"/>
    </row>
    <row r="3523" spans="1:24" x14ac:dyDescent="0.2">
      <c r="A3523" s="34"/>
      <c r="B3523" s="34"/>
      <c r="C3523" s="34"/>
      <c r="D3523" s="30"/>
      <c r="E3523" s="30"/>
      <c r="F3523" s="30"/>
      <c r="G3523" s="30"/>
      <c r="H3523" s="30"/>
      <c r="I3523" s="30"/>
      <c r="J3523" s="30"/>
      <c r="K3523" s="30"/>
      <c r="L3523" s="30"/>
      <c r="M3523" s="30"/>
      <c r="N3523" s="30"/>
      <c r="O3523" s="30"/>
      <c r="P3523" s="30"/>
      <c r="Q3523" s="30"/>
      <c r="R3523" s="30"/>
      <c r="S3523" s="30"/>
      <c r="T3523" s="30"/>
      <c r="U3523" s="30"/>
      <c r="V3523" s="30"/>
      <c r="W3523" s="30"/>
      <c r="X3523" s="32"/>
    </row>
    <row r="3524" spans="1:24" x14ac:dyDescent="0.2">
      <c r="A3524" s="34"/>
      <c r="B3524" s="34"/>
      <c r="C3524" s="34"/>
      <c r="D3524" s="30"/>
      <c r="E3524" s="30"/>
      <c r="F3524" s="30"/>
      <c r="G3524" s="30"/>
      <c r="H3524" s="30"/>
      <c r="I3524" s="30"/>
      <c r="J3524" s="30"/>
      <c r="K3524" s="30"/>
      <c r="L3524" s="30"/>
      <c r="M3524" s="30"/>
      <c r="N3524" s="30"/>
      <c r="O3524" s="30"/>
      <c r="P3524" s="30"/>
      <c r="Q3524" s="30"/>
      <c r="R3524" s="30"/>
      <c r="S3524" s="30"/>
      <c r="T3524" s="30"/>
      <c r="U3524" s="30"/>
      <c r="V3524" s="30"/>
      <c r="W3524" s="30"/>
      <c r="X3524" s="32"/>
    </row>
    <row r="3525" spans="1:24" x14ac:dyDescent="0.2">
      <c r="A3525" s="34"/>
      <c r="B3525" s="34"/>
      <c r="C3525" s="34"/>
      <c r="D3525" s="30"/>
      <c r="E3525" s="30"/>
      <c r="F3525" s="30"/>
      <c r="G3525" s="30"/>
      <c r="H3525" s="30"/>
      <c r="I3525" s="30"/>
      <c r="J3525" s="30"/>
      <c r="K3525" s="30"/>
      <c r="L3525" s="30"/>
      <c r="M3525" s="30"/>
      <c r="N3525" s="30"/>
      <c r="O3525" s="30"/>
      <c r="P3525" s="30"/>
      <c r="Q3525" s="30"/>
      <c r="R3525" s="30"/>
      <c r="S3525" s="30"/>
      <c r="T3525" s="30"/>
      <c r="U3525" s="30"/>
      <c r="V3525" s="30"/>
      <c r="W3525" s="30"/>
      <c r="X3525" s="32"/>
    </row>
    <row r="3526" spans="1:24" x14ac:dyDescent="0.2">
      <c r="A3526" s="34"/>
      <c r="B3526" s="34"/>
      <c r="C3526" s="34"/>
      <c r="D3526" s="30"/>
      <c r="E3526" s="30"/>
      <c r="F3526" s="30"/>
      <c r="G3526" s="30"/>
      <c r="H3526" s="30"/>
      <c r="I3526" s="30"/>
      <c r="J3526" s="30"/>
      <c r="K3526" s="30"/>
      <c r="L3526" s="30"/>
      <c r="M3526" s="30"/>
      <c r="N3526" s="30"/>
      <c r="O3526" s="30"/>
      <c r="P3526" s="30"/>
      <c r="Q3526" s="30"/>
      <c r="R3526" s="30"/>
      <c r="S3526" s="30"/>
      <c r="T3526" s="30"/>
      <c r="U3526" s="30"/>
      <c r="V3526" s="30"/>
      <c r="W3526" s="30"/>
      <c r="X3526" s="32"/>
    </row>
    <row r="3527" spans="1:24" x14ac:dyDescent="0.2">
      <c r="A3527" s="34"/>
      <c r="B3527" s="34"/>
      <c r="C3527" s="34"/>
      <c r="D3527" s="30"/>
      <c r="E3527" s="30"/>
      <c r="F3527" s="30"/>
      <c r="G3527" s="30"/>
      <c r="H3527" s="30"/>
      <c r="I3527" s="30"/>
      <c r="J3527" s="30"/>
      <c r="K3527" s="30"/>
      <c r="L3527" s="30"/>
      <c r="M3527" s="30"/>
      <c r="N3527" s="30"/>
      <c r="O3527" s="30"/>
      <c r="P3527" s="30"/>
      <c r="Q3527" s="30"/>
      <c r="R3527" s="30"/>
      <c r="S3527" s="30"/>
      <c r="T3527" s="30"/>
      <c r="U3527" s="30"/>
      <c r="V3527" s="30"/>
      <c r="W3527" s="30"/>
      <c r="X3527" s="32"/>
    </row>
    <row r="3528" spans="1:24" x14ac:dyDescent="0.2">
      <c r="A3528" s="34"/>
      <c r="B3528" s="34"/>
      <c r="C3528" s="34"/>
      <c r="D3528" s="30"/>
      <c r="E3528" s="30"/>
      <c r="F3528" s="30"/>
      <c r="G3528" s="30"/>
      <c r="H3528" s="30"/>
      <c r="I3528" s="30"/>
      <c r="J3528" s="30"/>
      <c r="K3528" s="30"/>
      <c r="L3528" s="30"/>
      <c r="M3528" s="30"/>
      <c r="N3528" s="30"/>
      <c r="O3528" s="30"/>
      <c r="P3528" s="30"/>
      <c r="Q3528" s="30"/>
      <c r="R3528" s="30"/>
      <c r="S3528" s="30"/>
      <c r="T3528" s="30"/>
      <c r="U3528" s="30"/>
      <c r="V3528" s="30"/>
      <c r="W3528" s="30"/>
      <c r="X3528" s="32"/>
    </row>
    <row r="3529" spans="1:24" x14ac:dyDescent="0.2">
      <c r="A3529" s="34"/>
      <c r="B3529" s="34"/>
      <c r="C3529" s="34"/>
      <c r="D3529" s="30"/>
      <c r="E3529" s="30"/>
      <c r="F3529" s="30"/>
      <c r="G3529" s="30"/>
      <c r="H3529" s="30"/>
      <c r="I3529" s="30"/>
      <c r="J3529" s="30"/>
      <c r="K3529" s="30"/>
      <c r="L3529" s="30"/>
      <c r="M3529" s="30"/>
      <c r="N3529" s="30"/>
      <c r="O3529" s="30"/>
      <c r="P3529" s="30"/>
      <c r="Q3529" s="30"/>
      <c r="R3529" s="30"/>
      <c r="S3529" s="30"/>
      <c r="T3529" s="30"/>
      <c r="U3529" s="30"/>
      <c r="V3529" s="30"/>
      <c r="W3529" s="30"/>
      <c r="X3529" s="32"/>
    </row>
    <row r="3530" spans="1:24" x14ac:dyDescent="0.2">
      <c r="A3530" s="34"/>
      <c r="B3530" s="34"/>
      <c r="C3530" s="34"/>
      <c r="D3530" s="30"/>
      <c r="E3530" s="30"/>
      <c r="F3530" s="30"/>
      <c r="G3530" s="30"/>
      <c r="H3530" s="30"/>
      <c r="I3530" s="30"/>
      <c r="J3530" s="30"/>
      <c r="K3530" s="30"/>
      <c r="L3530" s="30"/>
      <c r="M3530" s="30"/>
      <c r="N3530" s="30"/>
      <c r="O3530" s="30"/>
      <c r="P3530" s="30"/>
      <c r="Q3530" s="30"/>
      <c r="R3530" s="30"/>
      <c r="S3530" s="30"/>
      <c r="T3530" s="30"/>
      <c r="U3530" s="30"/>
      <c r="V3530" s="30"/>
      <c r="W3530" s="30"/>
      <c r="X3530" s="32"/>
    </row>
    <row r="3531" spans="1:24" x14ac:dyDescent="0.2">
      <c r="A3531" s="34"/>
      <c r="B3531" s="34"/>
      <c r="C3531" s="34"/>
      <c r="D3531" s="30"/>
      <c r="E3531" s="30"/>
      <c r="F3531" s="30"/>
      <c r="G3531" s="30"/>
      <c r="H3531" s="30"/>
      <c r="I3531" s="30"/>
      <c r="J3531" s="30"/>
      <c r="K3531" s="30"/>
      <c r="L3531" s="30"/>
      <c r="M3531" s="30"/>
      <c r="N3531" s="30"/>
      <c r="O3531" s="30"/>
      <c r="P3531" s="30"/>
      <c r="Q3531" s="30"/>
      <c r="R3531" s="30"/>
      <c r="S3531" s="30"/>
      <c r="T3531" s="30"/>
      <c r="U3531" s="30"/>
      <c r="V3531" s="30"/>
      <c r="W3531" s="30"/>
      <c r="X3531" s="32"/>
    </row>
    <row r="3532" spans="1:24" x14ac:dyDescent="0.2">
      <c r="A3532" s="34"/>
      <c r="B3532" s="34"/>
      <c r="C3532" s="34"/>
      <c r="D3532" s="30"/>
      <c r="E3532" s="30"/>
      <c r="F3532" s="30"/>
      <c r="G3532" s="30"/>
      <c r="H3532" s="30"/>
      <c r="I3532" s="30"/>
      <c r="J3532" s="30"/>
      <c r="K3532" s="30"/>
      <c r="L3532" s="30"/>
      <c r="M3532" s="30"/>
      <c r="N3532" s="30"/>
      <c r="O3532" s="30"/>
      <c r="P3532" s="30"/>
      <c r="Q3532" s="30"/>
      <c r="R3532" s="30"/>
      <c r="S3532" s="30"/>
      <c r="T3532" s="30"/>
      <c r="U3532" s="30"/>
      <c r="V3532" s="30"/>
      <c r="W3532" s="30"/>
      <c r="X3532" s="32"/>
    </row>
    <row r="3533" spans="1:24" x14ac:dyDescent="0.2">
      <c r="A3533" s="34"/>
      <c r="B3533" s="34"/>
      <c r="C3533" s="34"/>
      <c r="D3533" s="30"/>
      <c r="E3533" s="30"/>
      <c r="F3533" s="30"/>
      <c r="G3533" s="30"/>
      <c r="H3533" s="30"/>
      <c r="I3533" s="30"/>
      <c r="J3533" s="30"/>
      <c r="K3533" s="30"/>
      <c r="L3533" s="30"/>
      <c r="M3533" s="30"/>
      <c r="N3533" s="30"/>
      <c r="O3533" s="30"/>
      <c r="P3533" s="30"/>
      <c r="Q3533" s="30"/>
      <c r="R3533" s="30"/>
      <c r="S3533" s="30"/>
      <c r="T3533" s="30"/>
      <c r="U3533" s="30"/>
      <c r="V3533" s="30"/>
      <c r="W3533" s="30"/>
      <c r="X3533" s="32"/>
    </row>
    <row r="3534" spans="1:24" x14ac:dyDescent="0.2">
      <c r="A3534" s="34"/>
      <c r="B3534" s="34"/>
      <c r="C3534" s="34"/>
      <c r="D3534" s="30"/>
      <c r="E3534" s="30"/>
      <c r="F3534" s="30"/>
      <c r="G3534" s="30"/>
      <c r="H3534" s="30"/>
      <c r="I3534" s="30"/>
      <c r="J3534" s="30"/>
      <c r="K3534" s="30"/>
      <c r="L3534" s="30"/>
      <c r="M3534" s="30"/>
      <c r="N3534" s="30"/>
      <c r="O3534" s="30"/>
      <c r="P3534" s="30"/>
      <c r="Q3534" s="30"/>
      <c r="R3534" s="30"/>
      <c r="S3534" s="30"/>
      <c r="T3534" s="30"/>
      <c r="U3534" s="30"/>
      <c r="V3534" s="30"/>
      <c r="W3534" s="30"/>
      <c r="X3534" s="32"/>
    </row>
    <row r="3535" spans="1:24" x14ac:dyDescent="0.2">
      <c r="A3535" s="34"/>
      <c r="B3535" s="34"/>
      <c r="C3535" s="34"/>
      <c r="D3535" s="30"/>
      <c r="E3535" s="30"/>
      <c r="F3535" s="30"/>
      <c r="G3535" s="30"/>
      <c r="H3535" s="30"/>
      <c r="I3535" s="30"/>
      <c r="J3535" s="30"/>
      <c r="K3535" s="30"/>
      <c r="L3535" s="30"/>
      <c r="M3535" s="30"/>
      <c r="N3535" s="30"/>
      <c r="O3535" s="30"/>
      <c r="P3535" s="30"/>
      <c r="Q3535" s="30"/>
      <c r="R3535" s="30"/>
      <c r="S3535" s="30"/>
      <c r="T3535" s="30"/>
      <c r="U3535" s="30"/>
      <c r="V3535" s="30"/>
      <c r="W3535" s="30"/>
      <c r="X3535" s="32"/>
    </row>
    <row r="3536" spans="1:24" x14ac:dyDescent="0.2">
      <c r="A3536" s="34"/>
      <c r="B3536" s="34"/>
      <c r="C3536" s="34"/>
      <c r="D3536" s="30"/>
      <c r="E3536" s="30"/>
      <c r="F3536" s="30"/>
      <c r="G3536" s="30"/>
      <c r="H3536" s="30"/>
      <c r="I3536" s="30"/>
      <c r="J3536" s="30"/>
      <c r="K3536" s="30"/>
      <c r="L3536" s="30"/>
      <c r="M3536" s="30"/>
      <c r="N3536" s="30"/>
      <c r="O3536" s="30"/>
      <c r="P3536" s="30"/>
      <c r="Q3536" s="30"/>
      <c r="R3536" s="30"/>
      <c r="S3536" s="30"/>
      <c r="T3536" s="30"/>
      <c r="U3536" s="30"/>
      <c r="V3536" s="30"/>
      <c r="W3536" s="30"/>
      <c r="X3536" s="32"/>
    </row>
    <row r="3537" spans="1:24" x14ac:dyDescent="0.2">
      <c r="A3537" s="34"/>
      <c r="B3537" s="34"/>
      <c r="C3537" s="34"/>
      <c r="D3537" s="30"/>
      <c r="E3537" s="30"/>
      <c r="F3537" s="30"/>
      <c r="G3537" s="30"/>
      <c r="H3537" s="30"/>
      <c r="I3537" s="30"/>
      <c r="J3537" s="30"/>
      <c r="K3537" s="30"/>
      <c r="L3537" s="30"/>
      <c r="M3537" s="30"/>
      <c r="N3537" s="30"/>
      <c r="O3537" s="30"/>
      <c r="P3537" s="30"/>
      <c r="Q3537" s="30"/>
      <c r="R3537" s="30"/>
      <c r="S3537" s="30"/>
      <c r="T3537" s="30"/>
      <c r="U3537" s="30"/>
      <c r="V3537" s="30"/>
      <c r="W3537" s="30"/>
      <c r="X3537" s="32"/>
    </row>
    <row r="3538" spans="1:24" x14ac:dyDescent="0.2">
      <c r="A3538" s="34"/>
      <c r="B3538" s="34"/>
      <c r="C3538" s="34"/>
      <c r="D3538" s="30"/>
      <c r="E3538" s="30"/>
      <c r="F3538" s="30"/>
      <c r="G3538" s="30"/>
      <c r="H3538" s="30"/>
      <c r="I3538" s="30"/>
      <c r="J3538" s="30"/>
      <c r="K3538" s="30"/>
      <c r="L3538" s="30"/>
      <c r="M3538" s="30"/>
      <c r="N3538" s="30"/>
      <c r="O3538" s="30"/>
      <c r="P3538" s="30"/>
      <c r="Q3538" s="30"/>
      <c r="R3538" s="30"/>
      <c r="S3538" s="30"/>
      <c r="T3538" s="30"/>
      <c r="U3538" s="30"/>
      <c r="V3538" s="30"/>
      <c r="W3538" s="30"/>
      <c r="X3538" s="32"/>
    </row>
    <row r="3539" spans="1:24" x14ac:dyDescent="0.2">
      <c r="A3539" s="34"/>
      <c r="B3539" s="34"/>
      <c r="C3539" s="34"/>
      <c r="D3539" s="30"/>
      <c r="E3539" s="30"/>
      <c r="F3539" s="30"/>
      <c r="G3539" s="30"/>
      <c r="H3539" s="30"/>
      <c r="I3539" s="30"/>
      <c r="J3539" s="30"/>
      <c r="K3539" s="30"/>
      <c r="L3539" s="30"/>
      <c r="M3539" s="30"/>
      <c r="N3539" s="30"/>
      <c r="O3539" s="30"/>
      <c r="P3539" s="30"/>
      <c r="Q3539" s="30"/>
      <c r="R3539" s="30"/>
      <c r="S3539" s="30"/>
      <c r="T3539" s="30"/>
      <c r="U3539" s="30"/>
      <c r="V3539" s="30"/>
      <c r="W3539" s="30"/>
      <c r="X3539" s="32"/>
    </row>
    <row r="3540" spans="1:24" x14ac:dyDescent="0.2">
      <c r="A3540" s="34"/>
      <c r="B3540" s="34"/>
      <c r="C3540" s="34"/>
      <c r="D3540" s="30"/>
      <c r="E3540" s="30"/>
      <c r="F3540" s="30"/>
      <c r="G3540" s="30"/>
      <c r="H3540" s="30"/>
      <c r="I3540" s="30"/>
      <c r="J3540" s="30"/>
      <c r="K3540" s="30"/>
      <c r="L3540" s="30"/>
      <c r="M3540" s="30"/>
      <c r="N3540" s="30"/>
      <c r="O3540" s="30"/>
      <c r="P3540" s="30"/>
      <c r="Q3540" s="30"/>
      <c r="R3540" s="30"/>
      <c r="S3540" s="30"/>
      <c r="T3540" s="30"/>
      <c r="U3540" s="30"/>
      <c r="V3540" s="30"/>
      <c r="W3540" s="30"/>
      <c r="X3540" s="32"/>
    </row>
    <row r="3541" spans="1:24" x14ac:dyDescent="0.2">
      <c r="A3541" s="34"/>
      <c r="B3541" s="34"/>
      <c r="C3541" s="34"/>
      <c r="D3541" s="30"/>
      <c r="E3541" s="30"/>
      <c r="F3541" s="30"/>
      <c r="G3541" s="30"/>
      <c r="H3541" s="30"/>
      <c r="I3541" s="30"/>
      <c r="J3541" s="30"/>
      <c r="K3541" s="30"/>
      <c r="L3541" s="30"/>
      <c r="M3541" s="30"/>
      <c r="N3541" s="30"/>
      <c r="O3541" s="30"/>
      <c r="P3541" s="30"/>
      <c r="Q3541" s="30"/>
      <c r="R3541" s="30"/>
      <c r="S3541" s="30"/>
      <c r="T3541" s="30"/>
      <c r="U3541" s="30"/>
      <c r="V3541" s="30"/>
      <c r="W3541" s="30"/>
      <c r="X3541" s="32"/>
    </row>
    <row r="3542" spans="1:24" x14ac:dyDescent="0.2">
      <c r="A3542" s="34"/>
      <c r="B3542" s="34"/>
      <c r="C3542" s="34"/>
      <c r="D3542" s="30"/>
      <c r="E3542" s="30"/>
      <c r="F3542" s="30"/>
      <c r="G3542" s="30"/>
      <c r="H3542" s="30"/>
      <c r="I3542" s="30"/>
      <c r="J3542" s="30"/>
      <c r="K3542" s="30"/>
      <c r="L3542" s="30"/>
      <c r="M3542" s="30"/>
      <c r="N3542" s="30"/>
      <c r="O3542" s="30"/>
      <c r="P3542" s="30"/>
      <c r="Q3542" s="30"/>
      <c r="R3542" s="30"/>
      <c r="S3542" s="30"/>
      <c r="T3542" s="30"/>
      <c r="U3542" s="30"/>
      <c r="V3542" s="30"/>
      <c r="W3542" s="30"/>
      <c r="X3542" s="32"/>
    </row>
    <row r="3543" spans="1:24" x14ac:dyDescent="0.2">
      <c r="A3543" s="34"/>
      <c r="B3543" s="34"/>
      <c r="C3543" s="34"/>
      <c r="D3543" s="30"/>
      <c r="E3543" s="30"/>
      <c r="F3543" s="30"/>
      <c r="G3543" s="30"/>
      <c r="H3543" s="30"/>
      <c r="I3543" s="30"/>
      <c r="J3543" s="30"/>
      <c r="K3543" s="30"/>
      <c r="L3543" s="30"/>
      <c r="M3543" s="30"/>
      <c r="N3543" s="30"/>
      <c r="O3543" s="30"/>
      <c r="P3543" s="30"/>
      <c r="Q3543" s="30"/>
      <c r="R3543" s="30"/>
      <c r="S3543" s="30"/>
      <c r="T3543" s="30"/>
      <c r="U3543" s="30"/>
      <c r="V3543" s="30"/>
      <c r="W3543" s="30"/>
      <c r="X3543" s="32"/>
    </row>
    <row r="3544" spans="1:24" x14ac:dyDescent="0.2">
      <c r="A3544" s="34"/>
      <c r="B3544" s="34"/>
      <c r="C3544" s="34"/>
      <c r="D3544" s="30"/>
      <c r="E3544" s="30"/>
      <c r="F3544" s="30"/>
      <c r="G3544" s="30"/>
      <c r="H3544" s="30"/>
      <c r="I3544" s="30"/>
      <c r="J3544" s="30"/>
      <c r="K3544" s="30"/>
      <c r="L3544" s="30"/>
      <c r="M3544" s="30"/>
      <c r="N3544" s="30"/>
      <c r="O3544" s="30"/>
      <c r="P3544" s="30"/>
      <c r="Q3544" s="30"/>
      <c r="R3544" s="30"/>
      <c r="S3544" s="30"/>
      <c r="T3544" s="30"/>
      <c r="U3544" s="30"/>
      <c r="V3544" s="30"/>
      <c r="W3544" s="30"/>
      <c r="X3544" s="32"/>
    </row>
    <row r="3545" spans="1:24" x14ac:dyDescent="0.2">
      <c r="A3545" s="34"/>
      <c r="B3545" s="34"/>
      <c r="C3545" s="34"/>
      <c r="D3545" s="30"/>
      <c r="E3545" s="30"/>
      <c r="F3545" s="30"/>
      <c r="G3545" s="30"/>
      <c r="H3545" s="30"/>
      <c r="I3545" s="30"/>
      <c r="J3545" s="30"/>
      <c r="K3545" s="30"/>
      <c r="L3545" s="30"/>
      <c r="M3545" s="30"/>
      <c r="N3545" s="30"/>
      <c r="O3545" s="30"/>
      <c r="P3545" s="30"/>
      <c r="Q3545" s="30"/>
      <c r="R3545" s="30"/>
      <c r="S3545" s="30"/>
      <c r="T3545" s="30"/>
      <c r="U3545" s="30"/>
      <c r="V3545" s="30"/>
      <c r="W3545" s="30"/>
      <c r="X3545" s="32"/>
    </row>
    <row r="3546" spans="1:24" x14ac:dyDescent="0.2">
      <c r="A3546" s="34"/>
      <c r="B3546" s="34"/>
      <c r="C3546" s="34"/>
      <c r="D3546" s="30"/>
      <c r="E3546" s="30"/>
      <c r="F3546" s="30"/>
      <c r="G3546" s="30"/>
      <c r="H3546" s="30"/>
      <c r="I3546" s="30"/>
      <c r="J3546" s="30"/>
      <c r="K3546" s="30"/>
      <c r="L3546" s="30"/>
      <c r="M3546" s="30"/>
      <c r="N3546" s="30"/>
      <c r="O3546" s="30"/>
      <c r="P3546" s="30"/>
      <c r="Q3546" s="30"/>
      <c r="R3546" s="30"/>
      <c r="S3546" s="30"/>
      <c r="T3546" s="30"/>
      <c r="U3546" s="30"/>
      <c r="V3546" s="30"/>
      <c r="W3546" s="30"/>
      <c r="X3546" s="32"/>
    </row>
    <row r="3547" spans="1:24" x14ac:dyDescent="0.2">
      <c r="A3547" s="34"/>
      <c r="B3547" s="34"/>
      <c r="C3547" s="34"/>
      <c r="D3547" s="30"/>
      <c r="E3547" s="30"/>
      <c r="F3547" s="30"/>
      <c r="G3547" s="30"/>
      <c r="H3547" s="30"/>
      <c r="I3547" s="30"/>
      <c r="J3547" s="30"/>
      <c r="K3547" s="30"/>
      <c r="L3547" s="30"/>
      <c r="M3547" s="30"/>
      <c r="N3547" s="30"/>
      <c r="O3547" s="30"/>
      <c r="P3547" s="30"/>
      <c r="Q3547" s="30"/>
      <c r="R3547" s="30"/>
      <c r="S3547" s="30"/>
      <c r="T3547" s="30"/>
      <c r="U3547" s="30"/>
      <c r="V3547" s="30"/>
      <c r="W3547" s="30"/>
      <c r="X3547" s="32"/>
    </row>
    <row r="3548" spans="1:24" x14ac:dyDescent="0.2">
      <c r="A3548" s="34"/>
      <c r="B3548" s="34"/>
      <c r="C3548" s="34"/>
      <c r="D3548" s="30"/>
      <c r="E3548" s="30"/>
      <c r="F3548" s="30"/>
      <c r="G3548" s="30"/>
      <c r="H3548" s="30"/>
      <c r="I3548" s="30"/>
      <c r="J3548" s="30"/>
      <c r="K3548" s="30"/>
      <c r="L3548" s="30"/>
      <c r="M3548" s="30"/>
      <c r="N3548" s="30"/>
      <c r="O3548" s="30"/>
      <c r="P3548" s="30"/>
      <c r="Q3548" s="30"/>
      <c r="R3548" s="30"/>
      <c r="S3548" s="30"/>
      <c r="T3548" s="30"/>
      <c r="U3548" s="30"/>
      <c r="V3548" s="30"/>
      <c r="W3548" s="30"/>
      <c r="X3548" s="32"/>
    </row>
    <row r="3549" spans="1:24" x14ac:dyDescent="0.2">
      <c r="A3549" s="34"/>
      <c r="B3549" s="34"/>
      <c r="C3549" s="34"/>
      <c r="D3549" s="30"/>
      <c r="E3549" s="30"/>
      <c r="F3549" s="30"/>
      <c r="G3549" s="30"/>
      <c r="H3549" s="30"/>
      <c r="I3549" s="30"/>
      <c r="J3549" s="30"/>
      <c r="K3549" s="30"/>
      <c r="L3549" s="30"/>
      <c r="M3549" s="30"/>
      <c r="N3549" s="30"/>
      <c r="O3549" s="30"/>
      <c r="P3549" s="30"/>
      <c r="Q3549" s="30"/>
      <c r="R3549" s="30"/>
      <c r="S3549" s="30"/>
      <c r="T3549" s="30"/>
      <c r="U3549" s="30"/>
      <c r="V3549" s="30"/>
      <c r="W3549" s="30"/>
      <c r="X3549" s="32"/>
    </row>
    <row r="3550" spans="1:24" x14ac:dyDescent="0.2">
      <c r="A3550" s="34"/>
      <c r="B3550" s="34"/>
      <c r="C3550" s="34"/>
      <c r="D3550" s="30"/>
      <c r="E3550" s="30"/>
      <c r="F3550" s="30"/>
      <c r="G3550" s="30"/>
      <c r="H3550" s="30"/>
      <c r="I3550" s="30"/>
      <c r="J3550" s="30"/>
      <c r="K3550" s="30"/>
      <c r="L3550" s="30"/>
      <c r="M3550" s="30"/>
      <c r="N3550" s="30"/>
      <c r="O3550" s="30"/>
      <c r="P3550" s="30"/>
      <c r="Q3550" s="30"/>
      <c r="R3550" s="30"/>
      <c r="S3550" s="30"/>
      <c r="T3550" s="30"/>
      <c r="U3550" s="30"/>
      <c r="V3550" s="30"/>
      <c r="W3550" s="30"/>
      <c r="X3550" s="32"/>
    </row>
    <row r="3551" spans="1:24" x14ac:dyDescent="0.2">
      <c r="A3551" s="34"/>
      <c r="B3551" s="34"/>
      <c r="C3551" s="34"/>
      <c r="D3551" s="30"/>
      <c r="E3551" s="30"/>
      <c r="F3551" s="30"/>
      <c r="G3551" s="30"/>
      <c r="H3551" s="30"/>
      <c r="I3551" s="30"/>
      <c r="J3551" s="30"/>
      <c r="K3551" s="30"/>
      <c r="L3551" s="30"/>
      <c r="M3551" s="30"/>
      <c r="N3551" s="30"/>
      <c r="O3551" s="30"/>
      <c r="P3551" s="30"/>
      <c r="Q3551" s="30"/>
      <c r="R3551" s="30"/>
      <c r="S3551" s="30"/>
      <c r="T3551" s="30"/>
      <c r="U3551" s="30"/>
      <c r="V3551" s="30"/>
      <c r="W3551" s="30"/>
      <c r="X3551" s="32"/>
    </row>
    <row r="3552" spans="1:24" x14ac:dyDescent="0.2">
      <c r="A3552" s="34"/>
      <c r="B3552" s="34"/>
      <c r="C3552" s="34"/>
      <c r="D3552" s="30"/>
      <c r="E3552" s="30"/>
      <c r="F3552" s="30"/>
      <c r="G3552" s="30"/>
      <c r="H3552" s="30"/>
      <c r="I3552" s="30"/>
      <c r="J3552" s="30"/>
      <c r="K3552" s="30"/>
      <c r="L3552" s="30"/>
      <c r="M3552" s="30"/>
      <c r="N3552" s="30"/>
      <c r="O3552" s="30"/>
      <c r="P3552" s="30"/>
      <c r="Q3552" s="30"/>
      <c r="R3552" s="30"/>
      <c r="S3552" s="30"/>
      <c r="T3552" s="30"/>
      <c r="U3552" s="30"/>
      <c r="V3552" s="30"/>
      <c r="W3552" s="30"/>
      <c r="X3552" s="32"/>
    </row>
    <row r="3553" spans="1:24" x14ac:dyDescent="0.2">
      <c r="A3553" s="34"/>
      <c r="B3553" s="34"/>
      <c r="C3553" s="34"/>
      <c r="D3553" s="30"/>
      <c r="E3553" s="30"/>
      <c r="F3553" s="30"/>
      <c r="G3553" s="30"/>
      <c r="H3553" s="30"/>
      <c r="I3553" s="30"/>
      <c r="J3553" s="30"/>
      <c r="K3553" s="30"/>
      <c r="L3553" s="30"/>
      <c r="M3553" s="30"/>
      <c r="N3553" s="30"/>
      <c r="O3553" s="30"/>
      <c r="P3553" s="30"/>
      <c r="Q3553" s="30"/>
      <c r="R3553" s="30"/>
      <c r="S3553" s="30"/>
      <c r="T3553" s="30"/>
      <c r="U3553" s="30"/>
      <c r="V3553" s="30"/>
      <c r="W3553" s="30"/>
      <c r="X3553" s="32"/>
    </row>
    <row r="3554" spans="1:24" x14ac:dyDescent="0.2">
      <c r="A3554" s="34"/>
      <c r="B3554" s="34"/>
      <c r="C3554" s="34"/>
      <c r="D3554" s="30"/>
      <c r="E3554" s="30"/>
      <c r="F3554" s="30"/>
      <c r="G3554" s="30"/>
      <c r="H3554" s="30"/>
      <c r="I3554" s="30"/>
      <c r="J3554" s="30"/>
      <c r="K3554" s="30"/>
      <c r="L3554" s="30"/>
      <c r="M3554" s="30"/>
      <c r="N3554" s="30"/>
      <c r="O3554" s="30"/>
      <c r="P3554" s="30"/>
      <c r="Q3554" s="30"/>
      <c r="R3554" s="30"/>
      <c r="S3554" s="30"/>
      <c r="T3554" s="30"/>
      <c r="U3554" s="30"/>
      <c r="V3554" s="30"/>
      <c r="W3554" s="30"/>
      <c r="X3554" s="32"/>
    </row>
    <row r="3555" spans="1:24" x14ac:dyDescent="0.2">
      <c r="A3555" s="34"/>
      <c r="B3555" s="34"/>
      <c r="C3555" s="34"/>
      <c r="D3555" s="30"/>
      <c r="E3555" s="30"/>
      <c r="F3555" s="30"/>
      <c r="G3555" s="30"/>
      <c r="H3555" s="30"/>
      <c r="I3555" s="30"/>
      <c r="J3555" s="30"/>
      <c r="K3555" s="30"/>
      <c r="L3555" s="30"/>
      <c r="M3555" s="30"/>
      <c r="N3555" s="30"/>
      <c r="O3555" s="30"/>
      <c r="P3555" s="30"/>
      <c r="Q3555" s="30"/>
      <c r="R3555" s="30"/>
      <c r="S3555" s="30"/>
      <c r="T3555" s="30"/>
      <c r="U3555" s="30"/>
      <c r="V3555" s="30"/>
      <c r="W3555" s="30"/>
      <c r="X3555" s="32"/>
    </row>
    <row r="3556" spans="1:24" x14ac:dyDescent="0.2">
      <c r="A3556" s="34"/>
      <c r="B3556" s="34"/>
      <c r="C3556" s="34"/>
      <c r="D3556" s="30"/>
      <c r="E3556" s="30"/>
      <c r="F3556" s="30"/>
      <c r="G3556" s="30"/>
      <c r="H3556" s="30"/>
      <c r="I3556" s="30"/>
      <c r="J3556" s="30"/>
      <c r="K3556" s="30"/>
      <c r="L3556" s="30"/>
      <c r="M3556" s="30"/>
      <c r="N3556" s="30"/>
      <c r="O3556" s="30"/>
      <c r="P3556" s="30"/>
      <c r="Q3556" s="30"/>
      <c r="R3556" s="30"/>
      <c r="S3556" s="30"/>
      <c r="T3556" s="30"/>
      <c r="U3556" s="30"/>
      <c r="V3556" s="30"/>
      <c r="W3556" s="30"/>
      <c r="X3556" s="32"/>
    </row>
    <row r="3557" spans="1:24" x14ac:dyDescent="0.2">
      <c r="A3557" s="34"/>
      <c r="B3557" s="34"/>
      <c r="C3557" s="34"/>
      <c r="D3557" s="30"/>
      <c r="E3557" s="30"/>
      <c r="F3557" s="30"/>
      <c r="G3557" s="30"/>
      <c r="H3557" s="30"/>
      <c r="I3557" s="30"/>
      <c r="J3557" s="30"/>
      <c r="K3557" s="30"/>
      <c r="L3557" s="30"/>
      <c r="M3557" s="30"/>
      <c r="N3557" s="30"/>
      <c r="O3557" s="30"/>
      <c r="P3557" s="30"/>
      <c r="Q3557" s="30"/>
      <c r="R3557" s="30"/>
      <c r="S3557" s="30"/>
      <c r="T3557" s="30"/>
      <c r="U3557" s="30"/>
      <c r="V3557" s="30"/>
      <c r="W3557" s="30"/>
      <c r="X3557" s="32"/>
    </row>
    <row r="3558" spans="1:24" x14ac:dyDescent="0.2">
      <c r="A3558" s="34"/>
      <c r="B3558" s="34"/>
      <c r="C3558" s="34"/>
      <c r="D3558" s="30"/>
      <c r="E3558" s="30"/>
      <c r="F3558" s="30"/>
      <c r="G3558" s="30"/>
      <c r="H3558" s="30"/>
      <c r="I3558" s="30"/>
      <c r="J3558" s="30"/>
      <c r="K3558" s="30"/>
      <c r="L3558" s="30"/>
      <c r="M3558" s="30"/>
      <c r="N3558" s="30"/>
      <c r="O3558" s="30"/>
      <c r="P3558" s="30"/>
      <c r="Q3558" s="30"/>
      <c r="R3558" s="30"/>
      <c r="S3558" s="30"/>
      <c r="T3558" s="30"/>
      <c r="U3558" s="30"/>
      <c r="V3558" s="30"/>
      <c r="W3558" s="30"/>
      <c r="X3558" s="32"/>
    </row>
    <row r="3559" spans="1:24" x14ac:dyDescent="0.2">
      <c r="A3559" s="34"/>
      <c r="B3559" s="34"/>
      <c r="C3559" s="34"/>
      <c r="D3559" s="30"/>
      <c r="E3559" s="30"/>
      <c r="F3559" s="30"/>
      <c r="G3559" s="30"/>
      <c r="H3559" s="30"/>
      <c r="I3559" s="30"/>
      <c r="J3559" s="30"/>
      <c r="K3559" s="30"/>
      <c r="L3559" s="30"/>
      <c r="M3559" s="30"/>
      <c r="N3559" s="30"/>
      <c r="O3559" s="30"/>
      <c r="P3559" s="30"/>
      <c r="Q3559" s="30"/>
      <c r="R3559" s="30"/>
      <c r="S3559" s="30"/>
      <c r="T3559" s="30"/>
      <c r="U3559" s="30"/>
      <c r="V3559" s="30"/>
      <c r="W3559" s="30"/>
      <c r="X3559" s="32"/>
    </row>
    <row r="3560" spans="1:24" x14ac:dyDescent="0.2">
      <c r="A3560" s="34"/>
      <c r="B3560" s="34"/>
      <c r="C3560" s="34"/>
      <c r="D3560" s="30"/>
      <c r="E3560" s="30"/>
      <c r="F3560" s="30"/>
      <c r="G3560" s="30"/>
      <c r="H3560" s="30"/>
      <c r="I3560" s="30"/>
      <c r="J3560" s="30"/>
      <c r="K3560" s="30"/>
      <c r="L3560" s="30"/>
      <c r="M3560" s="30"/>
      <c r="N3560" s="30"/>
      <c r="O3560" s="30"/>
      <c r="P3560" s="30"/>
      <c r="Q3560" s="30"/>
      <c r="R3560" s="30"/>
      <c r="S3560" s="30"/>
      <c r="T3560" s="30"/>
      <c r="U3560" s="30"/>
      <c r="V3560" s="30"/>
      <c r="W3560" s="30"/>
      <c r="X3560" s="32"/>
    </row>
    <row r="3561" spans="1:24" x14ac:dyDescent="0.2">
      <c r="A3561" s="34"/>
      <c r="B3561" s="34"/>
      <c r="C3561" s="34"/>
      <c r="D3561" s="30"/>
      <c r="E3561" s="30"/>
      <c r="F3561" s="30"/>
      <c r="G3561" s="30"/>
      <c r="H3561" s="30"/>
      <c r="I3561" s="30"/>
      <c r="J3561" s="30"/>
      <c r="K3561" s="30"/>
      <c r="L3561" s="30"/>
      <c r="M3561" s="30"/>
      <c r="N3561" s="30"/>
      <c r="O3561" s="30"/>
      <c r="P3561" s="30"/>
      <c r="Q3561" s="30"/>
      <c r="R3561" s="30"/>
      <c r="S3561" s="30"/>
      <c r="T3561" s="30"/>
      <c r="U3561" s="30"/>
      <c r="V3561" s="30"/>
      <c r="W3561" s="30"/>
      <c r="X3561" s="32"/>
    </row>
    <row r="3562" spans="1:24" x14ac:dyDescent="0.2">
      <c r="A3562" s="34"/>
      <c r="B3562" s="34"/>
      <c r="C3562" s="34"/>
      <c r="D3562" s="30"/>
      <c r="E3562" s="30"/>
      <c r="F3562" s="30"/>
      <c r="G3562" s="30"/>
      <c r="H3562" s="30"/>
      <c r="I3562" s="30"/>
      <c r="J3562" s="30"/>
      <c r="K3562" s="30"/>
      <c r="L3562" s="30"/>
      <c r="M3562" s="30"/>
      <c r="N3562" s="30"/>
      <c r="O3562" s="30"/>
      <c r="P3562" s="30"/>
      <c r="Q3562" s="30"/>
      <c r="R3562" s="30"/>
      <c r="S3562" s="30"/>
      <c r="T3562" s="30"/>
      <c r="U3562" s="30"/>
      <c r="V3562" s="30"/>
      <c r="W3562" s="30"/>
      <c r="X3562" s="32"/>
    </row>
    <row r="3563" spans="1:24" x14ac:dyDescent="0.2">
      <c r="A3563" s="34"/>
      <c r="B3563" s="34"/>
      <c r="C3563" s="34"/>
      <c r="D3563" s="30"/>
      <c r="E3563" s="30"/>
      <c r="F3563" s="30"/>
      <c r="G3563" s="30"/>
      <c r="H3563" s="30"/>
      <c r="I3563" s="30"/>
      <c r="J3563" s="30"/>
      <c r="K3563" s="30"/>
      <c r="L3563" s="30"/>
      <c r="M3563" s="30"/>
      <c r="N3563" s="30"/>
      <c r="O3563" s="30"/>
      <c r="P3563" s="30"/>
      <c r="Q3563" s="30"/>
      <c r="R3563" s="30"/>
      <c r="S3563" s="30"/>
      <c r="T3563" s="30"/>
      <c r="U3563" s="30"/>
      <c r="V3563" s="30"/>
      <c r="W3563" s="30"/>
      <c r="X3563" s="32"/>
    </row>
    <row r="3564" spans="1:24" x14ac:dyDescent="0.2">
      <c r="A3564" s="34"/>
      <c r="B3564" s="34"/>
      <c r="C3564" s="34"/>
      <c r="D3564" s="30"/>
      <c r="E3564" s="30"/>
      <c r="F3564" s="30"/>
      <c r="G3564" s="30"/>
      <c r="H3564" s="30"/>
      <c r="I3564" s="30"/>
      <c r="J3564" s="30"/>
      <c r="K3564" s="30"/>
      <c r="L3564" s="30"/>
      <c r="M3564" s="30"/>
      <c r="N3564" s="30"/>
      <c r="O3564" s="30"/>
      <c r="P3564" s="30"/>
      <c r="Q3564" s="30"/>
      <c r="R3564" s="30"/>
      <c r="S3564" s="30"/>
      <c r="T3564" s="30"/>
      <c r="U3564" s="30"/>
      <c r="V3564" s="30"/>
      <c r="W3564" s="30"/>
      <c r="X3564" s="32"/>
    </row>
    <row r="3565" spans="1:24" x14ac:dyDescent="0.2">
      <c r="A3565" s="34"/>
      <c r="B3565" s="34"/>
      <c r="C3565" s="34"/>
      <c r="D3565" s="30"/>
      <c r="E3565" s="30"/>
      <c r="F3565" s="30"/>
      <c r="G3565" s="30"/>
      <c r="H3565" s="30"/>
      <c r="I3565" s="30"/>
      <c r="J3565" s="30"/>
      <c r="K3565" s="30"/>
      <c r="L3565" s="30"/>
      <c r="M3565" s="30"/>
      <c r="N3565" s="30"/>
      <c r="O3565" s="30"/>
      <c r="P3565" s="30"/>
      <c r="Q3565" s="30"/>
      <c r="R3565" s="30"/>
      <c r="S3565" s="30"/>
      <c r="T3565" s="30"/>
      <c r="U3565" s="30"/>
      <c r="V3565" s="30"/>
      <c r="W3565" s="30"/>
      <c r="X3565" s="32"/>
    </row>
    <row r="3566" spans="1:24" x14ac:dyDescent="0.2">
      <c r="A3566" s="34"/>
      <c r="B3566" s="34"/>
      <c r="C3566" s="34"/>
      <c r="D3566" s="30"/>
      <c r="E3566" s="30"/>
      <c r="F3566" s="30"/>
      <c r="G3566" s="30"/>
      <c r="H3566" s="30"/>
      <c r="I3566" s="30"/>
      <c r="J3566" s="30"/>
      <c r="K3566" s="30"/>
      <c r="L3566" s="30"/>
      <c r="M3566" s="30"/>
      <c r="N3566" s="30"/>
      <c r="O3566" s="30"/>
      <c r="P3566" s="30"/>
      <c r="Q3566" s="30"/>
      <c r="R3566" s="30"/>
      <c r="S3566" s="30"/>
      <c r="T3566" s="30"/>
      <c r="U3566" s="30"/>
      <c r="V3566" s="30"/>
      <c r="W3566" s="30"/>
      <c r="X3566" s="32"/>
    </row>
    <row r="3567" spans="1:24" x14ac:dyDescent="0.2">
      <c r="A3567" s="34"/>
      <c r="B3567" s="34"/>
      <c r="C3567" s="34"/>
      <c r="D3567" s="30"/>
      <c r="E3567" s="30"/>
      <c r="F3567" s="30"/>
      <c r="G3567" s="30"/>
      <c r="H3567" s="30"/>
      <c r="I3567" s="30"/>
      <c r="J3567" s="30"/>
      <c r="K3567" s="30"/>
      <c r="L3567" s="30"/>
      <c r="M3567" s="30"/>
      <c r="N3567" s="30"/>
      <c r="O3567" s="30"/>
      <c r="P3567" s="30"/>
      <c r="Q3567" s="30"/>
      <c r="R3567" s="30"/>
      <c r="S3567" s="30"/>
      <c r="T3567" s="30"/>
      <c r="U3567" s="30"/>
      <c r="V3567" s="30"/>
      <c r="W3567" s="30"/>
      <c r="X3567" s="32"/>
    </row>
    <row r="3568" spans="1:24" x14ac:dyDescent="0.2">
      <c r="A3568" s="34"/>
      <c r="B3568" s="34"/>
      <c r="C3568" s="34"/>
      <c r="D3568" s="30"/>
      <c r="E3568" s="30"/>
      <c r="F3568" s="30"/>
      <c r="G3568" s="30"/>
      <c r="H3568" s="30"/>
      <c r="I3568" s="30"/>
      <c r="J3568" s="30"/>
      <c r="K3568" s="30"/>
      <c r="L3568" s="30"/>
      <c r="M3568" s="30"/>
      <c r="N3568" s="30"/>
      <c r="O3568" s="30"/>
      <c r="P3568" s="30"/>
      <c r="Q3568" s="30"/>
      <c r="R3568" s="30"/>
      <c r="S3568" s="30"/>
      <c r="T3568" s="30"/>
      <c r="U3568" s="30"/>
      <c r="V3568" s="30"/>
      <c r="W3568" s="30"/>
      <c r="X3568" s="32"/>
    </row>
    <row r="3569" spans="1:24" x14ac:dyDescent="0.2">
      <c r="A3569" s="34"/>
      <c r="B3569" s="34"/>
      <c r="C3569" s="34"/>
      <c r="D3569" s="30"/>
      <c r="E3569" s="30"/>
      <c r="F3569" s="30"/>
      <c r="G3569" s="30"/>
      <c r="H3569" s="30"/>
      <c r="I3569" s="30"/>
      <c r="J3569" s="30"/>
      <c r="K3569" s="30"/>
      <c r="L3569" s="30"/>
      <c r="M3569" s="30"/>
      <c r="N3569" s="30"/>
      <c r="O3569" s="30"/>
      <c r="P3569" s="30"/>
      <c r="Q3569" s="30"/>
      <c r="R3569" s="30"/>
      <c r="S3569" s="30"/>
      <c r="T3569" s="30"/>
      <c r="U3569" s="30"/>
      <c r="V3569" s="30"/>
      <c r="W3569" s="30"/>
      <c r="X3569" s="32"/>
    </row>
    <row r="3570" spans="1:24" x14ac:dyDescent="0.2">
      <c r="A3570" s="34"/>
      <c r="B3570" s="34"/>
      <c r="C3570" s="34"/>
      <c r="D3570" s="30"/>
      <c r="E3570" s="30"/>
      <c r="F3570" s="30"/>
      <c r="G3570" s="30"/>
      <c r="H3570" s="30"/>
      <c r="I3570" s="30"/>
      <c r="J3570" s="30"/>
      <c r="K3570" s="30"/>
      <c r="L3570" s="30"/>
      <c r="M3570" s="30"/>
      <c r="N3570" s="30"/>
      <c r="O3570" s="30"/>
      <c r="P3570" s="30"/>
      <c r="Q3570" s="30"/>
      <c r="R3570" s="30"/>
      <c r="S3570" s="30"/>
      <c r="T3570" s="30"/>
      <c r="U3570" s="30"/>
      <c r="V3570" s="30"/>
      <c r="W3570" s="30"/>
      <c r="X3570" s="32"/>
    </row>
    <row r="3571" spans="1:24" x14ac:dyDescent="0.2">
      <c r="A3571" s="34"/>
      <c r="B3571" s="34"/>
      <c r="C3571" s="34"/>
      <c r="D3571" s="30"/>
      <c r="E3571" s="30"/>
      <c r="F3571" s="30"/>
      <c r="G3571" s="30"/>
      <c r="H3571" s="30"/>
      <c r="I3571" s="30"/>
      <c r="J3571" s="30"/>
      <c r="K3571" s="30"/>
      <c r="L3571" s="30"/>
      <c r="M3571" s="30"/>
      <c r="N3571" s="30"/>
      <c r="O3571" s="30"/>
      <c r="P3571" s="30"/>
      <c r="Q3571" s="30"/>
      <c r="R3571" s="30"/>
      <c r="S3571" s="30"/>
      <c r="T3571" s="30"/>
      <c r="U3571" s="30"/>
      <c r="V3571" s="30"/>
      <c r="W3571" s="30"/>
      <c r="X3571" s="32"/>
    </row>
    <row r="3572" spans="1:24" x14ac:dyDescent="0.2">
      <c r="A3572" s="34"/>
      <c r="B3572" s="34"/>
      <c r="C3572" s="34"/>
      <c r="D3572" s="30"/>
      <c r="E3572" s="30"/>
      <c r="F3572" s="30"/>
      <c r="G3572" s="30"/>
      <c r="H3572" s="30"/>
      <c r="I3572" s="30"/>
      <c r="J3572" s="30"/>
      <c r="K3572" s="30"/>
      <c r="L3572" s="30"/>
      <c r="M3572" s="30"/>
      <c r="N3572" s="30"/>
      <c r="O3572" s="30"/>
      <c r="P3572" s="30"/>
      <c r="Q3572" s="30"/>
      <c r="R3572" s="30"/>
      <c r="S3572" s="30"/>
      <c r="T3572" s="30"/>
      <c r="U3572" s="30"/>
      <c r="V3572" s="30"/>
      <c r="W3572" s="30"/>
      <c r="X3572" s="32"/>
    </row>
    <row r="3573" spans="1:24" x14ac:dyDescent="0.2">
      <c r="A3573" s="34"/>
      <c r="B3573" s="34"/>
      <c r="C3573" s="34"/>
      <c r="D3573" s="30"/>
      <c r="E3573" s="30"/>
      <c r="F3573" s="30"/>
      <c r="G3573" s="30"/>
      <c r="H3573" s="30"/>
      <c r="I3573" s="30"/>
      <c r="J3573" s="30"/>
      <c r="K3573" s="30"/>
      <c r="L3573" s="30"/>
      <c r="M3573" s="30"/>
      <c r="N3573" s="30"/>
      <c r="O3573" s="30"/>
      <c r="P3573" s="30"/>
      <c r="Q3573" s="30"/>
      <c r="R3573" s="30"/>
      <c r="S3573" s="30"/>
      <c r="T3573" s="30"/>
      <c r="U3573" s="30"/>
      <c r="V3573" s="30"/>
      <c r="W3573" s="30"/>
      <c r="X3573" s="32"/>
    </row>
    <row r="3574" spans="1:24" x14ac:dyDescent="0.2">
      <c r="A3574" s="34"/>
      <c r="B3574" s="34"/>
      <c r="C3574" s="34"/>
      <c r="D3574" s="30"/>
      <c r="E3574" s="30"/>
      <c r="F3574" s="30"/>
      <c r="G3574" s="30"/>
      <c r="H3574" s="30"/>
      <c r="I3574" s="30"/>
      <c r="J3574" s="30"/>
      <c r="K3574" s="30"/>
      <c r="L3574" s="30"/>
      <c r="M3574" s="30"/>
      <c r="N3574" s="30"/>
      <c r="O3574" s="30"/>
      <c r="P3574" s="30"/>
      <c r="Q3574" s="30"/>
      <c r="R3574" s="30"/>
      <c r="S3574" s="30"/>
      <c r="T3574" s="30"/>
      <c r="U3574" s="30"/>
      <c r="V3574" s="30"/>
      <c r="W3574" s="30"/>
      <c r="X3574" s="32"/>
    </row>
    <row r="3575" spans="1:24" x14ac:dyDescent="0.2">
      <c r="A3575" s="34"/>
      <c r="B3575" s="34"/>
      <c r="C3575" s="34"/>
      <c r="D3575" s="30"/>
      <c r="E3575" s="30"/>
      <c r="F3575" s="30"/>
      <c r="G3575" s="30"/>
      <c r="H3575" s="30"/>
      <c r="I3575" s="30"/>
      <c r="J3575" s="30"/>
      <c r="K3575" s="30"/>
      <c r="L3575" s="30"/>
      <c r="M3575" s="30"/>
      <c r="N3575" s="30"/>
      <c r="O3575" s="30"/>
      <c r="P3575" s="30"/>
      <c r="Q3575" s="30"/>
      <c r="R3575" s="30"/>
      <c r="S3575" s="30"/>
      <c r="T3575" s="30"/>
      <c r="U3575" s="30"/>
      <c r="V3575" s="30"/>
      <c r="W3575" s="30"/>
      <c r="X3575" s="32"/>
    </row>
    <row r="3576" spans="1:24" x14ac:dyDescent="0.2">
      <c r="A3576" s="34"/>
      <c r="B3576" s="34"/>
      <c r="C3576" s="34"/>
      <c r="D3576" s="30"/>
      <c r="E3576" s="30"/>
      <c r="F3576" s="30"/>
      <c r="G3576" s="30"/>
      <c r="H3576" s="30"/>
      <c r="I3576" s="30"/>
      <c r="J3576" s="30"/>
      <c r="K3576" s="30"/>
      <c r="L3576" s="30"/>
      <c r="M3576" s="30"/>
      <c r="N3576" s="30"/>
      <c r="O3576" s="30"/>
      <c r="P3576" s="30"/>
      <c r="Q3576" s="30"/>
      <c r="R3576" s="30"/>
      <c r="S3576" s="30"/>
      <c r="T3576" s="30"/>
      <c r="U3576" s="30"/>
      <c r="V3576" s="30"/>
      <c r="W3576" s="30"/>
      <c r="X3576" s="32"/>
    </row>
    <row r="3577" spans="1:24" x14ac:dyDescent="0.2">
      <c r="A3577" s="34"/>
      <c r="B3577" s="34"/>
      <c r="C3577" s="34"/>
      <c r="D3577" s="30"/>
      <c r="E3577" s="30"/>
      <c r="F3577" s="30"/>
      <c r="G3577" s="30"/>
      <c r="H3577" s="30"/>
      <c r="I3577" s="30"/>
      <c r="J3577" s="30"/>
      <c r="K3577" s="30"/>
      <c r="L3577" s="30"/>
      <c r="M3577" s="30"/>
      <c r="N3577" s="30"/>
      <c r="O3577" s="30"/>
      <c r="P3577" s="30"/>
      <c r="Q3577" s="30"/>
      <c r="R3577" s="30"/>
      <c r="S3577" s="30"/>
      <c r="T3577" s="30"/>
      <c r="U3577" s="30"/>
      <c r="V3577" s="30"/>
      <c r="W3577" s="30"/>
      <c r="X3577" s="32"/>
    </row>
    <row r="3578" spans="1:24" x14ac:dyDescent="0.2">
      <c r="A3578" s="34"/>
      <c r="B3578" s="34"/>
      <c r="C3578" s="34"/>
      <c r="D3578" s="30"/>
      <c r="E3578" s="30"/>
      <c r="F3578" s="30"/>
      <c r="G3578" s="30"/>
      <c r="H3578" s="30"/>
      <c r="I3578" s="30"/>
      <c r="J3578" s="30"/>
      <c r="K3578" s="30"/>
      <c r="L3578" s="30"/>
      <c r="M3578" s="30"/>
      <c r="N3578" s="30"/>
      <c r="O3578" s="30"/>
      <c r="P3578" s="30"/>
      <c r="Q3578" s="30"/>
      <c r="R3578" s="30"/>
      <c r="S3578" s="30"/>
      <c r="T3578" s="30"/>
      <c r="U3578" s="30"/>
      <c r="V3578" s="30"/>
      <c r="W3578" s="30"/>
      <c r="X3578" s="32"/>
    </row>
    <row r="3579" spans="1:24" x14ac:dyDescent="0.2">
      <c r="A3579" s="34"/>
      <c r="B3579" s="34"/>
      <c r="C3579" s="34"/>
      <c r="D3579" s="30"/>
      <c r="E3579" s="30"/>
      <c r="F3579" s="30"/>
      <c r="G3579" s="30"/>
      <c r="H3579" s="30"/>
      <c r="I3579" s="30"/>
      <c r="J3579" s="30"/>
      <c r="K3579" s="30"/>
      <c r="L3579" s="30"/>
      <c r="M3579" s="30"/>
      <c r="N3579" s="30"/>
      <c r="O3579" s="30"/>
      <c r="P3579" s="30"/>
      <c r="Q3579" s="30"/>
      <c r="R3579" s="30"/>
      <c r="S3579" s="30"/>
      <c r="T3579" s="30"/>
      <c r="U3579" s="30"/>
      <c r="V3579" s="30"/>
      <c r="W3579" s="30"/>
      <c r="X3579" s="32"/>
    </row>
    <row r="3580" spans="1:24" x14ac:dyDescent="0.2">
      <c r="A3580" s="34"/>
      <c r="B3580" s="34"/>
      <c r="C3580" s="34"/>
      <c r="D3580" s="30"/>
      <c r="E3580" s="30"/>
      <c r="F3580" s="30"/>
      <c r="G3580" s="30"/>
      <c r="H3580" s="30"/>
      <c r="I3580" s="30"/>
      <c r="J3580" s="30"/>
      <c r="K3580" s="30"/>
      <c r="L3580" s="30"/>
      <c r="M3580" s="30"/>
      <c r="N3580" s="30"/>
      <c r="O3580" s="30"/>
      <c r="P3580" s="30"/>
      <c r="Q3580" s="30"/>
      <c r="R3580" s="30"/>
      <c r="S3580" s="30"/>
      <c r="T3580" s="30"/>
      <c r="U3580" s="30"/>
      <c r="V3580" s="30"/>
      <c r="W3580" s="30"/>
      <c r="X3580" s="32"/>
    </row>
    <row r="3581" spans="1:24" x14ac:dyDescent="0.2">
      <c r="A3581" s="34"/>
      <c r="B3581" s="34"/>
      <c r="C3581" s="34"/>
      <c r="D3581" s="30"/>
      <c r="E3581" s="30"/>
      <c r="F3581" s="30"/>
      <c r="G3581" s="30"/>
      <c r="H3581" s="30"/>
      <c r="I3581" s="30"/>
      <c r="J3581" s="30"/>
      <c r="K3581" s="30"/>
      <c r="L3581" s="30"/>
      <c r="M3581" s="30"/>
      <c r="N3581" s="30"/>
      <c r="O3581" s="30"/>
      <c r="P3581" s="30"/>
      <c r="Q3581" s="30"/>
      <c r="R3581" s="30"/>
      <c r="S3581" s="30"/>
      <c r="T3581" s="30"/>
      <c r="U3581" s="30"/>
      <c r="V3581" s="30"/>
      <c r="W3581" s="30"/>
      <c r="X3581" s="32"/>
    </row>
    <row r="3582" spans="1:24" x14ac:dyDescent="0.2">
      <c r="A3582" s="34"/>
      <c r="B3582" s="34"/>
      <c r="C3582" s="34"/>
      <c r="D3582" s="30"/>
      <c r="E3582" s="30"/>
      <c r="F3582" s="30"/>
      <c r="G3582" s="30"/>
      <c r="H3582" s="30"/>
      <c r="I3582" s="30"/>
      <c r="J3582" s="30"/>
      <c r="K3582" s="30"/>
      <c r="L3582" s="30"/>
      <c r="M3582" s="30"/>
      <c r="N3582" s="30"/>
      <c r="O3582" s="30"/>
      <c r="P3582" s="30"/>
      <c r="Q3582" s="30"/>
      <c r="R3582" s="30"/>
      <c r="S3582" s="30"/>
      <c r="T3582" s="30"/>
      <c r="U3582" s="30"/>
      <c r="V3582" s="30"/>
      <c r="W3582" s="30"/>
      <c r="X3582" s="32"/>
    </row>
    <row r="3583" spans="1:24" x14ac:dyDescent="0.2">
      <c r="A3583" s="34"/>
      <c r="B3583" s="34"/>
      <c r="C3583" s="34"/>
      <c r="D3583" s="30"/>
      <c r="E3583" s="30"/>
      <c r="F3583" s="30"/>
      <c r="G3583" s="30"/>
      <c r="H3583" s="30"/>
      <c r="I3583" s="30"/>
      <c r="J3583" s="30"/>
      <c r="K3583" s="30"/>
      <c r="L3583" s="30"/>
      <c r="M3583" s="30"/>
      <c r="N3583" s="30"/>
      <c r="O3583" s="30"/>
      <c r="P3583" s="30"/>
      <c r="Q3583" s="30"/>
      <c r="R3583" s="30"/>
      <c r="S3583" s="30"/>
      <c r="T3583" s="30"/>
      <c r="U3583" s="30"/>
      <c r="V3583" s="30"/>
      <c r="W3583" s="30"/>
      <c r="X3583" s="32"/>
    </row>
    <row r="3584" spans="1:24" x14ac:dyDescent="0.2">
      <c r="A3584" s="34"/>
      <c r="B3584" s="34"/>
      <c r="C3584" s="34"/>
      <c r="D3584" s="30"/>
      <c r="E3584" s="30"/>
      <c r="F3584" s="30"/>
      <c r="G3584" s="30"/>
      <c r="H3584" s="30"/>
      <c r="I3584" s="30"/>
      <c r="J3584" s="30"/>
      <c r="K3584" s="30"/>
      <c r="L3584" s="30"/>
      <c r="M3584" s="30"/>
      <c r="N3584" s="30"/>
      <c r="O3584" s="30"/>
      <c r="P3584" s="30"/>
      <c r="Q3584" s="30"/>
      <c r="R3584" s="30"/>
      <c r="S3584" s="30"/>
      <c r="T3584" s="30"/>
      <c r="U3584" s="30"/>
      <c r="V3584" s="30"/>
      <c r="W3584" s="30"/>
      <c r="X3584" s="32"/>
    </row>
    <row r="3585" spans="1:24" x14ac:dyDescent="0.2">
      <c r="A3585" s="34"/>
      <c r="B3585" s="34"/>
      <c r="C3585" s="34"/>
      <c r="D3585" s="30"/>
      <c r="E3585" s="30"/>
      <c r="F3585" s="30"/>
      <c r="G3585" s="30"/>
      <c r="H3585" s="30"/>
      <c r="I3585" s="30"/>
      <c r="J3585" s="30"/>
      <c r="K3585" s="30"/>
      <c r="L3585" s="30"/>
      <c r="M3585" s="30"/>
      <c r="N3585" s="30"/>
      <c r="O3585" s="30"/>
      <c r="P3585" s="30"/>
      <c r="Q3585" s="30"/>
      <c r="R3585" s="30"/>
      <c r="S3585" s="30"/>
      <c r="T3585" s="30"/>
      <c r="U3585" s="30"/>
      <c r="V3585" s="30"/>
      <c r="W3585" s="30"/>
      <c r="X3585" s="32"/>
    </row>
    <row r="3586" spans="1:24" x14ac:dyDescent="0.2">
      <c r="A3586" s="34"/>
      <c r="B3586" s="34"/>
      <c r="C3586" s="34"/>
      <c r="D3586" s="30"/>
      <c r="E3586" s="30"/>
      <c r="F3586" s="30"/>
      <c r="G3586" s="30"/>
      <c r="H3586" s="30"/>
      <c r="I3586" s="30"/>
      <c r="J3586" s="30"/>
      <c r="K3586" s="30"/>
      <c r="L3586" s="30"/>
      <c r="M3586" s="30"/>
      <c r="N3586" s="30"/>
      <c r="O3586" s="30"/>
      <c r="P3586" s="30"/>
      <c r="Q3586" s="30"/>
      <c r="R3586" s="30"/>
      <c r="S3586" s="30"/>
      <c r="T3586" s="30"/>
      <c r="U3586" s="30"/>
      <c r="V3586" s="30"/>
      <c r="W3586" s="30"/>
      <c r="X3586" s="32"/>
    </row>
    <row r="3587" spans="1:24" x14ac:dyDescent="0.2">
      <c r="A3587" s="34"/>
      <c r="B3587" s="34"/>
      <c r="C3587" s="34"/>
      <c r="D3587" s="30"/>
      <c r="E3587" s="30"/>
      <c r="F3587" s="30"/>
      <c r="G3587" s="30"/>
      <c r="H3587" s="30"/>
      <c r="I3587" s="30"/>
      <c r="J3587" s="30"/>
      <c r="K3587" s="30"/>
      <c r="L3587" s="30"/>
      <c r="M3587" s="30"/>
      <c r="N3587" s="30"/>
      <c r="O3587" s="30"/>
      <c r="P3587" s="30"/>
      <c r="Q3587" s="30"/>
      <c r="R3587" s="30"/>
      <c r="S3587" s="30"/>
      <c r="T3587" s="30"/>
      <c r="U3587" s="30"/>
      <c r="V3587" s="30"/>
      <c r="W3587" s="30"/>
      <c r="X3587" s="32"/>
    </row>
    <row r="3588" spans="1:24" x14ac:dyDescent="0.2">
      <c r="A3588" s="34"/>
      <c r="B3588" s="34"/>
      <c r="C3588" s="34"/>
      <c r="D3588" s="30"/>
      <c r="E3588" s="30"/>
      <c r="F3588" s="30"/>
      <c r="G3588" s="30"/>
      <c r="H3588" s="30"/>
      <c r="I3588" s="30"/>
      <c r="J3588" s="30"/>
      <c r="K3588" s="30"/>
      <c r="L3588" s="30"/>
      <c r="M3588" s="30"/>
      <c r="N3588" s="30"/>
      <c r="O3588" s="30"/>
      <c r="P3588" s="30"/>
      <c r="Q3588" s="30"/>
      <c r="R3588" s="30"/>
      <c r="S3588" s="30"/>
      <c r="T3588" s="30"/>
      <c r="U3588" s="30"/>
      <c r="V3588" s="30"/>
      <c r="W3588" s="30"/>
      <c r="X3588" s="32"/>
    </row>
    <row r="3589" spans="1:24" x14ac:dyDescent="0.2">
      <c r="A3589" s="34"/>
      <c r="B3589" s="34"/>
      <c r="C3589" s="34"/>
      <c r="D3589" s="30"/>
      <c r="E3589" s="30"/>
      <c r="F3589" s="30"/>
      <c r="G3589" s="30"/>
      <c r="H3589" s="30"/>
      <c r="I3589" s="30"/>
      <c r="J3589" s="30"/>
      <c r="K3589" s="30"/>
      <c r="L3589" s="30"/>
      <c r="M3589" s="30"/>
      <c r="N3589" s="30"/>
      <c r="O3589" s="30"/>
      <c r="P3589" s="30"/>
      <c r="Q3589" s="30"/>
      <c r="R3589" s="30"/>
      <c r="S3589" s="30"/>
      <c r="T3589" s="30"/>
      <c r="U3589" s="30"/>
      <c r="V3589" s="30"/>
      <c r="W3589" s="30"/>
      <c r="X3589" s="32"/>
    </row>
    <row r="3590" spans="1:24" x14ac:dyDescent="0.2">
      <c r="A3590" s="34"/>
      <c r="B3590" s="34"/>
      <c r="C3590" s="34"/>
      <c r="D3590" s="30"/>
      <c r="E3590" s="30"/>
      <c r="F3590" s="30"/>
      <c r="G3590" s="30"/>
      <c r="H3590" s="30"/>
      <c r="I3590" s="30"/>
      <c r="J3590" s="30"/>
      <c r="K3590" s="30"/>
      <c r="L3590" s="30"/>
      <c r="M3590" s="30"/>
      <c r="N3590" s="30"/>
      <c r="O3590" s="30"/>
      <c r="P3590" s="30"/>
      <c r="Q3590" s="30"/>
      <c r="R3590" s="30"/>
      <c r="S3590" s="30"/>
      <c r="T3590" s="30"/>
      <c r="U3590" s="30"/>
      <c r="V3590" s="30"/>
      <c r="W3590" s="30"/>
      <c r="X3590" s="32"/>
    </row>
    <row r="3591" spans="1:24" x14ac:dyDescent="0.2">
      <c r="A3591" s="34"/>
      <c r="B3591" s="34"/>
      <c r="C3591" s="34"/>
      <c r="D3591" s="30"/>
      <c r="E3591" s="30"/>
      <c r="F3591" s="30"/>
      <c r="G3591" s="30"/>
      <c r="H3591" s="30"/>
      <c r="I3591" s="30"/>
      <c r="J3591" s="30"/>
      <c r="K3591" s="30"/>
      <c r="L3591" s="30"/>
      <c r="M3591" s="30"/>
      <c r="N3591" s="30"/>
      <c r="O3591" s="30"/>
      <c r="P3591" s="30"/>
      <c r="Q3591" s="30"/>
      <c r="R3591" s="30"/>
      <c r="S3591" s="30"/>
      <c r="T3591" s="30"/>
      <c r="U3591" s="30"/>
      <c r="V3591" s="30"/>
      <c r="W3591" s="30"/>
      <c r="X3591" s="32"/>
    </row>
    <row r="3592" spans="1:24" x14ac:dyDescent="0.2">
      <c r="A3592" s="34"/>
      <c r="B3592" s="34"/>
      <c r="C3592" s="34"/>
      <c r="D3592" s="30"/>
      <c r="E3592" s="30"/>
      <c r="F3592" s="30"/>
      <c r="G3592" s="30"/>
      <c r="H3592" s="30"/>
      <c r="I3592" s="30"/>
      <c r="J3592" s="30"/>
      <c r="K3592" s="30"/>
      <c r="L3592" s="30"/>
      <c r="M3592" s="30"/>
      <c r="N3592" s="30"/>
      <c r="O3592" s="30"/>
      <c r="P3592" s="30"/>
      <c r="Q3592" s="30"/>
      <c r="R3592" s="30"/>
      <c r="S3592" s="30"/>
      <c r="T3592" s="30"/>
      <c r="U3592" s="30"/>
      <c r="V3592" s="30"/>
      <c r="W3592" s="30"/>
      <c r="X3592" s="32"/>
    </row>
    <row r="3593" spans="1:24" x14ac:dyDescent="0.2">
      <c r="A3593" s="34"/>
      <c r="B3593" s="34"/>
      <c r="C3593" s="34"/>
      <c r="D3593" s="30"/>
      <c r="E3593" s="30"/>
      <c r="F3593" s="30"/>
      <c r="G3593" s="30"/>
      <c r="H3593" s="30"/>
      <c r="I3593" s="30"/>
      <c r="J3593" s="30"/>
      <c r="K3593" s="30"/>
      <c r="L3593" s="30"/>
      <c r="M3593" s="30"/>
      <c r="N3593" s="30"/>
      <c r="O3593" s="30"/>
      <c r="P3593" s="30"/>
      <c r="Q3593" s="30"/>
      <c r="R3593" s="30"/>
      <c r="S3593" s="30"/>
      <c r="T3593" s="30"/>
      <c r="U3593" s="30"/>
      <c r="V3593" s="30"/>
      <c r="W3593" s="30"/>
      <c r="X3593" s="32"/>
    </row>
    <row r="3594" spans="1:24" x14ac:dyDescent="0.2">
      <c r="A3594" s="34"/>
      <c r="B3594" s="34"/>
      <c r="C3594" s="34"/>
      <c r="D3594" s="30"/>
      <c r="E3594" s="30"/>
      <c r="F3594" s="30"/>
      <c r="G3594" s="30"/>
      <c r="H3594" s="30"/>
      <c r="I3594" s="30"/>
      <c r="J3594" s="30"/>
      <c r="K3594" s="30"/>
      <c r="L3594" s="30"/>
      <c r="M3594" s="30"/>
      <c r="N3594" s="30"/>
      <c r="O3594" s="30"/>
      <c r="P3594" s="30"/>
      <c r="Q3594" s="30"/>
      <c r="R3594" s="30"/>
      <c r="S3594" s="30"/>
      <c r="T3594" s="30"/>
      <c r="U3594" s="30"/>
      <c r="V3594" s="30"/>
      <c r="W3594" s="30"/>
      <c r="X3594" s="32"/>
    </row>
    <row r="3595" spans="1:24" x14ac:dyDescent="0.2">
      <c r="A3595" s="34"/>
      <c r="B3595" s="34"/>
      <c r="C3595" s="34"/>
      <c r="D3595" s="30"/>
      <c r="E3595" s="30"/>
      <c r="F3595" s="30"/>
      <c r="G3595" s="30"/>
      <c r="H3595" s="30"/>
      <c r="I3595" s="30"/>
      <c r="J3595" s="30"/>
      <c r="K3595" s="30"/>
      <c r="L3595" s="30"/>
      <c r="M3595" s="30"/>
      <c r="N3595" s="30"/>
      <c r="O3595" s="30"/>
      <c r="P3595" s="30"/>
      <c r="Q3595" s="30"/>
      <c r="R3595" s="30"/>
      <c r="S3595" s="30"/>
      <c r="T3595" s="30"/>
      <c r="U3595" s="30"/>
      <c r="V3595" s="30"/>
      <c r="W3595" s="30"/>
      <c r="X3595" s="32"/>
    </row>
    <row r="3596" spans="1:24" x14ac:dyDescent="0.2">
      <c r="A3596" s="34"/>
      <c r="B3596" s="34"/>
      <c r="C3596" s="34"/>
      <c r="D3596" s="30"/>
      <c r="E3596" s="30"/>
      <c r="F3596" s="30"/>
      <c r="G3596" s="30"/>
      <c r="H3596" s="30"/>
      <c r="I3596" s="30"/>
      <c r="J3596" s="30"/>
      <c r="K3596" s="30"/>
      <c r="L3596" s="30"/>
      <c r="M3596" s="30"/>
      <c r="N3596" s="30"/>
      <c r="O3596" s="30"/>
      <c r="P3596" s="30"/>
      <c r="Q3596" s="30"/>
      <c r="R3596" s="30"/>
      <c r="S3596" s="30"/>
      <c r="T3596" s="30"/>
      <c r="U3596" s="30"/>
      <c r="V3596" s="30"/>
      <c r="W3596" s="30"/>
      <c r="X3596" s="32"/>
    </row>
    <row r="3597" spans="1:24" x14ac:dyDescent="0.2">
      <c r="A3597" s="34"/>
      <c r="B3597" s="34"/>
      <c r="C3597" s="34"/>
      <c r="D3597" s="30"/>
      <c r="E3597" s="30"/>
      <c r="F3597" s="30"/>
      <c r="G3597" s="30"/>
      <c r="H3597" s="30"/>
      <c r="I3597" s="30"/>
      <c r="J3597" s="30"/>
      <c r="K3597" s="30"/>
      <c r="L3597" s="30"/>
      <c r="M3597" s="30"/>
      <c r="N3597" s="30"/>
      <c r="O3597" s="30"/>
      <c r="P3597" s="30"/>
      <c r="Q3597" s="30"/>
      <c r="R3597" s="30"/>
      <c r="S3597" s="30"/>
      <c r="T3597" s="30"/>
      <c r="U3597" s="30"/>
      <c r="V3597" s="30"/>
      <c r="W3597" s="30"/>
      <c r="X3597" s="32"/>
    </row>
    <row r="3598" spans="1:24" x14ac:dyDescent="0.2">
      <c r="A3598" s="34"/>
      <c r="B3598" s="34"/>
      <c r="C3598" s="34"/>
      <c r="D3598" s="30"/>
      <c r="E3598" s="30"/>
      <c r="F3598" s="30"/>
      <c r="G3598" s="30"/>
      <c r="H3598" s="30"/>
      <c r="I3598" s="30"/>
      <c r="J3598" s="30"/>
      <c r="K3598" s="30"/>
      <c r="L3598" s="30"/>
      <c r="M3598" s="30"/>
      <c r="N3598" s="30"/>
      <c r="O3598" s="30"/>
      <c r="P3598" s="30"/>
      <c r="Q3598" s="30"/>
      <c r="R3598" s="30"/>
      <c r="S3598" s="30"/>
      <c r="T3598" s="30"/>
      <c r="U3598" s="30"/>
      <c r="V3598" s="30"/>
      <c r="W3598" s="30"/>
      <c r="X3598" s="32"/>
    </row>
    <row r="3599" spans="1:24" x14ac:dyDescent="0.2">
      <c r="A3599" s="34"/>
      <c r="B3599" s="34"/>
      <c r="C3599" s="34"/>
      <c r="D3599" s="30"/>
      <c r="E3599" s="30"/>
      <c r="F3599" s="30"/>
      <c r="G3599" s="30"/>
      <c r="H3599" s="30"/>
      <c r="I3599" s="30"/>
      <c r="J3599" s="30"/>
      <c r="K3599" s="30"/>
      <c r="L3599" s="30"/>
      <c r="M3599" s="30"/>
      <c r="N3599" s="30"/>
      <c r="O3599" s="30"/>
      <c r="P3599" s="30"/>
      <c r="Q3599" s="30"/>
      <c r="R3599" s="30"/>
      <c r="S3599" s="30"/>
      <c r="T3599" s="30"/>
      <c r="U3599" s="30"/>
      <c r="V3599" s="30"/>
      <c r="W3599" s="30"/>
      <c r="X3599" s="32"/>
    </row>
    <row r="3600" spans="1:24" x14ac:dyDescent="0.2">
      <c r="A3600" s="34"/>
      <c r="B3600" s="34"/>
      <c r="C3600" s="34"/>
      <c r="D3600" s="30"/>
      <c r="E3600" s="30"/>
      <c r="F3600" s="30"/>
      <c r="G3600" s="30"/>
      <c r="H3600" s="30"/>
      <c r="I3600" s="30"/>
      <c r="J3600" s="30"/>
      <c r="K3600" s="30"/>
      <c r="L3600" s="30"/>
      <c r="M3600" s="30"/>
      <c r="N3600" s="30"/>
      <c r="O3600" s="30"/>
      <c r="P3600" s="30"/>
      <c r="Q3600" s="30"/>
      <c r="R3600" s="30"/>
      <c r="S3600" s="30"/>
      <c r="T3600" s="30"/>
      <c r="U3600" s="30"/>
      <c r="V3600" s="30"/>
      <c r="W3600" s="30"/>
      <c r="X3600" s="32"/>
    </row>
    <row r="3601" spans="1:24" x14ac:dyDescent="0.2">
      <c r="A3601" s="34"/>
      <c r="B3601" s="34"/>
      <c r="C3601" s="34"/>
      <c r="D3601" s="30"/>
      <c r="E3601" s="30"/>
      <c r="F3601" s="30"/>
      <c r="G3601" s="30"/>
      <c r="H3601" s="30"/>
      <c r="I3601" s="30"/>
      <c r="J3601" s="30"/>
      <c r="K3601" s="30"/>
      <c r="L3601" s="30"/>
      <c r="M3601" s="30"/>
      <c r="N3601" s="30"/>
      <c r="O3601" s="30"/>
      <c r="P3601" s="30"/>
      <c r="Q3601" s="30"/>
      <c r="R3601" s="30"/>
      <c r="S3601" s="30"/>
      <c r="T3601" s="30"/>
      <c r="U3601" s="30"/>
      <c r="V3601" s="30"/>
      <c r="W3601" s="30"/>
      <c r="X3601" s="32"/>
    </row>
    <row r="3602" spans="1:24" x14ac:dyDescent="0.2">
      <c r="A3602" s="34"/>
      <c r="B3602" s="34"/>
      <c r="C3602" s="34"/>
      <c r="D3602" s="30"/>
      <c r="E3602" s="30"/>
      <c r="F3602" s="30"/>
      <c r="G3602" s="30"/>
      <c r="H3602" s="30"/>
      <c r="I3602" s="30"/>
      <c r="J3602" s="30"/>
      <c r="K3602" s="30"/>
      <c r="L3602" s="30"/>
      <c r="M3602" s="30"/>
      <c r="N3602" s="30"/>
      <c r="O3602" s="30"/>
      <c r="P3602" s="30"/>
      <c r="Q3602" s="30"/>
      <c r="R3602" s="30"/>
      <c r="S3602" s="30"/>
      <c r="T3602" s="30"/>
      <c r="U3602" s="30"/>
      <c r="V3602" s="30"/>
      <c r="W3602" s="30"/>
      <c r="X3602" s="32"/>
    </row>
    <row r="3603" spans="1:24" x14ac:dyDescent="0.2">
      <c r="A3603" s="34"/>
      <c r="B3603" s="34"/>
      <c r="C3603" s="34"/>
      <c r="D3603" s="30"/>
      <c r="E3603" s="30"/>
      <c r="F3603" s="30"/>
      <c r="G3603" s="30"/>
      <c r="H3603" s="30"/>
      <c r="I3603" s="30"/>
      <c r="J3603" s="30"/>
      <c r="K3603" s="30"/>
      <c r="L3603" s="30"/>
      <c r="M3603" s="30"/>
      <c r="N3603" s="30"/>
      <c r="O3603" s="30"/>
      <c r="P3603" s="30"/>
      <c r="Q3603" s="30"/>
      <c r="R3603" s="30"/>
      <c r="S3603" s="30"/>
      <c r="T3603" s="30"/>
      <c r="U3603" s="30"/>
      <c r="V3603" s="30"/>
      <c r="W3603" s="30"/>
      <c r="X3603" s="32"/>
    </row>
    <row r="3604" spans="1:24" x14ac:dyDescent="0.2">
      <c r="A3604" s="34"/>
      <c r="B3604" s="34"/>
      <c r="C3604" s="34"/>
      <c r="D3604" s="30"/>
      <c r="E3604" s="30"/>
      <c r="F3604" s="30"/>
      <c r="G3604" s="30"/>
      <c r="H3604" s="30"/>
      <c r="I3604" s="30"/>
      <c r="J3604" s="30"/>
      <c r="K3604" s="30"/>
      <c r="L3604" s="30"/>
      <c r="M3604" s="30"/>
      <c r="N3604" s="30"/>
      <c r="O3604" s="30"/>
      <c r="P3604" s="30"/>
      <c r="Q3604" s="30"/>
      <c r="R3604" s="30"/>
      <c r="S3604" s="30"/>
      <c r="T3604" s="30"/>
      <c r="U3604" s="30"/>
      <c r="V3604" s="30"/>
      <c r="W3604" s="30"/>
      <c r="X3604" s="32"/>
    </row>
    <row r="3605" spans="1:24" x14ac:dyDescent="0.2">
      <c r="A3605" s="34"/>
      <c r="B3605" s="34"/>
      <c r="C3605" s="34"/>
      <c r="D3605" s="30"/>
      <c r="E3605" s="30"/>
      <c r="F3605" s="30"/>
      <c r="G3605" s="30"/>
      <c r="H3605" s="30"/>
      <c r="I3605" s="30"/>
      <c r="J3605" s="30"/>
      <c r="K3605" s="30"/>
      <c r="L3605" s="30"/>
      <c r="M3605" s="30"/>
      <c r="N3605" s="30"/>
      <c r="O3605" s="30"/>
      <c r="P3605" s="30"/>
      <c r="Q3605" s="30"/>
      <c r="R3605" s="30"/>
      <c r="S3605" s="30"/>
      <c r="T3605" s="30"/>
      <c r="U3605" s="30"/>
      <c r="V3605" s="30"/>
      <c r="W3605" s="30"/>
      <c r="X3605" s="32"/>
    </row>
    <row r="3606" spans="1:24" x14ac:dyDescent="0.2">
      <c r="A3606" s="34"/>
      <c r="B3606" s="34"/>
      <c r="C3606" s="34"/>
      <c r="D3606" s="30"/>
      <c r="E3606" s="30"/>
      <c r="F3606" s="30"/>
      <c r="G3606" s="30"/>
      <c r="H3606" s="30"/>
      <c r="I3606" s="30"/>
      <c r="J3606" s="30"/>
      <c r="K3606" s="30"/>
      <c r="L3606" s="30"/>
      <c r="M3606" s="30"/>
      <c r="N3606" s="30"/>
      <c r="O3606" s="30"/>
      <c r="P3606" s="30"/>
      <c r="Q3606" s="30"/>
      <c r="R3606" s="30"/>
      <c r="S3606" s="30"/>
      <c r="T3606" s="30"/>
      <c r="U3606" s="30"/>
      <c r="V3606" s="30"/>
      <c r="W3606" s="30"/>
      <c r="X3606" s="32"/>
    </row>
    <row r="3607" spans="1:24" x14ac:dyDescent="0.2">
      <c r="A3607" s="34"/>
      <c r="B3607" s="34"/>
      <c r="C3607" s="34"/>
      <c r="D3607" s="30"/>
      <c r="E3607" s="30"/>
      <c r="F3607" s="30"/>
      <c r="G3607" s="30"/>
      <c r="H3607" s="30"/>
      <c r="I3607" s="30"/>
      <c r="J3607" s="30"/>
      <c r="K3607" s="30"/>
      <c r="L3607" s="30"/>
      <c r="M3607" s="30"/>
      <c r="N3607" s="30"/>
      <c r="O3607" s="30"/>
      <c r="P3607" s="30"/>
      <c r="Q3607" s="30"/>
      <c r="R3607" s="30"/>
      <c r="S3607" s="30"/>
      <c r="T3607" s="30"/>
      <c r="U3607" s="30"/>
      <c r="V3607" s="30"/>
      <c r="W3607" s="30"/>
      <c r="X3607" s="32"/>
    </row>
    <row r="3608" spans="1:24" x14ac:dyDescent="0.2">
      <c r="A3608" s="34"/>
      <c r="B3608" s="34"/>
      <c r="C3608" s="34"/>
      <c r="D3608" s="30"/>
      <c r="E3608" s="30"/>
      <c r="F3608" s="30"/>
      <c r="G3608" s="30"/>
      <c r="H3608" s="30"/>
      <c r="I3608" s="30"/>
      <c r="J3608" s="30"/>
      <c r="K3608" s="30"/>
      <c r="L3608" s="30"/>
      <c r="M3608" s="30"/>
      <c r="N3608" s="30"/>
      <c r="O3608" s="30"/>
      <c r="P3608" s="30"/>
      <c r="Q3608" s="30"/>
      <c r="R3608" s="30"/>
      <c r="S3608" s="30"/>
      <c r="T3608" s="30"/>
      <c r="U3608" s="30"/>
      <c r="V3608" s="30"/>
      <c r="W3608" s="30"/>
      <c r="X3608" s="32"/>
    </row>
    <row r="3609" spans="1:24" x14ac:dyDescent="0.2">
      <c r="A3609" s="34"/>
      <c r="B3609" s="34"/>
      <c r="C3609" s="34"/>
      <c r="D3609" s="30"/>
      <c r="E3609" s="30"/>
      <c r="F3609" s="30"/>
      <c r="G3609" s="30"/>
      <c r="H3609" s="30"/>
      <c r="I3609" s="30"/>
      <c r="J3609" s="30"/>
      <c r="K3609" s="30"/>
      <c r="L3609" s="30"/>
      <c r="M3609" s="30"/>
      <c r="N3609" s="30"/>
      <c r="O3609" s="30"/>
      <c r="P3609" s="30"/>
      <c r="Q3609" s="30"/>
      <c r="R3609" s="30"/>
      <c r="S3609" s="30"/>
      <c r="T3609" s="30"/>
      <c r="U3609" s="30"/>
      <c r="V3609" s="30"/>
      <c r="W3609" s="30"/>
      <c r="X3609" s="32"/>
    </row>
    <row r="3610" spans="1:24" x14ac:dyDescent="0.2">
      <c r="A3610" s="34"/>
      <c r="B3610" s="34"/>
      <c r="C3610" s="34"/>
      <c r="D3610" s="30"/>
      <c r="E3610" s="30"/>
      <c r="F3610" s="30"/>
      <c r="G3610" s="30"/>
      <c r="H3610" s="30"/>
      <c r="I3610" s="30"/>
      <c r="J3610" s="30"/>
      <c r="K3610" s="30"/>
      <c r="L3610" s="30"/>
      <c r="M3610" s="30"/>
      <c r="N3610" s="30"/>
      <c r="O3610" s="30"/>
      <c r="P3610" s="30"/>
      <c r="Q3610" s="30"/>
      <c r="R3610" s="30"/>
      <c r="S3610" s="30"/>
      <c r="T3610" s="30"/>
      <c r="U3610" s="30"/>
      <c r="V3610" s="30"/>
      <c r="W3610" s="30"/>
      <c r="X3610" s="32"/>
    </row>
    <row r="3611" spans="1:24" x14ac:dyDescent="0.2">
      <c r="A3611" s="34"/>
      <c r="B3611" s="34"/>
      <c r="C3611" s="34"/>
      <c r="D3611" s="30"/>
      <c r="E3611" s="30"/>
      <c r="F3611" s="30"/>
      <c r="G3611" s="30"/>
      <c r="H3611" s="30"/>
      <c r="I3611" s="30"/>
      <c r="J3611" s="30"/>
      <c r="K3611" s="30"/>
      <c r="L3611" s="30"/>
      <c r="M3611" s="30"/>
      <c r="N3611" s="30"/>
      <c r="O3611" s="30"/>
      <c r="P3611" s="30"/>
      <c r="Q3611" s="30"/>
      <c r="R3611" s="30"/>
      <c r="S3611" s="30"/>
      <c r="T3611" s="30"/>
      <c r="U3611" s="30"/>
      <c r="V3611" s="30"/>
      <c r="W3611" s="30"/>
      <c r="X3611" s="32"/>
    </row>
    <row r="3612" spans="1:24" x14ac:dyDescent="0.2">
      <c r="A3612" s="34"/>
      <c r="B3612" s="34"/>
      <c r="C3612" s="34"/>
      <c r="D3612" s="30"/>
      <c r="E3612" s="30"/>
      <c r="F3612" s="30"/>
      <c r="G3612" s="30"/>
      <c r="H3612" s="30"/>
      <c r="I3612" s="30"/>
      <c r="J3612" s="30"/>
      <c r="K3612" s="30"/>
      <c r="L3612" s="30"/>
      <c r="M3612" s="30"/>
      <c r="N3612" s="30"/>
      <c r="O3612" s="30"/>
      <c r="P3612" s="30"/>
      <c r="Q3612" s="30"/>
      <c r="R3612" s="30"/>
      <c r="S3612" s="30"/>
      <c r="T3612" s="30"/>
      <c r="U3612" s="30"/>
      <c r="V3612" s="30"/>
      <c r="W3612" s="30"/>
      <c r="X3612" s="32"/>
    </row>
    <row r="3613" spans="1:24" x14ac:dyDescent="0.2">
      <c r="A3613" s="34"/>
      <c r="B3613" s="34"/>
      <c r="C3613" s="34"/>
      <c r="D3613" s="30"/>
      <c r="E3613" s="30"/>
      <c r="F3613" s="30"/>
      <c r="G3613" s="30"/>
      <c r="H3613" s="30"/>
      <c r="I3613" s="30"/>
      <c r="J3613" s="30"/>
      <c r="K3613" s="30"/>
      <c r="L3613" s="30"/>
      <c r="M3613" s="30"/>
      <c r="N3613" s="30"/>
      <c r="O3613" s="30"/>
      <c r="P3613" s="30"/>
      <c r="Q3613" s="30"/>
      <c r="R3613" s="30"/>
      <c r="S3613" s="30"/>
      <c r="T3613" s="30"/>
      <c r="U3613" s="30"/>
      <c r="V3613" s="30"/>
      <c r="W3613" s="30"/>
      <c r="X3613" s="32"/>
    </row>
    <row r="3614" spans="1:24" x14ac:dyDescent="0.2">
      <c r="A3614" s="34"/>
      <c r="B3614" s="34"/>
      <c r="C3614" s="34"/>
      <c r="D3614" s="30"/>
      <c r="E3614" s="30"/>
      <c r="F3614" s="30"/>
      <c r="G3614" s="30"/>
      <c r="H3614" s="30"/>
      <c r="I3614" s="30"/>
      <c r="J3614" s="30"/>
      <c r="K3614" s="30"/>
      <c r="L3614" s="30"/>
      <c r="M3614" s="30"/>
      <c r="N3614" s="30"/>
      <c r="O3614" s="30"/>
      <c r="P3614" s="30"/>
      <c r="Q3614" s="30"/>
      <c r="R3614" s="30"/>
      <c r="S3614" s="30"/>
      <c r="T3614" s="30"/>
      <c r="U3614" s="30"/>
      <c r="V3614" s="30"/>
      <c r="W3614" s="30"/>
      <c r="X3614" s="32"/>
    </row>
    <row r="3615" spans="1:24" x14ac:dyDescent="0.2">
      <c r="A3615" s="34"/>
      <c r="B3615" s="34"/>
      <c r="C3615" s="34"/>
      <c r="D3615" s="30"/>
      <c r="E3615" s="30"/>
      <c r="F3615" s="30"/>
      <c r="G3615" s="30"/>
      <c r="H3615" s="30"/>
      <c r="I3615" s="30"/>
      <c r="J3615" s="30"/>
      <c r="K3615" s="30"/>
      <c r="L3615" s="30"/>
      <c r="M3615" s="30"/>
      <c r="N3615" s="30"/>
      <c r="O3615" s="30"/>
      <c r="P3615" s="30"/>
      <c r="Q3615" s="30"/>
      <c r="R3615" s="30"/>
      <c r="S3615" s="30"/>
      <c r="T3615" s="30"/>
      <c r="U3615" s="30"/>
      <c r="V3615" s="30"/>
      <c r="W3615" s="30"/>
      <c r="X3615" s="32"/>
    </row>
    <row r="3616" spans="1:24" x14ac:dyDescent="0.2">
      <c r="A3616" s="34"/>
      <c r="B3616" s="34"/>
      <c r="C3616" s="34"/>
      <c r="D3616" s="30"/>
      <c r="E3616" s="30"/>
      <c r="F3616" s="30"/>
      <c r="G3616" s="30"/>
      <c r="H3616" s="30"/>
      <c r="I3616" s="30"/>
      <c r="J3616" s="30"/>
      <c r="K3616" s="30"/>
      <c r="L3616" s="30"/>
      <c r="M3616" s="30"/>
      <c r="N3616" s="30"/>
      <c r="O3616" s="30"/>
      <c r="P3616" s="30"/>
      <c r="Q3616" s="30"/>
      <c r="R3616" s="30"/>
      <c r="S3616" s="30"/>
      <c r="T3616" s="30"/>
      <c r="U3616" s="30"/>
      <c r="V3616" s="30"/>
      <c r="W3616" s="30"/>
      <c r="X3616" s="32"/>
    </row>
    <row r="3617" spans="1:24" x14ac:dyDescent="0.2">
      <c r="A3617" s="34"/>
      <c r="B3617" s="34"/>
      <c r="C3617" s="34"/>
      <c r="D3617" s="30"/>
      <c r="E3617" s="30"/>
      <c r="F3617" s="30"/>
      <c r="G3617" s="30"/>
      <c r="H3617" s="30"/>
      <c r="I3617" s="30"/>
      <c r="J3617" s="30"/>
      <c r="K3617" s="30"/>
      <c r="L3617" s="30"/>
      <c r="M3617" s="30"/>
      <c r="N3617" s="30"/>
      <c r="O3617" s="30"/>
      <c r="P3617" s="30"/>
      <c r="Q3617" s="30"/>
      <c r="R3617" s="30"/>
      <c r="S3617" s="30"/>
      <c r="T3617" s="30"/>
      <c r="U3617" s="30"/>
      <c r="V3617" s="30"/>
      <c r="W3617" s="30"/>
      <c r="X3617" s="32"/>
    </row>
    <row r="3618" spans="1:24" x14ac:dyDescent="0.2">
      <c r="A3618" s="34"/>
      <c r="B3618" s="34"/>
      <c r="C3618" s="34"/>
      <c r="D3618" s="30"/>
      <c r="E3618" s="30"/>
      <c r="F3618" s="30"/>
      <c r="G3618" s="30"/>
      <c r="H3618" s="30"/>
      <c r="I3618" s="30"/>
      <c r="J3618" s="30"/>
      <c r="K3618" s="30"/>
      <c r="L3618" s="30"/>
      <c r="M3618" s="30"/>
      <c r="N3618" s="30"/>
      <c r="O3618" s="30"/>
      <c r="P3618" s="30"/>
      <c r="Q3618" s="30"/>
      <c r="R3618" s="30"/>
      <c r="S3618" s="30"/>
      <c r="T3618" s="30"/>
      <c r="U3618" s="30"/>
      <c r="V3618" s="30"/>
      <c r="W3618" s="30"/>
      <c r="X3618" s="32"/>
    </row>
    <row r="3619" spans="1:24" x14ac:dyDescent="0.2">
      <c r="A3619" s="34"/>
      <c r="B3619" s="34"/>
      <c r="C3619" s="34"/>
      <c r="D3619" s="30"/>
      <c r="E3619" s="30"/>
      <c r="F3619" s="30"/>
      <c r="G3619" s="30"/>
      <c r="H3619" s="30"/>
      <c r="I3619" s="30"/>
      <c r="J3619" s="30"/>
      <c r="K3619" s="30"/>
      <c r="L3619" s="30"/>
      <c r="M3619" s="30"/>
      <c r="N3619" s="30"/>
      <c r="O3619" s="30"/>
      <c r="P3619" s="30"/>
      <c r="Q3619" s="30"/>
      <c r="R3619" s="30"/>
      <c r="S3619" s="30"/>
      <c r="T3619" s="30"/>
      <c r="U3619" s="30"/>
      <c r="V3619" s="30"/>
      <c r="W3619" s="30"/>
      <c r="X3619" s="32"/>
    </row>
    <row r="3620" spans="1:24" x14ac:dyDescent="0.2">
      <c r="A3620" s="34"/>
      <c r="B3620" s="34"/>
      <c r="C3620" s="34"/>
      <c r="D3620" s="30"/>
      <c r="E3620" s="30"/>
      <c r="F3620" s="30"/>
      <c r="G3620" s="30"/>
      <c r="H3620" s="30"/>
      <c r="I3620" s="30"/>
      <c r="J3620" s="30"/>
      <c r="K3620" s="30"/>
      <c r="L3620" s="30"/>
      <c r="M3620" s="30"/>
      <c r="N3620" s="30"/>
      <c r="O3620" s="30"/>
      <c r="P3620" s="30"/>
      <c r="Q3620" s="30"/>
      <c r="R3620" s="30"/>
      <c r="S3620" s="30"/>
      <c r="T3620" s="30"/>
      <c r="U3620" s="30"/>
      <c r="V3620" s="30"/>
      <c r="W3620" s="30"/>
      <c r="X3620" s="32"/>
    </row>
    <row r="3621" spans="1:24" x14ac:dyDescent="0.2">
      <c r="A3621" s="34"/>
      <c r="B3621" s="34"/>
      <c r="C3621" s="34"/>
      <c r="D3621" s="30"/>
      <c r="E3621" s="30"/>
      <c r="F3621" s="30"/>
      <c r="G3621" s="30"/>
      <c r="H3621" s="30"/>
      <c r="I3621" s="30"/>
      <c r="J3621" s="30"/>
      <c r="K3621" s="30"/>
      <c r="L3621" s="30"/>
      <c r="M3621" s="30"/>
      <c r="N3621" s="30"/>
      <c r="O3621" s="30"/>
      <c r="P3621" s="30"/>
      <c r="Q3621" s="30"/>
      <c r="R3621" s="30"/>
      <c r="S3621" s="30"/>
      <c r="T3621" s="30"/>
      <c r="U3621" s="30"/>
      <c r="V3621" s="30"/>
      <c r="W3621" s="30"/>
      <c r="X3621" s="32"/>
    </row>
    <row r="3622" spans="1:24" x14ac:dyDescent="0.2">
      <c r="A3622" s="34"/>
      <c r="B3622" s="34"/>
      <c r="C3622" s="34"/>
      <c r="D3622" s="30"/>
      <c r="E3622" s="30"/>
      <c r="F3622" s="30"/>
      <c r="G3622" s="30"/>
      <c r="H3622" s="30"/>
      <c r="I3622" s="30"/>
      <c r="J3622" s="30"/>
      <c r="K3622" s="30"/>
      <c r="L3622" s="30"/>
      <c r="M3622" s="30"/>
      <c r="N3622" s="30"/>
      <c r="O3622" s="30"/>
      <c r="P3622" s="30"/>
      <c r="Q3622" s="30"/>
      <c r="R3622" s="30"/>
      <c r="S3622" s="30"/>
      <c r="T3622" s="30"/>
      <c r="U3622" s="30"/>
      <c r="V3622" s="30"/>
      <c r="W3622" s="30"/>
      <c r="X3622" s="32"/>
    </row>
    <row r="3623" spans="1:24" x14ac:dyDescent="0.2">
      <c r="A3623" s="34"/>
      <c r="B3623" s="34"/>
      <c r="C3623" s="34"/>
      <c r="D3623" s="30"/>
      <c r="E3623" s="30"/>
      <c r="F3623" s="30"/>
      <c r="G3623" s="30"/>
      <c r="H3623" s="30"/>
      <c r="I3623" s="30"/>
      <c r="J3623" s="30"/>
      <c r="K3623" s="30"/>
      <c r="L3623" s="30"/>
      <c r="M3623" s="30"/>
      <c r="N3623" s="30"/>
      <c r="O3623" s="30"/>
      <c r="P3623" s="30"/>
      <c r="Q3623" s="30"/>
      <c r="R3623" s="30"/>
      <c r="S3623" s="30"/>
      <c r="T3623" s="30"/>
      <c r="U3623" s="30"/>
      <c r="V3623" s="30"/>
      <c r="W3623" s="30"/>
      <c r="X3623" s="32"/>
    </row>
    <row r="3624" spans="1:24" x14ac:dyDescent="0.2">
      <c r="A3624" s="34"/>
      <c r="B3624" s="34"/>
      <c r="C3624" s="34"/>
      <c r="D3624" s="30"/>
      <c r="E3624" s="30"/>
      <c r="F3624" s="30"/>
      <c r="G3624" s="30"/>
      <c r="H3624" s="30"/>
      <c r="I3624" s="30"/>
      <c r="J3624" s="30"/>
      <c r="K3624" s="30"/>
      <c r="L3624" s="30"/>
      <c r="M3624" s="30"/>
      <c r="N3624" s="30"/>
      <c r="O3624" s="30"/>
      <c r="P3624" s="30"/>
      <c r="Q3624" s="30"/>
      <c r="R3624" s="30"/>
      <c r="S3624" s="30"/>
      <c r="T3624" s="30"/>
      <c r="U3624" s="30"/>
      <c r="V3624" s="30"/>
      <c r="W3624" s="30"/>
      <c r="X3624" s="32"/>
    </row>
    <row r="3625" spans="1:24" x14ac:dyDescent="0.2">
      <c r="A3625" s="34"/>
      <c r="B3625" s="34"/>
      <c r="C3625" s="34"/>
      <c r="D3625" s="30"/>
      <c r="E3625" s="30"/>
      <c r="F3625" s="30"/>
      <c r="G3625" s="30"/>
      <c r="H3625" s="30"/>
      <c r="I3625" s="30"/>
      <c r="J3625" s="30"/>
      <c r="K3625" s="30"/>
      <c r="L3625" s="30"/>
      <c r="M3625" s="30"/>
      <c r="N3625" s="30"/>
      <c r="O3625" s="30"/>
      <c r="P3625" s="30"/>
      <c r="Q3625" s="30"/>
      <c r="R3625" s="30"/>
      <c r="S3625" s="30"/>
      <c r="T3625" s="30"/>
      <c r="U3625" s="30"/>
      <c r="V3625" s="30"/>
      <c r="W3625" s="30"/>
      <c r="X3625" s="32"/>
    </row>
    <row r="3626" spans="1:24" x14ac:dyDescent="0.2">
      <c r="A3626" s="34"/>
      <c r="B3626" s="34"/>
      <c r="C3626" s="34"/>
      <c r="D3626" s="30"/>
      <c r="E3626" s="30"/>
      <c r="F3626" s="30"/>
      <c r="G3626" s="30"/>
      <c r="H3626" s="30"/>
      <c r="I3626" s="30"/>
      <c r="J3626" s="30"/>
      <c r="K3626" s="30"/>
      <c r="L3626" s="30"/>
      <c r="M3626" s="30"/>
      <c r="N3626" s="30"/>
      <c r="O3626" s="30"/>
      <c r="P3626" s="30"/>
      <c r="Q3626" s="30"/>
      <c r="R3626" s="30"/>
      <c r="S3626" s="30"/>
      <c r="T3626" s="30"/>
      <c r="U3626" s="30"/>
      <c r="V3626" s="30"/>
      <c r="W3626" s="30"/>
      <c r="X3626" s="32"/>
    </row>
    <row r="3627" spans="1:24" x14ac:dyDescent="0.2">
      <c r="A3627" s="34"/>
      <c r="B3627" s="34"/>
      <c r="C3627" s="34"/>
      <c r="D3627" s="30"/>
      <c r="E3627" s="30"/>
      <c r="F3627" s="30"/>
      <c r="G3627" s="30"/>
      <c r="H3627" s="30"/>
      <c r="I3627" s="30"/>
      <c r="J3627" s="30"/>
      <c r="K3627" s="30"/>
      <c r="L3627" s="30"/>
      <c r="M3627" s="30"/>
      <c r="N3627" s="30"/>
      <c r="O3627" s="30"/>
      <c r="P3627" s="30"/>
      <c r="Q3627" s="30"/>
      <c r="R3627" s="30"/>
      <c r="S3627" s="30"/>
      <c r="T3627" s="30"/>
      <c r="U3627" s="30"/>
      <c r="V3627" s="30"/>
      <c r="W3627" s="30"/>
      <c r="X3627" s="32"/>
    </row>
    <row r="3628" spans="1:24" x14ac:dyDescent="0.2">
      <c r="A3628" s="34"/>
      <c r="B3628" s="34"/>
      <c r="C3628" s="34"/>
      <c r="D3628" s="30"/>
      <c r="E3628" s="30"/>
      <c r="F3628" s="30"/>
      <c r="G3628" s="30"/>
      <c r="H3628" s="30"/>
      <c r="I3628" s="30"/>
      <c r="J3628" s="30"/>
      <c r="K3628" s="30"/>
      <c r="L3628" s="30"/>
      <c r="M3628" s="30"/>
      <c r="N3628" s="30"/>
      <c r="O3628" s="30"/>
      <c r="P3628" s="30"/>
      <c r="Q3628" s="30"/>
      <c r="R3628" s="30"/>
      <c r="S3628" s="30"/>
      <c r="T3628" s="30"/>
      <c r="U3628" s="30"/>
      <c r="V3628" s="30"/>
      <c r="W3628" s="30"/>
      <c r="X3628" s="32"/>
    </row>
    <row r="3629" spans="1:24" x14ac:dyDescent="0.2">
      <c r="A3629" s="34"/>
      <c r="B3629" s="34"/>
      <c r="C3629" s="34"/>
      <c r="D3629" s="30"/>
      <c r="E3629" s="30"/>
      <c r="F3629" s="30"/>
      <c r="G3629" s="30"/>
      <c r="H3629" s="30"/>
      <c r="I3629" s="30"/>
      <c r="J3629" s="30"/>
      <c r="K3629" s="30"/>
      <c r="L3629" s="30"/>
      <c r="M3629" s="30"/>
      <c r="N3629" s="30"/>
      <c r="O3629" s="30"/>
      <c r="P3629" s="30"/>
      <c r="Q3629" s="30"/>
      <c r="R3629" s="30"/>
      <c r="S3629" s="30"/>
      <c r="T3629" s="30"/>
      <c r="U3629" s="30"/>
      <c r="V3629" s="30"/>
      <c r="W3629" s="30"/>
      <c r="X3629" s="32"/>
    </row>
    <row r="3630" spans="1:24" x14ac:dyDescent="0.2">
      <c r="A3630" s="34"/>
      <c r="B3630" s="34"/>
      <c r="C3630" s="34"/>
      <c r="D3630" s="30"/>
      <c r="E3630" s="30"/>
      <c r="F3630" s="30"/>
      <c r="G3630" s="30"/>
      <c r="H3630" s="30"/>
      <c r="I3630" s="30"/>
      <c r="J3630" s="30"/>
      <c r="K3630" s="30"/>
      <c r="L3630" s="30"/>
      <c r="M3630" s="30"/>
      <c r="N3630" s="30"/>
      <c r="O3630" s="30"/>
      <c r="P3630" s="30"/>
      <c r="Q3630" s="30"/>
      <c r="R3630" s="30"/>
      <c r="S3630" s="30"/>
      <c r="T3630" s="30"/>
      <c r="U3630" s="30"/>
      <c r="V3630" s="30"/>
      <c r="W3630" s="30"/>
      <c r="X3630" s="32"/>
    </row>
    <row r="3631" spans="1:24" x14ac:dyDescent="0.2">
      <c r="A3631" s="34"/>
      <c r="B3631" s="34"/>
      <c r="C3631" s="34"/>
      <c r="D3631" s="30"/>
      <c r="E3631" s="30"/>
      <c r="F3631" s="30"/>
      <c r="G3631" s="30"/>
      <c r="H3631" s="30"/>
      <c r="I3631" s="30"/>
      <c r="J3631" s="30"/>
      <c r="K3631" s="30"/>
      <c r="L3631" s="30"/>
      <c r="M3631" s="30"/>
      <c r="N3631" s="30"/>
      <c r="O3631" s="30"/>
      <c r="P3631" s="30"/>
      <c r="Q3631" s="30"/>
      <c r="R3631" s="30"/>
      <c r="S3631" s="30"/>
      <c r="T3631" s="30"/>
      <c r="U3631" s="30"/>
      <c r="V3631" s="30"/>
      <c r="W3631" s="30"/>
      <c r="X3631" s="32"/>
    </row>
    <row r="3632" spans="1:24" x14ac:dyDescent="0.2">
      <c r="A3632" s="34"/>
      <c r="B3632" s="34"/>
      <c r="C3632" s="34"/>
      <c r="D3632" s="30"/>
      <c r="E3632" s="30"/>
      <c r="F3632" s="30"/>
      <c r="G3632" s="30"/>
      <c r="H3632" s="30"/>
      <c r="I3632" s="30"/>
      <c r="J3632" s="30"/>
      <c r="K3632" s="30"/>
      <c r="L3632" s="30"/>
      <c r="M3632" s="30"/>
      <c r="N3632" s="30"/>
      <c r="O3632" s="30"/>
      <c r="P3632" s="30"/>
      <c r="Q3632" s="30"/>
      <c r="R3632" s="30"/>
      <c r="S3632" s="30"/>
      <c r="T3632" s="30"/>
      <c r="U3632" s="30"/>
      <c r="V3632" s="30"/>
      <c r="W3632" s="30"/>
      <c r="X3632" s="32"/>
    </row>
    <row r="3633" spans="1:24" x14ac:dyDescent="0.2">
      <c r="A3633" s="34"/>
      <c r="B3633" s="34"/>
      <c r="C3633" s="34"/>
      <c r="D3633" s="30"/>
      <c r="E3633" s="30"/>
      <c r="F3633" s="30"/>
      <c r="G3633" s="30"/>
      <c r="H3633" s="30"/>
      <c r="I3633" s="30"/>
      <c r="J3633" s="30"/>
      <c r="K3633" s="30"/>
      <c r="L3633" s="30"/>
      <c r="M3633" s="30"/>
      <c r="N3633" s="30"/>
      <c r="O3633" s="30"/>
      <c r="P3633" s="30"/>
      <c r="Q3633" s="30"/>
      <c r="R3633" s="30"/>
      <c r="S3633" s="30"/>
      <c r="T3633" s="30"/>
      <c r="U3633" s="30"/>
      <c r="V3633" s="30"/>
      <c r="W3633" s="30"/>
      <c r="X3633" s="32"/>
    </row>
    <row r="3634" spans="1:24" x14ac:dyDescent="0.2">
      <c r="A3634" s="34"/>
      <c r="B3634" s="34"/>
      <c r="C3634" s="34"/>
      <c r="D3634" s="30"/>
      <c r="E3634" s="30"/>
      <c r="F3634" s="30"/>
      <c r="G3634" s="30"/>
      <c r="H3634" s="30"/>
      <c r="I3634" s="30"/>
      <c r="J3634" s="30"/>
      <c r="K3634" s="30"/>
      <c r="L3634" s="30"/>
      <c r="M3634" s="30"/>
      <c r="N3634" s="30"/>
      <c r="O3634" s="30"/>
      <c r="P3634" s="30"/>
      <c r="Q3634" s="30"/>
      <c r="R3634" s="30"/>
      <c r="S3634" s="30"/>
      <c r="T3634" s="30"/>
      <c r="U3634" s="30"/>
      <c r="V3634" s="30"/>
      <c r="W3634" s="30"/>
      <c r="X3634" s="32"/>
    </row>
    <row r="3635" spans="1:24" x14ac:dyDescent="0.2">
      <c r="A3635" s="34"/>
      <c r="B3635" s="34"/>
      <c r="C3635" s="34"/>
      <c r="D3635" s="30"/>
      <c r="E3635" s="30"/>
      <c r="F3635" s="30"/>
      <c r="G3635" s="30"/>
      <c r="H3635" s="30"/>
      <c r="I3635" s="30"/>
      <c r="J3635" s="30"/>
      <c r="K3635" s="30"/>
      <c r="L3635" s="30"/>
      <c r="M3635" s="30"/>
      <c r="N3635" s="30"/>
      <c r="O3635" s="30"/>
      <c r="P3635" s="30"/>
      <c r="Q3635" s="30"/>
      <c r="R3635" s="30"/>
      <c r="S3635" s="30"/>
      <c r="T3635" s="30"/>
      <c r="U3635" s="30"/>
      <c r="V3635" s="30"/>
      <c r="W3635" s="30"/>
      <c r="X3635" s="32"/>
    </row>
    <row r="3636" spans="1:24" x14ac:dyDescent="0.2">
      <c r="A3636" s="34"/>
      <c r="B3636" s="34"/>
      <c r="C3636" s="34"/>
      <c r="D3636" s="30"/>
      <c r="E3636" s="30"/>
      <c r="F3636" s="30"/>
      <c r="G3636" s="30"/>
      <c r="H3636" s="30"/>
      <c r="I3636" s="30"/>
      <c r="J3636" s="30"/>
      <c r="K3636" s="30"/>
      <c r="L3636" s="30"/>
      <c r="M3636" s="30"/>
      <c r="N3636" s="30"/>
      <c r="O3636" s="30"/>
      <c r="P3636" s="30"/>
      <c r="Q3636" s="30"/>
      <c r="R3636" s="30"/>
      <c r="S3636" s="30"/>
      <c r="T3636" s="30"/>
      <c r="U3636" s="30"/>
      <c r="V3636" s="30"/>
      <c r="W3636" s="30"/>
      <c r="X3636" s="32"/>
    </row>
    <row r="3637" spans="1:24" x14ac:dyDescent="0.2">
      <c r="A3637" s="34"/>
      <c r="B3637" s="34"/>
      <c r="C3637" s="34"/>
      <c r="D3637" s="30"/>
      <c r="E3637" s="30"/>
      <c r="F3637" s="30"/>
      <c r="G3637" s="30"/>
      <c r="H3637" s="30"/>
      <c r="I3637" s="30"/>
      <c r="J3637" s="30"/>
      <c r="K3637" s="30"/>
      <c r="L3637" s="30"/>
      <c r="M3637" s="30"/>
      <c r="N3637" s="30"/>
      <c r="O3637" s="30"/>
      <c r="P3637" s="30"/>
      <c r="Q3637" s="30"/>
      <c r="R3637" s="30"/>
      <c r="S3637" s="30"/>
      <c r="T3637" s="30"/>
      <c r="U3637" s="30"/>
      <c r="V3637" s="30"/>
      <c r="W3637" s="30"/>
      <c r="X3637" s="32"/>
    </row>
    <row r="3638" spans="1:24" x14ac:dyDescent="0.2">
      <c r="A3638" s="34"/>
      <c r="B3638" s="34"/>
      <c r="C3638" s="34"/>
      <c r="D3638" s="30"/>
      <c r="E3638" s="30"/>
      <c r="F3638" s="30"/>
      <c r="G3638" s="30"/>
      <c r="H3638" s="30"/>
      <c r="I3638" s="30"/>
      <c r="J3638" s="30"/>
      <c r="K3638" s="30"/>
      <c r="L3638" s="30"/>
      <c r="M3638" s="30"/>
      <c r="N3638" s="30"/>
      <c r="O3638" s="30"/>
      <c r="P3638" s="30"/>
      <c r="Q3638" s="30"/>
      <c r="R3638" s="30"/>
      <c r="S3638" s="30"/>
      <c r="T3638" s="30"/>
      <c r="U3638" s="30"/>
      <c r="V3638" s="30"/>
      <c r="W3638" s="30"/>
      <c r="X3638" s="32"/>
    </row>
    <row r="3639" spans="1:24" x14ac:dyDescent="0.2">
      <c r="A3639" s="34"/>
      <c r="B3639" s="34"/>
      <c r="C3639" s="34"/>
      <c r="D3639" s="30"/>
      <c r="E3639" s="30"/>
      <c r="F3639" s="30"/>
      <c r="G3639" s="30"/>
      <c r="H3639" s="30"/>
      <c r="I3639" s="30"/>
      <c r="J3639" s="30"/>
      <c r="K3639" s="30"/>
      <c r="L3639" s="30"/>
      <c r="M3639" s="30"/>
      <c r="N3639" s="30"/>
      <c r="O3639" s="30"/>
      <c r="P3639" s="30"/>
      <c r="Q3639" s="30"/>
      <c r="R3639" s="30"/>
      <c r="S3639" s="30"/>
      <c r="T3639" s="30"/>
      <c r="U3639" s="30"/>
      <c r="V3639" s="30"/>
      <c r="W3639" s="30"/>
      <c r="X3639" s="32"/>
    </row>
    <row r="3640" spans="1:24" x14ac:dyDescent="0.2">
      <c r="A3640" s="34"/>
      <c r="B3640" s="34"/>
      <c r="C3640" s="34"/>
      <c r="D3640" s="30"/>
      <c r="E3640" s="30"/>
      <c r="F3640" s="30"/>
      <c r="G3640" s="30"/>
      <c r="H3640" s="30"/>
      <c r="I3640" s="30"/>
      <c r="J3640" s="30"/>
      <c r="K3640" s="30"/>
      <c r="L3640" s="30"/>
      <c r="M3640" s="30"/>
      <c r="N3640" s="30"/>
      <c r="O3640" s="30"/>
      <c r="P3640" s="30"/>
      <c r="Q3640" s="30"/>
      <c r="R3640" s="30"/>
      <c r="S3640" s="30"/>
      <c r="T3640" s="30"/>
      <c r="U3640" s="30"/>
      <c r="V3640" s="30"/>
      <c r="W3640" s="30"/>
      <c r="X3640" s="32"/>
    </row>
    <row r="3641" spans="1:24" x14ac:dyDescent="0.2">
      <c r="A3641" s="34"/>
      <c r="B3641" s="34"/>
      <c r="C3641" s="34"/>
      <c r="D3641" s="30"/>
      <c r="E3641" s="30"/>
      <c r="F3641" s="30"/>
      <c r="G3641" s="30"/>
      <c r="H3641" s="30"/>
      <c r="I3641" s="30"/>
      <c r="J3641" s="30"/>
      <c r="K3641" s="30"/>
      <c r="L3641" s="30"/>
      <c r="M3641" s="30"/>
      <c r="N3641" s="30"/>
      <c r="O3641" s="30"/>
      <c r="P3641" s="30"/>
      <c r="Q3641" s="30"/>
      <c r="R3641" s="30"/>
      <c r="S3641" s="30"/>
      <c r="T3641" s="30"/>
      <c r="U3641" s="30"/>
      <c r="V3641" s="30"/>
      <c r="W3641" s="30"/>
      <c r="X3641" s="32"/>
    </row>
    <row r="3642" spans="1:24" x14ac:dyDescent="0.2">
      <c r="A3642" s="34"/>
      <c r="B3642" s="34"/>
      <c r="C3642" s="34"/>
      <c r="D3642" s="30"/>
      <c r="E3642" s="30"/>
      <c r="F3642" s="30"/>
      <c r="G3642" s="30"/>
      <c r="H3642" s="30"/>
      <c r="I3642" s="30"/>
      <c r="J3642" s="30"/>
      <c r="K3642" s="30"/>
      <c r="L3642" s="30"/>
      <c r="M3642" s="30"/>
      <c r="N3642" s="30"/>
      <c r="O3642" s="30"/>
      <c r="P3642" s="30"/>
      <c r="Q3642" s="30"/>
      <c r="R3642" s="30"/>
      <c r="S3642" s="30"/>
      <c r="T3642" s="30"/>
      <c r="U3642" s="30"/>
      <c r="V3642" s="30"/>
      <c r="W3642" s="30"/>
      <c r="X3642" s="32"/>
    </row>
    <row r="3643" spans="1:24" x14ac:dyDescent="0.2">
      <c r="A3643" s="34"/>
      <c r="B3643" s="34"/>
      <c r="C3643" s="34"/>
      <c r="D3643" s="30"/>
      <c r="E3643" s="30"/>
      <c r="F3643" s="30"/>
      <c r="G3643" s="30"/>
      <c r="H3643" s="30"/>
      <c r="I3643" s="30"/>
      <c r="J3643" s="30"/>
      <c r="K3643" s="30"/>
      <c r="L3643" s="30"/>
      <c r="M3643" s="30"/>
      <c r="N3643" s="30"/>
      <c r="O3643" s="30"/>
      <c r="P3643" s="30"/>
      <c r="Q3643" s="30"/>
      <c r="R3643" s="30"/>
      <c r="S3643" s="30"/>
      <c r="T3643" s="30"/>
      <c r="U3643" s="30"/>
      <c r="V3643" s="30"/>
      <c r="W3643" s="30"/>
      <c r="X3643" s="32"/>
    </row>
    <row r="3644" spans="1:24" x14ac:dyDescent="0.2">
      <c r="A3644" s="34"/>
      <c r="B3644" s="34"/>
      <c r="C3644" s="34"/>
      <c r="D3644" s="30"/>
      <c r="E3644" s="30"/>
      <c r="F3644" s="30"/>
      <c r="G3644" s="30"/>
      <c r="H3644" s="30"/>
      <c r="I3644" s="30"/>
      <c r="J3644" s="30"/>
      <c r="K3644" s="30"/>
      <c r="L3644" s="30"/>
      <c r="M3644" s="30"/>
      <c r="N3644" s="30"/>
      <c r="O3644" s="30"/>
      <c r="P3644" s="30"/>
      <c r="Q3644" s="30"/>
      <c r="R3644" s="30"/>
      <c r="S3644" s="30"/>
      <c r="T3644" s="30"/>
      <c r="U3644" s="30"/>
      <c r="V3644" s="30"/>
      <c r="W3644" s="30"/>
      <c r="X3644" s="32"/>
    </row>
    <row r="3645" spans="1:24" x14ac:dyDescent="0.2">
      <c r="A3645" s="34"/>
      <c r="B3645" s="34"/>
      <c r="C3645" s="34"/>
      <c r="D3645" s="30"/>
      <c r="E3645" s="30"/>
      <c r="F3645" s="30"/>
      <c r="G3645" s="30"/>
      <c r="H3645" s="30"/>
      <c r="I3645" s="30"/>
      <c r="J3645" s="30"/>
      <c r="K3645" s="30"/>
      <c r="L3645" s="30"/>
      <c r="M3645" s="30"/>
      <c r="N3645" s="30"/>
      <c r="O3645" s="30"/>
      <c r="P3645" s="30"/>
      <c r="Q3645" s="30"/>
      <c r="R3645" s="30"/>
      <c r="S3645" s="30"/>
      <c r="T3645" s="30"/>
      <c r="U3645" s="30"/>
      <c r="V3645" s="30"/>
      <c r="W3645" s="30"/>
      <c r="X3645" s="32"/>
    </row>
    <row r="3646" spans="1:24" x14ac:dyDescent="0.2">
      <c r="A3646" s="34"/>
      <c r="B3646" s="34"/>
      <c r="C3646" s="34"/>
      <c r="D3646" s="30"/>
      <c r="E3646" s="30"/>
      <c r="F3646" s="30"/>
      <c r="G3646" s="30"/>
      <c r="H3646" s="30"/>
      <c r="I3646" s="30"/>
      <c r="J3646" s="30"/>
      <c r="K3646" s="30"/>
      <c r="L3646" s="30"/>
      <c r="M3646" s="30"/>
      <c r="N3646" s="30"/>
      <c r="O3646" s="30"/>
      <c r="P3646" s="30"/>
      <c r="Q3646" s="30"/>
      <c r="R3646" s="30"/>
      <c r="S3646" s="30"/>
      <c r="T3646" s="30"/>
      <c r="U3646" s="30"/>
      <c r="V3646" s="30"/>
      <c r="W3646" s="30"/>
      <c r="X3646" s="32"/>
    </row>
    <row r="3647" spans="1:24" x14ac:dyDescent="0.2">
      <c r="A3647" s="34"/>
      <c r="B3647" s="34"/>
      <c r="C3647" s="34"/>
      <c r="D3647" s="30"/>
      <c r="E3647" s="30"/>
      <c r="F3647" s="30"/>
      <c r="G3647" s="30"/>
      <c r="H3647" s="30"/>
      <c r="I3647" s="30"/>
      <c r="J3647" s="30"/>
      <c r="K3647" s="30"/>
      <c r="L3647" s="30"/>
      <c r="M3647" s="30"/>
      <c r="N3647" s="30"/>
      <c r="O3647" s="30"/>
      <c r="P3647" s="30"/>
      <c r="Q3647" s="30"/>
      <c r="R3647" s="30"/>
      <c r="S3647" s="30"/>
      <c r="T3647" s="30"/>
      <c r="U3647" s="30"/>
      <c r="V3647" s="30"/>
      <c r="W3647" s="30"/>
      <c r="X3647" s="32"/>
    </row>
    <row r="3648" spans="1:24" x14ac:dyDescent="0.2">
      <c r="A3648" s="34"/>
      <c r="B3648" s="34"/>
      <c r="C3648" s="34"/>
      <c r="D3648" s="30"/>
      <c r="E3648" s="30"/>
      <c r="F3648" s="30"/>
      <c r="G3648" s="30"/>
      <c r="H3648" s="30"/>
      <c r="I3648" s="30"/>
      <c r="J3648" s="30"/>
      <c r="K3648" s="30"/>
      <c r="L3648" s="30"/>
      <c r="M3648" s="30"/>
      <c r="N3648" s="30"/>
      <c r="O3648" s="30"/>
      <c r="P3648" s="30"/>
      <c r="Q3648" s="30"/>
      <c r="R3648" s="30"/>
      <c r="S3648" s="30"/>
      <c r="T3648" s="30"/>
      <c r="U3648" s="30"/>
      <c r="V3648" s="30"/>
      <c r="W3648" s="30"/>
      <c r="X3648" s="32"/>
    </row>
    <row r="3649" spans="1:24" x14ac:dyDescent="0.2">
      <c r="A3649" s="34"/>
      <c r="B3649" s="34"/>
      <c r="C3649" s="34"/>
      <c r="D3649" s="30"/>
      <c r="E3649" s="30"/>
      <c r="F3649" s="30"/>
      <c r="G3649" s="30"/>
      <c r="H3649" s="30"/>
      <c r="I3649" s="30"/>
      <c r="J3649" s="30"/>
      <c r="K3649" s="30"/>
      <c r="L3649" s="30"/>
      <c r="M3649" s="30"/>
      <c r="N3649" s="30"/>
      <c r="O3649" s="30"/>
      <c r="P3649" s="30"/>
      <c r="Q3649" s="30"/>
      <c r="R3649" s="30"/>
      <c r="S3649" s="30"/>
      <c r="T3649" s="30"/>
      <c r="U3649" s="30"/>
      <c r="V3649" s="30"/>
      <c r="W3649" s="30"/>
      <c r="X3649" s="32"/>
    </row>
    <row r="3650" spans="1:24" x14ac:dyDescent="0.2">
      <c r="A3650" s="34"/>
      <c r="B3650" s="34"/>
      <c r="C3650" s="34"/>
      <c r="D3650" s="30"/>
      <c r="E3650" s="30"/>
      <c r="F3650" s="30"/>
      <c r="G3650" s="30"/>
      <c r="H3650" s="30"/>
      <c r="I3650" s="30"/>
      <c r="J3650" s="30"/>
      <c r="K3650" s="30"/>
      <c r="L3650" s="30"/>
      <c r="M3650" s="30"/>
      <c r="N3650" s="30"/>
      <c r="O3650" s="30"/>
      <c r="P3650" s="30"/>
      <c r="Q3650" s="30"/>
      <c r="R3650" s="30"/>
      <c r="S3650" s="30"/>
      <c r="T3650" s="30"/>
      <c r="U3650" s="30"/>
      <c r="V3650" s="30"/>
      <c r="W3650" s="30"/>
      <c r="X3650" s="32"/>
    </row>
    <row r="3651" spans="1:24" x14ac:dyDescent="0.2">
      <c r="A3651" s="34"/>
      <c r="B3651" s="34"/>
      <c r="C3651" s="34"/>
      <c r="D3651" s="30"/>
      <c r="E3651" s="30"/>
      <c r="F3651" s="30"/>
      <c r="G3651" s="30"/>
      <c r="H3651" s="30"/>
      <c r="I3651" s="30"/>
      <c r="J3651" s="30"/>
      <c r="K3651" s="30"/>
      <c r="L3651" s="30"/>
      <c r="M3651" s="30"/>
      <c r="N3651" s="30"/>
      <c r="O3651" s="30"/>
      <c r="P3651" s="30"/>
      <c r="Q3651" s="30"/>
      <c r="R3651" s="30"/>
      <c r="S3651" s="30"/>
      <c r="T3651" s="30"/>
      <c r="U3651" s="30"/>
      <c r="V3651" s="30"/>
      <c r="W3651" s="30"/>
      <c r="X3651" s="32"/>
    </row>
    <row r="3652" spans="1:24" x14ac:dyDescent="0.2">
      <c r="A3652" s="34"/>
      <c r="B3652" s="34"/>
      <c r="C3652" s="34"/>
      <c r="D3652" s="30"/>
      <c r="E3652" s="30"/>
      <c r="F3652" s="30"/>
      <c r="G3652" s="30"/>
      <c r="H3652" s="30"/>
      <c r="I3652" s="30"/>
      <c r="J3652" s="30"/>
      <c r="K3652" s="30"/>
      <c r="L3652" s="30"/>
      <c r="M3652" s="30"/>
      <c r="N3652" s="30"/>
      <c r="O3652" s="30"/>
      <c r="P3652" s="30"/>
      <c r="Q3652" s="30"/>
      <c r="R3652" s="30"/>
      <c r="S3652" s="30"/>
      <c r="T3652" s="30"/>
      <c r="U3652" s="30"/>
      <c r="V3652" s="30"/>
      <c r="W3652" s="30"/>
      <c r="X3652" s="32"/>
    </row>
    <row r="3653" spans="1:24" x14ac:dyDescent="0.2">
      <c r="A3653" s="34"/>
      <c r="B3653" s="34"/>
      <c r="C3653" s="34"/>
      <c r="D3653" s="30"/>
      <c r="E3653" s="30"/>
      <c r="F3653" s="30"/>
      <c r="G3653" s="30"/>
      <c r="H3653" s="30"/>
      <c r="I3653" s="30"/>
      <c r="J3653" s="30"/>
      <c r="K3653" s="30"/>
      <c r="L3653" s="30"/>
      <c r="M3653" s="30"/>
      <c r="N3653" s="30"/>
      <c r="O3653" s="30"/>
      <c r="P3653" s="30"/>
      <c r="Q3653" s="30"/>
      <c r="R3653" s="30"/>
      <c r="S3653" s="30"/>
      <c r="T3653" s="30"/>
      <c r="U3653" s="30"/>
      <c r="V3653" s="30"/>
      <c r="W3653" s="30"/>
      <c r="X3653" s="32"/>
    </row>
    <row r="3654" spans="1:24" x14ac:dyDescent="0.2">
      <c r="A3654" s="34"/>
      <c r="B3654" s="34"/>
      <c r="C3654" s="34"/>
      <c r="D3654" s="30"/>
      <c r="E3654" s="30"/>
      <c r="F3654" s="30"/>
      <c r="G3654" s="30"/>
      <c r="H3654" s="30"/>
      <c r="I3654" s="30"/>
      <c r="J3654" s="30"/>
      <c r="K3654" s="30"/>
      <c r="L3654" s="30"/>
      <c r="M3654" s="30"/>
      <c r="N3654" s="30"/>
      <c r="O3654" s="30"/>
      <c r="P3654" s="30"/>
      <c r="Q3654" s="30"/>
      <c r="R3654" s="30"/>
      <c r="S3654" s="30"/>
      <c r="T3654" s="30"/>
      <c r="U3654" s="30"/>
      <c r="V3654" s="30"/>
      <c r="W3654" s="30"/>
      <c r="X3654" s="32"/>
    </row>
    <row r="3655" spans="1:24" x14ac:dyDescent="0.2">
      <c r="A3655" s="34"/>
      <c r="B3655" s="34"/>
      <c r="C3655" s="34"/>
      <c r="D3655" s="30"/>
      <c r="E3655" s="30"/>
      <c r="F3655" s="30"/>
      <c r="G3655" s="30"/>
      <c r="H3655" s="30"/>
      <c r="I3655" s="30"/>
      <c r="J3655" s="30"/>
      <c r="K3655" s="30"/>
      <c r="L3655" s="30"/>
      <c r="M3655" s="30"/>
      <c r="N3655" s="30"/>
      <c r="O3655" s="30"/>
      <c r="P3655" s="30"/>
      <c r="Q3655" s="30"/>
      <c r="R3655" s="30"/>
      <c r="S3655" s="30"/>
      <c r="T3655" s="30"/>
      <c r="U3655" s="30"/>
      <c r="V3655" s="30"/>
      <c r="W3655" s="30"/>
      <c r="X3655" s="32"/>
    </row>
    <row r="3656" spans="1:24" x14ac:dyDescent="0.2">
      <c r="A3656" s="34"/>
      <c r="B3656" s="34"/>
      <c r="C3656" s="34"/>
      <c r="D3656" s="30"/>
      <c r="E3656" s="30"/>
      <c r="F3656" s="30"/>
      <c r="G3656" s="30"/>
      <c r="H3656" s="30"/>
      <c r="I3656" s="30"/>
      <c r="J3656" s="30"/>
      <c r="K3656" s="30"/>
      <c r="L3656" s="30"/>
      <c r="M3656" s="30"/>
      <c r="N3656" s="30"/>
      <c r="O3656" s="30"/>
      <c r="P3656" s="30"/>
      <c r="Q3656" s="30"/>
      <c r="R3656" s="30"/>
      <c r="S3656" s="30"/>
      <c r="T3656" s="30"/>
      <c r="U3656" s="30"/>
      <c r="V3656" s="30"/>
      <c r="W3656" s="30"/>
      <c r="X3656" s="32"/>
    </row>
    <row r="3657" spans="1:24" x14ac:dyDescent="0.2">
      <c r="A3657" s="34"/>
      <c r="B3657" s="34"/>
      <c r="C3657" s="34"/>
      <c r="D3657" s="30"/>
      <c r="E3657" s="30"/>
      <c r="F3657" s="30"/>
      <c r="G3657" s="30"/>
      <c r="H3657" s="30"/>
      <c r="I3657" s="30"/>
      <c r="J3657" s="30"/>
      <c r="K3657" s="30"/>
      <c r="L3657" s="30"/>
      <c r="M3657" s="30"/>
      <c r="N3657" s="30"/>
      <c r="O3657" s="30"/>
      <c r="P3657" s="30"/>
      <c r="Q3657" s="30"/>
      <c r="R3657" s="30"/>
      <c r="S3657" s="30"/>
      <c r="T3657" s="30"/>
      <c r="U3657" s="30"/>
      <c r="V3657" s="30"/>
      <c r="W3657" s="30"/>
      <c r="X3657" s="32"/>
    </row>
    <row r="3658" spans="1:24" x14ac:dyDescent="0.2">
      <c r="A3658" s="34"/>
      <c r="B3658" s="34"/>
      <c r="C3658" s="34"/>
      <c r="D3658" s="30"/>
      <c r="E3658" s="30"/>
      <c r="F3658" s="30"/>
      <c r="G3658" s="30"/>
      <c r="H3658" s="30"/>
      <c r="I3658" s="30"/>
      <c r="J3658" s="30"/>
      <c r="K3658" s="30"/>
      <c r="L3658" s="30"/>
      <c r="M3658" s="30"/>
      <c r="N3658" s="30"/>
      <c r="O3658" s="30"/>
      <c r="P3658" s="30"/>
      <c r="Q3658" s="30"/>
      <c r="R3658" s="30"/>
      <c r="S3658" s="30"/>
      <c r="T3658" s="30"/>
      <c r="U3658" s="30"/>
      <c r="V3658" s="30"/>
      <c r="W3658" s="30"/>
      <c r="X3658" s="32"/>
    </row>
    <row r="3659" spans="1:24" x14ac:dyDescent="0.2">
      <c r="A3659" s="34"/>
      <c r="B3659" s="34"/>
      <c r="C3659" s="34"/>
      <c r="D3659" s="30"/>
      <c r="E3659" s="30"/>
      <c r="F3659" s="30"/>
      <c r="G3659" s="30"/>
      <c r="H3659" s="30"/>
      <c r="I3659" s="30"/>
      <c r="J3659" s="30"/>
      <c r="K3659" s="30"/>
      <c r="L3659" s="30"/>
      <c r="M3659" s="30"/>
      <c r="N3659" s="30"/>
      <c r="O3659" s="30"/>
      <c r="P3659" s="30"/>
      <c r="Q3659" s="30"/>
      <c r="R3659" s="30"/>
      <c r="S3659" s="30"/>
      <c r="T3659" s="30"/>
      <c r="U3659" s="30"/>
      <c r="V3659" s="30"/>
      <c r="W3659" s="30"/>
      <c r="X3659" s="32"/>
    </row>
    <row r="3660" spans="1:24" x14ac:dyDescent="0.2">
      <c r="A3660" s="34"/>
      <c r="B3660" s="34"/>
      <c r="C3660" s="34"/>
      <c r="D3660" s="30"/>
      <c r="E3660" s="30"/>
      <c r="F3660" s="30"/>
      <c r="G3660" s="30"/>
      <c r="H3660" s="30"/>
      <c r="I3660" s="30"/>
      <c r="J3660" s="30"/>
      <c r="K3660" s="30"/>
      <c r="L3660" s="30"/>
      <c r="M3660" s="30"/>
      <c r="N3660" s="30"/>
      <c r="O3660" s="30"/>
      <c r="P3660" s="30"/>
      <c r="Q3660" s="30"/>
      <c r="R3660" s="30"/>
      <c r="S3660" s="30"/>
      <c r="T3660" s="30"/>
      <c r="U3660" s="30"/>
      <c r="V3660" s="30"/>
      <c r="W3660" s="30"/>
      <c r="X3660" s="32"/>
    </row>
    <row r="3661" spans="1:24" x14ac:dyDescent="0.2">
      <c r="A3661" s="34"/>
      <c r="B3661" s="34"/>
      <c r="C3661" s="34"/>
      <c r="D3661" s="30"/>
      <c r="E3661" s="30"/>
      <c r="F3661" s="30"/>
      <c r="G3661" s="30"/>
      <c r="H3661" s="30"/>
      <c r="I3661" s="30"/>
      <c r="J3661" s="30"/>
      <c r="K3661" s="30"/>
      <c r="L3661" s="30"/>
      <c r="M3661" s="30"/>
      <c r="N3661" s="30"/>
      <c r="O3661" s="30"/>
      <c r="P3661" s="30"/>
      <c r="Q3661" s="30"/>
      <c r="R3661" s="30"/>
      <c r="S3661" s="30"/>
      <c r="T3661" s="30"/>
      <c r="U3661" s="30"/>
      <c r="V3661" s="30"/>
      <c r="W3661" s="30"/>
      <c r="X3661" s="32"/>
    </row>
    <row r="3662" spans="1:24" x14ac:dyDescent="0.2">
      <c r="A3662" s="34"/>
      <c r="B3662" s="34"/>
      <c r="C3662" s="34"/>
      <c r="D3662" s="30"/>
      <c r="E3662" s="30"/>
      <c r="F3662" s="30"/>
      <c r="G3662" s="30"/>
      <c r="H3662" s="30"/>
      <c r="I3662" s="30"/>
      <c r="J3662" s="30"/>
      <c r="K3662" s="30"/>
      <c r="L3662" s="30"/>
      <c r="M3662" s="30"/>
      <c r="N3662" s="30"/>
      <c r="O3662" s="30"/>
      <c r="P3662" s="30"/>
      <c r="Q3662" s="30"/>
      <c r="R3662" s="30"/>
      <c r="S3662" s="30"/>
      <c r="T3662" s="30"/>
      <c r="U3662" s="30"/>
      <c r="V3662" s="30"/>
      <c r="W3662" s="30"/>
      <c r="X3662" s="32"/>
    </row>
    <row r="3663" spans="1:24" x14ac:dyDescent="0.2">
      <c r="A3663" s="34"/>
      <c r="B3663" s="34"/>
      <c r="C3663" s="34"/>
      <c r="D3663" s="30"/>
      <c r="E3663" s="30"/>
      <c r="F3663" s="30"/>
      <c r="G3663" s="30"/>
      <c r="H3663" s="30"/>
      <c r="I3663" s="30"/>
      <c r="J3663" s="30"/>
      <c r="K3663" s="30"/>
      <c r="L3663" s="30"/>
      <c r="M3663" s="30"/>
      <c r="N3663" s="30"/>
      <c r="O3663" s="30"/>
      <c r="P3663" s="30"/>
      <c r="Q3663" s="30"/>
      <c r="R3663" s="30"/>
      <c r="S3663" s="30"/>
      <c r="T3663" s="30"/>
      <c r="U3663" s="30"/>
      <c r="V3663" s="30"/>
      <c r="W3663" s="30"/>
      <c r="X3663" s="32"/>
    </row>
    <row r="3664" spans="1:24" x14ac:dyDescent="0.2">
      <c r="A3664" s="34"/>
      <c r="B3664" s="34"/>
      <c r="C3664" s="34"/>
      <c r="D3664" s="30"/>
      <c r="E3664" s="30"/>
      <c r="F3664" s="30"/>
      <c r="G3664" s="30"/>
      <c r="H3664" s="30"/>
      <c r="I3664" s="30"/>
      <c r="J3664" s="30"/>
      <c r="K3664" s="30"/>
      <c r="L3664" s="30"/>
      <c r="M3664" s="30"/>
      <c r="N3664" s="30"/>
      <c r="O3664" s="30"/>
      <c r="P3664" s="30"/>
      <c r="Q3664" s="30"/>
      <c r="R3664" s="30"/>
      <c r="S3664" s="30"/>
      <c r="T3664" s="30"/>
      <c r="U3664" s="30"/>
      <c r="V3664" s="30"/>
      <c r="W3664" s="30"/>
      <c r="X3664" s="32"/>
    </row>
    <row r="3665" spans="1:24" x14ac:dyDescent="0.2">
      <c r="A3665" s="34"/>
      <c r="B3665" s="34"/>
      <c r="C3665" s="34"/>
      <c r="D3665" s="30"/>
      <c r="E3665" s="30"/>
      <c r="F3665" s="30"/>
      <c r="G3665" s="30"/>
      <c r="H3665" s="30"/>
      <c r="I3665" s="30"/>
      <c r="J3665" s="30"/>
      <c r="K3665" s="30"/>
      <c r="L3665" s="30"/>
      <c r="M3665" s="30"/>
      <c r="N3665" s="30"/>
      <c r="O3665" s="30"/>
      <c r="P3665" s="30"/>
      <c r="Q3665" s="30"/>
      <c r="R3665" s="30"/>
      <c r="S3665" s="30"/>
      <c r="T3665" s="30"/>
      <c r="U3665" s="30"/>
      <c r="V3665" s="30"/>
      <c r="W3665" s="30"/>
      <c r="X3665" s="32"/>
    </row>
    <row r="3666" spans="1:24" x14ac:dyDescent="0.2">
      <c r="A3666" s="34"/>
      <c r="B3666" s="34"/>
      <c r="C3666" s="34"/>
      <c r="D3666" s="30"/>
      <c r="E3666" s="30"/>
      <c r="F3666" s="30"/>
      <c r="G3666" s="30"/>
      <c r="H3666" s="30"/>
      <c r="I3666" s="30"/>
      <c r="J3666" s="30"/>
      <c r="K3666" s="30"/>
      <c r="L3666" s="30"/>
      <c r="M3666" s="30"/>
      <c r="N3666" s="30"/>
      <c r="O3666" s="30"/>
      <c r="P3666" s="30"/>
      <c r="Q3666" s="30"/>
      <c r="R3666" s="30"/>
      <c r="S3666" s="30"/>
      <c r="T3666" s="30"/>
      <c r="U3666" s="30"/>
      <c r="V3666" s="30"/>
      <c r="W3666" s="30"/>
      <c r="X3666" s="32"/>
    </row>
    <row r="3667" spans="1:24" x14ac:dyDescent="0.2">
      <c r="A3667" s="34"/>
      <c r="B3667" s="34"/>
      <c r="C3667" s="34"/>
      <c r="D3667" s="30"/>
      <c r="E3667" s="30"/>
      <c r="F3667" s="30"/>
      <c r="G3667" s="30"/>
      <c r="H3667" s="30"/>
      <c r="I3667" s="30"/>
      <c r="J3667" s="30"/>
      <c r="K3667" s="30"/>
      <c r="L3667" s="30"/>
      <c r="M3667" s="30"/>
      <c r="N3667" s="30"/>
      <c r="O3667" s="30"/>
      <c r="P3667" s="30"/>
      <c r="Q3667" s="30"/>
      <c r="R3667" s="30"/>
      <c r="S3667" s="30"/>
      <c r="T3667" s="30"/>
      <c r="U3667" s="30"/>
      <c r="V3667" s="30"/>
      <c r="W3667" s="30"/>
      <c r="X3667" s="32"/>
    </row>
    <row r="3668" spans="1:24" x14ac:dyDescent="0.2">
      <c r="A3668" s="34"/>
      <c r="B3668" s="34"/>
      <c r="C3668" s="34"/>
      <c r="D3668" s="30"/>
      <c r="E3668" s="30"/>
      <c r="F3668" s="30"/>
      <c r="G3668" s="30"/>
      <c r="H3668" s="30"/>
      <c r="I3668" s="30"/>
      <c r="J3668" s="30"/>
      <c r="K3668" s="30"/>
      <c r="L3668" s="30"/>
      <c r="M3668" s="30"/>
      <c r="N3668" s="30"/>
      <c r="O3668" s="30"/>
      <c r="P3668" s="30"/>
      <c r="Q3668" s="30"/>
      <c r="R3668" s="30"/>
      <c r="S3668" s="30"/>
      <c r="T3668" s="30"/>
      <c r="U3668" s="30"/>
      <c r="V3668" s="30"/>
      <c r="W3668" s="30"/>
      <c r="X3668" s="32"/>
    </row>
    <row r="3669" spans="1:24" x14ac:dyDescent="0.2">
      <c r="A3669" s="34"/>
      <c r="B3669" s="34"/>
      <c r="C3669" s="34"/>
      <c r="D3669" s="30"/>
      <c r="E3669" s="30"/>
      <c r="F3669" s="30"/>
      <c r="G3669" s="30"/>
      <c r="H3669" s="30"/>
      <c r="I3669" s="30"/>
      <c r="J3669" s="30"/>
      <c r="K3669" s="30"/>
      <c r="L3669" s="30"/>
      <c r="M3669" s="30"/>
      <c r="N3669" s="30"/>
      <c r="O3669" s="30"/>
      <c r="P3669" s="30"/>
      <c r="Q3669" s="30"/>
      <c r="R3669" s="30"/>
      <c r="S3669" s="30"/>
      <c r="T3669" s="30"/>
      <c r="U3669" s="30"/>
      <c r="V3669" s="30"/>
      <c r="W3669" s="30"/>
      <c r="X3669" s="32"/>
    </row>
    <row r="3670" spans="1:24" x14ac:dyDescent="0.2">
      <c r="A3670" s="34"/>
      <c r="B3670" s="34"/>
      <c r="C3670" s="34"/>
      <c r="D3670" s="30"/>
      <c r="E3670" s="30"/>
      <c r="F3670" s="30"/>
      <c r="G3670" s="30"/>
      <c r="H3670" s="30"/>
      <c r="I3670" s="30"/>
      <c r="J3670" s="30"/>
      <c r="K3670" s="30"/>
      <c r="L3670" s="30"/>
      <c r="M3670" s="30"/>
      <c r="N3670" s="30"/>
      <c r="O3670" s="30"/>
      <c r="P3670" s="30"/>
      <c r="Q3670" s="30"/>
      <c r="R3670" s="30"/>
      <c r="S3670" s="30"/>
      <c r="T3670" s="30"/>
      <c r="U3670" s="30"/>
      <c r="V3670" s="30"/>
      <c r="W3670" s="30"/>
      <c r="X3670" s="32"/>
    </row>
    <row r="3671" spans="1:24" x14ac:dyDescent="0.2">
      <c r="A3671" s="34"/>
      <c r="B3671" s="34"/>
      <c r="C3671" s="34"/>
      <c r="D3671" s="30"/>
      <c r="E3671" s="30"/>
      <c r="F3671" s="30"/>
      <c r="G3671" s="30"/>
      <c r="H3671" s="30"/>
      <c r="I3671" s="30"/>
      <c r="J3671" s="30"/>
      <c r="K3671" s="30"/>
      <c r="L3671" s="30"/>
      <c r="M3671" s="30"/>
      <c r="N3671" s="30"/>
      <c r="O3671" s="30"/>
      <c r="P3671" s="30"/>
      <c r="Q3671" s="30"/>
      <c r="R3671" s="30"/>
      <c r="S3671" s="30"/>
      <c r="T3671" s="30"/>
      <c r="U3671" s="30"/>
      <c r="V3671" s="30"/>
      <c r="W3671" s="30"/>
      <c r="X3671" s="32"/>
    </row>
    <row r="3672" spans="1:24" x14ac:dyDescent="0.2">
      <c r="A3672" s="34"/>
      <c r="B3672" s="34"/>
      <c r="C3672" s="34"/>
      <c r="D3672" s="30"/>
      <c r="E3672" s="30"/>
      <c r="F3672" s="30"/>
      <c r="G3672" s="30"/>
      <c r="H3672" s="30"/>
      <c r="I3672" s="30"/>
      <c r="J3672" s="30"/>
      <c r="K3672" s="30"/>
      <c r="L3672" s="30"/>
      <c r="M3672" s="30"/>
      <c r="N3672" s="30"/>
      <c r="O3672" s="30"/>
      <c r="P3672" s="30"/>
      <c r="Q3672" s="30"/>
      <c r="R3672" s="30"/>
      <c r="S3672" s="30"/>
      <c r="T3672" s="30"/>
      <c r="U3672" s="30"/>
      <c r="V3672" s="30"/>
      <c r="W3672" s="30"/>
      <c r="X3672" s="32"/>
    </row>
    <row r="3673" spans="1:24" x14ac:dyDescent="0.2">
      <c r="A3673" s="34"/>
      <c r="B3673" s="34"/>
      <c r="C3673" s="34"/>
      <c r="D3673" s="30"/>
      <c r="E3673" s="30"/>
      <c r="F3673" s="30"/>
      <c r="G3673" s="30"/>
      <c r="H3673" s="30"/>
      <c r="I3673" s="30"/>
      <c r="J3673" s="30"/>
      <c r="K3673" s="30"/>
      <c r="L3673" s="30"/>
      <c r="M3673" s="30"/>
      <c r="N3673" s="30"/>
      <c r="O3673" s="30"/>
      <c r="P3673" s="30"/>
      <c r="Q3673" s="30"/>
      <c r="R3673" s="30"/>
      <c r="S3673" s="30"/>
      <c r="T3673" s="30"/>
      <c r="U3673" s="30"/>
      <c r="V3673" s="30"/>
      <c r="W3673" s="30"/>
      <c r="X3673" s="32"/>
    </row>
    <row r="3674" spans="1:24" x14ac:dyDescent="0.2">
      <c r="A3674" s="34"/>
      <c r="B3674" s="34"/>
      <c r="C3674" s="34"/>
      <c r="D3674" s="30"/>
      <c r="E3674" s="30"/>
      <c r="F3674" s="30"/>
      <c r="G3674" s="30"/>
      <c r="H3674" s="30"/>
      <c r="I3674" s="30"/>
      <c r="J3674" s="30"/>
      <c r="K3674" s="30"/>
      <c r="L3674" s="30"/>
      <c r="M3674" s="30"/>
      <c r="N3674" s="30"/>
      <c r="O3674" s="30"/>
      <c r="P3674" s="30"/>
      <c r="Q3674" s="30"/>
      <c r="R3674" s="30"/>
      <c r="S3674" s="30"/>
      <c r="T3674" s="30"/>
      <c r="U3674" s="30"/>
      <c r="V3674" s="30"/>
      <c r="W3674" s="30"/>
      <c r="X3674" s="32"/>
    </row>
    <row r="3675" spans="1:24" x14ac:dyDescent="0.2">
      <c r="A3675" s="34"/>
      <c r="B3675" s="34"/>
      <c r="C3675" s="34"/>
      <c r="D3675" s="30"/>
      <c r="E3675" s="30"/>
      <c r="F3675" s="30"/>
      <c r="G3675" s="30"/>
      <c r="H3675" s="30"/>
      <c r="I3675" s="30"/>
      <c r="J3675" s="30"/>
      <c r="K3675" s="30"/>
      <c r="L3675" s="30"/>
      <c r="M3675" s="30"/>
      <c r="N3675" s="30"/>
      <c r="O3675" s="30"/>
      <c r="P3675" s="30"/>
      <c r="Q3675" s="30"/>
      <c r="R3675" s="30"/>
      <c r="S3675" s="30"/>
      <c r="T3675" s="30"/>
      <c r="U3675" s="30"/>
      <c r="V3675" s="30"/>
      <c r="W3675" s="30"/>
      <c r="X3675" s="32"/>
    </row>
    <row r="3676" spans="1:24" x14ac:dyDescent="0.2">
      <c r="A3676" s="34"/>
      <c r="B3676" s="34"/>
      <c r="C3676" s="34"/>
      <c r="D3676" s="30"/>
      <c r="E3676" s="30"/>
      <c r="F3676" s="30"/>
      <c r="G3676" s="30"/>
      <c r="H3676" s="30"/>
      <c r="I3676" s="30"/>
      <c r="J3676" s="30"/>
      <c r="K3676" s="30"/>
      <c r="L3676" s="30"/>
      <c r="M3676" s="30"/>
      <c r="N3676" s="30"/>
      <c r="O3676" s="30"/>
      <c r="P3676" s="30"/>
      <c r="Q3676" s="30"/>
      <c r="R3676" s="30"/>
      <c r="S3676" s="30"/>
      <c r="T3676" s="30"/>
      <c r="U3676" s="30"/>
      <c r="V3676" s="30"/>
      <c r="W3676" s="30"/>
      <c r="X3676" s="32"/>
    </row>
    <row r="3677" spans="1:24" x14ac:dyDescent="0.2">
      <c r="A3677" s="34"/>
      <c r="B3677" s="34"/>
      <c r="C3677" s="34"/>
      <c r="D3677" s="30"/>
      <c r="E3677" s="30"/>
      <c r="F3677" s="30"/>
      <c r="G3677" s="30"/>
      <c r="H3677" s="30"/>
      <c r="I3677" s="30"/>
      <c r="J3677" s="30"/>
      <c r="K3677" s="30"/>
      <c r="L3677" s="30"/>
      <c r="M3677" s="30"/>
      <c r="N3677" s="30"/>
      <c r="O3677" s="30"/>
      <c r="P3677" s="30"/>
      <c r="Q3677" s="30"/>
      <c r="R3677" s="30"/>
      <c r="S3677" s="30"/>
      <c r="T3677" s="30"/>
      <c r="U3677" s="30"/>
      <c r="V3677" s="30"/>
      <c r="W3677" s="30"/>
      <c r="X3677" s="32"/>
    </row>
    <row r="3678" spans="1:24" x14ac:dyDescent="0.2">
      <c r="A3678" s="34"/>
      <c r="B3678" s="34"/>
      <c r="C3678" s="34"/>
      <c r="D3678" s="30"/>
      <c r="E3678" s="30"/>
      <c r="F3678" s="30"/>
      <c r="G3678" s="30"/>
      <c r="H3678" s="30"/>
      <c r="I3678" s="30"/>
      <c r="J3678" s="30"/>
      <c r="K3678" s="30"/>
      <c r="L3678" s="30"/>
      <c r="M3678" s="30"/>
      <c r="N3678" s="30"/>
      <c r="O3678" s="30"/>
      <c r="P3678" s="30"/>
      <c r="Q3678" s="30"/>
      <c r="R3678" s="30"/>
      <c r="S3678" s="30"/>
      <c r="T3678" s="30"/>
      <c r="U3678" s="30"/>
      <c r="V3678" s="30"/>
      <c r="W3678" s="30"/>
      <c r="X3678" s="32"/>
    </row>
    <row r="3679" spans="1:24" x14ac:dyDescent="0.2">
      <c r="A3679" s="34"/>
      <c r="B3679" s="34"/>
      <c r="C3679" s="34"/>
      <c r="D3679" s="30"/>
      <c r="E3679" s="30"/>
      <c r="F3679" s="30"/>
      <c r="G3679" s="30"/>
      <c r="H3679" s="30"/>
      <c r="I3679" s="30"/>
      <c r="J3679" s="30"/>
      <c r="K3679" s="30"/>
      <c r="L3679" s="30"/>
      <c r="M3679" s="30"/>
      <c r="N3679" s="30"/>
      <c r="O3679" s="30"/>
      <c r="P3679" s="30"/>
      <c r="Q3679" s="30"/>
      <c r="R3679" s="30"/>
      <c r="S3679" s="30"/>
      <c r="T3679" s="30"/>
      <c r="U3679" s="30"/>
      <c r="V3679" s="30"/>
      <c r="W3679" s="30"/>
      <c r="X3679" s="32"/>
    </row>
    <row r="3680" spans="1:24" x14ac:dyDescent="0.2">
      <c r="A3680" s="34"/>
      <c r="B3680" s="34"/>
      <c r="C3680" s="34"/>
      <c r="D3680" s="30"/>
      <c r="E3680" s="30"/>
      <c r="F3680" s="30"/>
      <c r="G3680" s="30"/>
      <c r="H3680" s="30"/>
      <c r="I3680" s="30"/>
      <c r="J3680" s="30"/>
      <c r="K3680" s="30"/>
      <c r="L3680" s="30"/>
      <c r="M3680" s="30"/>
      <c r="N3680" s="30"/>
      <c r="O3680" s="30"/>
      <c r="P3680" s="30"/>
      <c r="Q3680" s="30"/>
      <c r="R3680" s="30"/>
      <c r="S3680" s="30"/>
      <c r="T3680" s="30"/>
      <c r="U3680" s="30"/>
      <c r="V3680" s="30"/>
      <c r="W3680" s="30"/>
      <c r="X3680" s="32"/>
    </row>
    <row r="3681" spans="1:24" x14ac:dyDescent="0.2">
      <c r="A3681" s="34"/>
      <c r="B3681" s="34"/>
      <c r="C3681" s="34"/>
      <c r="D3681" s="30"/>
      <c r="E3681" s="30"/>
      <c r="F3681" s="30"/>
      <c r="G3681" s="30"/>
      <c r="H3681" s="30"/>
      <c r="I3681" s="30"/>
      <c r="J3681" s="30"/>
      <c r="K3681" s="30"/>
      <c r="L3681" s="30"/>
      <c r="M3681" s="30"/>
      <c r="N3681" s="30"/>
      <c r="O3681" s="30"/>
      <c r="P3681" s="30"/>
      <c r="Q3681" s="30"/>
      <c r="R3681" s="30"/>
      <c r="S3681" s="30"/>
      <c r="T3681" s="30"/>
      <c r="U3681" s="30"/>
      <c r="V3681" s="30"/>
      <c r="W3681" s="30"/>
      <c r="X3681" s="32"/>
    </row>
    <row r="3682" spans="1:24" x14ac:dyDescent="0.2">
      <c r="A3682" s="34"/>
      <c r="B3682" s="34"/>
      <c r="C3682" s="34"/>
      <c r="D3682" s="30"/>
      <c r="E3682" s="30"/>
      <c r="F3682" s="30"/>
      <c r="G3682" s="30"/>
      <c r="H3682" s="30"/>
      <c r="I3682" s="30"/>
      <c r="J3682" s="30"/>
      <c r="K3682" s="30"/>
      <c r="L3682" s="30"/>
      <c r="M3682" s="30"/>
      <c r="N3682" s="30"/>
      <c r="O3682" s="30"/>
      <c r="P3682" s="30"/>
      <c r="Q3682" s="30"/>
      <c r="R3682" s="30"/>
      <c r="S3682" s="30"/>
      <c r="T3682" s="30"/>
      <c r="U3682" s="30"/>
      <c r="V3682" s="30"/>
      <c r="W3682" s="30"/>
      <c r="X3682" s="32"/>
    </row>
    <row r="3683" spans="1:24" x14ac:dyDescent="0.2">
      <c r="A3683" s="34"/>
      <c r="B3683" s="34"/>
      <c r="C3683" s="34"/>
      <c r="D3683" s="30"/>
      <c r="E3683" s="30"/>
      <c r="F3683" s="30"/>
      <c r="G3683" s="30"/>
      <c r="H3683" s="30"/>
      <c r="I3683" s="30"/>
      <c r="J3683" s="30"/>
      <c r="K3683" s="30"/>
      <c r="L3683" s="30"/>
      <c r="M3683" s="30"/>
      <c r="N3683" s="30"/>
      <c r="O3683" s="30"/>
      <c r="P3683" s="30"/>
      <c r="Q3683" s="30"/>
      <c r="R3683" s="30"/>
      <c r="S3683" s="30"/>
      <c r="T3683" s="30"/>
      <c r="U3683" s="30"/>
      <c r="V3683" s="30"/>
      <c r="W3683" s="30"/>
      <c r="X3683" s="32"/>
    </row>
    <row r="3684" spans="1:24" x14ac:dyDescent="0.2">
      <c r="A3684" s="34"/>
      <c r="B3684" s="34"/>
      <c r="C3684" s="34"/>
      <c r="D3684" s="30"/>
      <c r="E3684" s="30"/>
      <c r="F3684" s="30"/>
      <c r="G3684" s="30"/>
      <c r="H3684" s="30"/>
      <c r="I3684" s="30"/>
      <c r="J3684" s="30"/>
      <c r="K3684" s="30"/>
      <c r="L3684" s="30"/>
      <c r="M3684" s="30"/>
      <c r="N3684" s="30"/>
      <c r="O3684" s="30"/>
      <c r="P3684" s="30"/>
      <c r="Q3684" s="30"/>
      <c r="R3684" s="30"/>
      <c r="S3684" s="30"/>
      <c r="T3684" s="30"/>
      <c r="U3684" s="30"/>
      <c r="V3684" s="30"/>
      <c r="W3684" s="30"/>
      <c r="X3684" s="32"/>
    </row>
    <row r="3685" spans="1:24" x14ac:dyDescent="0.2">
      <c r="A3685" s="34"/>
      <c r="B3685" s="34"/>
      <c r="C3685" s="34"/>
      <c r="D3685" s="30"/>
      <c r="E3685" s="30"/>
      <c r="F3685" s="30"/>
      <c r="G3685" s="30"/>
      <c r="H3685" s="30"/>
      <c r="I3685" s="30"/>
      <c r="J3685" s="30"/>
      <c r="K3685" s="30"/>
      <c r="L3685" s="30"/>
      <c r="M3685" s="30"/>
      <c r="N3685" s="30"/>
      <c r="O3685" s="30"/>
      <c r="P3685" s="30"/>
      <c r="Q3685" s="30"/>
      <c r="R3685" s="30"/>
      <c r="S3685" s="30"/>
      <c r="T3685" s="30"/>
      <c r="U3685" s="30"/>
      <c r="V3685" s="30"/>
      <c r="W3685" s="30"/>
      <c r="X3685" s="32"/>
    </row>
    <row r="3686" spans="1:24" x14ac:dyDescent="0.2">
      <c r="A3686" s="34"/>
      <c r="B3686" s="34"/>
      <c r="C3686" s="34"/>
      <c r="D3686" s="30"/>
      <c r="E3686" s="30"/>
      <c r="F3686" s="30"/>
      <c r="G3686" s="30"/>
      <c r="H3686" s="30"/>
      <c r="I3686" s="30"/>
      <c r="J3686" s="30"/>
      <c r="K3686" s="30"/>
      <c r="L3686" s="30"/>
      <c r="M3686" s="30"/>
      <c r="N3686" s="30"/>
      <c r="O3686" s="30"/>
      <c r="P3686" s="30"/>
      <c r="Q3686" s="30"/>
      <c r="R3686" s="30"/>
      <c r="S3686" s="30"/>
      <c r="T3686" s="30"/>
      <c r="U3686" s="30"/>
      <c r="V3686" s="30"/>
      <c r="W3686" s="30"/>
      <c r="X3686" s="32"/>
    </row>
    <row r="3687" spans="1:24" x14ac:dyDescent="0.2">
      <c r="A3687" s="34"/>
      <c r="B3687" s="34"/>
      <c r="C3687" s="34"/>
      <c r="D3687" s="30"/>
      <c r="E3687" s="30"/>
      <c r="F3687" s="30"/>
      <c r="G3687" s="30"/>
      <c r="H3687" s="30"/>
      <c r="I3687" s="30"/>
      <c r="J3687" s="30"/>
      <c r="K3687" s="30"/>
      <c r="L3687" s="30"/>
      <c r="M3687" s="30"/>
      <c r="N3687" s="30"/>
      <c r="O3687" s="30"/>
      <c r="P3687" s="30"/>
      <c r="Q3687" s="30"/>
      <c r="R3687" s="30"/>
      <c r="S3687" s="30"/>
      <c r="T3687" s="30"/>
      <c r="U3687" s="30"/>
      <c r="V3687" s="30"/>
      <c r="W3687" s="30"/>
      <c r="X3687" s="32"/>
    </row>
    <row r="3688" spans="1:24" x14ac:dyDescent="0.2">
      <c r="A3688" s="34"/>
      <c r="B3688" s="34"/>
      <c r="C3688" s="34"/>
      <c r="D3688" s="30"/>
      <c r="E3688" s="30"/>
      <c r="F3688" s="30"/>
      <c r="G3688" s="30"/>
      <c r="H3688" s="30"/>
      <c r="I3688" s="30"/>
      <c r="J3688" s="30"/>
      <c r="K3688" s="30"/>
      <c r="L3688" s="30"/>
      <c r="M3688" s="30"/>
      <c r="N3688" s="30"/>
      <c r="O3688" s="30"/>
      <c r="P3688" s="30"/>
      <c r="Q3688" s="30"/>
      <c r="R3688" s="30"/>
      <c r="S3688" s="30"/>
      <c r="T3688" s="30"/>
      <c r="U3688" s="30"/>
      <c r="V3688" s="30"/>
      <c r="W3688" s="30"/>
      <c r="X3688" s="32"/>
    </row>
    <row r="3689" spans="1:24" x14ac:dyDescent="0.2">
      <c r="A3689" s="34"/>
      <c r="B3689" s="34"/>
      <c r="C3689" s="34"/>
      <c r="D3689" s="30"/>
      <c r="E3689" s="30"/>
      <c r="F3689" s="30"/>
      <c r="G3689" s="30"/>
      <c r="H3689" s="30"/>
      <c r="I3689" s="30"/>
      <c r="J3689" s="30"/>
      <c r="K3689" s="30"/>
      <c r="L3689" s="30"/>
      <c r="M3689" s="30"/>
      <c r="N3689" s="30"/>
      <c r="O3689" s="30"/>
      <c r="P3689" s="30"/>
      <c r="Q3689" s="30"/>
      <c r="R3689" s="30"/>
      <c r="S3689" s="30"/>
      <c r="T3689" s="30"/>
      <c r="U3689" s="30"/>
      <c r="V3689" s="30"/>
      <c r="W3689" s="30"/>
      <c r="X3689" s="32"/>
    </row>
    <row r="3690" spans="1:24" x14ac:dyDescent="0.2">
      <c r="A3690" s="34"/>
      <c r="B3690" s="34"/>
      <c r="C3690" s="34"/>
      <c r="D3690" s="30"/>
      <c r="E3690" s="30"/>
      <c r="F3690" s="30"/>
      <c r="G3690" s="30"/>
      <c r="H3690" s="30"/>
      <c r="I3690" s="30"/>
      <c r="J3690" s="30"/>
      <c r="K3690" s="30"/>
      <c r="L3690" s="30"/>
      <c r="M3690" s="30"/>
      <c r="N3690" s="30"/>
      <c r="O3690" s="30"/>
      <c r="P3690" s="30"/>
      <c r="Q3690" s="30"/>
      <c r="R3690" s="30"/>
      <c r="S3690" s="30"/>
      <c r="T3690" s="30"/>
      <c r="U3690" s="30"/>
      <c r="V3690" s="30"/>
      <c r="W3690" s="30"/>
      <c r="X3690" s="32"/>
    </row>
    <row r="3691" spans="1:24" x14ac:dyDescent="0.2">
      <c r="A3691" s="34"/>
      <c r="B3691" s="34"/>
      <c r="C3691" s="34"/>
      <c r="D3691" s="30"/>
      <c r="E3691" s="30"/>
      <c r="F3691" s="30"/>
      <c r="G3691" s="30"/>
      <c r="H3691" s="30"/>
      <c r="I3691" s="30"/>
      <c r="J3691" s="30"/>
      <c r="K3691" s="30"/>
      <c r="L3691" s="30"/>
      <c r="M3691" s="30"/>
      <c r="N3691" s="30"/>
      <c r="O3691" s="30"/>
      <c r="P3691" s="30"/>
      <c r="Q3691" s="30"/>
      <c r="R3691" s="30"/>
      <c r="S3691" s="30"/>
      <c r="T3691" s="30"/>
      <c r="U3691" s="30"/>
      <c r="V3691" s="30"/>
      <c r="W3691" s="30"/>
      <c r="X3691" s="32"/>
    </row>
    <row r="3692" spans="1:24" x14ac:dyDescent="0.2">
      <c r="A3692" s="34"/>
      <c r="B3692" s="34"/>
      <c r="C3692" s="34"/>
      <c r="D3692" s="30"/>
      <c r="E3692" s="30"/>
      <c r="F3692" s="30"/>
      <c r="G3692" s="30"/>
      <c r="H3692" s="30"/>
      <c r="I3692" s="30"/>
      <c r="J3692" s="30"/>
      <c r="K3692" s="30"/>
      <c r="L3692" s="30"/>
      <c r="M3692" s="30"/>
      <c r="N3692" s="30"/>
      <c r="O3692" s="30"/>
      <c r="P3692" s="30"/>
      <c r="Q3692" s="30"/>
      <c r="R3692" s="30"/>
      <c r="S3692" s="30"/>
      <c r="T3692" s="30"/>
      <c r="U3692" s="30"/>
      <c r="V3692" s="30"/>
      <c r="W3692" s="30"/>
      <c r="X3692" s="32"/>
    </row>
    <row r="3693" spans="1:24" x14ac:dyDescent="0.2">
      <c r="A3693" s="34"/>
      <c r="B3693" s="34"/>
      <c r="C3693" s="34"/>
      <c r="D3693" s="30"/>
      <c r="E3693" s="30"/>
      <c r="F3693" s="30"/>
      <c r="G3693" s="30"/>
      <c r="H3693" s="30"/>
      <c r="I3693" s="30"/>
      <c r="J3693" s="30"/>
      <c r="K3693" s="30"/>
      <c r="L3693" s="30"/>
      <c r="M3693" s="30"/>
      <c r="N3693" s="30"/>
      <c r="O3693" s="30"/>
      <c r="P3693" s="30"/>
      <c r="Q3693" s="30"/>
      <c r="R3693" s="30"/>
      <c r="S3693" s="30"/>
      <c r="T3693" s="30"/>
      <c r="U3693" s="30"/>
      <c r="V3693" s="30"/>
      <c r="W3693" s="30"/>
      <c r="X3693" s="32"/>
    </row>
    <row r="3694" spans="1:24" x14ac:dyDescent="0.2">
      <c r="A3694" s="34"/>
      <c r="B3694" s="34"/>
      <c r="C3694" s="34"/>
      <c r="D3694" s="30"/>
      <c r="E3694" s="30"/>
      <c r="F3694" s="30"/>
      <c r="G3694" s="30"/>
      <c r="H3694" s="30"/>
      <c r="I3694" s="30"/>
      <c r="J3694" s="30"/>
      <c r="K3694" s="30"/>
      <c r="L3694" s="30"/>
      <c r="M3694" s="30"/>
      <c r="N3694" s="30"/>
      <c r="O3694" s="30"/>
      <c r="P3694" s="30"/>
      <c r="Q3694" s="30"/>
      <c r="R3694" s="30"/>
      <c r="S3694" s="30"/>
      <c r="T3694" s="30"/>
      <c r="U3694" s="30"/>
      <c r="V3694" s="30"/>
      <c r="W3694" s="30"/>
      <c r="X3694" s="32"/>
    </row>
    <row r="3695" spans="1:24" x14ac:dyDescent="0.2">
      <c r="A3695" s="34"/>
      <c r="B3695" s="34"/>
      <c r="C3695" s="34"/>
      <c r="D3695" s="30"/>
      <c r="E3695" s="30"/>
      <c r="F3695" s="30"/>
      <c r="G3695" s="30"/>
      <c r="H3695" s="30"/>
      <c r="I3695" s="30"/>
      <c r="J3695" s="30"/>
      <c r="K3695" s="30"/>
      <c r="L3695" s="30"/>
      <c r="M3695" s="30"/>
      <c r="N3695" s="30"/>
      <c r="O3695" s="30"/>
      <c r="P3695" s="30"/>
      <c r="Q3695" s="30"/>
      <c r="R3695" s="30"/>
      <c r="S3695" s="30"/>
      <c r="T3695" s="30"/>
      <c r="U3695" s="30"/>
      <c r="V3695" s="30"/>
      <c r="W3695" s="30"/>
      <c r="X3695" s="32"/>
    </row>
    <row r="3696" spans="1:24" x14ac:dyDescent="0.2">
      <c r="A3696" s="34"/>
      <c r="B3696" s="34"/>
      <c r="C3696" s="34"/>
      <c r="D3696" s="30"/>
      <c r="E3696" s="30"/>
      <c r="F3696" s="30"/>
      <c r="G3696" s="30"/>
      <c r="H3696" s="30"/>
      <c r="I3696" s="30"/>
      <c r="J3696" s="30"/>
      <c r="K3696" s="30"/>
      <c r="L3696" s="30"/>
      <c r="M3696" s="30"/>
      <c r="N3696" s="30"/>
      <c r="O3696" s="30"/>
      <c r="P3696" s="30"/>
      <c r="Q3696" s="30"/>
      <c r="R3696" s="30"/>
      <c r="S3696" s="30"/>
      <c r="T3696" s="30"/>
      <c r="U3696" s="30"/>
      <c r="V3696" s="30"/>
      <c r="W3696" s="30"/>
      <c r="X3696" s="32"/>
    </row>
    <row r="3697" spans="1:24" x14ac:dyDescent="0.2">
      <c r="A3697" s="34"/>
      <c r="B3697" s="34"/>
      <c r="C3697" s="34"/>
      <c r="D3697" s="30"/>
      <c r="E3697" s="30"/>
      <c r="F3697" s="30"/>
      <c r="G3697" s="30"/>
      <c r="H3697" s="30"/>
      <c r="I3697" s="30"/>
      <c r="J3697" s="30"/>
      <c r="K3697" s="30"/>
      <c r="L3697" s="30"/>
      <c r="M3697" s="30"/>
      <c r="N3697" s="30"/>
      <c r="O3697" s="30"/>
      <c r="P3697" s="30"/>
      <c r="Q3697" s="30"/>
      <c r="R3697" s="30"/>
      <c r="S3697" s="30"/>
      <c r="T3697" s="30"/>
      <c r="U3697" s="30"/>
      <c r="V3697" s="30"/>
      <c r="W3697" s="30"/>
      <c r="X3697" s="32"/>
    </row>
    <row r="3698" spans="1:24" x14ac:dyDescent="0.2">
      <c r="A3698" s="34"/>
      <c r="B3698" s="34"/>
      <c r="C3698" s="34"/>
      <c r="D3698" s="30"/>
      <c r="E3698" s="30"/>
      <c r="F3698" s="30"/>
      <c r="G3698" s="30"/>
      <c r="H3698" s="30"/>
      <c r="I3698" s="30"/>
      <c r="J3698" s="30"/>
      <c r="K3698" s="30"/>
      <c r="L3698" s="30"/>
      <c r="M3698" s="30"/>
      <c r="N3698" s="30"/>
      <c r="O3698" s="30"/>
      <c r="P3698" s="30"/>
      <c r="Q3698" s="30"/>
      <c r="R3698" s="30"/>
      <c r="S3698" s="30"/>
      <c r="T3698" s="30"/>
      <c r="U3698" s="30"/>
      <c r="V3698" s="30"/>
      <c r="W3698" s="30"/>
      <c r="X3698" s="32"/>
    </row>
    <row r="3699" spans="1:24" x14ac:dyDescent="0.2">
      <c r="A3699" s="34"/>
      <c r="B3699" s="34"/>
      <c r="C3699" s="34"/>
      <c r="D3699" s="30"/>
      <c r="E3699" s="30"/>
      <c r="F3699" s="30"/>
      <c r="G3699" s="30"/>
      <c r="H3699" s="30"/>
      <c r="I3699" s="30"/>
      <c r="J3699" s="30"/>
      <c r="K3699" s="30"/>
      <c r="L3699" s="30"/>
      <c r="M3699" s="30"/>
      <c r="N3699" s="30"/>
      <c r="O3699" s="30"/>
      <c r="P3699" s="30"/>
      <c r="Q3699" s="30"/>
      <c r="R3699" s="30"/>
      <c r="S3699" s="30"/>
      <c r="T3699" s="30"/>
      <c r="U3699" s="30"/>
      <c r="V3699" s="30"/>
      <c r="W3699" s="30"/>
      <c r="X3699" s="32"/>
    </row>
    <row r="3700" spans="1:24" x14ac:dyDescent="0.2">
      <c r="A3700" s="34"/>
      <c r="B3700" s="34"/>
      <c r="C3700" s="34"/>
      <c r="D3700" s="30"/>
      <c r="E3700" s="30"/>
      <c r="F3700" s="30"/>
      <c r="G3700" s="30"/>
      <c r="H3700" s="30"/>
      <c r="I3700" s="30"/>
      <c r="J3700" s="30"/>
      <c r="K3700" s="30"/>
      <c r="L3700" s="30"/>
      <c r="M3700" s="30"/>
      <c r="N3700" s="30"/>
      <c r="O3700" s="30"/>
      <c r="P3700" s="30"/>
      <c r="Q3700" s="30"/>
      <c r="R3700" s="30"/>
      <c r="S3700" s="30"/>
      <c r="T3700" s="30"/>
      <c r="U3700" s="30"/>
      <c r="V3700" s="30"/>
      <c r="W3700" s="30"/>
      <c r="X3700" s="32"/>
    </row>
    <row r="3701" spans="1:24" x14ac:dyDescent="0.2">
      <c r="A3701" s="34"/>
      <c r="B3701" s="34"/>
      <c r="C3701" s="34"/>
      <c r="D3701" s="30"/>
      <c r="E3701" s="30"/>
      <c r="F3701" s="30"/>
      <c r="G3701" s="30"/>
      <c r="H3701" s="30"/>
      <c r="I3701" s="30"/>
      <c r="J3701" s="30"/>
      <c r="K3701" s="30"/>
      <c r="L3701" s="30"/>
      <c r="M3701" s="30"/>
      <c r="N3701" s="30"/>
      <c r="O3701" s="30"/>
      <c r="P3701" s="30"/>
      <c r="Q3701" s="30"/>
      <c r="R3701" s="30"/>
      <c r="S3701" s="30"/>
      <c r="T3701" s="30"/>
      <c r="U3701" s="30"/>
      <c r="V3701" s="30"/>
      <c r="W3701" s="30"/>
      <c r="X3701" s="32"/>
    </row>
    <row r="3702" spans="1:24" x14ac:dyDescent="0.2">
      <c r="A3702" s="34"/>
      <c r="B3702" s="34"/>
      <c r="C3702" s="34"/>
      <c r="D3702" s="30"/>
      <c r="E3702" s="30"/>
      <c r="F3702" s="30"/>
      <c r="G3702" s="30"/>
      <c r="H3702" s="30"/>
      <c r="I3702" s="30"/>
      <c r="J3702" s="30"/>
      <c r="K3702" s="30"/>
      <c r="L3702" s="30"/>
      <c r="M3702" s="30"/>
      <c r="N3702" s="30"/>
      <c r="O3702" s="30"/>
      <c r="P3702" s="30"/>
      <c r="Q3702" s="30"/>
      <c r="R3702" s="30"/>
      <c r="S3702" s="30"/>
      <c r="T3702" s="30"/>
      <c r="U3702" s="30"/>
      <c r="V3702" s="30"/>
      <c r="W3702" s="30"/>
      <c r="X3702" s="32"/>
    </row>
    <row r="3703" spans="1:24" x14ac:dyDescent="0.2">
      <c r="A3703" s="34"/>
      <c r="B3703" s="34"/>
      <c r="C3703" s="34"/>
      <c r="D3703" s="30"/>
      <c r="E3703" s="30"/>
      <c r="F3703" s="30"/>
      <c r="G3703" s="30"/>
      <c r="H3703" s="30"/>
      <c r="I3703" s="30"/>
      <c r="J3703" s="30"/>
      <c r="K3703" s="30"/>
      <c r="L3703" s="30"/>
      <c r="M3703" s="30"/>
      <c r="N3703" s="30"/>
      <c r="O3703" s="30"/>
      <c r="P3703" s="30"/>
      <c r="Q3703" s="30"/>
      <c r="R3703" s="30"/>
      <c r="S3703" s="30"/>
      <c r="T3703" s="30"/>
      <c r="U3703" s="30"/>
      <c r="V3703" s="30"/>
      <c r="W3703" s="30"/>
      <c r="X3703" s="32"/>
    </row>
    <row r="3704" spans="1:24" x14ac:dyDescent="0.2">
      <c r="A3704" s="34"/>
      <c r="B3704" s="34"/>
      <c r="C3704" s="34"/>
      <c r="D3704" s="30"/>
      <c r="E3704" s="30"/>
      <c r="F3704" s="30"/>
      <c r="G3704" s="30"/>
      <c r="H3704" s="30"/>
      <c r="I3704" s="30"/>
      <c r="J3704" s="30"/>
      <c r="K3704" s="30"/>
      <c r="L3704" s="30"/>
      <c r="M3704" s="30"/>
      <c r="N3704" s="30"/>
      <c r="O3704" s="30"/>
      <c r="P3704" s="30"/>
      <c r="Q3704" s="30"/>
      <c r="R3704" s="30"/>
      <c r="S3704" s="30"/>
      <c r="T3704" s="30"/>
      <c r="U3704" s="30"/>
      <c r="V3704" s="30"/>
      <c r="W3704" s="30"/>
      <c r="X3704" s="32"/>
    </row>
    <row r="3705" spans="1:24" x14ac:dyDescent="0.2">
      <c r="A3705" s="34"/>
      <c r="B3705" s="34"/>
      <c r="C3705" s="34"/>
      <c r="D3705" s="30"/>
      <c r="E3705" s="30"/>
      <c r="F3705" s="30"/>
      <c r="G3705" s="30"/>
      <c r="H3705" s="30"/>
      <c r="I3705" s="30"/>
      <c r="J3705" s="30"/>
      <c r="K3705" s="30"/>
      <c r="L3705" s="30"/>
      <c r="M3705" s="30"/>
      <c r="N3705" s="30"/>
      <c r="O3705" s="30"/>
      <c r="P3705" s="30"/>
      <c r="Q3705" s="30"/>
      <c r="R3705" s="30"/>
      <c r="S3705" s="30"/>
      <c r="T3705" s="30"/>
      <c r="U3705" s="30"/>
      <c r="V3705" s="30"/>
      <c r="W3705" s="30"/>
      <c r="X3705" s="32"/>
    </row>
    <row r="3706" spans="1:24" x14ac:dyDescent="0.2">
      <c r="A3706" s="34"/>
      <c r="B3706" s="34"/>
      <c r="C3706" s="34"/>
      <c r="D3706" s="30"/>
      <c r="E3706" s="30"/>
      <c r="F3706" s="30"/>
      <c r="G3706" s="30"/>
      <c r="H3706" s="30"/>
      <c r="I3706" s="30"/>
      <c r="J3706" s="30"/>
      <c r="K3706" s="30"/>
      <c r="L3706" s="30"/>
      <c r="M3706" s="30"/>
      <c r="N3706" s="30"/>
      <c r="O3706" s="30"/>
      <c r="P3706" s="30"/>
      <c r="Q3706" s="30"/>
      <c r="R3706" s="30"/>
      <c r="S3706" s="30"/>
      <c r="T3706" s="30"/>
      <c r="U3706" s="30"/>
      <c r="V3706" s="30"/>
      <c r="W3706" s="30"/>
      <c r="X3706" s="32"/>
    </row>
    <row r="3707" spans="1:24" x14ac:dyDescent="0.2">
      <c r="A3707" s="34"/>
      <c r="B3707" s="34"/>
      <c r="C3707" s="34"/>
      <c r="D3707" s="30"/>
      <c r="E3707" s="30"/>
      <c r="F3707" s="30"/>
      <c r="G3707" s="30"/>
      <c r="H3707" s="30"/>
      <c r="I3707" s="30"/>
      <c r="J3707" s="30"/>
      <c r="K3707" s="30"/>
      <c r="L3707" s="30"/>
      <c r="M3707" s="30"/>
      <c r="N3707" s="30"/>
      <c r="O3707" s="30"/>
      <c r="P3707" s="30"/>
      <c r="Q3707" s="30"/>
      <c r="R3707" s="30"/>
      <c r="S3707" s="30"/>
      <c r="T3707" s="30"/>
      <c r="U3707" s="30"/>
      <c r="V3707" s="30"/>
      <c r="W3707" s="30"/>
      <c r="X3707" s="32"/>
    </row>
    <row r="3708" spans="1:24" x14ac:dyDescent="0.2">
      <c r="A3708" s="34"/>
      <c r="B3708" s="34"/>
      <c r="C3708" s="34"/>
      <c r="D3708" s="30"/>
      <c r="E3708" s="30"/>
      <c r="F3708" s="30"/>
      <c r="G3708" s="30"/>
      <c r="H3708" s="30"/>
      <c r="I3708" s="30"/>
      <c r="J3708" s="30"/>
      <c r="K3708" s="30"/>
      <c r="L3708" s="30"/>
      <c r="M3708" s="30"/>
      <c r="N3708" s="30"/>
      <c r="O3708" s="30"/>
      <c r="P3708" s="30"/>
      <c r="Q3708" s="30"/>
      <c r="R3708" s="30"/>
      <c r="S3708" s="30"/>
      <c r="T3708" s="30"/>
      <c r="U3708" s="30"/>
      <c r="V3708" s="30"/>
      <c r="W3708" s="30"/>
      <c r="X3708" s="32"/>
    </row>
    <row r="3709" spans="1:24" x14ac:dyDescent="0.2">
      <c r="A3709" s="34"/>
      <c r="B3709" s="34"/>
      <c r="C3709" s="34"/>
      <c r="D3709" s="30"/>
      <c r="E3709" s="30"/>
      <c r="F3709" s="30"/>
      <c r="G3709" s="30"/>
      <c r="H3709" s="30"/>
      <c r="I3709" s="30"/>
      <c r="J3709" s="30"/>
      <c r="K3709" s="30"/>
      <c r="L3709" s="30"/>
      <c r="M3709" s="30"/>
      <c r="N3709" s="30"/>
      <c r="O3709" s="30"/>
      <c r="P3709" s="30"/>
      <c r="Q3709" s="30"/>
      <c r="R3709" s="30"/>
      <c r="S3709" s="30"/>
      <c r="T3709" s="30"/>
      <c r="U3709" s="30"/>
      <c r="V3709" s="30"/>
      <c r="W3709" s="30"/>
      <c r="X3709" s="32"/>
    </row>
    <row r="3710" spans="1:24" x14ac:dyDescent="0.2">
      <c r="A3710" s="34"/>
      <c r="B3710" s="34"/>
      <c r="C3710" s="34"/>
      <c r="D3710" s="30"/>
      <c r="E3710" s="30"/>
      <c r="F3710" s="30"/>
      <c r="G3710" s="30"/>
      <c r="H3710" s="30"/>
      <c r="I3710" s="30"/>
      <c r="J3710" s="30"/>
      <c r="K3710" s="30"/>
      <c r="L3710" s="30"/>
      <c r="M3710" s="30"/>
      <c r="N3710" s="30"/>
      <c r="O3710" s="30"/>
      <c r="P3710" s="30"/>
      <c r="Q3710" s="30"/>
      <c r="R3710" s="30"/>
      <c r="S3710" s="30"/>
      <c r="T3710" s="30"/>
      <c r="U3710" s="30"/>
      <c r="V3710" s="30"/>
      <c r="W3710" s="30"/>
      <c r="X3710" s="32"/>
    </row>
    <row r="3711" spans="1:24" x14ac:dyDescent="0.2">
      <c r="A3711" s="34"/>
      <c r="B3711" s="34"/>
      <c r="C3711" s="34"/>
      <c r="D3711" s="30"/>
      <c r="E3711" s="30"/>
      <c r="F3711" s="30"/>
      <c r="G3711" s="30"/>
      <c r="H3711" s="30"/>
      <c r="I3711" s="30"/>
      <c r="J3711" s="30"/>
      <c r="K3711" s="30"/>
      <c r="L3711" s="30"/>
      <c r="M3711" s="30"/>
      <c r="N3711" s="30"/>
      <c r="O3711" s="30"/>
      <c r="P3711" s="30"/>
      <c r="Q3711" s="30"/>
      <c r="R3711" s="30"/>
      <c r="S3711" s="30"/>
      <c r="T3711" s="30"/>
      <c r="U3711" s="30"/>
      <c r="V3711" s="30"/>
      <c r="W3711" s="30"/>
      <c r="X3711" s="32"/>
    </row>
    <row r="3712" spans="1:24" x14ac:dyDescent="0.2">
      <c r="A3712" s="34"/>
      <c r="B3712" s="34"/>
      <c r="C3712" s="34"/>
      <c r="D3712" s="30"/>
      <c r="E3712" s="30"/>
      <c r="F3712" s="30"/>
      <c r="G3712" s="30"/>
      <c r="H3712" s="30"/>
      <c r="I3712" s="30"/>
      <c r="J3712" s="30"/>
      <c r="K3712" s="30"/>
      <c r="L3712" s="30"/>
      <c r="M3712" s="30"/>
      <c r="N3712" s="30"/>
      <c r="O3712" s="30"/>
      <c r="P3712" s="30"/>
      <c r="Q3712" s="30"/>
      <c r="R3712" s="30"/>
      <c r="S3712" s="30"/>
      <c r="T3712" s="30"/>
      <c r="U3712" s="30"/>
      <c r="V3712" s="30"/>
      <c r="W3712" s="30"/>
      <c r="X3712" s="32"/>
    </row>
    <row r="3713" spans="1:24" x14ac:dyDescent="0.2">
      <c r="A3713" s="34"/>
      <c r="B3713" s="34"/>
      <c r="C3713" s="34"/>
      <c r="D3713" s="30"/>
      <c r="E3713" s="30"/>
      <c r="F3713" s="30"/>
      <c r="G3713" s="30"/>
      <c r="H3713" s="30"/>
      <c r="I3713" s="30"/>
      <c r="J3713" s="30"/>
      <c r="K3713" s="30"/>
      <c r="L3713" s="30"/>
      <c r="M3713" s="30"/>
      <c r="N3713" s="30"/>
      <c r="O3713" s="30"/>
      <c r="P3713" s="30"/>
      <c r="Q3713" s="30"/>
      <c r="R3713" s="30"/>
      <c r="S3713" s="30"/>
      <c r="T3713" s="30"/>
      <c r="U3713" s="30"/>
      <c r="V3713" s="30"/>
      <c r="W3713" s="30"/>
      <c r="X3713" s="32"/>
    </row>
    <row r="3714" spans="1:24" x14ac:dyDescent="0.2">
      <c r="A3714" s="34"/>
      <c r="B3714" s="34"/>
      <c r="C3714" s="34"/>
      <c r="D3714" s="30"/>
      <c r="E3714" s="30"/>
      <c r="F3714" s="30"/>
      <c r="G3714" s="30"/>
      <c r="H3714" s="30"/>
      <c r="I3714" s="30"/>
      <c r="J3714" s="30"/>
      <c r="K3714" s="30"/>
      <c r="L3714" s="30"/>
      <c r="M3714" s="30"/>
      <c r="N3714" s="30"/>
      <c r="O3714" s="30"/>
      <c r="P3714" s="30"/>
      <c r="Q3714" s="30"/>
      <c r="R3714" s="30"/>
      <c r="S3714" s="30"/>
      <c r="T3714" s="30"/>
      <c r="U3714" s="30"/>
      <c r="V3714" s="30"/>
      <c r="W3714" s="30"/>
      <c r="X3714" s="32"/>
    </row>
    <row r="3715" spans="1:24" x14ac:dyDescent="0.2">
      <c r="A3715" s="34"/>
      <c r="B3715" s="34"/>
      <c r="C3715" s="34"/>
      <c r="D3715" s="30"/>
      <c r="E3715" s="30"/>
      <c r="F3715" s="30"/>
      <c r="G3715" s="30"/>
      <c r="H3715" s="30"/>
      <c r="I3715" s="30"/>
      <c r="J3715" s="30"/>
      <c r="K3715" s="30"/>
      <c r="L3715" s="30"/>
      <c r="M3715" s="30"/>
      <c r="N3715" s="30"/>
      <c r="O3715" s="30"/>
      <c r="P3715" s="30"/>
      <c r="Q3715" s="30"/>
      <c r="R3715" s="30"/>
      <c r="S3715" s="30"/>
      <c r="T3715" s="30"/>
      <c r="U3715" s="30"/>
      <c r="V3715" s="30"/>
      <c r="W3715" s="30"/>
      <c r="X3715" s="32"/>
    </row>
    <row r="3716" spans="1:24" x14ac:dyDescent="0.2">
      <c r="A3716" s="34"/>
      <c r="B3716" s="34"/>
      <c r="C3716" s="34"/>
      <c r="D3716" s="30"/>
      <c r="E3716" s="30"/>
      <c r="F3716" s="30"/>
      <c r="G3716" s="30"/>
      <c r="H3716" s="30"/>
      <c r="I3716" s="30"/>
      <c r="J3716" s="30"/>
      <c r="K3716" s="30"/>
      <c r="L3716" s="30"/>
      <c r="M3716" s="30"/>
      <c r="N3716" s="30"/>
      <c r="O3716" s="30"/>
      <c r="P3716" s="30"/>
      <c r="Q3716" s="30"/>
      <c r="R3716" s="30"/>
      <c r="S3716" s="30"/>
      <c r="T3716" s="30"/>
      <c r="U3716" s="30"/>
      <c r="V3716" s="30"/>
      <c r="W3716" s="30"/>
      <c r="X3716" s="32"/>
    </row>
    <row r="3717" spans="1:24" x14ac:dyDescent="0.2">
      <c r="A3717" s="34"/>
      <c r="B3717" s="34"/>
      <c r="C3717" s="34"/>
      <c r="D3717" s="30"/>
      <c r="E3717" s="30"/>
      <c r="F3717" s="30"/>
      <c r="G3717" s="30"/>
      <c r="H3717" s="30"/>
      <c r="I3717" s="30"/>
      <c r="J3717" s="30"/>
      <c r="K3717" s="30"/>
      <c r="L3717" s="30"/>
      <c r="M3717" s="30"/>
      <c r="N3717" s="30"/>
      <c r="O3717" s="30"/>
      <c r="P3717" s="30"/>
      <c r="Q3717" s="30"/>
      <c r="R3717" s="30"/>
      <c r="S3717" s="30"/>
      <c r="T3717" s="30"/>
      <c r="U3717" s="30"/>
      <c r="V3717" s="30"/>
      <c r="W3717" s="30"/>
      <c r="X3717" s="32"/>
    </row>
    <row r="3718" spans="1:24" x14ac:dyDescent="0.2">
      <c r="A3718" s="34"/>
      <c r="B3718" s="34"/>
      <c r="C3718" s="34"/>
      <c r="D3718" s="30"/>
      <c r="E3718" s="30"/>
      <c r="F3718" s="30"/>
      <c r="G3718" s="30"/>
      <c r="H3718" s="30"/>
      <c r="I3718" s="30"/>
      <c r="J3718" s="30"/>
      <c r="K3718" s="30"/>
      <c r="L3718" s="30"/>
      <c r="M3718" s="30"/>
      <c r="N3718" s="30"/>
      <c r="O3718" s="30"/>
      <c r="P3718" s="30"/>
      <c r="Q3718" s="30"/>
      <c r="R3718" s="30"/>
      <c r="S3718" s="30"/>
      <c r="T3718" s="30"/>
      <c r="U3718" s="30"/>
      <c r="V3718" s="30"/>
      <c r="W3718" s="30"/>
      <c r="X3718" s="32"/>
    </row>
    <row r="3719" spans="1:24" x14ac:dyDescent="0.2">
      <c r="A3719" s="34"/>
      <c r="B3719" s="34"/>
      <c r="C3719" s="34"/>
      <c r="D3719" s="30"/>
      <c r="E3719" s="30"/>
      <c r="F3719" s="30"/>
      <c r="G3719" s="30"/>
      <c r="H3719" s="30"/>
      <c r="I3719" s="30"/>
      <c r="J3719" s="30"/>
      <c r="K3719" s="30"/>
      <c r="L3719" s="30"/>
      <c r="M3719" s="30"/>
      <c r="N3719" s="30"/>
      <c r="O3719" s="30"/>
      <c r="P3719" s="30"/>
      <c r="Q3719" s="30"/>
      <c r="R3719" s="30"/>
      <c r="S3719" s="30"/>
      <c r="T3719" s="30"/>
      <c r="U3719" s="30"/>
      <c r="V3719" s="30"/>
      <c r="W3719" s="30"/>
      <c r="X3719" s="32"/>
    </row>
    <row r="3720" spans="1:24" x14ac:dyDescent="0.2">
      <c r="A3720" s="34"/>
      <c r="B3720" s="34"/>
      <c r="C3720" s="34"/>
      <c r="D3720" s="30"/>
      <c r="E3720" s="30"/>
      <c r="F3720" s="30"/>
      <c r="G3720" s="30"/>
      <c r="H3720" s="30"/>
      <c r="I3720" s="30"/>
      <c r="J3720" s="30"/>
      <c r="K3720" s="30"/>
      <c r="L3720" s="30"/>
      <c r="M3720" s="30"/>
      <c r="N3720" s="30"/>
      <c r="O3720" s="30"/>
      <c r="P3720" s="30"/>
      <c r="Q3720" s="30"/>
      <c r="R3720" s="30"/>
      <c r="S3720" s="30"/>
      <c r="T3720" s="30"/>
      <c r="U3720" s="30"/>
      <c r="V3720" s="30"/>
      <c r="W3720" s="30"/>
      <c r="X3720" s="32"/>
    </row>
    <row r="3721" spans="1:24" x14ac:dyDescent="0.2">
      <c r="A3721" s="34"/>
      <c r="B3721" s="34"/>
      <c r="C3721" s="34"/>
      <c r="D3721" s="30"/>
      <c r="E3721" s="30"/>
      <c r="F3721" s="30"/>
      <c r="G3721" s="30"/>
      <c r="H3721" s="30"/>
      <c r="I3721" s="30"/>
      <c r="J3721" s="30"/>
      <c r="K3721" s="30"/>
      <c r="L3721" s="30"/>
      <c r="M3721" s="30"/>
      <c r="N3721" s="30"/>
      <c r="O3721" s="30"/>
      <c r="P3721" s="30"/>
      <c r="Q3721" s="30"/>
      <c r="R3721" s="30"/>
      <c r="S3721" s="30"/>
      <c r="T3721" s="30"/>
      <c r="U3721" s="30"/>
      <c r="V3721" s="30"/>
      <c r="W3721" s="30"/>
      <c r="X3721" s="32"/>
    </row>
    <row r="3722" spans="1:24" x14ac:dyDescent="0.2">
      <c r="A3722" s="34"/>
      <c r="B3722" s="34"/>
      <c r="C3722" s="34"/>
      <c r="D3722" s="30"/>
      <c r="E3722" s="30"/>
      <c r="F3722" s="30"/>
      <c r="G3722" s="30"/>
      <c r="H3722" s="30"/>
      <c r="I3722" s="30"/>
      <c r="J3722" s="30"/>
      <c r="K3722" s="30"/>
      <c r="L3722" s="30"/>
      <c r="M3722" s="30"/>
      <c r="N3722" s="30"/>
      <c r="O3722" s="30"/>
      <c r="P3722" s="30"/>
      <c r="Q3722" s="30"/>
      <c r="R3722" s="30"/>
      <c r="S3722" s="30"/>
      <c r="T3722" s="30"/>
      <c r="U3722" s="30"/>
      <c r="V3722" s="30"/>
      <c r="W3722" s="30"/>
      <c r="X3722" s="32"/>
    </row>
    <row r="3723" spans="1:24" x14ac:dyDescent="0.2">
      <c r="A3723" s="34"/>
      <c r="B3723" s="34"/>
      <c r="C3723" s="34"/>
      <c r="D3723" s="30"/>
      <c r="E3723" s="30"/>
      <c r="F3723" s="30"/>
      <c r="G3723" s="30"/>
      <c r="H3723" s="30"/>
      <c r="I3723" s="30"/>
      <c r="J3723" s="30"/>
      <c r="K3723" s="30"/>
      <c r="L3723" s="30"/>
      <c r="M3723" s="30"/>
      <c r="N3723" s="30"/>
      <c r="O3723" s="30"/>
      <c r="P3723" s="30"/>
      <c r="Q3723" s="30"/>
      <c r="R3723" s="30"/>
      <c r="S3723" s="30"/>
      <c r="T3723" s="30"/>
      <c r="U3723" s="30"/>
      <c r="V3723" s="30"/>
      <c r="W3723" s="30"/>
      <c r="X3723" s="32"/>
    </row>
    <row r="3724" spans="1:24" x14ac:dyDescent="0.2">
      <c r="A3724" s="34"/>
      <c r="B3724" s="34"/>
      <c r="C3724" s="34"/>
      <c r="D3724" s="30"/>
      <c r="E3724" s="30"/>
      <c r="F3724" s="30"/>
      <c r="G3724" s="30"/>
      <c r="H3724" s="30"/>
      <c r="I3724" s="30"/>
      <c r="J3724" s="30"/>
      <c r="K3724" s="30"/>
      <c r="L3724" s="30"/>
      <c r="M3724" s="30"/>
      <c r="N3724" s="30"/>
      <c r="O3724" s="30"/>
      <c r="P3724" s="30"/>
      <c r="Q3724" s="30"/>
      <c r="R3724" s="30"/>
      <c r="S3724" s="30"/>
      <c r="T3724" s="30"/>
      <c r="U3724" s="30"/>
      <c r="V3724" s="30"/>
      <c r="W3724" s="30"/>
      <c r="X3724" s="32"/>
    </row>
    <row r="3725" spans="1:24" x14ac:dyDescent="0.2">
      <c r="A3725" s="34"/>
      <c r="B3725" s="34"/>
      <c r="C3725" s="34"/>
      <c r="D3725" s="30"/>
      <c r="E3725" s="30"/>
      <c r="F3725" s="30"/>
      <c r="G3725" s="30"/>
      <c r="H3725" s="30"/>
      <c r="I3725" s="30"/>
      <c r="J3725" s="30"/>
      <c r="K3725" s="30"/>
      <c r="L3725" s="30"/>
      <c r="M3725" s="30"/>
      <c r="N3725" s="30"/>
      <c r="O3725" s="30"/>
      <c r="P3725" s="30"/>
      <c r="Q3725" s="30"/>
      <c r="R3725" s="30"/>
      <c r="S3725" s="30"/>
      <c r="T3725" s="30"/>
      <c r="U3725" s="30"/>
      <c r="V3725" s="30"/>
      <c r="W3725" s="30"/>
      <c r="X3725" s="32"/>
    </row>
    <row r="3726" spans="1:24" x14ac:dyDescent="0.2">
      <c r="A3726" s="34"/>
      <c r="B3726" s="34"/>
      <c r="C3726" s="34"/>
      <c r="D3726" s="30"/>
      <c r="E3726" s="30"/>
      <c r="F3726" s="30"/>
      <c r="G3726" s="30"/>
      <c r="H3726" s="30"/>
      <c r="I3726" s="30"/>
      <c r="J3726" s="30"/>
      <c r="K3726" s="30"/>
      <c r="L3726" s="30"/>
      <c r="M3726" s="30"/>
      <c r="N3726" s="30"/>
      <c r="O3726" s="30"/>
      <c r="P3726" s="30"/>
      <c r="Q3726" s="30"/>
      <c r="R3726" s="30"/>
      <c r="S3726" s="30"/>
      <c r="T3726" s="30"/>
      <c r="U3726" s="30"/>
      <c r="V3726" s="30"/>
      <c r="W3726" s="30"/>
      <c r="X3726" s="32"/>
    </row>
    <row r="3727" spans="1:24" x14ac:dyDescent="0.2">
      <c r="A3727" s="34"/>
      <c r="B3727" s="34"/>
      <c r="C3727" s="34"/>
      <c r="D3727" s="30"/>
      <c r="E3727" s="30"/>
      <c r="F3727" s="30"/>
      <c r="G3727" s="30"/>
      <c r="H3727" s="30"/>
      <c r="I3727" s="30"/>
      <c r="J3727" s="30"/>
      <c r="K3727" s="30"/>
      <c r="L3727" s="30"/>
      <c r="M3727" s="30"/>
      <c r="N3727" s="30"/>
      <c r="O3727" s="30"/>
      <c r="P3727" s="30"/>
      <c r="Q3727" s="30"/>
      <c r="R3727" s="30"/>
      <c r="S3727" s="30"/>
      <c r="T3727" s="30"/>
      <c r="U3727" s="30"/>
      <c r="V3727" s="30"/>
      <c r="W3727" s="30"/>
      <c r="X3727" s="32"/>
    </row>
    <row r="3728" spans="1:24" x14ac:dyDescent="0.2">
      <c r="A3728" s="34"/>
      <c r="B3728" s="34"/>
      <c r="C3728" s="34"/>
      <c r="D3728" s="30"/>
      <c r="E3728" s="30"/>
      <c r="F3728" s="30"/>
      <c r="G3728" s="30"/>
      <c r="H3728" s="30"/>
      <c r="I3728" s="30"/>
      <c r="J3728" s="30"/>
      <c r="K3728" s="30"/>
      <c r="L3728" s="30"/>
      <c r="M3728" s="30"/>
      <c r="N3728" s="30"/>
      <c r="O3728" s="30"/>
      <c r="P3728" s="30"/>
      <c r="Q3728" s="30"/>
      <c r="R3728" s="30"/>
      <c r="S3728" s="30"/>
      <c r="T3728" s="30"/>
      <c r="U3728" s="30"/>
      <c r="V3728" s="30"/>
      <c r="W3728" s="30"/>
      <c r="X3728" s="32"/>
    </row>
    <row r="3729" spans="1:24" x14ac:dyDescent="0.2">
      <c r="A3729" s="34"/>
      <c r="B3729" s="34"/>
      <c r="C3729" s="34"/>
      <c r="D3729" s="30"/>
      <c r="E3729" s="30"/>
      <c r="F3729" s="30"/>
      <c r="G3729" s="30"/>
      <c r="H3729" s="30"/>
      <c r="I3729" s="30"/>
      <c r="J3729" s="30"/>
      <c r="K3729" s="30"/>
      <c r="L3729" s="30"/>
      <c r="M3729" s="30"/>
      <c r="N3729" s="30"/>
      <c r="O3729" s="30"/>
      <c r="P3729" s="30"/>
      <c r="Q3729" s="30"/>
      <c r="R3729" s="30"/>
      <c r="S3729" s="30"/>
      <c r="T3729" s="30"/>
      <c r="U3729" s="30"/>
      <c r="V3729" s="30"/>
      <c r="W3729" s="30"/>
      <c r="X3729" s="32"/>
    </row>
    <row r="3730" spans="1:24" x14ac:dyDescent="0.2">
      <c r="A3730" s="34"/>
      <c r="B3730" s="34"/>
      <c r="C3730" s="34"/>
      <c r="D3730" s="30"/>
      <c r="E3730" s="30"/>
      <c r="F3730" s="30"/>
      <c r="G3730" s="30"/>
      <c r="H3730" s="30"/>
      <c r="I3730" s="30"/>
      <c r="J3730" s="30"/>
      <c r="K3730" s="30"/>
      <c r="L3730" s="30"/>
      <c r="M3730" s="30"/>
      <c r="N3730" s="30"/>
      <c r="O3730" s="30"/>
      <c r="P3730" s="30"/>
      <c r="Q3730" s="30"/>
      <c r="R3730" s="30"/>
      <c r="S3730" s="30"/>
      <c r="T3730" s="30"/>
      <c r="U3730" s="30"/>
      <c r="V3730" s="30"/>
      <c r="W3730" s="30"/>
      <c r="X3730" s="32"/>
    </row>
    <row r="3731" spans="1:24" x14ac:dyDescent="0.2">
      <c r="A3731" s="34"/>
      <c r="B3731" s="34"/>
      <c r="C3731" s="34"/>
      <c r="D3731" s="30"/>
      <c r="E3731" s="30"/>
      <c r="F3731" s="30"/>
      <c r="G3731" s="30"/>
      <c r="H3731" s="30"/>
      <c r="I3731" s="30"/>
      <c r="J3731" s="30"/>
      <c r="K3731" s="30"/>
      <c r="L3731" s="30"/>
      <c r="M3731" s="30"/>
      <c r="N3731" s="30"/>
      <c r="O3731" s="30"/>
      <c r="P3731" s="30"/>
      <c r="Q3731" s="30"/>
      <c r="R3731" s="30"/>
      <c r="S3731" s="30"/>
      <c r="T3731" s="30"/>
      <c r="U3731" s="30"/>
      <c r="V3731" s="30"/>
      <c r="W3731" s="30"/>
      <c r="X3731" s="32"/>
    </row>
    <row r="3732" spans="1:24" x14ac:dyDescent="0.2">
      <c r="A3732" s="34"/>
      <c r="B3732" s="34"/>
      <c r="C3732" s="34"/>
      <c r="D3732" s="30"/>
      <c r="E3732" s="30"/>
      <c r="F3732" s="30"/>
      <c r="G3732" s="30"/>
      <c r="H3732" s="30"/>
      <c r="I3732" s="30"/>
      <c r="J3732" s="30"/>
      <c r="K3732" s="30"/>
      <c r="L3732" s="30"/>
      <c r="M3732" s="30"/>
      <c r="N3732" s="30"/>
      <c r="O3732" s="30"/>
      <c r="P3732" s="30"/>
      <c r="Q3732" s="30"/>
      <c r="R3732" s="30"/>
      <c r="S3732" s="30"/>
      <c r="T3732" s="30"/>
      <c r="U3732" s="30"/>
      <c r="V3732" s="30"/>
      <c r="W3732" s="30"/>
      <c r="X3732" s="32"/>
    </row>
    <row r="3733" spans="1:24" x14ac:dyDescent="0.2">
      <c r="A3733" s="34"/>
      <c r="B3733" s="34"/>
      <c r="C3733" s="34"/>
      <c r="D3733" s="30"/>
      <c r="E3733" s="30"/>
      <c r="F3733" s="30"/>
      <c r="G3733" s="30"/>
      <c r="H3733" s="30"/>
      <c r="I3733" s="30"/>
      <c r="J3733" s="30"/>
      <c r="K3733" s="30"/>
      <c r="L3733" s="30"/>
      <c r="M3733" s="30"/>
      <c r="N3733" s="30"/>
      <c r="O3733" s="30"/>
      <c r="P3733" s="30"/>
      <c r="Q3733" s="30"/>
      <c r="R3733" s="30"/>
      <c r="S3733" s="30"/>
      <c r="T3733" s="30"/>
      <c r="U3733" s="30"/>
      <c r="V3733" s="30"/>
      <c r="W3733" s="30"/>
      <c r="X3733" s="32"/>
    </row>
    <row r="3734" spans="1:24" x14ac:dyDescent="0.2">
      <c r="A3734" s="34"/>
      <c r="B3734" s="34"/>
      <c r="C3734" s="34"/>
      <c r="D3734" s="30"/>
      <c r="E3734" s="30"/>
      <c r="F3734" s="30"/>
      <c r="G3734" s="30"/>
      <c r="H3734" s="30"/>
      <c r="I3734" s="30"/>
      <c r="J3734" s="30"/>
      <c r="K3734" s="30"/>
      <c r="L3734" s="30"/>
      <c r="M3734" s="30"/>
      <c r="N3734" s="30"/>
      <c r="O3734" s="30"/>
      <c r="P3734" s="30"/>
      <c r="Q3734" s="30"/>
      <c r="R3734" s="30"/>
      <c r="S3734" s="30"/>
      <c r="T3734" s="30"/>
      <c r="U3734" s="30"/>
      <c r="V3734" s="30"/>
      <c r="W3734" s="30"/>
      <c r="X3734" s="32"/>
    </row>
    <row r="3735" spans="1:24" x14ac:dyDescent="0.2">
      <c r="A3735" s="34"/>
      <c r="B3735" s="34"/>
      <c r="C3735" s="34"/>
      <c r="D3735" s="30"/>
      <c r="E3735" s="30"/>
      <c r="F3735" s="30"/>
      <c r="G3735" s="30"/>
      <c r="H3735" s="30"/>
      <c r="I3735" s="30"/>
      <c r="J3735" s="30"/>
      <c r="K3735" s="30"/>
      <c r="L3735" s="30"/>
      <c r="M3735" s="30"/>
      <c r="N3735" s="30"/>
      <c r="O3735" s="30"/>
      <c r="P3735" s="30"/>
      <c r="Q3735" s="30"/>
      <c r="R3735" s="30"/>
      <c r="S3735" s="30"/>
      <c r="T3735" s="30"/>
      <c r="U3735" s="30"/>
      <c r="V3735" s="30"/>
      <c r="W3735" s="30"/>
      <c r="X3735" s="32"/>
    </row>
    <row r="3736" spans="1:24" x14ac:dyDescent="0.2">
      <c r="A3736" s="34"/>
      <c r="B3736" s="34"/>
      <c r="C3736" s="34"/>
      <c r="D3736" s="30"/>
      <c r="E3736" s="30"/>
      <c r="F3736" s="30"/>
      <c r="G3736" s="30"/>
      <c r="H3736" s="30"/>
      <c r="I3736" s="30"/>
      <c r="J3736" s="30"/>
      <c r="K3736" s="30"/>
      <c r="L3736" s="30"/>
      <c r="M3736" s="30"/>
      <c r="N3736" s="30"/>
      <c r="O3736" s="30"/>
      <c r="P3736" s="30"/>
      <c r="Q3736" s="30"/>
      <c r="R3736" s="30"/>
      <c r="S3736" s="30"/>
      <c r="T3736" s="30"/>
      <c r="U3736" s="30"/>
      <c r="V3736" s="30"/>
      <c r="W3736" s="30"/>
      <c r="X3736" s="32"/>
    </row>
    <row r="3737" spans="1:24" x14ac:dyDescent="0.2">
      <c r="A3737" s="34"/>
      <c r="B3737" s="34"/>
      <c r="C3737" s="34"/>
      <c r="D3737" s="30"/>
      <c r="E3737" s="30"/>
      <c r="F3737" s="30"/>
      <c r="G3737" s="30"/>
      <c r="H3737" s="30"/>
      <c r="I3737" s="30"/>
      <c r="J3737" s="30"/>
      <c r="K3737" s="30"/>
      <c r="L3737" s="30"/>
      <c r="M3737" s="30"/>
      <c r="N3737" s="30"/>
      <c r="O3737" s="30"/>
      <c r="P3737" s="30"/>
      <c r="Q3737" s="30"/>
      <c r="R3737" s="30"/>
      <c r="S3737" s="30"/>
      <c r="T3737" s="30"/>
      <c r="U3737" s="30"/>
      <c r="V3737" s="30"/>
      <c r="W3737" s="30"/>
      <c r="X3737" s="32"/>
    </row>
    <row r="3738" spans="1:24" x14ac:dyDescent="0.2">
      <c r="A3738" s="34"/>
      <c r="B3738" s="34"/>
      <c r="C3738" s="34"/>
      <c r="D3738" s="30"/>
      <c r="E3738" s="30"/>
      <c r="F3738" s="30"/>
      <c r="G3738" s="30"/>
      <c r="H3738" s="30"/>
      <c r="I3738" s="30"/>
      <c r="J3738" s="30"/>
      <c r="K3738" s="30"/>
      <c r="L3738" s="30"/>
      <c r="M3738" s="30"/>
      <c r="N3738" s="30"/>
      <c r="O3738" s="30"/>
      <c r="P3738" s="30"/>
      <c r="Q3738" s="30"/>
      <c r="R3738" s="30"/>
      <c r="S3738" s="30"/>
      <c r="T3738" s="30"/>
      <c r="U3738" s="30"/>
      <c r="V3738" s="30"/>
      <c r="W3738" s="30"/>
      <c r="X3738" s="32"/>
    </row>
    <row r="3739" spans="1:24" x14ac:dyDescent="0.2">
      <c r="A3739" s="34"/>
      <c r="B3739" s="34"/>
      <c r="C3739" s="34"/>
      <c r="D3739" s="30"/>
      <c r="E3739" s="30"/>
      <c r="F3739" s="30"/>
      <c r="G3739" s="30"/>
      <c r="H3739" s="30"/>
      <c r="I3739" s="30"/>
      <c r="J3739" s="30"/>
      <c r="K3739" s="30"/>
      <c r="L3739" s="30"/>
      <c r="M3739" s="30"/>
      <c r="N3739" s="30"/>
      <c r="O3739" s="30"/>
      <c r="P3739" s="30"/>
      <c r="Q3739" s="30"/>
      <c r="R3739" s="30"/>
      <c r="S3739" s="30"/>
      <c r="T3739" s="30"/>
      <c r="U3739" s="30"/>
      <c r="V3739" s="30"/>
      <c r="W3739" s="30"/>
      <c r="X3739" s="32"/>
    </row>
    <row r="3740" spans="1:24" x14ac:dyDescent="0.2">
      <c r="A3740" s="34"/>
      <c r="B3740" s="34"/>
      <c r="C3740" s="34"/>
      <c r="D3740" s="30"/>
      <c r="E3740" s="30"/>
      <c r="F3740" s="30"/>
      <c r="G3740" s="30"/>
      <c r="H3740" s="30"/>
      <c r="I3740" s="30"/>
      <c r="J3740" s="30"/>
      <c r="K3740" s="30"/>
      <c r="L3740" s="30"/>
      <c r="M3740" s="30"/>
      <c r="N3740" s="30"/>
      <c r="O3740" s="30"/>
      <c r="P3740" s="30"/>
      <c r="Q3740" s="30"/>
      <c r="R3740" s="30"/>
      <c r="S3740" s="30"/>
      <c r="T3740" s="30"/>
      <c r="U3740" s="30"/>
      <c r="V3740" s="30"/>
      <c r="W3740" s="30"/>
      <c r="X3740" s="32"/>
    </row>
    <row r="3741" spans="1:24" x14ac:dyDescent="0.2">
      <c r="A3741" s="34"/>
      <c r="B3741" s="34"/>
      <c r="C3741" s="34"/>
      <c r="D3741" s="30"/>
      <c r="E3741" s="30"/>
      <c r="F3741" s="30"/>
      <c r="G3741" s="30"/>
      <c r="H3741" s="30"/>
      <c r="I3741" s="30"/>
      <c r="J3741" s="30"/>
      <c r="K3741" s="30"/>
      <c r="L3741" s="30"/>
      <c r="M3741" s="30"/>
      <c r="N3741" s="30"/>
      <c r="O3741" s="30"/>
      <c r="P3741" s="30"/>
      <c r="Q3741" s="30"/>
      <c r="R3741" s="30"/>
      <c r="S3741" s="30"/>
      <c r="T3741" s="30"/>
      <c r="U3741" s="30"/>
      <c r="V3741" s="30"/>
      <c r="W3741" s="30"/>
      <c r="X3741" s="32"/>
    </row>
    <row r="3742" spans="1:24" x14ac:dyDescent="0.2">
      <c r="A3742" s="34"/>
      <c r="B3742" s="34"/>
      <c r="C3742" s="34"/>
      <c r="D3742" s="30"/>
      <c r="E3742" s="30"/>
      <c r="F3742" s="30"/>
      <c r="G3742" s="30"/>
      <c r="H3742" s="30"/>
      <c r="I3742" s="30"/>
      <c r="J3742" s="30"/>
      <c r="K3742" s="30"/>
      <c r="L3742" s="30"/>
      <c r="M3742" s="30"/>
      <c r="N3742" s="30"/>
      <c r="O3742" s="30"/>
      <c r="P3742" s="30"/>
      <c r="Q3742" s="30"/>
      <c r="R3742" s="30"/>
      <c r="S3742" s="30"/>
      <c r="T3742" s="30"/>
      <c r="U3742" s="30"/>
      <c r="V3742" s="30"/>
      <c r="W3742" s="30"/>
      <c r="X3742" s="32"/>
    </row>
    <row r="3743" spans="1:24" x14ac:dyDescent="0.2">
      <c r="A3743" s="34"/>
      <c r="B3743" s="34"/>
      <c r="C3743" s="34"/>
      <c r="D3743" s="30"/>
      <c r="E3743" s="30"/>
      <c r="F3743" s="30"/>
      <c r="G3743" s="30"/>
      <c r="H3743" s="30"/>
      <c r="I3743" s="30"/>
      <c r="J3743" s="30"/>
      <c r="K3743" s="30"/>
      <c r="L3743" s="30"/>
      <c r="M3743" s="30"/>
      <c r="N3743" s="30"/>
      <c r="O3743" s="30"/>
      <c r="P3743" s="30"/>
      <c r="Q3743" s="30"/>
      <c r="R3743" s="30"/>
      <c r="S3743" s="30"/>
      <c r="T3743" s="30"/>
      <c r="U3743" s="30"/>
      <c r="V3743" s="30"/>
      <c r="W3743" s="30"/>
      <c r="X3743" s="32"/>
    </row>
    <row r="3744" spans="1:24" x14ac:dyDescent="0.2">
      <c r="A3744" s="34"/>
      <c r="B3744" s="34"/>
      <c r="C3744" s="34"/>
      <c r="D3744" s="30"/>
      <c r="E3744" s="30"/>
      <c r="F3744" s="30"/>
      <c r="G3744" s="30"/>
      <c r="H3744" s="30"/>
      <c r="I3744" s="30"/>
      <c r="J3744" s="30"/>
      <c r="K3744" s="30"/>
      <c r="L3744" s="30"/>
      <c r="M3744" s="30"/>
      <c r="N3744" s="30"/>
      <c r="O3744" s="30"/>
      <c r="P3744" s="30"/>
      <c r="Q3744" s="30"/>
      <c r="R3744" s="30"/>
      <c r="S3744" s="30"/>
      <c r="T3744" s="30"/>
      <c r="U3744" s="30"/>
      <c r="V3744" s="30"/>
      <c r="W3744" s="30"/>
      <c r="X3744" s="32"/>
    </row>
    <row r="3745" spans="1:24" x14ac:dyDescent="0.2">
      <c r="A3745" s="34"/>
      <c r="B3745" s="34"/>
      <c r="C3745" s="34"/>
      <c r="D3745" s="30"/>
      <c r="E3745" s="30"/>
      <c r="F3745" s="30"/>
      <c r="G3745" s="30"/>
      <c r="H3745" s="30"/>
      <c r="I3745" s="30"/>
      <c r="J3745" s="30"/>
      <c r="K3745" s="30"/>
      <c r="L3745" s="30"/>
      <c r="M3745" s="30"/>
      <c r="N3745" s="30"/>
      <c r="O3745" s="30"/>
      <c r="P3745" s="30"/>
      <c r="Q3745" s="30"/>
      <c r="R3745" s="30"/>
      <c r="S3745" s="30"/>
      <c r="T3745" s="30"/>
      <c r="U3745" s="30"/>
      <c r="V3745" s="30"/>
      <c r="W3745" s="30"/>
      <c r="X3745" s="32"/>
    </row>
    <row r="3746" spans="1:24" x14ac:dyDescent="0.2">
      <c r="A3746" s="34"/>
      <c r="B3746" s="34"/>
      <c r="C3746" s="34"/>
      <c r="D3746" s="30"/>
      <c r="E3746" s="30"/>
      <c r="F3746" s="30"/>
      <c r="G3746" s="30"/>
      <c r="H3746" s="30"/>
      <c r="I3746" s="30"/>
      <c r="J3746" s="30"/>
      <c r="K3746" s="30"/>
      <c r="L3746" s="30"/>
      <c r="M3746" s="30"/>
      <c r="N3746" s="30"/>
      <c r="O3746" s="30"/>
      <c r="P3746" s="30"/>
      <c r="Q3746" s="30"/>
      <c r="R3746" s="30"/>
      <c r="S3746" s="30"/>
      <c r="T3746" s="30"/>
      <c r="U3746" s="30"/>
      <c r="V3746" s="30"/>
      <c r="W3746" s="30"/>
      <c r="X3746" s="32"/>
    </row>
    <row r="3747" spans="1:24" x14ac:dyDescent="0.2">
      <c r="A3747" s="34"/>
      <c r="B3747" s="34"/>
      <c r="C3747" s="34"/>
      <c r="D3747" s="30"/>
      <c r="E3747" s="30"/>
      <c r="F3747" s="30"/>
      <c r="G3747" s="30"/>
      <c r="H3747" s="30"/>
      <c r="I3747" s="30"/>
      <c r="J3747" s="30"/>
      <c r="K3747" s="30"/>
      <c r="L3747" s="30"/>
      <c r="M3747" s="30"/>
      <c r="N3747" s="30"/>
      <c r="O3747" s="30"/>
      <c r="P3747" s="30"/>
      <c r="Q3747" s="30"/>
      <c r="R3747" s="30"/>
      <c r="S3747" s="30"/>
      <c r="T3747" s="30"/>
      <c r="U3747" s="30"/>
      <c r="V3747" s="30"/>
      <c r="W3747" s="30"/>
      <c r="X3747" s="32"/>
    </row>
    <row r="3748" spans="1:24" x14ac:dyDescent="0.2">
      <c r="A3748" s="34"/>
      <c r="B3748" s="34"/>
      <c r="C3748" s="34"/>
      <c r="D3748" s="30"/>
      <c r="E3748" s="30"/>
      <c r="F3748" s="30"/>
      <c r="G3748" s="30"/>
      <c r="H3748" s="30"/>
      <c r="I3748" s="30"/>
      <c r="J3748" s="30"/>
      <c r="K3748" s="30"/>
      <c r="L3748" s="30"/>
      <c r="M3748" s="30"/>
      <c r="N3748" s="30"/>
      <c r="O3748" s="30"/>
      <c r="P3748" s="30"/>
      <c r="Q3748" s="30"/>
      <c r="R3748" s="30"/>
      <c r="S3748" s="30"/>
      <c r="T3748" s="30"/>
      <c r="U3748" s="30"/>
      <c r="V3748" s="30"/>
      <c r="W3748" s="30"/>
      <c r="X3748" s="32"/>
    </row>
    <row r="3749" spans="1:24" x14ac:dyDescent="0.2">
      <c r="A3749" s="34"/>
      <c r="B3749" s="34"/>
      <c r="C3749" s="34"/>
      <c r="D3749" s="30"/>
      <c r="E3749" s="30"/>
      <c r="F3749" s="30"/>
      <c r="G3749" s="30"/>
      <c r="H3749" s="30"/>
      <c r="I3749" s="30"/>
      <c r="J3749" s="30"/>
      <c r="K3749" s="30"/>
      <c r="L3749" s="30"/>
      <c r="M3749" s="30"/>
      <c r="N3749" s="30"/>
      <c r="O3749" s="30"/>
      <c r="P3749" s="30"/>
      <c r="Q3749" s="30"/>
      <c r="R3749" s="30"/>
      <c r="S3749" s="30"/>
      <c r="T3749" s="30"/>
      <c r="U3749" s="30"/>
      <c r="V3749" s="30"/>
      <c r="W3749" s="30"/>
      <c r="X3749" s="32"/>
    </row>
    <row r="3750" spans="1:24" x14ac:dyDescent="0.2">
      <c r="A3750" s="34"/>
      <c r="B3750" s="34"/>
      <c r="C3750" s="34"/>
      <c r="D3750" s="30"/>
      <c r="E3750" s="30"/>
      <c r="F3750" s="30"/>
      <c r="G3750" s="30"/>
      <c r="H3750" s="30"/>
      <c r="I3750" s="30"/>
      <c r="J3750" s="30"/>
      <c r="K3750" s="30"/>
      <c r="L3750" s="30"/>
      <c r="M3750" s="30"/>
      <c r="N3750" s="30"/>
      <c r="O3750" s="30"/>
      <c r="P3750" s="30"/>
      <c r="Q3750" s="30"/>
      <c r="R3750" s="30"/>
      <c r="S3750" s="30"/>
      <c r="T3750" s="30"/>
      <c r="U3750" s="30"/>
      <c r="V3750" s="30"/>
      <c r="W3750" s="30"/>
      <c r="X3750" s="32"/>
    </row>
    <row r="3751" spans="1:24" x14ac:dyDescent="0.2">
      <c r="A3751" s="34"/>
      <c r="B3751" s="34"/>
      <c r="C3751" s="34"/>
      <c r="D3751" s="30"/>
      <c r="E3751" s="30"/>
      <c r="F3751" s="30"/>
      <c r="G3751" s="30"/>
      <c r="H3751" s="30"/>
      <c r="I3751" s="30"/>
      <c r="J3751" s="30"/>
      <c r="K3751" s="30"/>
      <c r="L3751" s="30"/>
      <c r="M3751" s="30"/>
      <c r="N3751" s="30"/>
      <c r="O3751" s="30"/>
      <c r="P3751" s="30"/>
      <c r="Q3751" s="30"/>
      <c r="R3751" s="30"/>
      <c r="S3751" s="30"/>
      <c r="T3751" s="30"/>
      <c r="U3751" s="30"/>
      <c r="V3751" s="30"/>
      <c r="W3751" s="30"/>
      <c r="X3751" s="32"/>
    </row>
    <row r="3752" spans="1:24" x14ac:dyDescent="0.2">
      <c r="A3752" s="34"/>
      <c r="B3752" s="34"/>
      <c r="C3752" s="34"/>
      <c r="D3752" s="30"/>
      <c r="E3752" s="30"/>
      <c r="F3752" s="30"/>
      <c r="G3752" s="30"/>
      <c r="H3752" s="30"/>
      <c r="I3752" s="30"/>
      <c r="J3752" s="30"/>
      <c r="K3752" s="30"/>
      <c r="L3752" s="30"/>
      <c r="M3752" s="30"/>
      <c r="N3752" s="30"/>
      <c r="O3752" s="30"/>
      <c r="P3752" s="30"/>
      <c r="Q3752" s="30"/>
      <c r="R3752" s="30"/>
      <c r="S3752" s="30"/>
      <c r="T3752" s="30"/>
      <c r="U3752" s="30"/>
      <c r="V3752" s="30"/>
      <c r="W3752" s="30"/>
      <c r="X3752" s="32"/>
    </row>
    <row r="3753" spans="1:24" x14ac:dyDescent="0.2">
      <c r="A3753" s="34"/>
      <c r="B3753" s="34"/>
      <c r="C3753" s="34"/>
      <c r="D3753" s="30"/>
      <c r="E3753" s="30"/>
      <c r="F3753" s="30"/>
      <c r="G3753" s="30"/>
      <c r="H3753" s="30"/>
      <c r="I3753" s="30"/>
      <c r="J3753" s="30"/>
      <c r="K3753" s="30"/>
      <c r="L3753" s="30"/>
      <c r="M3753" s="30"/>
      <c r="N3753" s="30"/>
      <c r="O3753" s="30"/>
      <c r="P3753" s="30"/>
      <c r="Q3753" s="30"/>
      <c r="R3753" s="30"/>
      <c r="S3753" s="30"/>
      <c r="T3753" s="30"/>
      <c r="U3753" s="30"/>
      <c r="V3753" s="30"/>
      <c r="W3753" s="30"/>
      <c r="X3753" s="32"/>
    </row>
    <row r="3754" spans="1:24" x14ac:dyDescent="0.2">
      <c r="A3754" s="34"/>
      <c r="B3754" s="34"/>
      <c r="C3754" s="34"/>
      <c r="D3754" s="30"/>
      <c r="E3754" s="30"/>
      <c r="F3754" s="30"/>
      <c r="G3754" s="30"/>
      <c r="H3754" s="30"/>
      <c r="I3754" s="30"/>
      <c r="J3754" s="30"/>
      <c r="K3754" s="30"/>
      <c r="L3754" s="30"/>
      <c r="M3754" s="30"/>
      <c r="N3754" s="30"/>
      <c r="O3754" s="30"/>
      <c r="P3754" s="30"/>
      <c r="Q3754" s="30"/>
      <c r="R3754" s="30"/>
      <c r="S3754" s="30"/>
      <c r="T3754" s="30"/>
      <c r="U3754" s="30"/>
      <c r="V3754" s="30"/>
      <c r="W3754" s="30"/>
      <c r="X3754" s="32"/>
    </row>
    <row r="3755" spans="1:24" x14ac:dyDescent="0.2">
      <c r="A3755" s="34"/>
      <c r="B3755" s="34"/>
      <c r="C3755" s="34"/>
      <c r="D3755" s="30"/>
      <c r="E3755" s="30"/>
      <c r="F3755" s="30"/>
      <c r="G3755" s="30"/>
      <c r="H3755" s="30"/>
      <c r="I3755" s="30"/>
      <c r="J3755" s="30"/>
      <c r="K3755" s="30"/>
      <c r="L3755" s="30"/>
      <c r="M3755" s="30"/>
      <c r="N3755" s="30"/>
      <c r="O3755" s="30"/>
      <c r="P3755" s="30"/>
      <c r="Q3755" s="30"/>
      <c r="R3755" s="30"/>
      <c r="S3755" s="30"/>
      <c r="T3755" s="30"/>
      <c r="U3755" s="30"/>
      <c r="V3755" s="30"/>
      <c r="W3755" s="30"/>
      <c r="X3755" s="32"/>
    </row>
    <row r="3756" spans="1:24" x14ac:dyDescent="0.2">
      <c r="A3756" s="34"/>
      <c r="B3756" s="34"/>
      <c r="C3756" s="34"/>
      <c r="D3756" s="30"/>
      <c r="E3756" s="30"/>
      <c r="F3756" s="30"/>
      <c r="G3756" s="30"/>
      <c r="H3756" s="30"/>
      <c r="I3756" s="30"/>
      <c r="J3756" s="30"/>
      <c r="K3756" s="30"/>
      <c r="L3756" s="30"/>
      <c r="M3756" s="30"/>
      <c r="N3756" s="30"/>
      <c r="O3756" s="30"/>
      <c r="P3756" s="30"/>
      <c r="Q3756" s="30"/>
      <c r="R3756" s="30"/>
      <c r="S3756" s="30"/>
      <c r="T3756" s="30"/>
      <c r="U3756" s="30"/>
      <c r="V3756" s="30"/>
      <c r="W3756" s="30"/>
      <c r="X3756" s="32"/>
    </row>
    <row r="3757" spans="1:24" x14ac:dyDescent="0.2">
      <c r="A3757" s="34"/>
      <c r="B3757" s="34"/>
      <c r="C3757" s="34"/>
      <c r="D3757" s="30"/>
      <c r="E3757" s="30"/>
      <c r="F3757" s="30"/>
      <c r="G3757" s="30"/>
      <c r="H3757" s="30"/>
      <c r="I3757" s="30"/>
      <c r="J3757" s="30"/>
      <c r="K3757" s="30"/>
      <c r="L3757" s="30"/>
      <c r="M3757" s="30"/>
      <c r="N3757" s="30"/>
      <c r="O3757" s="30"/>
      <c r="P3757" s="30"/>
      <c r="Q3757" s="30"/>
      <c r="R3757" s="30"/>
      <c r="S3757" s="30"/>
      <c r="T3757" s="30"/>
      <c r="U3757" s="30"/>
      <c r="V3757" s="30"/>
      <c r="W3757" s="30"/>
      <c r="X3757" s="32"/>
    </row>
    <row r="3758" spans="1:24" x14ac:dyDescent="0.2">
      <c r="A3758" s="34"/>
      <c r="B3758" s="34"/>
      <c r="C3758" s="34"/>
      <c r="D3758" s="30"/>
      <c r="E3758" s="30"/>
      <c r="F3758" s="30"/>
      <c r="G3758" s="30"/>
      <c r="H3758" s="30"/>
      <c r="I3758" s="30"/>
      <c r="J3758" s="30"/>
      <c r="K3758" s="30"/>
      <c r="L3758" s="30"/>
      <c r="M3758" s="30"/>
      <c r="N3758" s="30"/>
      <c r="O3758" s="30"/>
      <c r="P3758" s="30"/>
      <c r="Q3758" s="30"/>
      <c r="R3758" s="30"/>
      <c r="S3758" s="30"/>
      <c r="T3758" s="30"/>
      <c r="U3758" s="30"/>
      <c r="V3758" s="30"/>
      <c r="W3758" s="30"/>
      <c r="X3758" s="32"/>
    </row>
    <row r="3759" spans="1:24" x14ac:dyDescent="0.2">
      <c r="A3759" s="34"/>
      <c r="B3759" s="34"/>
      <c r="C3759" s="34"/>
      <c r="D3759" s="30"/>
      <c r="E3759" s="30"/>
      <c r="F3759" s="30"/>
      <c r="G3759" s="30"/>
      <c r="H3759" s="30"/>
      <c r="I3759" s="30"/>
      <c r="J3759" s="30"/>
      <c r="K3759" s="30"/>
      <c r="L3759" s="30"/>
      <c r="M3759" s="30"/>
      <c r="N3759" s="30"/>
      <c r="O3759" s="30"/>
      <c r="P3759" s="30"/>
      <c r="Q3759" s="30"/>
      <c r="R3759" s="30"/>
      <c r="S3759" s="30"/>
      <c r="T3759" s="30"/>
      <c r="U3759" s="30"/>
      <c r="V3759" s="30"/>
      <c r="W3759" s="30"/>
      <c r="X3759" s="32"/>
    </row>
    <row r="3760" spans="1:24" x14ac:dyDescent="0.2">
      <c r="A3760" s="34"/>
      <c r="B3760" s="34"/>
      <c r="C3760" s="34"/>
      <c r="D3760" s="30"/>
      <c r="E3760" s="30"/>
      <c r="F3760" s="30"/>
      <c r="G3760" s="30"/>
      <c r="H3760" s="30"/>
      <c r="I3760" s="30"/>
      <c r="J3760" s="30"/>
      <c r="K3760" s="30"/>
      <c r="L3760" s="30"/>
      <c r="M3760" s="30"/>
      <c r="N3760" s="30"/>
      <c r="O3760" s="30"/>
      <c r="P3760" s="30"/>
      <c r="Q3760" s="30"/>
      <c r="R3760" s="30"/>
      <c r="S3760" s="30"/>
      <c r="T3760" s="30"/>
      <c r="U3760" s="30"/>
      <c r="V3760" s="30"/>
      <c r="W3760" s="30"/>
      <c r="X3760" s="32"/>
    </row>
    <row r="3761" spans="1:24" x14ac:dyDescent="0.2">
      <c r="A3761" s="34"/>
      <c r="B3761" s="34"/>
      <c r="C3761" s="34"/>
      <c r="D3761" s="30"/>
      <c r="E3761" s="30"/>
      <c r="F3761" s="30"/>
      <c r="G3761" s="30"/>
      <c r="H3761" s="30"/>
      <c r="I3761" s="30"/>
      <c r="J3761" s="30"/>
      <c r="K3761" s="30"/>
      <c r="L3761" s="30"/>
      <c r="M3761" s="30"/>
      <c r="N3761" s="30"/>
      <c r="O3761" s="30"/>
      <c r="P3761" s="30"/>
      <c r="Q3761" s="30"/>
      <c r="R3761" s="30"/>
      <c r="S3761" s="30"/>
      <c r="T3761" s="30"/>
      <c r="U3761" s="30"/>
      <c r="V3761" s="30"/>
      <c r="W3761" s="30"/>
      <c r="X3761" s="32"/>
    </row>
    <row r="3762" spans="1:24" x14ac:dyDescent="0.2">
      <c r="A3762" s="34"/>
      <c r="B3762" s="34"/>
      <c r="C3762" s="34"/>
      <c r="D3762" s="30"/>
      <c r="E3762" s="30"/>
      <c r="F3762" s="30"/>
      <c r="G3762" s="30"/>
      <c r="H3762" s="30"/>
      <c r="I3762" s="30"/>
      <c r="J3762" s="30"/>
      <c r="K3762" s="30"/>
      <c r="L3762" s="30"/>
      <c r="M3762" s="30"/>
      <c r="N3762" s="30"/>
      <c r="O3762" s="30"/>
      <c r="P3762" s="30"/>
      <c r="Q3762" s="30"/>
      <c r="R3762" s="30"/>
      <c r="S3762" s="30"/>
      <c r="T3762" s="30"/>
      <c r="U3762" s="30"/>
      <c r="V3762" s="30"/>
      <c r="W3762" s="30"/>
      <c r="X3762" s="32"/>
    </row>
    <row r="3763" spans="1:24" x14ac:dyDescent="0.2">
      <c r="A3763" s="34"/>
      <c r="B3763" s="34"/>
      <c r="C3763" s="34"/>
      <c r="D3763" s="30"/>
      <c r="E3763" s="30"/>
      <c r="F3763" s="30"/>
      <c r="G3763" s="30"/>
      <c r="H3763" s="30"/>
      <c r="I3763" s="30"/>
      <c r="J3763" s="30"/>
      <c r="K3763" s="30"/>
      <c r="L3763" s="30"/>
      <c r="M3763" s="30"/>
      <c r="N3763" s="30"/>
      <c r="O3763" s="30"/>
      <c r="P3763" s="30"/>
      <c r="Q3763" s="30"/>
      <c r="R3763" s="30"/>
      <c r="S3763" s="30"/>
      <c r="T3763" s="30"/>
      <c r="U3763" s="30"/>
      <c r="V3763" s="30"/>
      <c r="W3763" s="30"/>
      <c r="X3763" s="32"/>
    </row>
    <row r="3764" spans="1:24" x14ac:dyDescent="0.2">
      <c r="A3764" s="34"/>
      <c r="B3764" s="34"/>
      <c r="C3764" s="34"/>
      <c r="D3764" s="30"/>
      <c r="E3764" s="30"/>
      <c r="F3764" s="30"/>
      <c r="G3764" s="30"/>
      <c r="H3764" s="30"/>
      <c r="I3764" s="30"/>
      <c r="J3764" s="30"/>
      <c r="K3764" s="30"/>
      <c r="L3764" s="30"/>
      <c r="M3764" s="30"/>
      <c r="N3764" s="30"/>
      <c r="O3764" s="30"/>
      <c r="P3764" s="30"/>
      <c r="Q3764" s="30"/>
      <c r="R3764" s="30"/>
      <c r="S3764" s="30"/>
      <c r="T3764" s="30"/>
      <c r="U3764" s="30"/>
      <c r="V3764" s="30"/>
      <c r="W3764" s="30"/>
      <c r="X3764" s="32"/>
    </row>
    <row r="3765" spans="1:24" x14ac:dyDescent="0.2">
      <c r="A3765" s="34"/>
      <c r="B3765" s="34"/>
      <c r="C3765" s="34"/>
      <c r="D3765" s="30"/>
      <c r="E3765" s="30"/>
      <c r="F3765" s="30"/>
      <c r="G3765" s="30"/>
      <c r="H3765" s="30"/>
      <c r="I3765" s="30"/>
      <c r="J3765" s="30"/>
      <c r="K3765" s="30"/>
      <c r="L3765" s="30"/>
      <c r="M3765" s="30"/>
      <c r="N3765" s="30"/>
      <c r="O3765" s="30"/>
      <c r="P3765" s="30"/>
      <c r="Q3765" s="30"/>
      <c r="R3765" s="30"/>
      <c r="S3765" s="30"/>
      <c r="T3765" s="30"/>
      <c r="U3765" s="30"/>
      <c r="V3765" s="30"/>
      <c r="W3765" s="30"/>
      <c r="X3765" s="32"/>
    </row>
    <row r="3766" spans="1:24" x14ac:dyDescent="0.2">
      <c r="A3766" s="34"/>
      <c r="B3766" s="34"/>
      <c r="C3766" s="34"/>
      <c r="D3766" s="30"/>
      <c r="E3766" s="30"/>
      <c r="F3766" s="30"/>
      <c r="G3766" s="30"/>
      <c r="H3766" s="30"/>
      <c r="I3766" s="30"/>
      <c r="J3766" s="30"/>
      <c r="K3766" s="30"/>
      <c r="L3766" s="30"/>
      <c r="M3766" s="30"/>
      <c r="N3766" s="30"/>
      <c r="O3766" s="30"/>
      <c r="P3766" s="30"/>
      <c r="Q3766" s="30"/>
      <c r="R3766" s="30"/>
      <c r="S3766" s="30"/>
      <c r="T3766" s="30"/>
      <c r="U3766" s="30"/>
      <c r="V3766" s="30"/>
      <c r="W3766" s="30"/>
      <c r="X3766" s="32"/>
    </row>
    <row r="3767" spans="1:24" x14ac:dyDescent="0.2">
      <c r="A3767" s="34"/>
      <c r="B3767" s="34"/>
      <c r="C3767" s="34"/>
      <c r="D3767" s="30"/>
      <c r="E3767" s="30"/>
      <c r="F3767" s="30"/>
      <c r="G3767" s="30"/>
      <c r="H3767" s="30"/>
      <c r="I3767" s="30"/>
      <c r="J3767" s="30"/>
      <c r="K3767" s="30"/>
      <c r="L3767" s="30"/>
      <c r="M3767" s="30"/>
      <c r="N3767" s="30"/>
      <c r="O3767" s="30"/>
      <c r="P3767" s="30"/>
      <c r="Q3767" s="30"/>
      <c r="R3767" s="30"/>
      <c r="S3767" s="30"/>
      <c r="T3767" s="30"/>
      <c r="U3767" s="30"/>
      <c r="V3767" s="30"/>
      <c r="W3767" s="30"/>
      <c r="X3767" s="32"/>
    </row>
    <row r="3768" spans="1:24" x14ac:dyDescent="0.2">
      <c r="A3768" s="34"/>
      <c r="B3768" s="34"/>
      <c r="C3768" s="34"/>
      <c r="D3768" s="30"/>
      <c r="E3768" s="30"/>
      <c r="F3768" s="30"/>
      <c r="G3768" s="30"/>
      <c r="H3768" s="30"/>
      <c r="I3768" s="30"/>
      <c r="J3768" s="30"/>
      <c r="K3768" s="30"/>
      <c r="L3768" s="30"/>
      <c r="M3768" s="30"/>
      <c r="N3768" s="30"/>
      <c r="O3768" s="30"/>
      <c r="P3768" s="30"/>
      <c r="Q3768" s="30"/>
      <c r="R3768" s="30"/>
      <c r="S3768" s="30"/>
      <c r="T3768" s="30"/>
      <c r="U3768" s="30"/>
      <c r="V3768" s="30"/>
      <c r="W3768" s="30"/>
      <c r="X3768" s="32"/>
    </row>
    <row r="3769" spans="1:24" x14ac:dyDescent="0.2">
      <c r="A3769" s="34"/>
      <c r="B3769" s="34"/>
      <c r="C3769" s="34"/>
      <c r="D3769" s="30"/>
      <c r="E3769" s="30"/>
      <c r="F3769" s="30"/>
      <c r="G3769" s="30"/>
      <c r="H3769" s="30"/>
      <c r="I3769" s="30"/>
      <c r="J3769" s="30"/>
      <c r="K3769" s="30"/>
      <c r="L3769" s="30"/>
      <c r="M3769" s="30"/>
      <c r="N3769" s="30"/>
      <c r="O3769" s="30"/>
      <c r="P3769" s="30"/>
      <c r="Q3769" s="30"/>
      <c r="R3769" s="30"/>
      <c r="S3769" s="30"/>
      <c r="T3769" s="30"/>
      <c r="U3769" s="30"/>
      <c r="V3769" s="30"/>
      <c r="W3769" s="30"/>
      <c r="X3769" s="32"/>
    </row>
    <row r="3770" spans="1:24" x14ac:dyDescent="0.2">
      <c r="A3770" s="34"/>
      <c r="B3770" s="34"/>
      <c r="C3770" s="34"/>
      <c r="D3770" s="30"/>
      <c r="E3770" s="30"/>
      <c r="F3770" s="30"/>
      <c r="G3770" s="30"/>
      <c r="H3770" s="30"/>
      <c r="I3770" s="30"/>
      <c r="J3770" s="30"/>
      <c r="K3770" s="30"/>
      <c r="L3770" s="30"/>
      <c r="M3770" s="30"/>
      <c r="N3770" s="30"/>
      <c r="O3770" s="30"/>
      <c r="P3770" s="30"/>
      <c r="Q3770" s="30"/>
      <c r="R3770" s="30"/>
      <c r="S3770" s="30"/>
      <c r="T3770" s="30"/>
      <c r="U3770" s="30"/>
      <c r="V3770" s="30"/>
      <c r="W3770" s="30"/>
      <c r="X3770" s="32"/>
    </row>
    <row r="3771" spans="1:24" x14ac:dyDescent="0.2">
      <c r="A3771" s="34"/>
      <c r="B3771" s="34"/>
      <c r="C3771" s="34"/>
      <c r="D3771" s="30"/>
      <c r="E3771" s="30"/>
      <c r="F3771" s="30"/>
      <c r="G3771" s="30"/>
      <c r="H3771" s="30"/>
      <c r="I3771" s="30"/>
      <c r="J3771" s="30"/>
      <c r="K3771" s="30"/>
      <c r="L3771" s="30"/>
      <c r="M3771" s="30"/>
      <c r="N3771" s="30"/>
      <c r="O3771" s="30"/>
      <c r="P3771" s="30"/>
      <c r="Q3771" s="30"/>
      <c r="R3771" s="30"/>
      <c r="S3771" s="30"/>
      <c r="T3771" s="30"/>
      <c r="U3771" s="30"/>
      <c r="V3771" s="30"/>
      <c r="W3771" s="30"/>
      <c r="X3771" s="32"/>
    </row>
    <row r="3772" spans="1:24" x14ac:dyDescent="0.2">
      <c r="A3772" s="34"/>
      <c r="B3772" s="34"/>
      <c r="C3772" s="34"/>
      <c r="D3772" s="30"/>
      <c r="E3772" s="30"/>
      <c r="F3772" s="30"/>
      <c r="G3772" s="30"/>
      <c r="H3772" s="30"/>
      <c r="I3772" s="30"/>
      <c r="J3772" s="30"/>
      <c r="K3772" s="30"/>
      <c r="L3772" s="30"/>
      <c r="M3772" s="30"/>
      <c r="N3772" s="30"/>
      <c r="O3772" s="30"/>
      <c r="P3772" s="30"/>
      <c r="Q3772" s="30"/>
      <c r="R3772" s="30"/>
      <c r="S3772" s="30"/>
      <c r="T3772" s="30"/>
      <c r="U3772" s="30"/>
      <c r="V3772" s="30"/>
      <c r="W3772" s="30"/>
      <c r="X3772" s="32"/>
    </row>
    <row r="3773" spans="1:24" x14ac:dyDescent="0.2">
      <c r="A3773" s="34"/>
      <c r="B3773" s="34"/>
      <c r="C3773" s="34"/>
      <c r="D3773" s="30"/>
      <c r="E3773" s="30"/>
      <c r="F3773" s="30"/>
      <c r="G3773" s="30"/>
      <c r="H3773" s="30"/>
      <c r="I3773" s="30"/>
      <c r="J3773" s="30"/>
      <c r="K3773" s="30"/>
      <c r="L3773" s="30"/>
      <c r="M3773" s="30"/>
      <c r="N3773" s="30"/>
      <c r="O3773" s="30"/>
      <c r="P3773" s="30"/>
      <c r="Q3773" s="30"/>
      <c r="R3773" s="30"/>
      <c r="S3773" s="30"/>
      <c r="T3773" s="30"/>
      <c r="U3773" s="30"/>
      <c r="V3773" s="30"/>
      <c r="W3773" s="30"/>
      <c r="X3773" s="32"/>
    </row>
    <row r="3774" spans="1:24" x14ac:dyDescent="0.2">
      <c r="A3774" s="34"/>
      <c r="B3774" s="34"/>
      <c r="C3774" s="34"/>
      <c r="D3774" s="30"/>
      <c r="E3774" s="30"/>
      <c r="F3774" s="30"/>
      <c r="G3774" s="30"/>
      <c r="H3774" s="30"/>
      <c r="I3774" s="30"/>
      <c r="J3774" s="30"/>
      <c r="K3774" s="30"/>
      <c r="L3774" s="30"/>
      <c r="M3774" s="30"/>
      <c r="N3774" s="30"/>
      <c r="O3774" s="30"/>
      <c r="P3774" s="30"/>
      <c r="Q3774" s="30"/>
      <c r="R3774" s="30"/>
      <c r="S3774" s="30"/>
      <c r="T3774" s="30"/>
      <c r="U3774" s="30"/>
      <c r="V3774" s="30"/>
      <c r="W3774" s="30"/>
      <c r="X3774" s="32"/>
    </row>
    <row r="3775" spans="1:24" x14ac:dyDescent="0.2">
      <c r="A3775" s="34"/>
      <c r="B3775" s="34"/>
      <c r="C3775" s="34"/>
      <c r="D3775" s="30"/>
      <c r="E3775" s="30"/>
      <c r="F3775" s="30"/>
      <c r="G3775" s="30"/>
      <c r="H3775" s="30"/>
      <c r="I3775" s="30"/>
      <c r="J3775" s="30"/>
      <c r="K3775" s="30"/>
      <c r="L3775" s="30"/>
      <c r="M3775" s="30"/>
      <c r="N3775" s="30"/>
      <c r="O3775" s="30"/>
      <c r="P3775" s="30"/>
      <c r="Q3775" s="30"/>
      <c r="R3775" s="30"/>
      <c r="S3775" s="30"/>
      <c r="T3775" s="30"/>
      <c r="U3775" s="30"/>
      <c r="V3775" s="30"/>
      <c r="W3775" s="30"/>
      <c r="X3775" s="32"/>
    </row>
    <row r="3776" spans="1:24" x14ac:dyDescent="0.2">
      <c r="A3776" s="34"/>
      <c r="B3776" s="34"/>
      <c r="C3776" s="34"/>
      <c r="D3776" s="30"/>
      <c r="E3776" s="30"/>
      <c r="F3776" s="30"/>
      <c r="G3776" s="30"/>
      <c r="H3776" s="30"/>
      <c r="I3776" s="30"/>
      <c r="J3776" s="30"/>
      <c r="K3776" s="30"/>
      <c r="L3776" s="30"/>
      <c r="M3776" s="30"/>
      <c r="N3776" s="30"/>
      <c r="O3776" s="30"/>
      <c r="P3776" s="30"/>
      <c r="Q3776" s="30"/>
      <c r="R3776" s="30"/>
      <c r="S3776" s="30"/>
      <c r="T3776" s="30"/>
      <c r="U3776" s="30"/>
      <c r="V3776" s="30"/>
      <c r="W3776" s="30"/>
      <c r="X3776" s="32"/>
    </row>
    <row r="3777" spans="1:24" x14ac:dyDescent="0.2">
      <c r="A3777" s="34"/>
      <c r="B3777" s="34"/>
      <c r="C3777" s="34"/>
      <c r="D3777" s="30"/>
      <c r="E3777" s="30"/>
      <c r="F3777" s="30"/>
      <c r="G3777" s="30"/>
      <c r="H3777" s="30"/>
      <c r="I3777" s="30"/>
      <c r="J3777" s="30"/>
      <c r="K3777" s="30"/>
      <c r="L3777" s="30"/>
      <c r="M3777" s="30"/>
      <c r="N3777" s="30"/>
      <c r="O3777" s="30"/>
      <c r="P3777" s="30"/>
      <c r="Q3777" s="30"/>
      <c r="R3777" s="30"/>
      <c r="S3777" s="30"/>
      <c r="T3777" s="30"/>
      <c r="U3777" s="30"/>
      <c r="V3777" s="30"/>
      <c r="W3777" s="30"/>
      <c r="X3777" s="32"/>
    </row>
    <row r="3778" spans="1:24" x14ac:dyDescent="0.2">
      <c r="A3778" s="34"/>
      <c r="B3778" s="34"/>
      <c r="C3778" s="34"/>
      <c r="D3778" s="30"/>
      <c r="E3778" s="30"/>
      <c r="F3778" s="30"/>
      <c r="G3778" s="30"/>
      <c r="H3778" s="30"/>
      <c r="I3778" s="30"/>
      <c r="J3778" s="30"/>
      <c r="K3778" s="30"/>
      <c r="L3778" s="30"/>
      <c r="M3778" s="30"/>
      <c r="N3778" s="30"/>
      <c r="O3778" s="30"/>
      <c r="P3778" s="30"/>
      <c r="Q3778" s="30"/>
      <c r="R3778" s="30"/>
      <c r="S3778" s="30"/>
      <c r="T3778" s="30"/>
      <c r="U3778" s="30"/>
      <c r="V3778" s="30"/>
      <c r="W3778" s="30"/>
      <c r="X3778" s="32"/>
    </row>
    <row r="3779" spans="1:24" x14ac:dyDescent="0.2">
      <c r="A3779" s="34"/>
      <c r="B3779" s="34"/>
      <c r="C3779" s="34"/>
      <c r="D3779" s="30"/>
      <c r="E3779" s="30"/>
      <c r="F3779" s="30"/>
      <c r="G3779" s="30"/>
      <c r="H3779" s="30"/>
      <c r="I3779" s="30"/>
      <c r="J3779" s="30"/>
      <c r="K3779" s="30"/>
      <c r="L3779" s="30"/>
      <c r="M3779" s="30"/>
      <c r="N3779" s="30"/>
      <c r="O3779" s="30"/>
      <c r="P3779" s="30"/>
      <c r="Q3779" s="30"/>
      <c r="R3779" s="30"/>
      <c r="S3779" s="30"/>
      <c r="T3779" s="30"/>
      <c r="U3779" s="30"/>
      <c r="V3779" s="30"/>
      <c r="W3779" s="30"/>
      <c r="X3779" s="32"/>
    </row>
    <row r="3780" spans="1:24" x14ac:dyDescent="0.2">
      <c r="A3780" s="34"/>
      <c r="B3780" s="34"/>
      <c r="C3780" s="34"/>
      <c r="D3780" s="30"/>
      <c r="E3780" s="30"/>
      <c r="F3780" s="30"/>
      <c r="G3780" s="30"/>
      <c r="H3780" s="30"/>
      <c r="I3780" s="30"/>
      <c r="J3780" s="30"/>
      <c r="K3780" s="30"/>
      <c r="L3780" s="30"/>
      <c r="M3780" s="30"/>
      <c r="N3780" s="30"/>
      <c r="O3780" s="30"/>
      <c r="P3780" s="30"/>
      <c r="Q3780" s="30"/>
      <c r="R3780" s="30"/>
      <c r="S3780" s="30"/>
      <c r="T3780" s="30"/>
      <c r="U3780" s="30"/>
      <c r="V3780" s="30"/>
      <c r="W3780" s="30"/>
      <c r="X3780" s="32"/>
    </row>
    <row r="3781" spans="1:24" x14ac:dyDescent="0.2">
      <c r="A3781" s="34"/>
      <c r="B3781" s="34"/>
      <c r="C3781" s="34"/>
      <c r="D3781" s="30"/>
      <c r="E3781" s="30"/>
      <c r="F3781" s="30"/>
      <c r="G3781" s="30"/>
      <c r="H3781" s="30"/>
      <c r="I3781" s="30"/>
      <c r="J3781" s="30"/>
      <c r="K3781" s="30"/>
      <c r="L3781" s="30"/>
      <c r="M3781" s="30"/>
      <c r="N3781" s="30"/>
      <c r="O3781" s="30"/>
      <c r="P3781" s="30"/>
      <c r="Q3781" s="30"/>
      <c r="R3781" s="30"/>
      <c r="S3781" s="30"/>
      <c r="T3781" s="30"/>
      <c r="U3781" s="30"/>
      <c r="V3781" s="30"/>
      <c r="W3781" s="30"/>
      <c r="X3781" s="32"/>
    </row>
    <row r="3782" spans="1:24" x14ac:dyDescent="0.2">
      <c r="A3782" s="34"/>
      <c r="B3782" s="34"/>
      <c r="C3782" s="34"/>
      <c r="D3782" s="30"/>
      <c r="E3782" s="30"/>
      <c r="F3782" s="30"/>
      <c r="G3782" s="30"/>
      <c r="H3782" s="30"/>
      <c r="I3782" s="30"/>
      <c r="J3782" s="30"/>
      <c r="K3782" s="30"/>
      <c r="L3782" s="30"/>
      <c r="M3782" s="30"/>
      <c r="N3782" s="30"/>
      <c r="O3782" s="30"/>
      <c r="P3782" s="30"/>
      <c r="Q3782" s="30"/>
      <c r="R3782" s="30"/>
      <c r="S3782" s="30"/>
      <c r="T3782" s="30"/>
      <c r="U3782" s="30"/>
      <c r="V3782" s="30"/>
      <c r="W3782" s="30"/>
      <c r="X3782" s="32"/>
    </row>
    <row r="3783" spans="1:24" x14ac:dyDescent="0.2">
      <c r="A3783" s="34"/>
      <c r="B3783" s="34"/>
      <c r="C3783" s="34"/>
      <c r="D3783" s="30"/>
      <c r="E3783" s="30"/>
      <c r="F3783" s="30"/>
      <c r="G3783" s="30"/>
      <c r="H3783" s="30"/>
      <c r="I3783" s="30"/>
      <c r="J3783" s="30"/>
      <c r="K3783" s="30"/>
      <c r="L3783" s="30"/>
      <c r="M3783" s="30"/>
      <c r="N3783" s="30"/>
      <c r="O3783" s="30"/>
      <c r="P3783" s="30"/>
      <c r="Q3783" s="30"/>
      <c r="R3783" s="30"/>
      <c r="S3783" s="30"/>
      <c r="T3783" s="30"/>
      <c r="U3783" s="30"/>
      <c r="V3783" s="30"/>
      <c r="W3783" s="30"/>
      <c r="X3783" s="32"/>
    </row>
    <row r="3784" spans="1:24" x14ac:dyDescent="0.2">
      <c r="A3784" s="34"/>
      <c r="B3784" s="34"/>
      <c r="C3784" s="34"/>
      <c r="D3784" s="30"/>
      <c r="E3784" s="30"/>
      <c r="F3784" s="30"/>
      <c r="G3784" s="30"/>
      <c r="H3784" s="30"/>
      <c r="I3784" s="30"/>
      <c r="J3784" s="30"/>
      <c r="K3784" s="30"/>
      <c r="L3784" s="30"/>
      <c r="M3784" s="30"/>
      <c r="N3784" s="30"/>
      <c r="O3784" s="30"/>
      <c r="P3784" s="30"/>
      <c r="Q3784" s="30"/>
      <c r="R3784" s="30"/>
      <c r="S3784" s="30"/>
      <c r="T3784" s="30"/>
      <c r="U3784" s="30"/>
      <c r="V3784" s="30"/>
      <c r="W3784" s="30"/>
      <c r="X3784" s="32"/>
    </row>
    <row r="3785" spans="1:24" x14ac:dyDescent="0.2">
      <c r="A3785" s="34"/>
      <c r="B3785" s="34"/>
      <c r="C3785" s="34"/>
      <c r="D3785" s="30"/>
      <c r="E3785" s="30"/>
      <c r="F3785" s="30"/>
      <c r="G3785" s="30"/>
      <c r="H3785" s="30"/>
      <c r="I3785" s="30"/>
      <c r="J3785" s="30"/>
      <c r="K3785" s="30"/>
      <c r="L3785" s="30"/>
      <c r="M3785" s="30"/>
      <c r="N3785" s="30"/>
      <c r="O3785" s="30"/>
      <c r="P3785" s="30"/>
      <c r="Q3785" s="30"/>
      <c r="R3785" s="30"/>
      <c r="S3785" s="30"/>
      <c r="T3785" s="30"/>
      <c r="U3785" s="30"/>
      <c r="V3785" s="30"/>
      <c r="W3785" s="30"/>
      <c r="X3785" s="32"/>
    </row>
    <row r="3786" spans="1:24" x14ac:dyDescent="0.2">
      <c r="A3786" s="34"/>
      <c r="B3786" s="34"/>
      <c r="C3786" s="34"/>
      <c r="D3786" s="30"/>
      <c r="E3786" s="30"/>
      <c r="F3786" s="30"/>
      <c r="G3786" s="30"/>
      <c r="H3786" s="30"/>
      <c r="I3786" s="30"/>
      <c r="J3786" s="30"/>
      <c r="K3786" s="30"/>
      <c r="L3786" s="30"/>
      <c r="M3786" s="30"/>
      <c r="N3786" s="30"/>
      <c r="O3786" s="30"/>
      <c r="P3786" s="30"/>
      <c r="Q3786" s="30"/>
      <c r="R3786" s="30"/>
      <c r="S3786" s="30"/>
      <c r="T3786" s="30"/>
      <c r="U3786" s="30"/>
      <c r="V3786" s="30"/>
      <c r="W3786" s="30"/>
      <c r="X3786" s="32"/>
    </row>
    <row r="3787" spans="1:24" x14ac:dyDescent="0.2">
      <c r="A3787" s="34"/>
      <c r="B3787" s="34"/>
      <c r="C3787" s="34"/>
      <c r="D3787" s="30"/>
      <c r="E3787" s="30"/>
      <c r="F3787" s="30"/>
      <c r="G3787" s="30"/>
      <c r="H3787" s="30"/>
      <c r="I3787" s="30"/>
      <c r="J3787" s="30"/>
      <c r="K3787" s="30"/>
      <c r="L3787" s="30"/>
      <c r="M3787" s="30"/>
      <c r="N3787" s="30"/>
      <c r="O3787" s="30"/>
      <c r="P3787" s="30"/>
      <c r="Q3787" s="30"/>
      <c r="R3787" s="30"/>
      <c r="S3787" s="30"/>
      <c r="T3787" s="30"/>
      <c r="U3787" s="30"/>
      <c r="V3787" s="30"/>
      <c r="W3787" s="30"/>
      <c r="X3787" s="32"/>
    </row>
    <row r="3788" spans="1:24" x14ac:dyDescent="0.2">
      <c r="A3788" s="34"/>
      <c r="B3788" s="34"/>
      <c r="C3788" s="34"/>
      <c r="D3788" s="30"/>
      <c r="E3788" s="30"/>
      <c r="F3788" s="30"/>
      <c r="G3788" s="30"/>
      <c r="H3788" s="30"/>
      <c r="I3788" s="30"/>
      <c r="J3788" s="30"/>
      <c r="K3788" s="30"/>
      <c r="L3788" s="30"/>
      <c r="M3788" s="30"/>
      <c r="N3788" s="30"/>
      <c r="O3788" s="30"/>
      <c r="P3788" s="30"/>
      <c r="Q3788" s="30"/>
      <c r="R3788" s="30"/>
      <c r="S3788" s="30"/>
      <c r="T3788" s="30"/>
      <c r="U3788" s="30"/>
      <c r="V3788" s="30"/>
      <c r="W3788" s="30"/>
      <c r="X3788" s="32"/>
    </row>
    <row r="3789" spans="1:24" x14ac:dyDescent="0.2">
      <c r="A3789" s="34"/>
      <c r="B3789" s="34"/>
      <c r="C3789" s="34"/>
      <c r="D3789" s="30"/>
      <c r="E3789" s="30"/>
      <c r="F3789" s="30"/>
      <c r="G3789" s="30"/>
      <c r="H3789" s="30"/>
      <c r="I3789" s="30"/>
      <c r="J3789" s="30"/>
      <c r="K3789" s="30"/>
      <c r="L3789" s="30"/>
      <c r="M3789" s="30"/>
      <c r="N3789" s="30"/>
      <c r="O3789" s="30"/>
      <c r="P3789" s="30"/>
      <c r="Q3789" s="30"/>
      <c r="R3789" s="30"/>
      <c r="S3789" s="30"/>
      <c r="T3789" s="30"/>
      <c r="U3789" s="30"/>
      <c r="V3789" s="30"/>
      <c r="W3789" s="30"/>
      <c r="X3789" s="32"/>
    </row>
    <row r="3790" spans="1:24" x14ac:dyDescent="0.2">
      <c r="A3790" s="34"/>
      <c r="B3790" s="34"/>
      <c r="C3790" s="34"/>
      <c r="D3790" s="30"/>
      <c r="E3790" s="30"/>
      <c r="F3790" s="30"/>
      <c r="G3790" s="30"/>
      <c r="H3790" s="30"/>
      <c r="I3790" s="30"/>
      <c r="J3790" s="30"/>
      <c r="K3790" s="30"/>
      <c r="L3790" s="30"/>
      <c r="M3790" s="30"/>
      <c r="N3790" s="30"/>
      <c r="O3790" s="30"/>
      <c r="P3790" s="30"/>
      <c r="Q3790" s="30"/>
      <c r="R3790" s="30"/>
      <c r="S3790" s="30"/>
      <c r="T3790" s="30"/>
      <c r="U3790" s="30"/>
      <c r="V3790" s="30"/>
      <c r="W3790" s="30"/>
      <c r="X3790" s="32"/>
    </row>
    <row r="3791" spans="1:24" x14ac:dyDescent="0.2">
      <c r="A3791" s="34"/>
      <c r="B3791" s="34"/>
      <c r="C3791" s="34"/>
      <c r="D3791" s="30"/>
      <c r="E3791" s="30"/>
      <c r="F3791" s="30"/>
      <c r="G3791" s="30"/>
      <c r="H3791" s="30"/>
      <c r="I3791" s="30"/>
      <c r="J3791" s="30"/>
      <c r="K3791" s="30"/>
      <c r="L3791" s="30"/>
      <c r="M3791" s="30"/>
      <c r="N3791" s="30"/>
      <c r="O3791" s="30"/>
      <c r="P3791" s="30"/>
      <c r="Q3791" s="30"/>
      <c r="R3791" s="30"/>
      <c r="S3791" s="30"/>
      <c r="T3791" s="30"/>
      <c r="U3791" s="30"/>
      <c r="V3791" s="30"/>
      <c r="W3791" s="30"/>
      <c r="X3791" s="32"/>
    </row>
    <row r="3792" spans="1:24" x14ac:dyDescent="0.2">
      <c r="A3792" s="34"/>
      <c r="B3792" s="34"/>
      <c r="C3792" s="34"/>
      <c r="D3792" s="30"/>
      <c r="E3792" s="30"/>
      <c r="F3792" s="30"/>
      <c r="G3792" s="30"/>
      <c r="H3792" s="30"/>
      <c r="I3792" s="30"/>
      <c r="J3792" s="30"/>
      <c r="K3792" s="30"/>
      <c r="L3792" s="30"/>
      <c r="M3792" s="30"/>
      <c r="N3792" s="30"/>
      <c r="O3792" s="30"/>
      <c r="P3792" s="30"/>
      <c r="Q3792" s="30"/>
      <c r="R3792" s="30"/>
      <c r="S3792" s="30"/>
      <c r="T3792" s="30"/>
      <c r="U3792" s="30"/>
      <c r="V3792" s="30"/>
      <c r="W3792" s="30"/>
      <c r="X3792" s="32"/>
    </row>
    <row r="3793" spans="1:24" x14ac:dyDescent="0.2">
      <c r="A3793" s="34"/>
      <c r="B3793" s="34"/>
      <c r="C3793" s="34"/>
      <c r="D3793" s="30"/>
      <c r="E3793" s="30"/>
      <c r="F3793" s="30"/>
      <c r="G3793" s="30"/>
      <c r="H3793" s="30"/>
      <c r="I3793" s="30"/>
      <c r="J3793" s="30"/>
      <c r="K3793" s="30"/>
      <c r="L3793" s="30"/>
      <c r="M3793" s="30"/>
      <c r="N3793" s="30"/>
      <c r="O3793" s="30"/>
      <c r="P3793" s="30"/>
      <c r="Q3793" s="30"/>
      <c r="R3793" s="30"/>
      <c r="S3793" s="30"/>
      <c r="T3793" s="30"/>
      <c r="U3793" s="30"/>
      <c r="V3793" s="30"/>
      <c r="W3793" s="30"/>
      <c r="X3793" s="32"/>
    </row>
    <row r="3794" spans="1:24" x14ac:dyDescent="0.2">
      <c r="A3794" s="34"/>
      <c r="B3794" s="34"/>
      <c r="C3794" s="34"/>
      <c r="D3794" s="30"/>
      <c r="E3794" s="30"/>
      <c r="F3794" s="30"/>
      <c r="G3794" s="30"/>
      <c r="H3794" s="30"/>
      <c r="I3794" s="30"/>
      <c r="J3794" s="30"/>
      <c r="K3794" s="30"/>
      <c r="L3794" s="30"/>
      <c r="M3794" s="30"/>
      <c r="N3794" s="30"/>
      <c r="O3794" s="30"/>
      <c r="P3794" s="30"/>
      <c r="Q3794" s="30"/>
      <c r="R3794" s="30"/>
      <c r="S3794" s="30"/>
      <c r="T3794" s="30"/>
      <c r="U3794" s="30"/>
      <c r="V3794" s="30"/>
      <c r="W3794" s="30"/>
      <c r="X3794" s="32"/>
    </row>
    <row r="3795" spans="1:24" x14ac:dyDescent="0.2">
      <c r="A3795" s="34"/>
      <c r="B3795" s="34"/>
      <c r="C3795" s="34"/>
      <c r="D3795" s="30"/>
      <c r="E3795" s="30"/>
      <c r="F3795" s="30"/>
      <c r="G3795" s="30"/>
      <c r="H3795" s="30"/>
      <c r="I3795" s="30"/>
      <c r="J3795" s="30"/>
      <c r="K3795" s="30"/>
      <c r="L3795" s="30"/>
      <c r="M3795" s="30"/>
      <c r="N3795" s="30"/>
      <c r="O3795" s="30"/>
      <c r="P3795" s="30"/>
      <c r="Q3795" s="30"/>
      <c r="R3795" s="30"/>
      <c r="S3795" s="30"/>
      <c r="T3795" s="30"/>
      <c r="U3795" s="30"/>
      <c r="V3795" s="30"/>
      <c r="W3795" s="30"/>
      <c r="X3795" s="32"/>
    </row>
    <row r="3796" spans="1:24" x14ac:dyDescent="0.2">
      <c r="A3796" s="34"/>
      <c r="B3796" s="34"/>
      <c r="C3796" s="34"/>
      <c r="D3796" s="30"/>
      <c r="E3796" s="30"/>
      <c r="F3796" s="30"/>
      <c r="G3796" s="30"/>
      <c r="H3796" s="30"/>
      <c r="I3796" s="30"/>
      <c r="J3796" s="30"/>
      <c r="K3796" s="30"/>
      <c r="L3796" s="30"/>
      <c r="M3796" s="30"/>
      <c r="N3796" s="30"/>
      <c r="O3796" s="30"/>
      <c r="P3796" s="30"/>
      <c r="Q3796" s="30"/>
      <c r="R3796" s="30"/>
      <c r="S3796" s="30"/>
      <c r="T3796" s="30"/>
      <c r="U3796" s="30"/>
      <c r="V3796" s="30"/>
      <c r="W3796" s="30"/>
      <c r="X3796" s="32"/>
    </row>
    <row r="3797" spans="1:24" x14ac:dyDescent="0.2">
      <c r="A3797" s="34"/>
      <c r="B3797" s="34"/>
      <c r="C3797" s="34"/>
      <c r="D3797" s="30"/>
      <c r="E3797" s="30"/>
      <c r="F3797" s="30"/>
      <c r="G3797" s="30"/>
      <c r="H3797" s="30"/>
      <c r="I3797" s="30"/>
      <c r="J3797" s="30"/>
      <c r="K3797" s="30"/>
      <c r="L3797" s="30"/>
      <c r="M3797" s="30"/>
      <c r="N3797" s="30"/>
      <c r="O3797" s="30"/>
      <c r="P3797" s="30"/>
      <c r="Q3797" s="30"/>
      <c r="R3797" s="30"/>
      <c r="S3797" s="30"/>
      <c r="T3797" s="30"/>
      <c r="U3797" s="30"/>
      <c r="V3797" s="30"/>
      <c r="W3797" s="30"/>
      <c r="X3797" s="32"/>
    </row>
    <row r="3798" spans="1:24" x14ac:dyDescent="0.2">
      <c r="A3798" s="34"/>
      <c r="B3798" s="34"/>
      <c r="C3798" s="34"/>
      <c r="D3798" s="30"/>
      <c r="E3798" s="30"/>
      <c r="F3798" s="30"/>
      <c r="G3798" s="30"/>
      <c r="H3798" s="30"/>
      <c r="I3798" s="30"/>
      <c r="J3798" s="30"/>
      <c r="K3798" s="30"/>
      <c r="L3798" s="30"/>
      <c r="M3798" s="30"/>
      <c r="N3798" s="30"/>
      <c r="O3798" s="30"/>
      <c r="P3798" s="30"/>
      <c r="Q3798" s="30"/>
      <c r="R3798" s="30"/>
      <c r="S3798" s="30"/>
      <c r="T3798" s="30"/>
      <c r="U3798" s="30"/>
      <c r="V3798" s="30"/>
      <c r="W3798" s="30"/>
      <c r="X3798" s="32"/>
    </row>
    <row r="3799" spans="1:24" x14ac:dyDescent="0.2">
      <c r="A3799" s="34"/>
      <c r="B3799" s="34"/>
      <c r="C3799" s="34"/>
      <c r="D3799" s="30"/>
      <c r="E3799" s="30"/>
      <c r="F3799" s="30"/>
      <c r="G3799" s="30"/>
      <c r="H3799" s="30"/>
      <c r="I3799" s="30"/>
      <c r="J3799" s="30"/>
      <c r="K3799" s="30"/>
      <c r="L3799" s="30"/>
      <c r="M3799" s="30"/>
      <c r="N3799" s="30"/>
      <c r="O3799" s="30"/>
      <c r="P3799" s="30"/>
      <c r="Q3799" s="30"/>
      <c r="R3799" s="30"/>
      <c r="S3799" s="30"/>
      <c r="T3799" s="30"/>
      <c r="U3799" s="30"/>
      <c r="V3799" s="30"/>
      <c r="W3799" s="30"/>
      <c r="X3799" s="32"/>
    </row>
    <row r="3800" spans="1:24" x14ac:dyDescent="0.2">
      <c r="A3800" s="34"/>
      <c r="B3800" s="34"/>
      <c r="C3800" s="34"/>
      <c r="D3800" s="30"/>
      <c r="E3800" s="30"/>
      <c r="F3800" s="30"/>
      <c r="G3800" s="30"/>
      <c r="H3800" s="30"/>
      <c r="I3800" s="30"/>
      <c r="J3800" s="30"/>
      <c r="K3800" s="30"/>
      <c r="L3800" s="30"/>
      <c r="M3800" s="30"/>
      <c r="N3800" s="30"/>
      <c r="O3800" s="30"/>
      <c r="P3800" s="30"/>
      <c r="Q3800" s="30"/>
      <c r="R3800" s="30"/>
      <c r="S3800" s="30"/>
      <c r="T3800" s="30"/>
      <c r="U3800" s="30"/>
      <c r="V3800" s="30"/>
      <c r="W3800" s="30"/>
      <c r="X3800" s="32"/>
    </row>
    <row r="3801" spans="1:24" x14ac:dyDescent="0.2">
      <c r="A3801" s="34"/>
      <c r="B3801" s="34"/>
      <c r="C3801" s="34"/>
      <c r="D3801" s="30"/>
      <c r="E3801" s="30"/>
      <c r="F3801" s="30"/>
      <c r="G3801" s="30"/>
      <c r="H3801" s="30"/>
      <c r="I3801" s="30"/>
      <c r="J3801" s="30"/>
      <c r="K3801" s="30"/>
      <c r="L3801" s="30"/>
      <c r="M3801" s="30"/>
      <c r="N3801" s="30"/>
      <c r="O3801" s="30"/>
      <c r="P3801" s="30"/>
      <c r="Q3801" s="30"/>
      <c r="R3801" s="30"/>
      <c r="S3801" s="30"/>
      <c r="T3801" s="30"/>
      <c r="U3801" s="30"/>
      <c r="V3801" s="30"/>
      <c r="W3801" s="30"/>
      <c r="X3801" s="32"/>
    </row>
    <row r="3802" spans="1:24" x14ac:dyDescent="0.2">
      <c r="A3802" s="34"/>
      <c r="B3802" s="34"/>
      <c r="C3802" s="34"/>
      <c r="D3802" s="30"/>
      <c r="E3802" s="30"/>
      <c r="F3802" s="30"/>
      <c r="G3802" s="30"/>
      <c r="H3802" s="30"/>
      <c r="I3802" s="30"/>
      <c r="J3802" s="30"/>
      <c r="K3802" s="30"/>
      <c r="L3802" s="30"/>
      <c r="M3802" s="30"/>
      <c r="N3802" s="30"/>
      <c r="O3802" s="30"/>
      <c r="P3802" s="30"/>
      <c r="Q3802" s="30"/>
      <c r="R3802" s="30"/>
      <c r="S3802" s="30"/>
      <c r="T3802" s="30"/>
      <c r="U3802" s="30"/>
      <c r="V3802" s="30"/>
      <c r="W3802" s="30"/>
      <c r="X3802" s="32"/>
    </row>
    <row r="3803" spans="1:24" x14ac:dyDescent="0.2">
      <c r="A3803" s="34"/>
      <c r="B3803" s="34"/>
      <c r="C3803" s="34"/>
      <c r="D3803" s="30"/>
      <c r="E3803" s="30"/>
      <c r="F3803" s="30"/>
      <c r="G3803" s="30"/>
      <c r="H3803" s="30"/>
      <c r="I3803" s="30"/>
      <c r="J3803" s="30"/>
      <c r="K3803" s="30"/>
      <c r="L3803" s="30"/>
      <c r="M3803" s="30"/>
      <c r="N3803" s="30"/>
      <c r="O3803" s="30"/>
      <c r="P3803" s="30"/>
      <c r="Q3803" s="30"/>
      <c r="R3803" s="30"/>
      <c r="S3803" s="30"/>
      <c r="T3803" s="30"/>
      <c r="U3803" s="30"/>
      <c r="V3803" s="30"/>
      <c r="W3803" s="30"/>
      <c r="X3803" s="32"/>
    </row>
    <row r="3804" spans="1:24" x14ac:dyDescent="0.2">
      <c r="A3804" s="34"/>
      <c r="B3804" s="34"/>
      <c r="C3804" s="34"/>
      <c r="D3804" s="30"/>
      <c r="E3804" s="30"/>
      <c r="F3804" s="30"/>
      <c r="G3804" s="30"/>
      <c r="H3804" s="30"/>
      <c r="I3804" s="30"/>
      <c r="J3804" s="30"/>
      <c r="K3804" s="30"/>
      <c r="L3804" s="30"/>
      <c r="M3804" s="30"/>
      <c r="N3804" s="30"/>
      <c r="O3804" s="30"/>
      <c r="P3804" s="30"/>
      <c r="Q3804" s="30"/>
      <c r="R3804" s="30"/>
      <c r="S3804" s="30"/>
      <c r="T3804" s="30"/>
      <c r="U3804" s="30"/>
      <c r="V3804" s="30"/>
      <c r="W3804" s="30"/>
      <c r="X3804" s="32"/>
    </row>
    <row r="3805" spans="1:24" x14ac:dyDescent="0.2">
      <c r="A3805" s="34"/>
      <c r="B3805" s="34"/>
      <c r="C3805" s="34"/>
      <c r="D3805" s="30"/>
      <c r="E3805" s="30"/>
      <c r="F3805" s="30"/>
      <c r="G3805" s="30"/>
      <c r="H3805" s="30"/>
      <c r="I3805" s="30"/>
      <c r="J3805" s="30"/>
      <c r="K3805" s="30"/>
      <c r="L3805" s="30"/>
      <c r="M3805" s="30"/>
      <c r="N3805" s="30"/>
      <c r="O3805" s="30"/>
      <c r="P3805" s="30"/>
      <c r="Q3805" s="30"/>
      <c r="R3805" s="30"/>
      <c r="S3805" s="30"/>
      <c r="T3805" s="30"/>
      <c r="U3805" s="30"/>
      <c r="V3805" s="30"/>
      <c r="W3805" s="30"/>
      <c r="X3805" s="32"/>
    </row>
    <row r="3806" spans="1:24" x14ac:dyDescent="0.2">
      <c r="A3806" s="34"/>
      <c r="B3806" s="34"/>
      <c r="C3806" s="34"/>
      <c r="D3806" s="30"/>
      <c r="E3806" s="30"/>
      <c r="F3806" s="30"/>
      <c r="G3806" s="30"/>
      <c r="H3806" s="30"/>
      <c r="I3806" s="30"/>
      <c r="J3806" s="30"/>
      <c r="K3806" s="30"/>
      <c r="L3806" s="30"/>
      <c r="M3806" s="30"/>
      <c r="N3806" s="30"/>
      <c r="O3806" s="30"/>
      <c r="P3806" s="30"/>
      <c r="Q3806" s="30"/>
      <c r="R3806" s="30"/>
      <c r="S3806" s="30"/>
      <c r="T3806" s="30"/>
      <c r="U3806" s="30"/>
      <c r="V3806" s="30"/>
      <c r="W3806" s="30"/>
      <c r="X3806" s="32"/>
    </row>
    <row r="3807" spans="1:24" x14ac:dyDescent="0.2">
      <c r="A3807" s="34"/>
      <c r="B3807" s="34"/>
      <c r="C3807" s="34"/>
      <c r="D3807" s="30"/>
      <c r="E3807" s="30"/>
      <c r="F3807" s="30"/>
      <c r="G3807" s="30"/>
      <c r="H3807" s="30"/>
      <c r="I3807" s="30"/>
      <c r="J3807" s="30"/>
      <c r="K3807" s="30"/>
      <c r="L3807" s="30"/>
      <c r="M3807" s="30"/>
      <c r="N3807" s="30"/>
      <c r="O3807" s="30"/>
      <c r="P3807" s="30"/>
      <c r="Q3807" s="30"/>
      <c r="R3807" s="30"/>
      <c r="S3807" s="30"/>
      <c r="T3807" s="30"/>
      <c r="U3807" s="30"/>
      <c r="V3807" s="30"/>
      <c r="W3807" s="30"/>
      <c r="X3807" s="32"/>
    </row>
    <row r="3808" spans="1:24" x14ac:dyDescent="0.2">
      <c r="A3808" s="34"/>
      <c r="B3808" s="34"/>
      <c r="C3808" s="34"/>
      <c r="D3808" s="30"/>
      <c r="E3808" s="30"/>
      <c r="F3808" s="30"/>
      <c r="G3808" s="30"/>
      <c r="H3808" s="30"/>
      <c r="I3808" s="30"/>
      <c r="J3808" s="30"/>
      <c r="K3808" s="30"/>
      <c r="L3808" s="30"/>
      <c r="M3808" s="30"/>
      <c r="N3808" s="30"/>
      <c r="O3808" s="30"/>
      <c r="P3808" s="30"/>
      <c r="Q3808" s="30"/>
      <c r="R3808" s="30"/>
      <c r="S3808" s="30"/>
      <c r="T3808" s="30"/>
      <c r="U3808" s="30"/>
      <c r="V3808" s="30"/>
      <c r="W3808" s="30"/>
      <c r="X3808" s="32"/>
    </row>
    <row r="3809" spans="1:24" x14ac:dyDescent="0.2">
      <c r="A3809" s="34"/>
      <c r="B3809" s="34"/>
      <c r="C3809" s="34"/>
      <c r="D3809" s="30"/>
      <c r="E3809" s="30"/>
      <c r="F3809" s="30"/>
      <c r="G3809" s="30"/>
      <c r="H3809" s="30"/>
      <c r="I3809" s="30"/>
      <c r="J3809" s="30"/>
      <c r="K3809" s="30"/>
      <c r="L3809" s="30"/>
      <c r="M3809" s="30"/>
      <c r="N3809" s="30"/>
      <c r="O3809" s="30"/>
      <c r="P3809" s="30"/>
      <c r="Q3809" s="30"/>
      <c r="R3809" s="30"/>
      <c r="S3809" s="30"/>
      <c r="T3809" s="30"/>
      <c r="U3809" s="30"/>
      <c r="V3809" s="30"/>
      <c r="W3809" s="30"/>
      <c r="X3809" s="32"/>
    </row>
    <row r="3810" spans="1:24" x14ac:dyDescent="0.2">
      <c r="A3810" s="34"/>
      <c r="B3810" s="34"/>
      <c r="C3810" s="34"/>
      <c r="D3810" s="30"/>
      <c r="E3810" s="30"/>
      <c r="F3810" s="30"/>
      <c r="G3810" s="30"/>
      <c r="H3810" s="30"/>
      <c r="I3810" s="30"/>
      <c r="J3810" s="30"/>
      <c r="K3810" s="30"/>
      <c r="L3810" s="30"/>
      <c r="M3810" s="30"/>
      <c r="N3810" s="30"/>
      <c r="O3810" s="30"/>
      <c r="P3810" s="30"/>
      <c r="Q3810" s="30"/>
      <c r="R3810" s="30"/>
      <c r="S3810" s="30"/>
      <c r="T3810" s="30"/>
      <c r="U3810" s="30"/>
      <c r="V3810" s="30"/>
      <c r="W3810" s="30"/>
      <c r="X3810" s="32"/>
    </row>
    <row r="3811" spans="1:24" x14ac:dyDescent="0.2">
      <c r="A3811" s="34"/>
      <c r="B3811" s="34"/>
      <c r="C3811" s="34"/>
      <c r="D3811" s="30"/>
      <c r="E3811" s="30"/>
      <c r="F3811" s="30"/>
      <c r="G3811" s="30"/>
      <c r="H3811" s="30"/>
      <c r="I3811" s="30"/>
      <c r="J3811" s="30"/>
      <c r="K3811" s="30"/>
      <c r="L3811" s="30"/>
      <c r="M3811" s="30"/>
      <c r="N3811" s="30"/>
      <c r="O3811" s="30"/>
      <c r="P3811" s="30"/>
      <c r="Q3811" s="30"/>
      <c r="R3811" s="30"/>
      <c r="S3811" s="30"/>
      <c r="T3811" s="30"/>
      <c r="U3811" s="30"/>
      <c r="V3811" s="30"/>
      <c r="W3811" s="30"/>
      <c r="X3811" s="32"/>
    </row>
    <row r="3812" spans="1:24" x14ac:dyDescent="0.2">
      <c r="A3812" s="34"/>
      <c r="B3812" s="34"/>
      <c r="C3812" s="34"/>
      <c r="D3812" s="30"/>
      <c r="E3812" s="30"/>
      <c r="F3812" s="30"/>
      <c r="G3812" s="30"/>
      <c r="H3812" s="30"/>
      <c r="I3812" s="30"/>
      <c r="J3812" s="30"/>
      <c r="K3812" s="30"/>
      <c r="L3812" s="30"/>
      <c r="M3812" s="30"/>
      <c r="N3812" s="30"/>
      <c r="O3812" s="30"/>
      <c r="P3812" s="30"/>
      <c r="Q3812" s="30"/>
      <c r="R3812" s="30"/>
      <c r="S3812" s="30"/>
      <c r="T3812" s="30"/>
      <c r="U3812" s="30"/>
      <c r="V3812" s="30"/>
      <c r="W3812" s="30"/>
      <c r="X3812" s="32"/>
    </row>
    <row r="3813" spans="1:24" x14ac:dyDescent="0.2">
      <c r="A3813" s="34"/>
      <c r="B3813" s="34"/>
      <c r="C3813" s="34"/>
      <c r="D3813" s="30"/>
      <c r="E3813" s="30"/>
      <c r="F3813" s="30"/>
      <c r="G3813" s="30"/>
      <c r="H3813" s="30"/>
      <c r="I3813" s="30"/>
      <c r="J3813" s="30"/>
      <c r="K3813" s="30"/>
      <c r="L3813" s="30"/>
      <c r="M3813" s="30"/>
      <c r="N3813" s="30"/>
      <c r="O3813" s="30"/>
      <c r="P3813" s="30"/>
      <c r="Q3813" s="30"/>
      <c r="R3813" s="30"/>
      <c r="S3813" s="30"/>
      <c r="T3813" s="30"/>
      <c r="U3813" s="30"/>
      <c r="V3813" s="30"/>
      <c r="W3813" s="30"/>
      <c r="X3813" s="32"/>
    </row>
    <row r="3814" spans="1:24" x14ac:dyDescent="0.2">
      <c r="A3814" s="34"/>
      <c r="B3814" s="34"/>
      <c r="C3814" s="34"/>
      <c r="D3814" s="30"/>
      <c r="E3814" s="30"/>
      <c r="F3814" s="30"/>
      <c r="G3814" s="30"/>
      <c r="H3814" s="30"/>
      <c r="I3814" s="30"/>
      <c r="J3814" s="30"/>
      <c r="K3814" s="30"/>
      <c r="L3814" s="30"/>
      <c r="M3814" s="30"/>
      <c r="N3814" s="30"/>
      <c r="O3814" s="30"/>
      <c r="P3814" s="30"/>
      <c r="Q3814" s="30"/>
      <c r="R3814" s="30"/>
      <c r="S3814" s="30"/>
      <c r="T3814" s="30"/>
      <c r="U3814" s="30"/>
      <c r="V3814" s="30"/>
      <c r="W3814" s="30"/>
      <c r="X3814" s="32"/>
    </row>
    <row r="3815" spans="1:24" x14ac:dyDescent="0.2">
      <c r="A3815" s="34"/>
      <c r="B3815" s="34"/>
      <c r="C3815" s="34"/>
      <c r="D3815" s="30"/>
      <c r="E3815" s="30"/>
      <c r="F3815" s="30"/>
      <c r="G3815" s="30"/>
      <c r="H3815" s="30"/>
      <c r="I3815" s="30"/>
      <c r="J3815" s="30"/>
      <c r="K3815" s="30"/>
      <c r="L3815" s="30"/>
      <c r="M3815" s="30"/>
      <c r="N3815" s="30"/>
      <c r="O3815" s="30"/>
      <c r="P3815" s="30"/>
      <c r="Q3815" s="30"/>
      <c r="R3815" s="30"/>
      <c r="S3815" s="30"/>
      <c r="T3815" s="30"/>
      <c r="U3815" s="30"/>
      <c r="V3815" s="30"/>
      <c r="W3815" s="30"/>
      <c r="X3815" s="32"/>
    </row>
    <row r="3816" spans="1:24" x14ac:dyDescent="0.2">
      <c r="A3816" s="34"/>
      <c r="B3816" s="34"/>
      <c r="C3816" s="34"/>
      <c r="D3816" s="30"/>
      <c r="E3816" s="30"/>
      <c r="F3816" s="30"/>
      <c r="G3816" s="30"/>
      <c r="H3816" s="30"/>
      <c r="I3816" s="30"/>
      <c r="J3816" s="30"/>
      <c r="K3816" s="30"/>
      <c r="L3816" s="30"/>
      <c r="M3816" s="30"/>
      <c r="N3816" s="30"/>
      <c r="O3816" s="30"/>
      <c r="P3816" s="30"/>
      <c r="Q3816" s="30"/>
      <c r="R3816" s="30"/>
      <c r="S3816" s="30"/>
      <c r="T3816" s="30"/>
      <c r="U3816" s="30"/>
      <c r="V3816" s="30"/>
      <c r="W3816" s="30"/>
      <c r="X3816" s="32"/>
    </row>
    <row r="3817" spans="1:24" x14ac:dyDescent="0.2">
      <c r="A3817" s="34"/>
      <c r="B3817" s="34"/>
      <c r="C3817" s="34"/>
      <c r="D3817" s="30"/>
      <c r="E3817" s="30"/>
      <c r="F3817" s="30"/>
      <c r="G3817" s="30"/>
      <c r="H3817" s="30"/>
      <c r="I3817" s="30"/>
      <c r="J3817" s="30"/>
      <c r="K3817" s="30"/>
      <c r="L3817" s="30"/>
      <c r="M3817" s="30"/>
      <c r="N3817" s="30"/>
      <c r="O3817" s="30"/>
      <c r="P3817" s="30"/>
      <c r="Q3817" s="30"/>
      <c r="R3817" s="30"/>
      <c r="S3817" s="30"/>
      <c r="T3817" s="30"/>
      <c r="U3817" s="30"/>
      <c r="V3817" s="30"/>
      <c r="W3817" s="30"/>
      <c r="X3817" s="32"/>
    </row>
    <row r="3818" spans="1:24" x14ac:dyDescent="0.2">
      <c r="A3818" s="34"/>
      <c r="B3818" s="34"/>
      <c r="C3818" s="34"/>
      <c r="D3818" s="30"/>
      <c r="E3818" s="30"/>
      <c r="F3818" s="30"/>
      <c r="G3818" s="30"/>
      <c r="H3818" s="30"/>
      <c r="I3818" s="30"/>
      <c r="J3818" s="30"/>
      <c r="K3818" s="30"/>
      <c r="L3818" s="30"/>
      <c r="M3818" s="30"/>
      <c r="N3818" s="30"/>
      <c r="O3818" s="30"/>
      <c r="P3818" s="30"/>
      <c r="Q3818" s="30"/>
      <c r="R3818" s="30"/>
      <c r="S3818" s="30"/>
      <c r="T3818" s="30"/>
      <c r="U3818" s="30"/>
      <c r="V3818" s="30"/>
      <c r="W3818" s="30"/>
      <c r="X3818" s="32"/>
    </row>
    <row r="3819" spans="1:24" x14ac:dyDescent="0.2">
      <c r="A3819" s="34"/>
      <c r="B3819" s="34"/>
      <c r="C3819" s="34"/>
      <c r="D3819" s="30"/>
      <c r="E3819" s="30"/>
      <c r="F3819" s="30"/>
      <c r="G3819" s="30"/>
      <c r="H3819" s="30"/>
      <c r="I3819" s="30"/>
      <c r="J3819" s="30"/>
      <c r="K3819" s="30"/>
      <c r="L3819" s="30"/>
      <c r="M3819" s="30"/>
      <c r="N3819" s="30"/>
      <c r="O3819" s="30"/>
      <c r="P3819" s="30"/>
      <c r="Q3819" s="30"/>
      <c r="R3819" s="30"/>
      <c r="S3819" s="30"/>
      <c r="T3819" s="30"/>
      <c r="U3819" s="30"/>
      <c r="V3819" s="30"/>
      <c r="W3819" s="30"/>
      <c r="X3819" s="32"/>
    </row>
    <row r="3820" spans="1:24" x14ac:dyDescent="0.2">
      <c r="A3820" s="34"/>
      <c r="B3820" s="34"/>
      <c r="C3820" s="34"/>
      <c r="D3820" s="30"/>
      <c r="E3820" s="30"/>
      <c r="F3820" s="30"/>
      <c r="G3820" s="30"/>
      <c r="H3820" s="30"/>
      <c r="I3820" s="30"/>
      <c r="J3820" s="30"/>
      <c r="K3820" s="30"/>
      <c r="L3820" s="30"/>
      <c r="M3820" s="30"/>
      <c r="N3820" s="30"/>
      <c r="O3820" s="30"/>
      <c r="P3820" s="30"/>
      <c r="Q3820" s="30"/>
      <c r="R3820" s="30"/>
      <c r="S3820" s="30"/>
      <c r="T3820" s="30"/>
      <c r="U3820" s="30"/>
      <c r="V3820" s="30"/>
      <c r="W3820" s="30"/>
      <c r="X3820" s="32"/>
    </row>
    <row r="3821" spans="1:24" x14ac:dyDescent="0.2">
      <c r="A3821" s="34"/>
      <c r="B3821" s="34"/>
      <c r="C3821" s="34"/>
      <c r="D3821" s="30"/>
      <c r="E3821" s="30"/>
      <c r="F3821" s="30"/>
      <c r="G3821" s="30"/>
      <c r="H3821" s="30"/>
      <c r="I3821" s="30"/>
      <c r="J3821" s="30"/>
      <c r="K3821" s="30"/>
      <c r="L3821" s="30"/>
      <c r="M3821" s="30"/>
      <c r="N3821" s="30"/>
      <c r="O3821" s="30"/>
      <c r="P3821" s="30"/>
      <c r="Q3821" s="30"/>
      <c r="R3821" s="30"/>
      <c r="S3821" s="30"/>
      <c r="T3821" s="30"/>
      <c r="U3821" s="30"/>
      <c r="V3821" s="30"/>
      <c r="W3821" s="30"/>
      <c r="X3821" s="32"/>
    </row>
    <row r="3822" spans="1:24" x14ac:dyDescent="0.2">
      <c r="A3822" s="34"/>
      <c r="B3822" s="34"/>
      <c r="C3822" s="34"/>
      <c r="D3822" s="30"/>
      <c r="E3822" s="30"/>
      <c r="F3822" s="30"/>
      <c r="G3822" s="30"/>
      <c r="H3822" s="30"/>
      <c r="I3822" s="30"/>
      <c r="J3822" s="30"/>
      <c r="K3822" s="30"/>
      <c r="L3822" s="30"/>
      <c r="M3822" s="30"/>
      <c r="N3822" s="30"/>
      <c r="O3822" s="30"/>
      <c r="P3822" s="30"/>
      <c r="Q3822" s="30"/>
      <c r="R3822" s="30"/>
      <c r="S3822" s="30"/>
      <c r="T3822" s="30"/>
      <c r="U3822" s="30"/>
      <c r="V3822" s="30"/>
      <c r="W3822" s="30"/>
      <c r="X3822" s="32"/>
    </row>
    <row r="3823" spans="1:24" x14ac:dyDescent="0.2">
      <c r="A3823" s="34"/>
      <c r="B3823" s="34"/>
      <c r="C3823" s="34"/>
      <c r="D3823" s="30"/>
      <c r="E3823" s="30"/>
      <c r="F3823" s="30"/>
      <c r="G3823" s="30"/>
      <c r="H3823" s="30"/>
      <c r="I3823" s="30"/>
      <c r="J3823" s="30"/>
      <c r="K3823" s="30"/>
      <c r="L3823" s="30"/>
      <c r="M3823" s="30"/>
      <c r="N3823" s="30"/>
      <c r="O3823" s="30"/>
      <c r="P3823" s="30"/>
      <c r="Q3823" s="30"/>
      <c r="R3823" s="30"/>
      <c r="S3823" s="30"/>
      <c r="T3823" s="30"/>
      <c r="U3823" s="30"/>
      <c r="V3823" s="30"/>
      <c r="W3823" s="30"/>
      <c r="X3823" s="32"/>
    </row>
    <row r="3824" spans="1:24" x14ac:dyDescent="0.2">
      <c r="A3824" s="34"/>
      <c r="B3824" s="34"/>
      <c r="C3824" s="34"/>
      <c r="D3824" s="30"/>
      <c r="E3824" s="30"/>
      <c r="F3824" s="30"/>
      <c r="G3824" s="30"/>
      <c r="H3824" s="30"/>
      <c r="I3824" s="30"/>
      <c r="J3824" s="30"/>
      <c r="K3824" s="30"/>
      <c r="L3824" s="30"/>
      <c r="M3824" s="30"/>
      <c r="N3824" s="30"/>
      <c r="O3824" s="30"/>
      <c r="P3824" s="30"/>
      <c r="Q3824" s="30"/>
      <c r="R3824" s="30"/>
      <c r="S3824" s="30"/>
      <c r="T3824" s="30"/>
      <c r="U3824" s="30"/>
      <c r="V3824" s="30"/>
      <c r="W3824" s="30"/>
      <c r="X3824" s="32"/>
    </row>
    <row r="3825" spans="1:24" x14ac:dyDescent="0.2">
      <c r="A3825" s="34"/>
      <c r="B3825" s="34"/>
      <c r="C3825" s="34"/>
      <c r="D3825" s="30"/>
      <c r="E3825" s="30"/>
      <c r="F3825" s="30"/>
      <c r="G3825" s="30"/>
      <c r="H3825" s="30"/>
      <c r="I3825" s="30"/>
      <c r="J3825" s="30"/>
      <c r="K3825" s="30"/>
      <c r="L3825" s="30"/>
      <c r="M3825" s="30"/>
      <c r="N3825" s="30"/>
      <c r="O3825" s="30"/>
      <c r="P3825" s="30"/>
      <c r="Q3825" s="30"/>
      <c r="R3825" s="30"/>
      <c r="S3825" s="30"/>
      <c r="T3825" s="30"/>
      <c r="U3825" s="30"/>
      <c r="V3825" s="30"/>
      <c r="W3825" s="30"/>
      <c r="X3825" s="32"/>
    </row>
    <row r="3826" spans="1:24" x14ac:dyDescent="0.2">
      <c r="A3826" s="34"/>
      <c r="B3826" s="34"/>
      <c r="C3826" s="34"/>
      <c r="D3826" s="30"/>
      <c r="E3826" s="30"/>
      <c r="F3826" s="30"/>
      <c r="G3826" s="30"/>
      <c r="H3826" s="30"/>
      <c r="I3826" s="30"/>
      <c r="J3826" s="30"/>
      <c r="K3826" s="30"/>
      <c r="L3826" s="30"/>
      <c r="M3826" s="30"/>
      <c r="N3826" s="30"/>
      <c r="O3826" s="30"/>
      <c r="P3826" s="30"/>
      <c r="Q3826" s="30"/>
      <c r="R3826" s="30"/>
      <c r="S3826" s="30"/>
      <c r="T3826" s="30"/>
      <c r="U3826" s="30"/>
      <c r="V3826" s="30"/>
      <c r="W3826" s="30"/>
      <c r="X3826" s="32"/>
    </row>
    <row r="3827" spans="1:24" x14ac:dyDescent="0.2">
      <c r="A3827" s="34"/>
      <c r="B3827" s="34"/>
      <c r="C3827" s="34"/>
      <c r="D3827" s="30"/>
      <c r="E3827" s="30"/>
      <c r="F3827" s="30"/>
      <c r="G3827" s="30"/>
      <c r="H3827" s="30"/>
      <c r="I3827" s="30"/>
      <c r="J3827" s="30"/>
      <c r="K3827" s="30"/>
      <c r="L3827" s="30"/>
      <c r="M3827" s="30"/>
      <c r="N3827" s="30"/>
      <c r="O3827" s="30"/>
      <c r="P3827" s="30"/>
      <c r="Q3827" s="30"/>
      <c r="R3827" s="30"/>
      <c r="S3827" s="30"/>
      <c r="T3827" s="30"/>
      <c r="U3827" s="30"/>
      <c r="V3827" s="30"/>
      <c r="W3827" s="30"/>
      <c r="X3827" s="32"/>
    </row>
    <row r="3828" spans="1:24" x14ac:dyDescent="0.2">
      <c r="A3828" s="34"/>
      <c r="B3828" s="34"/>
      <c r="C3828" s="34"/>
      <c r="D3828" s="30"/>
      <c r="E3828" s="30"/>
      <c r="F3828" s="30"/>
      <c r="G3828" s="30"/>
      <c r="H3828" s="30"/>
      <c r="I3828" s="30"/>
      <c r="J3828" s="30"/>
      <c r="K3828" s="30"/>
      <c r="L3828" s="30"/>
      <c r="M3828" s="30"/>
      <c r="N3828" s="30"/>
      <c r="O3828" s="30"/>
      <c r="P3828" s="30"/>
      <c r="Q3828" s="30"/>
      <c r="R3828" s="30"/>
      <c r="S3828" s="30"/>
      <c r="T3828" s="30"/>
      <c r="U3828" s="30"/>
      <c r="V3828" s="30"/>
      <c r="W3828" s="30"/>
      <c r="X3828" s="32"/>
    </row>
    <row r="3829" spans="1:24" x14ac:dyDescent="0.2">
      <c r="A3829" s="34"/>
      <c r="B3829" s="34"/>
      <c r="C3829" s="34"/>
      <c r="D3829" s="30"/>
      <c r="E3829" s="30"/>
      <c r="F3829" s="30"/>
      <c r="G3829" s="30"/>
      <c r="H3829" s="30"/>
      <c r="I3829" s="30"/>
      <c r="J3829" s="30"/>
      <c r="K3829" s="30"/>
      <c r="L3829" s="30"/>
      <c r="M3829" s="30"/>
      <c r="N3829" s="30"/>
      <c r="O3829" s="30"/>
      <c r="P3829" s="30"/>
      <c r="Q3829" s="30"/>
      <c r="R3829" s="30"/>
      <c r="S3829" s="30"/>
      <c r="T3829" s="30"/>
      <c r="U3829" s="30"/>
      <c r="V3829" s="30"/>
      <c r="W3829" s="30"/>
      <c r="X3829" s="32"/>
    </row>
    <row r="3830" spans="1:24" x14ac:dyDescent="0.2">
      <c r="A3830" s="34"/>
      <c r="B3830" s="34"/>
      <c r="C3830" s="34"/>
      <c r="D3830" s="30"/>
      <c r="E3830" s="30"/>
      <c r="F3830" s="30"/>
      <c r="G3830" s="30"/>
      <c r="H3830" s="30"/>
      <c r="I3830" s="30"/>
      <c r="J3830" s="30"/>
      <c r="K3830" s="30"/>
      <c r="L3830" s="30"/>
      <c r="M3830" s="30"/>
      <c r="N3830" s="30"/>
      <c r="O3830" s="30"/>
      <c r="P3830" s="30"/>
      <c r="Q3830" s="30"/>
      <c r="R3830" s="30"/>
      <c r="S3830" s="30"/>
      <c r="T3830" s="30"/>
      <c r="U3830" s="30"/>
      <c r="V3830" s="30"/>
      <c r="W3830" s="30"/>
      <c r="X3830" s="32"/>
    </row>
    <row r="3831" spans="1:24" x14ac:dyDescent="0.2">
      <c r="A3831" s="34"/>
      <c r="B3831" s="34"/>
      <c r="C3831" s="34"/>
      <c r="D3831" s="30"/>
      <c r="E3831" s="30"/>
      <c r="F3831" s="30"/>
      <c r="G3831" s="30"/>
      <c r="H3831" s="30"/>
      <c r="I3831" s="30"/>
      <c r="J3831" s="30"/>
      <c r="K3831" s="30"/>
      <c r="L3831" s="30"/>
      <c r="M3831" s="30"/>
      <c r="N3831" s="30"/>
      <c r="O3831" s="30"/>
      <c r="P3831" s="30"/>
      <c r="Q3831" s="30"/>
      <c r="R3831" s="30"/>
      <c r="S3831" s="30"/>
      <c r="T3831" s="30"/>
      <c r="U3831" s="30"/>
      <c r="V3831" s="30"/>
      <c r="W3831" s="30"/>
      <c r="X3831" s="32"/>
    </row>
    <row r="3832" spans="1:24" x14ac:dyDescent="0.2">
      <c r="A3832" s="34"/>
      <c r="B3832" s="34"/>
      <c r="C3832" s="34"/>
      <c r="D3832" s="30"/>
      <c r="E3832" s="30"/>
      <c r="F3832" s="30"/>
      <c r="G3832" s="30"/>
      <c r="H3832" s="30"/>
      <c r="I3832" s="30"/>
      <c r="J3832" s="30"/>
      <c r="K3832" s="30"/>
      <c r="L3832" s="30"/>
      <c r="M3832" s="30"/>
      <c r="N3832" s="30"/>
      <c r="O3832" s="30"/>
      <c r="P3832" s="30"/>
      <c r="Q3832" s="30"/>
      <c r="R3832" s="30"/>
      <c r="S3832" s="30"/>
      <c r="T3832" s="30"/>
      <c r="U3832" s="30"/>
      <c r="V3832" s="30"/>
      <c r="W3832" s="30"/>
      <c r="X3832" s="32"/>
    </row>
    <row r="3833" spans="1:24" x14ac:dyDescent="0.2">
      <c r="A3833" s="34"/>
      <c r="B3833" s="34"/>
      <c r="C3833" s="34"/>
      <c r="D3833" s="30"/>
      <c r="E3833" s="30"/>
      <c r="F3833" s="30"/>
      <c r="G3833" s="30"/>
      <c r="H3833" s="30"/>
      <c r="I3833" s="30"/>
      <c r="J3833" s="30"/>
      <c r="K3833" s="30"/>
      <c r="L3833" s="30"/>
      <c r="M3833" s="30"/>
      <c r="N3833" s="30"/>
      <c r="O3833" s="30"/>
      <c r="P3833" s="30"/>
      <c r="Q3833" s="30"/>
      <c r="R3833" s="30"/>
      <c r="S3833" s="30"/>
      <c r="T3833" s="30"/>
      <c r="U3833" s="30"/>
      <c r="V3833" s="30"/>
      <c r="W3833" s="30"/>
      <c r="X3833" s="32"/>
    </row>
    <row r="3834" spans="1:24" x14ac:dyDescent="0.2">
      <c r="A3834" s="34"/>
      <c r="B3834" s="34"/>
      <c r="C3834" s="34"/>
      <c r="D3834" s="30"/>
      <c r="E3834" s="30"/>
      <c r="F3834" s="30"/>
      <c r="G3834" s="30"/>
      <c r="H3834" s="30"/>
      <c r="I3834" s="30"/>
      <c r="J3834" s="30"/>
      <c r="K3834" s="30"/>
      <c r="L3834" s="30"/>
      <c r="M3834" s="30"/>
      <c r="N3834" s="30"/>
      <c r="O3834" s="30"/>
      <c r="P3834" s="30"/>
      <c r="Q3834" s="30"/>
      <c r="R3834" s="30"/>
      <c r="S3834" s="30"/>
      <c r="T3834" s="30"/>
      <c r="U3834" s="30"/>
      <c r="V3834" s="30"/>
      <c r="W3834" s="30"/>
      <c r="X3834" s="32"/>
    </row>
    <row r="3835" spans="1:24" x14ac:dyDescent="0.2">
      <c r="A3835" s="34"/>
      <c r="B3835" s="34"/>
      <c r="C3835" s="34"/>
      <c r="D3835" s="30"/>
      <c r="E3835" s="30"/>
      <c r="F3835" s="30"/>
      <c r="G3835" s="30"/>
      <c r="H3835" s="30"/>
      <c r="I3835" s="30"/>
      <c r="J3835" s="30"/>
      <c r="K3835" s="30"/>
      <c r="L3835" s="30"/>
      <c r="M3835" s="30"/>
      <c r="N3835" s="30"/>
      <c r="O3835" s="30"/>
      <c r="P3835" s="30"/>
      <c r="Q3835" s="30"/>
      <c r="R3835" s="30"/>
      <c r="S3835" s="30"/>
      <c r="T3835" s="30"/>
      <c r="U3835" s="30"/>
      <c r="V3835" s="30"/>
      <c r="W3835" s="30"/>
      <c r="X3835" s="32"/>
    </row>
    <row r="3836" spans="1:24" x14ac:dyDescent="0.2">
      <c r="A3836" s="34"/>
      <c r="B3836" s="34"/>
      <c r="C3836" s="34"/>
      <c r="D3836" s="30"/>
      <c r="E3836" s="30"/>
      <c r="F3836" s="30"/>
      <c r="G3836" s="30"/>
      <c r="H3836" s="30"/>
      <c r="I3836" s="30"/>
      <c r="J3836" s="30"/>
      <c r="K3836" s="30"/>
      <c r="L3836" s="30"/>
      <c r="M3836" s="30"/>
      <c r="N3836" s="30"/>
      <c r="O3836" s="30"/>
      <c r="P3836" s="30"/>
      <c r="Q3836" s="30"/>
      <c r="R3836" s="30"/>
      <c r="S3836" s="30"/>
      <c r="T3836" s="30"/>
      <c r="U3836" s="30"/>
      <c r="V3836" s="30"/>
      <c r="W3836" s="30"/>
      <c r="X3836" s="32"/>
    </row>
    <row r="3837" spans="1:24" x14ac:dyDescent="0.2">
      <c r="A3837" s="34"/>
      <c r="B3837" s="34"/>
      <c r="C3837" s="34"/>
      <c r="D3837" s="30"/>
      <c r="E3837" s="30"/>
      <c r="F3837" s="30"/>
      <c r="G3837" s="30"/>
      <c r="H3837" s="30"/>
      <c r="I3837" s="30"/>
      <c r="J3837" s="30"/>
      <c r="K3837" s="30"/>
      <c r="L3837" s="30"/>
      <c r="M3837" s="30"/>
      <c r="N3837" s="30"/>
      <c r="O3837" s="30"/>
      <c r="P3837" s="30"/>
      <c r="Q3837" s="30"/>
      <c r="R3837" s="30"/>
      <c r="S3837" s="30"/>
      <c r="T3837" s="30"/>
      <c r="U3837" s="30"/>
      <c r="V3837" s="30"/>
      <c r="W3837" s="30"/>
      <c r="X3837" s="32"/>
    </row>
    <row r="3838" spans="1:24" x14ac:dyDescent="0.2">
      <c r="A3838" s="34"/>
      <c r="B3838" s="34"/>
      <c r="C3838" s="34"/>
      <c r="D3838" s="30"/>
      <c r="E3838" s="30"/>
      <c r="F3838" s="30"/>
      <c r="G3838" s="30"/>
      <c r="H3838" s="30"/>
      <c r="I3838" s="30"/>
      <c r="J3838" s="30"/>
      <c r="K3838" s="30"/>
      <c r="L3838" s="30"/>
      <c r="M3838" s="30"/>
      <c r="N3838" s="30"/>
      <c r="O3838" s="30"/>
      <c r="P3838" s="30"/>
      <c r="Q3838" s="30"/>
      <c r="R3838" s="30"/>
      <c r="S3838" s="30"/>
      <c r="T3838" s="30"/>
      <c r="U3838" s="30"/>
      <c r="V3838" s="30"/>
      <c r="W3838" s="30"/>
      <c r="X3838" s="32"/>
    </row>
    <row r="3839" spans="1:24" x14ac:dyDescent="0.2">
      <c r="A3839" s="34"/>
      <c r="B3839" s="34"/>
      <c r="C3839" s="34"/>
      <c r="D3839" s="30"/>
      <c r="E3839" s="30"/>
      <c r="F3839" s="30"/>
      <c r="G3839" s="30"/>
      <c r="H3839" s="30"/>
      <c r="I3839" s="30"/>
      <c r="J3839" s="30"/>
      <c r="K3839" s="30"/>
      <c r="L3839" s="30"/>
      <c r="M3839" s="30"/>
      <c r="N3839" s="30"/>
      <c r="O3839" s="30"/>
      <c r="P3839" s="30"/>
      <c r="Q3839" s="30"/>
      <c r="R3839" s="30"/>
      <c r="S3839" s="30"/>
      <c r="T3839" s="30"/>
      <c r="U3839" s="30"/>
      <c r="V3839" s="30"/>
      <c r="W3839" s="30"/>
      <c r="X3839" s="32"/>
    </row>
    <row r="3840" spans="1:24" x14ac:dyDescent="0.2">
      <c r="A3840" s="34"/>
      <c r="B3840" s="34"/>
      <c r="C3840" s="34"/>
      <c r="D3840" s="30"/>
      <c r="E3840" s="30"/>
      <c r="F3840" s="30"/>
      <c r="G3840" s="30"/>
      <c r="H3840" s="30"/>
      <c r="I3840" s="30"/>
      <c r="J3840" s="30"/>
      <c r="K3840" s="30"/>
      <c r="L3840" s="30"/>
      <c r="M3840" s="30"/>
      <c r="N3840" s="30"/>
      <c r="O3840" s="30"/>
      <c r="P3840" s="30"/>
      <c r="Q3840" s="30"/>
      <c r="R3840" s="30"/>
      <c r="S3840" s="30"/>
      <c r="T3840" s="30"/>
      <c r="U3840" s="30"/>
      <c r="V3840" s="30"/>
      <c r="W3840" s="30"/>
      <c r="X3840" s="32"/>
    </row>
    <row r="3841" spans="1:24" x14ac:dyDescent="0.2">
      <c r="A3841" s="34"/>
      <c r="B3841" s="34"/>
      <c r="C3841" s="34"/>
      <c r="D3841" s="30"/>
      <c r="E3841" s="30"/>
      <c r="F3841" s="30"/>
      <c r="G3841" s="30"/>
      <c r="H3841" s="30"/>
      <c r="I3841" s="30"/>
      <c r="J3841" s="30"/>
      <c r="K3841" s="30"/>
      <c r="L3841" s="30"/>
      <c r="M3841" s="30"/>
      <c r="N3841" s="30"/>
      <c r="O3841" s="30"/>
      <c r="P3841" s="30"/>
      <c r="Q3841" s="30"/>
      <c r="R3841" s="30"/>
      <c r="S3841" s="30"/>
      <c r="T3841" s="30"/>
      <c r="U3841" s="30"/>
      <c r="V3841" s="30"/>
      <c r="W3841" s="30"/>
      <c r="X3841" s="32"/>
    </row>
    <row r="3842" spans="1:24" x14ac:dyDescent="0.2">
      <c r="A3842" s="34"/>
      <c r="B3842" s="34"/>
      <c r="C3842" s="34"/>
      <c r="D3842" s="30"/>
      <c r="E3842" s="30"/>
      <c r="F3842" s="30"/>
      <c r="G3842" s="30"/>
      <c r="H3842" s="30"/>
      <c r="I3842" s="30"/>
      <c r="J3842" s="30"/>
      <c r="K3842" s="30"/>
      <c r="L3842" s="30"/>
      <c r="M3842" s="30"/>
      <c r="N3842" s="30"/>
      <c r="O3842" s="30"/>
      <c r="P3842" s="30"/>
      <c r="Q3842" s="30"/>
      <c r="R3842" s="30"/>
      <c r="S3842" s="30"/>
      <c r="T3842" s="30"/>
      <c r="U3842" s="30"/>
      <c r="V3842" s="30"/>
      <c r="W3842" s="30"/>
      <c r="X3842" s="32"/>
    </row>
    <row r="3843" spans="1:24" x14ac:dyDescent="0.2">
      <c r="A3843" s="34"/>
      <c r="B3843" s="34"/>
      <c r="C3843" s="34"/>
      <c r="D3843" s="30"/>
      <c r="E3843" s="30"/>
      <c r="F3843" s="30"/>
      <c r="G3843" s="30"/>
      <c r="H3843" s="30"/>
      <c r="I3843" s="30"/>
      <c r="J3843" s="30"/>
      <c r="K3843" s="30"/>
      <c r="L3843" s="30"/>
      <c r="M3843" s="30"/>
      <c r="N3843" s="30"/>
      <c r="O3843" s="30"/>
      <c r="P3843" s="30"/>
      <c r="Q3843" s="30"/>
      <c r="R3843" s="30"/>
      <c r="S3843" s="30"/>
      <c r="T3843" s="30"/>
      <c r="U3843" s="30"/>
      <c r="V3843" s="30"/>
      <c r="W3843" s="30"/>
      <c r="X3843" s="32"/>
    </row>
    <row r="3844" spans="1:24" x14ac:dyDescent="0.2">
      <c r="A3844" s="34"/>
      <c r="B3844" s="34"/>
      <c r="C3844" s="34"/>
      <c r="D3844" s="30"/>
      <c r="E3844" s="30"/>
      <c r="F3844" s="30"/>
      <c r="G3844" s="30"/>
      <c r="H3844" s="30"/>
      <c r="I3844" s="30"/>
      <c r="J3844" s="30"/>
      <c r="K3844" s="30"/>
      <c r="L3844" s="30"/>
      <c r="M3844" s="30"/>
      <c r="N3844" s="30"/>
      <c r="O3844" s="30"/>
      <c r="P3844" s="30"/>
      <c r="Q3844" s="30"/>
      <c r="R3844" s="30"/>
      <c r="S3844" s="30"/>
      <c r="T3844" s="30"/>
      <c r="U3844" s="30"/>
      <c r="V3844" s="30"/>
      <c r="W3844" s="30"/>
      <c r="X3844" s="32"/>
    </row>
    <row r="3845" spans="1:24" x14ac:dyDescent="0.2">
      <c r="A3845" s="34"/>
      <c r="B3845" s="34"/>
      <c r="C3845" s="34"/>
      <c r="D3845" s="30"/>
      <c r="E3845" s="30"/>
      <c r="F3845" s="30"/>
      <c r="G3845" s="30"/>
      <c r="H3845" s="30"/>
      <c r="I3845" s="30"/>
      <c r="J3845" s="30"/>
      <c r="K3845" s="30"/>
      <c r="L3845" s="30"/>
      <c r="M3845" s="30"/>
      <c r="N3845" s="30"/>
      <c r="O3845" s="30"/>
      <c r="P3845" s="30"/>
      <c r="Q3845" s="30"/>
      <c r="R3845" s="30"/>
      <c r="S3845" s="30"/>
      <c r="T3845" s="30"/>
      <c r="U3845" s="30"/>
      <c r="V3845" s="30"/>
      <c r="W3845" s="30"/>
      <c r="X3845" s="32"/>
    </row>
    <row r="3846" spans="1:24" x14ac:dyDescent="0.2">
      <c r="A3846" s="34"/>
      <c r="B3846" s="34"/>
      <c r="C3846" s="34"/>
      <c r="D3846" s="30"/>
      <c r="E3846" s="30"/>
      <c r="F3846" s="30"/>
      <c r="G3846" s="30"/>
      <c r="H3846" s="30"/>
      <c r="I3846" s="30"/>
      <c r="J3846" s="30"/>
      <c r="K3846" s="30"/>
      <c r="L3846" s="30"/>
      <c r="M3846" s="30"/>
      <c r="N3846" s="30"/>
      <c r="O3846" s="30"/>
      <c r="P3846" s="30"/>
      <c r="Q3846" s="30"/>
      <c r="R3846" s="30"/>
      <c r="S3846" s="30"/>
      <c r="T3846" s="30"/>
      <c r="U3846" s="30"/>
      <c r="V3846" s="30"/>
      <c r="W3846" s="30"/>
      <c r="X3846" s="32"/>
    </row>
    <row r="3847" spans="1:24" x14ac:dyDescent="0.2">
      <c r="A3847" s="34"/>
      <c r="B3847" s="34"/>
      <c r="C3847" s="34"/>
      <c r="D3847" s="30"/>
      <c r="E3847" s="30"/>
      <c r="F3847" s="30"/>
      <c r="G3847" s="30"/>
      <c r="H3847" s="30"/>
      <c r="I3847" s="30"/>
      <c r="J3847" s="30"/>
      <c r="K3847" s="30"/>
      <c r="L3847" s="30"/>
      <c r="M3847" s="30"/>
      <c r="N3847" s="30"/>
      <c r="O3847" s="30"/>
      <c r="P3847" s="30"/>
      <c r="Q3847" s="30"/>
      <c r="R3847" s="30"/>
      <c r="S3847" s="30"/>
      <c r="T3847" s="30"/>
      <c r="U3847" s="30"/>
      <c r="V3847" s="30"/>
      <c r="W3847" s="30"/>
      <c r="X3847" s="32"/>
    </row>
    <row r="3848" spans="1:24" x14ac:dyDescent="0.2">
      <c r="A3848" s="34"/>
      <c r="B3848" s="34"/>
      <c r="C3848" s="34"/>
      <c r="D3848" s="30"/>
      <c r="E3848" s="30"/>
      <c r="F3848" s="30"/>
      <c r="G3848" s="30"/>
      <c r="H3848" s="30"/>
      <c r="I3848" s="30"/>
      <c r="J3848" s="30"/>
      <c r="K3848" s="30"/>
      <c r="L3848" s="30"/>
      <c r="M3848" s="30"/>
      <c r="N3848" s="30"/>
      <c r="O3848" s="30"/>
      <c r="P3848" s="30"/>
      <c r="Q3848" s="30"/>
      <c r="R3848" s="30"/>
      <c r="S3848" s="30"/>
      <c r="T3848" s="30"/>
      <c r="U3848" s="30"/>
      <c r="V3848" s="30"/>
      <c r="W3848" s="30"/>
      <c r="X3848" s="32"/>
    </row>
    <row r="3849" spans="1:24" x14ac:dyDescent="0.2">
      <c r="A3849" s="34"/>
      <c r="B3849" s="34"/>
      <c r="C3849" s="34"/>
      <c r="D3849" s="30"/>
      <c r="E3849" s="30"/>
      <c r="F3849" s="30"/>
      <c r="G3849" s="30"/>
      <c r="H3849" s="30"/>
      <c r="I3849" s="30"/>
      <c r="J3849" s="30"/>
      <c r="K3849" s="30"/>
      <c r="L3849" s="30"/>
      <c r="M3849" s="30"/>
      <c r="N3849" s="30"/>
      <c r="O3849" s="30"/>
      <c r="P3849" s="30"/>
      <c r="Q3849" s="30"/>
      <c r="R3849" s="30"/>
      <c r="S3849" s="30"/>
      <c r="T3849" s="30"/>
      <c r="U3849" s="30"/>
      <c r="V3849" s="30"/>
      <c r="W3849" s="30"/>
      <c r="X3849" s="32"/>
    </row>
    <row r="3850" spans="1:24" x14ac:dyDescent="0.2">
      <c r="A3850" s="34"/>
      <c r="B3850" s="34"/>
      <c r="C3850" s="34"/>
      <c r="D3850" s="30"/>
      <c r="E3850" s="30"/>
      <c r="F3850" s="30"/>
      <c r="G3850" s="30"/>
      <c r="H3850" s="30"/>
      <c r="I3850" s="30"/>
      <c r="J3850" s="30"/>
      <c r="K3850" s="30"/>
      <c r="L3850" s="30"/>
      <c r="M3850" s="30"/>
      <c r="N3850" s="30"/>
      <c r="O3850" s="30"/>
      <c r="P3850" s="30"/>
      <c r="Q3850" s="30"/>
      <c r="R3850" s="30"/>
      <c r="S3850" s="30"/>
      <c r="T3850" s="30"/>
      <c r="U3850" s="30"/>
      <c r="V3850" s="30"/>
      <c r="W3850" s="30"/>
      <c r="X3850" s="32"/>
    </row>
    <row r="3851" spans="1:24" x14ac:dyDescent="0.2">
      <c r="A3851" s="34"/>
      <c r="B3851" s="34"/>
      <c r="C3851" s="34"/>
      <c r="D3851" s="30"/>
      <c r="E3851" s="30"/>
      <c r="F3851" s="30"/>
      <c r="G3851" s="30"/>
      <c r="H3851" s="30"/>
      <c r="I3851" s="30"/>
      <c r="J3851" s="30"/>
      <c r="K3851" s="30"/>
      <c r="L3851" s="30"/>
      <c r="M3851" s="30"/>
      <c r="N3851" s="30"/>
      <c r="O3851" s="30"/>
      <c r="P3851" s="30"/>
      <c r="Q3851" s="30"/>
      <c r="R3851" s="30"/>
      <c r="S3851" s="30"/>
      <c r="T3851" s="30"/>
      <c r="U3851" s="30"/>
      <c r="V3851" s="30"/>
      <c r="W3851" s="30"/>
      <c r="X3851" s="32"/>
    </row>
    <row r="3852" spans="1:24" x14ac:dyDescent="0.2">
      <c r="A3852" s="34"/>
      <c r="B3852" s="34"/>
      <c r="C3852" s="34"/>
      <c r="D3852" s="30"/>
      <c r="E3852" s="30"/>
      <c r="F3852" s="30"/>
      <c r="G3852" s="30"/>
      <c r="H3852" s="30"/>
      <c r="I3852" s="30"/>
      <c r="J3852" s="30"/>
      <c r="K3852" s="30"/>
      <c r="L3852" s="30"/>
      <c r="M3852" s="30"/>
      <c r="N3852" s="30"/>
      <c r="O3852" s="30"/>
      <c r="P3852" s="30"/>
      <c r="Q3852" s="30"/>
      <c r="R3852" s="30"/>
      <c r="S3852" s="30"/>
      <c r="T3852" s="30"/>
      <c r="U3852" s="30"/>
      <c r="V3852" s="30"/>
      <c r="W3852" s="30"/>
      <c r="X3852" s="32"/>
    </row>
    <row r="3853" spans="1:24" x14ac:dyDescent="0.2">
      <c r="A3853" s="34"/>
      <c r="B3853" s="34"/>
      <c r="C3853" s="34"/>
      <c r="D3853" s="30"/>
      <c r="E3853" s="30"/>
      <c r="F3853" s="30"/>
      <c r="G3853" s="30"/>
      <c r="H3853" s="30"/>
      <c r="I3853" s="30"/>
      <c r="J3853" s="30"/>
      <c r="K3853" s="30"/>
      <c r="L3853" s="30"/>
      <c r="M3853" s="30"/>
      <c r="N3853" s="30"/>
      <c r="O3853" s="30"/>
      <c r="P3853" s="30"/>
      <c r="Q3853" s="30"/>
      <c r="R3853" s="30"/>
      <c r="S3853" s="30"/>
      <c r="T3853" s="30"/>
      <c r="U3853" s="30"/>
      <c r="V3853" s="30"/>
      <c r="W3853" s="30"/>
      <c r="X3853" s="32"/>
    </row>
    <row r="3854" spans="1:24" x14ac:dyDescent="0.2">
      <c r="A3854" s="34"/>
      <c r="B3854" s="34"/>
      <c r="C3854" s="34"/>
      <c r="D3854" s="30"/>
      <c r="E3854" s="30"/>
      <c r="F3854" s="30"/>
      <c r="G3854" s="30"/>
      <c r="H3854" s="30"/>
      <c r="I3854" s="30"/>
      <c r="J3854" s="30"/>
      <c r="K3854" s="30"/>
      <c r="L3854" s="30"/>
      <c r="M3854" s="30"/>
      <c r="N3854" s="30"/>
      <c r="O3854" s="30"/>
      <c r="P3854" s="30"/>
      <c r="Q3854" s="30"/>
      <c r="R3854" s="30"/>
      <c r="S3854" s="30"/>
      <c r="T3854" s="30"/>
      <c r="U3854" s="30"/>
      <c r="V3854" s="30"/>
      <c r="W3854" s="30"/>
      <c r="X3854" s="32"/>
    </row>
    <row r="3855" spans="1:24" x14ac:dyDescent="0.2">
      <c r="A3855" s="34"/>
      <c r="B3855" s="34"/>
      <c r="C3855" s="34"/>
      <c r="D3855" s="30"/>
      <c r="E3855" s="30"/>
      <c r="F3855" s="30"/>
      <c r="G3855" s="30"/>
      <c r="H3855" s="30"/>
      <c r="I3855" s="30"/>
      <c r="J3855" s="30"/>
      <c r="K3855" s="30"/>
      <c r="L3855" s="30"/>
      <c r="M3855" s="30"/>
      <c r="N3855" s="30"/>
      <c r="O3855" s="30"/>
      <c r="P3855" s="30"/>
      <c r="Q3855" s="30"/>
      <c r="R3855" s="30"/>
      <c r="S3855" s="30"/>
      <c r="T3855" s="30"/>
      <c r="U3855" s="30"/>
      <c r="V3855" s="30"/>
      <c r="W3855" s="30"/>
      <c r="X3855" s="32"/>
    </row>
    <row r="3856" spans="1:24" x14ac:dyDescent="0.2">
      <c r="A3856" s="34"/>
      <c r="B3856" s="34"/>
      <c r="C3856" s="34"/>
      <c r="D3856" s="30"/>
      <c r="E3856" s="30"/>
      <c r="F3856" s="30"/>
      <c r="G3856" s="30"/>
      <c r="H3856" s="30"/>
      <c r="I3856" s="30"/>
      <c r="J3856" s="30"/>
      <c r="K3856" s="30"/>
      <c r="L3856" s="30"/>
      <c r="M3856" s="30"/>
      <c r="N3856" s="30"/>
      <c r="O3856" s="30"/>
      <c r="P3856" s="30"/>
      <c r="Q3856" s="30"/>
      <c r="R3856" s="30"/>
      <c r="S3856" s="30"/>
      <c r="T3856" s="30"/>
      <c r="U3856" s="30"/>
      <c r="V3856" s="30"/>
      <c r="W3856" s="30"/>
      <c r="X3856" s="32"/>
    </row>
    <row r="3857" spans="1:24" x14ac:dyDescent="0.2">
      <c r="A3857" s="34"/>
      <c r="B3857" s="34"/>
      <c r="C3857" s="34"/>
      <c r="D3857" s="30"/>
      <c r="E3857" s="30"/>
      <c r="F3857" s="30"/>
      <c r="G3857" s="30"/>
      <c r="H3857" s="30"/>
      <c r="I3857" s="30"/>
      <c r="J3857" s="30"/>
      <c r="K3857" s="30"/>
      <c r="L3857" s="30"/>
      <c r="M3857" s="30"/>
      <c r="N3857" s="30"/>
      <c r="O3857" s="30"/>
      <c r="P3857" s="30"/>
      <c r="Q3857" s="30"/>
      <c r="R3857" s="30"/>
      <c r="S3857" s="30"/>
      <c r="T3857" s="30"/>
      <c r="U3857" s="30"/>
      <c r="V3857" s="30"/>
      <c r="W3857" s="30"/>
      <c r="X3857" s="32"/>
    </row>
    <row r="3858" spans="1:24" x14ac:dyDescent="0.2">
      <c r="A3858" s="34"/>
      <c r="B3858" s="34"/>
      <c r="C3858" s="34"/>
      <c r="D3858" s="30"/>
      <c r="E3858" s="30"/>
      <c r="F3858" s="30"/>
      <c r="G3858" s="30"/>
      <c r="H3858" s="30"/>
      <c r="I3858" s="30"/>
      <c r="J3858" s="30"/>
      <c r="K3858" s="30"/>
      <c r="L3858" s="30"/>
      <c r="M3858" s="30"/>
      <c r="N3858" s="30"/>
      <c r="O3858" s="30"/>
      <c r="P3858" s="30"/>
      <c r="Q3858" s="30"/>
      <c r="R3858" s="30"/>
      <c r="S3858" s="30"/>
      <c r="T3858" s="30"/>
      <c r="U3858" s="30"/>
      <c r="V3858" s="30"/>
      <c r="W3858" s="30"/>
      <c r="X3858" s="32"/>
    </row>
    <row r="3859" spans="1:24" x14ac:dyDescent="0.2">
      <c r="A3859" s="34"/>
      <c r="B3859" s="34"/>
      <c r="C3859" s="34"/>
      <c r="D3859" s="30"/>
      <c r="E3859" s="30"/>
      <c r="F3859" s="30"/>
      <c r="G3859" s="30"/>
      <c r="H3859" s="30"/>
      <c r="I3859" s="30"/>
      <c r="J3859" s="30"/>
      <c r="K3859" s="30"/>
      <c r="L3859" s="30"/>
      <c r="M3859" s="30"/>
      <c r="N3859" s="30"/>
      <c r="O3859" s="30"/>
      <c r="P3859" s="30"/>
      <c r="Q3859" s="30"/>
      <c r="R3859" s="30"/>
      <c r="S3859" s="30"/>
      <c r="T3859" s="30"/>
      <c r="U3859" s="30"/>
      <c r="V3859" s="30"/>
      <c r="W3859" s="30"/>
      <c r="X3859" s="32"/>
    </row>
    <row r="3860" spans="1:24" x14ac:dyDescent="0.2">
      <c r="A3860" s="34"/>
      <c r="B3860" s="34"/>
      <c r="C3860" s="34"/>
      <c r="D3860" s="30"/>
      <c r="E3860" s="30"/>
      <c r="F3860" s="30"/>
      <c r="G3860" s="30"/>
      <c r="H3860" s="30"/>
      <c r="I3860" s="30"/>
      <c r="J3860" s="30"/>
      <c r="K3860" s="30"/>
      <c r="L3860" s="30"/>
      <c r="M3860" s="30"/>
      <c r="N3860" s="30"/>
      <c r="O3860" s="30"/>
      <c r="P3860" s="30"/>
      <c r="Q3860" s="30"/>
      <c r="R3860" s="30"/>
      <c r="S3860" s="30"/>
      <c r="T3860" s="30"/>
      <c r="U3860" s="30"/>
      <c r="V3860" s="30"/>
      <c r="W3860" s="30"/>
      <c r="X3860" s="32"/>
    </row>
    <row r="3861" spans="1:24" x14ac:dyDescent="0.2">
      <c r="A3861" s="34"/>
      <c r="B3861" s="34"/>
      <c r="C3861" s="34"/>
      <c r="D3861" s="30"/>
      <c r="E3861" s="30"/>
      <c r="F3861" s="30"/>
      <c r="G3861" s="30"/>
      <c r="H3861" s="30"/>
      <c r="I3861" s="30"/>
      <c r="J3861" s="30"/>
      <c r="K3861" s="30"/>
      <c r="L3861" s="30"/>
      <c r="M3861" s="30"/>
      <c r="N3861" s="30"/>
      <c r="O3861" s="30"/>
      <c r="P3861" s="30"/>
      <c r="Q3861" s="30"/>
      <c r="R3861" s="30"/>
      <c r="S3861" s="30"/>
      <c r="T3861" s="30"/>
      <c r="U3861" s="30"/>
      <c r="V3861" s="30"/>
      <c r="W3861" s="30"/>
      <c r="X3861" s="32"/>
    </row>
    <row r="3862" spans="1:24" x14ac:dyDescent="0.2">
      <c r="A3862" s="34"/>
      <c r="B3862" s="34"/>
      <c r="C3862" s="34"/>
      <c r="D3862" s="30"/>
      <c r="E3862" s="30"/>
      <c r="F3862" s="30"/>
      <c r="G3862" s="30"/>
      <c r="H3862" s="30"/>
      <c r="I3862" s="30"/>
      <c r="J3862" s="30"/>
      <c r="K3862" s="30"/>
      <c r="L3862" s="30"/>
      <c r="M3862" s="30"/>
      <c r="N3862" s="30"/>
      <c r="O3862" s="30"/>
      <c r="P3862" s="30"/>
      <c r="Q3862" s="30"/>
      <c r="R3862" s="30"/>
      <c r="S3862" s="30"/>
      <c r="T3862" s="30"/>
      <c r="U3862" s="30"/>
      <c r="V3862" s="30"/>
      <c r="W3862" s="30"/>
      <c r="X3862" s="32"/>
    </row>
    <row r="3863" spans="1:24" x14ac:dyDescent="0.2">
      <c r="A3863" s="34"/>
      <c r="B3863" s="34"/>
      <c r="C3863" s="34"/>
      <c r="D3863" s="30"/>
      <c r="E3863" s="30"/>
      <c r="F3863" s="30"/>
      <c r="G3863" s="30"/>
      <c r="H3863" s="30"/>
      <c r="I3863" s="30"/>
      <c r="J3863" s="30"/>
      <c r="K3863" s="30"/>
      <c r="L3863" s="30"/>
      <c r="M3863" s="30"/>
      <c r="N3863" s="30"/>
      <c r="O3863" s="30"/>
      <c r="P3863" s="30"/>
      <c r="Q3863" s="30"/>
      <c r="R3863" s="30"/>
      <c r="S3863" s="30"/>
      <c r="T3863" s="30"/>
      <c r="U3863" s="30"/>
      <c r="V3863" s="30"/>
      <c r="W3863" s="30"/>
      <c r="X3863" s="32"/>
    </row>
    <row r="3864" spans="1:24" x14ac:dyDescent="0.2">
      <c r="A3864" s="34"/>
      <c r="B3864" s="34"/>
      <c r="C3864" s="34"/>
      <c r="D3864" s="30"/>
      <c r="E3864" s="30"/>
      <c r="F3864" s="30"/>
      <c r="G3864" s="30"/>
      <c r="H3864" s="30"/>
      <c r="I3864" s="30"/>
      <c r="J3864" s="30"/>
      <c r="K3864" s="30"/>
      <c r="L3864" s="30"/>
      <c r="M3864" s="30"/>
      <c r="N3864" s="30"/>
      <c r="O3864" s="30"/>
      <c r="P3864" s="30"/>
      <c r="Q3864" s="30"/>
      <c r="R3864" s="30"/>
      <c r="S3864" s="30"/>
      <c r="T3864" s="30"/>
      <c r="U3864" s="30"/>
      <c r="V3864" s="30"/>
      <c r="W3864" s="30"/>
      <c r="X3864" s="32"/>
    </row>
    <row r="3865" spans="1:24" x14ac:dyDescent="0.2">
      <c r="A3865" s="34"/>
      <c r="B3865" s="34"/>
      <c r="C3865" s="34"/>
      <c r="D3865" s="30"/>
      <c r="E3865" s="30"/>
      <c r="F3865" s="30"/>
      <c r="G3865" s="30"/>
      <c r="H3865" s="30"/>
      <c r="I3865" s="30"/>
      <c r="J3865" s="30"/>
      <c r="K3865" s="30"/>
      <c r="L3865" s="30"/>
      <c r="M3865" s="30"/>
      <c r="N3865" s="30"/>
      <c r="O3865" s="30"/>
      <c r="P3865" s="30"/>
      <c r="Q3865" s="30"/>
      <c r="R3865" s="30"/>
      <c r="S3865" s="30"/>
      <c r="T3865" s="30"/>
      <c r="U3865" s="30"/>
      <c r="V3865" s="30"/>
      <c r="W3865" s="30"/>
      <c r="X3865" s="32"/>
    </row>
    <row r="3866" spans="1:24" x14ac:dyDescent="0.2">
      <c r="A3866" s="34"/>
      <c r="B3866" s="34"/>
      <c r="C3866" s="34"/>
      <c r="D3866" s="30"/>
      <c r="E3866" s="30"/>
      <c r="F3866" s="30"/>
      <c r="G3866" s="30"/>
      <c r="H3866" s="30"/>
      <c r="I3866" s="30"/>
      <c r="J3866" s="30"/>
      <c r="K3866" s="30"/>
      <c r="L3866" s="30"/>
      <c r="M3866" s="30"/>
      <c r="N3866" s="30"/>
      <c r="O3866" s="30"/>
      <c r="P3866" s="30"/>
      <c r="Q3866" s="30"/>
      <c r="R3866" s="30"/>
      <c r="S3866" s="30"/>
      <c r="T3866" s="30"/>
      <c r="U3866" s="30"/>
      <c r="V3866" s="30"/>
      <c r="W3866" s="30"/>
      <c r="X3866" s="32"/>
    </row>
    <row r="3867" spans="1:24" x14ac:dyDescent="0.2">
      <c r="A3867" s="34"/>
      <c r="B3867" s="34"/>
      <c r="C3867" s="34"/>
      <c r="D3867" s="30"/>
      <c r="E3867" s="30"/>
      <c r="F3867" s="30"/>
      <c r="G3867" s="30"/>
      <c r="H3867" s="30"/>
      <c r="I3867" s="30"/>
      <c r="J3867" s="30"/>
      <c r="K3867" s="30"/>
      <c r="L3867" s="30"/>
      <c r="M3867" s="30"/>
      <c r="N3867" s="30"/>
      <c r="O3867" s="30"/>
      <c r="P3867" s="30"/>
      <c r="Q3867" s="30"/>
      <c r="R3867" s="30"/>
      <c r="S3867" s="30"/>
      <c r="T3867" s="30"/>
      <c r="U3867" s="30"/>
      <c r="V3867" s="30"/>
      <c r="W3867" s="30"/>
      <c r="X3867" s="32"/>
    </row>
    <row r="3868" spans="1:24" x14ac:dyDescent="0.2">
      <c r="A3868" s="34"/>
      <c r="B3868" s="34"/>
      <c r="C3868" s="34"/>
      <c r="D3868" s="30"/>
      <c r="E3868" s="30"/>
      <c r="F3868" s="30"/>
      <c r="G3868" s="30"/>
      <c r="H3868" s="30"/>
      <c r="I3868" s="30"/>
      <c r="J3868" s="30"/>
      <c r="K3868" s="30"/>
      <c r="L3868" s="30"/>
      <c r="M3868" s="30"/>
      <c r="N3868" s="30"/>
      <c r="O3868" s="30"/>
      <c r="P3868" s="30"/>
      <c r="Q3868" s="30"/>
      <c r="R3868" s="30"/>
      <c r="S3868" s="30"/>
      <c r="T3868" s="30"/>
      <c r="U3868" s="30"/>
      <c r="V3868" s="30"/>
      <c r="W3868" s="30"/>
      <c r="X3868" s="32"/>
    </row>
    <row r="3869" spans="1:24" x14ac:dyDescent="0.2">
      <c r="A3869" s="34"/>
      <c r="B3869" s="34"/>
      <c r="C3869" s="34"/>
      <c r="D3869" s="30"/>
      <c r="E3869" s="30"/>
      <c r="F3869" s="30"/>
      <c r="G3869" s="30"/>
      <c r="H3869" s="30"/>
      <c r="I3869" s="30"/>
      <c r="J3869" s="30"/>
      <c r="K3869" s="30"/>
      <c r="L3869" s="30"/>
      <c r="M3869" s="30"/>
      <c r="N3869" s="30"/>
      <c r="O3869" s="30"/>
      <c r="P3869" s="30"/>
      <c r="Q3869" s="30"/>
      <c r="R3869" s="30"/>
      <c r="S3869" s="30"/>
      <c r="T3869" s="30"/>
      <c r="U3869" s="30"/>
      <c r="V3869" s="30"/>
      <c r="W3869" s="30"/>
      <c r="X3869" s="32"/>
    </row>
    <row r="3870" spans="1:24" x14ac:dyDescent="0.2">
      <c r="A3870" s="34"/>
      <c r="B3870" s="34"/>
      <c r="C3870" s="34"/>
      <c r="D3870" s="30"/>
      <c r="E3870" s="30"/>
      <c r="F3870" s="30"/>
      <c r="G3870" s="30"/>
      <c r="H3870" s="30"/>
      <c r="I3870" s="30"/>
      <c r="J3870" s="30"/>
      <c r="K3870" s="30"/>
      <c r="L3870" s="30"/>
      <c r="M3870" s="30"/>
      <c r="N3870" s="30"/>
      <c r="O3870" s="30"/>
      <c r="P3870" s="30"/>
      <c r="Q3870" s="30"/>
      <c r="R3870" s="30"/>
      <c r="S3870" s="30"/>
      <c r="T3870" s="30"/>
      <c r="U3870" s="30"/>
      <c r="V3870" s="30"/>
      <c r="W3870" s="30"/>
      <c r="X3870" s="32"/>
    </row>
    <row r="3871" spans="1:24" x14ac:dyDescent="0.2">
      <c r="A3871" s="34"/>
      <c r="B3871" s="34"/>
      <c r="C3871" s="34"/>
      <c r="D3871" s="30"/>
      <c r="E3871" s="30"/>
      <c r="F3871" s="30"/>
      <c r="G3871" s="30"/>
      <c r="H3871" s="30"/>
      <c r="I3871" s="30"/>
      <c r="J3871" s="30"/>
      <c r="K3871" s="30"/>
      <c r="L3871" s="30"/>
      <c r="M3871" s="30"/>
      <c r="N3871" s="30"/>
      <c r="O3871" s="30"/>
      <c r="P3871" s="30"/>
      <c r="Q3871" s="30"/>
      <c r="R3871" s="30"/>
      <c r="S3871" s="30"/>
      <c r="T3871" s="30"/>
      <c r="U3871" s="30"/>
      <c r="V3871" s="30"/>
      <c r="W3871" s="30"/>
      <c r="X3871" s="32"/>
    </row>
    <row r="3872" spans="1:24" x14ac:dyDescent="0.2">
      <c r="A3872" s="34"/>
      <c r="B3872" s="34"/>
      <c r="C3872" s="34"/>
      <c r="D3872" s="30"/>
      <c r="E3872" s="30"/>
      <c r="F3872" s="30"/>
      <c r="G3872" s="30"/>
      <c r="H3872" s="30"/>
      <c r="I3872" s="30"/>
      <c r="J3872" s="30"/>
      <c r="K3872" s="30"/>
      <c r="L3872" s="30"/>
      <c r="M3872" s="30"/>
      <c r="N3872" s="30"/>
      <c r="O3872" s="30"/>
      <c r="P3872" s="30"/>
      <c r="Q3872" s="30"/>
      <c r="R3872" s="30"/>
      <c r="S3872" s="30"/>
      <c r="T3872" s="30"/>
      <c r="U3872" s="30"/>
      <c r="V3872" s="30"/>
      <c r="W3872" s="30"/>
      <c r="X3872" s="32"/>
    </row>
    <row r="3873" spans="1:24" x14ac:dyDescent="0.2">
      <c r="A3873" s="34"/>
      <c r="B3873" s="34"/>
      <c r="C3873" s="34"/>
      <c r="D3873" s="30"/>
      <c r="E3873" s="30"/>
      <c r="F3873" s="30"/>
      <c r="G3873" s="30"/>
      <c r="H3873" s="30"/>
      <c r="I3873" s="30"/>
      <c r="J3873" s="30"/>
      <c r="K3873" s="30"/>
      <c r="L3873" s="30"/>
      <c r="M3873" s="30"/>
      <c r="N3873" s="30"/>
      <c r="O3873" s="30"/>
      <c r="P3873" s="30"/>
      <c r="Q3873" s="30"/>
      <c r="R3873" s="30"/>
      <c r="S3873" s="30"/>
      <c r="T3873" s="30"/>
      <c r="U3873" s="30"/>
      <c r="V3873" s="30"/>
      <c r="W3873" s="30"/>
      <c r="X3873" s="32"/>
    </row>
    <row r="3874" spans="1:24" x14ac:dyDescent="0.2">
      <c r="A3874" s="34"/>
      <c r="B3874" s="34"/>
      <c r="C3874" s="34"/>
      <c r="D3874" s="30"/>
      <c r="E3874" s="30"/>
      <c r="F3874" s="30"/>
      <c r="G3874" s="30"/>
      <c r="H3874" s="30"/>
      <c r="I3874" s="30"/>
      <c r="J3874" s="30"/>
      <c r="K3874" s="30"/>
      <c r="L3874" s="30"/>
      <c r="M3874" s="30"/>
      <c r="N3874" s="30"/>
      <c r="O3874" s="30"/>
      <c r="P3874" s="30"/>
      <c r="Q3874" s="30"/>
      <c r="R3874" s="30"/>
      <c r="S3874" s="30"/>
      <c r="T3874" s="30"/>
      <c r="U3874" s="30"/>
      <c r="V3874" s="30"/>
      <c r="W3874" s="30"/>
      <c r="X3874" s="32"/>
    </row>
    <row r="3875" spans="1:24" x14ac:dyDescent="0.2">
      <c r="A3875" s="34"/>
      <c r="B3875" s="34"/>
      <c r="C3875" s="34"/>
      <c r="D3875" s="30"/>
      <c r="E3875" s="30"/>
      <c r="F3875" s="30"/>
      <c r="G3875" s="30"/>
      <c r="H3875" s="30"/>
      <c r="I3875" s="30"/>
      <c r="J3875" s="30"/>
      <c r="K3875" s="30"/>
      <c r="L3875" s="30"/>
      <c r="M3875" s="30"/>
      <c r="N3875" s="30"/>
      <c r="O3875" s="30"/>
      <c r="P3875" s="30"/>
      <c r="Q3875" s="30"/>
      <c r="R3875" s="30"/>
      <c r="S3875" s="30"/>
      <c r="T3875" s="30"/>
      <c r="U3875" s="30"/>
      <c r="V3875" s="30"/>
      <c r="W3875" s="30"/>
      <c r="X3875" s="32"/>
    </row>
    <row r="3876" spans="1:24" x14ac:dyDescent="0.2">
      <c r="A3876" s="34"/>
      <c r="B3876" s="34"/>
      <c r="C3876" s="34"/>
      <c r="D3876" s="30"/>
      <c r="E3876" s="30"/>
      <c r="F3876" s="30"/>
      <c r="G3876" s="30"/>
      <c r="H3876" s="30"/>
      <c r="I3876" s="30"/>
      <c r="J3876" s="30"/>
      <c r="K3876" s="30"/>
      <c r="L3876" s="30"/>
      <c r="M3876" s="30"/>
      <c r="N3876" s="30"/>
      <c r="O3876" s="30"/>
      <c r="P3876" s="30"/>
      <c r="Q3876" s="30"/>
      <c r="R3876" s="30"/>
      <c r="S3876" s="30"/>
      <c r="T3876" s="30"/>
      <c r="U3876" s="30"/>
      <c r="V3876" s="30"/>
      <c r="W3876" s="30"/>
      <c r="X3876" s="32"/>
    </row>
    <row r="3877" spans="1:24" x14ac:dyDescent="0.2">
      <c r="A3877" s="34"/>
      <c r="B3877" s="34"/>
      <c r="C3877" s="34"/>
      <c r="D3877" s="30"/>
      <c r="E3877" s="30"/>
      <c r="F3877" s="30"/>
      <c r="G3877" s="30"/>
      <c r="H3877" s="30"/>
      <c r="I3877" s="30"/>
      <c r="J3877" s="30"/>
      <c r="K3877" s="30"/>
      <c r="L3877" s="30"/>
      <c r="M3877" s="30"/>
      <c r="N3877" s="30"/>
      <c r="O3877" s="30"/>
      <c r="P3877" s="30"/>
      <c r="Q3877" s="30"/>
      <c r="R3877" s="30"/>
      <c r="S3877" s="30"/>
      <c r="T3877" s="30"/>
      <c r="U3877" s="30"/>
      <c r="V3877" s="30"/>
      <c r="W3877" s="30"/>
      <c r="X3877" s="32"/>
    </row>
    <row r="3878" spans="1:24" x14ac:dyDescent="0.2">
      <c r="A3878" s="34"/>
      <c r="B3878" s="34"/>
      <c r="C3878" s="34"/>
      <c r="D3878" s="30"/>
      <c r="E3878" s="30"/>
      <c r="F3878" s="30"/>
      <c r="G3878" s="30"/>
      <c r="H3878" s="30"/>
      <c r="I3878" s="30"/>
      <c r="J3878" s="30"/>
      <c r="K3878" s="30"/>
      <c r="L3878" s="30"/>
      <c r="M3878" s="30"/>
      <c r="N3878" s="30"/>
      <c r="O3878" s="30"/>
      <c r="P3878" s="30"/>
      <c r="Q3878" s="30"/>
      <c r="R3878" s="30"/>
      <c r="S3878" s="30"/>
      <c r="T3878" s="30"/>
      <c r="U3878" s="30"/>
      <c r="V3878" s="30"/>
      <c r="W3878" s="30"/>
      <c r="X3878" s="32"/>
    </row>
    <row r="3879" spans="1:24" x14ac:dyDescent="0.2">
      <c r="A3879" s="34"/>
      <c r="B3879" s="34"/>
      <c r="C3879" s="34"/>
      <c r="D3879" s="30"/>
      <c r="E3879" s="30"/>
      <c r="F3879" s="30"/>
      <c r="G3879" s="30"/>
      <c r="H3879" s="30"/>
      <c r="I3879" s="30"/>
      <c r="J3879" s="30"/>
      <c r="K3879" s="30"/>
      <c r="L3879" s="30"/>
      <c r="M3879" s="30"/>
      <c r="N3879" s="30"/>
      <c r="O3879" s="30"/>
      <c r="P3879" s="30"/>
      <c r="Q3879" s="30"/>
      <c r="R3879" s="30"/>
      <c r="S3879" s="30"/>
      <c r="T3879" s="30"/>
      <c r="U3879" s="30"/>
      <c r="V3879" s="30"/>
      <c r="W3879" s="30"/>
      <c r="X3879" s="32"/>
    </row>
    <row r="3880" spans="1:24" x14ac:dyDescent="0.2">
      <c r="A3880" s="34"/>
      <c r="B3880" s="34"/>
      <c r="C3880" s="34"/>
      <c r="D3880" s="30"/>
      <c r="E3880" s="30"/>
      <c r="F3880" s="30"/>
      <c r="G3880" s="30"/>
      <c r="H3880" s="30"/>
      <c r="I3880" s="30"/>
      <c r="J3880" s="30"/>
      <c r="K3880" s="30"/>
      <c r="L3880" s="30"/>
      <c r="M3880" s="30"/>
      <c r="N3880" s="30"/>
      <c r="O3880" s="30"/>
      <c r="P3880" s="30"/>
      <c r="Q3880" s="30"/>
      <c r="R3880" s="30"/>
      <c r="S3880" s="30"/>
      <c r="T3880" s="30"/>
      <c r="U3880" s="30"/>
      <c r="V3880" s="30"/>
      <c r="W3880" s="30"/>
      <c r="X3880" s="32"/>
    </row>
    <row r="3881" spans="1:24" x14ac:dyDescent="0.2">
      <c r="A3881" s="34"/>
      <c r="B3881" s="34"/>
      <c r="C3881" s="34"/>
      <c r="D3881" s="30"/>
      <c r="E3881" s="30"/>
      <c r="F3881" s="30"/>
      <c r="G3881" s="30"/>
      <c r="H3881" s="30"/>
      <c r="I3881" s="30"/>
      <c r="J3881" s="30"/>
      <c r="K3881" s="30"/>
      <c r="L3881" s="30"/>
      <c r="M3881" s="30"/>
      <c r="N3881" s="30"/>
      <c r="O3881" s="30"/>
      <c r="P3881" s="30"/>
      <c r="Q3881" s="30"/>
      <c r="R3881" s="30"/>
      <c r="S3881" s="30"/>
      <c r="T3881" s="30"/>
      <c r="U3881" s="30"/>
      <c r="V3881" s="30"/>
      <c r="W3881" s="30"/>
      <c r="X3881" s="32"/>
    </row>
    <row r="3882" spans="1:24" x14ac:dyDescent="0.2">
      <c r="A3882" s="34"/>
      <c r="B3882" s="34"/>
      <c r="C3882" s="34"/>
      <c r="D3882" s="30"/>
      <c r="E3882" s="30"/>
      <c r="F3882" s="30"/>
      <c r="G3882" s="30"/>
      <c r="H3882" s="30"/>
      <c r="I3882" s="30"/>
      <c r="J3882" s="30"/>
      <c r="K3882" s="30"/>
      <c r="L3882" s="30"/>
      <c r="M3882" s="30"/>
      <c r="N3882" s="30"/>
      <c r="O3882" s="30"/>
      <c r="P3882" s="30"/>
      <c r="Q3882" s="30"/>
      <c r="R3882" s="30"/>
      <c r="S3882" s="30"/>
      <c r="T3882" s="30"/>
      <c r="U3882" s="30"/>
      <c r="V3882" s="30"/>
      <c r="W3882" s="30"/>
      <c r="X3882" s="32"/>
    </row>
    <row r="3883" spans="1:24" x14ac:dyDescent="0.2">
      <c r="A3883" s="34"/>
      <c r="B3883" s="34"/>
      <c r="C3883" s="34"/>
      <c r="D3883" s="30"/>
      <c r="E3883" s="30"/>
      <c r="F3883" s="30"/>
      <c r="G3883" s="30"/>
      <c r="H3883" s="30"/>
      <c r="I3883" s="30"/>
      <c r="J3883" s="30"/>
      <c r="K3883" s="30"/>
      <c r="L3883" s="30"/>
      <c r="M3883" s="30"/>
      <c r="N3883" s="30"/>
      <c r="O3883" s="30"/>
      <c r="P3883" s="30"/>
      <c r="Q3883" s="30"/>
      <c r="R3883" s="30"/>
      <c r="S3883" s="30"/>
      <c r="T3883" s="30"/>
      <c r="U3883" s="30"/>
      <c r="V3883" s="30"/>
      <c r="W3883" s="30"/>
      <c r="X3883" s="32"/>
    </row>
    <row r="3884" spans="1:24" x14ac:dyDescent="0.2">
      <c r="A3884" s="34"/>
      <c r="B3884" s="34"/>
      <c r="C3884" s="34"/>
      <c r="D3884" s="30"/>
      <c r="E3884" s="30"/>
      <c r="F3884" s="30"/>
      <c r="G3884" s="30"/>
      <c r="H3884" s="30"/>
      <c r="I3884" s="30"/>
      <c r="J3884" s="30"/>
      <c r="K3884" s="30"/>
      <c r="L3884" s="30"/>
      <c r="M3884" s="30"/>
      <c r="N3884" s="30"/>
      <c r="O3884" s="30"/>
      <c r="P3884" s="30"/>
      <c r="Q3884" s="30"/>
      <c r="R3884" s="30"/>
      <c r="S3884" s="30"/>
      <c r="T3884" s="30"/>
      <c r="U3884" s="30"/>
      <c r="V3884" s="30"/>
      <c r="W3884" s="30"/>
      <c r="X3884" s="32"/>
    </row>
    <row r="3885" spans="1:24" x14ac:dyDescent="0.2">
      <c r="A3885" s="34"/>
      <c r="B3885" s="34"/>
      <c r="C3885" s="34"/>
      <c r="D3885" s="30"/>
      <c r="E3885" s="30"/>
      <c r="F3885" s="30"/>
      <c r="G3885" s="30"/>
      <c r="H3885" s="30"/>
      <c r="I3885" s="30"/>
      <c r="J3885" s="30"/>
      <c r="K3885" s="30"/>
      <c r="L3885" s="30"/>
      <c r="M3885" s="30"/>
      <c r="N3885" s="30"/>
      <c r="O3885" s="30"/>
      <c r="P3885" s="30"/>
      <c r="Q3885" s="30"/>
      <c r="R3885" s="30"/>
      <c r="S3885" s="30"/>
      <c r="T3885" s="30"/>
      <c r="U3885" s="30"/>
      <c r="V3885" s="30"/>
      <c r="W3885" s="30"/>
      <c r="X3885" s="32"/>
    </row>
    <row r="3886" spans="1:24" x14ac:dyDescent="0.2">
      <c r="A3886" s="34"/>
      <c r="B3886" s="34"/>
      <c r="C3886" s="34"/>
      <c r="D3886" s="30"/>
      <c r="E3886" s="30"/>
      <c r="F3886" s="30"/>
      <c r="G3886" s="30"/>
      <c r="H3886" s="30"/>
      <c r="I3886" s="30"/>
      <c r="J3886" s="30"/>
      <c r="K3886" s="30"/>
      <c r="L3886" s="30"/>
      <c r="M3886" s="30"/>
      <c r="N3886" s="30"/>
      <c r="O3886" s="30"/>
      <c r="P3886" s="30"/>
      <c r="Q3886" s="30"/>
      <c r="R3886" s="30"/>
      <c r="S3886" s="30"/>
      <c r="T3886" s="30"/>
      <c r="U3886" s="30"/>
      <c r="V3886" s="30"/>
      <c r="W3886" s="30"/>
      <c r="X3886" s="32"/>
    </row>
    <row r="3887" spans="1:24" x14ac:dyDescent="0.2">
      <c r="A3887" s="34"/>
      <c r="B3887" s="34"/>
      <c r="C3887" s="34"/>
      <c r="D3887" s="30"/>
      <c r="E3887" s="30"/>
      <c r="F3887" s="30"/>
      <c r="G3887" s="30"/>
      <c r="H3887" s="30"/>
      <c r="I3887" s="30"/>
      <c r="J3887" s="30"/>
      <c r="K3887" s="30"/>
      <c r="L3887" s="30"/>
      <c r="M3887" s="30"/>
      <c r="N3887" s="30"/>
      <c r="O3887" s="30"/>
      <c r="P3887" s="30"/>
      <c r="Q3887" s="30"/>
      <c r="R3887" s="30"/>
      <c r="S3887" s="30"/>
      <c r="T3887" s="30"/>
      <c r="U3887" s="30"/>
      <c r="V3887" s="30"/>
      <c r="W3887" s="30"/>
      <c r="X3887" s="32"/>
    </row>
    <row r="3888" spans="1:24" x14ac:dyDescent="0.2">
      <c r="A3888" s="34"/>
      <c r="B3888" s="34"/>
      <c r="C3888" s="34"/>
      <c r="D3888" s="30"/>
      <c r="E3888" s="30"/>
      <c r="F3888" s="30"/>
      <c r="G3888" s="30"/>
      <c r="H3888" s="30"/>
      <c r="I3888" s="30"/>
      <c r="J3888" s="30"/>
      <c r="K3888" s="30"/>
      <c r="L3888" s="30"/>
      <c r="M3888" s="30"/>
      <c r="N3888" s="30"/>
      <c r="O3888" s="30"/>
      <c r="P3888" s="30"/>
      <c r="Q3888" s="30"/>
      <c r="R3888" s="30"/>
      <c r="S3888" s="30"/>
      <c r="T3888" s="30"/>
      <c r="U3888" s="30"/>
      <c r="V3888" s="30"/>
      <c r="W3888" s="30"/>
      <c r="X3888" s="32"/>
    </row>
    <row r="3889" spans="1:24" x14ac:dyDescent="0.2">
      <c r="A3889" s="34"/>
      <c r="B3889" s="34"/>
      <c r="C3889" s="34"/>
      <c r="D3889" s="30"/>
      <c r="E3889" s="30"/>
      <c r="F3889" s="30"/>
      <c r="G3889" s="30"/>
      <c r="H3889" s="30"/>
      <c r="I3889" s="30"/>
      <c r="J3889" s="30"/>
      <c r="K3889" s="30"/>
      <c r="L3889" s="30"/>
      <c r="M3889" s="30"/>
      <c r="N3889" s="30"/>
      <c r="O3889" s="30"/>
      <c r="P3889" s="30"/>
      <c r="Q3889" s="30"/>
      <c r="R3889" s="30"/>
      <c r="S3889" s="30"/>
      <c r="T3889" s="30"/>
      <c r="U3889" s="30"/>
      <c r="V3889" s="30"/>
      <c r="W3889" s="30"/>
      <c r="X3889" s="32"/>
    </row>
    <row r="3890" spans="1:24" x14ac:dyDescent="0.2">
      <c r="A3890" s="34"/>
      <c r="B3890" s="34"/>
      <c r="C3890" s="34"/>
      <c r="D3890" s="30"/>
      <c r="E3890" s="30"/>
      <c r="F3890" s="30"/>
      <c r="G3890" s="30"/>
      <c r="H3890" s="30"/>
      <c r="I3890" s="30"/>
      <c r="J3890" s="30"/>
      <c r="K3890" s="30"/>
      <c r="L3890" s="30"/>
      <c r="M3890" s="30"/>
      <c r="N3890" s="30"/>
      <c r="O3890" s="30"/>
      <c r="P3890" s="30"/>
      <c r="Q3890" s="30"/>
      <c r="R3890" s="30"/>
      <c r="S3890" s="30"/>
      <c r="T3890" s="30"/>
      <c r="U3890" s="30"/>
      <c r="V3890" s="30"/>
      <c r="W3890" s="30"/>
      <c r="X3890" s="32"/>
    </row>
    <row r="3891" spans="1:24" x14ac:dyDescent="0.2">
      <c r="A3891" s="34"/>
      <c r="B3891" s="34"/>
      <c r="C3891" s="34"/>
      <c r="D3891" s="30"/>
      <c r="E3891" s="30"/>
      <c r="F3891" s="30"/>
      <c r="G3891" s="30"/>
      <c r="H3891" s="30"/>
      <c r="I3891" s="30"/>
      <c r="J3891" s="30"/>
      <c r="K3891" s="30"/>
      <c r="L3891" s="30"/>
      <c r="M3891" s="30"/>
      <c r="N3891" s="30"/>
      <c r="O3891" s="30"/>
      <c r="P3891" s="30"/>
      <c r="Q3891" s="30"/>
      <c r="R3891" s="30"/>
      <c r="S3891" s="30"/>
      <c r="T3891" s="30"/>
      <c r="U3891" s="30"/>
      <c r="V3891" s="30"/>
      <c r="W3891" s="30"/>
      <c r="X3891" s="32"/>
    </row>
    <row r="3892" spans="1:24" x14ac:dyDescent="0.2">
      <c r="A3892" s="34"/>
      <c r="B3892" s="34"/>
      <c r="C3892" s="34"/>
      <c r="D3892" s="30"/>
      <c r="E3892" s="30"/>
      <c r="F3892" s="30"/>
      <c r="G3892" s="30"/>
      <c r="H3892" s="30"/>
      <c r="I3892" s="30"/>
      <c r="J3892" s="30"/>
      <c r="K3892" s="30"/>
      <c r="L3892" s="30"/>
      <c r="M3892" s="30"/>
      <c r="N3892" s="30"/>
      <c r="O3892" s="30"/>
      <c r="P3892" s="30"/>
      <c r="Q3892" s="30"/>
      <c r="R3892" s="30"/>
      <c r="S3892" s="30"/>
      <c r="T3892" s="30"/>
      <c r="U3892" s="30"/>
      <c r="V3892" s="30"/>
      <c r="W3892" s="30"/>
      <c r="X3892" s="32"/>
    </row>
    <row r="3893" spans="1:24" x14ac:dyDescent="0.2">
      <c r="A3893" s="34"/>
      <c r="B3893" s="34"/>
      <c r="C3893" s="34"/>
      <c r="D3893" s="30"/>
      <c r="E3893" s="30"/>
      <c r="F3893" s="30"/>
      <c r="G3893" s="30"/>
      <c r="H3893" s="30"/>
      <c r="I3893" s="30"/>
      <c r="J3893" s="30"/>
      <c r="K3893" s="30"/>
      <c r="L3893" s="30"/>
      <c r="M3893" s="30"/>
      <c r="N3893" s="30"/>
      <c r="O3893" s="30"/>
      <c r="P3893" s="30"/>
      <c r="Q3893" s="30"/>
      <c r="R3893" s="30"/>
      <c r="S3893" s="30"/>
      <c r="T3893" s="30"/>
      <c r="U3893" s="30"/>
      <c r="V3893" s="30"/>
      <c r="W3893" s="30"/>
      <c r="X3893" s="32"/>
    </row>
    <row r="3894" spans="1:24" x14ac:dyDescent="0.2">
      <c r="A3894" s="34"/>
      <c r="B3894" s="34"/>
      <c r="C3894" s="34"/>
      <c r="D3894" s="30"/>
      <c r="E3894" s="30"/>
      <c r="F3894" s="30"/>
      <c r="G3894" s="30"/>
      <c r="H3894" s="30"/>
      <c r="I3894" s="30"/>
      <c r="J3894" s="30"/>
      <c r="K3894" s="30"/>
      <c r="L3894" s="30"/>
      <c r="M3894" s="30"/>
      <c r="N3894" s="30"/>
      <c r="O3894" s="30"/>
      <c r="P3894" s="30"/>
      <c r="Q3894" s="30"/>
      <c r="R3894" s="30"/>
      <c r="S3894" s="30"/>
      <c r="T3894" s="30"/>
      <c r="U3894" s="30"/>
      <c r="V3894" s="30"/>
      <c r="W3894" s="30"/>
      <c r="X3894" s="32"/>
    </row>
    <row r="3895" spans="1:24" x14ac:dyDescent="0.2">
      <c r="A3895" s="34"/>
      <c r="B3895" s="34"/>
      <c r="C3895" s="34"/>
      <c r="D3895" s="30"/>
      <c r="E3895" s="30"/>
      <c r="F3895" s="30"/>
      <c r="G3895" s="30"/>
      <c r="H3895" s="30"/>
      <c r="I3895" s="30"/>
      <c r="J3895" s="30"/>
      <c r="K3895" s="30"/>
      <c r="L3895" s="30"/>
      <c r="M3895" s="30"/>
      <c r="N3895" s="30"/>
      <c r="O3895" s="30"/>
      <c r="P3895" s="30"/>
      <c r="Q3895" s="30"/>
      <c r="R3895" s="30"/>
      <c r="S3895" s="30"/>
      <c r="T3895" s="30"/>
      <c r="U3895" s="30"/>
      <c r="V3895" s="30"/>
      <c r="W3895" s="30"/>
      <c r="X3895" s="32"/>
    </row>
    <row r="3896" spans="1:24" x14ac:dyDescent="0.2">
      <c r="A3896" s="34"/>
      <c r="B3896" s="34"/>
      <c r="C3896" s="34"/>
      <c r="D3896" s="30"/>
      <c r="E3896" s="30"/>
      <c r="F3896" s="30"/>
      <c r="G3896" s="30"/>
      <c r="H3896" s="30"/>
      <c r="I3896" s="30"/>
      <c r="J3896" s="30"/>
      <c r="K3896" s="30"/>
      <c r="L3896" s="30"/>
      <c r="M3896" s="30"/>
      <c r="N3896" s="30"/>
      <c r="O3896" s="30"/>
      <c r="P3896" s="30"/>
      <c r="Q3896" s="30"/>
      <c r="R3896" s="30"/>
      <c r="S3896" s="30"/>
      <c r="T3896" s="30"/>
      <c r="U3896" s="30"/>
      <c r="V3896" s="30"/>
      <c r="W3896" s="30"/>
      <c r="X3896" s="32"/>
    </row>
    <row r="3897" spans="1:24" x14ac:dyDescent="0.2">
      <c r="A3897" s="34"/>
      <c r="B3897" s="34"/>
      <c r="C3897" s="34"/>
      <c r="D3897" s="30"/>
      <c r="E3897" s="30"/>
      <c r="F3897" s="30"/>
      <c r="G3897" s="30"/>
      <c r="H3897" s="30"/>
      <c r="I3897" s="30"/>
      <c r="J3897" s="30"/>
      <c r="K3897" s="30"/>
      <c r="L3897" s="30"/>
      <c r="M3897" s="30"/>
      <c r="N3897" s="30"/>
      <c r="O3897" s="30"/>
      <c r="P3897" s="30"/>
      <c r="Q3897" s="30"/>
      <c r="R3897" s="30"/>
      <c r="S3897" s="30"/>
      <c r="T3897" s="30"/>
      <c r="U3897" s="30"/>
      <c r="V3897" s="30"/>
      <c r="W3897" s="30"/>
      <c r="X3897" s="32"/>
    </row>
    <row r="3898" spans="1:24" x14ac:dyDescent="0.2">
      <c r="A3898" s="34"/>
      <c r="B3898" s="34"/>
      <c r="C3898" s="34"/>
      <c r="D3898" s="30"/>
      <c r="E3898" s="30"/>
      <c r="F3898" s="30"/>
      <c r="G3898" s="30"/>
      <c r="H3898" s="30"/>
      <c r="I3898" s="30"/>
      <c r="J3898" s="30"/>
      <c r="K3898" s="30"/>
      <c r="L3898" s="30"/>
      <c r="M3898" s="30"/>
      <c r="N3898" s="30"/>
      <c r="O3898" s="30"/>
      <c r="P3898" s="30"/>
      <c r="Q3898" s="30"/>
      <c r="R3898" s="30"/>
      <c r="S3898" s="30"/>
      <c r="T3898" s="30"/>
      <c r="U3898" s="30"/>
      <c r="V3898" s="30"/>
      <c r="W3898" s="30"/>
      <c r="X3898" s="32"/>
    </row>
    <row r="3899" spans="1:24" x14ac:dyDescent="0.2">
      <c r="A3899" s="34"/>
      <c r="B3899" s="34"/>
      <c r="C3899" s="34"/>
      <c r="D3899" s="30"/>
      <c r="E3899" s="30"/>
      <c r="F3899" s="30"/>
      <c r="G3899" s="30"/>
      <c r="H3899" s="30"/>
      <c r="I3899" s="30"/>
      <c r="J3899" s="30"/>
      <c r="K3899" s="30"/>
      <c r="L3899" s="30"/>
      <c r="M3899" s="30"/>
      <c r="N3899" s="30"/>
      <c r="O3899" s="30"/>
      <c r="P3899" s="30"/>
      <c r="Q3899" s="30"/>
      <c r="R3899" s="30"/>
      <c r="S3899" s="30"/>
      <c r="T3899" s="30"/>
      <c r="U3899" s="30"/>
      <c r="V3899" s="30"/>
      <c r="W3899" s="30"/>
      <c r="X3899" s="32"/>
    </row>
    <row r="3900" spans="1:24" x14ac:dyDescent="0.2">
      <c r="A3900" s="34"/>
      <c r="B3900" s="34"/>
      <c r="C3900" s="34"/>
      <c r="D3900" s="30"/>
      <c r="E3900" s="30"/>
      <c r="F3900" s="30"/>
      <c r="G3900" s="30"/>
      <c r="H3900" s="30"/>
      <c r="I3900" s="30"/>
      <c r="J3900" s="30"/>
      <c r="K3900" s="30"/>
      <c r="L3900" s="30"/>
      <c r="M3900" s="30"/>
      <c r="N3900" s="30"/>
      <c r="O3900" s="30"/>
      <c r="P3900" s="30"/>
      <c r="Q3900" s="30"/>
      <c r="R3900" s="30"/>
      <c r="S3900" s="30"/>
      <c r="T3900" s="30"/>
      <c r="U3900" s="30"/>
      <c r="V3900" s="30"/>
      <c r="W3900" s="30"/>
      <c r="X3900" s="32"/>
    </row>
    <row r="3901" spans="1:24" x14ac:dyDescent="0.2">
      <c r="A3901" s="34"/>
      <c r="B3901" s="34"/>
      <c r="C3901" s="34"/>
      <c r="D3901" s="30"/>
      <c r="E3901" s="30"/>
      <c r="F3901" s="30"/>
      <c r="G3901" s="30"/>
      <c r="H3901" s="30"/>
      <c r="I3901" s="30"/>
      <c r="J3901" s="30"/>
      <c r="K3901" s="30"/>
      <c r="L3901" s="30"/>
      <c r="M3901" s="30"/>
      <c r="N3901" s="30"/>
      <c r="O3901" s="30"/>
      <c r="P3901" s="30"/>
      <c r="Q3901" s="30"/>
      <c r="R3901" s="30"/>
      <c r="S3901" s="30"/>
      <c r="T3901" s="30"/>
      <c r="U3901" s="30"/>
      <c r="V3901" s="30"/>
      <c r="W3901" s="30"/>
      <c r="X3901" s="32"/>
    </row>
    <row r="3902" spans="1:24" x14ac:dyDescent="0.2">
      <c r="A3902" s="34"/>
      <c r="B3902" s="34"/>
      <c r="C3902" s="34"/>
      <c r="D3902" s="30"/>
      <c r="E3902" s="30"/>
      <c r="F3902" s="30"/>
      <c r="G3902" s="30"/>
      <c r="H3902" s="30"/>
      <c r="I3902" s="30"/>
      <c r="J3902" s="30"/>
      <c r="K3902" s="30"/>
      <c r="L3902" s="30"/>
      <c r="M3902" s="30"/>
      <c r="N3902" s="30"/>
      <c r="O3902" s="30"/>
      <c r="P3902" s="30"/>
      <c r="Q3902" s="30"/>
      <c r="R3902" s="30"/>
      <c r="S3902" s="30"/>
      <c r="T3902" s="30"/>
      <c r="U3902" s="30"/>
      <c r="V3902" s="30"/>
      <c r="W3902" s="30"/>
      <c r="X3902" s="32"/>
    </row>
    <row r="3903" spans="1:24" x14ac:dyDescent="0.2">
      <c r="A3903" s="34"/>
      <c r="B3903" s="34"/>
      <c r="C3903" s="34"/>
      <c r="D3903" s="30"/>
      <c r="E3903" s="30"/>
      <c r="F3903" s="30"/>
      <c r="G3903" s="30"/>
      <c r="H3903" s="30"/>
      <c r="I3903" s="30"/>
      <c r="J3903" s="30"/>
      <c r="K3903" s="30"/>
      <c r="L3903" s="30"/>
      <c r="M3903" s="30"/>
      <c r="N3903" s="30"/>
      <c r="O3903" s="30"/>
      <c r="P3903" s="30"/>
      <c r="Q3903" s="30"/>
      <c r="R3903" s="30"/>
      <c r="S3903" s="30"/>
      <c r="T3903" s="30"/>
      <c r="U3903" s="30"/>
      <c r="V3903" s="30"/>
      <c r="W3903" s="30"/>
      <c r="X3903" s="32"/>
    </row>
    <row r="3904" spans="1:24" x14ac:dyDescent="0.2">
      <c r="A3904" s="34"/>
      <c r="B3904" s="34"/>
      <c r="C3904" s="34"/>
      <c r="D3904" s="30"/>
      <c r="E3904" s="30"/>
      <c r="F3904" s="30"/>
      <c r="G3904" s="30"/>
      <c r="H3904" s="30"/>
      <c r="I3904" s="30"/>
      <c r="J3904" s="30"/>
      <c r="K3904" s="30"/>
      <c r="L3904" s="30"/>
      <c r="M3904" s="30"/>
      <c r="N3904" s="30"/>
      <c r="O3904" s="30"/>
      <c r="P3904" s="30"/>
      <c r="Q3904" s="30"/>
      <c r="R3904" s="30"/>
      <c r="S3904" s="30"/>
      <c r="T3904" s="30"/>
      <c r="U3904" s="30"/>
      <c r="V3904" s="30"/>
      <c r="W3904" s="30"/>
      <c r="X3904" s="32"/>
    </row>
    <row r="3905" spans="1:24" x14ac:dyDescent="0.2">
      <c r="A3905" s="34"/>
      <c r="B3905" s="34"/>
      <c r="C3905" s="34"/>
      <c r="D3905" s="30"/>
      <c r="E3905" s="30"/>
      <c r="F3905" s="30"/>
      <c r="G3905" s="30"/>
      <c r="H3905" s="30"/>
      <c r="I3905" s="30"/>
      <c r="J3905" s="30"/>
      <c r="K3905" s="30"/>
      <c r="L3905" s="30"/>
      <c r="M3905" s="30"/>
      <c r="N3905" s="30"/>
      <c r="O3905" s="30"/>
      <c r="P3905" s="30"/>
      <c r="Q3905" s="30"/>
      <c r="R3905" s="30"/>
      <c r="S3905" s="30"/>
      <c r="T3905" s="30"/>
      <c r="U3905" s="30"/>
      <c r="V3905" s="30"/>
      <c r="W3905" s="30"/>
      <c r="X3905" s="32"/>
    </row>
    <row r="3906" spans="1:24" x14ac:dyDescent="0.2">
      <c r="A3906" s="34"/>
      <c r="B3906" s="34"/>
      <c r="C3906" s="34"/>
      <c r="D3906" s="30"/>
      <c r="E3906" s="30"/>
      <c r="F3906" s="30"/>
      <c r="G3906" s="30"/>
      <c r="H3906" s="30"/>
      <c r="I3906" s="30"/>
      <c r="J3906" s="30"/>
      <c r="K3906" s="30"/>
      <c r="L3906" s="30"/>
      <c r="M3906" s="30"/>
      <c r="N3906" s="30"/>
      <c r="O3906" s="30"/>
      <c r="P3906" s="30"/>
      <c r="Q3906" s="30"/>
      <c r="R3906" s="30"/>
      <c r="S3906" s="30"/>
      <c r="T3906" s="30"/>
      <c r="U3906" s="30"/>
      <c r="V3906" s="30"/>
      <c r="W3906" s="30"/>
      <c r="X3906" s="32"/>
    </row>
    <row r="3907" spans="1:24" x14ac:dyDescent="0.2">
      <c r="A3907" s="34"/>
      <c r="B3907" s="34"/>
      <c r="C3907" s="34"/>
      <c r="D3907" s="30"/>
      <c r="E3907" s="30"/>
      <c r="F3907" s="30"/>
      <c r="G3907" s="30"/>
      <c r="H3907" s="30"/>
      <c r="I3907" s="30"/>
      <c r="J3907" s="30"/>
      <c r="K3907" s="30"/>
      <c r="L3907" s="30"/>
      <c r="M3907" s="30"/>
      <c r="N3907" s="30"/>
      <c r="O3907" s="30"/>
      <c r="P3907" s="30"/>
      <c r="Q3907" s="30"/>
      <c r="R3907" s="30"/>
      <c r="S3907" s="30"/>
      <c r="T3907" s="30"/>
      <c r="U3907" s="30"/>
      <c r="V3907" s="30"/>
      <c r="W3907" s="30"/>
      <c r="X3907" s="32"/>
    </row>
    <row r="3908" spans="1:24" x14ac:dyDescent="0.2">
      <c r="A3908" s="34"/>
      <c r="B3908" s="34"/>
      <c r="C3908" s="34"/>
      <c r="D3908" s="30"/>
      <c r="E3908" s="30"/>
      <c r="F3908" s="30"/>
      <c r="G3908" s="30"/>
      <c r="H3908" s="30"/>
      <c r="I3908" s="30"/>
      <c r="J3908" s="30"/>
      <c r="K3908" s="30"/>
      <c r="L3908" s="30"/>
      <c r="M3908" s="30"/>
      <c r="N3908" s="30"/>
      <c r="O3908" s="30"/>
      <c r="P3908" s="30"/>
      <c r="Q3908" s="30"/>
      <c r="R3908" s="30"/>
      <c r="S3908" s="30"/>
      <c r="T3908" s="30"/>
      <c r="U3908" s="30"/>
      <c r="V3908" s="30"/>
      <c r="W3908" s="30"/>
      <c r="X3908" s="32"/>
    </row>
    <row r="3909" spans="1:24" x14ac:dyDescent="0.2">
      <c r="A3909" s="34"/>
      <c r="B3909" s="34"/>
      <c r="C3909" s="34"/>
      <c r="D3909" s="30"/>
      <c r="E3909" s="30"/>
      <c r="F3909" s="30"/>
      <c r="G3909" s="30"/>
      <c r="H3909" s="30"/>
      <c r="I3909" s="30"/>
      <c r="J3909" s="30"/>
      <c r="K3909" s="30"/>
      <c r="L3909" s="30"/>
      <c r="M3909" s="30"/>
      <c r="N3909" s="30"/>
      <c r="O3909" s="30"/>
      <c r="P3909" s="30"/>
      <c r="Q3909" s="30"/>
      <c r="R3909" s="30"/>
      <c r="S3909" s="30"/>
      <c r="T3909" s="30"/>
      <c r="U3909" s="30"/>
      <c r="V3909" s="30"/>
      <c r="W3909" s="30"/>
      <c r="X3909" s="32"/>
    </row>
    <row r="3910" spans="1:24" x14ac:dyDescent="0.2">
      <c r="A3910" s="34"/>
      <c r="B3910" s="34"/>
      <c r="C3910" s="34"/>
      <c r="D3910" s="30"/>
      <c r="E3910" s="30"/>
      <c r="F3910" s="30"/>
      <c r="G3910" s="30"/>
      <c r="H3910" s="30"/>
      <c r="I3910" s="30"/>
      <c r="J3910" s="30"/>
      <c r="K3910" s="30"/>
      <c r="L3910" s="30"/>
      <c r="M3910" s="30"/>
      <c r="N3910" s="30"/>
      <c r="O3910" s="30"/>
      <c r="P3910" s="30"/>
      <c r="Q3910" s="30"/>
      <c r="R3910" s="30"/>
      <c r="S3910" s="30"/>
      <c r="T3910" s="30"/>
      <c r="U3910" s="30"/>
      <c r="V3910" s="30"/>
      <c r="W3910" s="30"/>
      <c r="X3910" s="32"/>
    </row>
    <row r="3911" spans="1:24" x14ac:dyDescent="0.2">
      <c r="A3911" s="34"/>
      <c r="B3911" s="34"/>
      <c r="C3911" s="34"/>
      <c r="D3911" s="30"/>
      <c r="E3911" s="30"/>
      <c r="F3911" s="30"/>
      <c r="G3911" s="30"/>
      <c r="H3911" s="30"/>
      <c r="I3911" s="30"/>
      <c r="J3911" s="30"/>
      <c r="K3911" s="30"/>
      <c r="L3911" s="30"/>
      <c r="M3911" s="30"/>
      <c r="N3911" s="30"/>
      <c r="O3911" s="30"/>
      <c r="P3911" s="30"/>
      <c r="Q3911" s="30"/>
      <c r="R3911" s="30"/>
      <c r="S3911" s="30"/>
      <c r="T3911" s="30"/>
      <c r="U3911" s="30"/>
      <c r="V3911" s="30"/>
      <c r="W3911" s="30"/>
      <c r="X3911" s="32"/>
    </row>
    <row r="3912" spans="1:24" x14ac:dyDescent="0.2">
      <c r="A3912" s="34"/>
      <c r="B3912" s="34"/>
      <c r="C3912" s="34"/>
      <c r="D3912" s="30"/>
      <c r="E3912" s="30"/>
      <c r="F3912" s="30"/>
      <c r="G3912" s="30"/>
      <c r="H3912" s="30"/>
      <c r="I3912" s="30"/>
      <c r="J3912" s="30"/>
      <c r="K3912" s="30"/>
      <c r="L3912" s="30"/>
      <c r="M3912" s="30"/>
      <c r="N3912" s="30"/>
      <c r="O3912" s="30"/>
      <c r="P3912" s="30"/>
      <c r="Q3912" s="30"/>
      <c r="R3912" s="30"/>
      <c r="S3912" s="30"/>
      <c r="T3912" s="30"/>
      <c r="U3912" s="30"/>
      <c r="V3912" s="30"/>
      <c r="W3912" s="30"/>
      <c r="X3912" s="32"/>
    </row>
    <row r="3913" spans="1:24" x14ac:dyDescent="0.2">
      <c r="A3913" s="34"/>
      <c r="B3913" s="34"/>
      <c r="C3913" s="34"/>
      <c r="D3913" s="30"/>
      <c r="E3913" s="30"/>
      <c r="F3913" s="30"/>
      <c r="G3913" s="30"/>
      <c r="H3913" s="30"/>
      <c r="I3913" s="30"/>
      <c r="J3913" s="30"/>
      <c r="K3913" s="30"/>
      <c r="L3913" s="30"/>
      <c r="M3913" s="30"/>
      <c r="N3913" s="30"/>
      <c r="O3913" s="30"/>
      <c r="P3913" s="30"/>
      <c r="Q3913" s="30"/>
      <c r="R3913" s="30"/>
      <c r="S3913" s="30"/>
      <c r="T3913" s="30"/>
      <c r="U3913" s="30"/>
      <c r="V3913" s="30"/>
      <c r="W3913" s="30"/>
      <c r="X3913" s="32"/>
    </row>
    <row r="3914" spans="1:24" x14ac:dyDescent="0.2">
      <c r="A3914" s="34"/>
      <c r="B3914" s="34"/>
      <c r="C3914" s="34"/>
      <c r="D3914" s="30"/>
      <c r="E3914" s="30"/>
      <c r="F3914" s="30"/>
      <c r="G3914" s="30"/>
      <c r="H3914" s="30"/>
      <c r="I3914" s="30"/>
      <c r="J3914" s="30"/>
      <c r="K3914" s="30"/>
      <c r="L3914" s="30"/>
      <c r="M3914" s="30"/>
      <c r="N3914" s="30"/>
      <c r="O3914" s="30"/>
      <c r="P3914" s="30"/>
      <c r="Q3914" s="30"/>
      <c r="R3914" s="30"/>
      <c r="S3914" s="30"/>
      <c r="T3914" s="30"/>
      <c r="U3914" s="30"/>
      <c r="V3914" s="30"/>
      <c r="W3914" s="30"/>
      <c r="X3914" s="32"/>
    </row>
    <row r="3915" spans="1:24" x14ac:dyDescent="0.2">
      <c r="A3915" s="34"/>
      <c r="B3915" s="34"/>
      <c r="C3915" s="34"/>
      <c r="D3915" s="30"/>
      <c r="E3915" s="30"/>
      <c r="F3915" s="30"/>
      <c r="G3915" s="30"/>
      <c r="H3915" s="30"/>
      <c r="I3915" s="30"/>
      <c r="J3915" s="30"/>
      <c r="K3915" s="30"/>
      <c r="L3915" s="30"/>
      <c r="M3915" s="30"/>
      <c r="N3915" s="30"/>
      <c r="O3915" s="30"/>
      <c r="P3915" s="30"/>
      <c r="Q3915" s="30"/>
      <c r="R3915" s="30"/>
      <c r="S3915" s="30"/>
      <c r="T3915" s="30"/>
      <c r="U3915" s="30"/>
      <c r="V3915" s="30"/>
      <c r="W3915" s="30"/>
      <c r="X3915" s="32"/>
    </row>
    <row r="3916" spans="1:24" x14ac:dyDescent="0.2">
      <c r="A3916" s="34"/>
      <c r="B3916" s="34"/>
      <c r="C3916" s="34"/>
      <c r="D3916" s="30"/>
      <c r="E3916" s="30"/>
      <c r="F3916" s="30"/>
      <c r="G3916" s="30"/>
      <c r="H3916" s="30"/>
      <c r="I3916" s="30"/>
      <c r="J3916" s="30"/>
      <c r="K3916" s="30"/>
      <c r="L3916" s="30"/>
      <c r="M3916" s="30"/>
      <c r="N3916" s="30"/>
      <c r="O3916" s="30"/>
      <c r="P3916" s="30"/>
      <c r="Q3916" s="30"/>
      <c r="R3916" s="30"/>
      <c r="S3916" s="30"/>
      <c r="T3916" s="30"/>
      <c r="U3916" s="30"/>
      <c r="V3916" s="30"/>
      <c r="W3916" s="30"/>
      <c r="X3916" s="32"/>
    </row>
    <row r="3917" spans="1:24" x14ac:dyDescent="0.2">
      <c r="A3917" s="34"/>
      <c r="B3917" s="34"/>
      <c r="C3917" s="34"/>
      <c r="D3917" s="30"/>
      <c r="E3917" s="30"/>
      <c r="F3917" s="30"/>
      <c r="G3917" s="30"/>
      <c r="H3917" s="30"/>
      <c r="I3917" s="30"/>
      <c r="J3917" s="30"/>
      <c r="K3917" s="30"/>
      <c r="L3917" s="30"/>
      <c r="M3917" s="30"/>
      <c r="N3917" s="30"/>
      <c r="O3917" s="30"/>
      <c r="P3917" s="30"/>
      <c r="Q3917" s="30"/>
      <c r="R3917" s="30"/>
      <c r="S3917" s="30"/>
      <c r="T3917" s="30"/>
      <c r="U3917" s="30"/>
      <c r="V3917" s="30"/>
      <c r="W3917" s="30"/>
      <c r="X3917" s="32"/>
    </row>
    <row r="3918" spans="1:24" x14ac:dyDescent="0.2">
      <c r="A3918" s="34"/>
      <c r="B3918" s="34"/>
      <c r="C3918" s="34"/>
      <c r="D3918" s="30"/>
      <c r="E3918" s="30"/>
      <c r="F3918" s="30"/>
      <c r="G3918" s="30"/>
      <c r="H3918" s="30"/>
      <c r="I3918" s="30"/>
      <c r="J3918" s="30"/>
      <c r="K3918" s="30"/>
      <c r="L3918" s="30"/>
      <c r="M3918" s="30"/>
      <c r="N3918" s="30"/>
      <c r="O3918" s="30"/>
      <c r="P3918" s="30"/>
      <c r="Q3918" s="30"/>
      <c r="R3918" s="30"/>
      <c r="S3918" s="30"/>
      <c r="T3918" s="30"/>
      <c r="U3918" s="30"/>
      <c r="V3918" s="30"/>
      <c r="W3918" s="30"/>
      <c r="X3918" s="32"/>
    </row>
    <row r="3919" spans="1:24" x14ac:dyDescent="0.2">
      <c r="A3919" s="34"/>
      <c r="B3919" s="34"/>
      <c r="C3919" s="34"/>
      <c r="D3919" s="30"/>
      <c r="E3919" s="30"/>
      <c r="F3919" s="30"/>
      <c r="G3919" s="30"/>
      <c r="H3919" s="30"/>
      <c r="I3919" s="30"/>
      <c r="J3919" s="30"/>
      <c r="K3919" s="30"/>
      <c r="L3919" s="30"/>
      <c r="M3919" s="30"/>
      <c r="N3919" s="30"/>
      <c r="O3919" s="30"/>
      <c r="P3919" s="30"/>
      <c r="Q3919" s="30"/>
      <c r="R3919" s="30"/>
      <c r="S3919" s="30"/>
      <c r="T3919" s="30"/>
      <c r="U3919" s="30"/>
      <c r="V3919" s="30"/>
      <c r="W3919" s="30"/>
      <c r="X3919" s="32"/>
    </row>
    <row r="3920" spans="1:24" x14ac:dyDescent="0.2">
      <c r="A3920" s="34"/>
      <c r="B3920" s="34"/>
      <c r="C3920" s="34"/>
      <c r="D3920" s="30"/>
      <c r="E3920" s="30"/>
      <c r="F3920" s="30"/>
      <c r="G3920" s="30"/>
      <c r="H3920" s="30"/>
      <c r="I3920" s="30"/>
      <c r="J3920" s="30"/>
      <c r="K3920" s="30"/>
      <c r="L3920" s="30"/>
      <c r="M3920" s="30"/>
      <c r="N3920" s="30"/>
      <c r="O3920" s="30"/>
      <c r="P3920" s="30"/>
      <c r="Q3920" s="30"/>
      <c r="R3920" s="30"/>
      <c r="S3920" s="30"/>
      <c r="T3920" s="30"/>
      <c r="U3920" s="30"/>
      <c r="V3920" s="30"/>
      <c r="W3920" s="30"/>
      <c r="X3920" s="32"/>
    </row>
    <row r="3921" spans="1:24" x14ac:dyDescent="0.2">
      <c r="A3921" s="34"/>
      <c r="B3921" s="34"/>
      <c r="C3921" s="34"/>
      <c r="D3921" s="30"/>
      <c r="E3921" s="30"/>
      <c r="F3921" s="30"/>
      <c r="G3921" s="30"/>
      <c r="H3921" s="30"/>
      <c r="I3921" s="30"/>
      <c r="J3921" s="30"/>
      <c r="K3921" s="30"/>
      <c r="L3921" s="30"/>
      <c r="M3921" s="30"/>
      <c r="N3921" s="30"/>
      <c r="O3921" s="30"/>
      <c r="P3921" s="30"/>
      <c r="Q3921" s="30"/>
      <c r="R3921" s="30"/>
      <c r="S3921" s="30"/>
      <c r="T3921" s="30"/>
      <c r="U3921" s="30"/>
      <c r="V3921" s="30"/>
      <c r="W3921" s="30"/>
      <c r="X3921" s="32"/>
    </row>
    <row r="3922" spans="1:24" x14ac:dyDescent="0.2">
      <c r="A3922" s="34"/>
      <c r="B3922" s="34"/>
      <c r="C3922" s="34"/>
      <c r="D3922" s="30"/>
      <c r="E3922" s="30"/>
      <c r="F3922" s="30"/>
      <c r="G3922" s="30"/>
      <c r="H3922" s="30"/>
      <c r="I3922" s="30"/>
      <c r="J3922" s="30"/>
      <c r="K3922" s="30"/>
      <c r="L3922" s="30"/>
      <c r="M3922" s="30"/>
      <c r="N3922" s="30"/>
      <c r="O3922" s="30"/>
      <c r="P3922" s="30"/>
      <c r="Q3922" s="30"/>
      <c r="R3922" s="30"/>
      <c r="S3922" s="30"/>
      <c r="T3922" s="30"/>
      <c r="U3922" s="30"/>
      <c r="V3922" s="30"/>
      <c r="W3922" s="30"/>
      <c r="X3922" s="32"/>
    </row>
    <row r="3923" spans="1:24" x14ac:dyDescent="0.2">
      <c r="A3923" s="34"/>
      <c r="B3923" s="34"/>
      <c r="C3923" s="34"/>
      <c r="D3923" s="30"/>
      <c r="E3923" s="30"/>
      <c r="F3923" s="30"/>
      <c r="G3923" s="30"/>
      <c r="H3923" s="30"/>
      <c r="I3923" s="30"/>
      <c r="J3923" s="30"/>
      <c r="K3923" s="30"/>
      <c r="L3923" s="30"/>
      <c r="M3923" s="30"/>
      <c r="N3923" s="30"/>
      <c r="O3923" s="30"/>
      <c r="P3923" s="30"/>
      <c r="Q3923" s="30"/>
      <c r="R3923" s="30"/>
      <c r="S3923" s="30"/>
      <c r="T3923" s="30"/>
      <c r="U3923" s="30"/>
      <c r="V3923" s="30"/>
      <c r="W3923" s="30"/>
      <c r="X3923" s="32"/>
    </row>
    <row r="3924" spans="1:24" x14ac:dyDescent="0.2">
      <c r="A3924" s="34"/>
      <c r="B3924" s="34"/>
      <c r="C3924" s="34"/>
      <c r="D3924" s="30"/>
      <c r="E3924" s="30"/>
      <c r="F3924" s="30"/>
      <c r="G3924" s="30"/>
      <c r="H3924" s="30"/>
      <c r="I3924" s="30"/>
      <c r="J3924" s="30"/>
      <c r="K3924" s="30"/>
      <c r="L3924" s="30"/>
      <c r="M3924" s="30"/>
      <c r="N3924" s="30"/>
      <c r="O3924" s="30"/>
      <c r="P3924" s="30"/>
      <c r="Q3924" s="30"/>
      <c r="R3924" s="30"/>
      <c r="S3924" s="30"/>
      <c r="T3924" s="30"/>
      <c r="U3924" s="30"/>
      <c r="V3924" s="30"/>
      <c r="W3924" s="30"/>
      <c r="X3924" s="32"/>
    </row>
    <row r="3925" spans="1:24" x14ac:dyDescent="0.2">
      <c r="A3925" s="34"/>
      <c r="B3925" s="34"/>
      <c r="C3925" s="34"/>
      <c r="D3925" s="30"/>
      <c r="E3925" s="30"/>
      <c r="F3925" s="30"/>
      <c r="G3925" s="30"/>
      <c r="H3925" s="30"/>
      <c r="I3925" s="30"/>
      <c r="J3925" s="30"/>
      <c r="K3925" s="30"/>
      <c r="L3925" s="30"/>
      <c r="M3925" s="30"/>
      <c r="N3925" s="30"/>
      <c r="O3925" s="30"/>
      <c r="P3925" s="30"/>
      <c r="Q3925" s="30"/>
      <c r="R3925" s="30"/>
      <c r="S3925" s="30"/>
      <c r="T3925" s="30"/>
      <c r="U3925" s="30"/>
      <c r="V3925" s="30"/>
      <c r="W3925" s="30"/>
      <c r="X3925" s="32"/>
    </row>
    <row r="3926" spans="1:24" x14ac:dyDescent="0.2">
      <c r="A3926" s="34"/>
      <c r="B3926" s="34"/>
      <c r="C3926" s="34"/>
      <c r="D3926" s="30"/>
      <c r="E3926" s="30"/>
      <c r="F3926" s="30"/>
      <c r="G3926" s="30"/>
      <c r="H3926" s="30"/>
      <c r="I3926" s="30"/>
      <c r="J3926" s="30"/>
      <c r="K3926" s="30"/>
      <c r="L3926" s="30"/>
      <c r="M3926" s="30"/>
      <c r="N3926" s="30"/>
      <c r="O3926" s="30"/>
      <c r="P3926" s="30"/>
      <c r="Q3926" s="30"/>
      <c r="R3926" s="30"/>
      <c r="S3926" s="30"/>
      <c r="T3926" s="30"/>
      <c r="U3926" s="30"/>
      <c r="V3926" s="30"/>
      <c r="W3926" s="30"/>
      <c r="X3926" s="32"/>
    </row>
    <row r="3927" spans="1:24" x14ac:dyDescent="0.2">
      <c r="A3927" s="34"/>
      <c r="B3927" s="34"/>
      <c r="C3927" s="34"/>
      <c r="D3927" s="30"/>
      <c r="E3927" s="30"/>
      <c r="F3927" s="30"/>
      <c r="G3927" s="30"/>
      <c r="H3927" s="30"/>
      <c r="I3927" s="30"/>
      <c r="J3927" s="30"/>
      <c r="K3927" s="30"/>
      <c r="L3927" s="30"/>
      <c r="M3927" s="30"/>
      <c r="N3927" s="30"/>
      <c r="O3927" s="30"/>
      <c r="P3927" s="30"/>
      <c r="Q3927" s="30"/>
      <c r="R3927" s="30"/>
      <c r="S3927" s="30"/>
      <c r="T3927" s="30"/>
      <c r="U3927" s="30"/>
      <c r="V3927" s="30"/>
      <c r="W3927" s="30"/>
      <c r="X3927" s="32"/>
    </row>
    <row r="3928" spans="1:24" x14ac:dyDescent="0.2">
      <c r="A3928" s="34"/>
      <c r="B3928" s="34"/>
      <c r="C3928" s="34"/>
      <c r="D3928" s="30"/>
      <c r="E3928" s="30"/>
      <c r="F3928" s="30"/>
      <c r="G3928" s="30"/>
      <c r="H3928" s="30"/>
      <c r="I3928" s="30"/>
      <c r="J3928" s="30"/>
      <c r="K3928" s="30"/>
      <c r="L3928" s="30"/>
      <c r="M3928" s="30"/>
      <c r="N3928" s="30"/>
      <c r="O3928" s="30"/>
      <c r="P3928" s="30"/>
      <c r="Q3928" s="30"/>
      <c r="R3928" s="30"/>
      <c r="S3928" s="30"/>
      <c r="T3928" s="30"/>
      <c r="U3928" s="30"/>
      <c r="V3928" s="30"/>
      <c r="W3928" s="30"/>
      <c r="X3928" s="32"/>
    </row>
    <row r="3929" spans="1:24" x14ac:dyDescent="0.2">
      <c r="A3929" s="34"/>
      <c r="B3929" s="34"/>
      <c r="C3929" s="34"/>
      <c r="D3929" s="30"/>
      <c r="E3929" s="30"/>
      <c r="F3929" s="30"/>
      <c r="G3929" s="30"/>
      <c r="H3929" s="30"/>
      <c r="I3929" s="30"/>
      <c r="J3929" s="30"/>
      <c r="K3929" s="30"/>
      <c r="L3929" s="30"/>
      <c r="M3929" s="30"/>
      <c r="N3929" s="30"/>
      <c r="O3929" s="30"/>
      <c r="P3929" s="30"/>
      <c r="Q3929" s="30"/>
      <c r="R3929" s="30"/>
      <c r="S3929" s="30"/>
      <c r="T3929" s="30"/>
      <c r="U3929" s="30"/>
      <c r="V3929" s="30"/>
      <c r="W3929" s="30"/>
      <c r="X3929" s="32"/>
    </row>
    <row r="3930" spans="1:24" x14ac:dyDescent="0.2">
      <c r="A3930" s="34"/>
      <c r="B3930" s="34"/>
      <c r="C3930" s="34"/>
      <c r="D3930" s="30"/>
      <c r="E3930" s="30"/>
      <c r="F3930" s="30"/>
      <c r="G3930" s="30"/>
      <c r="H3930" s="30"/>
      <c r="I3930" s="30"/>
      <c r="J3930" s="30"/>
      <c r="K3930" s="30"/>
      <c r="L3930" s="30"/>
      <c r="M3930" s="30"/>
      <c r="N3930" s="30"/>
      <c r="O3930" s="30"/>
      <c r="P3930" s="30"/>
      <c r="Q3930" s="30"/>
      <c r="R3930" s="30"/>
      <c r="S3930" s="30"/>
      <c r="T3930" s="30"/>
      <c r="U3930" s="30"/>
      <c r="V3930" s="30"/>
      <c r="W3930" s="30"/>
      <c r="X3930" s="32"/>
    </row>
    <row r="3931" spans="1:24" x14ac:dyDescent="0.2">
      <c r="A3931" s="34"/>
      <c r="B3931" s="34"/>
      <c r="C3931" s="34"/>
      <c r="D3931" s="30"/>
      <c r="E3931" s="30"/>
      <c r="F3931" s="30"/>
      <c r="G3931" s="30"/>
      <c r="H3931" s="30"/>
      <c r="I3931" s="30"/>
      <c r="J3931" s="30"/>
      <c r="K3931" s="30"/>
      <c r="L3931" s="30"/>
      <c r="M3931" s="30"/>
      <c r="N3931" s="30"/>
      <c r="O3931" s="30"/>
      <c r="P3931" s="30"/>
      <c r="Q3931" s="30"/>
      <c r="R3931" s="30"/>
      <c r="S3931" s="30"/>
      <c r="T3931" s="30"/>
      <c r="U3931" s="30"/>
      <c r="V3931" s="30"/>
      <c r="W3931" s="30"/>
      <c r="X3931" s="32"/>
    </row>
    <row r="3932" spans="1:24" x14ac:dyDescent="0.2">
      <c r="A3932" s="34"/>
      <c r="B3932" s="34"/>
      <c r="C3932" s="34"/>
      <c r="D3932" s="30"/>
      <c r="E3932" s="30"/>
      <c r="F3932" s="30"/>
      <c r="G3932" s="30"/>
      <c r="H3932" s="30"/>
      <c r="I3932" s="30"/>
      <c r="J3932" s="30"/>
      <c r="K3932" s="30"/>
      <c r="L3932" s="30"/>
      <c r="M3932" s="30"/>
      <c r="N3932" s="30"/>
      <c r="O3932" s="30"/>
      <c r="P3932" s="30"/>
      <c r="Q3932" s="30"/>
      <c r="R3932" s="30"/>
      <c r="S3932" s="30"/>
      <c r="T3932" s="30"/>
      <c r="U3932" s="30"/>
      <c r="V3932" s="30"/>
      <c r="W3932" s="30"/>
      <c r="X3932" s="32"/>
    </row>
    <row r="3933" spans="1:24" x14ac:dyDescent="0.2">
      <c r="A3933" s="34"/>
      <c r="B3933" s="34"/>
      <c r="C3933" s="34"/>
      <c r="D3933" s="30"/>
      <c r="E3933" s="30"/>
      <c r="F3933" s="30"/>
      <c r="G3933" s="30"/>
      <c r="H3933" s="30"/>
      <c r="I3933" s="30"/>
      <c r="J3933" s="30"/>
      <c r="K3933" s="30"/>
      <c r="L3933" s="30"/>
      <c r="M3933" s="30"/>
      <c r="N3933" s="30"/>
      <c r="O3933" s="30"/>
      <c r="P3933" s="30"/>
      <c r="Q3933" s="30"/>
      <c r="R3933" s="30"/>
      <c r="S3933" s="30"/>
      <c r="T3933" s="30"/>
      <c r="U3933" s="30"/>
      <c r="V3933" s="30"/>
      <c r="W3933" s="30"/>
      <c r="X3933" s="32"/>
    </row>
    <row r="3934" spans="1:24" x14ac:dyDescent="0.2">
      <c r="A3934" s="34"/>
      <c r="B3934" s="34"/>
      <c r="C3934" s="34"/>
      <c r="D3934" s="30"/>
      <c r="E3934" s="30"/>
      <c r="F3934" s="30"/>
      <c r="G3934" s="30"/>
      <c r="H3934" s="30"/>
      <c r="I3934" s="30"/>
      <c r="J3934" s="30"/>
      <c r="K3934" s="30"/>
      <c r="L3934" s="30"/>
      <c r="M3934" s="30"/>
      <c r="N3934" s="30"/>
      <c r="O3934" s="30"/>
      <c r="P3934" s="30"/>
      <c r="Q3934" s="30"/>
      <c r="R3934" s="30"/>
      <c r="S3934" s="30"/>
      <c r="T3934" s="30"/>
      <c r="U3934" s="30"/>
      <c r="V3934" s="30"/>
      <c r="W3934" s="30"/>
      <c r="X3934" s="32"/>
    </row>
    <row r="3935" spans="1:24" x14ac:dyDescent="0.2">
      <c r="A3935" s="34"/>
      <c r="B3935" s="34"/>
      <c r="C3935" s="34"/>
      <c r="D3935" s="30"/>
      <c r="E3935" s="30"/>
      <c r="F3935" s="30"/>
      <c r="G3935" s="30"/>
      <c r="H3935" s="30"/>
      <c r="I3935" s="30"/>
      <c r="J3935" s="30"/>
      <c r="K3935" s="30"/>
      <c r="L3935" s="30"/>
      <c r="M3935" s="30"/>
      <c r="N3935" s="30"/>
      <c r="O3935" s="30"/>
      <c r="P3935" s="30"/>
      <c r="Q3935" s="30"/>
      <c r="R3935" s="30"/>
      <c r="S3935" s="30"/>
      <c r="T3935" s="30"/>
      <c r="U3935" s="30"/>
      <c r="V3935" s="30"/>
      <c r="W3935" s="30"/>
      <c r="X3935" s="32"/>
    </row>
    <row r="3936" spans="1:24" x14ac:dyDescent="0.2">
      <c r="A3936" s="34"/>
      <c r="B3936" s="34"/>
      <c r="C3936" s="34"/>
      <c r="D3936" s="30"/>
      <c r="E3936" s="30"/>
      <c r="F3936" s="30"/>
      <c r="G3936" s="30"/>
      <c r="H3936" s="30"/>
      <c r="I3936" s="30"/>
      <c r="J3936" s="30"/>
      <c r="K3936" s="30"/>
      <c r="L3936" s="30"/>
      <c r="M3936" s="30"/>
      <c r="N3936" s="30"/>
      <c r="O3936" s="30"/>
      <c r="P3936" s="30"/>
      <c r="Q3936" s="30"/>
      <c r="R3936" s="30"/>
      <c r="S3936" s="30"/>
      <c r="T3936" s="30"/>
      <c r="U3936" s="30"/>
      <c r="V3936" s="30"/>
      <c r="W3936" s="30"/>
      <c r="X3936" s="32"/>
    </row>
    <row r="3937" spans="1:24" x14ac:dyDescent="0.2">
      <c r="A3937" s="34"/>
      <c r="B3937" s="34"/>
      <c r="C3937" s="34"/>
      <c r="D3937" s="30"/>
      <c r="E3937" s="30"/>
      <c r="F3937" s="30"/>
      <c r="G3937" s="30"/>
      <c r="H3937" s="30"/>
      <c r="I3937" s="30"/>
      <c r="J3937" s="30"/>
      <c r="K3937" s="30"/>
      <c r="L3937" s="30"/>
      <c r="M3937" s="30"/>
      <c r="N3937" s="30"/>
      <c r="O3937" s="30"/>
      <c r="P3937" s="30"/>
      <c r="Q3937" s="30"/>
      <c r="R3937" s="30"/>
      <c r="S3937" s="30"/>
      <c r="T3937" s="30"/>
      <c r="U3937" s="30"/>
      <c r="V3937" s="30"/>
      <c r="W3937" s="30"/>
      <c r="X3937" s="32"/>
    </row>
    <row r="3938" spans="1:24" x14ac:dyDescent="0.2">
      <c r="A3938" s="34"/>
      <c r="B3938" s="34"/>
      <c r="C3938" s="34"/>
      <c r="D3938" s="30"/>
      <c r="E3938" s="30"/>
      <c r="F3938" s="30"/>
      <c r="G3938" s="30"/>
      <c r="H3938" s="30"/>
      <c r="I3938" s="30"/>
      <c r="J3938" s="30"/>
      <c r="K3938" s="30"/>
      <c r="L3938" s="30"/>
      <c r="M3938" s="30"/>
      <c r="N3938" s="30"/>
      <c r="O3938" s="30"/>
      <c r="P3938" s="30"/>
      <c r="Q3938" s="30"/>
      <c r="R3938" s="30"/>
      <c r="S3938" s="30"/>
      <c r="T3938" s="30"/>
      <c r="U3938" s="30"/>
      <c r="V3938" s="30"/>
      <c r="W3938" s="30"/>
      <c r="X3938" s="32"/>
    </row>
    <row r="3939" spans="1:24" x14ac:dyDescent="0.2">
      <c r="A3939" s="34"/>
      <c r="B3939" s="34"/>
      <c r="C3939" s="34"/>
      <c r="D3939" s="30"/>
      <c r="E3939" s="30"/>
      <c r="F3939" s="30"/>
      <c r="G3939" s="30"/>
      <c r="H3939" s="30"/>
      <c r="I3939" s="30"/>
      <c r="J3939" s="30"/>
      <c r="K3939" s="30"/>
      <c r="L3939" s="30"/>
      <c r="M3939" s="30"/>
      <c r="N3939" s="30"/>
      <c r="O3939" s="30"/>
      <c r="P3939" s="30"/>
      <c r="Q3939" s="30"/>
      <c r="R3939" s="30"/>
      <c r="S3939" s="30"/>
      <c r="T3939" s="30"/>
      <c r="U3939" s="30"/>
      <c r="V3939" s="30"/>
      <c r="W3939" s="30"/>
      <c r="X3939" s="32"/>
    </row>
    <row r="3940" spans="1:24" x14ac:dyDescent="0.2">
      <c r="A3940" s="34"/>
      <c r="B3940" s="34"/>
      <c r="C3940" s="34"/>
      <c r="D3940" s="30"/>
      <c r="E3940" s="30"/>
      <c r="F3940" s="30"/>
      <c r="G3940" s="30"/>
      <c r="H3940" s="30"/>
      <c r="I3940" s="30"/>
      <c r="J3940" s="30"/>
      <c r="K3940" s="30"/>
      <c r="L3940" s="30"/>
      <c r="M3940" s="30"/>
      <c r="N3940" s="30"/>
      <c r="O3940" s="30"/>
      <c r="P3940" s="30"/>
      <c r="Q3940" s="30"/>
      <c r="R3940" s="30"/>
      <c r="S3940" s="30"/>
      <c r="T3940" s="30"/>
      <c r="U3940" s="30"/>
      <c r="V3940" s="30"/>
      <c r="W3940" s="30"/>
      <c r="X3940" s="32"/>
    </row>
    <row r="3941" spans="1:24" x14ac:dyDescent="0.2">
      <c r="A3941" s="34"/>
      <c r="B3941" s="34"/>
      <c r="C3941" s="34"/>
      <c r="D3941" s="30"/>
      <c r="E3941" s="30"/>
      <c r="F3941" s="30"/>
      <c r="G3941" s="30"/>
      <c r="H3941" s="30"/>
      <c r="I3941" s="30"/>
      <c r="J3941" s="30"/>
      <c r="K3941" s="30"/>
      <c r="L3941" s="30"/>
      <c r="M3941" s="30"/>
      <c r="N3941" s="30"/>
      <c r="O3941" s="30"/>
      <c r="P3941" s="30"/>
      <c r="Q3941" s="30"/>
      <c r="R3941" s="30"/>
      <c r="S3941" s="30"/>
      <c r="T3941" s="30"/>
      <c r="U3941" s="30"/>
      <c r="V3941" s="30"/>
      <c r="W3941" s="30"/>
      <c r="X3941" s="32"/>
    </row>
    <row r="3942" spans="1:24" x14ac:dyDescent="0.2">
      <c r="A3942" s="34"/>
      <c r="B3942" s="34"/>
      <c r="C3942" s="34"/>
      <c r="D3942" s="30"/>
      <c r="E3942" s="30"/>
      <c r="F3942" s="30"/>
      <c r="G3942" s="30"/>
      <c r="H3942" s="30"/>
      <c r="I3942" s="30"/>
      <c r="J3942" s="30"/>
      <c r="K3942" s="30"/>
      <c r="L3942" s="30"/>
      <c r="M3942" s="30"/>
      <c r="N3942" s="30"/>
      <c r="O3942" s="30"/>
      <c r="P3942" s="30"/>
      <c r="Q3942" s="30"/>
      <c r="R3942" s="30"/>
      <c r="S3942" s="30"/>
      <c r="T3942" s="30"/>
      <c r="U3942" s="30"/>
      <c r="V3942" s="30"/>
      <c r="W3942" s="30"/>
      <c r="X3942" s="32"/>
    </row>
    <row r="3943" spans="1:24" x14ac:dyDescent="0.2">
      <c r="A3943" s="34"/>
      <c r="B3943" s="34"/>
      <c r="C3943" s="34"/>
      <c r="D3943" s="30"/>
      <c r="E3943" s="30"/>
      <c r="F3943" s="30"/>
      <c r="G3943" s="30"/>
      <c r="H3943" s="30"/>
      <c r="I3943" s="30"/>
      <c r="J3943" s="30"/>
      <c r="K3943" s="30"/>
      <c r="L3943" s="30"/>
      <c r="M3943" s="30"/>
      <c r="N3943" s="30"/>
      <c r="O3943" s="30"/>
      <c r="P3943" s="30"/>
      <c r="Q3943" s="30"/>
      <c r="R3943" s="30"/>
      <c r="S3943" s="30"/>
      <c r="T3943" s="30"/>
      <c r="U3943" s="30"/>
      <c r="V3943" s="30"/>
      <c r="W3943" s="30"/>
      <c r="X3943" s="32"/>
    </row>
    <row r="3944" spans="1:24" x14ac:dyDescent="0.2">
      <c r="A3944" s="34"/>
      <c r="B3944" s="34"/>
      <c r="C3944" s="34"/>
      <c r="D3944" s="30"/>
      <c r="E3944" s="30"/>
      <c r="F3944" s="30"/>
      <c r="G3944" s="30"/>
      <c r="H3944" s="30"/>
      <c r="I3944" s="30"/>
      <c r="J3944" s="30"/>
      <c r="K3944" s="30"/>
      <c r="L3944" s="30"/>
      <c r="M3944" s="30"/>
      <c r="N3944" s="30"/>
      <c r="O3944" s="30"/>
      <c r="P3944" s="30"/>
      <c r="Q3944" s="30"/>
      <c r="R3944" s="30"/>
      <c r="S3944" s="30"/>
      <c r="T3944" s="30"/>
      <c r="U3944" s="30"/>
      <c r="V3944" s="30"/>
      <c r="W3944" s="30"/>
      <c r="X3944" s="32"/>
    </row>
    <row r="3945" spans="1:24" x14ac:dyDescent="0.2">
      <c r="A3945" s="34"/>
      <c r="B3945" s="34"/>
      <c r="C3945" s="34"/>
      <c r="D3945" s="30"/>
      <c r="E3945" s="30"/>
      <c r="F3945" s="30"/>
      <c r="G3945" s="30"/>
      <c r="H3945" s="30"/>
      <c r="I3945" s="30"/>
      <c r="J3945" s="30"/>
      <c r="K3945" s="30"/>
      <c r="L3945" s="30"/>
      <c r="M3945" s="30"/>
      <c r="N3945" s="30"/>
      <c r="O3945" s="30"/>
      <c r="P3945" s="30"/>
      <c r="Q3945" s="30"/>
      <c r="R3945" s="30"/>
      <c r="S3945" s="30"/>
      <c r="T3945" s="30"/>
      <c r="U3945" s="30"/>
      <c r="V3945" s="30"/>
      <c r="W3945" s="30"/>
      <c r="X3945" s="32"/>
    </row>
    <row r="3946" spans="1:24" x14ac:dyDescent="0.2">
      <c r="A3946" s="34"/>
      <c r="B3946" s="34"/>
      <c r="C3946" s="34"/>
      <c r="D3946" s="30"/>
      <c r="E3946" s="30"/>
      <c r="F3946" s="30"/>
      <c r="G3946" s="30"/>
      <c r="H3946" s="30"/>
      <c r="I3946" s="30"/>
      <c r="J3946" s="30"/>
      <c r="K3946" s="30"/>
      <c r="L3946" s="30"/>
      <c r="M3946" s="30"/>
      <c r="N3946" s="30"/>
      <c r="O3946" s="30"/>
      <c r="P3946" s="30"/>
      <c r="Q3946" s="30"/>
      <c r="R3946" s="30"/>
      <c r="S3946" s="30"/>
      <c r="T3946" s="30"/>
      <c r="U3946" s="30"/>
      <c r="V3946" s="30"/>
      <c r="W3946" s="30"/>
      <c r="X3946" s="32"/>
    </row>
    <row r="3947" spans="1:24" x14ac:dyDescent="0.2">
      <c r="A3947" s="34"/>
      <c r="B3947" s="34"/>
      <c r="C3947" s="34"/>
      <c r="D3947" s="30"/>
      <c r="E3947" s="30"/>
      <c r="F3947" s="30"/>
      <c r="G3947" s="30"/>
      <c r="H3947" s="30"/>
      <c r="I3947" s="30"/>
      <c r="J3947" s="30"/>
      <c r="K3947" s="30"/>
      <c r="L3947" s="30"/>
      <c r="M3947" s="30"/>
      <c r="N3947" s="30"/>
      <c r="O3947" s="30"/>
      <c r="P3947" s="30"/>
      <c r="Q3947" s="30"/>
      <c r="R3947" s="30"/>
      <c r="S3947" s="30"/>
      <c r="T3947" s="30"/>
      <c r="U3947" s="30"/>
      <c r="V3947" s="30"/>
      <c r="W3947" s="30"/>
      <c r="X3947" s="32"/>
    </row>
    <row r="3948" spans="1:24" x14ac:dyDescent="0.2">
      <c r="A3948" s="34"/>
      <c r="B3948" s="34"/>
      <c r="C3948" s="34"/>
      <c r="D3948" s="30"/>
      <c r="E3948" s="30"/>
      <c r="F3948" s="30"/>
      <c r="G3948" s="30"/>
      <c r="H3948" s="30"/>
      <c r="I3948" s="30"/>
      <c r="J3948" s="30"/>
      <c r="K3948" s="30"/>
      <c r="L3948" s="30"/>
      <c r="M3948" s="30"/>
      <c r="N3948" s="30"/>
      <c r="O3948" s="30"/>
      <c r="P3948" s="30"/>
      <c r="Q3948" s="30"/>
      <c r="R3948" s="30"/>
      <c r="S3948" s="30"/>
      <c r="T3948" s="30"/>
      <c r="U3948" s="30"/>
      <c r="V3948" s="30"/>
      <c r="W3948" s="30"/>
      <c r="X3948" s="32"/>
    </row>
    <row r="3949" spans="1:24" x14ac:dyDescent="0.2">
      <c r="A3949" s="34"/>
      <c r="B3949" s="34"/>
      <c r="C3949" s="34"/>
      <c r="D3949" s="30"/>
      <c r="E3949" s="30"/>
      <c r="F3949" s="30"/>
      <c r="G3949" s="30"/>
      <c r="H3949" s="30"/>
      <c r="I3949" s="30"/>
      <c r="J3949" s="30"/>
      <c r="K3949" s="30"/>
      <c r="L3949" s="30"/>
      <c r="M3949" s="30"/>
      <c r="N3949" s="30"/>
      <c r="O3949" s="30"/>
      <c r="P3949" s="30"/>
      <c r="Q3949" s="30"/>
      <c r="R3949" s="30"/>
      <c r="S3949" s="30"/>
      <c r="T3949" s="30"/>
      <c r="U3949" s="30"/>
      <c r="V3949" s="30"/>
      <c r="W3949" s="30"/>
      <c r="X3949" s="32"/>
    </row>
    <row r="3950" spans="1:24" x14ac:dyDescent="0.2">
      <c r="A3950" s="34"/>
      <c r="B3950" s="34"/>
      <c r="C3950" s="34"/>
      <c r="D3950" s="30"/>
      <c r="E3950" s="30"/>
      <c r="F3950" s="30"/>
      <c r="G3950" s="30"/>
      <c r="H3950" s="30"/>
      <c r="I3950" s="30"/>
      <c r="J3950" s="30"/>
      <c r="K3950" s="30"/>
      <c r="L3950" s="30"/>
      <c r="M3950" s="30"/>
      <c r="N3950" s="30"/>
      <c r="O3950" s="30"/>
      <c r="P3950" s="30"/>
      <c r="Q3950" s="30"/>
      <c r="R3950" s="30"/>
      <c r="S3950" s="30"/>
      <c r="T3950" s="30"/>
      <c r="U3950" s="30"/>
      <c r="V3950" s="30"/>
      <c r="W3950" s="30"/>
      <c r="X3950" s="32"/>
    </row>
    <row r="3951" spans="1:24" x14ac:dyDescent="0.2">
      <c r="A3951" s="34"/>
      <c r="B3951" s="34"/>
      <c r="C3951" s="34"/>
      <c r="D3951" s="30"/>
      <c r="E3951" s="30"/>
      <c r="F3951" s="30"/>
      <c r="G3951" s="30"/>
      <c r="H3951" s="30"/>
      <c r="I3951" s="30"/>
      <c r="J3951" s="30"/>
      <c r="K3951" s="30"/>
      <c r="L3951" s="30"/>
      <c r="M3951" s="30"/>
      <c r="N3951" s="30"/>
      <c r="O3951" s="30"/>
      <c r="P3951" s="30"/>
      <c r="Q3951" s="30"/>
      <c r="R3951" s="30"/>
      <c r="S3951" s="30"/>
      <c r="T3951" s="30"/>
      <c r="U3951" s="30"/>
      <c r="V3951" s="30"/>
      <c r="W3951" s="30"/>
      <c r="X3951" s="32"/>
    </row>
    <row r="3952" spans="1:24" x14ac:dyDescent="0.2">
      <c r="A3952" s="34"/>
      <c r="B3952" s="34"/>
      <c r="C3952" s="34"/>
      <c r="D3952" s="30"/>
      <c r="E3952" s="30"/>
      <c r="F3952" s="30"/>
      <c r="G3952" s="30"/>
      <c r="H3952" s="30"/>
      <c r="I3952" s="30"/>
      <c r="J3952" s="30"/>
      <c r="K3952" s="30"/>
      <c r="L3952" s="30"/>
      <c r="M3952" s="30"/>
      <c r="N3952" s="30"/>
      <c r="O3952" s="30"/>
      <c r="P3952" s="30"/>
      <c r="Q3952" s="30"/>
      <c r="R3952" s="30"/>
      <c r="S3952" s="30"/>
      <c r="T3952" s="30"/>
      <c r="U3952" s="30"/>
      <c r="V3952" s="30"/>
      <c r="W3952" s="30"/>
      <c r="X3952" s="32"/>
    </row>
    <row r="3953" spans="1:24" x14ac:dyDescent="0.2">
      <c r="A3953" s="34"/>
      <c r="B3953" s="34"/>
      <c r="C3953" s="34"/>
      <c r="D3953" s="30"/>
      <c r="E3953" s="30"/>
      <c r="F3953" s="30"/>
      <c r="G3953" s="30"/>
      <c r="H3953" s="30"/>
      <c r="I3953" s="30"/>
      <c r="J3953" s="30"/>
      <c r="K3953" s="30"/>
      <c r="L3953" s="30"/>
      <c r="M3953" s="30"/>
      <c r="N3953" s="30"/>
      <c r="O3953" s="30"/>
      <c r="P3953" s="30"/>
      <c r="Q3953" s="30"/>
      <c r="R3953" s="30"/>
      <c r="S3953" s="30"/>
      <c r="T3953" s="30"/>
      <c r="U3953" s="30"/>
      <c r="V3953" s="30"/>
      <c r="W3953" s="30"/>
      <c r="X3953" s="32"/>
    </row>
    <row r="3954" spans="1:24" x14ac:dyDescent="0.2">
      <c r="A3954" s="34"/>
      <c r="B3954" s="34"/>
      <c r="C3954" s="34"/>
      <c r="D3954" s="30"/>
      <c r="E3954" s="30"/>
      <c r="F3954" s="30"/>
      <c r="G3954" s="30"/>
      <c r="H3954" s="30"/>
      <c r="I3954" s="30"/>
      <c r="J3954" s="30"/>
      <c r="K3954" s="30"/>
      <c r="L3954" s="30"/>
      <c r="M3954" s="30"/>
      <c r="N3954" s="30"/>
      <c r="O3954" s="30"/>
      <c r="P3954" s="30"/>
      <c r="Q3954" s="30"/>
      <c r="R3954" s="30"/>
      <c r="S3954" s="30"/>
      <c r="T3954" s="30"/>
      <c r="U3954" s="30"/>
      <c r="V3954" s="30"/>
      <c r="W3954" s="30"/>
      <c r="X3954" s="32"/>
    </row>
    <row r="3955" spans="1:24" x14ac:dyDescent="0.2">
      <c r="A3955" s="34"/>
      <c r="B3955" s="34"/>
      <c r="C3955" s="34"/>
      <c r="D3955" s="30"/>
      <c r="E3955" s="30"/>
      <c r="F3955" s="30"/>
      <c r="G3955" s="30"/>
      <c r="H3955" s="30"/>
      <c r="I3955" s="30"/>
      <c r="J3955" s="30"/>
      <c r="K3955" s="30"/>
      <c r="L3955" s="30"/>
      <c r="M3955" s="30"/>
      <c r="N3955" s="30"/>
      <c r="O3955" s="30"/>
      <c r="P3955" s="30"/>
      <c r="Q3955" s="30"/>
      <c r="R3955" s="30"/>
      <c r="S3955" s="30"/>
      <c r="T3955" s="30"/>
      <c r="U3955" s="30"/>
      <c r="V3955" s="30"/>
      <c r="W3955" s="30"/>
      <c r="X3955" s="32"/>
    </row>
    <row r="3956" spans="1:24" x14ac:dyDescent="0.2">
      <c r="A3956" s="34"/>
      <c r="B3956" s="34"/>
      <c r="C3956" s="34"/>
      <c r="D3956" s="30"/>
      <c r="E3956" s="30"/>
      <c r="F3956" s="30"/>
      <c r="G3956" s="30"/>
      <c r="H3956" s="30"/>
      <c r="I3956" s="30"/>
      <c r="J3956" s="30"/>
      <c r="K3956" s="30"/>
      <c r="L3956" s="30"/>
      <c r="M3956" s="30"/>
      <c r="N3956" s="30"/>
      <c r="O3956" s="30"/>
      <c r="P3956" s="30"/>
      <c r="Q3956" s="30"/>
      <c r="R3956" s="30"/>
      <c r="S3956" s="30"/>
      <c r="T3956" s="30"/>
      <c r="U3956" s="30"/>
      <c r="V3956" s="30"/>
      <c r="W3956" s="30"/>
      <c r="X3956" s="32"/>
    </row>
    <row r="3957" spans="1:24" x14ac:dyDescent="0.2">
      <c r="A3957" s="34"/>
      <c r="B3957" s="34"/>
      <c r="C3957" s="34"/>
      <c r="D3957" s="30"/>
      <c r="E3957" s="30"/>
      <c r="F3957" s="30"/>
      <c r="G3957" s="30"/>
      <c r="H3957" s="30"/>
      <c r="I3957" s="30"/>
      <c r="J3957" s="30"/>
      <c r="K3957" s="30"/>
      <c r="L3957" s="30"/>
      <c r="M3957" s="30"/>
      <c r="N3957" s="30"/>
      <c r="O3957" s="30"/>
      <c r="P3957" s="30"/>
      <c r="Q3957" s="30"/>
      <c r="R3957" s="30"/>
      <c r="S3957" s="30"/>
      <c r="T3957" s="30"/>
      <c r="U3957" s="30"/>
      <c r="V3957" s="30"/>
      <c r="W3957" s="30"/>
      <c r="X3957" s="32"/>
    </row>
    <row r="3958" spans="1:24" x14ac:dyDescent="0.2">
      <c r="A3958" s="34"/>
      <c r="B3958" s="34"/>
      <c r="C3958" s="34"/>
      <c r="D3958" s="30"/>
      <c r="E3958" s="30"/>
      <c r="F3958" s="30"/>
      <c r="G3958" s="30"/>
      <c r="H3958" s="30"/>
      <c r="I3958" s="30"/>
      <c r="J3958" s="30"/>
      <c r="K3958" s="30"/>
      <c r="L3958" s="30"/>
      <c r="M3958" s="30"/>
      <c r="N3958" s="30"/>
      <c r="O3958" s="30"/>
      <c r="P3958" s="30"/>
      <c r="Q3958" s="30"/>
      <c r="R3958" s="30"/>
      <c r="S3958" s="30"/>
      <c r="T3958" s="30"/>
      <c r="U3958" s="30"/>
      <c r="V3958" s="30"/>
      <c r="W3958" s="30"/>
      <c r="X3958" s="32"/>
    </row>
    <row r="3959" spans="1:24" x14ac:dyDescent="0.2">
      <c r="A3959" s="34"/>
      <c r="B3959" s="34"/>
      <c r="C3959" s="34"/>
      <c r="D3959" s="30"/>
      <c r="E3959" s="30"/>
      <c r="F3959" s="30"/>
      <c r="G3959" s="30"/>
      <c r="H3959" s="30"/>
      <c r="I3959" s="30"/>
      <c r="J3959" s="30"/>
      <c r="K3959" s="30"/>
      <c r="L3959" s="30"/>
      <c r="M3959" s="30"/>
      <c r="N3959" s="30"/>
      <c r="O3959" s="30"/>
      <c r="P3959" s="30"/>
      <c r="Q3959" s="30"/>
      <c r="R3959" s="30"/>
      <c r="S3959" s="30"/>
      <c r="T3959" s="30"/>
      <c r="U3959" s="30"/>
      <c r="V3959" s="30"/>
      <c r="W3959" s="30"/>
      <c r="X3959" s="32"/>
    </row>
    <row r="3960" spans="1:24" x14ac:dyDescent="0.2">
      <c r="A3960" s="34"/>
      <c r="B3960" s="34"/>
      <c r="C3960" s="34"/>
      <c r="D3960" s="30"/>
      <c r="E3960" s="30"/>
      <c r="F3960" s="30"/>
      <c r="G3960" s="30"/>
      <c r="H3960" s="30"/>
      <c r="I3960" s="30"/>
      <c r="J3960" s="30"/>
      <c r="K3960" s="30"/>
      <c r="L3960" s="30"/>
      <c r="M3960" s="30"/>
      <c r="N3960" s="30"/>
      <c r="O3960" s="30"/>
      <c r="P3960" s="30"/>
      <c r="Q3960" s="30"/>
      <c r="R3960" s="30"/>
      <c r="S3960" s="30"/>
      <c r="T3960" s="30"/>
      <c r="U3960" s="30"/>
      <c r="V3960" s="30"/>
      <c r="W3960" s="30"/>
      <c r="X3960" s="32"/>
    </row>
    <row r="3961" spans="1:24" x14ac:dyDescent="0.2">
      <c r="A3961" s="34"/>
      <c r="B3961" s="34"/>
      <c r="C3961" s="34"/>
      <c r="D3961" s="30"/>
      <c r="E3961" s="30"/>
      <c r="F3961" s="30"/>
      <c r="G3961" s="30"/>
      <c r="H3961" s="30"/>
      <c r="I3961" s="30"/>
      <c r="J3961" s="30"/>
      <c r="K3961" s="30"/>
      <c r="L3961" s="30"/>
      <c r="M3961" s="30"/>
      <c r="N3961" s="30"/>
      <c r="O3961" s="30"/>
      <c r="P3961" s="30"/>
      <c r="Q3961" s="30"/>
      <c r="R3961" s="30"/>
      <c r="S3961" s="30"/>
      <c r="T3961" s="30"/>
      <c r="U3961" s="30"/>
      <c r="V3961" s="30"/>
      <c r="W3961" s="30"/>
      <c r="X3961" s="32"/>
    </row>
    <row r="3962" spans="1:24" x14ac:dyDescent="0.2">
      <c r="A3962" s="34"/>
      <c r="B3962" s="34"/>
      <c r="C3962" s="34"/>
      <c r="D3962" s="30"/>
      <c r="E3962" s="30"/>
      <c r="F3962" s="30"/>
      <c r="G3962" s="30"/>
      <c r="H3962" s="30"/>
      <c r="I3962" s="30"/>
      <c r="J3962" s="30"/>
      <c r="K3962" s="30"/>
      <c r="L3962" s="30"/>
      <c r="M3962" s="30"/>
      <c r="N3962" s="30"/>
      <c r="O3962" s="30"/>
      <c r="P3962" s="30"/>
      <c r="Q3962" s="30"/>
      <c r="R3962" s="30"/>
      <c r="S3962" s="30"/>
      <c r="T3962" s="30"/>
      <c r="U3962" s="30"/>
      <c r="V3962" s="30"/>
      <c r="W3962" s="30"/>
      <c r="X3962" s="32"/>
    </row>
    <row r="3963" spans="1:24" x14ac:dyDescent="0.2">
      <c r="A3963" s="34"/>
      <c r="B3963" s="34"/>
      <c r="C3963" s="34"/>
      <c r="D3963" s="30"/>
      <c r="E3963" s="30"/>
      <c r="F3963" s="30"/>
      <c r="G3963" s="30"/>
      <c r="H3963" s="30"/>
      <c r="I3963" s="30"/>
      <c r="J3963" s="30"/>
      <c r="K3963" s="30"/>
      <c r="L3963" s="30"/>
      <c r="M3963" s="30"/>
      <c r="N3963" s="30"/>
      <c r="O3963" s="30"/>
      <c r="P3963" s="30"/>
      <c r="Q3963" s="30"/>
      <c r="R3963" s="30"/>
      <c r="S3963" s="30"/>
      <c r="T3963" s="30"/>
      <c r="U3963" s="30"/>
      <c r="V3963" s="30"/>
      <c r="W3963" s="30"/>
      <c r="X3963" s="32"/>
    </row>
    <row r="3964" spans="1:24" x14ac:dyDescent="0.2">
      <c r="A3964" s="34"/>
      <c r="B3964" s="34"/>
      <c r="C3964" s="34"/>
      <c r="D3964" s="30"/>
      <c r="E3964" s="30"/>
      <c r="F3964" s="30"/>
      <c r="G3964" s="30"/>
      <c r="H3964" s="30"/>
      <c r="I3964" s="30"/>
      <c r="J3964" s="30"/>
      <c r="K3964" s="30"/>
      <c r="L3964" s="30"/>
      <c r="M3964" s="30"/>
      <c r="N3964" s="30"/>
      <c r="O3964" s="30"/>
      <c r="P3964" s="30"/>
      <c r="Q3964" s="30"/>
      <c r="R3964" s="30"/>
      <c r="S3964" s="30"/>
      <c r="T3964" s="30"/>
      <c r="U3964" s="30"/>
      <c r="V3964" s="30"/>
      <c r="W3964" s="30"/>
      <c r="X3964" s="32"/>
    </row>
    <row r="3965" spans="1:24" x14ac:dyDescent="0.2">
      <c r="A3965" s="34"/>
      <c r="B3965" s="34"/>
      <c r="C3965" s="34"/>
      <c r="D3965" s="30"/>
      <c r="E3965" s="30"/>
      <c r="F3965" s="30"/>
      <c r="G3965" s="30"/>
      <c r="H3965" s="30"/>
      <c r="I3965" s="30"/>
      <c r="J3965" s="30"/>
      <c r="K3965" s="30"/>
      <c r="L3965" s="30"/>
      <c r="M3965" s="30"/>
      <c r="N3965" s="30"/>
      <c r="O3965" s="30"/>
      <c r="P3965" s="30"/>
      <c r="Q3965" s="30"/>
      <c r="R3965" s="30"/>
      <c r="S3965" s="30"/>
      <c r="T3965" s="30"/>
      <c r="U3965" s="30"/>
      <c r="V3965" s="30"/>
      <c r="W3965" s="30"/>
      <c r="X3965" s="32"/>
    </row>
    <row r="3966" spans="1:24" x14ac:dyDescent="0.2">
      <c r="A3966" s="34"/>
      <c r="B3966" s="34"/>
      <c r="C3966" s="34"/>
      <c r="D3966" s="30"/>
      <c r="E3966" s="30"/>
      <c r="F3966" s="30"/>
      <c r="G3966" s="30"/>
      <c r="H3966" s="30"/>
      <c r="I3966" s="30"/>
      <c r="J3966" s="30"/>
      <c r="K3966" s="30"/>
      <c r="L3966" s="30"/>
      <c r="M3966" s="30"/>
      <c r="N3966" s="30"/>
      <c r="O3966" s="30"/>
      <c r="P3966" s="30"/>
      <c r="Q3966" s="30"/>
      <c r="R3966" s="30"/>
      <c r="S3966" s="30"/>
      <c r="T3966" s="30"/>
      <c r="U3966" s="30"/>
      <c r="V3966" s="30"/>
      <c r="W3966" s="30"/>
      <c r="X3966" s="32"/>
    </row>
    <row r="3967" spans="1:24" x14ac:dyDescent="0.2">
      <c r="A3967" s="34"/>
      <c r="B3967" s="34"/>
      <c r="C3967" s="34"/>
      <c r="D3967" s="30"/>
      <c r="E3967" s="30"/>
      <c r="F3967" s="30"/>
      <c r="G3967" s="30"/>
      <c r="H3967" s="30"/>
      <c r="I3967" s="30"/>
      <c r="J3967" s="30"/>
      <c r="K3967" s="30"/>
      <c r="L3967" s="30"/>
      <c r="M3967" s="30"/>
      <c r="N3967" s="30"/>
      <c r="O3967" s="30"/>
      <c r="P3967" s="30"/>
      <c r="Q3967" s="30"/>
      <c r="R3967" s="30"/>
      <c r="S3967" s="30"/>
      <c r="T3967" s="30"/>
      <c r="U3967" s="30"/>
      <c r="V3967" s="30"/>
      <c r="W3967" s="30"/>
      <c r="X3967" s="32"/>
    </row>
    <row r="3968" spans="1:24" x14ac:dyDescent="0.2">
      <c r="A3968" s="34"/>
      <c r="B3968" s="34"/>
      <c r="C3968" s="34"/>
      <c r="D3968" s="30"/>
      <c r="E3968" s="30"/>
      <c r="F3968" s="30"/>
      <c r="G3968" s="30"/>
      <c r="H3968" s="30"/>
      <c r="I3968" s="30"/>
      <c r="J3968" s="30"/>
      <c r="K3968" s="30"/>
      <c r="L3968" s="30"/>
      <c r="M3968" s="30"/>
      <c r="N3968" s="30"/>
      <c r="O3968" s="30"/>
      <c r="P3968" s="30"/>
      <c r="Q3968" s="30"/>
      <c r="R3968" s="30"/>
      <c r="S3968" s="30"/>
      <c r="T3968" s="30"/>
      <c r="U3968" s="30"/>
      <c r="V3968" s="30"/>
      <c r="W3968" s="30"/>
      <c r="X3968" s="32"/>
    </row>
    <row r="3969" spans="1:24" x14ac:dyDescent="0.2">
      <c r="A3969" s="34"/>
      <c r="B3969" s="34"/>
      <c r="C3969" s="34"/>
      <c r="D3969" s="30"/>
      <c r="E3969" s="30"/>
      <c r="F3969" s="30"/>
      <c r="G3969" s="30"/>
      <c r="H3969" s="30"/>
      <c r="I3969" s="30"/>
      <c r="J3969" s="30"/>
      <c r="K3969" s="30"/>
      <c r="L3969" s="30"/>
      <c r="M3969" s="30"/>
      <c r="N3969" s="30"/>
      <c r="O3969" s="30"/>
      <c r="P3969" s="30"/>
      <c r="Q3969" s="30"/>
      <c r="R3969" s="30"/>
      <c r="S3969" s="30"/>
      <c r="T3969" s="30"/>
      <c r="U3969" s="30"/>
      <c r="V3969" s="30"/>
      <c r="W3969" s="30"/>
      <c r="X3969" s="32"/>
    </row>
    <row r="3970" spans="1:24" x14ac:dyDescent="0.2">
      <c r="A3970" s="34"/>
      <c r="B3970" s="34"/>
      <c r="C3970" s="34"/>
      <c r="D3970" s="30"/>
      <c r="E3970" s="30"/>
      <c r="F3970" s="30"/>
      <c r="G3970" s="30"/>
      <c r="H3970" s="30"/>
      <c r="I3970" s="30"/>
      <c r="J3970" s="30"/>
      <c r="K3970" s="30"/>
      <c r="L3970" s="30"/>
      <c r="M3970" s="30"/>
      <c r="N3970" s="30"/>
      <c r="O3970" s="30"/>
      <c r="P3970" s="30"/>
      <c r="Q3970" s="30"/>
      <c r="R3970" s="30"/>
      <c r="S3970" s="30"/>
      <c r="T3970" s="30"/>
      <c r="U3970" s="30"/>
      <c r="V3970" s="30"/>
      <c r="W3970" s="30"/>
      <c r="X3970" s="32"/>
    </row>
    <row r="3971" spans="1:24" x14ac:dyDescent="0.2">
      <c r="A3971" s="34"/>
      <c r="B3971" s="34"/>
      <c r="C3971" s="34"/>
      <c r="D3971" s="30"/>
      <c r="E3971" s="30"/>
      <c r="F3971" s="30"/>
      <c r="G3971" s="30"/>
      <c r="H3971" s="30"/>
      <c r="I3971" s="30"/>
      <c r="J3971" s="30"/>
      <c r="K3971" s="30"/>
      <c r="L3971" s="30"/>
      <c r="M3971" s="30"/>
      <c r="N3971" s="30"/>
      <c r="O3971" s="30"/>
      <c r="P3971" s="30"/>
      <c r="Q3971" s="30"/>
      <c r="R3971" s="30"/>
      <c r="S3971" s="30"/>
      <c r="T3971" s="30"/>
      <c r="U3971" s="30"/>
      <c r="V3971" s="30"/>
      <c r="W3971" s="30"/>
      <c r="X3971" s="32"/>
    </row>
    <row r="3972" spans="1:24" x14ac:dyDescent="0.2">
      <c r="A3972" s="34"/>
      <c r="B3972" s="34"/>
      <c r="C3972" s="34"/>
      <c r="D3972" s="30"/>
      <c r="E3972" s="30"/>
      <c r="F3972" s="30"/>
      <c r="G3972" s="30"/>
      <c r="H3972" s="30"/>
      <c r="I3972" s="30"/>
      <c r="J3972" s="30"/>
      <c r="K3972" s="30"/>
      <c r="L3972" s="30"/>
      <c r="M3972" s="30"/>
      <c r="N3972" s="30"/>
      <c r="O3972" s="30"/>
      <c r="P3972" s="30"/>
      <c r="Q3972" s="30"/>
      <c r="R3972" s="30"/>
      <c r="S3972" s="30"/>
      <c r="T3972" s="30"/>
      <c r="U3972" s="30"/>
      <c r="V3972" s="30"/>
      <c r="W3972" s="30"/>
      <c r="X3972" s="32"/>
    </row>
    <row r="3973" spans="1:24" x14ac:dyDescent="0.2">
      <c r="A3973" s="34"/>
      <c r="B3973" s="34"/>
      <c r="C3973" s="34"/>
      <c r="D3973" s="30"/>
      <c r="E3973" s="30"/>
      <c r="F3973" s="30"/>
      <c r="G3973" s="30"/>
      <c r="H3973" s="30"/>
      <c r="I3973" s="30"/>
      <c r="J3973" s="30"/>
      <c r="K3973" s="30"/>
      <c r="L3973" s="30"/>
      <c r="M3973" s="30"/>
      <c r="N3973" s="30"/>
      <c r="O3973" s="30"/>
      <c r="P3973" s="30"/>
      <c r="Q3973" s="30"/>
      <c r="R3973" s="30"/>
      <c r="S3973" s="30"/>
      <c r="T3973" s="30"/>
      <c r="U3973" s="30"/>
      <c r="V3973" s="30"/>
      <c r="W3973" s="30"/>
      <c r="X3973" s="32"/>
    </row>
    <row r="3974" spans="1:24" x14ac:dyDescent="0.2">
      <c r="A3974" s="34"/>
      <c r="B3974" s="34"/>
      <c r="C3974" s="34"/>
      <c r="D3974" s="30"/>
      <c r="E3974" s="30"/>
      <c r="F3974" s="30"/>
      <c r="G3974" s="30"/>
      <c r="H3974" s="30"/>
      <c r="I3974" s="30"/>
      <c r="J3974" s="30"/>
      <c r="K3974" s="30"/>
      <c r="L3974" s="30"/>
      <c r="M3974" s="30"/>
      <c r="N3974" s="30"/>
      <c r="O3974" s="30"/>
      <c r="P3974" s="30"/>
      <c r="Q3974" s="30"/>
      <c r="R3974" s="30"/>
      <c r="S3974" s="30"/>
      <c r="T3974" s="30"/>
      <c r="U3974" s="30"/>
      <c r="V3974" s="30"/>
      <c r="W3974" s="30"/>
      <c r="X3974" s="32"/>
    </row>
    <row r="3975" spans="1:24" x14ac:dyDescent="0.2">
      <c r="A3975" s="34"/>
      <c r="B3975" s="34"/>
      <c r="C3975" s="34"/>
      <c r="D3975" s="30"/>
      <c r="E3975" s="30"/>
      <c r="F3975" s="30"/>
      <c r="G3975" s="30"/>
      <c r="H3975" s="30"/>
      <c r="I3975" s="30"/>
      <c r="J3975" s="30"/>
      <c r="K3975" s="30"/>
      <c r="L3975" s="30"/>
      <c r="M3975" s="30"/>
      <c r="N3975" s="30"/>
      <c r="O3975" s="30"/>
      <c r="P3975" s="30"/>
      <c r="Q3975" s="30"/>
      <c r="R3975" s="30"/>
      <c r="S3975" s="30"/>
      <c r="T3975" s="30"/>
      <c r="U3975" s="30"/>
      <c r="V3975" s="30"/>
      <c r="W3975" s="30"/>
      <c r="X3975" s="32"/>
    </row>
    <row r="3976" spans="1:24" x14ac:dyDescent="0.2">
      <c r="A3976" s="34"/>
      <c r="B3976" s="34"/>
      <c r="C3976" s="34"/>
      <c r="D3976" s="30"/>
      <c r="E3976" s="30"/>
      <c r="F3976" s="30"/>
      <c r="G3976" s="30"/>
      <c r="H3976" s="30"/>
      <c r="I3976" s="30"/>
      <c r="J3976" s="30"/>
      <c r="K3976" s="30"/>
      <c r="L3976" s="30"/>
      <c r="M3976" s="30"/>
      <c r="N3976" s="30"/>
      <c r="O3976" s="30"/>
      <c r="P3976" s="30"/>
      <c r="Q3976" s="30"/>
      <c r="R3976" s="30"/>
      <c r="S3976" s="30"/>
      <c r="T3976" s="30"/>
      <c r="U3976" s="30"/>
      <c r="V3976" s="30"/>
      <c r="W3976" s="30"/>
      <c r="X3976" s="32"/>
    </row>
    <row r="3977" spans="1:24" x14ac:dyDescent="0.2">
      <c r="A3977" s="34"/>
      <c r="B3977" s="34"/>
      <c r="C3977" s="34"/>
      <c r="D3977" s="30"/>
      <c r="E3977" s="30"/>
      <c r="F3977" s="30"/>
      <c r="G3977" s="30"/>
      <c r="H3977" s="30"/>
      <c r="I3977" s="30"/>
      <c r="J3977" s="30"/>
      <c r="K3977" s="30"/>
      <c r="L3977" s="30"/>
      <c r="M3977" s="30"/>
      <c r="N3977" s="30"/>
      <c r="O3977" s="30"/>
      <c r="P3977" s="30"/>
      <c r="Q3977" s="30"/>
      <c r="R3977" s="30"/>
      <c r="S3977" s="30"/>
      <c r="T3977" s="30"/>
      <c r="U3977" s="30"/>
      <c r="V3977" s="30"/>
      <c r="W3977" s="30"/>
      <c r="X3977" s="32"/>
    </row>
    <row r="3978" spans="1:24" x14ac:dyDescent="0.2">
      <c r="A3978" s="34"/>
      <c r="B3978" s="34"/>
      <c r="C3978" s="34"/>
      <c r="D3978" s="30"/>
      <c r="E3978" s="30"/>
      <c r="F3978" s="30"/>
      <c r="G3978" s="30"/>
      <c r="H3978" s="30"/>
      <c r="I3978" s="30"/>
      <c r="J3978" s="30"/>
      <c r="K3978" s="30"/>
      <c r="L3978" s="30"/>
      <c r="M3978" s="30"/>
      <c r="N3978" s="30"/>
      <c r="O3978" s="30"/>
      <c r="P3978" s="30"/>
      <c r="Q3978" s="30"/>
      <c r="R3978" s="30"/>
      <c r="S3978" s="30"/>
      <c r="T3978" s="30"/>
      <c r="U3978" s="30"/>
      <c r="V3978" s="30"/>
      <c r="W3978" s="30"/>
      <c r="X3978" s="32"/>
    </row>
    <row r="3979" spans="1:24" x14ac:dyDescent="0.2">
      <c r="A3979" s="34"/>
      <c r="B3979" s="34"/>
      <c r="C3979" s="34"/>
      <c r="D3979" s="30"/>
      <c r="E3979" s="30"/>
      <c r="F3979" s="30"/>
      <c r="G3979" s="30"/>
      <c r="H3979" s="30"/>
      <c r="I3979" s="30"/>
      <c r="J3979" s="30"/>
      <c r="K3979" s="30"/>
      <c r="L3979" s="30"/>
      <c r="M3979" s="30"/>
      <c r="N3979" s="30"/>
      <c r="O3979" s="30"/>
      <c r="P3979" s="30"/>
      <c r="Q3979" s="30"/>
      <c r="R3979" s="30"/>
      <c r="S3979" s="30"/>
      <c r="T3979" s="30"/>
      <c r="U3979" s="30"/>
      <c r="V3979" s="30"/>
      <c r="W3979" s="30"/>
      <c r="X3979" s="32"/>
    </row>
    <row r="3980" spans="1:24" x14ac:dyDescent="0.2">
      <c r="A3980" s="34"/>
      <c r="B3980" s="34"/>
      <c r="C3980" s="34"/>
      <c r="D3980" s="30"/>
      <c r="E3980" s="30"/>
      <c r="F3980" s="30"/>
      <c r="G3980" s="30"/>
      <c r="H3980" s="30"/>
      <c r="I3980" s="30"/>
      <c r="J3980" s="30"/>
      <c r="K3980" s="30"/>
      <c r="L3980" s="30"/>
      <c r="M3980" s="30"/>
      <c r="N3980" s="30"/>
      <c r="O3980" s="30"/>
      <c r="P3980" s="30"/>
      <c r="Q3980" s="30"/>
      <c r="R3980" s="30"/>
      <c r="S3980" s="30"/>
      <c r="T3980" s="30"/>
      <c r="U3980" s="30"/>
      <c r="V3980" s="30"/>
      <c r="W3980" s="30"/>
      <c r="X3980" s="32"/>
    </row>
    <row r="3981" spans="1:24" x14ac:dyDescent="0.2">
      <c r="A3981" s="34"/>
      <c r="B3981" s="34"/>
      <c r="C3981" s="34"/>
      <c r="D3981" s="30"/>
      <c r="E3981" s="30"/>
      <c r="F3981" s="30"/>
      <c r="G3981" s="30"/>
      <c r="H3981" s="30"/>
      <c r="I3981" s="30"/>
      <c r="J3981" s="30"/>
      <c r="K3981" s="30"/>
      <c r="L3981" s="30"/>
      <c r="M3981" s="30"/>
      <c r="N3981" s="30"/>
      <c r="O3981" s="30"/>
      <c r="P3981" s="30"/>
      <c r="Q3981" s="30"/>
      <c r="R3981" s="30"/>
      <c r="S3981" s="30"/>
      <c r="T3981" s="30"/>
      <c r="U3981" s="30"/>
      <c r="V3981" s="30"/>
      <c r="W3981" s="30"/>
      <c r="X3981" s="32"/>
    </row>
    <row r="3982" spans="1:24" x14ac:dyDescent="0.2">
      <c r="A3982" s="34"/>
      <c r="B3982" s="34"/>
      <c r="C3982" s="34"/>
      <c r="D3982" s="30"/>
      <c r="E3982" s="30"/>
      <c r="F3982" s="30"/>
      <c r="G3982" s="30"/>
      <c r="H3982" s="30"/>
      <c r="I3982" s="30"/>
      <c r="J3982" s="30"/>
      <c r="K3982" s="30"/>
      <c r="L3982" s="30"/>
      <c r="M3982" s="30"/>
      <c r="N3982" s="30"/>
      <c r="O3982" s="30"/>
      <c r="P3982" s="30"/>
      <c r="Q3982" s="30"/>
      <c r="R3982" s="30"/>
      <c r="S3982" s="30"/>
      <c r="T3982" s="30"/>
      <c r="U3982" s="30"/>
      <c r="V3982" s="30"/>
      <c r="W3982" s="30"/>
      <c r="X3982" s="32"/>
    </row>
    <row r="3983" spans="1:24" x14ac:dyDescent="0.2">
      <c r="A3983" s="34"/>
      <c r="B3983" s="34"/>
      <c r="C3983" s="34"/>
      <c r="D3983" s="30"/>
      <c r="E3983" s="30"/>
      <c r="F3983" s="30"/>
      <c r="G3983" s="30"/>
      <c r="H3983" s="30"/>
      <c r="I3983" s="30"/>
      <c r="J3983" s="30"/>
      <c r="K3983" s="30"/>
      <c r="L3983" s="30"/>
      <c r="M3983" s="30"/>
      <c r="N3983" s="30"/>
      <c r="O3983" s="30"/>
      <c r="P3983" s="30"/>
      <c r="Q3983" s="30"/>
      <c r="R3983" s="30"/>
      <c r="S3983" s="30"/>
      <c r="T3983" s="30"/>
      <c r="U3983" s="30"/>
      <c r="V3983" s="30"/>
      <c r="W3983" s="30"/>
      <c r="X3983" s="32"/>
    </row>
    <row r="3984" spans="1:24" x14ac:dyDescent="0.2">
      <c r="A3984" s="34"/>
      <c r="B3984" s="34"/>
      <c r="C3984" s="34"/>
      <c r="D3984" s="30"/>
      <c r="E3984" s="30"/>
      <c r="F3984" s="30"/>
      <c r="G3984" s="30"/>
      <c r="H3984" s="30"/>
      <c r="I3984" s="30"/>
      <c r="J3984" s="30"/>
      <c r="K3984" s="30"/>
      <c r="L3984" s="30"/>
      <c r="M3984" s="30"/>
      <c r="N3984" s="30"/>
      <c r="O3984" s="30"/>
      <c r="P3984" s="30"/>
      <c r="Q3984" s="30"/>
      <c r="R3984" s="30"/>
      <c r="S3984" s="30"/>
      <c r="T3984" s="30"/>
      <c r="U3984" s="30"/>
      <c r="V3984" s="30"/>
      <c r="W3984" s="30"/>
      <c r="X3984" s="32"/>
    </row>
    <row r="3985" spans="1:24" x14ac:dyDescent="0.2">
      <c r="A3985" s="34"/>
      <c r="B3985" s="34"/>
      <c r="C3985" s="34"/>
      <c r="D3985" s="30"/>
      <c r="E3985" s="30"/>
      <c r="F3985" s="30"/>
      <c r="G3985" s="30"/>
      <c r="H3985" s="30"/>
      <c r="I3985" s="30"/>
      <c r="J3985" s="30"/>
      <c r="K3985" s="30"/>
      <c r="L3985" s="30"/>
      <c r="M3985" s="30"/>
      <c r="N3985" s="30"/>
      <c r="O3985" s="30"/>
      <c r="P3985" s="30"/>
      <c r="Q3985" s="30"/>
      <c r="R3985" s="30"/>
      <c r="S3985" s="30"/>
      <c r="T3985" s="30"/>
      <c r="U3985" s="30"/>
      <c r="V3985" s="30"/>
      <c r="W3985" s="30"/>
      <c r="X3985" s="32"/>
    </row>
    <row r="3986" spans="1:24" x14ac:dyDescent="0.2">
      <c r="A3986" s="34"/>
      <c r="B3986" s="34"/>
      <c r="C3986" s="34"/>
      <c r="D3986" s="30"/>
      <c r="E3986" s="30"/>
      <c r="F3986" s="30"/>
      <c r="G3986" s="30"/>
      <c r="H3986" s="30"/>
      <c r="I3986" s="30"/>
      <c r="J3986" s="30"/>
      <c r="K3986" s="30"/>
      <c r="L3986" s="30"/>
      <c r="M3986" s="30"/>
      <c r="N3986" s="30"/>
      <c r="O3986" s="30"/>
      <c r="P3986" s="30"/>
      <c r="Q3986" s="30"/>
      <c r="R3986" s="30"/>
      <c r="S3986" s="30"/>
      <c r="T3986" s="30"/>
      <c r="U3986" s="30"/>
      <c r="V3986" s="30"/>
      <c r="W3986" s="30"/>
      <c r="X3986" s="32"/>
    </row>
    <row r="3987" spans="1:24" x14ac:dyDescent="0.2">
      <c r="A3987" s="34"/>
      <c r="B3987" s="34"/>
      <c r="C3987" s="34"/>
      <c r="D3987" s="30"/>
      <c r="E3987" s="30"/>
      <c r="F3987" s="30"/>
      <c r="G3987" s="30"/>
      <c r="H3987" s="30"/>
      <c r="I3987" s="30"/>
      <c r="J3987" s="30"/>
      <c r="K3987" s="30"/>
      <c r="L3987" s="30"/>
      <c r="M3987" s="30"/>
      <c r="N3987" s="30"/>
      <c r="O3987" s="30"/>
      <c r="P3987" s="30"/>
      <c r="Q3987" s="30"/>
      <c r="R3987" s="30"/>
      <c r="S3987" s="30"/>
      <c r="T3987" s="30"/>
      <c r="U3987" s="30"/>
      <c r="V3987" s="30"/>
      <c r="W3987" s="30"/>
      <c r="X3987" s="32"/>
    </row>
    <row r="3988" spans="1:24" x14ac:dyDescent="0.2">
      <c r="A3988" s="34"/>
      <c r="B3988" s="34"/>
      <c r="C3988" s="34"/>
      <c r="D3988" s="30"/>
      <c r="E3988" s="30"/>
      <c r="F3988" s="30"/>
      <c r="G3988" s="30"/>
      <c r="H3988" s="30"/>
      <c r="I3988" s="30"/>
      <c r="J3988" s="30"/>
      <c r="K3988" s="30"/>
      <c r="L3988" s="30"/>
      <c r="M3988" s="30"/>
      <c r="N3988" s="30"/>
      <c r="O3988" s="30"/>
      <c r="P3988" s="30"/>
      <c r="Q3988" s="30"/>
      <c r="R3988" s="30"/>
      <c r="S3988" s="30"/>
      <c r="T3988" s="30"/>
      <c r="U3988" s="30"/>
      <c r="V3988" s="30"/>
      <c r="W3988" s="30"/>
      <c r="X3988" s="32"/>
    </row>
    <row r="3989" spans="1:24" x14ac:dyDescent="0.2">
      <c r="A3989" s="34"/>
      <c r="B3989" s="34"/>
      <c r="C3989" s="34"/>
      <c r="D3989" s="30"/>
      <c r="E3989" s="30"/>
      <c r="F3989" s="30"/>
      <c r="G3989" s="30"/>
      <c r="H3989" s="30"/>
      <c r="I3989" s="30"/>
      <c r="J3989" s="30"/>
      <c r="K3989" s="30"/>
      <c r="L3989" s="30"/>
      <c r="M3989" s="30"/>
      <c r="N3989" s="30"/>
      <c r="O3989" s="30"/>
      <c r="P3989" s="30"/>
      <c r="Q3989" s="30"/>
      <c r="R3989" s="30"/>
      <c r="S3989" s="30"/>
      <c r="T3989" s="30"/>
      <c r="U3989" s="30"/>
      <c r="V3989" s="30"/>
      <c r="W3989" s="30"/>
      <c r="X3989" s="32"/>
    </row>
    <row r="3990" spans="1:24" x14ac:dyDescent="0.2">
      <c r="A3990" s="34"/>
      <c r="B3990" s="34"/>
      <c r="C3990" s="34"/>
      <c r="D3990" s="30"/>
      <c r="E3990" s="30"/>
      <c r="F3990" s="30"/>
      <c r="G3990" s="30"/>
      <c r="H3990" s="30"/>
      <c r="I3990" s="30"/>
      <c r="J3990" s="30"/>
      <c r="K3990" s="30"/>
      <c r="L3990" s="30"/>
      <c r="M3990" s="30"/>
      <c r="N3990" s="30"/>
      <c r="O3990" s="30"/>
      <c r="P3990" s="30"/>
      <c r="Q3990" s="30"/>
      <c r="R3990" s="30"/>
      <c r="S3990" s="30"/>
      <c r="T3990" s="30"/>
      <c r="U3990" s="30"/>
      <c r="V3990" s="30"/>
      <c r="W3990" s="30"/>
      <c r="X3990" s="32"/>
    </row>
    <row r="3991" spans="1:24" x14ac:dyDescent="0.2">
      <c r="A3991" s="34"/>
      <c r="B3991" s="34"/>
      <c r="C3991" s="34"/>
      <c r="D3991" s="30"/>
      <c r="E3991" s="30"/>
      <c r="F3991" s="30"/>
      <c r="G3991" s="30"/>
      <c r="H3991" s="30"/>
      <c r="I3991" s="30"/>
      <c r="J3991" s="30"/>
      <c r="K3991" s="30"/>
      <c r="L3991" s="30"/>
      <c r="M3991" s="30"/>
      <c r="N3991" s="30"/>
      <c r="O3991" s="30"/>
      <c r="P3991" s="30"/>
      <c r="Q3991" s="30"/>
      <c r="R3991" s="30"/>
      <c r="S3991" s="30"/>
      <c r="T3991" s="30"/>
      <c r="U3991" s="30"/>
      <c r="V3991" s="30"/>
      <c r="W3991" s="30"/>
      <c r="X3991" s="32"/>
    </row>
    <row r="3992" spans="1:24" x14ac:dyDescent="0.2">
      <c r="A3992" s="34"/>
      <c r="B3992" s="34"/>
      <c r="C3992" s="34"/>
      <c r="D3992" s="30"/>
      <c r="E3992" s="30"/>
      <c r="F3992" s="30"/>
      <c r="G3992" s="30"/>
      <c r="H3992" s="30"/>
      <c r="I3992" s="30"/>
      <c r="J3992" s="30"/>
      <c r="K3992" s="30"/>
      <c r="L3992" s="30"/>
      <c r="M3992" s="30"/>
      <c r="N3992" s="30"/>
      <c r="O3992" s="30"/>
      <c r="P3992" s="30"/>
      <c r="Q3992" s="30"/>
      <c r="R3992" s="30"/>
      <c r="S3992" s="30"/>
      <c r="T3992" s="30"/>
      <c r="U3992" s="30"/>
      <c r="V3992" s="30"/>
      <c r="W3992" s="30"/>
      <c r="X3992" s="32"/>
    </row>
    <row r="3993" spans="1:24" x14ac:dyDescent="0.2">
      <c r="A3993" s="34"/>
      <c r="B3993" s="34"/>
      <c r="C3993" s="34"/>
      <c r="D3993" s="30"/>
      <c r="E3993" s="30"/>
      <c r="F3993" s="30"/>
      <c r="G3993" s="30"/>
      <c r="H3993" s="30"/>
      <c r="I3993" s="30"/>
      <c r="J3993" s="30"/>
      <c r="K3993" s="30"/>
      <c r="L3993" s="30"/>
      <c r="M3993" s="30"/>
      <c r="N3993" s="30"/>
      <c r="O3993" s="30"/>
      <c r="P3993" s="30"/>
      <c r="Q3993" s="30"/>
      <c r="R3993" s="30"/>
      <c r="S3993" s="30"/>
      <c r="T3993" s="30"/>
      <c r="U3993" s="30"/>
      <c r="V3993" s="30"/>
      <c r="W3993" s="30"/>
      <c r="X3993" s="32"/>
    </row>
    <row r="3994" spans="1:24" x14ac:dyDescent="0.2">
      <c r="A3994" s="34"/>
      <c r="B3994" s="34"/>
      <c r="C3994" s="34"/>
      <c r="D3994" s="30"/>
      <c r="E3994" s="30"/>
      <c r="F3994" s="30"/>
      <c r="G3994" s="30"/>
      <c r="H3994" s="30"/>
      <c r="I3994" s="30"/>
      <c r="J3994" s="30"/>
      <c r="K3994" s="30"/>
      <c r="L3994" s="30"/>
      <c r="M3994" s="30"/>
      <c r="N3994" s="30"/>
      <c r="O3994" s="30"/>
      <c r="P3994" s="30"/>
      <c r="Q3994" s="30"/>
      <c r="R3994" s="30"/>
      <c r="S3994" s="30"/>
      <c r="T3994" s="30"/>
      <c r="U3994" s="30"/>
      <c r="V3994" s="30"/>
      <c r="W3994" s="30"/>
      <c r="X3994" s="32"/>
    </row>
    <row r="3995" spans="1:24" x14ac:dyDescent="0.2">
      <c r="A3995" s="34"/>
      <c r="B3995" s="34"/>
      <c r="C3995" s="34"/>
      <c r="D3995" s="30"/>
      <c r="E3995" s="30"/>
      <c r="F3995" s="30"/>
      <c r="G3995" s="30"/>
      <c r="H3995" s="30"/>
      <c r="I3995" s="30"/>
      <c r="J3995" s="30"/>
      <c r="K3995" s="30"/>
      <c r="L3995" s="30"/>
      <c r="M3995" s="30"/>
      <c r="N3995" s="30"/>
      <c r="O3995" s="30"/>
      <c r="P3995" s="30"/>
      <c r="Q3995" s="30"/>
      <c r="R3995" s="30"/>
      <c r="S3995" s="30"/>
      <c r="T3995" s="30"/>
      <c r="U3995" s="30"/>
      <c r="V3995" s="30"/>
      <c r="W3995" s="30"/>
      <c r="X3995" s="32"/>
    </row>
    <row r="3996" spans="1:24" x14ac:dyDescent="0.2">
      <c r="A3996" s="34"/>
      <c r="B3996" s="34"/>
      <c r="C3996" s="34"/>
      <c r="D3996" s="30"/>
      <c r="E3996" s="30"/>
      <c r="F3996" s="30"/>
      <c r="G3996" s="30"/>
      <c r="H3996" s="30"/>
      <c r="I3996" s="30"/>
      <c r="J3996" s="30"/>
      <c r="K3996" s="30"/>
      <c r="L3996" s="30"/>
      <c r="M3996" s="30"/>
      <c r="N3996" s="30"/>
      <c r="O3996" s="30"/>
      <c r="P3996" s="30"/>
      <c r="Q3996" s="30"/>
      <c r="R3996" s="30"/>
      <c r="S3996" s="30"/>
      <c r="T3996" s="30"/>
      <c r="U3996" s="30"/>
      <c r="V3996" s="30"/>
      <c r="W3996" s="30"/>
      <c r="X3996" s="32"/>
    </row>
    <row r="3997" spans="1:24" x14ac:dyDescent="0.2">
      <c r="A3997" s="34"/>
      <c r="B3997" s="34"/>
      <c r="C3997" s="34"/>
      <c r="D3997" s="30"/>
      <c r="E3997" s="30"/>
      <c r="F3997" s="30"/>
      <c r="G3997" s="30"/>
      <c r="H3997" s="30"/>
      <c r="I3997" s="30"/>
      <c r="J3997" s="30"/>
      <c r="K3997" s="30"/>
      <c r="L3997" s="30"/>
      <c r="M3997" s="30"/>
      <c r="N3997" s="30"/>
      <c r="O3997" s="30"/>
      <c r="P3997" s="30"/>
      <c r="Q3997" s="30"/>
      <c r="R3997" s="30"/>
      <c r="S3997" s="30"/>
      <c r="T3997" s="30"/>
      <c r="U3997" s="30"/>
      <c r="V3997" s="30"/>
      <c r="W3997" s="30"/>
      <c r="X3997" s="32"/>
    </row>
    <row r="3998" spans="1:24" x14ac:dyDescent="0.2">
      <c r="A3998" s="34"/>
      <c r="B3998" s="34"/>
      <c r="C3998" s="34"/>
      <c r="D3998" s="30"/>
      <c r="E3998" s="30"/>
      <c r="F3998" s="30"/>
      <c r="G3998" s="30"/>
      <c r="H3998" s="30"/>
      <c r="I3998" s="30"/>
      <c r="J3998" s="30"/>
      <c r="K3998" s="30"/>
      <c r="L3998" s="30"/>
      <c r="M3998" s="30"/>
      <c r="N3998" s="30"/>
      <c r="O3998" s="30"/>
      <c r="P3998" s="30"/>
      <c r="Q3998" s="30"/>
      <c r="R3998" s="30"/>
      <c r="S3998" s="30"/>
      <c r="T3998" s="30"/>
      <c r="U3998" s="30"/>
      <c r="V3998" s="30"/>
      <c r="W3998" s="30"/>
      <c r="X3998" s="32"/>
    </row>
    <row r="3999" spans="1:24" x14ac:dyDescent="0.2">
      <c r="A3999" s="34"/>
      <c r="B3999" s="34"/>
      <c r="C3999" s="34"/>
      <c r="D3999" s="30"/>
      <c r="E3999" s="30"/>
      <c r="F3999" s="30"/>
      <c r="G3999" s="30"/>
      <c r="H3999" s="30"/>
      <c r="I3999" s="30"/>
      <c r="J3999" s="30"/>
      <c r="K3999" s="30"/>
      <c r="L3999" s="30"/>
      <c r="M3999" s="30"/>
      <c r="N3999" s="30"/>
      <c r="O3999" s="30"/>
      <c r="P3999" s="30"/>
      <c r="Q3999" s="30"/>
      <c r="R3999" s="30"/>
      <c r="S3999" s="30"/>
      <c r="T3999" s="30"/>
      <c r="U3999" s="30"/>
      <c r="V3999" s="30"/>
      <c r="W3999" s="30"/>
      <c r="X3999" s="32"/>
    </row>
    <row r="4000" spans="1:24" x14ac:dyDescent="0.2">
      <c r="A4000" s="34"/>
      <c r="B4000" s="34"/>
      <c r="C4000" s="34"/>
      <c r="D4000" s="30"/>
      <c r="E4000" s="30"/>
      <c r="F4000" s="30"/>
      <c r="G4000" s="30"/>
      <c r="H4000" s="30"/>
      <c r="I4000" s="30"/>
      <c r="J4000" s="30"/>
      <c r="K4000" s="30"/>
      <c r="L4000" s="30"/>
      <c r="M4000" s="30"/>
      <c r="N4000" s="30"/>
      <c r="O4000" s="30"/>
      <c r="P4000" s="30"/>
      <c r="Q4000" s="30"/>
      <c r="R4000" s="30"/>
      <c r="S4000" s="30"/>
      <c r="T4000" s="30"/>
      <c r="U4000" s="30"/>
      <c r="V4000" s="30"/>
      <c r="W4000" s="30"/>
      <c r="X4000" s="32"/>
    </row>
    <row r="4001" spans="1:24" x14ac:dyDescent="0.2">
      <c r="A4001" s="34"/>
      <c r="B4001" s="34"/>
      <c r="C4001" s="34"/>
      <c r="D4001" s="30"/>
      <c r="E4001" s="30"/>
      <c r="F4001" s="30"/>
      <c r="G4001" s="30"/>
      <c r="H4001" s="30"/>
      <c r="I4001" s="30"/>
      <c r="J4001" s="30"/>
      <c r="K4001" s="30"/>
      <c r="L4001" s="30"/>
      <c r="M4001" s="30"/>
      <c r="N4001" s="30"/>
      <c r="O4001" s="30"/>
      <c r="P4001" s="30"/>
      <c r="Q4001" s="30"/>
      <c r="R4001" s="30"/>
      <c r="S4001" s="30"/>
      <c r="T4001" s="30"/>
      <c r="U4001" s="30"/>
      <c r="V4001" s="30"/>
      <c r="W4001" s="30"/>
      <c r="X4001" s="32"/>
    </row>
    <row r="4002" spans="1:24" x14ac:dyDescent="0.2">
      <c r="A4002" s="34"/>
      <c r="B4002" s="34"/>
      <c r="C4002" s="34"/>
      <c r="D4002" s="30"/>
      <c r="E4002" s="30"/>
      <c r="F4002" s="30"/>
      <c r="G4002" s="30"/>
      <c r="H4002" s="30"/>
      <c r="I4002" s="30"/>
      <c r="J4002" s="30"/>
      <c r="K4002" s="30"/>
      <c r="L4002" s="30"/>
      <c r="M4002" s="30"/>
      <c r="N4002" s="30"/>
      <c r="O4002" s="30"/>
      <c r="P4002" s="30"/>
      <c r="Q4002" s="30"/>
      <c r="R4002" s="30"/>
      <c r="S4002" s="30"/>
      <c r="T4002" s="30"/>
      <c r="U4002" s="30"/>
      <c r="V4002" s="30"/>
      <c r="W4002" s="30"/>
      <c r="X4002" s="32"/>
    </row>
    <row r="4003" spans="1:24" x14ac:dyDescent="0.2">
      <c r="A4003" s="34"/>
      <c r="B4003" s="34"/>
      <c r="C4003" s="34"/>
      <c r="D4003" s="30"/>
      <c r="E4003" s="30"/>
      <c r="F4003" s="30"/>
      <c r="G4003" s="30"/>
      <c r="H4003" s="30"/>
      <c r="I4003" s="30"/>
      <c r="J4003" s="30"/>
      <c r="K4003" s="30"/>
      <c r="L4003" s="30"/>
      <c r="M4003" s="30"/>
      <c r="N4003" s="30"/>
      <c r="O4003" s="30"/>
      <c r="P4003" s="30"/>
      <c r="Q4003" s="30"/>
      <c r="R4003" s="30"/>
      <c r="S4003" s="30"/>
      <c r="T4003" s="30"/>
      <c r="U4003" s="30"/>
      <c r="V4003" s="30"/>
      <c r="W4003" s="30"/>
      <c r="X4003" s="32"/>
    </row>
    <row r="4004" spans="1:24" x14ac:dyDescent="0.2">
      <c r="A4004" s="34"/>
      <c r="B4004" s="34"/>
      <c r="C4004" s="34"/>
      <c r="D4004" s="30"/>
      <c r="E4004" s="30"/>
      <c r="F4004" s="30"/>
      <c r="G4004" s="30"/>
      <c r="H4004" s="30"/>
      <c r="I4004" s="30"/>
      <c r="J4004" s="30"/>
      <c r="K4004" s="30"/>
      <c r="L4004" s="30"/>
      <c r="M4004" s="30"/>
      <c r="N4004" s="30"/>
      <c r="O4004" s="30"/>
      <c r="P4004" s="30"/>
      <c r="Q4004" s="30"/>
      <c r="R4004" s="30"/>
      <c r="S4004" s="30"/>
      <c r="T4004" s="30"/>
      <c r="U4004" s="30"/>
      <c r="V4004" s="30"/>
      <c r="W4004" s="30"/>
      <c r="X4004" s="32"/>
    </row>
    <row r="4005" spans="1:24" x14ac:dyDescent="0.2">
      <c r="A4005" s="34"/>
      <c r="B4005" s="34"/>
      <c r="C4005" s="34"/>
      <c r="D4005" s="30"/>
      <c r="E4005" s="30"/>
      <c r="F4005" s="30"/>
      <c r="G4005" s="30"/>
      <c r="H4005" s="30"/>
      <c r="I4005" s="30"/>
      <c r="J4005" s="30"/>
      <c r="K4005" s="30"/>
      <c r="L4005" s="30"/>
      <c r="M4005" s="30"/>
      <c r="N4005" s="30"/>
      <c r="O4005" s="30"/>
      <c r="P4005" s="30"/>
      <c r="Q4005" s="30"/>
      <c r="R4005" s="30"/>
      <c r="S4005" s="30"/>
      <c r="T4005" s="30"/>
      <c r="U4005" s="30"/>
      <c r="V4005" s="30"/>
      <c r="W4005" s="30"/>
      <c r="X4005" s="32"/>
    </row>
    <row r="4006" spans="1:24" x14ac:dyDescent="0.2">
      <c r="A4006" s="34"/>
      <c r="B4006" s="34"/>
      <c r="C4006" s="34"/>
      <c r="D4006" s="30"/>
      <c r="E4006" s="30"/>
      <c r="F4006" s="30"/>
      <c r="G4006" s="30"/>
      <c r="H4006" s="30"/>
      <c r="I4006" s="30"/>
      <c r="J4006" s="30"/>
      <c r="K4006" s="30"/>
      <c r="L4006" s="30"/>
      <c r="M4006" s="30"/>
      <c r="N4006" s="30"/>
      <c r="O4006" s="30"/>
      <c r="P4006" s="30"/>
      <c r="Q4006" s="30"/>
      <c r="R4006" s="30"/>
      <c r="S4006" s="30"/>
      <c r="T4006" s="30"/>
      <c r="U4006" s="30"/>
      <c r="V4006" s="30"/>
      <c r="W4006" s="30"/>
      <c r="X4006" s="32"/>
    </row>
    <row r="4007" spans="1:24" x14ac:dyDescent="0.2">
      <c r="A4007" s="34"/>
      <c r="B4007" s="34"/>
      <c r="C4007" s="34"/>
      <c r="D4007" s="30"/>
      <c r="E4007" s="30"/>
      <c r="F4007" s="30"/>
      <c r="G4007" s="30"/>
      <c r="H4007" s="30"/>
      <c r="I4007" s="30"/>
      <c r="J4007" s="30"/>
      <c r="K4007" s="30"/>
      <c r="L4007" s="30"/>
      <c r="M4007" s="30"/>
      <c r="N4007" s="30"/>
      <c r="O4007" s="30"/>
      <c r="P4007" s="30"/>
      <c r="Q4007" s="30"/>
      <c r="R4007" s="30"/>
      <c r="S4007" s="30"/>
      <c r="T4007" s="30"/>
      <c r="U4007" s="30"/>
      <c r="V4007" s="30"/>
      <c r="W4007" s="30"/>
      <c r="X4007" s="32"/>
    </row>
    <row r="4008" spans="1:24" x14ac:dyDescent="0.2">
      <c r="A4008" s="34"/>
      <c r="B4008" s="34"/>
      <c r="C4008" s="34"/>
      <c r="D4008" s="30"/>
      <c r="E4008" s="30"/>
      <c r="F4008" s="30"/>
      <c r="G4008" s="30"/>
      <c r="H4008" s="30"/>
      <c r="I4008" s="30"/>
      <c r="J4008" s="30"/>
      <c r="K4008" s="30"/>
      <c r="L4008" s="30"/>
      <c r="M4008" s="30"/>
      <c r="N4008" s="30"/>
      <c r="O4008" s="30"/>
      <c r="P4008" s="30"/>
      <c r="Q4008" s="30"/>
      <c r="R4008" s="30"/>
      <c r="S4008" s="30"/>
      <c r="T4008" s="30"/>
      <c r="U4008" s="30"/>
      <c r="V4008" s="30"/>
      <c r="W4008" s="30"/>
      <c r="X4008" s="32"/>
    </row>
    <row r="4009" spans="1:24" x14ac:dyDescent="0.2">
      <c r="A4009" s="34"/>
      <c r="B4009" s="34"/>
      <c r="C4009" s="34"/>
      <c r="D4009" s="30"/>
      <c r="E4009" s="30"/>
      <c r="F4009" s="30"/>
      <c r="G4009" s="30"/>
      <c r="H4009" s="30"/>
      <c r="I4009" s="30"/>
      <c r="J4009" s="30"/>
      <c r="K4009" s="30"/>
      <c r="L4009" s="30"/>
      <c r="M4009" s="30"/>
      <c r="N4009" s="30"/>
      <c r="O4009" s="30"/>
      <c r="P4009" s="30"/>
      <c r="Q4009" s="30"/>
      <c r="R4009" s="30"/>
      <c r="S4009" s="30"/>
      <c r="T4009" s="30"/>
      <c r="U4009" s="30"/>
      <c r="V4009" s="30"/>
      <c r="W4009" s="30"/>
      <c r="X4009" s="32"/>
    </row>
    <row r="4010" spans="1:24" x14ac:dyDescent="0.2">
      <c r="A4010" s="34"/>
      <c r="B4010" s="34"/>
      <c r="C4010" s="34"/>
      <c r="D4010" s="30"/>
      <c r="E4010" s="30"/>
      <c r="F4010" s="30"/>
      <c r="G4010" s="30"/>
      <c r="H4010" s="30"/>
      <c r="I4010" s="30"/>
      <c r="J4010" s="30"/>
      <c r="K4010" s="30"/>
      <c r="L4010" s="30"/>
      <c r="M4010" s="30"/>
      <c r="N4010" s="30"/>
      <c r="O4010" s="30"/>
      <c r="P4010" s="30"/>
      <c r="Q4010" s="30"/>
      <c r="R4010" s="30"/>
      <c r="S4010" s="30"/>
      <c r="T4010" s="30"/>
      <c r="U4010" s="30"/>
      <c r="V4010" s="30"/>
      <c r="W4010" s="30"/>
      <c r="X4010" s="32"/>
    </row>
    <row r="4011" spans="1:24" x14ac:dyDescent="0.2">
      <c r="A4011" s="34"/>
      <c r="B4011" s="34"/>
      <c r="C4011" s="34"/>
      <c r="D4011" s="30"/>
      <c r="E4011" s="30"/>
      <c r="F4011" s="30"/>
      <c r="G4011" s="30"/>
      <c r="H4011" s="30"/>
      <c r="I4011" s="30"/>
      <c r="J4011" s="30"/>
      <c r="K4011" s="30"/>
      <c r="L4011" s="30"/>
      <c r="M4011" s="30"/>
      <c r="N4011" s="30"/>
      <c r="O4011" s="30"/>
      <c r="P4011" s="30"/>
      <c r="Q4011" s="30"/>
      <c r="R4011" s="30"/>
      <c r="S4011" s="30"/>
      <c r="T4011" s="30"/>
      <c r="U4011" s="30"/>
      <c r="V4011" s="30"/>
      <c r="W4011" s="30"/>
      <c r="X4011" s="32"/>
    </row>
    <row r="4012" spans="1:24" x14ac:dyDescent="0.2">
      <c r="A4012" s="34"/>
      <c r="B4012" s="34"/>
      <c r="C4012" s="34"/>
      <c r="D4012" s="30"/>
      <c r="E4012" s="30"/>
      <c r="F4012" s="30"/>
      <c r="G4012" s="30"/>
      <c r="H4012" s="30"/>
      <c r="I4012" s="30"/>
      <c r="J4012" s="30"/>
      <c r="K4012" s="30"/>
      <c r="L4012" s="30"/>
      <c r="M4012" s="30"/>
      <c r="N4012" s="30"/>
      <c r="O4012" s="30"/>
      <c r="P4012" s="30"/>
      <c r="Q4012" s="30"/>
      <c r="R4012" s="30"/>
      <c r="S4012" s="30"/>
      <c r="T4012" s="30"/>
      <c r="U4012" s="30"/>
      <c r="V4012" s="30"/>
      <c r="W4012" s="30"/>
      <c r="X4012" s="32"/>
    </row>
    <row r="4013" spans="1:24" x14ac:dyDescent="0.2">
      <c r="A4013" s="34"/>
      <c r="B4013" s="34"/>
      <c r="C4013" s="34"/>
      <c r="D4013" s="30"/>
      <c r="E4013" s="30"/>
      <c r="F4013" s="30"/>
      <c r="G4013" s="30"/>
      <c r="H4013" s="30"/>
      <c r="I4013" s="30"/>
      <c r="J4013" s="30"/>
      <c r="K4013" s="30"/>
      <c r="L4013" s="30"/>
      <c r="M4013" s="30"/>
      <c r="N4013" s="30"/>
      <c r="O4013" s="30"/>
      <c r="P4013" s="30"/>
      <c r="Q4013" s="30"/>
      <c r="R4013" s="30"/>
      <c r="S4013" s="30"/>
      <c r="T4013" s="30"/>
      <c r="U4013" s="30"/>
      <c r="V4013" s="30"/>
      <c r="W4013" s="30"/>
      <c r="X4013" s="32"/>
    </row>
    <row r="4014" spans="1:24" x14ac:dyDescent="0.2">
      <c r="A4014" s="34"/>
      <c r="B4014" s="34"/>
      <c r="C4014" s="34"/>
      <c r="D4014" s="30"/>
      <c r="E4014" s="30"/>
      <c r="F4014" s="30"/>
      <c r="G4014" s="30"/>
      <c r="H4014" s="30"/>
      <c r="I4014" s="30"/>
      <c r="J4014" s="30"/>
      <c r="K4014" s="30"/>
      <c r="L4014" s="30"/>
      <c r="M4014" s="30"/>
      <c r="N4014" s="30"/>
      <c r="O4014" s="30"/>
      <c r="P4014" s="30"/>
      <c r="Q4014" s="30"/>
      <c r="R4014" s="30"/>
      <c r="S4014" s="30"/>
      <c r="T4014" s="30"/>
      <c r="U4014" s="30"/>
      <c r="V4014" s="30"/>
      <c r="W4014" s="30"/>
      <c r="X4014" s="32"/>
    </row>
    <row r="4015" spans="1:24" x14ac:dyDescent="0.2">
      <c r="A4015" s="34"/>
      <c r="B4015" s="34"/>
      <c r="C4015" s="34"/>
      <c r="D4015" s="30"/>
      <c r="E4015" s="30"/>
      <c r="F4015" s="30"/>
      <c r="G4015" s="30"/>
      <c r="H4015" s="30"/>
      <c r="I4015" s="30"/>
      <c r="J4015" s="30"/>
      <c r="K4015" s="30"/>
      <c r="L4015" s="30"/>
      <c r="M4015" s="30"/>
      <c r="N4015" s="30"/>
      <c r="O4015" s="30"/>
      <c r="P4015" s="30"/>
      <c r="Q4015" s="30"/>
      <c r="R4015" s="30"/>
      <c r="S4015" s="30"/>
      <c r="T4015" s="30"/>
      <c r="U4015" s="30"/>
      <c r="V4015" s="30"/>
      <c r="W4015" s="30"/>
      <c r="X4015" s="32"/>
    </row>
    <row r="4016" spans="1:24" x14ac:dyDescent="0.2">
      <c r="A4016" s="34"/>
      <c r="B4016" s="34"/>
      <c r="C4016" s="34"/>
      <c r="D4016" s="30"/>
      <c r="E4016" s="30"/>
      <c r="F4016" s="30"/>
      <c r="G4016" s="30"/>
      <c r="H4016" s="30"/>
      <c r="I4016" s="30"/>
      <c r="J4016" s="30"/>
      <c r="K4016" s="30"/>
      <c r="L4016" s="30"/>
      <c r="M4016" s="30"/>
      <c r="N4016" s="30"/>
      <c r="O4016" s="30"/>
      <c r="P4016" s="30"/>
      <c r="Q4016" s="30"/>
      <c r="R4016" s="30"/>
      <c r="S4016" s="30"/>
      <c r="T4016" s="30"/>
      <c r="U4016" s="30"/>
      <c r="V4016" s="30"/>
      <c r="W4016" s="30"/>
      <c r="X4016" s="32"/>
    </row>
    <row r="4017" spans="1:24" x14ac:dyDescent="0.2">
      <c r="A4017" s="34"/>
      <c r="B4017" s="34"/>
      <c r="C4017" s="34"/>
      <c r="D4017" s="30"/>
      <c r="E4017" s="30"/>
      <c r="F4017" s="30"/>
      <c r="G4017" s="30"/>
      <c r="H4017" s="30"/>
      <c r="I4017" s="30"/>
      <c r="J4017" s="30"/>
      <c r="K4017" s="30"/>
      <c r="L4017" s="30"/>
      <c r="M4017" s="30"/>
      <c r="N4017" s="30"/>
      <c r="O4017" s="30"/>
      <c r="P4017" s="30"/>
      <c r="Q4017" s="30"/>
      <c r="R4017" s="30"/>
      <c r="S4017" s="30"/>
      <c r="T4017" s="30"/>
      <c r="U4017" s="30"/>
      <c r="V4017" s="30"/>
      <c r="W4017" s="30"/>
      <c r="X4017" s="32"/>
    </row>
    <row r="4018" spans="1:24" x14ac:dyDescent="0.2">
      <c r="A4018" s="34"/>
      <c r="B4018" s="34"/>
      <c r="C4018" s="34"/>
      <c r="D4018" s="30"/>
      <c r="E4018" s="30"/>
      <c r="F4018" s="30"/>
      <c r="G4018" s="30"/>
      <c r="H4018" s="30"/>
      <c r="I4018" s="30"/>
      <c r="J4018" s="30"/>
      <c r="K4018" s="30"/>
      <c r="L4018" s="30"/>
      <c r="M4018" s="30"/>
      <c r="N4018" s="30"/>
      <c r="O4018" s="30"/>
      <c r="P4018" s="30"/>
      <c r="Q4018" s="30"/>
      <c r="R4018" s="30"/>
      <c r="S4018" s="30"/>
      <c r="T4018" s="30"/>
      <c r="U4018" s="30"/>
      <c r="V4018" s="30"/>
      <c r="W4018" s="30"/>
      <c r="X4018" s="32"/>
    </row>
    <row r="4019" spans="1:24" x14ac:dyDescent="0.2">
      <c r="A4019" s="34"/>
      <c r="B4019" s="34"/>
      <c r="C4019" s="34"/>
      <c r="D4019" s="30"/>
      <c r="E4019" s="30"/>
      <c r="F4019" s="30"/>
      <c r="G4019" s="30"/>
      <c r="H4019" s="30"/>
      <c r="I4019" s="30"/>
      <c r="J4019" s="30"/>
      <c r="K4019" s="30"/>
      <c r="L4019" s="30"/>
      <c r="M4019" s="30"/>
      <c r="N4019" s="30"/>
      <c r="O4019" s="30"/>
      <c r="P4019" s="30"/>
      <c r="Q4019" s="30"/>
      <c r="R4019" s="30"/>
      <c r="S4019" s="30"/>
      <c r="T4019" s="30"/>
      <c r="U4019" s="30"/>
      <c r="V4019" s="30"/>
      <c r="W4019" s="30"/>
      <c r="X4019" s="32"/>
    </row>
    <row r="4020" spans="1:24" x14ac:dyDescent="0.2">
      <c r="A4020" s="34"/>
      <c r="B4020" s="34"/>
      <c r="C4020" s="34"/>
      <c r="D4020" s="30"/>
      <c r="E4020" s="30"/>
      <c r="F4020" s="30"/>
      <c r="G4020" s="30"/>
      <c r="H4020" s="30"/>
      <c r="I4020" s="30"/>
      <c r="J4020" s="30"/>
      <c r="K4020" s="30"/>
      <c r="L4020" s="30"/>
      <c r="M4020" s="30"/>
      <c r="N4020" s="30"/>
      <c r="O4020" s="30"/>
      <c r="P4020" s="30"/>
      <c r="Q4020" s="30"/>
      <c r="R4020" s="30"/>
      <c r="S4020" s="30"/>
      <c r="T4020" s="30"/>
      <c r="U4020" s="30"/>
      <c r="V4020" s="30"/>
      <c r="W4020" s="30"/>
      <c r="X4020" s="32"/>
    </row>
    <row r="4021" spans="1:24" x14ac:dyDescent="0.2">
      <c r="A4021" s="34"/>
      <c r="B4021" s="34"/>
      <c r="C4021" s="34"/>
      <c r="D4021" s="30"/>
      <c r="E4021" s="30"/>
      <c r="F4021" s="30"/>
      <c r="G4021" s="30"/>
      <c r="H4021" s="30"/>
      <c r="I4021" s="30"/>
      <c r="J4021" s="30"/>
      <c r="K4021" s="30"/>
      <c r="L4021" s="30"/>
      <c r="M4021" s="30"/>
      <c r="N4021" s="30"/>
      <c r="O4021" s="30"/>
      <c r="P4021" s="30"/>
      <c r="Q4021" s="30"/>
      <c r="R4021" s="30"/>
      <c r="S4021" s="30"/>
      <c r="T4021" s="30"/>
      <c r="U4021" s="30"/>
      <c r="V4021" s="30"/>
      <c r="W4021" s="30"/>
      <c r="X4021" s="32"/>
    </row>
    <row r="4022" spans="1:24" x14ac:dyDescent="0.2">
      <c r="A4022" s="34"/>
      <c r="B4022" s="34"/>
      <c r="C4022" s="34"/>
      <c r="D4022" s="30"/>
      <c r="E4022" s="30"/>
      <c r="F4022" s="30"/>
      <c r="G4022" s="30"/>
      <c r="H4022" s="30"/>
      <c r="I4022" s="30"/>
      <c r="J4022" s="30"/>
      <c r="K4022" s="30"/>
      <c r="L4022" s="30"/>
      <c r="M4022" s="30"/>
      <c r="N4022" s="30"/>
      <c r="O4022" s="30"/>
      <c r="P4022" s="30"/>
      <c r="Q4022" s="30"/>
      <c r="R4022" s="30"/>
      <c r="S4022" s="30"/>
      <c r="T4022" s="30"/>
      <c r="U4022" s="30"/>
      <c r="V4022" s="30"/>
      <c r="W4022" s="30"/>
      <c r="X4022" s="32"/>
    </row>
    <row r="4023" spans="1:24" x14ac:dyDescent="0.2">
      <c r="A4023" s="34"/>
      <c r="B4023" s="34"/>
      <c r="C4023" s="34"/>
      <c r="D4023" s="30"/>
      <c r="E4023" s="30"/>
      <c r="F4023" s="30"/>
      <c r="G4023" s="30"/>
      <c r="H4023" s="30"/>
      <c r="I4023" s="30"/>
      <c r="J4023" s="30"/>
      <c r="K4023" s="30"/>
      <c r="L4023" s="30"/>
      <c r="M4023" s="30"/>
      <c r="N4023" s="30"/>
      <c r="O4023" s="30"/>
      <c r="P4023" s="30"/>
      <c r="Q4023" s="30"/>
      <c r="R4023" s="30"/>
      <c r="S4023" s="30"/>
      <c r="T4023" s="30"/>
      <c r="U4023" s="30"/>
      <c r="V4023" s="30"/>
      <c r="W4023" s="30"/>
      <c r="X4023" s="32"/>
    </row>
    <row r="4024" spans="1:24" x14ac:dyDescent="0.2">
      <c r="A4024" s="34"/>
      <c r="B4024" s="34"/>
      <c r="C4024" s="34"/>
      <c r="D4024" s="30"/>
      <c r="E4024" s="30"/>
      <c r="F4024" s="30"/>
      <c r="G4024" s="30"/>
      <c r="H4024" s="30"/>
      <c r="I4024" s="30"/>
      <c r="J4024" s="30"/>
      <c r="K4024" s="30"/>
      <c r="L4024" s="30"/>
      <c r="M4024" s="30"/>
      <c r="N4024" s="30"/>
      <c r="O4024" s="30"/>
      <c r="P4024" s="30"/>
      <c r="Q4024" s="30"/>
      <c r="R4024" s="30"/>
      <c r="S4024" s="30"/>
      <c r="T4024" s="30"/>
      <c r="U4024" s="30"/>
      <c r="V4024" s="30"/>
      <c r="W4024" s="30"/>
      <c r="X4024" s="32"/>
    </row>
    <row r="4025" spans="1:24" x14ac:dyDescent="0.2">
      <c r="A4025" s="34"/>
      <c r="B4025" s="34"/>
      <c r="C4025" s="34"/>
      <c r="D4025" s="30"/>
      <c r="E4025" s="30"/>
      <c r="F4025" s="30"/>
      <c r="G4025" s="30"/>
      <c r="H4025" s="30"/>
      <c r="I4025" s="30"/>
      <c r="J4025" s="30"/>
      <c r="K4025" s="30"/>
      <c r="L4025" s="30"/>
      <c r="M4025" s="30"/>
      <c r="N4025" s="30"/>
      <c r="O4025" s="30"/>
      <c r="P4025" s="30"/>
      <c r="Q4025" s="30"/>
      <c r="R4025" s="30"/>
      <c r="S4025" s="30"/>
      <c r="T4025" s="30"/>
      <c r="U4025" s="30"/>
      <c r="V4025" s="30"/>
      <c r="W4025" s="30"/>
      <c r="X4025" s="32"/>
    </row>
    <row r="4026" spans="1:24" x14ac:dyDescent="0.2">
      <c r="A4026" s="34"/>
      <c r="B4026" s="34"/>
      <c r="C4026" s="34"/>
      <c r="D4026" s="30"/>
      <c r="E4026" s="30"/>
      <c r="F4026" s="30"/>
      <c r="G4026" s="30"/>
      <c r="H4026" s="30"/>
      <c r="I4026" s="30"/>
      <c r="J4026" s="30"/>
      <c r="K4026" s="30"/>
      <c r="L4026" s="30"/>
      <c r="M4026" s="30"/>
      <c r="N4026" s="30"/>
      <c r="O4026" s="30"/>
      <c r="P4026" s="30"/>
      <c r="Q4026" s="30"/>
      <c r="R4026" s="30"/>
      <c r="S4026" s="30"/>
      <c r="T4026" s="30"/>
      <c r="U4026" s="30"/>
      <c r="V4026" s="30"/>
      <c r="W4026" s="30"/>
      <c r="X4026" s="32"/>
    </row>
    <row r="4027" spans="1:24" x14ac:dyDescent="0.2">
      <c r="A4027" s="34"/>
      <c r="B4027" s="34"/>
      <c r="C4027" s="34"/>
      <c r="D4027" s="30"/>
      <c r="E4027" s="30"/>
      <c r="F4027" s="30"/>
      <c r="G4027" s="30"/>
      <c r="H4027" s="30"/>
      <c r="I4027" s="30"/>
      <c r="J4027" s="30"/>
      <c r="K4027" s="30"/>
      <c r="L4027" s="30"/>
      <c r="M4027" s="30"/>
      <c r="N4027" s="30"/>
      <c r="O4027" s="30"/>
      <c r="P4027" s="30"/>
      <c r="Q4027" s="30"/>
      <c r="R4027" s="30"/>
      <c r="S4027" s="30"/>
      <c r="T4027" s="30"/>
      <c r="U4027" s="30"/>
      <c r="V4027" s="30"/>
      <c r="W4027" s="30"/>
      <c r="X4027" s="32"/>
    </row>
    <row r="4028" spans="1:24" x14ac:dyDescent="0.2">
      <c r="A4028" s="34"/>
      <c r="B4028" s="34"/>
      <c r="C4028" s="34"/>
      <c r="D4028" s="30"/>
      <c r="E4028" s="30"/>
      <c r="F4028" s="30"/>
      <c r="G4028" s="30"/>
      <c r="H4028" s="30"/>
      <c r="I4028" s="30"/>
      <c r="J4028" s="30"/>
      <c r="K4028" s="30"/>
      <c r="L4028" s="30"/>
      <c r="M4028" s="30"/>
      <c r="N4028" s="30"/>
      <c r="O4028" s="30"/>
      <c r="P4028" s="30"/>
      <c r="Q4028" s="30"/>
      <c r="R4028" s="30"/>
      <c r="S4028" s="30"/>
      <c r="T4028" s="30"/>
      <c r="U4028" s="30"/>
      <c r="V4028" s="30"/>
      <c r="W4028" s="30"/>
      <c r="X4028" s="32"/>
    </row>
    <row r="4029" spans="1:24" x14ac:dyDescent="0.2">
      <c r="A4029" s="34"/>
      <c r="B4029" s="34"/>
      <c r="C4029" s="34"/>
      <c r="D4029" s="30"/>
      <c r="E4029" s="30"/>
      <c r="F4029" s="30"/>
      <c r="G4029" s="30"/>
      <c r="H4029" s="30"/>
      <c r="I4029" s="30"/>
      <c r="J4029" s="30"/>
      <c r="K4029" s="30"/>
      <c r="L4029" s="30"/>
      <c r="M4029" s="30"/>
      <c r="N4029" s="30"/>
      <c r="O4029" s="30"/>
      <c r="P4029" s="30"/>
      <c r="Q4029" s="30"/>
      <c r="R4029" s="30"/>
      <c r="S4029" s="30"/>
      <c r="T4029" s="30"/>
      <c r="U4029" s="30"/>
      <c r="V4029" s="30"/>
      <c r="W4029" s="30"/>
      <c r="X4029" s="32"/>
    </row>
    <row r="4030" spans="1:24" x14ac:dyDescent="0.2">
      <c r="A4030" s="34"/>
      <c r="B4030" s="34"/>
      <c r="C4030" s="34"/>
      <c r="D4030" s="30"/>
      <c r="E4030" s="30"/>
      <c r="F4030" s="30"/>
      <c r="G4030" s="30"/>
      <c r="H4030" s="30"/>
      <c r="I4030" s="30"/>
      <c r="J4030" s="30"/>
      <c r="K4030" s="30"/>
      <c r="L4030" s="30"/>
      <c r="M4030" s="30"/>
      <c r="N4030" s="30"/>
      <c r="O4030" s="30"/>
      <c r="P4030" s="30"/>
      <c r="Q4030" s="30"/>
      <c r="R4030" s="30"/>
      <c r="S4030" s="30"/>
      <c r="T4030" s="30"/>
      <c r="U4030" s="30"/>
      <c r="V4030" s="30"/>
      <c r="W4030" s="30"/>
      <c r="X4030" s="32"/>
    </row>
    <row r="4031" spans="1:24" x14ac:dyDescent="0.2">
      <c r="A4031" s="34"/>
      <c r="B4031" s="34"/>
      <c r="C4031" s="34"/>
      <c r="D4031" s="30"/>
      <c r="E4031" s="30"/>
      <c r="F4031" s="30"/>
      <c r="G4031" s="30"/>
      <c r="H4031" s="30"/>
      <c r="I4031" s="30"/>
      <c r="J4031" s="30"/>
      <c r="K4031" s="30"/>
      <c r="L4031" s="30"/>
      <c r="M4031" s="30"/>
      <c r="N4031" s="30"/>
      <c r="O4031" s="30"/>
      <c r="P4031" s="30"/>
      <c r="Q4031" s="30"/>
      <c r="R4031" s="30"/>
      <c r="S4031" s="30"/>
      <c r="T4031" s="30"/>
      <c r="U4031" s="30"/>
      <c r="V4031" s="30"/>
      <c r="W4031" s="30"/>
      <c r="X4031" s="32"/>
    </row>
    <row r="4032" spans="1:24" x14ac:dyDescent="0.2">
      <c r="A4032" s="34"/>
      <c r="B4032" s="34"/>
      <c r="C4032" s="34"/>
      <c r="D4032" s="30"/>
      <c r="E4032" s="30"/>
      <c r="F4032" s="30"/>
      <c r="G4032" s="30"/>
      <c r="H4032" s="30"/>
      <c r="I4032" s="30"/>
      <c r="J4032" s="30"/>
      <c r="K4032" s="30"/>
      <c r="L4032" s="30"/>
      <c r="M4032" s="30"/>
      <c r="N4032" s="30"/>
      <c r="O4032" s="30"/>
      <c r="P4032" s="30"/>
      <c r="Q4032" s="30"/>
      <c r="R4032" s="30"/>
      <c r="S4032" s="30"/>
      <c r="T4032" s="30"/>
      <c r="U4032" s="30"/>
      <c r="V4032" s="30"/>
      <c r="W4032" s="30"/>
      <c r="X4032" s="32"/>
    </row>
    <row r="4033" spans="1:24" x14ac:dyDescent="0.2">
      <c r="A4033" s="34"/>
      <c r="B4033" s="34"/>
      <c r="C4033" s="34"/>
      <c r="D4033" s="30"/>
      <c r="E4033" s="30"/>
      <c r="F4033" s="30"/>
      <c r="G4033" s="30"/>
      <c r="H4033" s="30"/>
      <c r="I4033" s="30"/>
      <c r="J4033" s="30"/>
      <c r="K4033" s="30"/>
      <c r="L4033" s="30"/>
      <c r="M4033" s="30"/>
      <c r="N4033" s="30"/>
      <c r="O4033" s="30"/>
      <c r="P4033" s="30"/>
      <c r="Q4033" s="30"/>
      <c r="R4033" s="30"/>
      <c r="S4033" s="30"/>
      <c r="T4033" s="30"/>
      <c r="U4033" s="30"/>
      <c r="V4033" s="30"/>
      <c r="W4033" s="30"/>
      <c r="X4033" s="32"/>
    </row>
    <row r="4034" spans="1:24" x14ac:dyDescent="0.2">
      <c r="A4034" s="34"/>
      <c r="B4034" s="34"/>
      <c r="C4034" s="34"/>
      <c r="D4034" s="30"/>
      <c r="E4034" s="30"/>
      <c r="F4034" s="30"/>
      <c r="G4034" s="30"/>
      <c r="H4034" s="30"/>
      <c r="I4034" s="30"/>
      <c r="J4034" s="30"/>
      <c r="K4034" s="30"/>
      <c r="L4034" s="30"/>
      <c r="M4034" s="30"/>
      <c r="N4034" s="30"/>
      <c r="O4034" s="30"/>
      <c r="P4034" s="30"/>
      <c r="Q4034" s="30"/>
      <c r="R4034" s="30"/>
      <c r="S4034" s="30"/>
      <c r="T4034" s="30"/>
      <c r="U4034" s="30"/>
      <c r="V4034" s="30"/>
      <c r="W4034" s="30"/>
      <c r="X4034" s="32"/>
    </row>
    <row r="4035" spans="1:24" x14ac:dyDescent="0.2">
      <c r="A4035" s="34"/>
      <c r="B4035" s="34"/>
      <c r="C4035" s="34"/>
      <c r="D4035" s="30"/>
      <c r="E4035" s="30"/>
      <c r="F4035" s="30"/>
      <c r="G4035" s="30"/>
      <c r="H4035" s="30"/>
      <c r="I4035" s="30"/>
      <c r="J4035" s="30"/>
      <c r="K4035" s="30"/>
      <c r="L4035" s="30"/>
      <c r="M4035" s="30"/>
      <c r="N4035" s="30"/>
      <c r="O4035" s="30"/>
      <c r="P4035" s="30"/>
      <c r="Q4035" s="30"/>
      <c r="R4035" s="30"/>
      <c r="S4035" s="30"/>
      <c r="T4035" s="30"/>
      <c r="U4035" s="30"/>
      <c r="V4035" s="30"/>
      <c r="W4035" s="30"/>
      <c r="X4035" s="32"/>
    </row>
    <row r="4036" spans="1:24" x14ac:dyDescent="0.2">
      <c r="A4036" s="34"/>
      <c r="B4036" s="34"/>
      <c r="C4036" s="34"/>
      <c r="D4036" s="30"/>
      <c r="E4036" s="30"/>
      <c r="F4036" s="30"/>
      <c r="G4036" s="30"/>
      <c r="H4036" s="30"/>
      <c r="I4036" s="30"/>
      <c r="J4036" s="30"/>
      <c r="K4036" s="30"/>
      <c r="L4036" s="30"/>
      <c r="M4036" s="30"/>
      <c r="N4036" s="30"/>
      <c r="O4036" s="30"/>
      <c r="P4036" s="30"/>
      <c r="Q4036" s="30"/>
      <c r="R4036" s="30"/>
      <c r="S4036" s="30"/>
      <c r="T4036" s="30"/>
      <c r="U4036" s="30"/>
      <c r="V4036" s="30"/>
      <c r="W4036" s="30"/>
      <c r="X4036" s="32"/>
    </row>
    <row r="4037" spans="1:24" x14ac:dyDescent="0.2">
      <c r="A4037" s="34"/>
      <c r="B4037" s="34"/>
      <c r="C4037" s="34"/>
      <c r="D4037" s="30"/>
      <c r="E4037" s="30"/>
      <c r="F4037" s="30"/>
      <c r="G4037" s="30"/>
      <c r="H4037" s="30"/>
      <c r="I4037" s="30"/>
      <c r="J4037" s="30"/>
      <c r="K4037" s="30"/>
      <c r="L4037" s="30"/>
      <c r="M4037" s="30"/>
      <c r="N4037" s="30"/>
      <c r="O4037" s="30"/>
      <c r="P4037" s="30"/>
      <c r="Q4037" s="30"/>
      <c r="R4037" s="30"/>
      <c r="S4037" s="30"/>
      <c r="T4037" s="30"/>
      <c r="U4037" s="30"/>
      <c r="V4037" s="30"/>
      <c r="W4037" s="30"/>
      <c r="X4037" s="32"/>
    </row>
    <row r="4038" spans="1:24" x14ac:dyDescent="0.2">
      <c r="A4038" s="34"/>
      <c r="B4038" s="34"/>
      <c r="C4038" s="34"/>
      <c r="D4038" s="30"/>
      <c r="E4038" s="30"/>
      <c r="F4038" s="30"/>
      <c r="G4038" s="30"/>
      <c r="H4038" s="30"/>
      <c r="I4038" s="30"/>
      <c r="J4038" s="30"/>
      <c r="K4038" s="30"/>
      <c r="L4038" s="30"/>
      <c r="M4038" s="30"/>
      <c r="N4038" s="30"/>
      <c r="O4038" s="30"/>
      <c r="P4038" s="30"/>
      <c r="Q4038" s="30"/>
      <c r="R4038" s="30"/>
      <c r="S4038" s="30"/>
      <c r="T4038" s="30"/>
      <c r="U4038" s="30"/>
      <c r="V4038" s="30"/>
      <c r="W4038" s="30"/>
      <c r="X4038" s="32"/>
    </row>
    <row r="4039" spans="1:24" x14ac:dyDescent="0.2">
      <c r="A4039" s="34"/>
      <c r="B4039" s="34"/>
      <c r="C4039" s="34"/>
      <c r="D4039" s="30"/>
      <c r="E4039" s="30"/>
      <c r="F4039" s="30"/>
      <c r="G4039" s="30"/>
      <c r="H4039" s="30"/>
      <c r="I4039" s="30"/>
      <c r="J4039" s="30"/>
      <c r="K4039" s="30"/>
      <c r="L4039" s="30"/>
      <c r="M4039" s="30"/>
      <c r="N4039" s="30"/>
      <c r="O4039" s="30"/>
      <c r="P4039" s="30"/>
      <c r="Q4039" s="30"/>
      <c r="R4039" s="30"/>
      <c r="S4039" s="30"/>
      <c r="T4039" s="30"/>
      <c r="U4039" s="30"/>
      <c r="V4039" s="30"/>
      <c r="W4039" s="30"/>
      <c r="X4039" s="32"/>
    </row>
    <row r="4040" spans="1:24" x14ac:dyDescent="0.2">
      <c r="A4040" s="34"/>
      <c r="B4040" s="34"/>
      <c r="C4040" s="34"/>
      <c r="D4040" s="30"/>
      <c r="E4040" s="30"/>
      <c r="F4040" s="30"/>
      <c r="G4040" s="30"/>
      <c r="H4040" s="30"/>
      <c r="I4040" s="30"/>
      <c r="J4040" s="30"/>
      <c r="K4040" s="30"/>
      <c r="L4040" s="30"/>
      <c r="M4040" s="30"/>
      <c r="N4040" s="30"/>
      <c r="O4040" s="30"/>
      <c r="P4040" s="30"/>
      <c r="Q4040" s="30"/>
      <c r="R4040" s="30"/>
      <c r="S4040" s="30"/>
      <c r="T4040" s="30"/>
      <c r="U4040" s="30"/>
      <c r="V4040" s="30"/>
      <c r="W4040" s="30"/>
      <c r="X4040" s="32"/>
    </row>
    <row r="4041" spans="1:24" x14ac:dyDescent="0.2">
      <c r="A4041" s="34"/>
      <c r="B4041" s="34"/>
      <c r="C4041" s="34"/>
      <c r="D4041" s="30"/>
      <c r="E4041" s="30"/>
      <c r="F4041" s="30"/>
      <c r="G4041" s="30"/>
      <c r="H4041" s="30"/>
      <c r="I4041" s="30"/>
      <c r="J4041" s="30"/>
      <c r="K4041" s="30"/>
      <c r="L4041" s="30"/>
      <c r="M4041" s="30"/>
      <c r="N4041" s="30"/>
      <c r="O4041" s="30"/>
      <c r="P4041" s="30"/>
      <c r="Q4041" s="30"/>
      <c r="R4041" s="30"/>
      <c r="S4041" s="30"/>
      <c r="T4041" s="30"/>
      <c r="U4041" s="30"/>
      <c r="V4041" s="30"/>
      <c r="W4041" s="30"/>
      <c r="X4041" s="32"/>
    </row>
    <row r="4042" spans="1:24" x14ac:dyDescent="0.2">
      <c r="A4042" s="34"/>
      <c r="B4042" s="34"/>
      <c r="C4042" s="34"/>
      <c r="D4042" s="30"/>
      <c r="E4042" s="30"/>
      <c r="F4042" s="30"/>
      <c r="G4042" s="30"/>
      <c r="H4042" s="30"/>
      <c r="I4042" s="30"/>
      <c r="J4042" s="30"/>
      <c r="K4042" s="30"/>
      <c r="L4042" s="30"/>
      <c r="M4042" s="30"/>
      <c r="N4042" s="30"/>
      <c r="O4042" s="30"/>
      <c r="P4042" s="30"/>
      <c r="Q4042" s="30"/>
      <c r="R4042" s="30"/>
      <c r="S4042" s="30"/>
      <c r="T4042" s="30"/>
      <c r="U4042" s="30"/>
      <c r="V4042" s="30"/>
      <c r="W4042" s="30"/>
      <c r="X4042" s="32"/>
    </row>
    <row r="4043" spans="1:24" x14ac:dyDescent="0.2">
      <c r="A4043" s="34"/>
      <c r="B4043" s="34"/>
      <c r="C4043" s="34"/>
      <c r="D4043" s="30"/>
      <c r="E4043" s="30"/>
      <c r="F4043" s="30"/>
      <c r="G4043" s="30"/>
      <c r="H4043" s="30"/>
      <c r="I4043" s="30"/>
      <c r="J4043" s="30"/>
      <c r="K4043" s="30"/>
      <c r="L4043" s="30"/>
      <c r="M4043" s="30"/>
      <c r="N4043" s="30"/>
      <c r="O4043" s="30"/>
      <c r="P4043" s="30"/>
      <c r="Q4043" s="30"/>
      <c r="R4043" s="30"/>
      <c r="S4043" s="30"/>
      <c r="T4043" s="30"/>
      <c r="U4043" s="30"/>
      <c r="V4043" s="30"/>
      <c r="W4043" s="30"/>
      <c r="X4043" s="32"/>
    </row>
    <row r="4044" spans="1:24" x14ac:dyDescent="0.2">
      <c r="A4044" s="34"/>
      <c r="B4044" s="34"/>
      <c r="C4044" s="34"/>
      <c r="D4044" s="30"/>
      <c r="E4044" s="30"/>
      <c r="F4044" s="30"/>
      <c r="G4044" s="30"/>
      <c r="H4044" s="30"/>
      <c r="I4044" s="30"/>
      <c r="J4044" s="30"/>
      <c r="K4044" s="30"/>
      <c r="L4044" s="30"/>
      <c r="M4044" s="30"/>
      <c r="N4044" s="30"/>
      <c r="O4044" s="30"/>
      <c r="P4044" s="30"/>
      <c r="Q4044" s="30"/>
      <c r="R4044" s="30"/>
      <c r="S4044" s="30"/>
      <c r="T4044" s="30"/>
      <c r="U4044" s="30"/>
      <c r="V4044" s="30"/>
      <c r="W4044" s="30"/>
      <c r="X4044" s="32"/>
    </row>
    <row r="4045" spans="1:24" x14ac:dyDescent="0.2">
      <c r="A4045" s="34"/>
      <c r="B4045" s="34"/>
      <c r="C4045" s="34"/>
      <c r="D4045" s="30"/>
      <c r="E4045" s="30"/>
      <c r="F4045" s="30"/>
      <c r="G4045" s="30"/>
      <c r="H4045" s="30"/>
      <c r="I4045" s="30"/>
      <c r="J4045" s="30"/>
      <c r="K4045" s="30"/>
      <c r="L4045" s="30"/>
      <c r="M4045" s="30"/>
      <c r="N4045" s="30"/>
      <c r="O4045" s="30"/>
      <c r="P4045" s="30"/>
      <c r="Q4045" s="30"/>
      <c r="R4045" s="30"/>
      <c r="S4045" s="30"/>
      <c r="T4045" s="30"/>
      <c r="U4045" s="30"/>
      <c r="V4045" s="30"/>
      <c r="W4045" s="30"/>
      <c r="X4045" s="32"/>
    </row>
    <row r="4046" spans="1:24" x14ac:dyDescent="0.2">
      <c r="A4046" s="34"/>
      <c r="B4046" s="34"/>
      <c r="C4046" s="34"/>
      <c r="D4046" s="30"/>
      <c r="E4046" s="30"/>
      <c r="F4046" s="30"/>
      <c r="G4046" s="30"/>
      <c r="H4046" s="30"/>
      <c r="I4046" s="30"/>
      <c r="J4046" s="30"/>
      <c r="K4046" s="30"/>
      <c r="L4046" s="30"/>
      <c r="M4046" s="30"/>
      <c r="N4046" s="30"/>
      <c r="O4046" s="30"/>
      <c r="P4046" s="30"/>
      <c r="Q4046" s="30"/>
      <c r="R4046" s="30"/>
      <c r="S4046" s="30"/>
      <c r="T4046" s="30"/>
      <c r="U4046" s="30"/>
      <c r="V4046" s="30"/>
      <c r="W4046" s="30"/>
      <c r="X4046" s="32"/>
    </row>
    <row r="4047" spans="1:24" x14ac:dyDescent="0.2">
      <c r="A4047" s="34"/>
      <c r="B4047" s="34"/>
      <c r="C4047" s="34"/>
      <c r="D4047" s="30"/>
      <c r="E4047" s="30"/>
      <c r="F4047" s="30"/>
      <c r="G4047" s="30"/>
      <c r="H4047" s="30"/>
      <c r="I4047" s="30"/>
      <c r="J4047" s="30"/>
      <c r="K4047" s="30"/>
      <c r="L4047" s="30"/>
      <c r="M4047" s="30"/>
      <c r="N4047" s="30"/>
      <c r="O4047" s="30"/>
      <c r="P4047" s="30"/>
      <c r="Q4047" s="30"/>
      <c r="R4047" s="30"/>
      <c r="S4047" s="30"/>
      <c r="T4047" s="30"/>
      <c r="U4047" s="30"/>
      <c r="V4047" s="30"/>
      <c r="W4047" s="30"/>
      <c r="X4047" s="32"/>
    </row>
    <row r="4048" spans="1:24" x14ac:dyDescent="0.2">
      <c r="A4048" s="34"/>
      <c r="B4048" s="34"/>
      <c r="C4048" s="34"/>
      <c r="D4048" s="30"/>
      <c r="E4048" s="30"/>
      <c r="F4048" s="30"/>
      <c r="G4048" s="30"/>
      <c r="H4048" s="30"/>
      <c r="I4048" s="30"/>
      <c r="J4048" s="30"/>
      <c r="K4048" s="30"/>
      <c r="L4048" s="30"/>
      <c r="M4048" s="30"/>
      <c r="N4048" s="30"/>
      <c r="O4048" s="30"/>
      <c r="P4048" s="30"/>
      <c r="Q4048" s="30"/>
      <c r="R4048" s="30"/>
      <c r="S4048" s="30"/>
      <c r="T4048" s="30"/>
      <c r="U4048" s="30"/>
      <c r="V4048" s="30"/>
      <c r="W4048" s="30"/>
      <c r="X4048" s="32"/>
    </row>
    <row r="4049" spans="1:24" x14ac:dyDescent="0.2">
      <c r="A4049" s="34"/>
      <c r="B4049" s="34"/>
      <c r="C4049" s="34"/>
      <c r="D4049" s="30"/>
      <c r="E4049" s="30"/>
      <c r="F4049" s="30"/>
      <c r="G4049" s="30"/>
      <c r="H4049" s="30"/>
      <c r="I4049" s="30"/>
      <c r="J4049" s="30"/>
      <c r="K4049" s="30"/>
      <c r="L4049" s="30"/>
      <c r="M4049" s="30"/>
      <c r="N4049" s="30"/>
      <c r="O4049" s="30"/>
      <c r="P4049" s="30"/>
      <c r="Q4049" s="30"/>
      <c r="R4049" s="30"/>
      <c r="S4049" s="30"/>
      <c r="T4049" s="30"/>
      <c r="U4049" s="30"/>
      <c r="V4049" s="30"/>
      <c r="W4049" s="30"/>
      <c r="X4049" s="32"/>
    </row>
    <row r="4050" spans="1:24" x14ac:dyDescent="0.2">
      <c r="A4050" s="34"/>
      <c r="B4050" s="34"/>
      <c r="C4050" s="34"/>
      <c r="D4050" s="30"/>
      <c r="E4050" s="30"/>
      <c r="F4050" s="30"/>
      <c r="G4050" s="30"/>
      <c r="H4050" s="30"/>
      <c r="I4050" s="30"/>
      <c r="J4050" s="30"/>
      <c r="K4050" s="30"/>
      <c r="L4050" s="30"/>
      <c r="M4050" s="30"/>
      <c r="N4050" s="30"/>
      <c r="O4050" s="30"/>
      <c r="P4050" s="30"/>
      <c r="Q4050" s="30"/>
      <c r="R4050" s="30"/>
      <c r="S4050" s="30"/>
      <c r="T4050" s="30"/>
      <c r="U4050" s="30"/>
      <c r="V4050" s="30"/>
      <c r="W4050" s="30"/>
      <c r="X4050" s="32"/>
    </row>
    <row r="4051" spans="1:24" x14ac:dyDescent="0.2">
      <c r="A4051" s="34"/>
      <c r="B4051" s="34"/>
      <c r="C4051" s="34"/>
      <c r="D4051" s="30"/>
      <c r="E4051" s="30"/>
      <c r="F4051" s="30"/>
      <c r="G4051" s="30"/>
      <c r="H4051" s="30"/>
      <c r="I4051" s="30"/>
      <c r="J4051" s="30"/>
      <c r="K4051" s="30"/>
      <c r="L4051" s="30"/>
      <c r="M4051" s="30"/>
      <c r="N4051" s="30"/>
      <c r="O4051" s="30"/>
      <c r="P4051" s="30"/>
      <c r="Q4051" s="30"/>
      <c r="R4051" s="30"/>
      <c r="S4051" s="30"/>
      <c r="T4051" s="30"/>
      <c r="U4051" s="30"/>
      <c r="V4051" s="30"/>
      <c r="W4051" s="30"/>
      <c r="X4051" s="32"/>
    </row>
    <row r="4052" spans="1:24" x14ac:dyDescent="0.2">
      <c r="A4052" s="34"/>
      <c r="B4052" s="34"/>
      <c r="C4052" s="34"/>
      <c r="D4052" s="30"/>
      <c r="E4052" s="30"/>
      <c r="F4052" s="30"/>
      <c r="G4052" s="30"/>
      <c r="H4052" s="30"/>
      <c r="I4052" s="30"/>
      <c r="J4052" s="30"/>
      <c r="K4052" s="30"/>
      <c r="L4052" s="30"/>
      <c r="M4052" s="30"/>
      <c r="N4052" s="30"/>
      <c r="O4052" s="30"/>
      <c r="P4052" s="30"/>
      <c r="Q4052" s="30"/>
      <c r="R4052" s="30"/>
      <c r="S4052" s="30"/>
      <c r="T4052" s="30"/>
      <c r="U4052" s="30"/>
      <c r="V4052" s="30"/>
      <c r="W4052" s="30"/>
      <c r="X4052" s="32"/>
    </row>
    <row r="4053" spans="1:24" x14ac:dyDescent="0.2">
      <c r="A4053" s="34"/>
      <c r="B4053" s="34"/>
      <c r="C4053" s="34"/>
      <c r="D4053" s="30"/>
      <c r="E4053" s="30"/>
      <c r="F4053" s="30"/>
      <c r="G4053" s="30"/>
      <c r="H4053" s="30"/>
      <c r="I4053" s="30"/>
      <c r="J4053" s="30"/>
      <c r="K4053" s="30"/>
      <c r="L4053" s="30"/>
      <c r="M4053" s="30"/>
      <c r="N4053" s="30"/>
      <c r="O4053" s="30"/>
      <c r="P4053" s="30"/>
      <c r="Q4053" s="30"/>
      <c r="R4053" s="30"/>
      <c r="S4053" s="30"/>
      <c r="T4053" s="30"/>
      <c r="U4053" s="30"/>
      <c r="V4053" s="30"/>
      <c r="W4053" s="30"/>
      <c r="X4053" s="32"/>
    </row>
    <row r="4054" spans="1:24" x14ac:dyDescent="0.2">
      <c r="A4054" s="34"/>
      <c r="B4054" s="34"/>
      <c r="C4054" s="34"/>
      <c r="D4054" s="30"/>
      <c r="E4054" s="30"/>
      <c r="F4054" s="30"/>
      <c r="G4054" s="30"/>
      <c r="H4054" s="30"/>
      <c r="I4054" s="30"/>
      <c r="J4054" s="30"/>
      <c r="K4054" s="30"/>
      <c r="L4054" s="30"/>
      <c r="M4054" s="30"/>
      <c r="N4054" s="30"/>
      <c r="O4054" s="30"/>
      <c r="P4054" s="30"/>
      <c r="Q4054" s="30"/>
      <c r="R4054" s="30"/>
      <c r="S4054" s="30"/>
      <c r="T4054" s="30"/>
      <c r="U4054" s="30"/>
      <c r="V4054" s="30"/>
      <c r="W4054" s="30"/>
      <c r="X4054" s="32"/>
    </row>
    <row r="4055" spans="1:24" x14ac:dyDescent="0.2">
      <c r="A4055" s="34"/>
      <c r="B4055" s="34"/>
      <c r="C4055" s="34"/>
      <c r="D4055" s="30"/>
      <c r="E4055" s="30"/>
      <c r="F4055" s="30"/>
      <c r="G4055" s="30"/>
      <c r="H4055" s="30"/>
      <c r="I4055" s="30"/>
      <c r="J4055" s="30"/>
      <c r="K4055" s="30"/>
      <c r="L4055" s="30"/>
      <c r="M4055" s="30"/>
      <c r="N4055" s="30"/>
      <c r="O4055" s="30"/>
      <c r="P4055" s="30"/>
      <c r="Q4055" s="30"/>
      <c r="R4055" s="30"/>
      <c r="S4055" s="30"/>
      <c r="T4055" s="30"/>
      <c r="U4055" s="30"/>
      <c r="V4055" s="30"/>
      <c r="W4055" s="30"/>
      <c r="X4055" s="32"/>
    </row>
    <row r="4056" spans="1:24" x14ac:dyDescent="0.2">
      <c r="A4056" s="34"/>
      <c r="B4056" s="34"/>
      <c r="C4056" s="34"/>
      <c r="D4056" s="30"/>
      <c r="E4056" s="30"/>
      <c r="F4056" s="30"/>
      <c r="G4056" s="30"/>
      <c r="H4056" s="30"/>
      <c r="I4056" s="30"/>
      <c r="J4056" s="30"/>
      <c r="K4056" s="30"/>
      <c r="L4056" s="30"/>
      <c r="M4056" s="30"/>
      <c r="N4056" s="30"/>
      <c r="O4056" s="30"/>
      <c r="P4056" s="30"/>
      <c r="Q4056" s="30"/>
      <c r="R4056" s="30"/>
      <c r="S4056" s="30"/>
      <c r="T4056" s="30"/>
      <c r="U4056" s="30"/>
      <c r="V4056" s="30"/>
      <c r="W4056" s="30"/>
      <c r="X4056" s="32"/>
    </row>
    <row r="4057" spans="1:24" x14ac:dyDescent="0.2">
      <c r="A4057" s="34"/>
      <c r="B4057" s="34"/>
      <c r="C4057" s="34"/>
      <c r="D4057" s="30"/>
      <c r="E4057" s="30"/>
      <c r="F4057" s="30"/>
      <c r="G4057" s="30"/>
      <c r="H4057" s="30"/>
      <c r="I4057" s="30"/>
      <c r="J4057" s="30"/>
      <c r="K4057" s="30"/>
      <c r="L4057" s="30"/>
      <c r="M4057" s="30"/>
      <c r="N4057" s="30"/>
      <c r="O4057" s="30"/>
      <c r="P4057" s="30"/>
      <c r="Q4057" s="30"/>
      <c r="R4057" s="30"/>
      <c r="S4057" s="30"/>
      <c r="T4057" s="30"/>
      <c r="U4057" s="30"/>
      <c r="V4057" s="30"/>
      <c r="W4057" s="30"/>
      <c r="X4057" s="32"/>
    </row>
    <row r="4058" spans="1:24" x14ac:dyDescent="0.2">
      <c r="A4058" s="34"/>
      <c r="B4058" s="34"/>
      <c r="C4058" s="34"/>
      <c r="D4058" s="30"/>
      <c r="E4058" s="30"/>
      <c r="F4058" s="30"/>
      <c r="G4058" s="30"/>
      <c r="H4058" s="30"/>
      <c r="I4058" s="30"/>
      <c r="J4058" s="30"/>
      <c r="K4058" s="30"/>
      <c r="L4058" s="30"/>
      <c r="M4058" s="30"/>
      <c r="N4058" s="30"/>
      <c r="O4058" s="30"/>
      <c r="P4058" s="30"/>
      <c r="Q4058" s="30"/>
      <c r="R4058" s="30"/>
      <c r="S4058" s="30"/>
      <c r="T4058" s="30"/>
      <c r="U4058" s="30"/>
      <c r="V4058" s="30"/>
      <c r="W4058" s="30"/>
      <c r="X4058" s="32"/>
    </row>
    <row r="4059" spans="1:24" x14ac:dyDescent="0.2">
      <c r="A4059" s="34"/>
      <c r="B4059" s="34"/>
      <c r="C4059" s="34"/>
      <c r="D4059" s="30"/>
      <c r="E4059" s="30"/>
      <c r="F4059" s="30"/>
      <c r="G4059" s="30"/>
      <c r="H4059" s="30"/>
      <c r="I4059" s="30"/>
      <c r="J4059" s="30"/>
      <c r="K4059" s="30"/>
      <c r="L4059" s="30"/>
      <c r="M4059" s="30"/>
      <c r="N4059" s="30"/>
      <c r="O4059" s="30"/>
      <c r="P4059" s="30"/>
      <c r="Q4059" s="30"/>
      <c r="R4059" s="30"/>
      <c r="S4059" s="30"/>
      <c r="T4059" s="30"/>
      <c r="U4059" s="30"/>
      <c r="V4059" s="30"/>
      <c r="W4059" s="30"/>
      <c r="X4059" s="32"/>
    </row>
    <row r="4060" spans="1:24" x14ac:dyDescent="0.2">
      <c r="A4060" s="34"/>
      <c r="B4060" s="34"/>
      <c r="C4060" s="34"/>
      <c r="D4060" s="30"/>
      <c r="E4060" s="30"/>
      <c r="F4060" s="30"/>
      <c r="G4060" s="30"/>
      <c r="H4060" s="30"/>
      <c r="I4060" s="30"/>
      <c r="J4060" s="30"/>
      <c r="K4060" s="30"/>
      <c r="L4060" s="30"/>
      <c r="M4060" s="30"/>
      <c r="N4060" s="30"/>
      <c r="O4060" s="30"/>
      <c r="P4060" s="30"/>
      <c r="Q4060" s="30"/>
      <c r="R4060" s="30"/>
      <c r="S4060" s="30"/>
      <c r="T4060" s="30"/>
      <c r="U4060" s="30"/>
      <c r="V4060" s="30"/>
      <c r="W4060" s="30"/>
      <c r="X4060" s="32"/>
    </row>
    <row r="4061" spans="1:24" x14ac:dyDescent="0.2">
      <c r="A4061" s="34"/>
      <c r="B4061" s="34"/>
      <c r="C4061" s="34"/>
      <c r="D4061" s="30"/>
      <c r="E4061" s="30"/>
      <c r="F4061" s="30"/>
      <c r="G4061" s="30"/>
      <c r="H4061" s="30"/>
      <c r="I4061" s="30"/>
      <c r="J4061" s="30"/>
      <c r="K4061" s="30"/>
      <c r="L4061" s="30"/>
      <c r="M4061" s="30"/>
      <c r="N4061" s="30"/>
      <c r="O4061" s="30"/>
      <c r="P4061" s="30"/>
      <c r="Q4061" s="30"/>
      <c r="R4061" s="30"/>
      <c r="S4061" s="30"/>
      <c r="T4061" s="30"/>
      <c r="U4061" s="30"/>
      <c r="V4061" s="30"/>
      <c r="W4061" s="30"/>
      <c r="X4061" s="32"/>
    </row>
    <row r="4062" spans="1:24" x14ac:dyDescent="0.2">
      <c r="A4062" s="34"/>
      <c r="B4062" s="34"/>
      <c r="C4062" s="34"/>
      <c r="D4062" s="30"/>
      <c r="E4062" s="30"/>
      <c r="F4062" s="30"/>
      <c r="G4062" s="30"/>
      <c r="H4062" s="30"/>
      <c r="I4062" s="30"/>
      <c r="J4062" s="30"/>
      <c r="K4062" s="30"/>
      <c r="L4062" s="30"/>
      <c r="M4062" s="30"/>
      <c r="N4062" s="30"/>
      <c r="O4062" s="30"/>
      <c r="P4062" s="30"/>
      <c r="Q4062" s="30"/>
      <c r="R4062" s="30"/>
      <c r="S4062" s="30"/>
      <c r="T4062" s="30"/>
      <c r="U4062" s="30"/>
      <c r="V4062" s="30"/>
      <c r="W4062" s="30"/>
      <c r="X4062" s="32"/>
    </row>
    <row r="4063" spans="1:24" x14ac:dyDescent="0.2">
      <c r="A4063" s="34"/>
      <c r="B4063" s="34"/>
      <c r="C4063" s="34"/>
      <c r="D4063" s="30"/>
      <c r="E4063" s="30"/>
      <c r="F4063" s="30"/>
      <c r="G4063" s="30"/>
      <c r="H4063" s="30"/>
      <c r="I4063" s="30"/>
      <c r="J4063" s="30"/>
      <c r="K4063" s="30"/>
      <c r="L4063" s="30"/>
      <c r="M4063" s="30"/>
      <c r="N4063" s="30"/>
      <c r="O4063" s="30"/>
      <c r="P4063" s="30"/>
      <c r="Q4063" s="30"/>
      <c r="R4063" s="30"/>
      <c r="S4063" s="30"/>
      <c r="T4063" s="30"/>
      <c r="U4063" s="30"/>
      <c r="V4063" s="30"/>
      <c r="W4063" s="30"/>
      <c r="X4063" s="32"/>
    </row>
    <row r="4064" spans="1:24" x14ac:dyDescent="0.2">
      <c r="A4064" s="34"/>
      <c r="B4064" s="34"/>
      <c r="C4064" s="34"/>
      <c r="D4064" s="30"/>
      <c r="E4064" s="30"/>
      <c r="F4064" s="30"/>
      <c r="G4064" s="30"/>
      <c r="H4064" s="30"/>
      <c r="I4064" s="30"/>
      <c r="J4064" s="30"/>
      <c r="K4064" s="30"/>
      <c r="L4064" s="30"/>
      <c r="M4064" s="30"/>
      <c r="N4064" s="30"/>
      <c r="O4064" s="30"/>
      <c r="P4064" s="30"/>
      <c r="Q4064" s="30"/>
      <c r="R4064" s="30"/>
      <c r="S4064" s="30"/>
      <c r="T4064" s="30"/>
      <c r="U4064" s="30"/>
      <c r="V4064" s="30"/>
      <c r="W4064" s="30"/>
      <c r="X4064" s="32"/>
    </row>
    <row r="4065" spans="1:24" x14ac:dyDescent="0.2">
      <c r="A4065" s="34"/>
      <c r="B4065" s="34"/>
      <c r="C4065" s="34"/>
      <c r="D4065" s="30"/>
      <c r="E4065" s="30"/>
      <c r="F4065" s="30"/>
      <c r="G4065" s="30"/>
      <c r="H4065" s="30"/>
      <c r="I4065" s="30"/>
      <c r="J4065" s="30"/>
      <c r="K4065" s="30"/>
      <c r="L4065" s="30"/>
      <c r="M4065" s="30"/>
      <c r="N4065" s="30"/>
      <c r="O4065" s="30"/>
      <c r="P4065" s="30"/>
      <c r="Q4065" s="30"/>
      <c r="R4065" s="30"/>
      <c r="S4065" s="30"/>
      <c r="T4065" s="30"/>
      <c r="U4065" s="30"/>
      <c r="V4065" s="30"/>
      <c r="W4065" s="30"/>
      <c r="X4065" s="32"/>
    </row>
    <row r="4066" spans="1:24" x14ac:dyDescent="0.2">
      <c r="A4066" s="34"/>
      <c r="B4066" s="34"/>
      <c r="C4066" s="34"/>
      <c r="D4066" s="30"/>
      <c r="E4066" s="30"/>
      <c r="F4066" s="30"/>
      <c r="G4066" s="30"/>
      <c r="H4066" s="30"/>
      <c r="I4066" s="30"/>
      <c r="J4066" s="30"/>
      <c r="K4066" s="30"/>
      <c r="L4066" s="30"/>
      <c r="M4066" s="30"/>
      <c r="N4066" s="30"/>
      <c r="O4066" s="30"/>
      <c r="P4066" s="30"/>
      <c r="Q4066" s="30"/>
      <c r="R4066" s="30"/>
      <c r="S4066" s="30"/>
      <c r="T4066" s="30"/>
      <c r="U4066" s="30"/>
      <c r="V4066" s="30"/>
      <c r="W4066" s="30"/>
      <c r="X4066" s="32"/>
    </row>
    <row r="4067" spans="1:24" x14ac:dyDescent="0.2">
      <c r="A4067" s="34"/>
      <c r="B4067" s="34"/>
      <c r="C4067" s="34"/>
      <c r="D4067" s="30"/>
      <c r="E4067" s="30"/>
      <c r="F4067" s="30"/>
      <c r="G4067" s="30"/>
      <c r="H4067" s="30"/>
      <c r="I4067" s="30"/>
      <c r="J4067" s="30"/>
      <c r="K4067" s="30"/>
      <c r="L4067" s="30"/>
      <c r="M4067" s="30"/>
      <c r="N4067" s="30"/>
      <c r="O4067" s="30"/>
      <c r="P4067" s="30"/>
      <c r="Q4067" s="30"/>
      <c r="R4067" s="30"/>
      <c r="S4067" s="30"/>
      <c r="T4067" s="30"/>
      <c r="U4067" s="30"/>
      <c r="V4067" s="30"/>
      <c r="W4067" s="30"/>
      <c r="X4067" s="32"/>
    </row>
    <row r="4068" spans="1:24" x14ac:dyDescent="0.2">
      <c r="A4068" s="34"/>
      <c r="B4068" s="34"/>
      <c r="C4068" s="34"/>
      <c r="D4068" s="30"/>
      <c r="E4068" s="30"/>
      <c r="F4068" s="30"/>
      <c r="G4068" s="30"/>
      <c r="H4068" s="30"/>
      <c r="I4068" s="30"/>
      <c r="J4068" s="30"/>
      <c r="K4068" s="30"/>
      <c r="L4068" s="30"/>
      <c r="M4068" s="30"/>
      <c r="N4068" s="30"/>
      <c r="O4068" s="30"/>
      <c r="P4068" s="30"/>
      <c r="Q4068" s="30"/>
      <c r="R4068" s="30"/>
      <c r="S4068" s="30"/>
      <c r="T4068" s="30"/>
      <c r="U4068" s="30"/>
      <c r="V4068" s="30"/>
      <c r="W4068" s="30"/>
      <c r="X4068" s="32"/>
    </row>
    <row r="4069" spans="1:24" x14ac:dyDescent="0.2">
      <c r="A4069" s="34"/>
      <c r="B4069" s="34"/>
      <c r="C4069" s="34"/>
      <c r="D4069" s="30"/>
      <c r="E4069" s="30"/>
      <c r="F4069" s="30"/>
      <c r="G4069" s="30"/>
      <c r="H4069" s="30"/>
      <c r="I4069" s="30"/>
      <c r="J4069" s="30"/>
      <c r="K4069" s="30"/>
      <c r="L4069" s="30"/>
      <c r="M4069" s="30"/>
      <c r="N4069" s="30"/>
      <c r="O4069" s="30"/>
      <c r="P4069" s="30"/>
      <c r="Q4069" s="30"/>
      <c r="R4069" s="30"/>
      <c r="S4069" s="30"/>
      <c r="T4069" s="30"/>
      <c r="U4069" s="30"/>
      <c r="V4069" s="30"/>
      <c r="W4069" s="30"/>
      <c r="X4069" s="32"/>
    </row>
    <row r="4070" spans="1:24" x14ac:dyDescent="0.2">
      <c r="A4070" s="34"/>
      <c r="B4070" s="34"/>
      <c r="C4070" s="34"/>
      <c r="D4070" s="30"/>
      <c r="E4070" s="30"/>
      <c r="F4070" s="30"/>
      <c r="G4070" s="30"/>
      <c r="H4070" s="30"/>
      <c r="I4070" s="30"/>
      <c r="J4070" s="30"/>
      <c r="K4070" s="30"/>
      <c r="L4070" s="30"/>
      <c r="M4070" s="30"/>
      <c r="N4070" s="30"/>
      <c r="O4070" s="30"/>
      <c r="P4070" s="30"/>
      <c r="Q4070" s="30"/>
      <c r="R4070" s="30"/>
      <c r="S4070" s="30"/>
      <c r="T4070" s="30"/>
      <c r="U4070" s="30"/>
      <c r="V4070" s="30"/>
      <c r="W4070" s="30"/>
      <c r="X4070" s="32"/>
    </row>
    <row r="4071" spans="1:24" x14ac:dyDescent="0.2">
      <c r="A4071" s="34"/>
      <c r="B4071" s="34"/>
      <c r="C4071" s="34"/>
      <c r="D4071" s="30"/>
      <c r="E4071" s="30"/>
      <c r="F4071" s="30"/>
      <c r="G4071" s="30"/>
      <c r="H4071" s="30"/>
      <c r="I4071" s="30"/>
      <c r="J4071" s="30"/>
      <c r="K4071" s="30"/>
      <c r="L4071" s="30"/>
      <c r="M4071" s="30"/>
      <c r="N4071" s="30"/>
      <c r="O4071" s="30"/>
      <c r="P4071" s="30"/>
      <c r="Q4071" s="30"/>
      <c r="R4071" s="30"/>
      <c r="S4071" s="30"/>
      <c r="T4071" s="30"/>
      <c r="U4071" s="30"/>
      <c r="V4071" s="30"/>
      <c r="W4071" s="30"/>
      <c r="X4071" s="32"/>
    </row>
    <row r="4072" spans="1:24" x14ac:dyDescent="0.2">
      <c r="A4072" s="34"/>
      <c r="B4072" s="34"/>
      <c r="C4072" s="34"/>
      <c r="D4072" s="30"/>
      <c r="E4072" s="30"/>
      <c r="F4072" s="30"/>
      <c r="G4072" s="30"/>
      <c r="H4072" s="30"/>
      <c r="I4072" s="30"/>
      <c r="J4072" s="30"/>
      <c r="K4072" s="30"/>
      <c r="L4072" s="30"/>
      <c r="M4072" s="30"/>
      <c r="N4072" s="30"/>
      <c r="O4072" s="30"/>
      <c r="P4072" s="30"/>
      <c r="Q4072" s="30"/>
      <c r="R4072" s="30"/>
      <c r="S4072" s="30"/>
      <c r="T4072" s="30"/>
      <c r="U4072" s="30"/>
      <c r="V4072" s="30"/>
      <c r="W4072" s="30"/>
      <c r="X4072" s="32"/>
    </row>
    <row r="4073" spans="1:24" x14ac:dyDescent="0.2">
      <c r="A4073" s="34"/>
      <c r="B4073" s="34"/>
      <c r="C4073" s="34"/>
      <c r="D4073" s="30"/>
      <c r="E4073" s="30"/>
      <c r="F4073" s="30"/>
      <c r="G4073" s="30"/>
      <c r="H4073" s="30"/>
      <c r="I4073" s="30"/>
      <c r="J4073" s="30"/>
      <c r="K4073" s="30"/>
      <c r="L4073" s="30"/>
      <c r="M4073" s="30"/>
      <c r="N4073" s="30"/>
      <c r="O4073" s="30"/>
      <c r="P4073" s="30"/>
      <c r="Q4073" s="30"/>
      <c r="R4073" s="30"/>
      <c r="S4073" s="30"/>
      <c r="T4073" s="30"/>
      <c r="U4073" s="30"/>
      <c r="V4073" s="30"/>
      <c r="W4073" s="30"/>
      <c r="X4073" s="32"/>
    </row>
    <row r="4074" spans="1:24" x14ac:dyDescent="0.2">
      <c r="A4074" s="34"/>
      <c r="B4074" s="34"/>
      <c r="C4074" s="34"/>
      <c r="D4074" s="30"/>
      <c r="E4074" s="30"/>
      <c r="F4074" s="30"/>
      <c r="G4074" s="30"/>
      <c r="H4074" s="30"/>
      <c r="I4074" s="30"/>
      <c r="J4074" s="30"/>
      <c r="K4074" s="30"/>
      <c r="L4074" s="30"/>
      <c r="M4074" s="30"/>
      <c r="N4074" s="30"/>
      <c r="O4074" s="30"/>
      <c r="P4074" s="30"/>
      <c r="Q4074" s="30"/>
      <c r="R4074" s="30"/>
      <c r="S4074" s="30"/>
      <c r="T4074" s="30"/>
      <c r="U4074" s="30"/>
      <c r="V4074" s="30"/>
      <c r="W4074" s="30"/>
      <c r="X4074" s="32"/>
    </row>
    <row r="4075" spans="1:24" x14ac:dyDescent="0.2">
      <c r="A4075" s="34"/>
      <c r="B4075" s="34"/>
      <c r="C4075" s="34"/>
      <c r="D4075" s="30"/>
      <c r="E4075" s="30"/>
      <c r="F4075" s="30"/>
      <c r="G4075" s="30"/>
      <c r="H4075" s="30"/>
      <c r="I4075" s="30"/>
      <c r="J4075" s="30"/>
      <c r="K4075" s="30"/>
      <c r="L4075" s="30"/>
      <c r="M4075" s="30"/>
      <c r="N4075" s="30"/>
      <c r="O4075" s="30"/>
      <c r="P4075" s="30"/>
      <c r="Q4075" s="30"/>
      <c r="R4075" s="30"/>
      <c r="S4075" s="30"/>
      <c r="T4075" s="30"/>
      <c r="U4075" s="30"/>
      <c r="V4075" s="30"/>
      <c r="W4075" s="30"/>
      <c r="X4075" s="32"/>
    </row>
    <row r="4076" spans="1:24" x14ac:dyDescent="0.2">
      <c r="A4076" s="34"/>
      <c r="B4076" s="34"/>
      <c r="C4076" s="34"/>
      <c r="D4076" s="30"/>
      <c r="E4076" s="30"/>
      <c r="F4076" s="30"/>
      <c r="G4076" s="30"/>
      <c r="H4076" s="30"/>
      <c r="I4076" s="30"/>
      <c r="J4076" s="30"/>
      <c r="K4076" s="30"/>
      <c r="L4076" s="30"/>
      <c r="M4076" s="30"/>
      <c r="N4076" s="30"/>
      <c r="O4076" s="30"/>
      <c r="P4076" s="30"/>
      <c r="Q4076" s="30"/>
      <c r="R4076" s="30"/>
      <c r="S4076" s="30"/>
      <c r="T4076" s="30"/>
      <c r="U4076" s="30"/>
      <c r="V4076" s="30"/>
      <c r="W4076" s="30"/>
      <c r="X4076" s="32"/>
    </row>
    <row r="4077" spans="1:24" x14ac:dyDescent="0.2">
      <c r="A4077" s="34"/>
      <c r="B4077" s="34"/>
      <c r="C4077" s="34"/>
      <c r="D4077" s="30"/>
      <c r="E4077" s="30"/>
      <c r="F4077" s="30"/>
      <c r="G4077" s="30"/>
      <c r="H4077" s="30"/>
      <c r="I4077" s="30"/>
      <c r="J4077" s="30"/>
      <c r="K4077" s="30"/>
      <c r="L4077" s="30"/>
      <c r="M4077" s="30"/>
      <c r="N4077" s="30"/>
      <c r="O4077" s="30"/>
      <c r="P4077" s="30"/>
      <c r="Q4077" s="30"/>
      <c r="R4077" s="30"/>
      <c r="S4077" s="30"/>
      <c r="T4077" s="30"/>
      <c r="U4077" s="30"/>
      <c r="V4077" s="30"/>
      <c r="W4077" s="30"/>
      <c r="X4077" s="32"/>
    </row>
    <row r="4078" spans="1:24" x14ac:dyDescent="0.2">
      <c r="A4078" s="34"/>
      <c r="B4078" s="34"/>
      <c r="C4078" s="34"/>
      <c r="D4078" s="30"/>
      <c r="E4078" s="30"/>
      <c r="F4078" s="30"/>
      <c r="G4078" s="30"/>
      <c r="H4078" s="30"/>
      <c r="I4078" s="30"/>
      <c r="J4078" s="30"/>
      <c r="K4078" s="30"/>
      <c r="L4078" s="30"/>
      <c r="M4078" s="30"/>
      <c r="N4078" s="30"/>
      <c r="O4078" s="30"/>
      <c r="P4078" s="30"/>
      <c r="Q4078" s="30"/>
      <c r="R4078" s="30"/>
      <c r="S4078" s="30"/>
      <c r="T4078" s="30"/>
      <c r="U4078" s="30"/>
      <c r="V4078" s="30"/>
      <c r="W4078" s="30"/>
      <c r="X4078" s="32"/>
    </row>
    <row r="4079" spans="1:24" x14ac:dyDescent="0.2">
      <c r="A4079" s="34"/>
      <c r="B4079" s="34"/>
      <c r="C4079" s="34"/>
      <c r="D4079" s="30"/>
      <c r="E4079" s="30"/>
      <c r="F4079" s="30"/>
      <c r="G4079" s="30"/>
      <c r="H4079" s="30"/>
      <c r="I4079" s="30"/>
      <c r="J4079" s="30"/>
      <c r="K4079" s="30"/>
      <c r="L4079" s="30"/>
      <c r="M4079" s="30"/>
      <c r="N4079" s="30"/>
      <c r="O4079" s="30"/>
      <c r="P4079" s="30"/>
      <c r="Q4079" s="30"/>
      <c r="R4079" s="30"/>
      <c r="S4079" s="30"/>
      <c r="T4079" s="30"/>
      <c r="U4079" s="30"/>
      <c r="V4079" s="30"/>
      <c r="W4079" s="30"/>
      <c r="X4079" s="32"/>
    </row>
    <row r="4080" spans="1:24" x14ac:dyDescent="0.2">
      <c r="A4080" s="34"/>
      <c r="B4080" s="34"/>
      <c r="C4080" s="34"/>
      <c r="D4080" s="30"/>
      <c r="E4080" s="30"/>
      <c r="F4080" s="30"/>
      <c r="G4080" s="30"/>
      <c r="H4080" s="30"/>
      <c r="I4080" s="30"/>
      <c r="J4080" s="30"/>
      <c r="K4080" s="30"/>
      <c r="L4080" s="30"/>
      <c r="M4080" s="30"/>
      <c r="N4080" s="30"/>
      <c r="O4080" s="30"/>
      <c r="P4080" s="30"/>
      <c r="Q4080" s="30"/>
      <c r="R4080" s="30"/>
      <c r="S4080" s="30"/>
      <c r="T4080" s="30"/>
      <c r="U4080" s="30"/>
      <c r="V4080" s="30"/>
      <c r="W4080" s="30"/>
      <c r="X4080" s="32"/>
    </row>
    <row r="4081" spans="1:24" x14ac:dyDescent="0.2">
      <c r="A4081" s="34"/>
      <c r="B4081" s="34"/>
      <c r="C4081" s="34"/>
      <c r="D4081" s="30"/>
      <c r="E4081" s="30"/>
      <c r="F4081" s="30"/>
      <c r="G4081" s="30"/>
      <c r="H4081" s="30"/>
      <c r="I4081" s="30"/>
      <c r="J4081" s="30"/>
      <c r="K4081" s="30"/>
      <c r="L4081" s="30"/>
      <c r="M4081" s="30"/>
      <c r="N4081" s="30"/>
      <c r="O4081" s="30"/>
      <c r="P4081" s="30"/>
      <c r="Q4081" s="30"/>
      <c r="R4081" s="30"/>
      <c r="S4081" s="30"/>
      <c r="T4081" s="30"/>
      <c r="U4081" s="30"/>
      <c r="V4081" s="30"/>
      <c r="W4081" s="30"/>
      <c r="X4081" s="32"/>
    </row>
    <row r="4082" spans="1:24" x14ac:dyDescent="0.2">
      <c r="A4082" s="34"/>
      <c r="B4082" s="34"/>
      <c r="C4082" s="34"/>
      <c r="D4082" s="30"/>
      <c r="E4082" s="30"/>
      <c r="F4082" s="30"/>
      <c r="G4082" s="30"/>
      <c r="H4082" s="30"/>
      <c r="I4082" s="30"/>
      <c r="J4082" s="30"/>
      <c r="K4082" s="30"/>
      <c r="L4082" s="30"/>
      <c r="M4082" s="30"/>
      <c r="N4082" s="30"/>
      <c r="O4082" s="30"/>
      <c r="P4082" s="30"/>
      <c r="Q4082" s="30"/>
      <c r="R4082" s="30"/>
      <c r="S4082" s="30"/>
      <c r="T4082" s="30"/>
      <c r="U4082" s="30"/>
      <c r="V4082" s="30"/>
      <c r="W4082" s="30"/>
      <c r="X4082" s="32"/>
    </row>
    <row r="4083" spans="1:24" x14ac:dyDescent="0.2">
      <c r="A4083" s="34"/>
      <c r="B4083" s="34"/>
      <c r="C4083" s="34"/>
      <c r="D4083" s="30"/>
      <c r="E4083" s="30"/>
      <c r="F4083" s="30"/>
      <c r="G4083" s="30"/>
      <c r="H4083" s="30"/>
      <c r="I4083" s="30"/>
      <c r="J4083" s="30"/>
      <c r="K4083" s="30"/>
      <c r="L4083" s="30"/>
      <c r="M4083" s="30"/>
      <c r="N4083" s="30"/>
      <c r="O4083" s="30"/>
      <c r="P4083" s="30"/>
      <c r="Q4083" s="30"/>
      <c r="R4083" s="30"/>
      <c r="S4083" s="30"/>
      <c r="T4083" s="30"/>
      <c r="U4083" s="30"/>
      <c r="V4083" s="30"/>
      <c r="W4083" s="30"/>
      <c r="X4083" s="32"/>
    </row>
    <row r="4084" spans="1:24" x14ac:dyDescent="0.2">
      <c r="A4084" s="34"/>
      <c r="B4084" s="34"/>
      <c r="C4084" s="34"/>
      <c r="D4084" s="30"/>
      <c r="E4084" s="30"/>
      <c r="F4084" s="30"/>
      <c r="G4084" s="30"/>
      <c r="H4084" s="30"/>
      <c r="I4084" s="30"/>
      <c r="J4084" s="30"/>
      <c r="K4084" s="30"/>
      <c r="L4084" s="30"/>
      <c r="M4084" s="30"/>
      <c r="N4084" s="30"/>
      <c r="O4084" s="30"/>
      <c r="P4084" s="30"/>
      <c r="Q4084" s="30"/>
      <c r="R4084" s="30"/>
      <c r="S4084" s="30"/>
      <c r="T4084" s="30"/>
      <c r="U4084" s="30"/>
      <c r="V4084" s="30"/>
      <c r="W4084" s="30"/>
      <c r="X4084" s="32"/>
    </row>
    <row r="4085" spans="1:24" x14ac:dyDescent="0.2">
      <c r="A4085" s="34"/>
      <c r="B4085" s="34"/>
      <c r="C4085" s="34"/>
      <c r="D4085" s="30"/>
      <c r="E4085" s="30"/>
      <c r="F4085" s="30"/>
      <c r="G4085" s="30"/>
      <c r="H4085" s="30"/>
      <c r="I4085" s="30"/>
      <c r="J4085" s="30"/>
      <c r="K4085" s="30"/>
      <c r="L4085" s="30"/>
      <c r="M4085" s="30"/>
      <c r="N4085" s="30"/>
      <c r="O4085" s="30"/>
      <c r="P4085" s="30"/>
      <c r="Q4085" s="30"/>
      <c r="R4085" s="30"/>
      <c r="S4085" s="30"/>
      <c r="T4085" s="30"/>
      <c r="U4085" s="30"/>
      <c r="V4085" s="30"/>
      <c r="W4085" s="30"/>
      <c r="X4085" s="32"/>
    </row>
    <row r="4086" spans="1:24" x14ac:dyDescent="0.2">
      <c r="A4086" s="34"/>
      <c r="B4086" s="34"/>
      <c r="C4086" s="34"/>
      <c r="D4086" s="30"/>
      <c r="E4086" s="30"/>
      <c r="F4086" s="30"/>
      <c r="G4086" s="30"/>
      <c r="H4086" s="30"/>
      <c r="I4086" s="30"/>
      <c r="J4086" s="30"/>
      <c r="K4086" s="30"/>
      <c r="L4086" s="30"/>
      <c r="M4086" s="30"/>
      <c r="N4086" s="30"/>
      <c r="O4086" s="30"/>
      <c r="P4086" s="30"/>
      <c r="Q4086" s="30"/>
      <c r="R4086" s="30"/>
      <c r="S4086" s="30"/>
      <c r="T4086" s="30"/>
      <c r="U4086" s="30"/>
      <c r="V4086" s="30"/>
      <c r="W4086" s="30"/>
      <c r="X4086" s="32"/>
    </row>
    <row r="4087" spans="1:24" x14ac:dyDescent="0.2">
      <c r="A4087" s="34"/>
      <c r="B4087" s="34"/>
      <c r="C4087" s="34"/>
      <c r="D4087" s="30"/>
      <c r="E4087" s="30"/>
      <c r="F4087" s="30"/>
      <c r="G4087" s="30"/>
      <c r="H4087" s="30"/>
      <c r="I4087" s="30"/>
      <c r="J4087" s="30"/>
      <c r="K4087" s="30"/>
      <c r="L4087" s="30"/>
      <c r="M4087" s="30"/>
      <c r="N4087" s="30"/>
      <c r="O4087" s="30"/>
      <c r="P4087" s="30"/>
      <c r="Q4087" s="30"/>
      <c r="R4087" s="30"/>
      <c r="S4087" s="30"/>
      <c r="T4087" s="30"/>
      <c r="U4087" s="30"/>
      <c r="V4087" s="30"/>
      <c r="W4087" s="30"/>
      <c r="X4087" s="32"/>
    </row>
    <row r="4088" spans="1:24" x14ac:dyDescent="0.2">
      <c r="A4088" s="34"/>
      <c r="B4088" s="34"/>
      <c r="C4088" s="34"/>
      <c r="D4088" s="30"/>
      <c r="E4088" s="30"/>
      <c r="F4088" s="30"/>
      <c r="G4088" s="30"/>
      <c r="H4088" s="30"/>
      <c r="I4088" s="30"/>
      <c r="J4088" s="30"/>
      <c r="K4088" s="30"/>
      <c r="L4088" s="30"/>
      <c r="M4088" s="30"/>
      <c r="N4088" s="30"/>
      <c r="O4088" s="30"/>
      <c r="P4088" s="30"/>
      <c r="Q4088" s="30"/>
      <c r="R4088" s="30"/>
      <c r="S4088" s="30"/>
      <c r="T4088" s="30"/>
      <c r="U4088" s="30"/>
      <c r="V4088" s="30"/>
      <c r="W4088" s="30"/>
      <c r="X4088" s="32"/>
    </row>
    <row r="4089" spans="1:24" x14ac:dyDescent="0.2">
      <c r="A4089" s="34"/>
      <c r="B4089" s="34"/>
      <c r="C4089" s="34"/>
      <c r="D4089" s="30"/>
      <c r="E4089" s="30"/>
      <c r="F4089" s="30"/>
      <c r="G4089" s="30"/>
      <c r="H4089" s="30"/>
      <c r="I4089" s="30"/>
      <c r="J4089" s="30"/>
      <c r="K4089" s="30"/>
      <c r="L4089" s="30"/>
      <c r="M4089" s="30"/>
      <c r="N4089" s="30"/>
      <c r="O4089" s="30"/>
      <c r="P4089" s="30"/>
      <c r="Q4089" s="30"/>
      <c r="R4089" s="30"/>
      <c r="S4089" s="30"/>
      <c r="T4089" s="30"/>
      <c r="U4089" s="30"/>
      <c r="V4089" s="30"/>
      <c r="W4089" s="30"/>
      <c r="X4089" s="32"/>
    </row>
    <row r="4090" spans="1:24" x14ac:dyDescent="0.2">
      <c r="A4090" s="34"/>
      <c r="B4090" s="34"/>
      <c r="C4090" s="34"/>
      <c r="D4090" s="30"/>
      <c r="E4090" s="30"/>
      <c r="F4090" s="30"/>
      <c r="G4090" s="30"/>
      <c r="H4090" s="30"/>
      <c r="I4090" s="30"/>
      <c r="J4090" s="30"/>
      <c r="K4090" s="30"/>
      <c r="L4090" s="30"/>
      <c r="M4090" s="30"/>
      <c r="N4090" s="30"/>
      <c r="O4090" s="30"/>
      <c r="P4090" s="30"/>
      <c r="Q4090" s="30"/>
      <c r="R4090" s="30"/>
      <c r="S4090" s="30"/>
      <c r="T4090" s="30"/>
      <c r="U4090" s="30"/>
      <c r="V4090" s="30"/>
      <c r="W4090" s="30"/>
      <c r="X4090" s="32"/>
    </row>
    <row r="4091" spans="1:24" x14ac:dyDescent="0.2">
      <c r="A4091" s="34"/>
      <c r="B4091" s="34"/>
      <c r="C4091" s="34"/>
      <c r="D4091" s="30"/>
      <c r="E4091" s="30"/>
      <c r="F4091" s="30"/>
      <c r="G4091" s="30"/>
      <c r="H4091" s="30"/>
      <c r="I4091" s="30"/>
      <c r="J4091" s="30"/>
      <c r="K4091" s="30"/>
      <c r="L4091" s="30"/>
      <c r="M4091" s="30"/>
      <c r="N4091" s="30"/>
      <c r="O4091" s="30"/>
      <c r="P4091" s="30"/>
      <c r="Q4091" s="30"/>
      <c r="R4091" s="30"/>
      <c r="S4091" s="30"/>
      <c r="T4091" s="30"/>
      <c r="U4091" s="30"/>
      <c r="V4091" s="30"/>
      <c r="W4091" s="30"/>
      <c r="X4091" s="32"/>
    </row>
    <row r="4092" spans="1:24" x14ac:dyDescent="0.2">
      <c r="A4092" s="34"/>
      <c r="B4092" s="34"/>
      <c r="C4092" s="34"/>
      <c r="D4092" s="30"/>
      <c r="E4092" s="30"/>
      <c r="F4092" s="30"/>
      <c r="G4092" s="30"/>
      <c r="H4092" s="30"/>
      <c r="I4092" s="30"/>
      <c r="J4092" s="30"/>
      <c r="K4092" s="30"/>
      <c r="L4092" s="30"/>
      <c r="M4092" s="30"/>
      <c r="N4092" s="30"/>
      <c r="O4092" s="30"/>
      <c r="P4092" s="30"/>
      <c r="Q4092" s="30"/>
      <c r="R4092" s="30"/>
      <c r="S4092" s="30"/>
      <c r="T4092" s="30"/>
      <c r="U4092" s="30"/>
      <c r="V4092" s="30"/>
      <c r="W4092" s="30"/>
      <c r="X4092" s="32"/>
    </row>
    <row r="4093" spans="1:24" x14ac:dyDescent="0.2">
      <c r="A4093" s="34"/>
      <c r="B4093" s="34"/>
      <c r="C4093" s="34"/>
      <c r="D4093" s="30"/>
      <c r="E4093" s="30"/>
      <c r="F4093" s="30"/>
      <c r="G4093" s="30"/>
      <c r="H4093" s="30"/>
      <c r="I4093" s="30"/>
      <c r="J4093" s="30"/>
      <c r="K4093" s="30"/>
      <c r="L4093" s="30"/>
      <c r="M4093" s="30"/>
      <c r="N4093" s="30"/>
      <c r="O4093" s="30"/>
      <c r="P4093" s="30"/>
      <c r="Q4093" s="30"/>
      <c r="R4093" s="30"/>
      <c r="S4093" s="30"/>
      <c r="T4093" s="30"/>
      <c r="U4093" s="30"/>
      <c r="V4093" s="30"/>
      <c r="W4093" s="30"/>
      <c r="X4093" s="32"/>
    </row>
    <row r="4094" spans="1:24" x14ac:dyDescent="0.2">
      <c r="A4094" s="34"/>
      <c r="B4094" s="34"/>
      <c r="C4094" s="34"/>
      <c r="D4094" s="30"/>
      <c r="E4094" s="30"/>
      <c r="F4094" s="30"/>
      <c r="G4094" s="30"/>
      <c r="H4094" s="30"/>
      <c r="I4094" s="30"/>
      <c r="J4094" s="30"/>
      <c r="K4094" s="30"/>
      <c r="L4094" s="30"/>
      <c r="M4094" s="30"/>
      <c r="N4094" s="30"/>
      <c r="O4094" s="30"/>
      <c r="P4094" s="30"/>
      <c r="Q4094" s="30"/>
      <c r="R4094" s="30"/>
      <c r="S4094" s="30"/>
      <c r="T4094" s="30"/>
      <c r="U4094" s="30"/>
      <c r="V4094" s="30"/>
      <c r="W4094" s="30"/>
      <c r="X4094" s="32"/>
    </row>
    <row r="4095" spans="1:24" x14ac:dyDescent="0.2">
      <c r="A4095" s="34"/>
      <c r="B4095" s="34"/>
      <c r="C4095" s="34"/>
      <c r="D4095" s="30"/>
      <c r="E4095" s="30"/>
      <c r="F4095" s="30"/>
      <c r="G4095" s="30"/>
      <c r="H4095" s="30"/>
      <c r="I4095" s="30"/>
      <c r="J4095" s="30"/>
      <c r="K4095" s="30"/>
      <c r="L4095" s="30"/>
      <c r="M4095" s="30"/>
      <c r="N4095" s="30"/>
      <c r="O4095" s="30"/>
      <c r="P4095" s="30"/>
      <c r="Q4095" s="30"/>
      <c r="R4095" s="30"/>
      <c r="S4095" s="30"/>
      <c r="T4095" s="30"/>
      <c r="U4095" s="30"/>
      <c r="V4095" s="30"/>
      <c r="W4095" s="30"/>
      <c r="X4095" s="32"/>
    </row>
    <row r="4096" spans="1:24" x14ac:dyDescent="0.2">
      <c r="A4096" s="34"/>
      <c r="B4096" s="34"/>
      <c r="C4096" s="34"/>
      <c r="D4096" s="30"/>
      <c r="E4096" s="30"/>
      <c r="F4096" s="30"/>
      <c r="G4096" s="30"/>
      <c r="H4096" s="30"/>
      <c r="I4096" s="30"/>
      <c r="J4096" s="30"/>
      <c r="K4096" s="30"/>
      <c r="L4096" s="30"/>
      <c r="M4096" s="30"/>
      <c r="N4096" s="30"/>
      <c r="O4096" s="30"/>
      <c r="P4096" s="30"/>
      <c r="Q4096" s="30"/>
      <c r="R4096" s="30"/>
      <c r="S4096" s="30"/>
      <c r="T4096" s="30"/>
      <c r="U4096" s="30"/>
      <c r="V4096" s="30"/>
      <c r="W4096" s="30"/>
      <c r="X4096" s="32"/>
    </row>
    <row r="4097" spans="1:24" x14ac:dyDescent="0.2">
      <c r="A4097" s="34"/>
      <c r="B4097" s="34"/>
      <c r="C4097" s="34"/>
      <c r="D4097" s="30"/>
      <c r="E4097" s="30"/>
      <c r="F4097" s="30"/>
      <c r="G4097" s="30"/>
      <c r="H4097" s="30"/>
      <c r="I4097" s="30"/>
      <c r="J4097" s="30"/>
      <c r="K4097" s="30"/>
      <c r="L4097" s="30"/>
      <c r="M4097" s="30"/>
      <c r="N4097" s="30"/>
      <c r="O4097" s="30"/>
      <c r="P4097" s="30"/>
      <c r="Q4097" s="30"/>
      <c r="R4097" s="30"/>
      <c r="S4097" s="30"/>
      <c r="T4097" s="30"/>
      <c r="U4097" s="30"/>
      <c r="V4097" s="30"/>
      <c r="W4097" s="30"/>
      <c r="X4097" s="32"/>
    </row>
    <row r="4098" spans="1:24" x14ac:dyDescent="0.2">
      <c r="A4098" s="34"/>
      <c r="B4098" s="34"/>
      <c r="C4098" s="34"/>
      <c r="D4098" s="30"/>
      <c r="E4098" s="30"/>
      <c r="F4098" s="30"/>
      <c r="G4098" s="30"/>
      <c r="H4098" s="30"/>
      <c r="I4098" s="30"/>
      <c r="J4098" s="30"/>
      <c r="K4098" s="30"/>
      <c r="L4098" s="30"/>
      <c r="M4098" s="30"/>
      <c r="N4098" s="30"/>
      <c r="O4098" s="30"/>
      <c r="P4098" s="30"/>
      <c r="Q4098" s="30"/>
      <c r="R4098" s="30"/>
      <c r="S4098" s="30"/>
      <c r="T4098" s="30"/>
      <c r="U4098" s="30"/>
      <c r="V4098" s="30"/>
      <c r="W4098" s="30"/>
      <c r="X4098" s="32"/>
    </row>
    <row r="4099" spans="1:24" x14ac:dyDescent="0.2">
      <c r="A4099" s="34"/>
      <c r="B4099" s="34"/>
      <c r="C4099" s="34"/>
      <c r="D4099" s="30"/>
      <c r="E4099" s="30"/>
      <c r="F4099" s="30"/>
      <c r="G4099" s="30"/>
      <c r="H4099" s="30"/>
      <c r="I4099" s="30"/>
      <c r="J4099" s="30"/>
      <c r="K4099" s="30"/>
      <c r="L4099" s="30"/>
      <c r="M4099" s="30"/>
      <c r="N4099" s="30"/>
      <c r="O4099" s="30"/>
      <c r="P4099" s="30"/>
      <c r="Q4099" s="30"/>
      <c r="R4099" s="30"/>
      <c r="S4099" s="30"/>
      <c r="T4099" s="30"/>
      <c r="U4099" s="30"/>
      <c r="V4099" s="30"/>
      <c r="W4099" s="30"/>
      <c r="X4099" s="32"/>
    </row>
    <row r="4100" spans="1:24" x14ac:dyDescent="0.2">
      <c r="A4100" s="34"/>
      <c r="B4100" s="34"/>
      <c r="C4100" s="34"/>
      <c r="D4100" s="30"/>
      <c r="E4100" s="30"/>
      <c r="F4100" s="30"/>
      <c r="G4100" s="30"/>
      <c r="H4100" s="30"/>
      <c r="I4100" s="30"/>
      <c r="J4100" s="30"/>
      <c r="K4100" s="30"/>
      <c r="L4100" s="30"/>
      <c r="M4100" s="30"/>
      <c r="N4100" s="30"/>
      <c r="O4100" s="30"/>
      <c r="P4100" s="30"/>
      <c r="Q4100" s="30"/>
      <c r="R4100" s="30"/>
      <c r="S4100" s="30"/>
      <c r="T4100" s="30"/>
      <c r="U4100" s="30"/>
      <c r="V4100" s="30"/>
      <c r="W4100" s="30"/>
      <c r="X4100" s="32"/>
    </row>
    <row r="4101" spans="1:24" x14ac:dyDescent="0.2">
      <c r="A4101" s="34"/>
      <c r="B4101" s="34"/>
      <c r="C4101" s="34"/>
      <c r="D4101" s="30"/>
      <c r="E4101" s="30"/>
      <c r="F4101" s="30"/>
      <c r="G4101" s="30"/>
      <c r="H4101" s="30"/>
      <c r="I4101" s="30"/>
      <c r="J4101" s="30"/>
      <c r="K4101" s="30"/>
      <c r="L4101" s="30"/>
      <c r="M4101" s="30"/>
      <c r="N4101" s="30"/>
      <c r="O4101" s="30"/>
      <c r="P4101" s="30"/>
      <c r="Q4101" s="30"/>
      <c r="R4101" s="30"/>
      <c r="S4101" s="30"/>
      <c r="T4101" s="30"/>
      <c r="U4101" s="30"/>
      <c r="V4101" s="30"/>
      <c r="W4101" s="30"/>
      <c r="X4101" s="32"/>
    </row>
    <row r="4102" spans="1:24" x14ac:dyDescent="0.2">
      <c r="A4102" s="34"/>
      <c r="B4102" s="34"/>
      <c r="C4102" s="34"/>
      <c r="D4102" s="30"/>
      <c r="E4102" s="30"/>
      <c r="F4102" s="30"/>
      <c r="G4102" s="30"/>
      <c r="H4102" s="30"/>
      <c r="I4102" s="30"/>
      <c r="J4102" s="30"/>
      <c r="K4102" s="30"/>
      <c r="L4102" s="30"/>
      <c r="M4102" s="30"/>
      <c r="N4102" s="30"/>
      <c r="O4102" s="30"/>
      <c r="P4102" s="30"/>
      <c r="Q4102" s="30"/>
      <c r="R4102" s="30"/>
      <c r="S4102" s="30"/>
      <c r="T4102" s="30"/>
      <c r="U4102" s="30"/>
      <c r="V4102" s="30"/>
      <c r="W4102" s="30"/>
      <c r="X4102" s="32"/>
    </row>
    <row r="4103" spans="1:24" x14ac:dyDescent="0.2">
      <c r="A4103" s="34"/>
      <c r="B4103" s="34"/>
      <c r="C4103" s="34"/>
      <c r="D4103" s="30"/>
      <c r="E4103" s="30"/>
      <c r="F4103" s="30"/>
      <c r="G4103" s="30"/>
      <c r="H4103" s="30"/>
      <c r="I4103" s="30"/>
      <c r="J4103" s="30"/>
      <c r="K4103" s="30"/>
      <c r="L4103" s="30"/>
      <c r="M4103" s="30"/>
      <c r="N4103" s="30"/>
      <c r="O4103" s="30"/>
      <c r="P4103" s="30"/>
      <c r="Q4103" s="30"/>
      <c r="R4103" s="30"/>
      <c r="S4103" s="30"/>
      <c r="T4103" s="30"/>
      <c r="U4103" s="30"/>
      <c r="V4103" s="30"/>
      <c r="W4103" s="30"/>
      <c r="X4103" s="32"/>
    </row>
    <row r="4104" spans="1:24" x14ac:dyDescent="0.2">
      <c r="A4104" s="34"/>
      <c r="B4104" s="34"/>
      <c r="C4104" s="34"/>
      <c r="D4104" s="30"/>
      <c r="E4104" s="30"/>
      <c r="F4104" s="30"/>
      <c r="G4104" s="30"/>
      <c r="H4104" s="30"/>
      <c r="I4104" s="30"/>
      <c r="J4104" s="30"/>
      <c r="K4104" s="30"/>
      <c r="L4104" s="30"/>
      <c r="M4104" s="30"/>
      <c r="N4104" s="30"/>
      <c r="O4104" s="30"/>
      <c r="P4104" s="30"/>
      <c r="Q4104" s="30"/>
      <c r="R4104" s="30"/>
      <c r="S4104" s="30"/>
      <c r="T4104" s="30"/>
      <c r="U4104" s="30"/>
      <c r="V4104" s="30"/>
      <c r="W4104" s="30"/>
      <c r="X4104" s="32"/>
    </row>
    <row r="4105" spans="1:24" x14ac:dyDescent="0.2">
      <c r="A4105" s="34"/>
      <c r="B4105" s="34"/>
      <c r="C4105" s="34"/>
      <c r="D4105" s="30"/>
      <c r="E4105" s="30"/>
      <c r="F4105" s="30"/>
      <c r="G4105" s="30"/>
      <c r="H4105" s="30"/>
      <c r="I4105" s="30"/>
      <c r="J4105" s="30"/>
      <c r="K4105" s="30"/>
      <c r="L4105" s="30"/>
      <c r="M4105" s="30"/>
      <c r="N4105" s="30"/>
      <c r="O4105" s="30"/>
      <c r="P4105" s="30"/>
      <c r="Q4105" s="30"/>
      <c r="R4105" s="30"/>
      <c r="S4105" s="30"/>
      <c r="T4105" s="30"/>
      <c r="U4105" s="30"/>
      <c r="V4105" s="30"/>
      <c r="W4105" s="30"/>
      <c r="X4105" s="32"/>
    </row>
    <row r="4106" spans="1:24" x14ac:dyDescent="0.2">
      <c r="A4106" s="34"/>
      <c r="B4106" s="34"/>
      <c r="C4106" s="34"/>
      <c r="D4106" s="30"/>
      <c r="E4106" s="30"/>
      <c r="F4106" s="30"/>
      <c r="G4106" s="30"/>
      <c r="H4106" s="30"/>
      <c r="I4106" s="30"/>
      <c r="J4106" s="30"/>
      <c r="K4106" s="30"/>
      <c r="L4106" s="30"/>
      <c r="M4106" s="30"/>
      <c r="N4106" s="30"/>
      <c r="O4106" s="30"/>
      <c r="P4106" s="30"/>
      <c r="Q4106" s="30"/>
      <c r="R4106" s="30"/>
      <c r="S4106" s="30"/>
      <c r="T4106" s="30"/>
      <c r="U4106" s="30"/>
      <c r="V4106" s="30"/>
      <c r="W4106" s="30"/>
      <c r="X4106" s="32"/>
    </row>
    <row r="4107" spans="1:24" x14ac:dyDescent="0.2">
      <c r="A4107" s="34"/>
      <c r="B4107" s="34"/>
      <c r="C4107" s="34"/>
      <c r="D4107" s="30"/>
      <c r="E4107" s="30"/>
      <c r="F4107" s="30"/>
      <c r="G4107" s="30"/>
      <c r="H4107" s="30"/>
      <c r="I4107" s="30"/>
      <c r="J4107" s="30"/>
      <c r="K4107" s="30"/>
      <c r="L4107" s="30"/>
      <c r="M4107" s="30"/>
      <c r="N4107" s="30"/>
      <c r="O4107" s="30"/>
      <c r="P4107" s="30"/>
      <c r="Q4107" s="30"/>
      <c r="R4107" s="30"/>
      <c r="S4107" s="30"/>
      <c r="T4107" s="30"/>
      <c r="U4107" s="30"/>
      <c r="V4107" s="30"/>
      <c r="W4107" s="30"/>
      <c r="X4107" s="32"/>
    </row>
    <row r="4108" spans="1:24" x14ac:dyDescent="0.2">
      <c r="A4108" s="34"/>
      <c r="B4108" s="34"/>
      <c r="C4108" s="34"/>
      <c r="D4108" s="30"/>
      <c r="E4108" s="30"/>
      <c r="F4108" s="30"/>
      <c r="G4108" s="30"/>
      <c r="H4108" s="30"/>
      <c r="I4108" s="30"/>
      <c r="J4108" s="30"/>
      <c r="K4108" s="30"/>
      <c r="L4108" s="30"/>
      <c r="M4108" s="30"/>
      <c r="N4108" s="30"/>
      <c r="O4108" s="30"/>
      <c r="P4108" s="30"/>
      <c r="Q4108" s="30"/>
      <c r="R4108" s="30"/>
      <c r="S4108" s="30"/>
      <c r="T4108" s="30"/>
      <c r="U4108" s="30"/>
      <c r="V4108" s="30"/>
      <c r="W4108" s="30"/>
      <c r="X4108" s="32"/>
    </row>
    <row r="4109" spans="1:24" x14ac:dyDescent="0.2">
      <c r="A4109" s="34"/>
      <c r="B4109" s="34"/>
      <c r="C4109" s="34"/>
      <c r="D4109" s="30"/>
      <c r="E4109" s="30"/>
      <c r="F4109" s="30"/>
      <c r="G4109" s="30"/>
      <c r="H4109" s="30"/>
      <c r="I4109" s="30"/>
      <c r="J4109" s="30"/>
      <c r="K4109" s="30"/>
      <c r="L4109" s="30"/>
      <c r="M4109" s="30"/>
      <c r="N4109" s="30"/>
      <c r="O4109" s="30"/>
      <c r="P4109" s="30"/>
      <c r="Q4109" s="30"/>
      <c r="R4109" s="30"/>
      <c r="S4109" s="30"/>
      <c r="T4109" s="30"/>
      <c r="U4109" s="30"/>
      <c r="V4109" s="30"/>
      <c r="W4109" s="30"/>
      <c r="X4109" s="32"/>
    </row>
    <row r="4110" spans="1:24" x14ac:dyDescent="0.2">
      <c r="A4110" s="34"/>
      <c r="B4110" s="34"/>
      <c r="C4110" s="34"/>
      <c r="D4110" s="30"/>
      <c r="E4110" s="30"/>
      <c r="F4110" s="30"/>
      <c r="G4110" s="30"/>
      <c r="H4110" s="30"/>
      <c r="I4110" s="30"/>
      <c r="J4110" s="30"/>
      <c r="K4110" s="30"/>
      <c r="L4110" s="30"/>
      <c r="M4110" s="30"/>
      <c r="N4110" s="30"/>
      <c r="O4110" s="30"/>
      <c r="P4110" s="30"/>
      <c r="Q4110" s="30"/>
      <c r="R4110" s="30"/>
      <c r="S4110" s="30"/>
      <c r="T4110" s="30"/>
      <c r="U4110" s="30"/>
      <c r="V4110" s="30"/>
      <c r="W4110" s="30"/>
      <c r="X4110" s="32"/>
    </row>
    <row r="4111" spans="1:24" x14ac:dyDescent="0.2">
      <c r="A4111" s="34"/>
      <c r="B4111" s="34"/>
      <c r="C4111" s="34"/>
      <c r="D4111" s="30"/>
      <c r="E4111" s="30"/>
      <c r="F4111" s="30"/>
      <c r="G4111" s="30"/>
      <c r="H4111" s="30"/>
      <c r="I4111" s="30"/>
      <c r="J4111" s="30"/>
      <c r="K4111" s="30"/>
      <c r="L4111" s="30"/>
      <c r="M4111" s="30"/>
      <c r="N4111" s="30"/>
      <c r="O4111" s="30"/>
      <c r="P4111" s="30"/>
      <c r="Q4111" s="30"/>
      <c r="R4111" s="30"/>
      <c r="S4111" s="30"/>
      <c r="T4111" s="30"/>
      <c r="U4111" s="30"/>
      <c r="V4111" s="30"/>
      <c r="W4111" s="30"/>
      <c r="X4111" s="32"/>
    </row>
    <row r="4112" spans="1:24" x14ac:dyDescent="0.2">
      <c r="A4112" s="34"/>
      <c r="B4112" s="34"/>
      <c r="C4112" s="34"/>
      <c r="D4112" s="30"/>
      <c r="E4112" s="30"/>
      <c r="F4112" s="30"/>
      <c r="G4112" s="30"/>
      <c r="H4112" s="30"/>
      <c r="I4112" s="30"/>
      <c r="J4112" s="30"/>
      <c r="K4112" s="30"/>
      <c r="L4112" s="30"/>
      <c r="M4112" s="30"/>
      <c r="N4112" s="30"/>
      <c r="O4112" s="30"/>
      <c r="P4112" s="30"/>
      <c r="Q4112" s="30"/>
      <c r="R4112" s="30"/>
      <c r="S4112" s="30"/>
      <c r="T4112" s="30"/>
      <c r="U4112" s="30"/>
      <c r="V4112" s="30"/>
      <c r="W4112" s="30"/>
      <c r="X4112" s="32"/>
    </row>
    <row r="4113" spans="1:24" x14ac:dyDescent="0.2">
      <c r="A4113" s="34"/>
      <c r="B4113" s="34"/>
      <c r="C4113" s="34"/>
      <c r="D4113" s="30"/>
      <c r="E4113" s="30"/>
      <c r="F4113" s="30"/>
      <c r="G4113" s="30"/>
      <c r="H4113" s="30"/>
      <c r="I4113" s="30"/>
      <c r="J4113" s="30"/>
      <c r="K4113" s="30"/>
      <c r="L4113" s="30"/>
      <c r="M4113" s="30"/>
      <c r="N4113" s="30"/>
      <c r="O4113" s="30"/>
      <c r="P4113" s="30"/>
      <c r="Q4113" s="30"/>
      <c r="R4113" s="30"/>
      <c r="S4113" s="30"/>
      <c r="T4113" s="30"/>
      <c r="U4113" s="30"/>
      <c r="V4113" s="30"/>
      <c r="W4113" s="30"/>
      <c r="X4113" s="32"/>
    </row>
    <row r="4114" spans="1:24" x14ac:dyDescent="0.2">
      <c r="A4114" s="34"/>
      <c r="B4114" s="34"/>
      <c r="C4114" s="34"/>
      <c r="D4114" s="30"/>
      <c r="E4114" s="30"/>
      <c r="F4114" s="30"/>
      <c r="G4114" s="30"/>
      <c r="H4114" s="30"/>
      <c r="I4114" s="30"/>
      <c r="J4114" s="30"/>
      <c r="K4114" s="30"/>
      <c r="L4114" s="30"/>
      <c r="M4114" s="30"/>
      <c r="N4114" s="30"/>
      <c r="O4114" s="30"/>
      <c r="P4114" s="30"/>
      <c r="Q4114" s="30"/>
      <c r="R4114" s="30"/>
      <c r="S4114" s="30"/>
      <c r="T4114" s="30"/>
      <c r="U4114" s="30"/>
      <c r="V4114" s="30"/>
      <c r="W4114" s="30"/>
      <c r="X4114" s="32"/>
    </row>
    <row r="4115" spans="1:24" x14ac:dyDescent="0.2">
      <c r="A4115" s="34"/>
      <c r="B4115" s="34"/>
      <c r="C4115" s="34"/>
      <c r="D4115" s="30"/>
      <c r="E4115" s="30"/>
      <c r="F4115" s="30"/>
      <c r="G4115" s="30"/>
      <c r="H4115" s="30"/>
      <c r="I4115" s="30"/>
      <c r="J4115" s="30"/>
      <c r="K4115" s="30"/>
      <c r="L4115" s="30"/>
      <c r="M4115" s="30"/>
      <c r="N4115" s="30"/>
      <c r="O4115" s="30"/>
      <c r="P4115" s="30"/>
      <c r="Q4115" s="30"/>
      <c r="R4115" s="30"/>
      <c r="S4115" s="30"/>
      <c r="T4115" s="30"/>
      <c r="U4115" s="30"/>
      <c r="V4115" s="30"/>
      <c r="W4115" s="30"/>
      <c r="X4115" s="32"/>
    </row>
    <row r="4116" spans="1:24" x14ac:dyDescent="0.2">
      <c r="A4116" s="34"/>
      <c r="B4116" s="34"/>
      <c r="C4116" s="34"/>
      <c r="D4116" s="30"/>
      <c r="E4116" s="30"/>
      <c r="F4116" s="30"/>
      <c r="G4116" s="30"/>
      <c r="H4116" s="30"/>
      <c r="I4116" s="30"/>
      <c r="J4116" s="30"/>
      <c r="K4116" s="30"/>
      <c r="L4116" s="30"/>
      <c r="M4116" s="30"/>
      <c r="N4116" s="30"/>
      <c r="O4116" s="30"/>
      <c r="P4116" s="30"/>
      <c r="Q4116" s="30"/>
      <c r="R4116" s="30"/>
      <c r="S4116" s="30"/>
      <c r="T4116" s="30"/>
      <c r="U4116" s="30"/>
      <c r="V4116" s="30"/>
      <c r="W4116" s="30"/>
      <c r="X4116" s="32"/>
    </row>
    <row r="4117" spans="1:24" x14ac:dyDescent="0.2">
      <c r="A4117" s="34"/>
      <c r="B4117" s="34"/>
      <c r="C4117" s="34"/>
      <c r="D4117" s="30"/>
      <c r="E4117" s="30"/>
      <c r="F4117" s="30"/>
      <c r="G4117" s="30"/>
      <c r="H4117" s="30"/>
      <c r="I4117" s="30"/>
      <c r="J4117" s="30"/>
      <c r="K4117" s="30"/>
      <c r="L4117" s="30"/>
      <c r="M4117" s="30"/>
      <c r="N4117" s="30"/>
      <c r="O4117" s="30"/>
      <c r="P4117" s="30"/>
      <c r="Q4117" s="30"/>
      <c r="R4117" s="30"/>
      <c r="S4117" s="30"/>
      <c r="T4117" s="30"/>
      <c r="U4117" s="30"/>
      <c r="V4117" s="30"/>
      <c r="W4117" s="30"/>
      <c r="X4117" s="32"/>
    </row>
    <row r="4118" spans="1:24" x14ac:dyDescent="0.2">
      <c r="A4118" s="34"/>
      <c r="B4118" s="34"/>
      <c r="C4118" s="34"/>
      <c r="D4118" s="30"/>
      <c r="E4118" s="30"/>
      <c r="F4118" s="30"/>
      <c r="G4118" s="30"/>
      <c r="H4118" s="30"/>
      <c r="I4118" s="30"/>
      <c r="J4118" s="30"/>
      <c r="K4118" s="30"/>
      <c r="L4118" s="30"/>
      <c r="M4118" s="30"/>
      <c r="N4118" s="30"/>
      <c r="O4118" s="30"/>
      <c r="P4118" s="30"/>
      <c r="Q4118" s="30"/>
      <c r="R4118" s="30"/>
      <c r="S4118" s="30"/>
      <c r="T4118" s="30"/>
      <c r="U4118" s="30"/>
      <c r="V4118" s="30"/>
      <c r="W4118" s="30"/>
      <c r="X4118" s="32"/>
    </row>
    <row r="4119" spans="1:24" x14ac:dyDescent="0.2">
      <c r="A4119" s="34"/>
      <c r="B4119" s="34"/>
      <c r="C4119" s="34"/>
      <c r="D4119" s="30"/>
      <c r="E4119" s="30"/>
      <c r="F4119" s="30"/>
      <c r="G4119" s="30"/>
      <c r="H4119" s="30"/>
      <c r="I4119" s="30"/>
      <c r="J4119" s="30"/>
      <c r="K4119" s="30"/>
      <c r="L4119" s="30"/>
      <c r="M4119" s="30"/>
      <c r="N4119" s="30"/>
      <c r="O4119" s="30"/>
      <c r="P4119" s="30"/>
      <c r="Q4119" s="30"/>
      <c r="R4119" s="30"/>
      <c r="S4119" s="30"/>
      <c r="T4119" s="30"/>
      <c r="U4119" s="30"/>
      <c r="V4119" s="30"/>
      <c r="W4119" s="30"/>
      <c r="X4119" s="32"/>
    </row>
    <row r="4120" spans="1:24" x14ac:dyDescent="0.2">
      <c r="A4120" s="34"/>
      <c r="B4120" s="34"/>
      <c r="C4120" s="34"/>
      <c r="D4120" s="30"/>
      <c r="E4120" s="30"/>
      <c r="F4120" s="30"/>
      <c r="G4120" s="30"/>
      <c r="H4120" s="30"/>
      <c r="I4120" s="30"/>
      <c r="J4120" s="30"/>
      <c r="K4120" s="30"/>
      <c r="L4120" s="30"/>
      <c r="M4120" s="30"/>
      <c r="N4120" s="30"/>
      <c r="O4120" s="30"/>
      <c r="P4120" s="30"/>
      <c r="Q4120" s="30"/>
      <c r="R4120" s="30"/>
      <c r="S4120" s="30"/>
      <c r="T4120" s="30"/>
      <c r="U4120" s="30"/>
      <c r="V4120" s="30"/>
      <c r="W4120" s="30"/>
      <c r="X4120" s="32"/>
    </row>
    <row r="4121" spans="1:24" x14ac:dyDescent="0.2">
      <c r="A4121" s="34"/>
      <c r="B4121" s="34"/>
      <c r="C4121" s="34"/>
      <c r="D4121" s="30"/>
      <c r="E4121" s="30"/>
      <c r="F4121" s="30"/>
      <c r="G4121" s="30"/>
      <c r="H4121" s="30"/>
      <c r="I4121" s="30"/>
      <c r="J4121" s="30"/>
      <c r="K4121" s="30"/>
      <c r="L4121" s="30"/>
      <c r="M4121" s="30"/>
      <c r="N4121" s="30"/>
      <c r="O4121" s="30"/>
      <c r="P4121" s="30"/>
      <c r="Q4121" s="30"/>
      <c r="R4121" s="30"/>
      <c r="S4121" s="30"/>
      <c r="T4121" s="30"/>
      <c r="U4121" s="30"/>
      <c r="V4121" s="30"/>
      <c r="W4121" s="30"/>
      <c r="X4121" s="32"/>
    </row>
    <row r="4122" spans="1:24" x14ac:dyDescent="0.2">
      <c r="A4122" s="34"/>
      <c r="B4122" s="34"/>
      <c r="C4122" s="34"/>
      <c r="D4122" s="30"/>
      <c r="E4122" s="30"/>
      <c r="F4122" s="30"/>
      <c r="G4122" s="30"/>
      <c r="H4122" s="30"/>
      <c r="I4122" s="30"/>
      <c r="J4122" s="30"/>
      <c r="K4122" s="30"/>
      <c r="L4122" s="30"/>
      <c r="M4122" s="30"/>
      <c r="N4122" s="30"/>
      <c r="O4122" s="30"/>
      <c r="P4122" s="30"/>
      <c r="Q4122" s="30"/>
      <c r="R4122" s="30"/>
      <c r="S4122" s="30"/>
      <c r="T4122" s="30"/>
      <c r="U4122" s="30"/>
      <c r="V4122" s="30"/>
      <c r="W4122" s="30"/>
      <c r="X4122" s="32"/>
    </row>
    <row r="4123" spans="1:24" x14ac:dyDescent="0.2">
      <c r="A4123" s="34"/>
      <c r="B4123" s="34"/>
      <c r="C4123" s="34"/>
      <c r="D4123" s="30"/>
      <c r="E4123" s="30"/>
      <c r="F4123" s="30"/>
      <c r="G4123" s="30"/>
      <c r="H4123" s="30"/>
      <c r="I4123" s="30"/>
      <c r="J4123" s="30"/>
      <c r="K4123" s="30"/>
      <c r="L4123" s="30"/>
      <c r="M4123" s="30"/>
      <c r="N4123" s="30"/>
      <c r="O4123" s="30"/>
      <c r="P4123" s="30"/>
      <c r="Q4123" s="30"/>
      <c r="R4123" s="30"/>
      <c r="S4123" s="30"/>
      <c r="T4123" s="30"/>
      <c r="U4123" s="30"/>
      <c r="V4123" s="30"/>
      <c r="W4123" s="30"/>
      <c r="X4123" s="32"/>
    </row>
    <row r="4124" spans="1:24" x14ac:dyDescent="0.2">
      <c r="A4124" s="34"/>
      <c r="B4124" s="34"/>
      <c r="C4124" s="34"/>
      <c r="D4124" s="30"/>
      <c r="E4124" s="30"/>
      <c r="F4124" s="30"/>
      <c r="G4124" s="30"/>
      <c r="H4124" s="30"/>
      <c r="I4124" s="30"/>
      <c r="J4124" s="30"/>
      <c r="K4124" s="30"/>
      <c r="L4124" s="30"/>
      <c r="M4124" s="30"/>
      <c r="N4124" s="30"/>
      <c r="O4124" s="30"/>
      <c r="P4124" s="30"/>
      <c r="Q4124" s="30"/>
      <c r="R4124" s="30"/>
      <c r="S4124" s="30"/>
      <c r="T4124" s="30"/>
      <c r="U4124" s="30"/>
      <c r="V4124" s="30"/>
      <c r="W4124" s="30"/>
      <c r="X4124" s="32"/>
    </row>
    <row r="4125" spans="1:24" x14ac:dyDescent="0.2">
      <c r="A4125" s="34"/>
      <c r="B4125" s="34"/>
      <c r="C4125" s="34"/>
      <c r="D4125" s="30"/>
      <c r="E4125" s="30"/>
      <c r="F4125" s="30"/>
      <c r="G4125" s="30"/>
      <c r="H4125" s="30"/>
      <c r="I4125" s="30"/>
      <c r="J4125" s="30"/>
      <c r="K4125" s="30"/>
      <c r="L4125" s="30"/>
      <c r="M4125" s="30"/>
      <c r="N4125" s="30"/>
      <c r="O4125" s="30"/>
      <c r="P4125" s="30"/>
      <c r="Q4125" s="30"/>
      <c r="R4125" s="30"/>
      <c r="S4125" s="30"/>
      <c r="T4125" s="30"/>
      <c r="U4125" s="30"/>
      <c r="V4125" s="30"/>
      <c r="W4125" s="30"/>
      <c r="X4125" s="32"/>
    </row>
    <row r="4126" spans="1:24" x14ac:dyDescent="0.2">
      <c r="A4126" s="34"/>
      <c r="B4126" s="34"/>
      <c r="C4126" s="34"/>
      <c r="D4126" s="30"/>
      <c r="E4126" s="30"/>
      <c r="F4126" s="30"/>
      <c r="G4126" s="30"/>
      <c r="H4126" s="30"/>
      <c r="I4126" s="30"/>
      <c r="J4126" s="30"/>
      <c r="K4126" s="30"/>
      <c r="L4126" s="30"/>
      <c r="M4126" s="30"/>
      <c r="N4126" s="30"/>
      <c r="O4126" s="30"/>
      <c r="P4126" s="30"/>
      <c r="Q4126" s="30"/>
      <c r="R4126" s="30"/>
      <c r="S4126" s="30"/>
      <c r="T4126" s="30"/>
      <c r="U4126" s="30"/>
      <c r="V4126" s="30"/>
      <c r="W4126" s="30"/>
      <c r="X4126" s="32"/>
    </row>
    <row r="4127" spans="1:24" x14ac:dyDescent="0.2">
      <c r="A4127" s="34"/>
      <c r="B4127" s="34"/>
      <c r="C4127" s="34"/>
      <c r="D4127" s="30"/>
      <c r="E4127" s="30"/>
      <c r="F4127" s="30"/>
      <c r="G4127" s="30"/>
      <c r="H4127" s="30"/>
      <c r="I4127" s="30"/>
      <c r="J4127" s="30"/>
      <c r="K4127" s="30"/>
      <c r="L4127" s="30"/>
      <c r="M4127" s="30"/>
      <c r="N4127" s="30"/>
      <c r="O4127" s="30"/>
      <c r="P4127" s="30"/>
      <c r="Q4127" s="30"/>
      <c r="R4127" s="30"/>
      <c r="S4127" s="30"/>
      <c r="T4127" s="30"/>
      <c r="U4127" s="30"/>
      <c r="V4127" s="30"/>
      <c r="W4127" s="30"/>
      <c r="X4127" s="32"/>
    </row>
    <row r="4128" spans="1:24" x14ac:dyDescent="0.2">
      <c r="A4128" s="34"/>
      <c r="B4128" s="34"/>
      <c r="C4128" s="34"/>
      <c r="D4128" s="30"/>
      <c r="E4128" s="30"/>
      <c r="F4128" s="30"/>
      <c r="G4128" s="30"/>
      <c r="H4128" s="30"/>
      <c r="I4128" s="30"/>
      <c r="J4128" s="30"/>
      <c r="K4128" s="30"/>
      <c r="L4128" s="30"/>
      <c r="M4128" s="30"/>
      <c r="N4128" s="30"/>
      <c r="O4128" s="30"/>
      <c r="P4128" s="30"/>
      <c r="Q4128" s="30"/>
      <c r="R4128" s="30"/>
      <c r="S4128" s="30"/>
      <c r="T4128" s="30"/>
      <c r="U4128" s="30"/>
      <c r="V4128" s="30"/>
      <c r="W4128" s="30"/>
      <c r="X4128" s="32"/>
    </row>
    <row r="4129" spans="1:24" x14ac:dyDescent="0.2">
      <c r="A4129" s="34"/>
      <c r="B4129" s="34"/>
      <c r="C4129" s="34"/>
      <c r="D4129" s="30"/>
      <c r="E4129" s="30"/>
      <c r="F4129" s="30"/>
      <c r="G4129" s="30"/>
      <c r="H4129" s="30"/>
      <c r="I4129" s="30"/>
      <c r="J4129" s="30"/>
      <c r="K4129" s="30"/>
      <c r="L4129" s="30"/>
      <c r="M4129" s="30"/>
      <c r="N4129" s="30"/>
      <c r="O4129" s="30"/>
      <c r="P4129" s="30"/>
      <c r="Q4129" s="30"/>
      <c r="R4129" s="30"/>
      <c r="S4129" s="30"/>
      <c r="T4129" s="30"/>
      <c r="U4129" s="30"/>
      <c r="V4129" s="30"/>
      <c r="W4129" s="30"/>
      <c r="X4129" s="32"/>
    </row>
    <row r="4130" spans="1:24" x14ac:dyDescent="0.2">
      <c r="A4130" s="34"/>
      <c r="B4130" s="34"/>
      <c r="C4130" s="34"/>
      <c r="D4130" s="30"/>
      <c r="E4130" s="30"/>
      <c r="F4130" s="30"/>
      <c r="G4130" s="30"/>
      <c r="H4130" s="30"/>
      <c r="I4130" s="30"/>
      <c r="J4130" s="30"/>
      <c r="K4130" s="30"/>
      <c r="L4130" s="30"/>
      <c r="M4130" s="30"/>
      <c r="N4130" s="30"/>
      <c r="O4130" s="30"/>
      <c r="P4130" s="30"/>
      <c r="Q4130" s="30"/>
      <c r="R4130" s="30"/>
      <c r="S4130" s="30"/>
      <c r="T4130" s="30"/>
      <c r="U4130" s="30"/>
      <c r="V4130" s="30"/>
      <c r="W4130" s="30"/>
      <c r="X4130" s="32"/>
    </row>
    <row r="4131" spans="1:24" x14ac:dyDescent="0.2">
      <c r="A4131" s="34"/>
      <c r="B4131" s="34"/>
      <c r="C4131" s="34"/>
      <c r="D4131" s="30"/>
      <c r="E4131" s="30"/>
      <c r="F4131" s="30"/>
      <c r="G4131" s="30"/>
      <c r="H4131" s="30"/>
      <c r="I4131" s="30"/>
      <c r="J4131" s="30"/>
      <c r="K4131" s="30"/>
      <c r="L4131" s="30"/>
      <c r="M4131" s="30"/>
      <c r="N4131" s="30"/>
      <c r="O4131" s="30"/>
      <c r="P4131" s="30"/>
      <c r="Q4131" s="30"/>
      <c r="R4131" s="30"/>
      <c r="S4131" s="30"/>
      <c r="T4131" s="30"/>
      <c r="U4131" s="30"/>
      <c r="V4131" s="30"/>
      <c r="W4131" s="30"/>
      <c r="X4131" s="32"/>
    </row>
    <row r="4132" spans="1:24" x14ac:dyDescent="0.2">
      <c r="A4132" s="34"/>
      <c r="B4132" s="34"/>
      <c r="C4132" s="34"/>
      <c r="D4132" s="30"/>
      <c r="E4132" s="30"/>
      <c r="F4132" s="30"/>
      <c r="G4132" s="30"/>
      <c r="H4132" s="30"/>
      <c r="I4132" s="30"/>
      <c r="J4132" s="30"/>
      <c r="K4132" s="30"/>
      <c r="L4132" s="30"/>
      <c r="M4132" s="30"/>
      <c r="N4132" s="30"/>
      <c r="O4132" s="30"/>
      <c r="P4132" s="30"/>
      <c r="Q4132" s="30"/>
      <c r="R4132" s="30"/>
      <c r="S4132" s="30"/>
      <c r="T4132" s="30"/>
      <c r="U4132" s="30"/>
      <c r="V4132" s="30"/>
      <c r="W4132" s="30"/>
      <c r="X4132" s="32"/>
    </row>
    <row r="4133" spans="1:24" x14ac:dyDescent="0.2">
      <c r="A4133" s="34"/>
      <c r="B4133" s="34"/>
      <c r="C4133" s="34"/>
      <c r="D4133" s="30"/>
      <c r="E4133" s="30"/>
      <c r="F4133" s="30"/>
      <c r="G4133" s="30"/>
      <c r="H4133" s="30"/>
      <c r="I4133" s="30"/>
      <c r="J4133" s="30"/>
      <c r="K4133" s="30"/>
      <c r="L4133" s="30"/>
      <c r="M4133" s="30"/>
      <c r="N4133" s="30"/>
      <c r="O4133" s="30"/>
      <c r="P4133" s="30"/>
      <c r="Q4133" s="30"/>
      <c r="R4133" s="30"/>
      <c r="S4133" s="30"/>
      <c r="T4133" s="30"/>
      <c r="U4133" s="30"/>
      <c r="V4133" s="30"/>
      <c r="W4133" s="30"/>
      <c r="X4133" s="32"/>
    </row>
    <row r="4134" spans="1:24" x14ac:dyDescent="0.2">
      <c r="A4134" s="34"/>
      <c r="B4134" s="34"/>
      <c r="C4134" s="34"/>
      <c r="D4134" s="30"/>
      <c r="E4134" s="30"/>
      <c r="F4134" s="30"/>
      <c r="G4134" s="30"/>
      <c r="H4134" s="30"/>
      <c r="I4134" s="30"/>
      <c r="J4134" s="30"/>
      <c r="K4134" s="30"/>
      <c r="L4134" s="30"/>
      <c r="M4134" s="30"/>
      <c r="N4134" s="30"/>
      <c r="O4134" s="30"/>
      <c r="P4134" s="30"/>
      <c r="Q4134" s="30"/>
      <c r="R4134" s="30"/>
      <c r="S4134" s="30"/>
      <c r="T4134" s="30"/>
      <c r="U4134" s="30"/>
      <c r="V4134" s="30"/>
      <c r="W4134" s="30"/>
      <c r="X4134" s="32"/>
    </row>
    <row r="4135" spans="1:24" x14ac:dyDescent="0.2">
      <c r="A4135" s="34"/>
      <c r="B4135" s="34"/>
      <c r="C4135" s="34"/>
      <c r="D4135" s="30"/>
      <c r="E4135" s="30"/>
      <c r="F4135" s="30"/>
      <c r="G4135" s="30"/>
      <c r="H4135" s="30"/>
      <c r="I4135" s="30"/>
      <c r="J4135" s="30"/>
      <c r="K4135" s="30"/>
      <c r="L4135" s="30"/>
      <c r="M4135" s="30"/>
      <c r="N4135" s="30"/>
      <c r="O4135" s="30"/>
      <c r="P4135" s="30"/>
      <c r="Q4135" s="30"/>
      <c r="R4135" s="30"/>
      <c r="S4135" s="30"/>
      <c r="T4135" s="30"/>
      <c r="U4135" s="30"/>
      <c r="V4135" s="30"/>
      <c r="W4135" s="30"/>
      <c r="X4135" s="32"/>
    </row>
    <row r="4136" spans="1:24" x14ac:dyDescent="0.2">
      <c r="A4136" s="34"/>
      <c r="B4136" s="34"/>
      <c r="C4136" s="34"/>
      <c r="D4136" s="30"/>
      <c r="E4136" s="30"/>
      <c r="F4136" s="30"/>
      <c r="G4136" s="30"/>
      <c r="H4136" s="30"/>
      <c r="I4136" s="30"/>
      <c r="J4136" s="30"/>
      <c r="K4136" s="30"/>
      <c r="L4136" s="30"/>
      <c r="M4136" s="30"/>
      <c r="N4136" s="30"/>
      <c r="O4136" s="30"/>
      <c r="P4136" s="30"/>
      <c r="Q4136" s="30"/>
      <c r="R4136" s="30"/>
      <c r="S4136" s="30"/>
      <c r="T4136" s="30"/>
      <c r="U4136" s="30"/>
      <c r="V4136" s="30"/>
      <c r="W4136" s="30"/>
      <c r="X4136" s="32"/>
    </row>
    <row r="4137" spans="1:24" x14ac:dyDescent="0.2">
      <c r="A4137" s="34"/>
      <c r="B4137" s="34"/>
      <c r="C4137" s="34"/>
      <c r="D4137" s="30"/>
      <c r="E4137" s="30"/>
      <c r="F4137" s="30"/>
      <c r="G4137" s="30"/>
      <c r="H4137" s="30"/>
      <c r="I4137" s="30"/>
      <c r="J4137" s="30"/>
      <c r="K4137" s="30"/>
      <c r="L4137" s="30"/>
      <c r="M4137" s="30"/>
      <c r="N4137" s="30"/>
      <c r="O4137" s="30"/>
      <c r="P4137" s="30"/>
      <c r="Q4137" s="30"/>
      <c r="R4137" s="30"/>
      <c r="S4137" s="30"/>
      <c r="T4137" s="30"/>
      <c r="U4137" s="30"/>
      <c r="V4137" s="30"/>
      <c r="W4137" s="30"/>
      <c r="X4137" s="32"/>
    </row>
    <row r="4138" spans="1:24" x14ac:dyDescent="0.2">
      <c r="A4138" s="34"/>
      <c r="B4138" s="34"/>
      <c r="C4138" s="34"/>
      <c r="D4138" s="30"/>
      <c r="E4138" s="30"/>
      <c r="F4138" s="30"/>
      <c r="G4138" s="30"/>
      <c r="H4138" s="30"/>
      <c r="I4138" s="30"/>
      <c r="J4138" s="30"/>
      <c r="K4138" s="30"/>
      <c r="L4138" s="30"/>
      <c r="M4138" s="30"/>
      <c r="N4138" s="30"/>
      <c r="O4138" s="30"/>
      <c r="P4138" s="30"/>
      <c r="Q4138" s="30"/>
      <c r="R4138" s="30"/>
      <c r="S4138" s="30"/>
      <c r="T4138" s="30"/>
      <c r="U4138" s="30"/>
      <c r="V4138" s="30"/>
      <c r="W4138" s="30"/>
      <c r="X4138" s="32"/>
    </row>
    <row r="4139" spans="1:24" x14ac:dyDescent="0.2">
      <c r="A4139" s="34"/>
      <c r="B4139" s="34"/>
      <c r="C4139" s="34"/>
      <c r="D4139" s="30"/>
      <c r="E4139" s="30"/>
      <c r="F4139" s="30"/>
      <c r="G4139" s="30"/>
      <c r="H4139" s="30"/>
      <c r="I4139" s="30"/>
      <c r="J4139" s="30"/>
      <c r="K4139" s="30"/>
      <c r="L4139" s="30"/>
      <c r="M4139" s="30"/>
      <c r="N4139" s="30"/>
      <c r="O4139" s="30"/>
      <c r="P4139" s="30"/>
      <c r="Q4139" s="30"/>
      <c r="R4139" s="30"/>
      <c r="S4139" s="30"/>
      <c r="T4139" s="30"/>
      <c r="U4139" s="30"/>
      <c r="V4139" s="30"/>
      <c r="W4139" s="30"/>
      <c r="X4139" s="32"/>
    </row>
    <row r="4140" spans="1:24" x14ac:dyDescent="0.2">
      <c r="A4140" s="34"/>
      <c r="B4140" s="34"/>
      <c r="C4140" s="34"/>
      <c r="D4140" s="30"/>
      <c r="E4140" s="30"/>
      <c r="F4140" s="30"/>
      <c r="G4140" s="30"/>
      <c r="H4140" s="30"/>
      <c r="I4140" s="30"/>
      <c r="J4140" s="30"/>
      <c r="K4140" s="30"/>
      <c r="L4140" s="30"/>
      <c r="M4140" s="30"/>
      <c r="N4140" s="30"/>
      <c r="O4140" s="30"/>
      <c r="P4140" s="30"/>
      <c r="Q4140" s="30"/>
      <c r="R4140" s="30"/>
      <c r="S4140" s="30"/>
      <c r="T4140" s="30"/>
      <c r="U4140" s="30"/>
      <c r="V4140" s="30"/>
      <c r="W4140" s="30"/>
      <c r="X4140" s="32"/>
    </row>
    <row r="4141" spans="1:24" x14ac:dyDescent="0.2">
      <c r="A4141" s="34"/>
      <c r="B4141" s="34"/>
      <c r="C4141" s="34"/>
      <c r="D4141" s="30"/>
      <c r="E4141" s="30"/>
      <c r="F4141" s="30"/>
      <c r="G4141" s="30"/>
      <c r="H4141" s="30"/>
      <c r="I4141" s="30"/>
      <c r="J4141" s="30"/>
      <c r="K4141" s="30"/>
      <c r="L4141" s="30"/>
      <c r="M4141" s="30"/>
      <c r="N4141" s="30"/>
      <c r="O4141" s="30"/>
      <c r="P4141" s="30"/>
      <c r="Q4141" s="30"/>
      <c r="R4141" s="30"/>
      <c r="S4141" s="30"/>
      <c r="T4141" s="30"/>
      <c r="U4141" s="30"/>
      <c r="V4141" s="30"/>
      <c r="W4141" s="30"/>
      <c r="X4141" s="32"/>
    </row>
    <row r="4142" spans="1:24" x14ac:dyDescent="0.2">
      <c r="A4142" s="34"/>
      <c r="B4142" s="34"/>
      <c r="C4142" s="34"/>
      <c r="D4142" s="30"/>
      <c r="E4142" s="30"/>
      <c r="F4142" s="30"/>
      <c r="G4142" s="30"/>
      <c r="H4142" s="30"/>
      <c r="I4142" s="30"/>
      <c r="J4142" s="30"/>
      <c r="K4142" s="30"/>
      <c r="L4142" s="30"/>
      <c r="M4142" s="30"/>
      <c r="N4142" s="30"/>
      <c r="O4142" s="30"/>
      <c r="P4142" s="30"/>
      <c r="Q4142" s="30"/>
      <c r="R4142" s="30"/>
      <c r="S4142" s="30"/>
      <c r="T4142" s="30"/>
      <c r="U4142" s="30"/>
      <c r="V4142" s="30"/>
      <c r="W4142" s="30"/>
      <c r="X4142" s="32"/>
    </row>
    <row r="4143" spans="1:24" x14ac:dyDescent="0.2">
      <c r="A4143" s="34"/>
      <c r="B4143" s="34"/>
      <c r="C4143" s="34"/>
      <c r="D4143" s="30"/>
      <c r="E4143" s="30"/>
      <c r="F4143" s="30"/>
      <c r="G4143" s="30"/>
      <c r="H4143" s="30"/>
      <c r="I4143" s="30"/>
      <c r="J4143" s="30"/>
      <c r="K4143" s="30"/>
      <c r="L4143" s="30"/>
      <c r="M4143" s="30"/>
      <c r="N4143" s="30"/>
      <c r="O4143" s="30"/>
      <c r="P4143" s="30"/>
      <c r="Q4143" s="30"/>
      <c r="R4143" s="30"/>
      <c r="S4143" s="30"/>
      <c r="T4143" s="30"/>
      <c r="U4143" s="30"/>
      <c r="V4143" s="30"/>
      <c r="W4143" s="30"/>
      <c r="X4143" s="32"/>
    </row>
    <row r="4144" spans="1:24" x14ac:dyDescent="0.2">
      <c r="A4144" s="34"/>
      <c r="B4144" s="34"/>
      <c r="C4144" s="34"/>
      <c r="D4144" s="30"/>
      <c r="E4144" s="30"/>
      <c r="F4144" s="30"/>
      <c r="G4144" s="30"/>
      <c r="H4144" s="30"/>
      <c r="I4144" s="30"/>
      <c r="J4144" s="30"/>
      <c r="K4144" s="30"/>
      <c r="L4144" s="30"/>
      <c r="M4144" s="30"/>
      <c r="N4144" s="30"/>
      <c r="O4144" s="30"/>
      <c r="P4144" s="30"/>
      <c r="Q4144" s="30"/>
      <c r="R4144" s="30"/>
      <c r="S4144" s="30"/>
      <c r="T4144" s="30"/>
      <c r="U4144" s="30"/>
      <c r="V4144" s="30"/>
      <c r="W4144" s="30"/>
      <c r="X4144" s="32"/>
    </row>
    <row r="4145" spans="1:24" x14ac:dyDescent="0.2">
      <c r="A4145" s="34"/>
      <c r="B4145" s="34"/>
      <c r="C4145" s="34"/>
      <c r="D4145" s="30"/>
      <c r="E4145" s="30"/>
      <c r="F4145" s="30"/>
      <c r="G4145" s="30"/>
      <c r="H4145" s="30"/>
      <c r="I4145" s="30"/>
      <c r="J4145" s="30"/>
      <c r="K4145" s="30"/>
      <c r="L4145" s="30"/>
      <c r="M4145" s="30"/>
      <c r="N4145" s="30"/>
      <c r="O4145" s="30"/>
      <c r="P4145" s="30"/>
      <c r="Q4145" s="30"/>
      <c r="R4145" s="30"/>
      <c r="S4145" s="30"/>
      <c r="T4145" s="30"/>
      <c r="U4145" s="30"/>
      <c r="V4145" s="30"/>
      <c r="W4145" s="30"/>
      <c r="X4145" s="32"/>
    </row>
    <row r="4146" spans="1:24" x14ac:dyDescent="0.2">
      <c r="A4146" s="34"/>
      <c r="B4146" s="34"/>
      <c r="C4146" s="34"/>
      <c r="D4146" s="30"/>
      <c r="E4146" s="30"/>
      <c r="F4146" s="30"/>
      <c r="G4146" s="30"/>
      <c r="H4146" s="30"/>
      <c r="I4146" s="30"/>
      <c r="J4146" s="30"/>
      <c r="K4146" s="30"/>
      <c r="L4146" s="30"/>
      <c r="M4146" s="30"/>
      <c r="N4146" s="30"/>
      <c r="O4146" s="30"/>
      <c r="P4146" s="30"/>
      <c r="Q4146" s="30"/>
      <c r="R4146" s="30"/>
      <c r="S4146" s="30"/>
      <c r="T4146" s="30"/>
      <c r="U4146" s="30"/>
      <c r="V4146" s="30"/>
      <c r="W4146" s="30"/>
      <c r="X4146" s="32"/>
    </row>
    <row r="4147" spans="1:24" x14ac:dyDescent="0.2">
      <c r="A4147" s="34"/>
      <c r="B4147" s="34"/>
      <c r="C4147" s="34"/>
      <c r="D4147" s="30"/>
      <c r="E4147" s="30"/>
      <c r="F4147" s="30"/>
      <c r="G4147" s="30"/>
      <c r="H4147" s="30"/>
      <c r="I4147" s="30"/>
      <c r="J4147" s="30"/>
      <c r="K4147" s="30"/>
      <c r="L4147" s="30"/>
      <c r="M4147" s="30"/>
      <c r="N4147" s="30"/>
      <c r="O4147" s="30"/>
      <c r="P4147" s="30"/>
      <c r="Q4147" s="30"/>
      <c r="R4147" s="30"/>
      <c r="S4147" s="30"/>
      <c r="T4147" s="30"/>
      <c r="U4147" s="30"/>
      <c r="V4147" s="30"/>
      <c r="W4147" s="30"/>
      <c r="X4147" s="32"/>
    </row>
    <row r="4148" spans="1:24" x14ac:dyDescent="0.2">
      <c r="A4148" s="34"/>
      <c r="B4148" s="34"/>
      <c r="C4148" s="34"/>
      <c r="D4148" s="30"/>
      <c r="E4148" s="30"/>
      <c r="F4148" s="30"/>
      <c r="G4148" s="30"/>
      <c r="H4148" s="30"/>
      <c r="I4148" s="30"/>
      <c r="J4148" s="30"/>
      <c r="K4148" s="30"/>
      <c r="L4148" s="30"/>
      <c r="M4148" s="30"/>
      <c r="N4148" s="30"/>
      <c r="O4148" s="30"/>
      <c r="P4148" s="30"/>
      <c r="Q4148" s="30"/>
      <c r="R4148" s="30"/>
      <c r="S4148" s="30"/>
      <c r="T4148" s="30"/>
      <c r="U4148" s="30"/>
      <c r="V4148" s="30"/>
      <c r="W4148" s="30"/>
      <c r="X4148" s="32"/>
    </row>
    <row r="4149" spans="1:24" x14ac:dyDescent="0.2">
      <c r="A4149" s="34"/>
      <c r="B4149" s="34"/>
      <c r="C4149" s="34"/>
      <c r="D4149" s="30"/>
      <c r="E4149" s="30"/>
      <c r="F4149" s="30"/>
      <c r="G4149" s="30"/>
      <c r="H4149" s="30"/>
      <c r="I4149" s="30"/>
      <c r="J4149" s="30"/>
      <c r="K4149" s="30"/>
      <c r="L4149" s="30"/>
      <c r="M4149" s="30"/>
      <c r="N4149" s="30"/>
      <c r="O4149" s="30"/>
      <c r="P4149" s="30"/>
      <c r="Q4149" s="30"/>
      <c r="R4149" s="30"/>
      <c r="S4149" s="30"/>
      <c r="T4149" s="30"/>
      <c r="U4149" s="30"/>
      <c r="V4149" s="30"/>
      <c r="W4149" s="30"/>
      <c r="X4149" s="32"/>
    </row>
    <row r="4150" spans="1:24" x14ac:dyDescent="0.2">
      <c r="A4150" s="34"/>
      <c r="B4150" s="34"/>
      <c r="C4150" s="34"/>
      <c r="D4150" s="30"/>
      <c r="E4150" s="30"/>
      <c r="F4150" s="30"/>
      <c r="G4150" s="30"/>
      <c r="H4150" s="30"/>
      <c r="I4150" s="30"/>
      <c r="J4150" s="30"/>
      <c r="K4150" s="30"/>
      <c r="L4150" s="30"/>
      <c r="M4150" s="30"/>
      <c r="N4150" s="30"/>
      <c r="O4150" s="30"/>
      <c r="P4150" s="30"/>
      <c r="Q4150" s="30"/>
      <c r="R4150" s="30"/>
      <c r="S4150" s="30"/>
      <c r="T4150" s="30"/>
      <c r="U4150" s="30"/>
      <c r="V4150" s="30"/>
      <c r="W4150" s="30"/>
      <c r="X4150" s="32"/>
    </row>
    <row r="4151" spans="1:24" x14ac:dyDescent="0.2">
      <c r="A4151" s="34"/>
      <c r="B4151" s="34"/>
      <c r="C4151" s="34"/>
      <c r="D4151" s="30"/>
      <c r="E4151" s="30"/>
      <c r="F4151" s="30"/>
      <c r="G4151" s="30"/>
      <c r="H4151" s="30"/>
      <c r="I4151" s="30"/>
      <c r="J4151" s="30"/>
      <c r="K4151" s="30"/>
      <c r="L4151" s="30"/>
      <c r="M4151" s="30"/>
      <c r="N4151" s="30"/>
      <c r="O4151" s="30"/>
      <c r="P4151" s="30"/>
      <c r="Q4151" s="30"/>
      <c r="R4151" s="30"/>
      <c r="S4151" s="30"/>
      <c r="T4151" s="30"/>
      <c r="U4151" s="30"/>
      <c r="V4151" s="30"/>
      <c r="W4151" s="30"/>
      <c r="X4151" s="32"/>
    </row>
    <row r="4152" spans="1:24" x14ac:dyDescent="0.2">
      <c r="A4152" s="34"/>
      <c r="B4152" s="34"/>
      <c r="C4152" s="34"/>
      <c r="D4152" s="30"/>
      <c r="E4152" s="30"/>
      <c r="F4152" s="30"/>
      <c r="G4152" s="30"/>
      <c r="H4152" s="30"/>
      <c r="I4152" s="30"/>
      <c r="J4152" s="30"/>
      <c r="K4152" s="30"/>
      <c r="L4152" s="30"/>
      <c r="M4152" s="30"/>
      <c r="N4152" s="30"/>
      <c r="O4152" s="30"/>
      <c r="P4152" s="30"/>
      <c r="Q4152" s="30"/>
      <c r="R4152" s="30"/>
      <c r="S4152" s="30"/>
      <c r="T4152" s="30"/>
      <c r="U4152" s="30"/>
      <c r="V4152" s="30"/>
      <c r="W4152" s="30"/>
      <c r="X4152" s="32"/>
    </row>
    <row r="4153" spans="1:24" x14ac:dyDescent="0.2">
      <c r="A4153" s="34"/>
      <c r="B4153" s="34"/>
      <c r="C4153" s="34"/>
      <c r="D4153" s="30"/>
      <c r="E4153" s="30"/>
      <c r="F4153" s="30"/>
      <c r="G4153" s="30"/>
      <c r="H4153" s="30"/>
      <c r="I4153" s="30"/>
      <c r="J4153" s="30"/>
      <c r="K4153" s="30"/>
      <c r="L4153" s="30"/>
      <c r="M4153" s="30"/>
      <c r="N4153" s="30"/>
      <c r="O4153" s="30"/>
      <c r="P4153" s="30"/>
      <c r="Q4153" s="30"/>
      <c r="R4153" s="30"/>
      <c r="S4153" s="30"/>
      <c r="T4153" s="30"/>
      <c r="U4153" s="30"/>
      <c r="V4153" s="30"/>
      <c r="W4153" s="30"/>
      <c r="X4153" s="32"/>
    </row>
    <row r="4154" spans="1:24" x14ac:dyDescent="0.2">
      <c r="A4154" s="34"/>
      <c r="B4154" s="34"/>
      <c r="C4154" s="34"/>
      <c r="D4154" s="30"/>
      <c r="E4154" s="30"/>
      <c r="F4154" s="30"/>
      <c r="G4154" s="30"/>
      <c r="H4154" s="30"/>
      <c r="I4154" s="30"/>
      <c r="J4154" s="30"/>
      <c r="K4154" s="30"/>
      <c r="L4154" s="30"/>
      <c r="M4154" s="30"/>
      <c r="N4154" s="30"/>
      <c r="O4154" s="30"/>
      <c r="P4154" s="30"/>
      <c r="Q4154" s="30"/>
      <c r="R4154" s="30"/>
      <c r="S4154" s="30"/>
      <c r="T4154" s="30"/>
      <c r="U4154" s="30"/>
      <c r="V4154" s="30"/>
      <c r="W4154" s="30"/>
      <c r="X4154" s="32"/>
    </row>
    <row r="4155" spans="1:24" x14ac:dyDescent="0.2">
      <c r="A4155" s="34"/>
      <c r="B4155" s="34"/>
      <c r="C4155" s="34"/>
      <c r="D4155" s="30"/>
      <c r="E4155" s="30"/>
      <c r="F4155" s="30"/>
      <c r="G4155" s="30"/>
      <c r="H4155" s="30"/>
      <c r="I4155" s="30"/>
      <c r="J4155" s="30"/>
      <c r="K4155" s="30"/>
      <c r="L4155" s="30"/>
      <c r="M4155" s="30"/>
      <c r="N4155" s="30"/>
      <c r="O4155" s="30"/>
      <c r="P4155" s="30"/>
      <c r="Q4155" s="30"/>
      <c r="R4155" s="30"/>
      <c r="S4155" s="30"/>
      <c r="T4155" s="30"/>
      <c r="U4155" s="30"/>
      <c r="V4155" s="30"/>
      <c r="W4155" s="30"/>
      <c r="X4155" s="32"/>
    </row>
    <row r="4156" spans="1:24" x14ac:dyDescent="0.2">
      <c r="A4156" s="34"/>
      <c r="B4156" s="34"/>
      <c r="C4156" s="34"/>
      <c r="D4156" s="30"/>
      <c r="E4156" s="30"/>
      <c r="F4156" s="30"/>
      <c r="G4156" s="30"/>
      <c r="H4156" s="30"/>
      <c r="I4156" s="30"/>
      <c r="J4156" s="30"/>
      <c r="K4156" s="30"/>
      <c r="L4156" s="30"/>
      <c r="M4156" s="30"/>
      <c r="N4156" s="30"/>
      <c r="O4156" s="30"/>
      <c r="P4156" s="30"/>
      <c r="Q4156" s="30"/>
      <c r="R4156" s="30"/>
      <c r="S4156" s="30"/>
      <c r="T4156" s="30"/>
      <c r="U4156" s="30"/>
      <c r="V4156" s="30"/>
      <c r="W4156" s="30"/>
      <c r="X4156" s="32"/>
    </row>
    <row r="4157" spans="1:24" x14ac:dyDescent="0.2">
      <c r="A4157" s="34"/>
      <c r="B4157" s="34"/>
      <c r="C4157" s="34"/>
      <c r="D4157" s="30"/>
      <c r="E4157" s="30"/>
      <c r="F4157" s="30"/>
      <c r="G4157" s="30"/>
      <c r="H4157" s="30"/>
      <c r="I4157" s="30"/>
      <c r="J4157" s="30"/>
      <c r="K4157" s="30"/>
      <c r="L4157" s="30"/>
      <c r="M4157" s="30"/>
      <c r="N4157" s="30"/>
      <c r="O4157" s="30"/>
      <c r="P4157" s="30"/>
      <c r="Q4157" s="30"/>
      <c r="R4157" s="30"/>
      <c r="S4157" s="30"/>
      <c r="T4157" s="30"/>
      <c r="U4157" s="30"/>
      <c r="V4157" s="30"/>
      <c r="W4157" s="30"/>
      <c r="X4157" s="32"/>
    </row>
    <row r="4158" spans="1:24" x14ac:dyDescent="0.2">
      <c r="A4158" s="34"/>
      <c r="B4158" s="34"/>
      <c r="C4158" s="34"/>
      <c r="D4158" s="30"/>
      <c r="E4158" s="30"/>
      <c r="F4158" s="30"/>
      <c r="G4158" s="30"/>
      <c r="H4158" s="30"/>
      <c r="I4158" s="30"/>
      <c r="J4158" s="30"/>
      <c r="K4158" s="30"/>
      <c r="L4158" s="30"/>
      <c r="M4158" s="30"/>
      <c r="N4158" s="30"/>
      <c r="O4158" s="30"/>
      <c r="P4158" s="30"/>
      <c r="Q4158" s="30"/>
      <c r="R4158" s="30"/>
      <c r="S4158" s="30"/>
      <c r="T4158" s="30"/>
      <c r="U4158" s="30"/>
      <c r="V4158" s="30"/>
      <c r="W4158" s="30"/>
      <c r="X4158" s="32"/>
    </row>
    <row r="4159" spans="1:24" x14ac:dyDescent="0.2">
      <c r="A4159" s="34"/>
      <c r="B4159" s="34"/>
      <c r="C4159" s="34"/>
      <c r="D4159" s="30"/>
      <c r="E4159" s="30"/>
      <c r="F4159" s="30"/>
      <c r="G4159" s="30"/>
      <c r="H4159" s="30"/>
      <c r="I4159" s="30"/>
      <c r="J4159" s="30"/>
      <c r="K4159" s="30"/>
      <c r="L4159" s="30"/>
      <c r="M4159" s="30"/>
      <c r="N4159" s="30"/>
      <c r="O4159" s="30"/>
      <c r="P4159" s="30"/>
      <c r="Q4159" s="30"/>
      <c r="R4159" s="30"/>
      <c r="S4159" s="30"/>
      <c r="T4159" s="30"/>
      <c r="U4159" s="30"/>
      <c r="V4159" s="30"/>
      <c r="W4159" s="30"/>
      <c r="X4159" s="32"/>
    </row>
    <row r="4160" spans="1:24" x14ac:dyDescent="0.2">
      <c r="A4160" s="34"/>
      <c r="B4160" s="34"/>
      <c r="C4160" s="34"/>
      <c r="D4160" s="30"/>
      <c r="E4160" s="30"/>
      <c r="F4160" s="30"/>
      <c r="G4160" s="30"/>
      <c r="H4160" s="30"/>
      <c r="I4160" s="30"/>
      <c r="J4160" s="30"/>
      <c r="K4160" s="30"/>
      <c r="L4160" s="30"/>
      <c r="M4160" s="30"/>
      <c r="N4160" s="30"/>
      <c r="O4160" s="30"/>
      <c r="P4160" s="30"/>
      <c r="Q4160" s="30"/>
      <c r="R4160" s="30"/>
      <c r="S4160" s="30"/>
      <c r="T4160" s="30"/>
      <c r="U4160" s="30"/>
      <c r="V4160" s="30"/>
      <c r="W4160" s="30"/>
      <c r="X4160" s="32"/>
    </row>
    <row r="4161" spans="1:24" x14ac:dyDescent="0.2">
      <c r="A4161" s="34"/>
      <c r="B4161" s="34"/>
      <c r="C4161" s="34"/>
      <c r="D4161" s="30"/>
      <c r="E4161" s="30"/>
      <c r="F4161" s="30"/>
      <c r="G4161" s="30"/>
      <c r="H4161" s="30"/>
      <c r="I4161" s="30"/>
      <c r="J4161" s="30"/>
      <c r="K4161" s="30"/>
      <c r="L4161" s="30"/>
      <c r="M4161" s="30"/>
      <c r="N4161" s="30"/>
      <c r="O4161" s="30"/>
      <c r="P4161" s="30"/>
      <c r="Q4161" s="30"/>
      <c r="R4161" s="30"/>
      <c r="S4161" s="30"/>
      <c r="T4161" s="30"/>
      <c r="U4161" s="30"/>
      <c r="V4161" s="30"/>
      <c r="W4161" s="30"/>
      <c r="X4161" s="32"/>
    </row>
    <row r="4162" spans="1:24" x14ac:dyDescent="0.2">
      <c r="A4162" s="34"/>
      <c r="B4162" s="34"/>
      <c r="C4162" s="34"/>
      <c r="D4162" s="30"/>
      <c r="E4162" s="30"/>
      <c r="F4162" s="30"/>
      <c r="G4162" s="30"/>
      <c r="H4162" s="30"/>
      <c r="I4162" s="30"/>
      <c r="J4162" s="30"/>
      <c r="K4162" s="30"/>
      <c r="L4162" s="30"/>
      <c r="M4162" s="30"/>
      <c r="N4162" s="30"/>
      <c r="O4162" s="30"/>
      <c r="P4162" s="30"/>
      <c r="Q4162" s="30"/>
      <c r="R4162" s="30"/>
      <c r="S4162" s="30"/>
      <c r="T4162" s="30"/>
      <c r="U4162" s="30"/>
      <c r="V4162" s="30"/>
      <c r="W4162" s="30"/>
      <c r="X4162" s="32"/>
    </row>
    <row r="4163" spans="1:24" x14ac:dyDescent="0.2">
      <c r="A4163" s="34"/>
      <c r="B4163" s="34"/>
      <c r="C4163" s="34"/>
      <c r="D4163" s="30"/>
      <c r="E4163" s="30"/>
      <c r="F4163" s="30"/>
      <c r="G4163" s="30"/>
      <c r="H4163" s="30"/>
      <c r="I4163" s="30"/>
      <c r="J4163" s="30"/>
      <c r="K4163" s="30"/>
      <c r="L4163" s="30"/>
      <c r="M4163" s="30"/>
      <c r="N4163" s="30"/>
      <c r="O4163" s="30"/>
      <c r="P4163" s="30"/>
      <c r="Q4163" s="30"/>
      <c r="R4163" s="30"/>
      <c r="S4163" s="30"/>
      <c r="T4163" s="30"/>
      <c r="U4163" s="30"/>
      <c r="V4163" s="30"/>
      <c r="W4163" s="30"/>
      <c r="X4163" s="32"/>
    </row>
    <row r="4164" spans="1:24" x14ac:dyDescent="0.2">
      <c r="A4164" s="34"/>
      <c r="B4164" s="34"/>
      <c r="C4164" s="34"/>
      <c r="D4164" s="30"/>
      <c r="E4164" s="30"/>
      <c r="F4164" s="30"/>
      <c r="G4164" s="30"/>
      <c r="H4164" s="30"/>
      <c r="I4164" s="30"/>
      <c r="J4164" s="30"/>
      <c r="K4164" s="30"/>
      <c r="L4164" s="30"/>
      <c r="M4164" s="30"/>
      <c r="N4164" s="30"/>
      <c r="O4164" s="30"/>
      <c r="P4164" s="30"/>
      <c r="Q4164" s="30"/>
      <c r="R4164" s="30"/>
      <c r="S4164" s="30"/>
      <c r="T4164" s="30"/>
      <c r="U4164" s="30"/>
      <c r="V4164" s="30"/>
      <c r="W4164" s="30"/>
      <c r="X4164" s="32"/>
    </row>
    <row r="4165" spans="1:24" x14ac:dyDescent="0.2">
      <c r="A4165" s="34"/>
      <c r="B4165" s="34"/>
      <c r="C4165" s="34"/>
      <c r="D4165" s="30"/>
      <c r="E4165" s="30"/>
      <c r="F4165" s="30"/>
      <c r="G4165" s="30"/>
      <c r="H4165" s="30"/>
      <c r="I4165" s="30"/>
      <c r="J4165" s="30"/>
      <c r="K4165" s="30"/>
      <c r="L4165" s="30"/>
      <c r="M4165" s="30"/>
      <c r="N4165" s="30"/>
      <c r="O4165" s="30"/>
      <c r="P4165" s="30"/>
      <c r="Q4165" s="30"/>
      <c r="R4165" s="30"/>
      <c r="S4165" s="30"/>
      <c r="T4165" s="30"/>
      <c r="U4165" s="30"/>
      <c r="V4165" s="30"/>
      <c r="W4165" s="30"/>
      <c r="X4165" s="32"/>
    </row>
    <row r="4166" spans="1:24" x14ac:dyDescent="0.2">
      <c r="A4166" s="34"/>
      <c r="B4166" s="34"/>
      <c r="C4166" s="34"/>
      <c r="D4166" s="30"/>
      <c r="E4166" s="30"/>
      <c r="F4166" s="30"/>
      <c r="G4166" s="30"/>
      <c r="H4166" s="30"/>
      <c r="I4166" s="30"/>
      <c r="J4166" s="30"/>
      <c r="K4166" s="30"/>
      <c r="L4166" s="30"/>
      <c r="M4166" s="30"/>
      <c r="N4166" s="30"/>
      <c r="O4166" s="30"/>
      <c r="P4166" s="30"/>
      <c r="Q4166" s="30"/>
      <c r="R4166" s="30"/>
      <c r="S4166" s="30"/>
      <c r="T4166" s="30"/>
      <c r="U4166" s="30"/>
      <c r="V4166" s="30"/>
      <c r="W4166" s="30"/>
      <c r="X4166" s="32"/>
    </row>
    <row r="4167" spans="1:24" x14ac:dyDescent="0.2">
      <c r="A4167" s="34"/>
      <c r="B4167" s="34"/>
      <c r="C4167" s="34"/>
      <c r="D4167" s="30"/>
      <c r="E4167" s="30"/>
      <c r="F4167" s="30"/>
      <c r="G4167" s="30"/>
      <c r="H4167" s="30"/>
      <c r="I4167" s="30"/>
      <c r="J4167" s="30"/>
      <c r="K4167" s="30"/>
      <c r="L4167" s="30"/>
      <c r="M4167" s="30"/>
      <c r="N4167" s="30"/>
      <c r="O4167" s="30"/>
      <c r="P4167" s="30"/>
      <c r="Q4167" s="30"/>
      <c r="R4167" s="30"/>
      <c r="S4167" s="30"/>
      <c r="T4167" s="30"/>
      <c r="U4167" s="30"/>
      <c r="V4167" s="30"/>
      <c r="W4167" s="30"/>
      <c r="X4167" s="32"/>
    </row>
    <row r="4168" spans="1:24" x14ac:dyDescent="0.2">
      <c r="A4168" s="34"/>
      <c r="B4168" s="34"/>
      <c r="C4168" s="34"/>
      <c r="D4168" s="30"/>
      <c r="E4168" s="30"/>
      <c r="F4168" s="30"/>
      <c r="G4168" s="30"/>
      <c r="H4168" s="30"/>
      <c r="I4168" s="30"/>
      <c r="J4168" s="30"/>
      <c r="K4168" s="30"/>
      <c r="L4168" s="30"/>
      <c r="M4168" s="30"/>
      <c r="N4168" s="30"/>
      <c r="O4168" s="30"/>
      <c r="P4168" s="30"/>
      <c r="Q4168" s="30"/>
      <c r="R4168" s="30"/>
      <c r="S4168" s="30"/>
      <c r="T4168" s="30"/>
      <c r="U4168" s="30"/>
      <c r="V4168" s="30"/>
      <c r="W4168" s="30"/>
      <c r="X4168" s="32"/>
    </row>
    <row r="4169" spans="1:24" x14ac:dyDescent="0.2">
      <c r="A4169" s="34"/>
      <c r="B4169" s="34"/>
      <c r="C4169" s="34"/>
      <c r="D4169" s="30"/>
      <c r="E4169" s="30"/>
      <c r="F4169" s="30"/>
      <c r="G4169" s="30"/>
      <c r="H4169" s="30"/>
      <c r="I4169" s="30"/>
      <c r="J4169" s="30"/>
      <c r="K4169" s="30"/>
      <c r="L4169" s="30"/>
      <c r="M4169" s="30"/>
      <c r="N4169" s="30"/>
      <c r="O4169" s="30"/>
      <c r="P4169" s="30"/>
      <c r="Q4169" s="30"/>
      <c r="R4169" s="30"/>
      <c r="S4169" s="30"/>
      <c r="T4169" s="30"/>
      <c r="U4169" s="30"/>
      <c r="V4169" s="30"/>
      <c r="W4169" s="30"/>
      <c r="X4169" s="32"/>
    </row>
    <row r="4170" spans="1:24" x14ac:dyDescent="0.2">
      <c r="A4170" s="34"/>
      <c r="B4170" s="34"/>
      <c r="C4170" s="34"/>
      <c r="D4170" s="30"/>
      <c r="E4170" s="30"/>
      <c r="F4170" s="30"/>
      <c r="G4170" s="30"/>
      <c r="H4170" s="30"/>
      <c r="I4170" s="30"/>
      <c r="J4170" s="30"/>
      <c r="K4170" s="30"/>
      <c r="L4170" s="30"/>
      <c r="M4170" s="30"/>
      <c r="N4170" s="30"/>
      <c r="O4170" s="30"/>
      <c r="P4170" s="30"/>
      <c r="Q4170" s="30"/>
      <c r="R4170" s="30"/>
      <c r="S4170" s="30"/>
      <c r="T4170" s="30"/>
      <c r="U4170" s="30"/>
      <c r="V4170" s="30"/>
      <c r="W4170" s="30"/>
      <c r="X4170" s="32"/>
    </row>
    <row r="4171" spans="1:24" x14ac:dyDescent="0.2">
      <c r="A4171" s="34"/>
      <c r="B4171" s="34"/>
      <c r="C4171" s="34"/>
      <c r="D4171" s="30"/>
      <c r="E4171" s="30"/>
      <c r="F4171" s="30"/>
      <c r="G4171" s="30"/>
      <c r="H4171" s="30"/>
      <c r="I4171" s="30"/>
      <c r="J4171" s="30"/>
      <c r="K4171" s="30"/>
      <c r="L4171" s="30"/>
      <c r="M4171" s="30"/>
      <c r="N4171" s="30"/>
      <c r="O4171" s="30"/>
      <c r="P4171" s="30"/>
      <c r="Q4171" s="30"/>
      <c r="R4171" s="30"/>
      <c r="S4171" s="30"/>
      <c r="T4171" s="30"/>
      <c r="U4171" s="30"/>
      <c r="V4171" s="30"/>
      <c r="W4171" s="30"/>
      <c r="X4171" s="32"/>
    </row>
    <row r="4172" spans="1:24" x14ac:dyDescent="0.2">
      <c r="A4172" s="34"/>
      <c r="B4172" s="34"/>
      <c r="C4172" s="34"/>
      <c r="D4172" s="30"/>
      <c r="E4172" s="30"/>
      <c r="F4172" s="30"/>
      <c r="G4172" s="30"/>
      <c r="H4172" s="30"/>
      <c r="I4172" s="30"/>
      <c r="J4172" s="30"/>
      <c r="K4172" s="30"/>
      <c r="L4172" s="30"/>
      <c r="M4172" s="30"/>
      <c r="N4172" s="30"/>
      <c r="O4172" s="30"/>
      <c r="P4172" s="30"/>
      <c r="Q4172" s="30"/>
      <c r="R4172" s="30"/>
      <c r="S4172" s="30"/>
      <c r="T4172" s="30"/>
      <c r="U4172" s="30"/>
      <c r="V4172" s="30"/>
      <c r="W4172" s="30"/>
      <c r="X4172" s="32"/>
    </row>
    <row r="4173" spans="1:24" x14ac:dyDescent="0.2">
      <c r="A4173" s="34"/>
      <c r="B4173" s="34"/>
      <c r="C4173" s="34"/>
      <c r="D4173" s="30"/>
      <c r="E4173" s="30"/>
      <c r="F4173" s="30"/>
      <c r="G4173" s="30"/>
      <c r="H4173" s="30"/>
      <c r="I4173" s="30"/>
      <c r="J4173" s="30"/>
      <c r="K4173" s="30"/>
      <c r="L4173" s="30"/>
      <c r="M4173" s="30"/>
      <c r="N4173" s="30"/>
      <c r="O4173" s="30"/>
      <c r="P4173" s="30"/>
      <c r="Q4173" s="30"/>
      <c r="R4173" s="30"/>
      <c r="S4173" s="30"/>
      <c r="T4173" s="30"/>
      <c r="U4173" s="30"/>
      <c r="V4173" s="30"/>
      <c r="W4173" s="30"/>
      <c r="X4173" s="32"/>
    </row>
    <row r="4174" spans="1:24" x14ac:dyDescent="0.2">
      <c r="A4174" s="34"/>
      <c r="B4174" s="34"/>
      <c r="C4174" s="34"/>
      <c r="D4174" s="30"/>
      <c r="E4174" s="30"/>
      <c r="F4174" s="30"/>
      <c r="G4174" s="30"/>
      <c r="H4174" s="30"/>
      <c r="I4174" s="30"/>
      <c r="J4174" s="30"/>
      <c r="K4174" s="30"/>
      <c r="L4174" s="30"/>
      <c r="M4174" s="30"/>
      <c r="N4174" s="30"/>
      <c r="O4174" s="30"/>
      <c r="P4174" s="30"/>
      <c r="Q4174" s="30"/>
      <c r="R4174" s="30"/>
      <c r="S4174" s="30"/>
      <c r="T4174" s="30"/>
      <c r="U4174" s="30"/>
      <c r="V4174" s="30"/>
      <c r="W4174" s="30"/>
      <c r="X4174" s="32"/>
    </row>
    <row r="4175" spans="1:24" x14ac:dyDescent="0.2">
      <c r="A4175" s="34"/>
      <c r="B4175" s="34"/>
      <c r="C4175" s="34"/>
      <c r="D4175" s="30"/>
      <c r="E4175" s="30"/>
      <c r="F4175" s="30"/>
      <c r="G4175" s="30"/>
      <c r="H4175" s="30"/>
      <c r="I4175" s="30"/>
      <c r="J4175" s="30"/>
      <c r="K4175" s="30"/>
      <c r="L4175" s="30"/>
      <c r="M4175" s="30"/>
      <c r="N4175" s="30"/>
      <c r="O4175" s="30"/>
      <c r="P4175" s="30"/>
      <c r="Q4175" s="30"/>
      <c r="R4175" s="30"/>
      <c r="S4175" s="30"/>
      <c r="T4175" s="30"/>
      <c r="U4175" s="30"/>
      <c r="V4175" s="30"/>
      <c r="W4175" s="30"/>
      <c r="X4175" s="32"/>
    </row>
    <row r="4176" spans="1:24" x14ac:dyDescent="0.2">
      <c r="A4176" s="34"/>
      <c r="B4176" s="34"/>
      <c r="C4176" s="34"/>
      <c r="D4176" s="30"/>
      <c r="E4176" s="30"/>
      <c r="F4176" s="30"/>
      <c r="G4176" s="30"/>
      <c r="H4176" s="30"/>
      <c r="I4176" s="30"/>
      <c r="J4176" s="30"/>
      <c r="K4176" s="30"/>
      <c r="L4176" s="30"/>
      <c r="M4176" s="30"/>
      <c r="N4176" s="30"/>
      <c r="O4176" s="30"/>
      <c r="P4176" s="30"/>
      <c r="Q4176" s="30"/>
      <c r="R4176" s="30"/>
      <c r="S4176" s="30"/>
      <c r="T4176" s="30"/>
      <c r="U4176" s="30"/>
      <c r="V4176" s="30"/>
      <c r="W4176" s="30"/>
      <c r="X4176" s="32"/>
    </row>
    <row r="4177" spans="1:24" x14ac:dyDescent="0.2">
      <c r="A4177" s="34"/>
      <c r="B4177" s="34"/>
      <c r="C4177" s="34"/>
      <c r="D4177" s="30"/>
      <c r="E4177" s="30"/>
      <c r="F4177" s="30"/>
      <c r="G4177" s="30"/>
      <c r="H4177" s="30"/>
      <c r="I4177" s="30"/>
      <c r="J4177" s="30"/>
      <c r="K4177" s="30"/>
      <c r="L4177" s="30"/>
      <c r="M4177" s="30"/>
      <c r="N4177" s="30"/>
      <c r="O4177" s="30"/>
      <c r="P4177" s="30"/>
      <c r="Q4177" s="30"/>
      <c r="R4177" s="30"/>
      <c r="S4177" s="30"/>
      <c r="T4177" s="30"/>
      <c r="U4177" s="30"/>
      <c r="V4177" s="30"/>
      <c r="W4177" s="30"/>
      <c r="X4177" s="32"/>
    </row>
    <row r="4178" spans="1:24" x14ac:dyDescent="0.2">
      <c r="A4178" s="34"/>
      <c r="B4178" s="34"/>
      <c r="C4178" s="34"/>
      <c r="D4178" s="30"/>
      <c r="E4178" s="30"/>
      <c r="F4178" s="30"/>
      <c r="G4178" s="30"/>
      <c r="H4178" s="30"/>
      <c r="I4178" s="30"/>
      <c r="J4178" s="30"/>
      <c r="K4178" s="30"/>
      <c r="L4178" s="30"/>
      <c r="M4178" s="30"/>
      <c r="N4178" s="30"/>
      <c r="O4178" s="30"/>
      <c r="P4178" s="30"/>
      <c r="Q4178" s="30"/>
      <c r="R4178" s="30"/>
      <c r="S4178" s="30"/>
      <c r="T4178" s="30"/>
      <c r="U4178" s="30"/>
      <c r="V4178" s="30"/>
      <c r="W4178" s="30"/>
      <c r="X4178" s="32"/>
    </row>
    <row r="4179" spans="1:24" x14ac:dyDescent="0.2">
      <c r="A4179" s="34"/>
      <c r="B4179" s="34"/>
      <c r="C4179" s="34"/>
      <c r="D4179" s="30"/>
      <c r="E4179" s="30"/>
      <c r="F4179" s="30"/>
      <c r="G4179" s="30"/>
      <c r="H4179" s="30"/>
      <c r="I4179" s="30"/>
      <c r="J4179" s="30"/>
      <c r="K4179" s="30"/>
      <c r="L4179" s="30"/>
      <c r="M4179" s="30"/>
      <c r="N4179" s="30"/>
      <c r="O4179" s="30"/>
      <c r="P4179" s="30"/>
      <c r="Q4179" s="30"/>
      <c r="R4179" s="30"/>
      <c r="S4179" s="30"/>
      <c r="T4179" s="30"/>
      <c r="U4179" s="30"/>
      <c r="V4179" s="30"/>
      <c r="W4179" s="30"/>
      <c r="X4179" s="32"/>
    </row>
    <row r="4180" spans="1:24" x14ac:dyDescent="0.2">
      <c r="A4180" s="34"/>
      <c r="B4180" s="34"/>
      <c r="C4180" s="34"/>
      <c r="D4180" s="30"/>
      <c r="E4180" s="30"/>
      <c r="F4180" s="30"/>
      <c r="G4180" s="30"/>
      <c r="H4180" s="30"/>
      <c r="I4180" s="30"/>
      <c r="J4180" s="30"/>
      <c r="K4180" s="30"/>
      <c r="L4180" s="30"/>
      <c r="M4180" s="30"/>
      <c r="N4180" s="30"/>
      <c r="O4180" s="30"/>
      <c r="P4180" s="30"/>
      <c r="Q4180" s="30"/>
      <c r="R4180" s="30"/>
      <c r="S4180" s="30"/>
      <c r="T4180" s="30"/>
      <c r="U4180" s="30"/>
      <c r="V4180" s="30"/>
      <c r="W4180" s="30"/>
      <c r="X4180" s="32"/>
    </row>
    <row r="4181" spans="1:24" x14ac:dyDescent="0.2">
      <c r="A4181" s="34"/>
      <c r="B4181" s="34"/>
      <c r="C4181" s="34"/>
      <c r="D4181" s="30"/>
      <c r="E4181" s="30"/>
      <c r="F4181" s="30"/>
      <c r="G4181" s="30"/>
      <c r="H4181" s="30"/>
      <c r="I4181" s="30"/>
      <c r="J4181" s="30"/>
      <c r="K4181" s="30"/>
      <c r="L4181" s="30"/>
      <c r="M4181" s="30"/>
      <c r="N4181" s="30"/>
      <c r="O4181" s="30"/>
      <c r="P4181" s="30"/>
      <c r="Q4181" s="30"/>
      <c r="R4181" s="30"/>
      <c r="S4181" s="30"/>
      <c r="T4181" s="30"/>
      <c r="U4181" s="30"/>
      <c r="V4181" s="30"/>
      <c r="W4181" s="30"/>
      <c r="X4181" s="32"/>
    </row>
    <row r="4182" spans="1:24" x14ac:dyDescent="0.2">
      <c r="A4182" s="34"/>
      <c r="B4182" s="34"/>
      <c r="C4182" s="34"/>
      <c r="D4182" s="30"/>
      <c r="E4182" s="30"/>
      <c r="F4182" s="30"/>
      <c r="G4182" s="30"/>
      <c r="H4182" s="30"/>
      <c r="I4182" s="30"/>
      <c r="J4182" s="30"/>
      <c r="K4182" s="30"/>
      <c r="L4182" s="30"/>
      <c r="M4182" s="30"/>
      <c r="N4182" s="30"/>
      <c r="O4182" s="30"/>
      <c r="P4182" s="30"/>
      <c r="Q4182" s="30"/>
      <c r="R4182" s="30"/>
      <c r="S4182" s="30"/>
      <c r="T4182" s="30"/>
      <c r="U4182" s="30"/>
      <c r="V4182" s="30"/>
      <c r="W4182" s="30"/>
      <c r="X4182" s="32"/>
    </row>
    <row r="4183" spans="1:24" x14ac:dyDescent="0.2">
      <c r="A4183" s="34"/>
      <c r="B4183" s="34"/>
      <c r="C4183" s="34"/>
      <c r="D4183" s="30"/>
      <c r="E4183" s="30"/>
      <c r="F4183" s="30"/>
      <c r="G4183" s="30"/>
      <c r="H4183" s="30"/>
      <c r="I4183" s="30"/>
      <c r="J4183" s="30"/>
      <c r="K4183" s="30"/>
      <c r="L4183" s="30"/>
      <c r="M4183" s="30"/>
      <c r="N4183" s="30"/>
      <c r="O4183" s="30"/>
      <c r="P4183" s="30"/>
      <c r="Q4183" s="30"/>
      <c r="R4183" s="30"/>
      <c r="S4183" s="30"/>
      <c r="T4183" s="30"/>
      <c r="U4183" s="30"/>
      <c r="V4183" s="30"/>
      <c r="W4183" s="30"/>
      <c r="X4183" s="32"/>
    </row>
    <row r="4184" spans="1:24" x14ac:dyDescent="0.2">
      <c r="A4184" s="34"/>
      <c r="B4184" s="34"/>
      <c r="C4184" s="34"/>
      <c r="D4184" s="30"/>
      <c r="E4184" s="30"/>
      <c r="F4184" s="30"/>
      <c r="G4184" s="30"/>
      <c r="H4184" s="30"/>
      <c r="I4184" s="30"/>
      <c r="J4184" s="30"/>
      <c r="K4184" s="30"/>
      <c r="L4184" s="30"/>
      <c r="M4184" s="30"/>
      <c r="N4184" s="30"/>
      <c r="O4184" s="30"/>
      <c r="P4184" s="30"/>
      <c r="Q4184" s="30"/>
      <c r="R4184" s="30"/>
      <c r="S4184" s="30"/>
      <c r="T4184" s="30"/>
      <c r="U4184" s="30"/>
      <c r="V4184" s="30"/>
      <c r="W4184" s="30"/>
      <c r="X4184" s="32"/>
    </row>
    <row r="4185" spans="1:24" x14ac:dyDescent="0.2">
      <c r="A4185" s="34"/>
      <c r="B4185" s="34"/>
      <c r="C4185" s="34"/>
      <c r="D4185" s="30"/>
      <c r="E4185" s="30"/>
      <c r="F4185" s="30"/>
      <c r="G4185" s="30"/>
      <c r="H4185" s="30"/>
      <c r="I4185" s="30"/>
      <c r="J4185" s="30"/>
      <c r="K4185" s="30"/>
      <c r="L4185" s="30"/>
      <c r="M4185" s="30"/>
      <c r="N4185" s="30"/>
      <c r="O4185" s="30"/>
      <c r="P4185" s="30"/>
      <c r="Q4185" s="30"/>
      <c r="R4185" s="30"/>
      <c r="S4185" s="30"/>
      <c r="T4185" s="30"/>
      <c r="U4185" s="30"/>
      <c r="V4185" s="30"/>
      <c r="W4185" s="30"/>
      <c r="X4185" s="32"/>
    </row>
    <row r="4186" spans="1:24" x14ac:dyDescent="0.2">
      <c r="A4186" s="34"/>
      <c r="B4186" s="34"/>
      <c r="C4186" s="34"/>
      <c r="D4186" s="30"/>
      <c r="E4186" s="30"/>
      <c r="F4186" s="30"/>
      <c r="G4186" s="30"/>
      <c r="H4186" s="30"/>
      <c r="I4186" s="30"/>
      <c r="J4186" s="30"/>
      <c r="K4186" s="30"/>
      <c r="L4186" s="30"/>
      <c r="M4186" s="30"/>
      <c r="N4186" s="30"/>
      <c r="O4186" s="30"/>
      <c r="P4186" s="30"/>
      <c r="Q4186" s="30"/>
      <c r="R4186" s="30"/>
      <c r="S4186" s="30"/>
      <c r="T4186" s="30"/>
      <c r="U4186" s="30"/>
      <c r="V4186" s="30"/>
      <c r="W4186" s="30"/>
      <c r="X4186" s="32"/>
    </row>
    <row r="4187" spans="1:24" x14ac:dyDescent="0.2">
      <c r="A4187" s="34"/>
      <c r="B4187" s="34"/>
      <c r="C4187" s="34"/>
      <c r="D4187" s="30"/>
      <c r="E4187" s="30"/>
      <c r="F4187" s="30"/>
      <c r="G4187" s="30"/>
      <c r="H4187" s="30"/>
      <c r="I4187" s="30"/>
      <c r="J4187" s="30"/>
      <c r="K4187" s="30"/>
      <c r="L4187" s="30"/>
      <c r="M4187" s="30"/>
      <c r="N4187" s="30"/>
      <c r="O4187" s="30"/>
      <c r="P4187" s="30"/>
      <c r="Q4187" s="30"/>
      <c r="R4187" s="30"/>
      <c r="S4187" s="30"/>
      <c r="T4187" s="30"/>
      <c r="U4187" s="30"/>
      <c r="V4187" s="30"/>
      <c r="W4187" s="30"/>
      <c r="X4187" s="32"/>
    </row>
    <row r="4188" spans="1:24" x14ac:dyDescent="0.2">
      <c r="A4188" s="34"/>
      <c r="B4188" s="34"/>
      <c r="C4188" s="34"/>
      <c r="D4188" s="30"/>
      <c r="E4188" s="30"/>
      <c r="F4188" s="30"/>
      <c r="G4188" s="30"/>
      <c r="H4188" s="30"/>
      <c r="I4188" s="30"/>
      <c r="J4188" s="30"/>
      <c r="K4188" s="30"/>
      <c r="L4188" s="30"/>
      <c r="M4188" s="30"/>
      <c r="N4188" s="30"/>
      <c r="O4188" s="30"/>
      <c r="P4188" s="30"/>
      <c r="Q4188" s="30"/>
      <c r="R4188" s="30"/>
      <c r="S4188" s="30"/>
      <c r="T4188" s="30"/>
      <c r="U4188" s="30"/>
      <c r="V4188" s="30"/>
      <c r="W4188" s="30"/>
      <c r="X4188" s="32"/>
    </row>
    <row r="4189" spans="1:24" x14ac:dyDescent="0.2">
      <c r="A4189" s="34"/>
      <c r="B4189" s="34"/>
      <c r="C4189" s="34"/>
      <c r="D4189" s="30"/>
      <c r="E4189" s="30"/>
      <c r="F4189" s="30"/>
      <c r="G4189" s="30"/>
      <c r="H4189" s="30"/>
      <c r="I4189" s="30"/>
      <c r="J4189" s="30"/>
      <c r="K4189" s="30"/>
      <c r="L4189" s="30"/>
      <c r="M4189" s="30"/>
      <c r="N4189" s="30"/>
      <c r="O4189" s="30"/>
      <c r="P4189" s="30"/>
      <c r="Q4189" s="30"/>
      <c r="R4189" s="30"/>
      <c r="S4189" s="30"/>
      <c r="T4189" s="30"/>
      <c r="U4189" s="30"/>
      <c r="V4189" s="30"/>
      <c r="W4189" s="30"/>
      <c r="X4189" s="32"/>
    </row>
    <row r="4190" spans="1:24" x14ac:dyDescent="0.2">
      <c r="A4190" s="34"/>
      <c r="B4190" s="34"/>
      <c r="C4190" s="34"/>
      <c r="D4190" s="30"/>
      <c r="E4190" s="30"/>
      <c r="F4190" s="30"/>
      <c r="G4190" s="30"/>
      <c r="H4190" s="30"/>
      <c r="I4190" s="30"/>
      <c r="J4190" s="30"/>
      <c r="K4190" s="30"/>
      <c r="L4190" s="30"/>
      <c r="M4190" s="30"/>
      <c r="N4190" s="30"/>
      <c r="O4190" s="30"/>
      <c r="P4190" s="30"/>
      <c r="Q4190" s="30"/>
      <c r="R4190" s="30"/>
      <c r="S4190" s="30"/>
      <c r="T4190" s="30"/>
      <c r="U4190" s="30"/>
      <c r="V4190" s="30"/>
      <c r="W4190" s="30"/>
      <c r="X4190" s="32"/>
    </row>
    <row r="4191" spans="1:24" x14ac:dyDescent="0.2">
      <c r="A4191" s="34"/>
      <c r="B4191" s="34"/>
      <c r="C4191" s="34"/>
      <c r="D4191" s="30"/>
      <c r="E4191" s="30"/>
      <c r="F4191" s="30"/>
      <c r="G4191" s="30"/>
      <c r="H4191" s="30"/>
      <c r="I4191" s="30"/>
      <c r="J4191" s="30"/>
      <c r="K4191" s="30"/>
      <c r="L4191" s="30"/>
      <c r="M4191" s="30"/>
      <c r="N4191" s="30"/>
      <c r="O4191" s="30"/>
      <c r="P4191" s="30"/>
      <c r="Q4191" s="30"/>
      <c r="R4191" s="30"/>
      <c r="S4191" s="30"/>
      <c r="T4191" s="30"/>
      <c r="U4191" s="30"/>
      <c r="V4191" s="30"/>
      <c r="W4191" s="30"/>
      <c r="X4191" s="32"/>
    </row>
    <row r="4192" spans="1:24" x14ac:dyDescent="0.2">
      <c r="A4192" s="34"/>
      <c r="B4192" s="34"/>
      <c r="C4192" s="34"/>
      <c r="D4192" s="30"/>
      <c r="E4192" s="30"/>
      <c r="F4192" s="30"/>
      <c r="G4192" s="30"/>
      <c r="H4192" s="30"/>
      <c r="I4192" s="30"/>
      <c r="J4192" s="30"/>
      <c r="K4192" s="30"/>
      <c r="L4192" s="30"/>
      <c r="M4192" s="30"/>
      <c r="N4192" s="30"/>
      <c r="O4192" s="30"/>
      <c r="P4192" s="30"/>
      <c r="Q4192" s="30"/>
      <c r="R4192" s="30"/>
      <c r="S4192" s="30"/>
      <c r="T4192" s="30"/>
      <c r="U4192" s="30"/>
      <c r="V4192" s="30"/>
      <c r="W4192" s="30"/>
      <c r="X4192" s="32"/>
    </row>
    <row r="4193" spans="1:24" x14ac:dyDescent="0.2">
      <c r="A4193" s="34"/>
      <c r="B4193" s="34"/>
      <c r="C4193" s="34"/>
      <c r="D4193" s="30"/>
      <c r="E4193" s="30"/>
      <c r="F4193" s="30"/>
      <c r="G4193" s="30"/>
      <c r="H4193" s="30"/>
      <c r="I4193" s="30"/>
      <c r="J4193" s="30"/>
      <c r="K4193" s="30"/>
      <c r="L4193" s="30"/>
      <c r="M4193" s="30"/>
      <c r="N4193" s="30"/>
      <c r="O4193" s="30"/>
      <c r="P4193" s="30"/>
      <c r="Q4193" s="30"/>
      <c r="R4193" s="30"/>
      <c r="S4193" s="30"/>
      <c r="T4193" s="30"/>
      <c r="U4193" s="30"/>
      <c r="V4193" s="30"/>
      <c r="W4193" s="30"/>
      <c r="X4193" s="32"/>
    </row>
    <row r="4194" spans="1:24" x14ac:dyDescent="0.2">
      <c r="A4194" s="34"/>
      <c r="B4194" s="34"/>
      <c r="C4194" s="34"/>
      <c r="D4194" s="30"/>
      <c r="E4194" s="30"/>
      <c r="F4194" s="30"/>
      <c r="G4194" s="30"/>
      <c r="H4194" s="30"/>
      <c r="I4194" s="30"/>
      <c r="J4194" s="30"/>
      <c r="K4194" s="30"/>
      <c r="L4194" s="30"/>
      <c r="M4194" s="30"/>
      <c r="N4194" s="30"/>
      <c r="O4194" s="30"/>
      <c r="P4194" s="30"/>
      <c r="Q4194" s="30"/>
      <c r="R4194" s="30"/>
      <c r="S4194" s="30"/>
      <c r="T4194" s="30"/>
      <c r="U4194" s="30"/>
      <c r="V4194" s="30"/>
      <c r="W4194" s="30"/>
      <c r="X4194" s="32"/>
    </row>
    <row r="4195" spans="1:24" x14ac:dyDescent="0.2">
      <c r="A4195" s="34"/>
      <c r="B4195" s="34"/>
      <c r="C4195" s="34"/>
      <c r="D4195" s="30"/>
      <c r="E4195" s="30"/>
      <c r="F4195" s="30"/>
      <c r="G4195" s="30"/>
      <c r="H4195" s="30"/>
      <c r="I4195" s="30"/>
      <c r="J4195" s="30"/>
      <c r="K4195" s="30"/>
      <c r="L4195" s="30"/>
      <c r="M4195" s="30"/>
      <c r="N4195" s="30"/>
      <c r="O4195" s="30"/>
      <c r="P4195" s="30"/>
      <c r="Q4195" s="30"/>
      <c r="R4195" s="30"/>
      <c r="S4195" s="30"/>
      <c r="T4195" s="30"/>
      <c r="U4195" s="30"/>
      <c r="V4195" s="30"/>
      <c r="W4195" s="30"/>
      <c r="X4195" s="32"/>
    </row>
    <row r="4196" spans="1:24" x14ac:dyDescent="0.2">
      <c r="A4196" s="34"/>
      <c r="B4196" s="34"/>
      <c r="C4196" s="34"/>
      <c r="D4196" s="30"/>
      <c r="E4196" s="30"/>
      <c r="F4196" s="30"/>
      <c r="G4196" s="30"/>
      <c r="H4196" s="30"/>
      <c r="I4196" s="30"/>
      <c r="J4196" s="30"/>
      <c r="K4196" s="30"/>
      <c r="L4196" s="30"/>
      <c r="M4196" s="30"/>
      <c r="N4196" s="30"/>
      <c r="O4196" s="30"/>
      <c r="P4196" s="30"/>
      <c r="Q4196" s="30"/>
      <c r="R4196" s="30"/>
      <c r="S4196" s="30"/>
      <c r="T4196" s="30"/>
      <c r="U4196" s="30"/>
      <c r="V4196" s="30"/>
      <c r="W4196" s="30"/>
      <c r="X4196" s="32"/>
    </row>
    <row r="4197" spans="1:24" x14ac:dyDescent="0.2">
      <c r="A4197" s="34"/>
      <c r="B4197" s="34"/>
      <c r="C4197" s="34"/>
      <c r="D4197" s="30"/>
      <c r="E4197" s="30"/>
      <c r="F4197" s="30"/>
      <c r="G4197" s="30"/>
      <c r="H4197" s="30"/>
      <c r="I4197" s="30"/>
      <c r="J4197" s="30"/>
      <c r="K4197" s="30"/>
      <c r="L4197" s="30"/>
      <c r="M4197" s="30"/>
      <c r="N4197" s="30"/>
      <c r="O4197" s="30"/>
      <c r="P4197" s="30"/>
      <c r="Q4197" s="30"/>
      <c r="R4197" s="30"/>
      <c r="S4197" s="30"/>
      <c r="T4197" s="30"/>
      <c r="U4197" s="30"/>
      <c r="V4197" s="30"/>
      <c r="W4197" s="30"/>
      <c r="X4197" s="32"/>
    </row>
    <row r="4198" spans="1:24" x14ac:dyDescent="0.2">
      <c r="A4198" s="34"/>
      <c r="B4198" s="34"/>
      <c r="C4198" s="34"/>
      <c r="D4198" s="30"/>
      <c r="E4198" s="30"/>
      <c r="F4198" s="30"/>
      <c r="G4198" s="30"/>
      <c r="H4198" s="30"/>
      <c r="I4198" s="30"/>
      <c r="J4198" s="30"/>
      <c r="K4198" s="30"/>
      <c r="L4198" s="30"/>
      <c r="M4198" s="30"/>
      <c r="N4198" s="30"/>
      <c r="O4198" s="30"/>
      <c r="P4198" s="30"/>
      <c r="Q4198" s="30"/>
      <c r="R4198" s="30"/>
      <c r="S4198" s="30"/>
      <c r="T4198" s="30"/>
      <c r="U4198" s="30"/>
      <c r="V4198" s="30"/>
      <c r="W4198" s="30"/>
      <c r="X4198" s="32"/>
    </row>
    <row r="4199" spans="1:24" x14ac:dyDescent="0.2">
      <c r="A4199" s="34"/>
      <c r="B4199" s="34"/>
      <c r="C4199" s="34"/>
      <c r="D4199" s="30"/>
      <c r="E4199" s="30"/>
      <c r="F4199" s="30"/>
      <c r="G4199" s="30"/>
      <c r="H4199" s="30"/>
      <c r="I4199" s="30"/>
      <c r="J4199" s="30"/>
      <c r="K4199" s="30"/>
      <c r="L4199" s="30"/>
      <c r="M4199" s="30"/>
      <c r="N4199" s="30"/>
      <c r="O4199" s="30"/>
      <c r="P4199" s="30"/>
      <c r="Q4199" s="30"/>
      <c r="R4199" s="30"/>
      <c r="S4199" s="30"/>
      <c r="T4199" s="30"/>
      <c r="U4199" s="30"/>
      <c r="V4199" s="30"/>
      <c r="W4199" s="30"/>
      <c r="X4199" s="32"/>
    </row>
    <row r="4200" spans="1:24" x14ac:dyDescent="0.2">
      <c r="A4200" s="34"/>
      <c r="B4200" s="34"/>
      <c r="C4200" s="34"/>
      <c r="D4200" s="30"/>
      <c r="E4200" s="30"/>
      <c r="F4200" s="30"/>
      <c r="G4200" s="30"/>
      <c r="H4200" s="30"/>
      <c r="I4200" s="30"/>
      <c r="J4200" s="30"/>
      <c r="K4200" s="30"/>
      <c r="L4200" s="30"/>
      <c r="M4200" s="30"/>
      <c r="N4200" s="30"/>
      <c r="O4200" s="30"/>
      <c r="P4200" s="30"/>
      <c r="Q4200" s="30"/>
      <c r="R4200" s="30"/>
      <c r="S4200" s="30"/>
      <c r="T4200" s="30"/>
      <c r="U4200" s="30"/>
      <c r="V4200" s="30"/>
      <c r="W4200" s="30"/>
      <c r="X4200" s="32"/>
    </row>
    <row r="4201" spans="1:24" x14ac:dyDescent="0.2">
      <c r="A4201" s="34"/>
      <c r="B4201" s="34"/>
      <c r="C4201" s="34"/>
      <c r="D4201" s="30"/>
      <c r="E4201" s="30"/>
      <c r="F4201" s="30"/>
      <c r="G4201" s="30"/>
      <c r="H4201" s="30"/>
      <c r="I4201" s="30"/>
      <c r="J4201" s="30"/>
      <c r="K4201" s="30"/>
      <c r="L4201" s="30"/>
      <c r="M4201" s="30"/>
      <c r="N4201" s="30"/>
      <c r="O4201" s="30"/>
      <c r="P4201" s="30"/>
      <c r="Q4201" s="30"/>
      <c r="R4201" s="30"/>
      <c r="S4201" s="30"/>
      <c r="T4201" s="30"/>
      <c r="U4201" s="30"/>
      <c r="V4201" s="30"/>
      <c r="W4201" s="30"/>
      <c r="X4201" s="32"/>
    </row>
    <row r="4202" spans="1:24" x14ac:dyDescent="0.2">
      <c r="A4202" s="34"/>
      <c r="B4202" s="34"/>
      <c r="C4202" s="34"/>
      <c r="D4202" s="30"/>
      <c r="E4202" s="30"/>
      <c r="F4202" s="30"/>
      <c r="G4202" s="30"/>
      <c r="H4202" s="30"/>
      <c r="I4202" s="30"/>
      <c r="J4202" s="30"/>
      <c r="K4202" s="30"/>
      <c r="L4202" s="30"/>
      <c r="M4202" s="30"/>
      <c r="N4202" s="30"/>
      <c r="O4202" s="30"/>
      <c r="P4202" s="30"/>
      <c r="Q4202" s="30"/>
      <c r="R4202" s="30"/>
      <c r="S4202" s="30"/>
      <c r="T4202" s="30"/>
      <c r="U4202" s="30"/>
      <c r="V4202" s="30"/>
      <c r="W4202" s="30"/>
      <c r="X4202" s="32"/>
    </row>
    <row r="4203" spans="1:24" x14ac:dyDescent="0.2">
      <c r="A4203" s="34"/>
      <c r="B4203" s="34"/>
      <c r="C4203" s="34"/>
      <c r="D4203" s="30"/>
      <c r="E4203" s="30"/>
      <c r="F4203" s="30"/>
      <c r="G4203" s="30"/>
      <c r="H4203" s="30"/>
      <c r="I4203" s="30"/>
      <c r="J4203" s="30"/>
      <c r="K4203" s="30"/>
      <c r="L4203" s="30"/>
      <c r="M4203" s="30"/>
      <c r="N4203" s="30"/>
      <c r="O4203" s="30"/>
      <c r="P4203" s="30"/>
      <c r="Q4203" s="30"/>
      <c r="R4203" s="30"/>
      <c r="S4203" s="30"/>
      <c r="T4203" s="30"/>
      <c r="U4203" s="30"/>
      <c r="V4203" s="30"/>
      <c r="W4203" s="30"/>
      <c r="X4203" s="32"/>
    </row>
    <row r="4204" spans="1:24" x14ac:dyDescent="0.2">
      <c r="A4204" s="34"/>
      <c r="B4204" s="34"/>
      <c r="C4204" s="34"/>
      <c r="D4204" s="30"/>
      <c r="E4204" s="30"/>
      <c r="F4204" s="30"/>
      <c r="G4204" s="30"/>
      <c r="H4204" s="30"/>
      <c r="I4204" s="30"/>
      <c r="J4204" s="30"/>
      <c r="K4204" s="30"/>
      <c r="L4204" s="30"/>
      <c r="M4204" s="30"/>
      <c r="N4204" s="30"/>
      <c r="O4204" s="30"/>
      <c r="P4204" s="30"/>
      <c r="Q4204" s="30"/>
      <c r="R4204" s="30"/>
      <c r="S4204" s="30"/>
      <c r="T4204" s="30"/>
      <c r="U4204" s="30"/>
      <c r="V4204" s="30"/>
      <c r="W4204" s="30"/>
      <c r="X4204" s="32"/>
    </row>
    <row r="4205" spans="1:24" x14ac:dyDescent="0.2">
      <c r="A4205" s="34"/>
      <c r="B4205" s="34"/>
      <c r="C4205" s="34"/>
      <c r="D4205" s="30"/>
      <c r="E4205" s="30"/>
      <c r="F4205" s="30"/>
      <c r="G4205" s="30"/>
      <c r="H4205" s="30"/>
      <c r="I4205" s="30"/>
      <c r="J4205" s="30"/>
      <c r="K4205" s="30"/>
      <c r="L4205" s="30"/>
      <c r="M4205" s="30"/>
      <c r="N4205" s="30"/>
      <c r="O4205" s="30"/>
      <c r="P4205" s="30"/>
      <c r="Q4205" s="30"/>
      <c r="R4205" s="30"/>
      <c r="S4205" s="30"/>
      <c r="T4205" s="30"/>
      <c r="U4205" s="30"/>
      <c r="V4205" s="30"/>
      <c r="W4205" s="30"/>
      <c r="X4205" s="32"/>
    </row>
    <row r="4206" spans="1:24" x14ac:dyDescent="0.2">
      <c r="A4206" s="34"/>
      <c r="B4206" s="34"/>
      <c r="C4206" s="34"/>
      <c r="D4206" s="30"/>
      <c r="E4206" s="30"/>
      <c r="F4206" s="30"/>
      <c r="G4206" s="30"/>
      <c r="H4206" s="30"/>
      <c r="I4206" s="30"/>
      <c r="J4206" s="30"/>
      <c r="K4206" s="30"/>
      <c r="L4206" s="30"/>
      <c r="M4206" s="30"/>
      <c r="N4206" s="30"/>
      <c r="O4206" s="30"/>
      <c r="P4206" s="30"/>
      <c r="Q4206" s="30"/>
      <c r="R4206" s="30"/>
      <c r="S4206" s="30"/>
      <c r="T4206" s="30"/>
      <c r="U4206" s="30"/>
      <c r="V4206" s="30"/>
      <c r="W4206" s="30"/>
      <c r="X4206" s="32"/>
    </row>
    <row r="4207" spans="1:24" x14ac:dyDescent="0.2">
      <c r="A4207" s="34"/>
      <c r="B4207" s="34"/>
      <c r="C4207" s="34"/>
      <c r="D4207" s="30"/>
      <c r="E4207" s="30"/>
      <c r="F4207" s="30"/>
      <c r="G4207" s="30"/>
      <c r="H4207" s="30"/>
      <c r="I4207" s="30"/>
      <c r="J4207" s="30"/>
      <c r="K4207" s="30"/>
      <c r="L4207" s="30"/>
      <c r="M4207" s="30"/>
      <c r="N4207" s="30"/>
      <c r="O4207" s="30"/>
      <c r="P4207" s="30"/>
      <c r="Q4207" s="30"/>
      <c r="R4207" s="30"/>
      <c r="S4207" s="30"/>
      <c r="T4207" s="30"/>
      <c r="U4207" s="30"/>
      <c r="V4207" s="30"/>
      <c r="W4207" s="30"/>
      <c r="X4207" s="32"/>
    </row>
    <row r="4208" spans="1:24" x14ac:dyDescent="0.2">
      <c r="A4208" s="34"/>
      <c r="B4208" s="34"/>
      <c r="C4208" s="34"/>
      <c r="D4208" s="30"/>
      <c r="E4208" s="30"/>
      <c r="F4208" s="30"/>
      <c r="G4208" s="30"/>
      <c r="H4208" s="30"/>
      <c r="I4208" s="30"/>
      <c r="J4208" s="30"/>
      <c r="K4208" s="30"/>
      <c r="L4208" s="30"/>
      <c r="M4208" s="30"/>
      <c r="N4208" s="30"/>
      <c r="O4208" s="30"/>
      <c r="P4208" s="30"/>
      <c r="Q4208" s="30"/>
      <c r="R4208" s="30"/>
      <c r="S4208" s="30"/>
      <c r="T4208" s="30"/>
      <c r="U4208" s="30"/>
      <c r="V4208" s="30"/>
      <c r="W4208" s="30"/>
      <c r="X4208" s="32"/>
    </row>
    <row r="4209" spans="1:24" x14ac:dyDescent="0.2">
      <c r="A4209" s="34"/>
      <c r="B4209" s="34"/>
      <c r="C4209" s="34"/>
      <c r="D4209" s="30"/>
      <c r="E4209" s="30"/>
      <c r="F4209" s="30"/>
      <c r="G4209" s="30"/>
      <c r="H4209" s="30"/>
      <c r="I4209" s="30"/>
      <c r="J4209" s="30"/>
      <c r="K4209" s="30"/>
      <c r="L4209" s="30"/>
      <c r="M4209" s="30"/>
      <c r="N4209" s="30"/>
      <c r="O4209" s="30"/>
      <c r="P4209" s="30"/>
      <c r="Q4209" s="30"/>
      <c r="R4209" s="30"/>
      <c r="S4209" s="30"/>
      <c r="T4209" s="30"/>
      <c r="U4209" s="30"/>
      <c r="V4209" s="30"/>
      <c r="W4209" s="30"/>
      <c r="X4209" s="32"/>
    </row>
    <row r="4210" spans="1:24" x14ac:dyDescent="0.2">
      <c r="A4210" s="34"/>
      <c r="B4210" s="34"/>
      <c r="C4210" s="34"/>
      <c r="D4210" s="30"/>
      <c r="E4210" s="30"/>
      <c r="F4210" s="30"/>
      <c r="G4210" s="30"/>
      <c r="H4210" s="30"/>
      <c r="I4210" s="30"/>
      <c r="J4210" s="30"/>
      <c r="K4210" s="30"/>
      <c r="L4210" s="30"/>
      <c r="M4210" s="30"/>
      <c r="N4210" s="30"/>
      <c r="O4210" s="30"/>
      <c r="P4210" s="30"/>
      <c r="Q4210" s="30"/>
      <c r="R4210" s="30"/>
      <c r="S4210" s="30"/>
      <c r="T4210" s="30"/>
      <c r="U4210" s="30"/>
      <c r="V4210" s="30"/>
      <c r="W4210" s="30"/>
      <c r="X4210" s="32"/>
    </row>
    <row r="4211" spans="1:24" x14ac:dyDescent="0.2">
      <c r="A4211" s="34"/>
      <c r="B4211" s="34"/>
      <c r="C4211" s="34"/>
      <c r="D4211" s="30"/>
      <c r="E4211" s="30"/>
      <c r="F4211" s="30"/>
      <c r="G4211" s="30"/>
      <c r="H4211" s="30"/>
      <c r="I4211" s="30"/>
      <c r="J4211" s="30"/>
      <c r="K4211" s="30"/>
      <c r="L4211" s="30"/>
      <c r="M4211" s="30"/>
      <c r="N4211" s="30"/>
      <c r="O4211" s="30"/>
      <c r="P4211" s="30"/>
      <c r="Q4211" s="30"/>
      <c r="R4211" s="30"/>
      <c r="S4211" s="30"/>
      <c r="T4211" s="30"/>
      <c r="U4211" s="30"/>
      <c r="V4211" s="30"/>
      <c r="W4211" s="30"/>
      <c r="X4211" s="32"/>
    </row>
    <row r="4212" spans="1:24" x14ac:dyDescent="0.2">
      <c r="A4212" s="34"/>
      <c r="B4212" s="34"/>
      <c r="C4212" s="34"/>
      <c r="D4212" s="30"/>
      <c r="E4212" s="30"/>
      <c r="F4212" s="30"/>
      <c r="G4212" s="30"/>
      <c r="H4212" s="30"/>
      <c r="I4212" s="30"/>
      <c r="J4212" s="30"/>
      <c r="K4212" s="30"/>
      <c r="L4212" s="30"/>
      <c r="M4212" s="30"/>
      <c r="N4212" s="30"/>
      <c r="O4212" s="30"/>
      <c r="P4212" s="30"/>
      <c r="Q4212" s="30"/>
      <c r="R4212" s="30"/>
      <c r="S4212" s="30"/>
      <c r="T4212" s="30"/>
      <c r="U4212" s="30"/>
      <c r="V4212" s="30"/>
      <c r="W4212" s="30"/>
      <c r="X4212" s="32"/>
    </row>
    <row r="4213" spans="1:24" x14ac:dyDescent="0.2">
      <c r="A4213" s="34"/>
      <c r="B4213" s="34"/>
      <c r="C4213" s="34"/>
      <c r="D4213" s="30"/>
      <c r="E4213" s="30"/>
      <c r="F4213" s="30"/>
      <c r="G4213" s="30"/>
      <c r="H4213" s="30"/>
      <c r="I4213" s="30"/>
      <c r="J4213" s="30"/>
      <c r="K4213" s="30"/>
      <c r="L4213" s="30"/>
      <c r="M4213" s="30"/>
      <c r="N4213" s="30"/>
      <c r="O4213" s="30"/>
      <c r="P4213" s="30"/>
      <c r="Q4213" s="30"/>
      <c r="R4213" s="30"/>
      <c r="S4213" s="30"/>
      <c r="T4213" s="30"/>
      <c r="U4213" s="30"/>
      <c r="V4213" s="30"/>
      <c r="W4213" s="30"/>
      <c r="X4213" s="32"/>
    </row>
    <row r="4214" spans="1:24" x14ac:dyDescent="0.2">
      <c r="A4214" s="34"/>
      <c r="B4214" s="34"/>
      <c r="C4214" s="34"/>
      <c r="D4214" s="30"/>
      <c r="E4214" s="30"/>
      <c r="F4214" s="30"/>
      <c r="G4214" s="30"/>
      <c r="H4214" s="30"/>
      <c r="I4214" s="30"/>
      <c r="J4214" s="30"/>
      <c r="K4214" s="30"/>
      <c r="L4214" s="30"/>
      <c r="M4214" s="30"/>
      <c r="N4214" s="30"/>
      <c r="O4214" s="30"/>
      <c r="P4214" s="30"/>
      <c r="Q4214" s="30"/>
      <c r="R4214" s="30"/>
      <c r="S4214" s="30"/>
      <c r="T4214" s="30"/>
      <c r="U4214" s="30"/>
      <c r="V4214" s="30"/>
      <c r="W4214" s="30"/>
      <c r="X4214" s="32"/>
    </row>
    <row r="4215" spans="1:24" x14ac:dyDescent="0.2">
      <c r="A4215" s="34"/>
      <c r="B4215" s="34"/>
      <c r="C4215" s="34"/>
      <c r="D4215" s="30"/>
      <c r="E4215" s="30"/>
      <c r="F4215" s="30"/>
      <c r="G4215" s="30"/>
      <c r="H4215" s="30"/>
      <c r="I4215" s="30"/>
      <c r="J4215" s="30"/>
      <c r="K4215" s="30"/>
      <c r="L4215" s="30"/>
      <c r="M4215" s="30"/>
      <c r="N4215" s="30"/>
      <c r="O4215" s="30"/>
      <c r="P4215" s="30"/>
      <c r="Q4215" s="30"/>
      <c r="R4215" s="30"/>
      <c r="S4215" s="30"/>
      <c r="T4215" s="30"/>
      <c r="U4215" s="30"/>
      <c r="V4215" s="30"/>
      <c r="W4215" s="30"/>
      <c r="X4215" s="32"/>
    </row>
    <row r="4216" spans="1:24" x14ac:dyDescent="0.2">
      <c r="A4216" s="34"/>
      <c r="B4216" s="34"/>
      <c r="C4216" s="34"/>
      <c r="D4216" s="30"/>
      <c r="E4216" s="30"/>
      <c r="F4216" s="30"/>
      <c r="G4216" s="30"/>
      <c r="H4216" s="30"/>
      <c r="I4216" s="30"/>
      <c r="J4216" s="30"/>
      <c r="K4216" s="30"/>
      <c r="L4216" s="30"/>
      <c r="M4216" s="30"/>
      <c r="N4216" s="30"/>
      <c r="O4216" s="30"/>
      <c r="P4216" s="30"/>
      <c r="Q4216" s="30"/>
      <c r="R4216" s="30"/>
      <c r="S4216" s="30"/>
      <c r="T4216" s="30"/>
      <c r="U4216" s="30"/>
      <c r="V4216" s="30"/>
      <c r="W4216" s="30"/>
      <c r="X4216" s="32"/>
    </row>
    <row r="4217" spans="1:24" x14ac:dyDescent="0.2">
      <c r="A4217" s="34"/>
      <c r="B4217" s="34"/>
      <c r="C4217" s="34"/>
      <c r="D4217" s="30"/>
      <c r="E4217" s="30"/>
      <c r="F4217" s="30"/>
      <c r="G4217" s="30"/>
      <c r="H4217" s="30"/>
      <c r="I4217" s="30"/>
      <c r="J4217" s="30"/>
      <c r="K4217" s="30"/>
      <c r="L4217" s="30"/>
      <c r="M4217" s="30"/>
      <c r="N4217" s="30"/>
      <c r="O4217" s="30"/>
      <c r="P4217" s="30"/>
      <c r="Q4217" s="30"/>
      <c r="R4217" s="30"/>
      <c r="S4217" s="30"/>
      <c r="T4217" s="30"/>
      <c r="U4217" s="30"/>
      <c r="V4217" s="30"/>
      <c r="W4217" s="30"/>
      <c r="X4217" s="32"/>
    </row>
    <row r="4218" spans="1:24" x14ac:dyDescent="0.2">
      <c r="A4218" s="34"/>
      <c r="B4218" s="34"/>
      <c r="C4218" s="34"/>
      <c r="D4218" s="30"/>
      <c r="E4218" s="30"/>
      <c r="F4218" s="30"/>
      <c r="G4218" s="30"/>
      <c r="H4218" s="30"/>
      <c r="I4218" s="30"/>
      <c r="J4218" s="30"/>
      <c r="K4218" s="30"/>
      <c r="L4218" s="30"/>
      <c r="M4218" s="30"/>
      <c r="N4218" s="30"/>
      <c r="O4218" s="30"/>
      <c r="P4218" s="30"/>
      <c r="Q4218" s="30"/>
      <c r="R4218" s="30"/>
      <c r="S4218" s="30"/>
      <c r="T4218" s="30"/>
      <c r="U4218" s="30"/>
      <c r="V4218" s="30"/>
      <c r="W4218" s="30"/>
      <c r="X4218" s="32"/>
    </row>
    <row r="4219" spans="1:24" x14ac:dyDescent="0.2">
      <c r="A4219" s="34"/>
      <c r="B4219" s="34"/>
      <c r="C4219" s="34"/>
      <c r="D4219" s="30"/>
      <c r="E4219" s="30"/>
      <c r="F4219" s="30"/>
      <c r="G4219" s="30"/>
      <c r="H4219" s="30"/>
      <c r="I4219" s="30"/>
      <c r="J4219" s="30"/>
      <c r="K4219" s="30"/>
      <c r="L4219" s="30"/>
      <c r="M4219" s="30"/>
      <c r="N4219" s="30"/>
      <c r="O4219" s="30"/>
      <c r="P4219" s="30"/>
      <c r="Q4219" s="30"/>
      <c r="R4219" s="30"/>
      <c r="S4219" s="30"/>
      <c r="T4219" s="30"/>
      <c r="U4219" s="30"/>
      <c r="V4219" s="30"/>
      <c r="W4219" s="30"/>
      <c r="X4219" s="32"/>
    </row>
    <row r="4220" spans="1:24" x14ac:dyDescent="0.2">
      <c r="A4220" s="34"/>
      <c r="B4220" s="34"/>
      <c r="C4220" s="34"/>
      <c r="D4220" s="30"/>
      <c r="E4220" s="30"/>
      <c r="F4220" s="30"/>
      <c r="G4220" s="30"/>
      <c r="H4220" s="30"/>
      <c r="I4220" s="30"/>
      <c r="J4220" s="30"/>
      <c r="K4220" s="30"/>
      <c r="L4220" s="30"/>
      <c r="M4220" s="30"/>
      <c r="N4220" s="30"/>
      <c r="O4220" s="30"/>
      <c r="P4220" s="30"/>
      <c r="Q4220" s="30"/>
      <c r="R4220" s="30"/>
      <c r="S4220" s="30"/>
      <c r="T4220" s="30"/>
      <c r="U4220" s="30"/>
      <c r="V4220" s="30"/>
      <c r="W4220" s="30"/>
      <c r="X4220" s="32"/>
    </row>
    <row r="4221" spans="1:24" x14ac:dyDescent="0.2">
      <c r="A4221" s="34"/>
      <c r="B4221" s="34"/>
      <c r="C4221" s="34"/>
      <c r="D4221" s="30"/>
      <c r="E4221" s="30"/>
      <c r="F4221" s="30"/>
      <c r="G4221" s="30"/>
      <c r="H4221" s="30"/>
      <c r="I4221" s="30"/>
      <c r="J4221" s="30"/>
      <c r="K4221" s="30"/>
      <c r="L4221" s="30"/>
      <c r="M4221" s="30"/>
      <c r="N4221" s="30"/>
      <c r="O4221" s="30"/>
      <c r="P4221" s="30"/>
      <c r="Q4221" s="30"/>
      <c r="R4221" s="30"/>
      <c r="S4221" s="30"/>
      <c r="T4221" s="30"/>
      <c r="U4221" s="30"/>
      <c r="V4221" s="30"/>
      <c r="W4221" s="30"/>
      <c r="X4221" s="32"/>
    </row>
    <row r="4222" spans="1:24" x14ac:dyDescent="0.2">
      <c r="A4222" s="34"/>
      <c r="B4222" s="34"/>
      <c r="C4222" s="34"/>
      <c r="D4222" s="30"/>
      <c r="E4222" s="30"/>
      <c r="F4222" s="30"/>
      <c r="G4222" s="30"/>
      <c r="H4222" s="30"/>
      <c r="I4222" s="30"/>
      <c r="J4222" s="30"/>
      <c r="K4222" s="30"/>
      <c r="L4222" s="30"/>
      <c r="M4222" s="30"/>
      <c r="N4222" s="30"/>
      <c r="O4222" s="30"/>
      <c r="P4222" s="30"/>
      <c r="Q4222" s="30"/>
      <c r="R4222" s="30"/>
      <c r="S4222" s="30"/>
      <c r="T4222" s="30"/>
      <c r="U4222" s="30"/>
      <c r="V4222" s="30"/>
      <c r="W4222" s="30"/>
      <c r="X4222" s="32"/>
    </row>
    <row r="4223" spans="1:24" x14ac:dyDescent="0.2">
      <c r="A4223" s="34"/>
      <c r="B4223" s="34"/>
      <c r="C4223" s="34"/>
      <c r="D4223" s="30"/>
      <c r="E4223" s="30"/>
      <c r="F4223" s="30"/>
      <c r="G4223" s="30"/>
      <c r="H4223" s="30"/>
      <c r="I4223" s="30"/>
      <c r="J4223" s="30"/>
      <c r="K4223" s="30"/>
      <c r="L4223" s="30"/>
      <c r="M4223" s="30"/>
      <c r="N4223" s="30"/>
      <c r="O4223" s="30"/>
      <c r="P4223" s="30"/>
      <c r="Q4223" s="30"/>
      <c r="R4223" s="30"/>
      <c r="S4223" s="30"/>
      <c r="T4223" s="30"/>
      <c r="U4223" s="30"/>
      <c r="V4223" s="30"/>
      <c r="W4223" s="30"/>
      <c r="X4223" s="32"/>
    </row>
    <row r="4224" spans="1:24" x14ac:dyDescent="0.2">
      <c r="A4224" s="34"/>
      <c r="B4224" s="34"/>
      <c r="C4224" s="34"/>
      <c r="D4224" s="30"/>
      <c r="E4224" s="30"/>
      <c r="F4224" s="30"/>
      <c r="G4224" s="30"/>
      <c r="H4224" s="30"/>
      <c r="I4224" s="30"/>
      <c r="J4224" s="30"/>
      <c r="K4224" s="30"/>
      <c r="L4224" s="30"/>
      <c r="M4224" s="30"/>
      <c r="N4224" s="30"/>
      <c r="O4224" s="30"/>
      <c r="P4224" s="30"/>
      <c r="Q4224" s="30"/>
      <c r="R4224" s="30"/>
      <c r="S4224" s="30"/>
      <c r="T4224" s="30"/>
      <c r="U4224" s="30"/>
      <c r="V4224" s="30"/>
      <c r="W4224" s="30"/>
      <c r="X4224" s="32"/>
    </row>
    <row r="4225" spans="1:24" x14ac:dyDescent="0.2">
      <c r="A4225" s="34"/>
      <c r="B4225" s="34"/>
      <c r="C4225" s="34"/>
      <c r="D4225" s="30"/>
      <c r="E4225" s="30"/>
      <c r="F4225" s="30"/>
      <c r="G4225" s="30"/>
      <c r="H4225" s="30"/>
      <c r="I4225" s="30"/>
      <c r="J4225" s="30"/>
      <c r="K4225" s="30"/>
      <c r="L4225" s="30"/>
      <c r="M4225" s="30"/>
      <c r="N4225" s="30"/>
      <c r="O4225" s="30"/>
      <c r="P4225" s="30"/>
      <c r="Q4225" s="30"/>
      <c r="R4225" s="30"/>
      <c r="S4225" s="30"/>
      <c r="T4225" s="30"/>
      <c r="U4225" s="30"/>
      <c r="V4225" s="30"/>
      <c r="W4225" s="30"/>
      <c r="X4225" s="32"/>
    </row>
    <row r="4226" spans="1:24" x14ac:dyDescent="0.2">
      <c r="A4226" s="34"/>
      <c r="B4226" s="34"/>
      <c r="C4226" s="34"/>
      <c r="D4226" s="30"/>
      <c r="E4226" s="30"/>
      <c r="F4226" s="30"/>
      <c r="G4226" s="30"/>
      <c r="H4226" s="30"/>
      <c r="I4226" s="30"/>
      <c r="J4226" s="30"/>
      <c r="K4226" s="30"/>
      <c r="L4226" s="30"/>
      <c r="M4226" s="30"/>
      <c r="N4226" s="30"/>
      <c r="O4226" s="30"/>
      <c r="P4226" s="30"/>
      <c r="Q4226" s="30"/>
      <c r="R4226" s="30"/>
      <c r="S4226" s="30"/>
      <c r="T4226" s="30"/>
      <c r="U4226" s="30"/>
      <c r="V4226" s="30"/>
      <c r="W4226" s="30"/>
      <c r="X4226" s="32"/>
    </row>
    <row r="4227" spans="1:24" x14ac:dyDescent="0.2">
      <c r="A4227" s="34"/>
      <c r="B4227" s="34"/>
      <c r="C4227" s="34"/>
      <c r="D4227" s="30"/>
      <c r="E4227" s="30"/>
      <c r="F4227" s="30"/>
      <c r="G4227" s="30"/>
      <c r="H4227" s="30"/>
      <c r="I4227" s="30"/>
      <c r="J4227" s="30"/>
      <c r="K4227" s="30"/>
      <c r="L4227" s="30"/>
      <c r="M4227" s="30"/>
      <c r="N4227" s="30"/>
      <c r="O4227" s="30"/>
      <c r="P4227" s="30"/>
      <c r="Q4227" s="30"/>
      <c r="R4227" s="30"/>
      <c r="S4227" s="30"/>
      <c r="T4227" s="30"/>
      <c r="U4227" s="30"/>
      <c r="V4227" s="30"/>
      <c r="W4227" s="30"/>
      <c r="X4227" s="32"/>
    </row>
    <row r="4228" spans="1:24" x14ac:dyDescent="0.2">
      <c r="A4228" s="34"/>
      <c r="B4228" s="34"/>
      <c r="C4228" s="34"/>
      <c r="D4228" s="30"/>
      <c r="E4228" s="30"/>
      <c r="F4228" s="30"/>
      <c r="G4228" s="30"/>
      <c r="H4228" s="30"/>
      <c r="I4228" s="30"/>
      <c r="J4228" s="30"/>
      <c r="K4228" s="30"/>
      <c r="L4228" s="30"/>
      <c r="M4228" s="30"/>
      <c r="N4228" s="30"/>
      <c r="O4228" s="30"/>
      <c r="P4228" s="30"/>
      <c r="Q4228" s="30"/>
      <c r="R4228" s="30"/>
      <c r="S4228" s="30"/>
      <c r="T4228" s="30"/>
      <c r="U4228" s="30"/>
      <c r="V4228" s="30"/>
      <c r="W4228" s="30"/>
      <c r="X4228" s="32"/>
    </row>
    <row r="4229" spans="1:24" x14ac:dyDescent="0.2">
      <c r="A4229" s="34"/>
      <c r="B4229" s="34"/>
      <c r="C4229" s="34"/>
      <c r="D4229" s="30"/>
      <c r="E4229" s="30"/>
      <c r="F4229" s="30"/>
      <c r="G4229" s="30"/>
      <c r="H4229" s="30"/>
      <c r="I4229" s="30"/>
      <c r="J4229" s="30"/>
      <c r="K4229" s="30"/>
      <c r="L4229" s="30"/>
      <c r="M4229" s="30"/>
      <c r="N4229" s="30"/>
      <c r="O4229" s="30"/>
      <c r="P4229" s="30"/>
      <c r="Q4229" s="30"/>
      <c r="R4229" s="30"/>
      <c r="S4229" s="30"/>
      <c r="T4229" s="30"/>
      <c r="U4229" s="30"/>
      <c r="V4229" s="30"/>
      <c r="W4229" s="30"/>
      <c r="X4229" s="32"/>
    </row>
    <row r="4230" spans="1:24" x14ac:dyDescent="0.2">
      <c r="A4230" s="34"/>
      <c r="B4230" s="34"/>
      <c r="C4230" s="34"/>
      <c r="D4230" s="30"/>
      <c r="E4230" s="30"/>
      <c r="F4230" s="30"/>
      <c r="G4230" s="30"/>
      <c r="H4230" s="30"/>
      <c r="I4230" s="30"/>
      <c r="J4230" s="30"/>
      <c r="K4230" s="30"/>
      <c r="L4230" s="30"/>
      <c r="M4230" s="30"/>
      <c r="N4230" s="30"/>
      <c r="O4230" s="30"/>
      <c r="P4230" s="30"/>
      <c r="Q4230" s="30"/>
      <c r="R4230" s="30"/>
      <c r="S4230" s="30"/>
      <c r="T4230" s="30"/>
      <c r="U4230" s="30"/>
      <c r="V4230" s="30"/>
      <c r="W4230" s="30"/>
      <c r="X4230" s="32"/>
    </row>
    <row r="4231" spans="1:24" x14ac:dyDescent="0.2">
      <c r="A4231" s="34"/>
      <c r="B4231" s="34"/>
      <c r="C4231" s="34"/>
      <c r="D4231" s="30"/>
      <c r="E4231" s="30"/>
      <c r="F4231" s="30"/>
      <c r="G4231" s="30"/>
      <c r="H4231" s="30"/>
      <c r="I4231" s="30"/>
      <c r="J4231" s="30"/>
      <c r="K4231" s="30"/>
      <c r="L4231" s="30"/>
      <c r="M4231" s="30"/>
      <c r="N4231" s="30"/>
      <c r="O4231" s="30"/>
      <c r="P4231" s="30"/>
      <c r="Q4231" s="30"/>
      <c r="R4231" s="30"/>
      <c r="S4231" s="30"/>
      <c r="T4231" s="30"/>
      <c r="U4231" s="30"/>
      <c r="V4231" s="30"/>
      <c r="W4231" s="30"/>
      <c r="X4231" s="32"/>
    </row>
    <row r="4232" spans="1:24" x14ac:dyDescent="0.2">
      <c r="A4232" s="34"/>
      <c r="B4232" s="34"/>
      <c r="C4232" s="34"/>
      <c r="D4232" s="30"/>
      <c r="E4232" s="30"/>
      <c r="F4232" s="30"/>
      <c r="G4232" s="30"/>
      <c r="H4232" s="30"/>
      <c r="I4232" s="30"/>
      <c r="J4232" s="30"/>
      <c r="K4232" s="30"/>
      <c r="L4232" s="30"/>
      <c r="M4232" s="30"/>
      <c r="N4232" s="30"/>
      <c r="O4232" s="30"/>
      <c r="P4232" s="30"/>
      <c r="Q4232" s="30"/>
      <c r="R4232" s="30"/>
      <c r="S4232" s="30"/>
      <c r="T4232" s="30"/>
      <c r="U4232" s="30"/>
      <c r="V4232" s="30"/>
      <c r="W4232" s="30"/>
      <c r="X4232" s="32"/>
    </row>
    <row r="4233" spans="1:24" x14ac:dyDescent="0.2">
      <c r="A4233" s="34"/>
      <c r="B4233" s="34"/>
      <c r="C4233" s="34"/>
      <c r="D4233" s="30"/>
      <c r="E4233" s="30"/>
      <c r="F4233" s="30"/>
      <c r="G4233" s="30"/>
      <c r="H4233" s="30"/>
      <c r="I4233" s="30"/>
      <c r="J4233" s="30"/>
      <c r="K4233" s="30"/>
      <c r="L4233" s="30"/>
      <c r="M4233" s="30"/>
      <c r="N4233" s="30"/>
      <c r="O4233" s="30"/>
      <c r="P4233" s="30"/>
      <c r="Q4233" s="30"/>
      <c r="R4233" s="30"/>
      <c r="S4233" s="30"/>
      <c r="T4233" s="30"/>
      <c r="U4233" s="30"/>
      <c r="V4233" s="30"/>
      <c r="W4233" s="30"/>
      <c r="X4233" s="32"/>
    </row>
    <row r="4234" spans="1:24" x14ac:dyDescent="0.2">
      <c r="A4234" s="34"/>
      <c r="B4234" s="34"/>
      <c r="C4234" s="34"/>
      <c r="D4234" s="30"/>
      <c r="E4234" s="30"/>
      <c r="F4234" s="30"/>
      <c r="G4234" s="30"/>
      <c r="H4234" s="30"/>
      <c r="I4234" s="30"/>
      <c r="J4234" s="30"/>
      <c r="K4234" s="30"/>
      <c r="L4234" s="30"/>
      <c r="M4234" s="30"/>
      <c r="N4234" s="30"/>
      <c r="O4234" s="30"/>
      <c r="P4234" s="30"/>
      <c r="Q4234" s="30"/>
      <c r="R4234" s="30"/>
      <c r="S4234" s="30"/>
      <c r="T4234" s="30"/>
      <c r="U4234" s="30"/>
      <c r="V4234" s="30"/>
      <c r="W4234" s="30"/>
      <c r="X4234" s="32"/>
    </row>
    <row r="4235" spans="1:24" x14ac:dyDescent="0.2">
      <c r="A4235" s="34"/>
      <c r="B4235" s="34"/>
      <c r="C4235" s="34"/>
      <c r="D4235" s="30"/>
      <c r="E4235" s="30"/>
      <c r="F4235" s="30"/>
      <c r="G4235" s="30"/>
      <c r="H4235" s="30"/>
      <c r="I4235" s="30"/>
      <c r="J4235" s="30"/>
      <c r="K4235" s="30"/>
      <c r="L4235" s="30"/>
      <c r="M4235" s="30"/>
      <c r="N4235" s="30"/>
      <c r="O4235" s="30"/>
      <c r="P4235" s="30"/>
      <c r="Q4235" s="30"/>
      <c r="R4235" s="30"/>
      <c r="S4235" s="30"/>
      <c r="T4235" s="30"/>
      <c r="U4235" s="30"/>
      <c r="V4235" s="30"/>
      <c r="W4235" s="30"/>
      <c r="X4235" s="32"/>
    </row>
    <row r="4236" spans="1:24" x14ac:dyDescent="0.2">
      <c r="A4236" s="34"/>
      <c r="B4236" s="34"/>
      <c r="C4236" s="34"/>
      <c r="D4236" s="30"/>
      <c r="E4236" s="30"/>
      <c r="F4236" s="30"/>
      <c r="G4236" s="30"/>
      <c r="H4236" s="30"/>
      <c r="I4236" s="30"/>
      <c r="J4236" s="30"/>
      <c r="K4236" s="30"/>
      <c r="L4236" s="30"/>
      <c r="M4236" s="30"/>
      <c r="N4236" s="30"/>
      <c r="O4236" s="30"/>
      <c r="P4236" s="30"/>
      <c r="Q4236" s="30"/>
      <c r="R4236" s="30"/>
      <c r="S4236" s="30"/>
      <c r="T4236" s="30"/>
      <c r="U4236" s="30"/>
      <c r="V4236" s="30"/>
      <c r="W4236" s="30"/>
      <c r="X4236" s="32"/>
    </row>
    <row r="4237" spans="1:24" x14ac:dyDescent="0.2">
      <c r="A4237" s="34"/>
      <c r="B4237" s="34"/>
      <c r="C4237" s="34"/>
      <c r="D4237" s="30"/>
      <c r="E4237" s="30"/>
      <c r="F4237" s="30"/>
      <c r="G4237" s="30"/>
      <c r="H4237" s="30"/>
      <c r="I4237" s="30"/>
      <c r="J4237" s="30"/>
      <c r="K4237" s="30"/>
      <c r="L4237" s="30"/>
      <c r="M4237" s="30"/>
      <c r="N4237" s="30"/>
      <c r="O4237" s="30"/>
      <c r="P4237" s="30"/>
      <c r="Q4237" s="30"/>
      <c r="R4237" s="30"/>
      <c r="S4237" s="30"/>
      <c r="T4237" s="30"/>
      <c r="U4237" s="30"/>
      <c r="V4237" s="30"/>
      <c r="W4237" s="30"/>
      <c r="X4237" s="32"/>
    </row>
    <row r="4238" spans="1:24" x14ac:dyDescent="0.2">
      <c r="A4238" s="34"/>
      <c r="B4238" s="34"/>
      <c r="C4238" s="34"/>
      <c r="D4238" s="30"/>
      <c r="E4238" s="30"/>
      <c r="F4238" s="30"/>
      <c r="G4238" s="30"/>
      <c r="H4238" s="30"/>
      <c r="I4238" s="30"/>
      <c r="J4238" s="30"/>
      <c r="K4238" s="30"/>
      <c r="L4238" s="30"/>
      <c r="M4238" s="30"/>
      <c r="N4238" s="30"/>
      <c r="O4238" s="30"/>
      <c r="P4238" s="30"/>
      <c r="Q4238" s="30"/>
      <c r="R4238" s="30"/>
      <c r="S4238" s="30"/>
      <c r="T4238" s="30"/>
      <c r="U4238" s="30"/>
      <c r="V4238" s="30"/>
      <c r="W4238" s="30"/>
      <c r="X4238" s="32"/>
    </row>
    <row r="4239" spans="1:24" x14ac:dyDescent="0.2">
      <c r="A4239" s="34"/>
      <c r="B4239" s="34"/>
      <c r="C4239" s="34"/>
      <c r="D4239" s="30"/>
      <c r="E4239" s="30"/>
      <c r="F4239" s="30"/>
      <c r="G4239" s="30"/>
      <c r="H4239" s="30"/>
      <c r="I4239" s="30"/>
      <c r="J4239" s="30"/>
      <c r="K4239" s="30"/>
      <c r="L4239" s="30"/>
      <c r="M4239" s="30"/>
      <c r="N4239" s="30"/>
      <c r="O4239" s="30"/>
      <c r="P4239" s="30"/>
      <c r="Q4239" s="30"/>
      <c r="R4239" s="30"/>
      <c r="S4239" s="30"/>
      <c r="T4239" s="30"/>
      <c r="U4239" s="30"/>
      <c r="V4239" s="30"/>
      <c r="W4239" s="30"/>
      <c r="X4239" s="32"/>
    </row>
    <row r="4240" spans="1:24" x14ac:dyDescent="0.2">
      <c r="A4240" s="34"/>
      <c r="B4240" s="34"/>
      <c r="C4240" s="34"/>
      <c r="D4240" s="30"/>
      <c r="E4240" s="30"/>
      <c r="F4240" s="30"/>
      <c r="G4240" s="30"/>
      <c r="H4240" s="30"/>
      <c r="I4240" s="30"/>
      <c r="J4240" s="30"/>
      <c r="K4240" s="30"/>
      <c r="L4240" s="30"/>
      <c r="M4240" s="30"/>
      <c r="N4240" s="30"/>
      <c r="O4240" s="30"/>
      <c r="P4240" s="30"/>
      <c r="Q4240" s="30"/>
      <c r="R4240" s="30"/>
      <c r="S4240" s="30"/>
      <c r="T4240" s="30"/>
      <c r="U4240" s="30"/>
      <c r="V4240" s="30"/>
      <c r="W4240" s="30"/>
      <c r="X4240" s="32"/>
    </row>
    <row r="4241" spans="1:24" x14ac:dyDescent="0.2">
      <c r="A4241" s="34"/>
      <c r="B4241" s="34"/>
      <c r="C4241" s="34"/>
      <c r="D4241" s="30"/>
      <c r="E4241" s="30"/>
      <c r="F4241" s="30"/>
      <c r="G4241" s="30"/>
      <c r="H4241" s="30"/>
      <c r="I4241" s="30"/>
      <c r="J4241" s="30"/>
      <c r="K4241" s="30"/>
      <c r="L4241" s="30"/>
      <c r="M4241" s="30"/>
      <c r="N4241" s="30"/>
      <c r="O4241" s="30"/>
      <c r="P4241" s="30"/>
      <c r="Q4241" s="30"/>
      <c r="R4241" s="30"/>
      <c r="S4241" s="30"/>
      <c r="T4241" s="30"/>
      <c r="U4241" s="30"/>
      <c r="V4241" s="30"/>
      <c r="W4241" s="30"/>
      <c r="X4241" s="32"/>
    </row>
    <row r="4242" spans="1:24" x14ac:dyDescent="0.2">
      <c r="A4242" s="34"/>
      <c r="B4242" s="34"/>
      <c r="C4242" s="34"/>
      <c r="D4242" s="30"/>
      <c r="E4242" s="30"/>
      <c r="F4242" s="30"/>
      <c r="G4242" s="30"/>
      <c r="H4242" s="30"/>
      <c r="I4242" s="30"/>
      <c r="J4242" s="30"/>
      <c r="K4242" s="30"/>
      <c r="L4242" s="30"/>
      <c r="M4242" s="30"/>
      <c r="N4242" s="30"/>
      <c r="O4242" s="30"/>
      <c r="P4242" s="30"/>
      <c r="Q4242" s="30"/>
      <c r="R4242" s="30"/>
      <c r="S4242" s="30"/>
      <c r="T4242" s="30"/>
      <c r="U4242" s="30"/>
      <c r="V4242" s="30"/>
      <c r="W4242" s="30"/>
      <c r="X4242" s="32"/>
    </row>
    <row r="4243" spans="1:24" x14ac:dyDescent="0.2">
      <c r="A4243" s="34"/>
      <c r="B4243" s="34"/>
      <c r="C4243" s="34"/>
      <c r="D4243" s="30"/>
      <c r="E4243" s="30"/>
      <c r="F4243" s="30"/>
      <c r="G4243" s="30"/>
      <c r="H4243" s="30"/>
      <c r="I4243" s="30"/>
      <c r="J4243" s="30"/>
      <c r="K4243" s="30"/>
      <c r="L4243" s="30"/>
      <c r="M4243" s="30"/>
      <c r="N4243" s="30"/>
      <c r="O4243" s="30"/>
      <c r="P4243" s="30"/>
      <c r="Q4243" s="30"/>
      <c r="R4243" s="30"/>
      <c r="S4243" s="30"/>
      <c r="T4243" s="30"/>
      <c r="U4243" s="30"/>
      <c r="V4243" s="30"/>
      <c r="W4243" s="30"/>
      <c r="X4243" s="32"/>
    </row>
    <row r="4244" spans="1:24" x14ac:dyDescent="0.2">
      <c r="A4244" s="34"/>
      <c r="B4244" s="34"/>
      <c r="C4244" s="34"/>
      <c r="D4244" s="30"/>
      <c r="E4244" s="30"/>
      <c r="F4244" s="30"/>
      <c r="G4244" s="30"/>
      <c r="H4244" s="30"/>
      <c r="I4244" s="30"/>
      <c r="J4244" s="30"/>
      <c r="K4244" s="30"/>
      <c r="L4244" s="30"/>
      <c r="M4244" s="30"/>
      <c r="N4244" s="30"/>
      <c r="O4244" s="30"/>
      <c r="P4244" s="30"/>
      <c r="Q4244" s="30"/>
      <c r="R4244" s="30"/>
      <c r="S4244" s="30"/>
      <c r="T4244" s="30"/>
      <c r="U4244" s="30"/>
      <c r="V4244" s="30"/>
      <c r="W4244" s="30"/>
      <c r="X4244" s="32"/>
    </row>
    <row r="4245" spans="1:24" x14ac:dyDescent="0.2">
      <c r="A4245" s="34"/>
      <c r="B4245" s="34"/>
      <c r="C4245" s="34"/>
      <c r="D4245" s="30"/>
      <c r="E4245" s="30"/>
      <c r="F4245" s="30"/>
      <c r="G4245" s="30"/>
      <c r="H4245" s="30"/>
      <c r="I4245" s="30"/>
      <c r="J4245" s="30"/>
      <c r="K4245" s="30"/>
      <c r="L4245" s="30"/>
      <c r="M4245" s="30"/>
      <c r="N4245" s="30"/>
      <c r="O4245" s="30"/>
      <c r="P4245" s="30"/>
      <c r="Q4245" s="30"/>
      <c r="R4245" s="30"/>
      <c r="S4245" s="30"/>
      <c r="T4245" s="30"/>
      <c r="U4245" s="30"/>
      <c r="V4245" s="30"/>
      <c r="W4245" s="30"/>
      <c r="X4245" s="32"/>
    </row>
    <row r="4246" spans="1:24" x14ac:dyDescent="0.2">
      <c r="A4246" s="34"/>
      <c r="B4246" s="34"/>
      <c r="C4246" s="34"/>
      <c r="D4246" s="30"/>
      <c r="E4246" s="30"/>
      <c r="F4246" s="30"/>
      <c r="G4246" s="30"/>
      <c r="H4246" s="30"/>
      <c r="I4246" s="30"/>
      <c r="J4246" s="30"/>
      <c r="K4246" s="30"/>
      <c r="L4246" s="30"/>
      <c r="M4246" s="30"/>
      <c r="N4246" s="30"/>
      <c r="O4246" s="30"/>
      <c r="P4246" s="30"/>
      <c r="Q4246" s="30"/>
      <c r="R4246" s="30"/>
      <c r="S4246" s="30"/>
      <c r="T4246" s="30"/>
      <c r="U4246" s="30"/>
      <c r="V4246" s="30"/>
      <c r="W4246" s="30"/>
      <c r="X4246" s="32"/>
    </row>
    <row r="4247" spans="1:24" x14ac:dyDescent="0.2">
      <c r="A4247" s="34"/>
      <c r="B4247" s="34"/>
      <c r="C4247" s="34"/>
      <c r="D4247" s="30"/>
      <c r="E4247" s="30"/>
      <c r="F4247" s="30"/>
      <c r="G4247" s="30"/>
      <c r="H4247" s="30"/>
      <c r="I4247" s="30"/>
      <c r="J4247" s="30"/>
      <c r="K4247" s="30"/>
      <c r="L4247" s="30"/>
      <c r="M4247" s="30"/>
      <c r="N4247" s="30"/>
      <c r="O4247" s="30"/>
      <c r="P4247" s="30"/>
      <c r="Q4247" s="30"/>
      <c r="R4247" s="30"/>
      <c r="S4247" s="30"/>
      <c r="T4247" s="30"/>
      <c r="U4247" s="30"/>
      <c r="V4247" s="30"/>
      <c r="W4247" s="30"/>
      <c r="X4247" s="32"/>
    </row>
    <row r="4248" spans="1:24" x14ac:dyDescent="0.2">
      <c r="A4248" s="34"/>
      <c r="B4248" s="34"/>
      <c r="C4248" s="34"/>
      <c r="D4248" s="30"/>
      <c r="E4248" s="30"/>
      <c r="F4248" s="30"/>
      <c r="G4248" s="30"/>
      <c r="H4248" s="30"/>
      <c r="I4248" s="30"/>
      <c r="J4248" s="30"/>
      <c r="K4248" s="30"/>
      <c r="L4248" s="30"/>
      <c r="M4248" s="30"/>
      <c r="N4248" s="30"/>
      <c r="O4248" s="30"/>
      <c r="P4248" s="30"/>
      <c r="Q4248" s="30"/>
      <c r="R4248" s="30"/>
      <c r="S4248" s="30"/>
      <c r="T4248" s="30"/>
      <c r="U4248" s="30"/>
      <c r="V4248" s="30"/>
      <c r="W4248" s="30"/>
      <c r="X4248" s="32"/>
    </row>
    <row r="4249" spans="1:24" x14ac:dyDescent="0.2">
      <c r="A4249" s="34"/>
      <c r="B4249" s="34"/>
      <c r="C4249" s="34"/>
      <c r="D4249" s="30"/>
      <c r="E4249" s="30"/>
      <c r="F4249" s="30"/>
      <c r="G4249" s="30"/>
      <c r="H4249" s="30"/>
      <c r="I4249" s="30"/>
      <c r="J4249" s="30"/>
      <c r="K4249" s="30"/>
      <c r="L4249" s="30"/>
      <c r="M4249" s="30"/>
      <c r="N4249" s="30"/>
      <c r="O4249" s="30"/>
      <c r="P4249" s="30"/>
      <c r="Q4249" s="30"/>
      <c r="R4249" s="30"/>
      <c r="S4249" s="30"/>
      <c r="T4249" s="30"/>
      <c r="U4249" s="30"/>
      <c r="V4249" s="30"/>
      <c r="W4249" s="30"/>
      <c r="X4249" s="32"/>
    </row>
    <row r="4250" spans="1:24" x14ac:dyDescent="0.2">
      <c r="A4250" s="34"/>
      <c r="B4250" s="34"/>
      <c r="C4250" s="34"/>
      <c r="D4250" s="30"/>
      <c r="E4250" s="30"/>
      <c r="F4250" s="30"/>
      <c r="G4250" s="30"/>
      <c r="H4250" s="30"/>
      <c r="I4250" s="30"/>
      <c r="J4250" s="30"/>
      <c r="K4250" s="30"/>
      <c r="L4250" s="30"/>
      <c r="M4250" s="30"/>
      <c r="N4250" s="30"/>
      <c r="O4250" s="30"/>
      <c r="P4250" s="30"/>
      <c r="Q4250" s="30"/>
      <c r="R4250" s="30"/>
      <c r="S4250" s="30"/>
      <c r="T4250" s="30"/>
      <c r="U4250" s="30"/>
      <c r="V4250" s="30"/>
      <c r="W4250" s="30"/>
      <c r="X4250" s="32"/>
    </row>
    <row r="4251" spans="1:24" x14ac:dyDescent="0.2">
      <c r="A4251" s="34"/>
      <c r="B4251" s="34"/>
      <c r="C4251" s="34"/>
      <c r="D4251" s="30"/>
      <c r="E4251" s="30"/>
      <c r="F4251" s="30"/>
      <c r="G4251" s="30"/>
      <c r="H4251" s="30"/>
      <c r="I4251" s="30"/>
      <c r="J4251" s="30"/>
      <c r="K4251" s="30"/>
      <c r="L4251" s="30"/>
      <c r="M4251" s="30"/>
      <c r="N4251" s="30"/>
      <c r="O4251" s="30"/>
      <c r="P4251" s="30"/>
      <c r="Q4251" s="30"/>
      <c r="R4251" s="30"/>
      <c r="S4251" s="30"/>
      <c r="T4251" s="30"/>
      <c r="U4251" s="30"/>
      <c r="V4251" s="30"/>
      <c r="W4251" s="30"/>
      <c r="X4251" s="32"/>
    </row>
    <row r="4252" spans="1:24" x14ac:dyDescent="0.2">
      <c r="A4252" s="34"/>
      <c r="B4252" s="34"/>
      <c r="C4252" s="34"/>
      <c r="D4252" s="30"/>
      <c r="E4252" s="30"/>
      <c r="F4252" s="30"/>
      <c r="G4252" s="30"/>
      <c r="H4252" s="30"/>
      <c r="I4252" s="30"/>
      <c r="J4252" s="30"/>
      <c r="K4252" s="30"/>
      <c r="L4252" s="30"/>
      <c r="M4252" s="30"/>
      <c r="N4252" s="30"/>
      <c r="O4252" s="30"/>
      <c r="P4252" s="30"/>
      <c r="Q4252" s="30"/>
      <c r="R4252" s="30"/>
      <c r="S4252" s="30"/>
      <c r="T4252" s="30"/>
      <c r="U4252" s="30"/>
      <c r="V4252" s="30"/>
      <c r="W4252" s="30"/>
      <c r="X4252" s="32"/>
    </row>
    <row r="4253" spans="1:24" x14ac:dyDescent="0.2">
      <c r="A4253" s="34"/>
      <c r="B4253" s="34"/>
      <c r="C4253" s="34"/>
      <c r="D4253" s="30"/>
      <c r="E4253" s="30"/>
      <c r="F4253" s="30"/>
      <c r="G4253" s="30"/>
      <c r="H4253" s="30"/>
      <c r="I4253" s="30"/>
      <c r="J4253" s="30"/>
      <c r="K4253" s="30"/>
      <c r="L4253" s="30"/>
      <c r="M4253" s="30"/>
      <c r="N4253" s="30"/>
      <c r="O4253" s="30"/>
      <c r="P4253" s="30"/>
      <c r="Q4253" s="30"/>
      <c r="R4253" s="30"/>
      <c r="S4253" s="30"/>
      <c r="T4253" s="30"/>
      <c r="U4253" s="30"/>
      <c r="V4253" s="30"/>
      <c r="W4253" s="30"/>
      <c r="X4253" s="32"/>
    </row>
    <row r="4254" spans="1:24" x14ac:dyDescent="0.2">
      <c r="A4254" s="34"/>
      <c r="B4254" s="34"/>
      <c r="C4254" s="34"/>
      <c r="D4254" s="30"/>
      <c r="E4254" s="30"/>
      <c r="F4254" s="30"/>
      <c r="G4254" s="30"/>
      <c r="H4254" s="30"/>
      <c r="I4254" s="30"/>
      <c r="J4254" s="30"/>
      <c r="K4254" s="30"/>
      <c r="L4254" s="30"/>
      <c r="M4254" s="30"/>
      <c r="N4254" s="30"/>
      <c r="O4254" s="30"/>
      <c r="P4254" s="30"/>
      <c r="Q4254" s="30"/>
      <c r="R4254" s="30"/>
      <c r="S4254" s="30"/>
      <c r="T4254" s="30"/>
      <c r="U4254" s="30"/>
      <c r="V4254" s="30"/>
      <c r="W4254" s="30"/>
      <c r="X4254" s="32"/>
    </row>
    <row r="4255" spans="1:24" x14ac:dyDescent="0.2">
      <c r="A4255" s="34"/>
      <c r="B4255" s="34"/>
      <c r="C4255" s="34"/>
      <c r="D4255" s="30"/>
      <c r="E4255" s="30"/>
      <c r="F4255" s="30"/>
      <c r="G4255" s="30"/>
      <c r="H4255" s="30"/>
      <c r="I4255" s="30"/>
      <c r="J4255" s="30"/>
      <c r="K4255" s="30"/>
      <c r="L4255" s="30"/>
      <c r="M4255" s="30"/>
      <c r="N4255" s="30"/>
      <c r="O4255" s="30"/>
      <c r="P4255" s="30"/>
      <c r="Q4255" s="30"/>
      <c r="R4255" s="30"/>
      <c r="S4255" s="30"/>
      <c r="T4255" s="30"/>
      <c r="U4255" s="30"/>
      <c r="V4255" s="30"/>
      <c r="W4255" s="30"/>
      <c r="X4255" s="32"/>
    </row>
    <row r="4256" spans="1:24" x14ac:dyDescent="0.2">
      <c r="A4256" s="34"/>
      <c r="B4256" s="34"/>
      <c r="C4256" s="34"/>
      <c r="D4256" s="30"/>
      <c r="E4256" s="30"/>
      <c r="F4256" s="30"/>
      <c r="G4256" s="30"/>
      <c r="H4256" s="30"/>
      <c r="I4256" s="30"/>
      <c r="J4256" s="30"/>
      <c r="K4256" s="30"/>
      <c r="L4256" s="30"/>
      <c r="M4256" s="30"/>
      <c r="N4256" s="30"/>
      <c r="O4256" s="30"/>
      <c r="P4256" s="30"/>
      <c r="Q4256" s="30"/>
      <c r="R4256" s="30"/>
      <c r="S4256" s="30"/>
      <c r="T4256" s="30"/>
      <c r="U4256" s="30"/>
      <c r="V4256" s="30"/>
      <c r="W4256" s="30"/>
      <c r="X4256" s="32"/>
    </row>
    <row r="4257" spans="1:24" x14ac:dyDescent="0.2">
      <c r="A4257" s="34"/>
      <c r="B4257" s="34"/>
      <c r="C4257" s="34"/>
      <c r="D4257" s="30"/>
      <c r="E4257" s="30"/>
      <c r="F4257" s="30"/>
      <c r="G4257" s="30"/>
      <c r="H4257" s="30"/>
      <c r="I4257" s="30"/>
      <c r="J4257" s="30"/>
      <c r="K4257" s="30"/>
      <c r="L4257" s="30"/>
      <c r="M4257" s="30"/>
      <c r="N4257" s="30"/>
      <c r="O4257" s="30"/>
      <c r="P4257" s="30"/>
      <c r="Q4257" s="30"/>
      <c r="R4257" s="30"/>
      <c r="S4257" s="30"/>
      <c r="T4257" s="30"/>
      <c r="U4257" s="30"/>
      <c r="V4257" s="30"/>
      <c r="W4257" s="30"/>
      <c r="X4257" s="32"/>
    </row>
    <row r="4258" spans="1:24" x14ac:dyDescent="0.2">
      <c r="A4258" s="34"/>
      <c r="B4258" s="34"/>
      <c r="C4258" s="34"/>
      <c r="D4258" s="30"/>
      <c r="E4258" s="30"/>
      <c r="F4258" s="30"/>
      <c r="G4258" s="30"/>
      <c r="H4258" s="30"/>
      <c r="I4258" s="30"/>
      <c r="J4258" s="30"/>
      <c r="K4258" s="30"/>
      <c r="L4258" s="30"/>
      <c r="M4258" s="30"/>
      <c r="N4258" s="30"/>
      <c r="O4258" s="30"/>
      <c r="P4258" s="30"/>
      <c r="Q4258" s="30"/>
      <c r="R4258" s="30"/>
      <c r="S4258" s="30"/>
      <c r="T4258" s="30"/>
      <c r="U4258" s="30"/>
      <c r="V4258" s="30"/>
      <c r="W4258" s="30"/>
      <c r="X4258" s="32"/>
    </row>
    <row r="4259" spans="1:24" x14ac:dyDescent="0.2">
      <c r="A4259" s="34"/>
      <c r="B4259" s="34"/>
      <c r="C4259" s="34"/>
      <c r="D4259" s="30"/>
      <c r="E4259" s="30"/>
      <c r="F4259" s="30"/>
      <c r="G4259" s="30"/>
      <c r="H4259" s="30"/>
      <c r="I4259" s="30"/>
      <c r="J4259" s="30"/>
      <c r="K4259" s="30"/>
      <c r="L4259" s="30"/>
      <c r="M4259" s="30"/>
      <c r="N4259" s="30"/>
      <c r="O4259" s="30"/>
      <c r="P4259" s="30"/>
      <c r="Q4259" s="30"/>
      <c r="R4259" s="30"/>
      <c r="S4259" s="30"/>
      <c r="T4259" s="30"/>
      <c r="U4259" s="30"/>
      <c r="V4259" s="30"/>
      <c r="W4259" s="30"/>
      <c r="X4259" s="32"/>
    </row>
    <row r="4260" spans="1:24" x14ac:dyDescent="0.2">
      <c r="A4260" s="34"/>
      <c r="B4260" s="34"/>
      <c r="C4260" s="34"/>
      <c r="D4260" s="30"/>
      <c r="E4260" s="30"/>
      <c r="F4260" s="30"/>
      <c r="G4260" s="30"/>
      <c r="H4260" s="30"/>
      <c r="I4260" s="30"/>
      <c r="J4260" s="30"/>
      <c r="K4260" s="30"/>
      <c r="L4260" s="30"/>
      <c r="M4260" s="30"/>
      <c r="N4260" s="30"/>
      <c r="O4260" s="30"/>
      <c r="P4260" s="30"/>
      <c r="Q4260" s="30"/>
      <c r="R4260" s="30"/>
      <c r="S4260" s="30"/>
      <c r="T4260" s="30"/>
      <c r="U4260" s="30"/>
      <c r="V4260" s="30"/>
      <c r="W4260" s="30"/>
      <c r="X4260" s="32"/>
    </row>
    <row r="4261" spans="1:24" x14ac:dyDescent="0.2">
      <c r="A4261" s="34"/>
      <c r="B4261" s="34"/>
      <c r="C4261" s="34"/>
      <c r="D4261" s="30"/>
      <c r="E4261" s="30"/>
      <c r="F4261" s="30"/>
      <c r="G4261" s="30"/>
      <c r="H4261" s="30"/>
      <c r="I4261" s="30"/>
      <c r="J4261" s="30"/>
      <c r="K4261" s="30"/>
      <c r="L4261" s="30"/>
      <c r="M4261" s="30"/>
      <c r="N4261" s="30"/>
      <c r="O4261" s="30"/>
      <c r="P4261" s="30"/>
      <c r="Q4261" s="30"/>
      <c r="R4261" s="30"/>
      <c r="S4261" s="30"/>
      <c r="T4261" s="30"/>
      <c r="U4261" s="30"/>
      <c r="V4261" s="30"/>
      <c r="W4261" s="30"/>
      <c r="X4261" s="32"/>
    </row>
    <row r="4262" spans="1:24" x14ac:dyDescent="0.2">
      <c r="A4262" s="34"/>
      <c r="B4262" s="34"/>
      <c r="C4262" s="34"/>
      <c r="D4262" s="30"/>
      <c r="E4262" s="30"/>
      <c r="F4262" s="30"/>
      <c r="G4262" s="30"/>
      <c r="H4262" s="30"/>
      <c r="I4262" s="30"/>
      <c r="J4262" s="30"/>
      <c r="K4262" s="30"/>
      <c r="L4262" s="30"/>
      <c r="M4262" s="30"/>
      <c r="N4262" s="30"/>
      <c r="O4262" s="30"/>
      <c r="P4262" s="30"/>
      <c r="Q4262" s="30"/>
      <c r="R4262" s="30"/>
      <c r="S4262" s="30"/>
      <c r="T4262" s="30"/>
      <c r="U4262" s="30"/>
      <c r="V4262" s="30"/>
      <c r="W4262" s="30"/>
      <c r="X4262" s="32"/>
    </row>
    <row r="4263" spans="1:24" x14ac:dyDescent="0.2">
      <c r="A4263" s="34"/>
      <c r="B4263" s="34"/>
      <c r="C4263" s="34"/>
      <c r="D4263" s="30"/>
      <c r="E4263" s="30"/>
      <c r="F4263" s="30"/>
      <c r="G4263" s="30"/>
      <c r="H4263" s="30"/>
      <c r="I4263" s="30"/>
      <c r="J4263" s="30"/>
      <c r="K4263" s="30"/>
      <c r="L4263" s="30"/>
      <c r="M4263" s="30"/>
      <c r="N4263" s="30"/>
      <c r="O4263" s="30"/>
      <c r="P4263" s="30"/>
      <c r="Q4263" s="30"/>
      <c r="R4263" s="30"/>
      <c r="S4263" s="30"/>
      <c r="T4263" s="30"/>
      <c r="U4263" s="30"/>
      <c r="V4263" s="30"/>
      <c r="W4263" s="30"/>
      <c r="X4263" s="32"/>
    </row>
    <row r="4264" spans="1:24" x14ac:dyDescent="0.2">
      <c r="A4264" s="34"/>
      <c r="B4264" s="34"/>
      <c r="C4264" s="34"/>
      <c r="D4264" s="30"/>
      <c r="E4264" s="30"/>
      <c r="F4264" s="30"/>
      <c r="G4264" s="30"/>
      <c r="H4264" s="30"/>
      <c r="I4264" s="30"/>
      <c r="J4264" s="30"/>
      <c r="K4264" s="30"/>
      <c r="L4264" s="30"/>
      <c r="M4264" s="30"/>
      <c r="N4264" s="30"/>
      <c r="O4264" s="30"/>
      <c r="P4264" s="30"/>
      <c r="Q4264" s="30"/>
      <c r="R4264" s="30"/>
      <c r="S4264" s="30"/>
      <c r="T4264" s="30"/>
      <c r="U4264" s="30"/>
      <c r="V4264" s="30"/>
      <c r="W4264" s="30"/>
      <c r="X4264" s="32"/>
    </row>
    <row r="4265" spans="1:24" x14ac:dyDescent="0.2">
      <c r="A4265" s="34"/>
      <c r="B4265" s="34"/>
      <c r="C4265" s="34"/>
      <c r="D4265" s="30"/>
      <c r="E4265" s="30"/>
      <c r="F4265" s="30"/>
      <c r="G4265" s="30"/>
      <c r="H4265" s="30"/>
      <c r="I4265" s="30"/>
      <c r="J4265" s="30"/>
      <c r="K4265" s="30"/>
      <c r="L4265" s="30"/>
      <c r="M4265" s="30"/>
      <c r="N4265" s="30"/>
      <c r="O4265" s="30"/>
      <c r="P4265" s="30"/>
      <c r="Q4265" s="30"/>
      <c r="R4265" s="30"/>
      <c r="S4265" s="30"/>
      <c r="T4265" s="30"/>
      <c r="U4265" s="30"/>
      <c r="V4265" s="30"/>
      <c r="W4265" s="30"/>
      <c r="X4265" s="32"/>
    </row>
    <row r="4266" spans="1:24" x14ac:dyDescent="0.2">
      <c r="A4266" s="34"/>
      <c r="B4266" s="34"/>
      <c r="C4266" s="34"/>
      <c r="D4266" s="30"/>
      <c r="E4266" s="30"/>
      <c r="F4266" s="30"/>
      <c r="G4266" s="30"/>
      <c r="H4266" s="30"/>
      <c r="I4266" s="30"/>
      <c r="J4266" s="30"/>
      <c r="K4266" s="30"/>
      <c r="L4266" s="30"/>
      <c r="M4266" s="30"/>
      <c r="N4266" s="30"/>
      <c r="O4266" s="30"/>
      <c r="P4266" s="30"/>
      <c r="Q4266" s="30"/>
      <c r="R4266" s="30"/>
      <c r="S4266" s="30"/>
      <c r="T4266" s="30"/>
      <c r="U4266" s="30"/>
      <c r="V4266" s="30"/>
      <c r="W4266" s="30"/>
      <c r="X4266" s="32"/>
    </row>
    <row r="4267" spans="1:24" x14ac:dyDescent="0.2">
      <c r="A4267" s="34"/>
      <c r="B4267" s="34"/>
      <c r="C4267" s="34"/>
      <c r="D4267" s="30"/>
      <c r="E4267" s="30"/>
      <c r="F4267" s="30"/>
      <c r="G4267" s="30"/>
      <c r="H4267" s="30"/>
      <c r="I4267" s="30"/>
      <c r="J4267" s="30"/>
      <c r="K4267" s="30"/>
      <c r="L4267" s="30"/>
      <c r="M4267" s="30"/>
      <c r="N4267" s="30"/>
      <c r="O4267" s="30"/>
      <c r="P4267" s="30"/>
      <c r="Q4267" s="30"/>
      <c r="R4267" s="30"/>
      <c r="S4267" s="30"/>
      <c r="T4267" s="30"/>
      <c r="U4267" s="30"/>
      <c r="V4267" s="30"/>
      <c r="W4267" s="30"/>
      <c r="X4267" s="32"/>
    </row>
    <row r="4268" spans="1:24" x14ac:dyDescent="0.2">
      <c r="A4268" s="34"/>
      <c r="B4268" s="34"/>
      <c r="C4268" s="34"/>
      <c r="D4268" s="30"/>
      <c r="E4268" s="30"/>
      <c r="F4268" s="30"/>
      <c r="G4268" s="30"/>
      <c r="H4268" s="30"/>
      <c r="I4268" s="30"/>
      <c r="J4268" s="30"/>
      <c r="K4268" s="30"/>
      <c r="L4268" s="30"/>
      <c r="M4268" s="30"/>
      <c r="N4268" s="30"/>
      <c r="O4268" s="30"/>
      <c r="P4268" s="30"/>
      <c r="Q4268" s="30"/>
      <c r="R4268" s="30"/>
      <c r="S4268" s="30"/>
      <c r="T4268" s="30"/>
      <c r="U4268" s="30"/>
      <c r="V4268" s="30"/>
      <c r="W4268" s="30"/>
      <c r="X4268" s="32"/>
    </row>
    <row r="4269" spans="1:24" x14ac:dyDescent="0.2">
      <c r="A4269" s="34"/>
      <c r="B4269" s="34"/>
      <c r="C4269" s="34"/>
      <c r="D4269" s="30"/>
      <c r="E4269" s="30"/>
      <c r="F4269" s="30"/>
      <c r="G4269" s="30"/>
      <c r="H4269" s="30"/>
      <c r="I4269" s="30"/>
      <c r="J4269" s="30"/>
      <c r="K4269" s="30"/>
      <c r="L4269" s="30"/>
      <c r="M4269" s="30"/>
      <c r="N4269" s="30"/>
      <c r="O4269" s="30"/>
      <c r="P4269" s="30"/>
      <c r="Q4269" s="30"/>
      <c r="R4269" s="30"/>
      <c r="S4269" s="30"/>
      <c r="T4269" s="30"/>
      <c r="U4269" s="30"/>
      <c r="V4269" s="30"/>
      <c r="W4269" s="30"/>
      <c r="X4269" s="32"/>
    </row>
    <row r="4270" spans="1:24" x14ac:dyDescent="0.2">
      <c r="A4270" s="34"/>
      <c r="B4270" s="34"/>
      <c r="C4270" s="34"/>
      <c r="D4270" s="30"/>
      <c r="E4270" s="30"/>
      <c r="F4270" s="30"/>
      <c r="G4270" s="30"/>
      <c r="H4270" s="30"/>
      <c r="I4270" s="30"/>
      <c r="J4270" s="30"/>
      <c r="K4270" s="30"/>
      <c r="L4270" s="30"/>
      <c r="M4270" s="30"/>
      <c r="N4270" s="30"/>
      <c r="O4270" s="30"/>
      <c r="P4270" s="30"/>
      <c r="Q4270" s="30"/>
      <c r="R4270" s="30"/>
      <c r="S4270" s="30"/>
      <c r="T4270" s="30"/>
      <c r="U4270" s="30"/>
      <c r="V4270" s="30"/>
      <c r="W4270" s="30"/>
      <c r="X4270" s="32"/>
    </row>
    <row r="4271" spans="1:24" x14ac:dyDescent="0.2">
      <c r="A4271" s="34"/>
      <c r="B4271" s="34"/>
      <c r="C4271" s="34"/>
      <c r="D4271" s="30"/>
      <c r="E4271" s="30"/>
      <c r="F4271" s="30"/>
      <c r="G4271" s="30"/>
      <c r="H4271" s="30"/>
      <c r="I4271" s="30"/>
      <c r="J4271" s="30"/>
      <c r="K4271" s="30"/>
      <c r="L4271" s="30"/>
      <c r="M4271" s="30"/>
      <c r="N4271" s="30"/>
      <c r="O4271" s="30"/>
      <c r="P4271" s="30"/>
      <c r="Q4271" s="30"/>
      <c r="R4271" s="30"/>
      <c r="S4271" s="30"/>
      <c r="T4271" s="30"/>
      <c r="U4271" s="30"/>
      <c r="V4271" s="30"/>
      <c r="W4271" s="30"/>
      <c r="X4271" s="32"/>
    </row>
    <row r="4272" spans="1:24" x14ac:dyDescent="0.2">
      <c r="A4272" s="34"/>
      <c r="B4272" s="34"/>
      <c r="C4272" s="34"/>
      <c r="D4272" s="30"/>
      <c r="E4272" s="30"/>
      <c r="F4272" s="30"/>
      <c r="G4272" s="30"/>
      <c r="H4272" s="30"/>
      <c r="I4272" s="30"/>
      <c r="J4272" s="30"/>
      <c r="K4272" s="30"/>
      <c r="L4272" s="30"/>
      <c r="M4272" s="30"/>
      <c r="N4272" s="30"/>
      <c r="O4272" s="30"/>
      <c r="P4272" s="30"/>
      <c r="Q4272" s="30"/>
      <c r="R4272" s="30"/>
      <c r="S4272" s="30"/>
      <c r="T4272" s="30"/>
      <c r="U4272" s="30"/>
      <c r="V4272" s="30"/>
      <c r="W4272" s="30"/>
      <c r="X4272" s="32"/>
    </row>
    <row r="4273" spans="1:24" x14ac:dyDescent="0.2">
      <c r="A4273" s="34"/>
      <c r="B4273" s="34"/>
      <c r="C4273" s="34"/>
      <c r="D4273" s="30"/>
      <c r="E4273" s="30"/>
      <c r="F4273" s="30"/>
      <c r="G4273" s="30"/>
      <c r="H4273" s="30"/>
      <c r="I4273" s="30"/>
      <c r="J4273" s="30"/>
      <c r="K4273" s="30"/>
      <c r="L4273" s="30"/>
      <c r="M4273" s="30"/>
      <c r="N4273" s="30"/>
      <c r="O4273" s="30"/>
      <c r="P4273" s="30"/>
      <c r="Q4273" s="30"/>
      <c r="R4273" s="30"/>
      <c r="S4273" s="30"/>
      <c r="T4273" s="30"/>
      <c r="U4273" s="30"/>
      <c r="V4273" s="30"/>
      <c r="W4273" s="30"/>
      <c r="X4273" s="32"/>
    </row>
    <row r="4274" spans="1:24" x14ac:dyDescent="0.2">
      <c r="A4274" s="34"/>
      <c r="B4274" s="34"/>
      <c r="C4274" s="34"/>
      <c r="D4274" s="30"/>
      <c r="E4274" s="30"/>
      <c r="F4274" s="30"/>
      <c r="G4274" s="30"/>
      <c r="H4274" s="30"/>
      <c r="I4274" s="30"/>
      <c r="J4274" s="30"/>
      <c r="K4274" s="30"/>
      <c r="L4274" s="30"/>
      <c r="M4274" s="30"/>
      <c r="N4274" s="30"/>
      <c r="O4274" s="30"/>
      <c r="P4274" s="30"/>
      <c r="Q4274" s="30"/>
      <c r="R4274" s="30"/>
      <c r="S4274" s="30"/>
      <c r="T4274" s="30"/>
      <c r="U4274" s="30"/>
      <c r="V4274" s="30"/>
      <c r="W4274" s="30"/>
      <c r="X4274" s="32"/>
    </row>
    <row r="4275" spans="1:24" x14ac:dyDescent="0.2">
      <c r="A4275" s="34"/>
      <c r="B4275" s="34"/>
      <c r="C4275" s="34"/>
      <c r="D4275" s="30"/>
      <c r="E4275" s="30"/>
      <c r="F4275" s="30"/>
      <c r="G4275" s="30"/>
      <c r="H4275" s="30"/>
      <c r="I4275" s="30"/>
      <c r="J4275" s="30"/>
      <c r="K4275" s="30"/>
      <c r="L4275" s="30"/>
      <c r="M4275" s="30"/>
      <c r="N4275" s="30"/>
      <c r="O4275" s="30"/>
      <c r="P4275" s="30"/>
      <c r="Q4275" s="30"/>
      <c r="R4275" s="30"/>
      <c r="S4275" s="30"/>
      <c r="T4275" s="30"/>
      <c r="U4275" s="30"/>
      <c r="V4275" s="30"/>
      <c r="W4275" s="30"/>
      <c r="X4275" s="32"/>
    </row>
    <row r="4276" spans="1:24" x14ac:dyDescent="0.2">
      <c r="A4276" s="34"/>
      <c r="B4276" s="34"/>
      <c r="C4276" s="34"/>
      <c r="D4276" s="30"/>
      <c r="E4276" s="30"/>
      <c r="F4276" s="30"/>
      <c r="G4276" s="30"/>
      <c r="H4276" s="30"/>
      <c r="I4276" s="30"/>
      <c r="J4276" s="30"/>
      <c r="K4276" s="30"/>
      <c r="L4276" s="30"/>
      <c r="M4276" s="30"/>
      <c r="N4276" s="30"/>
      <c r="O4276" s="30"/>
      <c r="P4276" s="30"/>
      <c r="Q4276" s="30"/>
      <c r="R4276" s="30"/>
      <c r="S4276" s="30"/>
      <c r="T4276" s="30"/>
      <c r="U4276" s="30"/>
      <c r="V4276" s="30"/>
      <c r="W4276" s="30"/>
      <c r="X4276" s="32"/>
    </row>
    <row r="4277" spans="1:24" x14ac:dyDescent="0.2">
      <c r="A4277" s="34"/>
      <c r="B4277" s="34"/>
      <c r="C4277" s="34"/>
      <c r="D4277" s="30"/>
      <c r="E4277" s="30"/>
      <c r="F4277" s="30"/>
      <c r="G4277" s="30"/>
      <c r="H4277" s="30"/>
      <c r="I4277" s="30"/>
      <c r="J4277" s="30"/>
      <c r="K4277" s="30"/>
      <c r="L4277" s="30"/>
      <c r="M4277" s="30"/>
      <c r="N4277" s="30"/>
      <c r="O4277" s="30"/>
      <c r="P4277" s="30"/>
      <c r="Q4277" s="30"/>
      <c r="R4277" s="30"/>
      <c r="S4277" s="30"/>
      <c r="T4277" s="30"/>
      <c r="U4277" s="30"/>
      <c r="V4277" s="30"/>
      <c r="W4277" s="30"/>
      <c r="X4277" s="32"/>
    </row>
    <row r="4278" spans="1:24" x14ac:dyDescent="0.2">
      <c r="A4278" s="34"/>
      <c r="B4278" s="34"/>
      <c r="C4278" s="34"/>
      <c r="D4278" s="30"/>
      <c r="E4278" s="30"/>
      <c r="F4278" s="30"/>
      <c r="G4278" s="30"/>
      <c r="H4278" s="30"/>
      <c r="I4278" s="30"/>
      <c r="J4278" s="30"/>
      <c r="K4278" s="30"/>
      <c r="L4278" s="30"/>
      <c r="M4278" s="30"/>
      <c r="N4278" s="30"/>
      <c r="O4278" s="30"/>
      <c r="P4278" s="30"/>
      <c r="Q4278" s="30"/>
      <c r="R4278" s="30"/>
      <c r="S4278" s="30"/>
      <c r="T4278" s="30"/>
      <c r="U4278" s="30"/>
      <c r="V4278" s="30"/>
      <c r="W4278" s="30"/>
      <c r="X4278" s="32"/>
    </row>
    <row r="4279" spans="1:24" x14ac:dyDescent="0.2">
      <c r="A4279" s="34"/>
      <c r="B4279" s="34"/>
      <c r="C4279" s="34"/>
      <c r="D4279" s="30"/>
      <c r="E4279" s="30"/>
      <c r="F4279" s="30"/>
      <c r="G4279" s="30"/>
      <c r="H4279" s="30"/>
      <c r="I4279" s="30"/>
      <c r="J4279" s="30"/>
      <c r="K4279" s="30"/>
      <c r="L4279" s="30"/>
      <c r="M4279" s="30"/>
      <c r="N4279" s="30"/>
      <c r="O4279" s="30"/>
      <c r="P4279" s="30"/>
      <c r="Q4279" s="30"/>
      <c r="R4279" s="30"/>
      <c r="S4279" s="30"/>
      <c r="T4279" s="30"/>
      <c r="U4279" s="30"/>
      <c r="V4279" s="30"/>
      <c r="W4279" s="30"/>
      <c r="X4279" s="32"/>
    </row>
    <row r="4280" spans="1:24" x14ac:dyDescent="0.2">
      <c r="A4280" s="34"/>
      <c r="B4280" s="34"/>
      <c r="C4280" s="34"/>
      <c r="D4280" s="30"/>
      <c r="E4280" s="30"/>
      <c r="F4280" s="30"/>
      <c r="G4280" s="30"/>
      <c r="H4280" s="30"/>
      <c r="I4280" s="30"/>
      <c r="J4280" s="30"/>
      <c r="K4280" s="30"/>
      <c r="L4280" s="30"/>
      <c r="M4280" s="30"/>
      <c r="N4280" s="30"/>
      <c r="O4280" s="30"/>
      <c r="P4280" s="30"/>
      <c r="Q4280" s="30"/>
      <c r="R4280" s="30"/>
      <c r="S4280" s="30"/>
      <c r="T4280" s="30"/>
      <c r="U4280" s="30"/>
      <c r="V4280" s="30"/>
      <c r="W4280" s="30"/>
      <c r="X4280" s="32"/>
    </row>
    <row r="4281" spans="1:24" x14ac:dyDescent="0.2">
      <c r="A4281" s="34"/>
      <c r="B4281" s="34"/>
      <c r="C4281" s="34"/>
      <c r="D4281" s="30"/>
      <c r="E4281" s="30"/>
      <c r="F4281" s="30"/>
      <c r="G4281" s="30"/>
      <c r="H4281" s="30"/>
      <c r="I4281" s="30"/>
      <c r="J4281" s="30"/>
      <c r="K4281" s="30"/>
      <c r="L4281" s="30"/>
      <c r="M4281" s="30"/>
      <c r="N4281" s="30"/>
      <c r="O4281" s="30"/>
      <c r="P4281" s="30"/>
      <c r="Q4281" s="30"/>
      <c r="R4281" s="30"/>
      <c r="S4281" s="30"/>
      <c r="T4281" s="30"/>
      <c r="U4281" s="30"/>
      <c r="V4281" s="30"/>
      <c r="W4281" s="30"/>
      <c r="X4281" s="32"/>
    </row>
    <row r="4282" spans="1:24" x14ac:dyDescent="0.2">
      <c r="A4282" s="34"/>
      <c r="B4282" s="34"/>
      <c r="C4282" s="34"/>
      <c r="D4282" s="30"/>
      <c r="E4282" s="30"/>
      <c r="F4282" s="30"/>
      <c r="G4282" s="30"/>
      <c r="H4282" s="30"/>
      <c r="I4282" s="30"/>
      <c r="J4282" s="30"/>
      <c r="K4282" s="30"/>
      <c r="L4282" s="30"/>
      <c r="M4282" s="30"/>
      <c r="N4282" s="30"/>
      <c r="O4282" s="30"/>
      <c r="P4282" s="30"/>
      <c r="Q4282" s="30"/>
      <c r="R4282" s="30"/>
      <c r="S4282" s="30"/>
      <c r="T4282" s="30"/>
      <c r="U4282" s="30"/>
      <c r="V4282" s="30"/>
      <c r="W4282" s="30"/>
      <c r="X4282" s="32"/>
    </row>
    <row r="4283" spans="1:24" x14ac:dyDescent="0.2">
      <c r="A4283" s="34"/>
      <c r="B4283" s="34"/>
      <c r="C4283" s="34"/>
      <c r="D4283" s="30"/>
      <c r="E4283" s="30"/>
      <c r="F4283" s="30"/>
      <c r="G4283" s="30"/>
      <c r="H4283" s="30"/>
      <c r="I4283" s="30"/>
      <c r="J4283" s="30"/>
      <c r="K4283" s="30"/>
      <c r="L4283" s="30"/>
      <c r="M4283" s="30"/>
      <c r="N4283" s="30"/>
      <c r="O4283" s="30"/>
      <c r="P4283" s="30"/>
      <c r="Q4283" s="30"/>
      <c r="R4283" s="30"/>
      <c r="S4283" s="30"/>
      <c r="T4283" s="30"/>
      <c r="U4283" s="30"/>
      <c r="V4283" s="30"/>
      <c r="W4283" s="30"/>
      <c r="X4283" s="32"/>
    </row>
    <row r="4284" spans="1:24" x14ac:dyDescent="0.2">
      <c r="A4284" s="34"/>
      <c r="B4284" s="34"/>
      <c r="C4284" s="34"/>
      <c r="D4284" s="30"/>
      <c r="E4284" s="30"/>
      <c r="F4284" s="30"/>
      <c r="G4284" s="30"/>
      <c r="H4284" s="30"/>
      <c r="I4284" s="30"/>
      <c r="J4284" s="30"/>
      <c r="K4284" s="30"/>
      <c r="L4284" s="30"/>
      <c r="M4284" s="30"/>
      <c r="N4284" s="30"/>
      <c r="O4284" s="30"/>
      <c r="P4284" s="30"/>
      <c r="Q4284" s="30"/>
      <c r="R4284" s="30"/>
      <c r="S4284" s="30"/>
      <c r="T4284" s="30"/>
      <c r="U4284" s="30"/>
      <c r="V4284" s="30"/>
      <c r="W4284" s="30"/>
      <c r="X4284" s="32"/>
    </row>
    <row r="4285" spans="1:24" x14ac:dyDescent="0.2">
      <c r="A4285" s="34"/>
      <c r="B4285" s="34"/>
      <c r="C4285" s="34"/>
      <c r="D4285" s="30"/>
      <c r="E4285" s="30"/>
      <c r="F4285" s="30"/>
      <c r="G4285" s="30"/>
      <c r="H4285" s="30"/>
      <c r="I4285" s="30"/>
      <c r="J4285" s="30"/>
      <c r="K4285" s="30"/>
      <c r="L4285" s="30"/>
      <c r="M4285" s="30"/>
      <c r="N4285" s="30"/>
      <c r="O4285" s="30"/>
      <c r="P4285" s="30"/>
      <c r="Q4285" s="30"/>
      <c r="R4285" s="30"/>
      <c r="S4285" s="30"/>
      <c r="T4285" s="30"/>
      <c r="U4285" s="30"/>
      <c r="V4285" s="30"/>
      <c r="W4285" s="30"/>
      <c r="X4285" s="32"/>
    </row>
    <row r="4286" spans="1:24" x14ac:dyDescent="0.2">
      <c r="A4286" s="34"/>
      <c r="B4286" s="34"/>
      <c r="C4286" s="34"/>
      <c r="D4286" s="30"/>
      <c r="E4286" s="30"/>
      <c r="F4286" s="30"/>
      <c r="G4286" s="30"/>
      <c r="H4286" s="30"/>
      <c r="I4286" s="30"/>
      <c r="J4286" s="30"/>
      <c r="K4286" s="30"/>
      <c r="L4286" s="30"/>
      <c r="M4286" s="30"/>
      <c r="N4286" s="30"/>
      <c r="O4286" s="30"/>
      <c r="P4286" s="30"/>
      <c r="Q4286" s="30"/>
      <c r="R4286" s="30"/>
      <c r="S4286" s="30"/>
      <c r="T4286" s="30"/>
      <c r="U4286" s="30"/>
      <c r="V4286" s="30"/>
      <c r="W4286" s="30"/>
      <c r="X4286" s="32"/>
    </row>
    <row r="4287" spans="1:24" x14ac:dyDescent="0.2">
      <c r="A4287" s="34"/>
      <c r="B4287" s="34"/>
      <c r="C4287" s="34"/>
      <c r="D4287" s="30"/>
      <c r="E4287" s="30"/>
      <c r="F4287" s="30"/>
      <c r="G4287" s="30"/>
      <c r="H4287" s="30"/>
      <c r="I4287" s="30"/>
      <c r="J4287" s="30"/>
      <c r="K4287" s="30"/>
      <c r="L4287" s="30"/>
      <c r="M4287" s="30"/>
      <c r="N4287" s="30"/>
      <c r="O4287" s="30"/>
      <c r="P4287" s="30"/>
      <c r="Q4287" s="30"/>
      <c r="R4287" s="30"/>
      <c r="S4287" s="30"/>
      <c r="T4287" s="30"/>
      <c r="U4287" s="30"/>
      <c r="V4287" s="30"/>
      <c r="W4287" s="30"/>
      <c r="X4287" s="32"/>
    </row>
    <row r="4288" spans="1:24" x14ac:dyDescent="0.2">
      <c r="A4288" s="34"/>
      <c r="B4288" s="34"/>
      <c r="C4288" s="34"/>
      <c r="D4288" s="30"/>
      <c r="E4288" s="30"/>
      <c r="F4288" s="30"/>
      <c r="G4288" s="30"/>
      <c r="H4288" s="30"/>
      <c r="I4288" s="30"/>
      <c r="J4288" s="30"/>
      <c r="K4288" s="30"/>
      <c r="L4288" s="30"/>
      <c r="M4288" s="30"/>
      <c r="N4288" s="30"/>
      <c r="O4288" s="30"/>
      <c r="P4288" s="30"/>
      <c r="Q4288" s="30"/>
      <c r="R4288" s="30"/>
      <c r="S4288" s="30"/>
      <c r="T4288" s="30"/>
      <c r="U4288" s="30"/>
      <c r="V4288" s="30"/>
      <c r="W4288" s="30"/>
      <c r="X4288" s="32"/>
    </row>
    <row r="4289" spans="1:24" x14ac:dyDescent="0.2">
      <c r="A4289" s="34"/>
      <c r="B4289" s="34"/>
      <c r="C4289" s="34"/>
      <c r="D4289" s="30"/>
      <c r="E4289" s="30"/>
      <c r="F4289" s="30"/>
      <c r="G4289" s="30"/>
      <c r="H4289" s="30"/>
      <c r="I4289" s="30"/>
      <c r="J4289" s="30"/>
      <c r="K4289" s="30"/>
      <c r="L4289" s="30"/>
      <c r="M4289" s="30"/>
      <c r="N4289" s="30"/>
      <c r="O4289" s="30"/>
      <c r="P4289" s="30"/>
      <c r="Q4289" s="30"/>
      <c r="R4289" s="30"/>
      <c r="S4289" s="30"/>
      <c r="T4289" s="30"/>
      <c r="U4289" s="30"/>
      <c r="V4289" s="30"/>
      <c r="W4289" s="30"/>
      <c r="X4289" s="32"/>
    </row>
    <row r="4290" spans="1:24" x14ac:dyDescent="0.2">
      <c r="A4290" s="34"/>
      <c r="B4290" s="34"/>
      <c r="C4290" s="34"/>
      <c r="D4290" s="30"/>
      <c r="E4290" s="30"/>
      <c r="F4290" s="30"/>
      <c r="G4290" s="30"/>
      <c r="H4290" s="30"/>
      <c r="I4290" s="30"/>
      <c r="J4290" s="30"/>
      <c r="K4290" s="30"/>
      <c r="L4290" s="30"/>
      <c r="M4290" s="30"/>
      <c r="N4290" s="30"/>
      <c r="O4290" s="30"/>
      <c r="P4290" s="30"/>
      <c r="Q4290" s="30"/>
      <c r="R4290" s="30"/>
      <c r="S4290" s="30"/>
      <c r="T4290" s="30"/>
      <c r="U4290" s="30"/>
      <c r="V4290" s="30"/>
      <c r="W4290" s="30"/>
      <c r="X4290" s="32"/>
    </row>
    <row r="4291" spans="1:24" x14ac:dyDescent="0.2">
      <c r="A4291" s="34"/>
      <c r="B4291" s="34"/>
      <c r="C4291" s="34"/>
      <c r="D4291" s="30"/>
      <c r="E4291" s="30"/>
      <c r="F4291" s="30"/>
      <c r="G4291" s="30"/>
      <c r="H4291" s="30"/>
      <c r="I4291" s="30"/>
      <c r="J4291" s="30"/>
      <c r="K4291" s="30"/>
      <c r="L4291" s="30"/>
      <c r="M4291" s="30"/>
      <c r="N4291" s="30"/>
      <c r="O4291" s="30"/>
      <c r="P4291" s="30"/>
      <c r="Q4291" s="30"/>
      <c r="R4291" s="30"/>
      <c r="S4291" s="30"/>
      <c r="T4291" s="30"/>
      <c r="U4291" s="30"/>
      <c r="V4291" s="30"/>
      <c r="W4291" s="30"/>
      <c r="X4291" s="32"/>
    </row>
    <row r="4292" spans="1:24" x14ac:dyDescent="0.2">
      <c r="A4292" s="34"/>
      <c r="B4292" s="34"/>
      <c r="C4292" s="34"/>
      <c r="D4292" s="30"/>
      <c r="E4292" s="30"/>
      <c r="F4292" s="30"/>
      <c r="G4292" s="30"/>
      <c r="H4292" s="30"/>
      <c r="I4292" s="30"/>
      <c r="J4292" s="30"/>
      <c r="K4292" s="30"/>
      <c r="L4292" s="30"/>
      <c r="M4292" s="30"/>
      <c r="N4292" s="30"/>
      <c r="O4292" s="30"/>
      <c r="P4292" s="30"/>
      <c r="Q4292" s="30"/>
      <c r="R4292" s="30"/>
      <c r="S4292" s="30"/>
      <c r="T4292" s="30"/>
      <c r="U4292" s="30"/>
      <c r="V4292" s="30"/>
      <c r="W4292" s="30"/>
      <c r="X4292" s="32"/>
    </row>
    <row r="4293" spans="1:24" x14ac:dyDescent="0.2">
      <c r="A4293" s="34"/>
      <c r="B4293" s="34"/>
      <c r="C4293" s="34"/>
      <c r="D4293" s="30"/>
      <c r="E4293" s="30"/>
      <c r="F4293" s="30"/>
      <c r="G4293" s="30"/>
      <c r="H4293" s="30"/>
      <c r="I4293" s="30"/>
      <c r="J4293" s="30"/>
      <c r="K4293" s="30"/>
      <c r="L4293" s="30"/>
      <c r="M4293" s="30"/>
      <c r="N4293" s="30"/>
      <c r="O4293" s="30"/>
      <c r="P4293" s="30"/>
      <c r="Q4293" s="30"/>
      <c r="R4293" s="30"/>
      <c r="S4293" s="30"/>
      <c r="T4293" s="30"/>
      <c r="U4293" s="30"/>
      <c r="V4293" s="30"/>
      <c r="W4293" s="30"/>
      <c r="X4293" s="32"/>
    </row>
    <row r="4294" spans="1:24" x14ac:dyDescent="0.2">
      <c r="A4294" s="34"/>
      <c r="B4294" s="34"/>
      <c r="C4294" s="34"/>
      <c r="D4294" s="30"/>
      <c r="E4294" s="30"/>
      <c r="F4294" s="30"/>
      <c r="G4294" s="30"/>
      <c r="H4294" s="30"/>
      <c r="I4294" s="30"/>
      <c r="J4294" s="30"/>
      <c r="K4294" s="30"/>
      <c r="L4294" s="30"/>
      <c r="M4294" s="30"/>
      <c r="N4294" s="30"/>
      <c r="O4294" s="30"/>
      <c r="P4294" s="30"/>
      <c r="Q4294" s="30"/>
      <c r="R4294" s="30"/>
      <c r="S4294" s="30"/>
      <c r="T4294" s="30"/>
      <c r="U4294" s="30"/>
      <c r="V4294" s="30"/>
      <c r="W4294" s="30"/>
      <c r="X4294" s="32"/>
    </row>
    <row r="4295" spans="1:24" x14ac:dyDescent="0.2">
      <c r="A4295" s="34"/>
      <c r="B4295" s="34"/>
      <c r="C4295" s="34"/>
      <c r="D4295" s="30"/>
      <c r="E4295" s="30"/>
      <c r="F4295" s="30"/>
      <c r="G4295" s="30"/>
      <c r="H4295" s="30"/>
      <c r="I4295" s="30"/>
      <c r="J4295" s="30"/>
      <c r="K4295" s="30"/>
      <c r="L4295" s="30"/>
      <c r="M4295" s="30"/>
      <c r="N4295" s="30"/>
      <c r="O4295" s="30"/>
      <c r="P4295" s="30"/>
      <c r="Q4295" s="30"/>
      <c r="R4295" s="30"/>
      <c r="S4295" s="30"/>
      <c r="T4295" s="30"/>
      <c r="U4295" s="30"/>
      <c r="V4295" s="30"/>
      <c r="W4295" s="30"/>
      <c r="X4295" s="32"/>
    </row>
    <row r="4296" spans="1:24" x14ac:dyDescent="0.2">
      <c r="A4296" s="34"/>
      <c r="B4296" s="34"/>
      <c r="C4296" s="34"/>
      <c r="D4296" s="30"/>
      <c r="E4296" s="30"/>
      <c r="F4296" s="30"/>
      <c r="G4296" s="30"/>
      <c r="H4296" s="30"/>
      <c r="I4296" s="30"/>
      <c r="J4296" s="30"/>
      <c r="K4296" s="30"/>
      <c r="L4296" s="30"/>
      <c r="M4296" s="30"/>
      <c r="N4296" s="30"/>
      <c r="O4296" s="30"/>
      <c r="P4296" s="30"/>
      <c r="Q4296" s="30"/>
      <c r="R4296" s="30"/>
      <c r="S4296" s="30"/>
      <c r="T4296" s="30"/>
      <c r="U4296" s="30"/>
      <c r="V4296" s="30"/>
      <c r="W4296" s="30"/>
      <c r="X4296" s="32"/>
    </row>
    <row r="4297" spans="1:24" x14ac:dyDescent="0.2">
      <c r="A4297" s="34"/>
      <c r="B4297" s="34"/>
      <c r="C4297" s="34"/>
      <c r="D4297" s="30"/>
      <c r="E4297" s="30"/>
      <c r="F4297" s="30"/>
      <c r="G4297" s="30"/>
      <c r="H4297" s="30"/>
      <c r="I4297" s="30"/>
      <c r="J4297" s="30"/>
      <c r="K4297" s="30"/>
      <c r="L4297" s="30"/>
      <c r="M4297" s="30"/>
      <c r="N4297" s="30"/>
      <c r="O4297" s="30"/>
      <c r="P4297" s="30"/>
      <c r="Q4297" s="30"/>
      <c r="R4297" s="30"/>
      <c r="S4297" s="30"/>
      <c r="T4297" s="30"/>
      <c r="U4297" s="30"/>
      <c r="V4297" s="30"/>
      <c r="W4297" s="30"/>
      <c r="X4297" s="32"/>
    </row>
    <row r="4298" spans="1:24" x14ac:dyDescent="0.2">
      <c r="A4298" s="34"/>
      <c r="B4298" s="34"/>
      <c r="C4298" s="34"/>
      <c r="D4298" s="30"/>
      <c r="E4298" s="30"/>
      <c r="F4298" s="30"/>
      <c r="G4298" s="30"/>
      <c r="H4298" s="30"/>
      <c r="I4298" s="30"/>
      <c r="J4298" s="30"/>
      <c r="K4298" s="30"/>
      <c r="L4298" s="30"/>
      <c r="M4298" s="30"/>
      <c r="N4298" s="30"/>
      <c r="O4298" s="30"/>
      <c r="P4298" s="30"/>
      <c r="Q4298" s="30"/>
      <c r="R4298" s="30"/>
      <c r="S4298" s="30"/>
      <c r="T4298" s="30"/>
      <c r="U4298" s="30"/>
      <c r="V4298" s="30"/>
      <c r="W4298" s="30"/>
      <c r="X4298" s="32"/>
    </row>
    <row r="4299" spans="1:24" x14ac:dyDescent="0.2">
      <c r="A4299" s="34"/>
      <c r="B4299" s="34"/>
      <c r="C4299" s="34"/>
      <c r="D4299" s="30"/>
      <c r="E4299" s="30"/>
      <c r="F4299" s="30"/>
      <c r="G4299" s="30"/>
      <c r="H4299" s="30"/>
      <c r="I4299" s="30"/>
      <c r="J4299" s="30"/>
      <c r="K4299" s="30"/>
      <c r="L4299" s="30"/>
      <c r="M4299" s="30"/>
      <c r="N4299" s="30"/>
      <c r="O4299" s="30"/>
      <c r="P4299" s="30"/>
      <c r="Q4299" s="30"/>
      <c r="R4299" s="30"/>
      <c r="S4299" s="30"/>
      <c r="T4299" s="30"/>
      <c r="U4299" s="30"/>
      <c r="V4299" s="30"/>
      <c r="W4299" s="30"/>
      <c r="X4299" s="32"/>
    </row>
    <row r="4300" spans="1:24" x14ac:dyDescent="0.2">
      <c r="A4300" s="34"/>
      <c r="B4300" s="34"/>
      <c r="C4300" s="34"/>
      <c r="D4300" s="30"/>
      <c r="E4300" s="30"/>
      <c r="F4300" s="30"/>
      <c r="G4300" s="30"/>
      <c r="H4300" s="30"/>
      <c r="I4300" s="30"/>
      <c r="J4300" s="30"/>
      <c r="K4300" s="30"/>
      <c r="L4300" s="30"/>
      <c r="M4300" s="30"/>
      <c r="N4300" s="30"/>
      <c r="O4300" s="30"/>
      <c r="P4300" s="30"/>
      <c r="Q4300" s="30"/>
      <c r="R4300" s="30"/>
      <c r="S4300" s="30"/>
      <c r="T4300" s="30"/>
      <c r="U4300" s="30"/>
      <c r="V4300" s="30"/>
      <c r="W4300" s="30"/>
      <c r="X4300" s="32"/>
    </row>
    <row r="4301" spans="1:24" x14ac:dyDescent="0.2">
      <c r="A4301" s="34"/>
      <c r="B4301" s="34"/>
      <c r="C4301" s="34"/>
      <c r="D4301" s="30"/>
      <c r="E4301" s="30"/>
      <c r="F4301" s="30"/>
      <c r="G4301" s="30"/>
      <c r="H4301" s="30"/>
      <c r="I4301" s="30"/>
      <c r="J4301" s="30"/>
      <c r="K4301" s="30"/>
      <c r="L4301" s="30"/>
      <c r="M4301" s="30"/>
      <c r="N4301" s="30"/>
      <c r="O4301" s="30"/>
      <c r="P4301" s="30"/>
      <c r="Q4301" s="30"/>
      <c r="R4301" s="30"/>
      <c r="S4301" s="30"/>
      <c r="T4301" s="30"/>
      <c r="U4301" s="30"/>
      <c r="V4301" s="30"/>
      <c r="W4301" s="30"/>
      <c r="X4301" s="32"/>
    </row>
    <row r="4302" spans="1:24" x14ac:dyDescent="0.2">
      <c r="A4302" s="34"/>
      <c r="B4302" s="34"/>
      <c r="C4302" s="34"/>
      <c r="D4302" s="30"/>
      <c r="E4302" s="30"/>
      <c r="F4302" s="30"/>
      <c r="G4302" s="30"/>
      <c r="H4302" s="30"/>
      <c r="I4302" s="30"/>
      <c r="J4302" s="30"/>
      <c r="K4302" s="30"/>
      <c r="L4302" s="30"/>
      <c r="M4302" s="30"/>
      <c r="N4302" s="30"/>
      <c r="O4302" s="30"/>
      <c r="P4302" s="30"/>
      <c r="Q4302" s="30"/>
      <c r="R4302" s="30"/>
      <c r="S4302" s="30"/>
      <c r="T4302" s="30"/>
      <c r="U4302" s="30"/>
      <c r="V4302" s="30"/>
      <c r="W4302" s="30"/>
      <c r="X4302" s="32"/>
    </row>
    <row r="4303" spans="1:24" x14ac:dyDescent="0.2">
      <c r="A4303" s="34"/>
      <c r="B4303" s="34"/>
      <c r="C4303" s="34"/>
      <c r="D4303" s="30"/>
      <c r="E4303" s="30"/>
      <c r="F4303" s="30"/>
      <c r="G4303" s="30"/>
      <c r="H4303" s="30"/>
      <c r="I4303" s="30"/>
      <c r="J4303" s="30"/>
      <c r="K4303" s="30"/>
      <c r="L4303" s="30"/>
      <c r="M4303" s="30"/>
      <c r="N4303" s="30"/>
      <c r="O4303" s="30"/>
      <c r="P4303" s="30"/>
      <c r="Q4303" s="30"/>
      <c r="R4303" s="30"/>
      <c r="S4303" s="30"/>
      <c r="T4303" s="30"/>
      <c r="U4303" s="30"/>
      <c r="V4303" s="30"/>
      <c r="W4303" s="30"/>
      <c r="X4303" s="32"/>
    </row>
    <row r="4304" spans="1:24" x14ac:dyDescent="0.2">
      <c r="A4304" s="34"/>
      <c r="B4304" s="34"/>
      <c r="C4304" s="34"/>
      <c r="D4304" s="30"/>
      <c r="E4304" s="30"/>
      <c r="F4304" s="30"/>
      <c r="G4304" s="30"/>
      <c r="H4304" s="30"/>
      <c r="I4304" s="30"/>
      <c r="J4304" s="30"/>
      <c r="K4304" s="30"/>
      <c r="L4304" s="30"/>
      <c r="M4304" s="30"/>
      <c r="N4304" s="30"/>
      <c r="O4304" s="30"/>
      <c r="P4304" s="30"/>
      <c r="Q4304" s="30"/>
      <c r="R4304" s="30"/>
      <c r="S4304" s="30"/>
      <c r="T4304" s="30"/>
      <c r="U4304" s="30"/>
      <c r="V4304" s="30"/>
      <c r="W4304" s="30"/>
      <c r="X4304" s="32"/>
    </row>
    <row r="4305" spans="1:24" x14ac:dyDescent="0.2">
      <c r="A4305" s="34"/>
      <c r="B4305" s="34"/>
      <c r="C4305" s="34"/>
      <c r="D4305" s="30"/>
      <c r="E4305" s="30"/>
      <c r="F4305" s="30"/>
      <c r="G4305" s="30"/>
      <c r="H4305" s="30"/>
      <c r="I4305" s="30"/>
      <c r="J4305" s="30"/>
      <c r="K4305" s="30"/>
      <c r="L4305" s="30"/>
      <c r="M4305" s="30"/>
      <c r="N4305" s="30"/>
      <c r="O4305" s="30"/>
      <c r="P4305" s="30"/>
      <c r="Q4305" s="30"/>
      <c r="R4305" s="30"/>
      <c r="S4305" s="30"/>
      <c r="T4305" s="30"/>
      <c r="U4305" s="30"/>
      <c r="V4305" s="30"/>
      <c r="W4305" s="30"/>
      <c r="X4305" s="32"/>
    </row>
    <row r="4306" spans="1:24" x14ac:dyDescent="0.2">
      <c r="A4306" s="34"/>
      <c r="B4306" s="34"/>
      <c r="C4306" s="34"/>
      <c r="D4306" s="30"/>
      <c r="E4306" s="30"/>
      <c r="F4306" s="30"/>
      <c r="G4306" s="30"/>
      <c r="H4306" s="30"/>
      <c r="I4306" s="30"/>
      <c r="J4306" s="30"/>
      <c r="K4306" s="30"/>
      <c r="L4306" s="30"/>
      <c r="M4306" s="30"/>
      <c r="N4306" s="30"/>
      <c r="O4306" s="30"/>
      <c r="P4306" s="30"/>
      <c r="Q4306" s="30"/>
      <c r="R4306" s="30"/>
      <c r="S4306" s="30"/>
      <c r="T4306" s="30"/>
      <c r="U4306" s="30"/>
      <c r="V4306" s="30"/>
      <c r="W4306" s="30"/>
      <c r="X4306" s="32"/>
    </row>
    <row r="4307" spans="1:24" x14ac:dyDescent="0.2">
      <c r="A4307" s="34"/>
      <c r="B4307" s="34"/>
      <c r="C4307" s="34"/>
      <c r="D4307" s="30"/>
      <c r="E4307" s="30"/>
      <c r="F4307" s="30"/>
      <c r="G4307" s="30"/>
      <c r="H4307" s="30"/>
      <c r="I4307" s="30"/>
      <c r="J4307" s="30"/>
      <c r="K4307" s="30"/>
      <c r="L4307" s="30"/>
      <c r="M4307" s="30"/>
      <c r="N4307" s="30"/>
      <c r="O4307" s="30"/>
      <c r="P4307" s="30"/>
      <c r="Q4307" s="30"/>
      <c r="R4307" s="30"/>
      <c r="S4307" s="30"/>
      <c r="T4307" s="30"/>
      <c r="U4307" s="30"/>
      <c r="V4307" s="30"/>
      <c r="W4307" s="30"/>
      <c r="X4307" s="32"/>
    </row>
    <row r="4308" spans="1:24" x14ac:dyDescent="0.2">
      <c r="A4308" s="34"/>
      <c r="B4308" s="34"/>
      <c r="C4308" s="34"/>
      <c r="D4308" s="30"/>
      <c r="E4308" s="30"/>
      <c r="F4308" s="30"/>
      <c r="G4308" s="30"/>
      <c r="H4308" s="30"/>
      <c r="I4308" s="30"/>
      <c r="J4308" s="30"/>
      <c r="K4308" s="30"/>
      <c r="L4308" s="30"/>
      <c r="M4308" s="30"/>
      <c r="N4308" s="30"/>
      <c r="O4308" s="30"/>
      <c r="P4308" s="30"/>
      <c r="Q4308" s="30"/>
      <c r="R4308" s="30"/>
      <c r="S4308" s="30"/>
      <c r="T4308" s="30"/>
      <c r="U4308" s="30"/>
      <c r="V4308" s="30"/>
      <c r="W4308" s="30"/>
      <c r="X4308" s="32"/>
    </row>
    <row r="4309" spans="1:24" x14ac:dyDescent="0.2">
      <c r="A4309" s="34"/>
      <c r="B4309" s="34"/>
      <c r="C4309" s="34"/>
      <c r="D4309" s="30"/>
      <c r="E4309" s="30"/>
      <c r="F4309" s="30"/>
      <c r="G4309" s="30"/>
      <c r="H4309" s="30"/>
      <c r="I4309" s="30"/>
      <c r="J4309" s="30"/>
      <c r="K4309" s="30"/>
      <c r="L4309" s="30"/>
      <c r="M4309" s="30"/>
      <c r="N4309" s="30"/>
      <c r="O4309" s="30"/>
      <c r="P4309" s="30"/>
      <c r="Q4309" s="30"/>
      <c r="R4309" s="30"/>
      <c r="S4309" s="30"/>
      <c r="T4309" s="30"/>
      <c r="U4309" s="30"/>
      <c r="V4309" s="30"/>
      <c r="W4309" s="30"/>
      <c r="X4309" s="32"/>
    </row>
    <row r="4310" spans="1:24" x14ac:dyDescent="0.2">
      <c r="A4310" s="34"/>
      <c r="B4310" s="34"/>
      <c r="C4310" s="34"/>
      <c r="D4310" s="30"/>
      <c r="E4310" s="30"/>
      <c r="F4310" s="30"/>
      <c r="G4310" s="30"/>
      <c r="H4310" s="30"/>
      <c r="I4310" s="30"/>
      <c r="J4310" s="30"/>
      <c r="K4310" s="30"/>
      <c r="L4310" s="30"/>
      <c r="M4310" s="30"/>
      <c r="N4310" s="30"/>
      <c r="O4310" s="30"/>
      <c r="P4310" s="30"/>
      <c r="Q4310" s="30"/>
      <c r="R4310" s="30"/>
      <c r="S4310" s="30"/>
      <c r="T4310" s="30"/>
      <c r="U4310" s="30"/>
      <c r="V4310" s="30"/>
      <c r="W4310" s="30"/>
      <c r="X4310" s="32"/>
    </row>
    <row r="4311" spans="1:24" x14ac:dyDescent="0.2">
      <c r="A4311" s="34"/>
      <c r="B4311" s="34"/>
      <c r="C4311" s="34"/>
      <c r="D4311" s="30"/>
      <c r="E4311" s="30"/>
      <c r="F4311" s="30"/>
      <c r="G4311" s="30"/>
      <c r="H4311" s="30"/>
      <c r="I4311" s="30"/>
      <c r="J4311" s="30"/>
      <c r="K4311" s="30"/>
      <c r="L4311" s="30"/>
      <c r="M4311" s="30"/>
      <c r="N4311" s="30"/>
      <c r="O4311" s="30"/>
      <c r="P4311" s="30"/>
      <c r="Q4311" s="30"/>
      <c r="R4311" s="30"/>
      <c r="S4311" s="30"/>
      <c r="T4311" s="30"/>
      <c r="U4311" s="30"/>
      <c r="V4311" s="30"/>
      <c r="W4311" s="30"/>
      <c r="X4311" s="32"/>
    </row>
    <row r="4312" spans="1:24" x14ac:dyDescent="0.2">
      <c r="A4312" s="34"/>
      <c r="B4312" s="34"/>
      <c r="C4312" s="34"/>
      <c r="D4312" s="30"/>
      <c r="E4312" s="30"/>
      <c r="F4312" s="30"/>
      <c r="G4312" s="30"/>
      <c r="H4312" s="30"/>
      <c r="I4312" s="30"/>
      <c r="J4312" s="30"/>
      <c r="K4312" s="30"/>
      <c r="L4312" s="30"/>
      <c r="M4312" s="30"/>
      <c r="N4312" s="30"/>
      <c r="O4312" s="30"/>
      <c r="P4312" s="30"/>
      <c r="Q4312" s="30"/>
      <c r="R4312" s="30"/>
      <c r="S4312" s="30"/>
      <c r="T4312" s="30"/>
      <c r="U4312" s="30"/>
      <c r="V4312" s="30"/>
      <c r="W4312" s="30"/>
      <c r="X4312" s="32"/>
    </row>
    <row r="4313" spans="1:24" x14ac:dyDescent="0.2">
      <c r="A4313" s="34"/>
      <c r="B4313" s="34"/>
      <c r="C4313" s="34"/>
      <c r="D4313" s="30"/>
      <c r="E4313" s="30"/>
      <c r="F4313" s="30"/>
      <c r="G4313" s="30"/>
      <c r="H4313" s="30"/>
      <c r="I4313" s="30"/>
      <c r="J4313" s="30"/>
      <c r="K4313" s="30"/>
      <c r="L4313" s="30"/>
      <c r="M4313" s="30"/>
      <c r="N4313" s="30"/>
      <c r="O4313" s="30"/>
      <c r="P4313" s="30"/>
      <c r="Q4313" s="30"/>
      <c r="R4313" s="30"/>
      <c r="S4313" s="30"/>
      <c r="T4313" s="30"/>
      <c r="U4313" s="30"/>
      <c r="V4313" s="30"/>
      <c r="W4313" s="30"/>
      <c r="X4313" s="32"/>
    </row>
    <row r="4314" spans="1:24" x14ac:dyDescent="0.2">
      <c r="A4314" s="34"/>
      <c r="B4314" s="34"/>
      <c r="C4314" s="34"/>
      <c r="D4314" s="30"/>
      <c r="E4314" s="30"/>
      <c r="F4314" s="30"/>
      <c r="G4314" s="30"/>
      <c r="H4314" s="30"/>
      <c r="I4314" s="30"/>
      <c r="J4314" s="30"/>
      <c r="K4314" s="30"/>
      <c r="L4314" s="30"/>
      <c r="M4314" s="30"/>
      <c r="N4314" s="30"/>
      <c r="O4314" s="30"/>
      <c r="P4314" s="30"/>
      <c r="Q4314" s="30"/>
      <c r="R4314" s="30"/>
      <c r="S4314" s="30"/>
      <c r="T4314" s="30"/>
      <c r="U4314" s="30"/>
      <c r="V4314" s="30"/>
      <c r="W4314" s="30"/>
      <c r="X4314" s="32"/>
    </row>
    <row r="4315" spans="1:24" x14ac:dyDescent="0.2">
      <c r="A4315" s="34"/>
      <c r="B4315" s="34"/>
      <c r="C4315" s="34"/>
      <c r="D4315" s="30"/>
      <c r="E4315" s="30"/>
      <c r="F4315" s="30"/>
      <c r="G4315" s="30"/>
      <c r="H4315" s="30"/>
      <c r="I4315" s="30"/>
      <c r="J4315" s="30"/>
      <c r="K4315" s="30"/>
      <c r="L4315" s="30"/>
      <c r="M4315" s="30"/>
      <c r="N4315" s="30"/>
      <c r="O4315" s="30"/>
      <c r="P4315" s="30"/>
      <c r="Q4315" s="30"/>
      <c r="R4315" s="30"/>
      <c r="S4315" s="30"/>
      <c r="T4315" s="30"/>
      <c r="U4315" s="30"/>
      <c r="V4315" s="30"/>
      <c r="W4315" s="30"/>
      <c r="X4315" s="32"/>
    </row>
    <row r="4316" spans="1:24" x14ac:dyDescent="0.2">
      <c r="A4316" s="34"/>
      <c r="B4316" s="34"/>
      <c r="C4316" s="34"/>
      <c r="D4316" s="30"/>
      <c r="E4316" s="30"/>
      <c r="F4316" s="30"/>
      <c r="G4316" s="30"/>
      <c r="H4316" s="30"/>
      <c r="I4316" s="30"/>
      <c r="J4316" s="30"/>
      <c r="K4316" s="30"/>
      <c r="L4316" s="30"/>
      <c r="M4316" s="30"/>
      <c r="N4316" s="30"/>
      <c r="O4316" s="30"/>
      <c r="P4316" s="30"/>
      <c r="Q4316" s="30"/>
      <c r="R4316" s="30"/>
      <c r="S4316" s="30"/>
      <c r="T4316" s="30"/>
      <c r="U4316" s="30"/>
      <c r="V4316" s="30"/>
      <c r="W4316" s="30"/>
      <c r="X4316" s="32"/>
    </row>
    <row r="4317" spans="1:24" x14ac:dyDescent="0.2">
      <c r="A4317" s="34"/>
      <c r="B4317" s="34"/>
      <c r="C4317" s="34"/>
      <c r="D4317" s="30"/>
      <c r="E4317" s="30"/>
      <c r="F4317" s="30"/>
      <c r="G4317" s="30"/>
      <c r="H4317" s="30"/>
      <c r="I4317" s="30"/>
      <c r="J4317" s="30"/>
      <c r="K4317" s="30"/>
      <c r="L4317" s="30"/>
      <c r="M4317" s="30"/>
      <c r="N4317" s="30"/>
      <c r="O4317" s="30"/>
      <c r="P4317" s="30"/>
      <c r="Q4317" s="30"/>
      <c r="R4317" s="30"/>
      <c r="S4317" s="30"/>
      <c r="T4317" s="30"/>
      <c r="U4317" s="30"/>
      <c r="V4317" s="30"/>
      <c r="W4317" s="30"/>
      <c r="X4317" s="32"/>
    </row>
    <row r="4318" spans="1:24" x14ac:dyDescent="0.2">
      <c r="A4318" s="34"/>
      <c r="B4318" s="34"/>
      <c r="C4318" s="34"/>
      <c r="D4318" s="30"/>
      <c r="E4318" s="30"/>
      <c r="F4318" s="30"/>
      <c r="G4318" s="30"/>
      <c r="H4318" s="30"/>
      <c r="I4318" s="30"/>
      <c r="J4318" s="30"/>
      <c r="K4318" s="30"/>
      <c r="L4318" s="30"/>
      <c r="M4318" s="30"/>
      <c r="N4318" s="30"/>
      <c r="O4318" s="30"/>
      <c r="P4318" s="30"/>
      <c r="Q4318" s="30"/>
      <c r="R4318" s="30"/>
      <c r="S4318" s="30"/>
      <c r="T4318" s="30"/>
      <c r="U4318" s="30"/>
      <c r="V4318" s="30"/>
      <c r="W4318" s="30"/>
      <c r="X4318" s="32"/>
    </row>
    <row r="4319" spans="1:24" x14ac:dyDescent="0.2">
      <c r="A4319" s="34"/>
      <c r="B4319" s="34"/>
      <c r="C4319" s="34"/>
      <c r="D4319" s="30"/>
      <c r="E4319" s="30"/>
      <c r="F4319" s="30"/>
      <c r="G4319" s="30"/>
      <c r="H4319" s="30"/>
      <c r="I4319" s="30"/>
      <c r="J4319" s="30"/>
      <c r="K4319" s="30"/>
      <c r="L4319" s="30"/>
      <c r="M4319" s="30"/>
      <c r="N4319" s="30"/>
      <c r="O4319" s="30"/>
      <c r="P4319" s="30"/>
      <c r="Q4319" s="30"/>
      <c r="R4319" s="30"/>
      <c r="S4319" s="30"/>
      <c r="T4319" s="30"/>
      <c r="U4319" s="30"/>
      <c r="V4319" s="30"/>
      <c r="W4319" s="30"/>
      <c r="X4319" s="32"/>
    </row>
    <row r="4320" spans="1:24" x14ac:dyDescent="0.2">
      <c r="A4320" s="34"/>
      <c r="B4320" s="34"/>
      <c r="C4320" s="34"/>
      <c r="D4320" s="30"/>
      <c r="E4320" s="30"/>
      <c r="F4320" s="30"/>
      <c r="G4320" s="30"/>
      <c r="H4320" s="30"/>
      <c r="I4320" s="30"/>
      <c r="J4320" s="30"/>
      <c r="K4320" s="30"/>
      <c r="L4320" s="30"/>
      <c r="M4320" s="30"/>
      <c r="N4320" s="30"/>
      <c r="O4320" s="30"/>
      <c r="P4320" s="30"/>
      <c r="Q4320" s="30"/>
      <c r="R4320" s="30"/>
      <c r="S4320" s="30"/>
      <c r="T4320" s="30"/>
      <c r="U4320" s="30"/>
      <c r="V4320" s="30"/>
      <c r="W4320" s="30"/>
      <c r="X4320" s="32"/>
    </row>
    <row r="4321" spans="1:24" x14ac:dyDescent="0.2">
      <c r="A4321" s="34"/>
      <c r="B4321" s="34"/>
      <c r="C4321" s="34"/>
      <c r="D4321" s="30"/>
      <c r="E4321" s="30"/>
      <c r="F4321" s="30"/>
      <c r="G4321" s="30"/>
      <c r="H4321" s="30"/>
      <c r="I4321" s="30"/>
      <c r="J4321" s="30"/>
      <c r="K4321" s="30"/>
      <c r="L4321" s="30"/>
      <c r="M4321" s="30"/>
      <c r="N4321" s="30"/>
      <c r="O4321" s="30"/>
      <c r="P4321" s="30"/>
      <c r="Q4321" s="30"/>
      <c r="R4321" s="30"/>
      <c r="S4321" s="30"/>
      <c r="T4321" s="30"/>
      <c r="U4321" s="30"/>
      <c r="V4321" s="30"/>
      <c r="W4321" s="30"/>
      <c r="X4321" s="32"/>
    </row>
    <row r="4322" spans="1:24" x14ac:dyDescent="0.2">
      <c r="A4322" s="34"/>
      <c r="B4322" s="34"/>
      <c r="C4322" s="34"/>
      <c r="D4322" s="30"/>
      <c r="E4322" s="30"/>
      <c r="F4322" s="30"/>
      <c r="G4322" s="30"/>
      <c r="H4322" s="30"/>
      <c r="I4322" s="30"/>
      <c r="J4322" s="30"/>
      <c r="K4322" s="30"/>
      <c r="L4322" s="30"/>
      <c r="M4322" s="30"/>
      <c r="N4322" s="30"/>
      <c r="O4322" s="30"/>
      <c r="P4322" s="30"/>
      <c r="Q4322" s="30"/>
      <c r="R4322" s="30"/>
      <c r="S4322" s="30"/>
      <c r="T4322" s="30"/>
      <c r="U4322" s="30"/>
      <c r="V4322" s="30"/>
      <c r="W4322" s="30"/>
      <c r="X4322" s="32"/>
    </row>
    <row r="4323" spans="1:24" x14ac:dyDescent="0.2">
      <c r="A4323" s="34"/>
      <c r="B4323" s="34"/>
      <c r="C4323" s="34"/>
      <c r="D4323" s="30"/>
      <c r="E4323" s="30"/>
      <c r="F4323" s="30"/>
      <c r="G4323" s="30"/>
      <c r="H4323" s="30"/>
      <c r="I4323" s="30"/>
      <c r="J4323" s="30"/>
      <c r="K4323" s="30"/>
      <c r="L4323" s="30"/>
      <c r="M4323" s="30"/>
      <c r="N4323" s="30"/>
      <c r="O4323" s="30"/>
      <c r="P4323" s="30"/>
      <c r="Q4323" s="30"/>
      <c r="R4323" s="30"/>
      <c r="S4323" s="30"/>
      <c r="T4323" s="30"/>
      <c r="U4323" s="30"/>
      <c r="V4323" s="30"/>
      <c r="W4323" s="30"/>
      <c r="X4323" s="32"/>
    </row>
    <row r="4324" spans="1:24" x14ac:dyDescent="0.2">
      <c r="A4324" s="34"/>
      <c r="B4324" s="34"/>
      <c r="C4324" s="34"/>
      <c r="D4324" s="30"/>
      <c r="E4324" s="30"/>
      <c r="F4324" s="30"/>
      <c r="G4324" s="30"/>
      <c r="H4324" s="30"/>
      <c r="I4324" s="30"/>
      <c r="J4324" s="30"/>
      <c r="K4324" s="30"/>
      <c r="L4324" s="30"/>
      <c r="M4324" s="30"/>
      <c r="N4324" s="30"/>
      <c r="O4324" s="30"/>
      <c r="P4324" s="30"/>
      <c r="Q4324" s="30"/>
      <c r="R4324" s="30"/>
      <c r="S4324" s="30"/>
      <c r="T4324" s="30"/>
      <c r="U4324" s="30"/>
      <c r="V4324" s="30"/>
      <c r="W4324" s="30"/>
      <c r="X4324" s="32"/>
    </row>
    <row r="4325" spans="1:24" x14ac:dyDescent="0.2">
      <c r="A4325" s="34"/>
      <c r="B4325" s="34"/>
      <c r="C4325" s="34"/>
      <c r="D4325" s="30"/>
      <c r="E4325" s="30"/>
      <c r="F4325" s="30"/>
      <c r="G4325" s="30"/>
      <c r="H4325" s="30"/>
      <c r="I4325" s="30"/>
      <c r="J4325" s="30"/>
      <c r="K4325" s="30"/>
      <c r="L4325" s="30"/>
      <c r="M4325" s="30"/>
      <c r="N4325" s="30"/>
      <c r="O4325" s="30"/>
      <c r="P4325" s="30"/>
      <c r="Q4325" s="30"/>
      <c r="R4325" s="30"/>
      <c r="S4325" s="30"/>
      <c r="T4325" s="30"/>
      <c r="U4325" s="30"/>
      <c r="V4325" s="30"/>
      <c r="W4325" s="30"/>
      <c r="X4325" s="32"/>
    </row>
    <row r="4326" spans="1:24" x14ac:dyDescent="0.2">
      <c r="A4326" s="34"/>
      <c r="B4326" s="34"/>
      <c r="C4326" s="34"/>
      <c r="D4326" s="30"/>
      <c r="E4326" s="30"/>
      <c r="F4326" s="30"/>
      <c r="G4326" s="30"/>
      <c r="H4326" s="30"/>
      <c r="I4326" s="30"/>
      <c r="J4326" s="30"/>
      <c r="K4326" s="30"/>
      <c r="L4326" s="30"/>
      <c r="M4326" s="30"/>
      <c r="N4326" s="30"/>
      <c r="O4326" s="30"/>
      <c r="P4326" s="30"/>
      <c r="Q4326" s="30"/>
      <c r="R4326" s="30"/>
      <c r="S4326" s="30"/>
      <c r="T4326" s="30"/>
      <c r="U4326" s="30"/>
      <c r="V4326" s="30"/>
      <c r="W4326" s="30"/>
      <c r="X4326" s="32"/>
    </row>
    <row r="4327" spans="1:24" x14ac:dyDescent="0.2">
      <c r="A4327" s="34"/>
      <c r="B4327" s="34"/>
      <c r="C4327" s="34"/>
      <c r="D4327" s="30"/>
      <c r="E4327" s="30"/>
      <c r="F4327" s="30"/>
      <c r="G4327" s="30"/>
      <c r="H4327" s="30"/>
      <c r="I4327" s="30"/>
      <c r="J4327" s="30"/>
      <c r="K4327" s="30"/>
      <c r="L4327" s="30"/>
      <c r="M4327" s="30"/>
      <c r="N4327" s="30"/>
      <c r="O4327" s="30"/>
      <c r="P4327" s="30"/>
      <c r="Q4327" s="30"/>
      <c r="R4327" s="30"/>
      <c r="S4327" s="30"/>
      <c r="T4327" s="30"/>
      <c r="U4327" s="30"/>
      <c r="V4327" s="30"/>
      <c r="W4327" s="30"/>
      <c r="X4327" s="32"/>
    </row>
    <row r="4328" spans="1:24" x14ac:dyDescent="0.2">
      <c r="A4328" s="34"/>
      <c r="B4328" s="34"/>
      <c r="C4328" s="34"/>
      <c r="D4328" s="30"/>
      <c r="E4328" s="30"/>
      <c r="F4328" s="30"/>
      <c r="G4328" s="30"/>
      <c r="H4328" s="30"/>
      <c r="I4328" s="30"/>
      <c r="J4328" s="30"/>
      <c r="K4328" s="30"/>
      <c r="L4328" s="30"/>
      <c r="M4328" s="30"/>
      <c r="N4328" s="30"/>
      <c r="O4328" s="30"/>
      <c r="P4328" s="30"/>
      <c r="Q4328" s="30"/>
      <c r="R4328" s="30"/>
      <c r="S4328" s="30"/>
      <c r="T4328" s="30"/>
      <c r="U4328" s="30"/>
      <c r="V4328" s="30"/>
      <c r="W4328" s="30"/>
      <c r="X4328" s="32"/>
    </row>
    <row r="4329" spans="1:24" x14ac:dyDescent="0.2">
      <c r="A4329" s="34"/>
      <c r="B4329" s="34"/>
      <c r="C4329" s="34"/>
      <c r="D4329" s="30"/>
      <c r="E4329" s="30"/>
      <c r="F4329" s="30"/>
      <c r="G4329" s="30"/>
      <c r="H4329" s="30"/>
      <c r="I4329" s="30"/>
      <c r="J4329" s="30"/>
      <c r="K4329" s="30"/>
      <c r="L4329" s="30"/>
      <c r="M4329" s="30"/>
      <c r="N4329" s="30"/>
      <c r="O4329" s="30"/>
      <c r="P4329" s="30"/>
      <c r="Q4329" s="30"/>
      <c r="R4329" s="30"/>
      <c r="S4329" s="30"/>
      <c r="T4329" s="30"/>
      <c r="U4329" s="30"/>
      <c r="V4329" s="30"/>
      <c r="W4329" s="30"/>
      <c r="X4329" s="32"/>
    </row>
    <row r="4330" spans="1:24" x14ac:dyDescent="0.2">
      <c r="A4330" s="34"/>
      <c r="B4330" s="34"/>
      <c r="C4330" s="34"/>
      <c r="D4330" s="30"/>
      <c r="E4330" s="30"/>
      <c r="F4330" s="30"/>
      <c r="G4330" s="30"/>
      <c r="H4330" s="30"/>
      <c r="I4330" s="30"/>
      <c r="J4330" s="30"/>
      <c r="K4330" s="30"/>
      <c r="L4330" s="30"/>
      <c r="M4330" s="30"/>
      <c r="N4330" s="30"/>
      <c r="O4330" s="30"/>
      <c r="P4330" s="30"/>
      <c r="Q4330" s="30"/>
      <c r="R4330" s="30"/>
      <c r="S4330" s="30"/>
      <c r="T4330" s="30"/>
      <c r="U4330" s="30"/>
      <c r="V4330" s="30"/>
      <c r="W4330" s="30"/>
      <c r="X4330" s="32"/>
    </row>
    <row r="4331" spans="1:24" x14ac:dyDescent="0.2">
      <c r="A4331" s="34"/>
      <c r="B4331" s="34"/>
      <c r="C4331" s="34"/>
      <c r="D4331" s="30"/>
      <c r="E4331" s="30"/>
      <c r="F4331" s="30"/>
      <c r="G4331" s="30"/>
      <c r="H4331" s="30"/>
      <c r="I4331" s="30"/>
      <c r="J4331" s="30"/>
      <c r="K4331" s="30"/>
      <c r="L4331" s="30"/>
      <c r="M4331" s="30"/>
      <c r="N4331" s="30"/>
      <c r="O4331" s="30"/>
      <c r="P4331" s="30"/>
      <c r="Q4331" s="30"/>
      <c r="R4331" s="30"/>
      <c r="S4331" s="30"/>
      <c r="T4331" s="30"/>
      <c r="U4331" s="30"/>
      <c r="V4331" s="30"/>
      <c r="W4331" s="30"/>
      <c r="X4331" s="32"/>
    </row>
    <row r="4332" spans="1:24" x14ac:dyDescent="0.2">
      <c r="A4332" s="34"/>
      <c r="B4332" s="34"/>
      <c r="C4332" s="34"/>
      <c r="D4332" s="30"/>
      <c r="E4332" s="30"/>
      <c r="F4332" s="30"/>
      <c r="G4332" s="30"/>
      <c r="H4332" s="30"/>
      <c r="I4332" s="30"/>
      <c r="J4332" s="30"/>
      <c r="K4332" s="30"/>
      <c r="L4332" s="30"/>
      <c r="M4332" s="30"/>
      <c r="N4332" s="30"/>
      <c r="O4332" s="30"/>
      <c r="P4332" s="30"/>
      <c r="Q4332" s="30"/>
      <c r="R4332" s="30"/>
      <c r="S4332" s="30"/>
      <c r="T4332" s="30"/>
      <c r="U4332" s="30"/>
      <c r="V4332" s="30"/>
      <c r="W4332" s="30"/>
      <c r="X4332" s="32"/>
    </row>
    <row r="4333" spans="1:24" x14ac:dyDescent="0.2">
      <c r="A4333" s="34"/>
      <c r="B4333" s="34"/>
      <c r="C4333" s="34"/>
      <c r="D4333" s="30"/>
      <c r="E4333" s="30"/>
      <c r="F4333" s="30"/>
      <c r="G4333" s="30"/>
      <c r="H4333" s="30"/>
      <c r="I4333" s="30"/>
      <c r="J4333" s="30"/>
      <c r="K4333" s="30"/>
      <c r="L4333" s="30"/>
      <c r="M4333" s="30"/>
      <c r="N4333" s="30"/>
      <c r="O4333" s="30"/>
      <c r="P4333" s="30"/>
      <c r="Q4333" s="30"/>
      <c r="R4333" s="30"/>
      <c r="S4333" s="30"/>
      <c r="T4333" s="30"/>
      <c r="U4333" s="30"/>
      <c r="V4333" s="30"/>
      <c r="W4333" s="30"/>
      <c r="X4333" s="32"/>
    </row>
    <row r="4334" spans="1:24" x14ac:dyDescent="0.2">
      <c r="A4334" s="34"/>
      <c r="B4334" s="34"/>
      <c r="C4334" s="34"/>
      <c r="D4334" s="30"/>
      <c r="E4334" s="30"/>
      <c r="F4334" s="30"/>
      <c r="G4334" s="30"/>
      <c r="H4334" s="30"/>
      <c r="I4334" s="30"/>
      <c r="J4334" s="30"/>
      <c r="K4334" s="30"/>
      <c r="L4334" s="30"/>
      <c r="M4334" s="30"/>
      <c r="N4334" s="30"/>
      <c r="O4334" s="30"/>
      <c r="P4334" s="30"/>
      <c r="Q4334" s="30"/>
      <c r="R4334" s="30"/>
      <c r="S4334" s="30"/>
      <c r="T4334" s="30"/>
      <c r="U4334" s="30"/>
      <c r="V4334" s="30"/>
      <c r="W4334" s="30"/>
      <c r="X4334" s="32"/>
    </row>
    <row r="4335" spans="1:24" x14ac:dyDescent="0.2">
      <c r="A4335" s="34"/>
      <c r="B4335" s="34"/>
      <c r="C4335" s="34"/>
      <c r="D4335" s="30"/>
      <c r="E4335" s="30"/>
      <c r="F4335" s="30"/>
      <c r="G4335" s="30"/>
      <c r="H4335" s="30"/>
      <c r="I4335" s="30"/>
      <c r="J4335" s="30"/>
      <c r="K4335" s="30"/>
      <c r="L4335" s="30"/>
      <c r="M4335" s="30"/>
      <c r="N4335" s="30"/>
      <c r="O4335" s="30"/>
      <c r="P4335" s="30"/>
      <c r="Q4335" s="30"/>
      <c r="R4335" s="30"/>
      <c r="S4335" s="30"/>
      <c r="T4335" s="30"/>
      <c r="U4335" s="30"/>
      <c r="V4335" s="30"/>
      <c r="W4335" s="30"/>
      <c r="X4335" s="32"/>
    </row>
    <row r="4336" spans="1:24" x14ac:dyDescent="0.2">
      <c r="A4336" s="34"/>
      <c r="B4336" s="34"/>
      <c r="C4336" s="34"/>
      <c r="D4336" s="30"/>
      <c r="E4336" s="30"/>
      <c r="F4336" s="30"/>
      <c r="G4336" s="30"/>
      <c r="H4336" s="30"/>
      <c r="I4336" s="30"/>
      <c r="J4336" s="30"/>
      <c r="K4336" s="30"/>
      <c r="L4336" s="30"/>
      <c r="M4336" s="30"/>
      <c r="N4336" s="30"/>
      <c r="O4336" s="30"/>
      <c r="P4336" s="30"/>
      <c r="Q4336" s="30"/>
      <c r="R4336" s="30"/>
      <c r="S4336" s="30"/>
      <c r="T4336" s="30"/>
      <c r="U4336" s="30"/>
      <c r="V4336" s="30"/>
      <c r="W4336" s="30"/>
      <c r="X4336" s="32"/>
    </row>
    <row r="4337" spans="1:24" x14ac:dyDescent="0.2">
      <c r="A4337" s="34"/>
      <c r="B4337" s="34"/>
      <c r="C4337" s="34"/>
      <c r="D4337" s="30"/>
      <c r="E4337" s="30"/>
      <c r="F4337" s="30"/>
      <c r="G4337" s="30"/>
      <c r="H4337" s="30"/>
      <c r="I4337" s="30"/>
      <c r="J4337" s="30"/>
      <c r="K4337" s="30"/>
      <c r="L4337" s="30"/>
      <c r="M4337" s="30"/>
      <c r="N4337" s="30"/>
      <c r="O4337" s="30"/>
      <c r="P4337" s="30"/>
      <c r="Q4337" s="30"/>
      <c r="R4337" s="30"/>
      <c r="S4337" s="30"/>
      <c r="T4337" s="30"/>
      <c r="U4337" s="30"/>
      <c r="V4337" s="30"/>
      <c r="W4337" s="30"/>
      <c r="X4337" s="32"/>
    </row>
    <row r="4338" spans="1:24" x14ac:dyDescent="0.2">
      <c r="A4338" s="34"/>
      <c r="B4338" s="34"/>
      <c r="C4338" s="34"/>
      <c r="D4338" s="30"/>
      <c r="E4338" s="30"/>
      <c r="F4338" s="30"/>
      <c r="G4338" s="30"/>
      <c r="H4338" s="30"/>
      <c r="I4338" s="30"/>
      <c r="J4338" s="30"/>
      <c r="K4338" s="30"/>
      <c r="L4338" s="30"/>
      <c r="M4338" s="30"/>
      <c r="N4338" s="30"/>
      <c r="O4338" s="30"/>
      <c r="P4338" s="30"/>
      <c r="Q4338" s="30"/>
      <c r="R4338" s="30"/>
      <c r="S4338" s="30"/>
      <c r="T4338" s="30"/>
      <c r="U4338" s="30"/>
      <c r="V4338" s="30"/>
      <c r="W4338" s="30"/>
      <c r="X4338" s="32"/>
    </row>
    <row r="4339" spans="1:24" x14ac:dyDescent="0.2">
      <c r="A4339" s="34"/>
      <c r="B4339" s="34"/>
      <c r="C4339" s="34"/>
      <c r="D4339" s="30"/>
      <c r="E4339" s="30"/>
      <c r="F4339" s="30"/>
      <c r="G4339" s="30"/>
      <c r="H4339" s="30"/>
      <c r="I4339" s="30"/>
      <c r="J4339" s="30"/>
      <c r="K4339" s="30"/>
      <c r="L4339" s="30"/>
      <c r="M4339" s="30"/>
      <c r="N4339" s="30"/>
      <c r="O4339" s="30"/>
      <c r="P4339" s="30"/>
      <c r="Q4339" s="30"/>
      <c r="R4339" s="30"/>
      <c r="S4339" s="30"/>
      <c r="T4339" s="30"/>
      <c r="U4339" s="30"/>
      <c r="V4339" s="30"/>
      <c r="W4339" s="30"/>
      <c r="X4339" s="32"/>
    </row>
    <row r="4340" spans="1:24" x14ac:dyDescent="0.2">
      <c r="A4340" s="34"/>
      <c r="B4340" s="34"/>
      <c r="C4340" s="34"/>
      <c r="D4340" s="30"/>
      <c r="E4340" s="30"/>
      <c r="F4340" s="30"/>
      <c r="G4340" s="30"/>
      <c r="H4340" s="30"/>
      <c r="I4340" s="30"/>
      <c r="J4340" s="30"/>
      <c r="K4340" s="30"/>
      <c r="L4340" s="30"/>
      <c r="M4340" s="30"/>
      <c r="N4340" s="30"/>
      <c r="O4340" s="30"/>
      <c r="P4340" s="30"/>
      <c r="Q4340" s="30"/>
      <c r="R4340" s="30"/>
      <c r="S4340" s="30"/>
      <c r="T4340" s="30"/>
      <c r="U4340" s="30"/>
      <c r="V4340" s="30"/>
      <c r="W4340" s="30"/>
      <c r="X4340" s="32"/>
    </row>
    <row r="4341" spans="1:24" x14ac:dyDescent="0.2">
      <c r="A4341" s="34"/>
      <c r="B4341" s="34"/>
      <c r="C4341" s="34"/>
      <c r="D4341" s="30"/>
      <c r="E4341" s="30"/>
      <c r="F4341" s="30"/>
      <c r="G4341" s="30"/>
      <c r="H4341" s="30"/>
      <c r="I4341" s="30"/>
      <c r="J4341" s="30"/>
      <c r="K4341" s="30"/>
      <c r="L4341" s="30"/>
      <c r="M4341" s="30"/>
      <c r="N4341" s="30"/>
      <c r="O4341" s="30"/>
      <c r="P4341" s="30"/>
      <c r="Q4341" s="30"/>
      <c r="R4341" s="30"/>
      <c r="S4341" s="30"/>
      <c r="T4341" s="30"/>
      <c r="U4341" s="30"/>
      <c r="V4341" s="30"/>
      <c r="W4341" s="30"/>
      <c r="X4341" s="32"/>
    </row>
    <row r="4342" spans="1:24" x14ac:dyDescent="0.2">
      <c r="A4342" s="34"/>
      <c r="B4342" s="34"/>
      <c r="C4342" s="34"/>
      <c r="D4342" s="30"/>
      <c r="E4342" s="30"/>
      <c r="F4342" s="30"/>
      <c r="G4342" s="30"/>
      <c r="H4342" s="30"/>
      <c r="I4342" s="30"/>
      <c r="J4342" s="30"/>
      <c r="K4342" s="30"/>
      <c r="L4342" s="30"/>
      <c r="M4342" s="30"/>
      <c r="N4342" s="30"/>
      <c r="O4342" s="30"/>
      <c r="P4342" s="30"/>
      <c r="Q4342" s="30"/>
      <c r="R4342" s="30"/>
      <c r="S4342" s="30"/>
      <c r="T4342" s="30"/>
      <c r="U4342" s="30"/>
      <c r="V4342" s="30"/>
      <c r="W4342" s="30"/>
      <c r="X4342" s="32"/>
    </row>
    <row r="4343" spans="1:24" x14ac:dyDescent="0.2">
      <c r="A4343" s="34"/>
      <c r="B4343" s="34"/>
      <c r="C4343" s="34"/>
      <c r="D4343" s="30"/>
      <c r="E4343" s="30"/>
      <c r="F4343" s="30"/>
      <c r="G4343" s="30"/>
      <c r="H4343" s="30"/>
      <c r="I4343" s="30"/>
      <c r="J4343" s="30"/>
      <c r="K4343" s="30"/>
      <c r="L4343" s="30"/>
      <c r="M4343" s="30"/>
      <c r="N4343" s="30"/>
      <c r="O4343" s="30"/>
      <c r="P4343" s="30"/>
      <c r="Q4343" s="30"/>
      <c r="R4343" s="30"/>
      <c r="S4343" s="30"/>
      <c r="T4343" s="30"/>
      <c r="U4343" s="30"/>
      <c r="V4343" s="30"/>
      <c r="W4343" s="30"/>
      <c r="X4343" s="32"/>
    </row>
    <row r="4344" spans="1:24" x14ac:dyDescent="0.2">
      <c r="A4344" s="34"/>
      <c r="B4344" s="34"/>
      <c r="C4344" s="34"/>
      <c r="D4344" s="30"/>
      <c r="E4344" s="30"/>
      <c r="F4344" s="30"/>
      <c r="G4344" s="30"/>
      <c r="H4344" s="30"/>
      <c r="I4344" s="30"/>
      <c r="J4344" s="30"/>
      <c r="K4344" s="30"/>
      <c r="L4344" s="30"/>
      <c r="M4344" s="30"/>
      <c r="N4344" s="30"/>
      <c r="O4344" s="30"/>
      <c r="P4344" s="30"/>
      <c r="Q4344" s="30"/>
      <c r="R4344" s="30"/>
      <c r="S4344" s="30"/>
      <c r="T4344" s="30"/>
      <c r="U4344" s="30"/>
      <c r="V4344" s="30"/>
      <c r="W4344" s="30"/>
      <c r="X4344" s="32"/>
    </row>
    <row r="4345" spans="1:24" x14ac:dyDescent="0.2">
      <c r="A4345" s="34"/>
      <c r="B4345" s="34"/>
      <c r="C4345" s="34"/>
      <c r="D4345" s="30"/>
      <c r="E4345" s="30"/>
      <c r="F4345" s="30"/>
      <c r="G4345" s="30"/>
      <c r="H4345" s="30"/>
      <c r="I4345" s="30"/>
      <c r="J4345" s="30"/>
      <c r="K4345" s="30"/>
      <c r="L4345" s="30"/>
      <c r="M4345" s="30"/>
      <c r="N4345" s="30"/>
      <c r="O4345" s="30"/>
      <c r="P4345" s="30"/>
      <c r="Q4345" s="30"/>
      <c r="R4345" s="30"/>
      <c r="S4345" s="30"/>
      <c r="T4345" s="30"/>
      <c r="U4345" s="30"/>
      <c r="V4345" s="30"/>
      <c r="W4345" s="30"/>
      <c r="X4345" s="32"/>
    </row>
    <row r="4346" spans="1:24" x14ac:dyDescent="0.2">
      <c r="A4346" s="34"/>
      <c r="B4346" s="34"/>
      <c r="C4346" s="34"/>
      <c r="D4346" s="30"/>
      <c r="E4346" s="30"/>
      <c r="F4346" s="30"/>
      <c r="G4346" s="30"/>
      <c r="H4346" s="30"/>
      <c r="I4346" s="30"/>
      <c r="J4346" s="30"/>
      <c r="K4346" s="30"/>
      <c r="L4346" s="30"/>
      <c r="M4346" s="30"/>
      <c r="N4346" s="30"/>
      <c r="O4346" s="30"/>
      <c r="P4346" s="30"/>
      <c r="Q4346" s="30"/>
      <c r="R4346" s="30"/>
      <c r="S4346" s="30"/>
      <c r="T4346" s="30"/>
      <c r="U4346" s="30"/>
      <c r="V4346" s="30"/>
      <c r="W4346" s="30"/>
      <c r="X4346" s="32"/>
    </row>
    <row r="4347" spans="1:24" x14ac:dyDescent="0.2">
      <c r="A4347" s="34"/>
      <c r="B4347" s="34"/>
      <c r="C4347" s="34"/>
      <c r="D4347" s="30"/>
      <c r="E4347" s="30"/>
      <c r="F4347" s="30"/>
      <c r="G4347" s="30"/>
      <c r="H4347" s="30"/>
      <c r="I4347" s="30"/>
      <c r="J4347" s="30"/>
      <c r="K4347" s="30"/>
      <c r="L4347" s="30"/>
      <c r="M4347" s="30"/>
      <c r="N4347" s="30"/>
      <c r="O4347" s="30"/>
      <c r="P4347" s="30"/>
      <c r="Q4347" s="30"/>
      <c r="R4347" s="30"/>
      <c r="S4347" s="30"/>
      <c r="T4347" s="30"/>
      <c r="U4347" s="30"/>
      <c r="V4347" s="30"/>
      <c r="W4347" s="30"/>
      <c r="X4347" s="32"/>
    </row>
    <row r="4348" spans="1:24" x14ac:dyDescent="0.2">
      <c r="A4348" s="34"/>
      <c r="B4348" s="34"/>
      <c r="C4348" s="34"/>
      <c r="D4348" s="30"/>
      <c r="E4348" s="30"/>
      <c r="F4348" s="30"/>
      <c r="G4348" s="30"/>
      <c r="H4348" s="30"/>
      <c r="I4348" s="30"/>
      <c r="J4348" s="30"/>
      <c r="K4348" s="30"/>
      <c r="L4348" s="30"/>
      <c r="M4348" s="30"/>
      <c r="N4348" s="30"/>
      <c r="O4348" s="30"/>
      <c r="P4348" s="30"/>
      <c r="Q4348" s="30"/>
      <c r="R4348" s="30"/>
      <c r="S4348" s="30"/>
      <c r="T4348" s="30"/>
      <c r="U4348" s="30"/>
      <c r="V4348" s="30"/>
      <c r="W4348" s="30"/>
      <c r="X4348" s="32"/>
    </row>
    <row r="4349" spans="1:24" x14ac:dyDescent="0.2">
      <c r="A4349" s="34"/>
      <c r="B4349" s="34"/>
      <c r="C4349" s="34"/>
      <c r="D4349" s="30"/>
      <c r="E4349" s="30"/>
      <c r="F4349" s="30"/>
      <c r="G4349" s="30"/>
      <c r="H4349" s="30"/>
      <c r="I4349" s="30"/>
      <c r="J4349" s="30"/>
      <c r="K4349" s="30"/>
      <c r="L4349" s="30"/>
      <c r="M4349" s="30"/>
      <c r="N4349" s="30"/>
      <c r="O4349" s="30"/>
      <c r="P4349" s="30"/>
      <c r="Q4349" s="30"/>
      <c r="R4349" s="30"/>
      <c r="S4349" s="30"/>
      <c r="T4349" s="30"/>
      <c r="U4349" s="30"/>
      <c r="V4349" s="30"/>
      <c r="W4349" s="30"/>
      <c r="X4349" s="32"/>
    </row>
    <row r="4350" spans="1:24" x14ac:dyDescent="0.2">
      <c r="A4350" s="34"/>
      <c r="B4350" s="34"/>
      <c r="C4350" s="34"/>
      <c r="D4350" s="30"/>
      <c r="E4350" s="30"/>
      <c r="F4350" s="30"/>
      <c r="G4350" s="30"/>
      <c r="H4350" s="30"/>
      <c r="I4350" s="30"/>
      <c r="J4350" s="30"/>
      <c r="K4350" s="30"/>
      <c r="L4350" s="30"/>
      <c r="M4350" s="30"/>
      <c r="N4350" s="30"/>
      <c r="O4350" s="30"/>
      <c r="P4350" s="30"/>
      <c r="Q4350" s="30"/>
      <c r="R4350" s="30"/>
      <c r="S4350" s="30"/>
      <c r="T4350" s="30"/>
      <c r="U4350" s="30"/>
      <c r="V4350" s="30"/>
      <c r="W4350" s="30"/>
      <c r="X4350" s="32"/>
    </row>
    <row r="4351" spans="1:24" x14ac:dyDescent="0.2">
      <c r="A4351" s="34"/>
      <c r="B4351" s="34"/>
      <c r="C4351" s="34"/>
      <c r="D4351" s="30"/>
      <c r="E4351" s="30"/>
      <c r="F4351" s="30"/>
      <c r="G4351" s="30"/>
      <c r="H4351" s="30"/>
      <c r="I4351" s="30"/>
      <c r="J4351" s="30"/>
      <c r="K4351" s="30"/>
      <c r="L4351" s="30"/>
      <c r="M4351" s="30"/>
      <c r="N4351" s="30"/>
      <c r="O4351" s="30"/>
      <c r="P4351" s="30"/>
      <c r="Q4351" s="30"/>
      <c r="R4351" s="30"/>
      <c r="S4351" s="30"/>
      <c r="T4351" s="30"/>
      <c r="U4351" s="30"/>
      <c r="V4351" s="30"/>
      <c r="W4351" s="30"/>
      <c r="X4351" s="32"/>
    </row>
    <row r="4352" spans="1:24" x14ac:dyDescent="0.2">
      <c r="A4352" s="34"/>
      <c r="B4352" s="34"/>
      <c r="C4352" s="34"/>
      <c r="D4352" s="30"/>
      <c r="E4352" s="30"/>
      <c r="F4352" s="30"/>
      <c r="G4352" s="30"/>
      <c r="H4352" s="30"/>
      <c r="I4352" s="30"/>
      <c r="J4352" s="30"/>
      <c r="K4352" s="30"/>
      <c r="L4352" s="30"/>
      <c r="M4352" s="30"/>
      <c r="N4352" s="30"/>
      <c r="O4352" s="30"/>
      <c r="P4352" s="30"/>
      <c r="Q4352" s="30"/>
      <c r="R4352" s="30"/>
      <c r="S4352" s="30"/>
      <c r="T4352" s="30"/>
      <c r="U4352" s="30"/>
      <c r="V4352" s="30"/>
      <c r="W4352" s="30"/>
      <c r="X4352" s="32"/>
    </row>
    <row r="4353" spans="1:24" x14ac:dyDescent="0.2">
      <c r="A4353" s="34"/>
      <c r="B4353" s="34"/>
      <c r="C4353" s="34"/>
      <c r="D4353" s="30"/>
      <c r="E4353" s="30"/>
      <c r="F4353" s="30"/>
      <c r="G4353" s="30"/>
      <c r="H4353" s="30"/>
      <c r="I4353" s="30"/>
      <c r="J4353" s="30"/>
      <c r="K4353" s="30"/>
      <c r="L4353" s="30"/>
      <c r="M4353" s="30"/>
      <c r="N4353" s="30"/>
      <c r="O4353" s="30"/>
      <c r="P4353" s="30"/>
      <c r="Q4353" s="30"/>
      <c r="R4353" s="30"/>
      <c r="S4353" s="30"/>
      <c r="T4353" s="30"/>
      <c r="U4353" s="30"/>
      <c r="V4353" s="30"/>
      <c r="W4353" s="30"/>
      <c r="X4353" s="32"/>
    </row>
    <row r="4354" spans="1:24" x14ac:dyDescent="0.2">
      <c r="A4354" s="34"/>
      <c r="B4354" s="34"/>
      <c r="C4354" s="34"/>
      <c r="D4354" s="30"/>
      <c r="E4354" s="30"/>
      <c r="F4354" s="30"/>
      <c r="G4354" s="30"/>
      <c r="H4354" s="30"/>
      <c r="I4354" s="30"/>
      <c r="J4354" s="30"/>
      <c r="K4354" s="30"/>
      <c r="L4354" s="30"/>
      <c r="M4354" s="30"/>
      <c r="N4354" s="30"/>
      <c r="O4354" s="30"/>
      <c r="P4354" s="30"/>
      <c r="Q4354" s="30"/>
      <c r="R4354" s="30"/>
      <c r="S4354" s="30"/>
      <c r="T4354" s="30"/>
      <c r="U4354" s="30"/>
      <c r="V4354" s="30"/>
      <c r="W4354" s="30"/>
      <c r="X4354" s="32"/>
    </row>
    <row r="4355" spans="1:24" x14ac:dyDescent="0.2">
      <c r="A4355" s="34"/>
      <c r="B4355" s="34"/>
      <c r="C4355" s="34"/>
      <c r="D4355" s="30"/>
      <c r="E4355" s="30"/>
      <c r="F4355" s="30"/>
      <c r="G4355" s="30"/>
      <c r="H4355" s="30"/>
      <c r="I4355" s="30"/>
      <c r="J4355" s="30"/>
      <c r="K4355" s="30"/>
      <c r="L4355" s="30"/>
      <c r="M4355" s="30"/>
      <c r="N4355" s="30"/>
      <c r="O4355" s="30"/>
      <c r="P4355" s="30"/>
      <c r="Q4355" s="30"/>
      <c r="R4355" s="30"/>
      <c r="S4355" s="30"/>
      <c r="T4355" s="30"/>
      <c r="U4355" s="30"/>
      <c r="V4355" s="30"/>
      <c r="W4355" s="30"/>
      <c r="X4355" s="32"/>
    </row>
    <row r="4356" spans="1:24" x14ac:dyDescent="0.2">
      <c r="A4356" s="34"/>
      <c r="B4356" s="34"/>
      <c r="C4356" s="34"/>
      <c r="D4356" s="30"/>
      <c r="E4356" s="30"/>
      <c r="F4356" s="30"/>
      <c r="G4356" s="30"/>
      <c r="H4356" s="30"/>
      <c r="I4356" s="30"/>
      <c r="J4356" s="30"/>
      <c r="K4356" s="30"/>
      <c r="L4356" s="30"/>
      <c r="M4356" s="30"/>
      <c r="N4356" s="30"/>
      <c r="O4356" s="30"/>
      <c r="P4356" s="30"/>
      <c r="Q4356" s="30"/>
      <c r="R4356" s="30"/>
      <c r="S4356" s="30"/>
      <c r="T4356" s="30"/>
      <c r="U4356" s="30"/>
      <c r="V4356" s="30"/>
      <c r="W4356" s="30"/>
      <c r="X4356" s="32"/>
    </row>
    <row r="4357" spans="1:24" x14ac:dyDescent="0.2">
      <c r="A4357" s="34"/>
      <c r="B4357" s="34"/>
      <c r="C4357" s="34"/>
      <c r="D4357" s="30"/>
      <c r="E4357" s="30"/>
      <c r="F4357" s="30"/>
      <c r="G4357" s="30"/>
      <c r="H4357" s="30"/>
      <c r="I4357" s="30"/>
      <c r="J4357" s="30"/>
      <c r="K4357" s="30"/>
      <c r="L4357" s="30"/>
      <c r="M4357" s="30"/>
      <c r="N4357" s="30"/>
      <c r="O4357" s="30"/>
      <c r="P4357" s="30"/>
      <c r="Q4357" s="30"/>
      <c r="R4357" s="30"/>
      <c r="S4357" s="30"/>
      <c r="T4357" s="30"/>
      <c r="U4357" s="30"/>
      <c r="V4357" s="30"/>
      <c r="W4357" s="30"/>
      <c r="X4357" s="32"/>
    </row>
    <row r="4358" spans="1:24" x14ac:dyDescent="0.2">
      <c r="A4358" s="34"/>
      <c r="B4358" s="34"/>
      <c r="C4358" s="34"/>
      <c r="D4358" s="30"/>
      <c r="E4358" s="30"/>
      <c r="F4358" s="30"/>
      <c r="G4358" s="30"/>
      <c r="H4358" s="30"/>
      <c r="I4358" s="30"/>
      <c r="J4358" s="30"/>
      <c r="K4358" s="30"/>
      <c r="L4358" s="30"/>
      <c r="M4358" s="30"/>
      <c r="N4358" s="30"/>
      <c r="O4358" s="30"/>
      <c r="P4358" s="30"/>
      <c r="Q4358" s="30"/>
      <c r="R4358" s="30"/>
      <c r="S4358" s="30"/>
      <c r="T4358" s="30"/>
      <c r="U4358" s="30"/>
      <c r="V4358" s="30"/>
      <c r="W4358" s="30"/>
      <c r="X4358" s="32"/>
    </row>
    <row r="4359" spans="1:24" x14ac:dyDescent="0.2">
      <c r="A4359" s="34"/>
      <c r="B4359" s="34"/>
      <c r="C4359" s="34"/>
      <c r="D4359" s="30"/>
      <c r="E4359" s="30"/>
      <c r="F4359" s="30"/>
      <c r="G4359" s="30"/>
      <c r="H4359" s="30"/>
      <c r="I4359" s="30"/>
      <c r="J4359" s="30"/>
      <c r="K4359" s="30"/>
      <c r="L4359" s="30"/>
      <c r="M4359" s="30"/>
      <c r="N4359" s="30"/>
      <c r="O4359" s="30"/>
      <c r="P4359" s="30"/>
      <c r="Q4359" s="30"/>
      <c r="R4359" s="30"/>
      <c r="S4359" s="30"/>
      <c r="T4359" s="30"/>
      <c r="U4359" s="30"/>
      <c r="V4359" s="30"/>
      <c r="W4359" s="30"/>
      <c r="X4359" s="32"/>
    </row>
    <row r="4360" spans="1:24" x14ac:dyDescent="0.2">
      <c r="A4360" s="34"/>
      <c r="B4360" s="34"/>
      <c r="C4360" s="34"/>
      <c r="D4360" s="30"/>
      <c r="E4360" s="30"/>
      <c r="F4360" s="30"/>
      <c r="G4360" s="30"/>
      <c r="H4360" s="30"/>
      <c r="I4360" s="30"/>
      <c r="J4360" s="30"/>
      <c r="K4360" s="30"/>
      <c r="L4360" s="30"/>
      <c r="M4360" s="30"/>
      <c r="N4360" s="30"/>
      <c r="O4360" s="30"/>
      <c r="P4360" s="30"/>
      <c r="Q4360" s="30"/>
      <c r="R4360" s="30"/>
      <c r="S4360" s="30"/>
      <c r="T4360" s="30"/>
      <c r="U4360" s="30"/>
      <c r="V4360" s="30"/>
      <c r="W4360" s="30"/>
      <c r="X4360" s="32"/>
    </row>
    <row r="4361" spans="1:24" x14ac:dyDescent="0.2">
      <c r="A4361" s="34"/>
      <c r="B4361" s="34"/>
      <c r="C4361" s="34"/>
      <c r="D4361" s="30"/>
      <c r="E4361" s="30"/>
      <c r="F4361" s="30"/>
      <c r="G4361" s="30"/>
      <c r="H4361" s="30"/>
      <c r="I4361" s="30"/>
      <c r="J4361" s="30"/>
      <c r="K4361" s="30"/>
      <c r="L4361" s="30"/>
      <c r="M4361" s="30"/>
      <c r="N4361" s="30"/>
      <c r="O4361" s="30"/>
      <c r="P4361" s="30"/>
      <c r="Q4361" s="30"/>
      <c r="R4361" s="30"/>
      <c r="S4361" s="30"/>
      <c r="T4361" s="30"/>
      <c r="U4361" s="30"/>
      <c r="V4361" s="30"/>
      <c r="W4361" s="30"/>
      <c r="X4361" s="32"/>
    </row>
    <row r="4362" spans="1:24" x14ac:dyDescent="0.2">
      <c r="A4362" s="34"/>
      <c r="B4362" s="34"/>
      <c r="C4362" s="34"/>
      <c r="D4362" s="30"/>
      <c r="E4362" s="30"/>
      <c r="F4362" s="30"/>
      <c r="G4362" s="30"/>
      <c r="H4362" s="30"/>
      <c r="I4362" s="30"/>
      <c r="J4362" s="30"/>
      <c r="K4362" s="30"/>
      <c r="L4362" s="30"/>
      <c r="M4362" s="30"/>
      <c r="N4362" s="30"/>
      <c r="O4362" s="30"/>
      <c r="P4362" s="30"/>
      <c r="Q4362" s="30"/>
      <c r="R4362" s="30"/>
      <c r="S4362" s="30"/>
      <c r="T4362" s="30"/>
      <c r="U4362" s="30"/>
      <c r="V4362" s="30"/>
      <c r="W4362" s="30"/>
      <c r="X4362" s="32"/>
    </row>
    <row r="4363" spans="1:24" x14ac:dyDescent="0.2">
      <c r="A4363" s="34"/>
      <c r="B4363" s="34"/>
      <c r="C4363" s="34"/>
      <c r="D4363" s="30"/>
      <c r="E4363" s="30"/>
      <c r="F4363" s="30"/>
      <c r="G4363" s="30"/>
      <c r="H4363" s="30"/>
      <c r="I4363" s="30"/>
      <c r="J4363" s="30"/>
      <c r="K4363" s="30"/>
      <c r="L4363" s="30"/>
      <c r="M4363" s="30"/>
      <c r="N4363" s="30"/>
      <c r="O4363" s="30"/>
      <c r="P4363" s="30"/>
      <c r="Q4363" s="30"/>
      <c r="R4363" s="30"/>
      <c r="S4363" s="30"/>
      <c r="T4363" s="30"/>
      <c r="U4363" s="30"/>
      <c r="V4363" s="30"/>
      <c r="W4363" s="30"/>
      <c r="X4363" s="32"/>
    </row>
    <row r="4364" spans="1:24" x14ac:dyDescent="0.2">
      <c r="A4364" s="34"/>
      <c r="B4364" s="34"/>
      <c r="C4364" s="34"/>
      <c r="D4364" s="30"/>
      <c r="E4364" s="30"/>
      <c r="F4364" s="30"/>
      <c r="G4364" s="30"/>
      <c r="H4364" s="30"/>
      <c r="I4364" s="30"/>
      <c r="J4364" s="30"/>
      <c r="K4364" s="30"/>
      <c r="L4364" s="30"/>
      <c r="M4364" s="30"/>
      <c r="N4364" s="30"/>
      <c r="O4364" s="30"/>
      <c r="P4364" s="30"/>
      <c r="Q4364" s="30"/>
      <c r="R4364" s="30"/>
      <c r="S4364" s="30"/>
      <c r="T4364" s="30"/>
      <c r="U4364" s="30"/>
      <c r="V4364" s="30"/>
      <c r="W4364" s="30"/>
      <c r="X4364" s="32"/>
    </row>
    <row r="4365" spans="1:24" x14ac:dyDescent="0.2">
      <c r="A4365" s="34"/>
      <c r="B4365" s="34"/>
      <c r="C4365" s="34"/>
      <c r="D4365" s="30"/>
      <c r="E4365" s="30"/>
      <c r="F4365" s="30"/>
      <c r="G4365" s="30"/>
      <c r="H4365" s="30"/>
      <c r="I4365" s="30"/>
      <c r="J4365" s="30"/>
      <c r="K4365" s="30"/>
      <c r="L4365" s="30"/>
      <c r="M4365" s="30"/>
      <c r="N4365" s="30"/>
      <c r="O4365" s="30"/>
      <c r="P4365" s="30"/>
      <c r="Q4365" s="30"/>
      <c r="R4365" s="30"/>
      <c r="S4365" s="30"/>
      <c r="T4365" s="30"/>
      <c r="U4365" s="30"/>
      <c r="V4365" s="30"/>
      <c r="W4365" s="30"/>
      <c r="X4365" s="32"/>
    </row>
    <row r="4366" spans="1:24" x14ac:dyDescent="0.2">
      <c r="A4366" s="34"/>
      <c r="B4366" s="34"/>
      <c r="C4366" s="34"/>
      <c r="D4366" s="30"/>
      <c r="E4366" s="30"/>
      <c r="F4366" s="30"/>
      <c r="G4366" s="30"/>
      <c r="H4366" s="30"/>
      <c r="I4366" s="30"/>
      <c r="J4366" s="30"/>
      <c r="K4366" s="30"/>
      <c r="L4366" s="30"/>
      <c r="M4366" s="30"/>
      <c r="N4366" s="30"/>
      <c r="O4366" s="30"/>
      <c r="P4366" s="30"/>
      <c r="Q4366" s="30"/>
      <c r="R4366" s="30"/>
      <c r="S4366" s="30"/>
      <c r="T4366" s="30"/>
      <c r="U4366" s="30"/>
      <c r="V4366" s="30"/>
      <c r="W4366" s="30"/>
      <c r="X4366" s="32"/>
    </row>
    <row r="4367" spans="1:24" x14ac:dyDescent="0.2">
      <c r="A4367" s="34"/>
      <c r="B4367" s="34"/>
      <c r="C4367" s="34"/>
      <c r="D4367" s="30"/>
      <c r="E4367" s="30"/>
      <c r="F4367" s="30"/>
      <c r="G4367" s="30"/>
      <c r="H4367" s="30"/>
      <c r="I4367" s="30"/>
      <c r="J4367" s="30"/>
      <c r="K4367" s="30"/>
      <c r="L4367" s="30"/>
      <c r="M4367" s="30"/>
      <c r="N4367" s="30"/>
      <c r="O4367" s="30"/>
      <c r="P4367" s="30"/>
      <c r="Q4367" s="30"/>
      <c r="R4367" s="30"/>
      <c r="S4367" s="30"/>
      <c r="T4367" s="30"/>
      <c r="U4367" s="30"/>
      <c r="V4367" s="30"/>
      <c r="W4367" s="30"/>
      <c r="X4367" s="32"/>
    </row>
    <row r="4368" spans="1:24" x14ac:dyDescent="0.2">
      <c r="A4368" s="34"/>
      <c r="B4368" s="34"/>
      <c r="C4368" s="34"/>
      <c r="D4368" s="30"/>
      <c r="E4368" s="30"/>
      <c r="F4368" s="30"/>
      <c r="G4368" s="30"/>
      <c r="H4368" s="30"/>
      <c r="I4368" s="30"/>
      <c r="J4368" s="30"/>
      <c r="K4368" s="30"/>
      <c r="L4368" s="30"/>
      <c r="M4368" s="30"/>
      <c r="N4368" s="30"/>
      <c r="O4368" s="30"/>
      <c r="P4368" s="30"/>
      <c r="Q4368" s="30"/>
      <c r="R4368" s="30"/>
      <c r="S4368" s="30"/>
      <c r="T4368" s="30"/>
      <c r="U4368" s="30"/>
      <c r="V4368" s="30"/>
      <c r="W4368" s="30"/>
      <c r="X4368" s="32"/>
    </row>
    <row r="4369" spans="1:24" x14ac:dyDescent="0.2">
      <c r="A4369" s="34"/>
      <c r="B4369" s="34"/>
      <c r="C4369" s="34"/>
      <c r="D4369" s="30"/>
      <c r="E4369" s="30"/>
      <c r="F4369" s="30"/>
      <c r="G4369" s="30"/>
      <c r="H4369" s="30"/>
      <c r="I4369" s="30"/>
      <c r="J4369" s="30"/>
      <c r="K4369" s="30"/>
      <c r="L4369" s="30"/>
      <c r="M4369" s="30"/>
      <c r="N4369" s="30"/>
      <c r="O4369" s="30"/>
      <c r="P4369" s="30"/>
      <c r="Q4369" s="30"/>
      <c r="R4369" s="30"/>
      <c r="S4369" s="30"/>
      <c r="T4369" s="30"/>
      <c r="U4369" s="30"/>
      <c r="V4369" s="30"/>
      <c r="W4369" s="30"/>
      <c r="X4369" s="32"/>
    </row>
    <row r="4370" spans="1:24" x14ac:dyDescent="0.2">
      <c r="A4370" s="34"/>
      <c r="B4370" s="34"/>
      <c r="C4370" s="34"/>
      <c r="D4370" s="30"/>
      <c r="E4370" s="30"/>
      <c r="F4370" s="30"/>
      <c r="G4370" s="30"/>
      <c r="H4370" s="30"/>
      <c r="I4370" s="30"/>
      <c r="J4370" s="30"/>
      <c r="K4370" s="30"/>
      <c r="L4370" s="30"/>
      <c r="M4370" s="30"/>
      <c r="N4370" s="30"/>
      <c r="O4370" s="30"/>
      <c r="P4370" s="30"/>
      <c r="Q4370" s="30"/>
      <c r="R4370" s="30"/>
      <c r="S4370" s="30"/>
      <c r="T4370" s="30"/>
      <c r="U4370" s="30"/>
      <c r="V4370" s="30"/>
      <c r="W4370" s="30"/>
      <c r="X4370" s="32"/>
    </row>
    <row r="4371" spans="1:24" x14ac:dyDescent="0.2">
      <c r="A4371" s="34"/>
      <c r="B4371" s="34"/>
      <c r="C4371" s="34"/>
      <c r="D4371" s="30"/>
      <c r="E4371" s="30"/>
      <c r="F4371" s="30"/>
      <c r="G4371" s="30"/>
      <c r="H4371" s="30"/>
      <c r="I4371" s="30"/>
      <c r="J4371" s="30"/>
      <c r="K4371" s="30"/>
      <c r="L4371" s="30"/>
      <c r="M4371" s="30"/>
      <c r="N4371" s="30"/>
      <c r="O4371" s="30"/>
      <c r="P4371" s="30"/>
      <c r="Q4371" s="30"/>
      <c r="R4371" s="30"/>
      <c r="S4371" s="30"/>
      <c r="T4371" s="30"/>
      <c r="U4371" s="30"/>
      <c r="V4371" s="30"/>
      <c r="W4371" s="30"/>
      <c r="X4371" s="32"/>
    </row>
    <row r="4372" spans="1:24" x14ac:dyDescent="0.2">
      <c r="A4372" s="34"/>
      <c r="B4372" s="34"/>
      <c r="C4372" s="34"/>
      <c r="D4372" s="30"/>
      <c r="E4372" s="30"/>
      <c r="F4372" s="30"/>
      <c r="G4372" s="30"/>
      <c r="H4372" s="30"/>
      <c r="I4372" s="30"/>
      <c r="J4372" s="30"/>
      <c r="K4372" s="30"/>
      <c r="L4372" s="30"/>
      <c r="M4372" s="30"/>
      <c r="N4372" s="30"/>
      <c r="O4372" s="30"/>
      <c r="P4372" s="30"/>
      <c r="Q4372" s="30"/>
      <c r="R4372" s="30"/>
      <c r="S4372" s="30"/>
      <c r="T4372" s="30"/>
      <c r="U4372" s="30"/>
      <c r="V4372" s="30"/>
      <c r="W4372" s="30"/>
      <c r="X4372" s="32"/>
    </row>
    <row r="4373" spans="1:24" x14ac:dyDescent="0.2">
      <c r="A4373" s="34"/>
      <c r="B4373" s="34"/>
      <c r="C4373" s="34"/>
      <c r="D4373" s="30"/>
      <c r="E4373" s="30"/>
      <c r="F4373" s="30"/>
      <c r="G4373" s="30"/>
      <c r="H4373" s="30"/>
      <c r="I4373" s="30"/>
      <c r="J4373" s="30"/>
      <c r="K4373" s="30"/>
      <c r="L4373" s="30"/>
      <c r="M4373" s="30"/>
      <c r="N4373" s="30"/>
      <c r="O4373" s="30"/>
      <c r="P4373" s="30"/>
      <c r="Q4373" s="30"/>
      <c r="R4373" s="30"/>
      <c r="S4373" s="30"/>
      <c r="T4373" s="30"/>
      <c r="U4373" s="30"/>
      <c r="V4373" s="30"/>
      <c r="W4373" s="30"/>
      <c r="X4373" s="32"/>
    </row>
    <row r="4374" spans="1:24" x14ac:dyDescent="0.2">
      <c r="A4374" s="34"/>
      <c r="B4374" s="34"/>
      <c r="C4374" s="34"/>
      <c r="D4374" s="30"/>
      <c r="E4374" s="30"/>
      <c r="F4374" s="30"/>
      <c r="G4374" s="30"/>
      <c r="H4374" s="30"/>
      <c r="I4374" s="30"/>
      <c r="J4374" s="30"/>
      <c r="K4374" s="30"/>
      <c r="L4374" s="30"/>
      <c r="M4374" s="30"/>
      <c r="N4374" s="30"/>
      <c r="O4374" s="30"/>
      <c r="P4374" s="30"/>
      <c r="Q4374" s="30"/>
      <c r="R4374" s="30"/>
      <c r="S4374" s="30"/>
      <c r="T4374" s="30"/>
      <c r="U4374" s="30"/>
      <c r="V4374" s="30"/>
      <c r="W4374" s="30"/>
      <c r="X4374" s="32"/>
    </row>
    <row r="4375" spans="1:24" x14ac:dyDescent="0.2">
      <c r="A4375" s="34"/>
      <c r="B4375" s="34"/>
      <c r="C4375" s="34"/>
      <c r="D4375" s="30"/>
      <c r="E4375" s="30"/>
      <c r="F4375" s="30"/>
      <c r="G4375" s="30"/>
      <c r="H4375" s="30"/>
      <c r="I4375" s="30"/>
      <c r="J4375" s="30"/>
      <c r="K4375" s="30"/>
      <c r="L4375" s="30"/>
      <c r="M4375" s="30"/>
      <c r="N4375" s="30"/>
      <c r="O4375" s="30"/>
      <c r="P4375" s="30"/>
      <c r="Q4375" s="30"/>
      <c r="R4375" s="30"/>
      <c r="S4375" s="30"/>
      <c r="T4375" s="30"/>
      <c r="U4375" s="30"/>
      <c r="V4375" s="30"/>
      <c r="W4375" s="30"/>
      <c r="X4375" s="32"/>
    </row>
    <row r="4376" spans="1:24" x14ac:dyDescent="0.2">
      <c r="A4376" s="34"/>
      <c r="B4376" s="34"/>
      <c r="C4376" s="34"/>
      <c r="D4376" s="30"/>
      <c r="E4376" s="30"/>
      <c r="F4376" s="30"/>
      <c r="G4376" s="30"/>
      <c r="H4376" s="30"/>
      <c r="I4376" s="30"/>
      <c r="J4376" s="30"/>
      <c r="K4376" s="30"/>
      <c r="L4376" s="30"/>
      <c r="M4376" s="30"/>
      <c r="N4376" s="30"/>
      <c r="O4376" s="30"/>
      <c r="P4376" s="30"/>
      <c r="Q4376" s="30"/>
      <c r="R4376" s="30"/>
      <c r="S4376" s="30"/>
      <c r="T4376" s="30"/>
      <c r="U4376" s="30"/>
      <c r="V4376" s="30"/>
      <c r="W4376" s="30"/>
      <c r="X4376" s="32"/>
    </row>
    <row r="4377" spans="1:24" x14ac:dyDescent="0.2">
      <c r="A4377" s="34"/>
      <c r="B4377" s="34"/>
      <c r="C4377" s="34"/>
      <c r="D4377" s="30"/>
      <c r="E4377" s="30"/>
      <c r="F4377" s="30"/>
      <c r="G4377" s="30"/>
      <c r="H4377" s="30"/>
      <c r="I4377" s="30"/>
      <c r="J4377" s="30"/>
      <c r="K4377" s="30"/>
      <c r="L4377" s="30"/>
      <c r="M4377" s="30"/>
      <c r="N4377" s="30"/>
      <c r="O4377" s="30"/>
      <c r="P4377" s="30"/>
      <c r="Q4377" s="30"/>
      <c r="R4377" s="30"/>
      <c r="S4377" s="30"/>
      <c r="T4377" s="30"/>
      <c r="U4377" s="30"/>
      <c r="V4377" s="30"/>
      <c r="W4377" s="30"/>
      <c r="X4377" s="32"/>
    </row>
    <row r="4378" spans="1:24" x14ac:dyDescent="0.2">
      <c r="A4378" s="34"/>
      <c r="B4378" s="34"/>
      <c r="C4378" s="34"/>
      <c r="D4378" s="30"/>
      <c r="E4378" s="30"/>
      <c r="F4378" s="30"/>
      <c r="G4378" s="30"/>
      <c r="H4378" s="30"/>
      <c r="I4378" s="30"/>
      <c r="J4378" s="30"/>
      <c r="K4378" s="30"/>
      <c r="L4378" s="30"/>
      <c r="M4378" s="30"/>
      <c r="N4378" s="30"/>
      <c r="O4378" s="30"/>
      <c r="P4378" s="30"/>
      <c r="Q4378" s="30"/>
      <c r="R4378" s="30"/>
      <c r="S4378" s="30"/>
      <c r="T4378" s="30"/>
      <c r="U4378" s="30"/>
      <c r="V4378" s="30"/>
      <c r="W4378" s="30"/>
      <c r="X4378" s="32"/>
    </row>
    <row r="4379" spans="1:24" x14ac:dyDescent="0.2">
      <c r="A4379" s="34"/>
      <c r="B4379" s="34"/>
      <c r="C4379" s="34"/>
      <c r="D4379" s="30"/>
      <c r="E4379" s="30"/>
      <c r="F4379" s="30"/>
      <c r="G4379" s="30"/>
      <c r="H4379" s="30"/>
      <c r="I4379" s="30"/>
      <c r="J4379" s="30"/>
      <c r="K4379" s="30"/>
      <c r="L4379" s="30"/>
      <c r="M4379" s="30"/>
      <c r="N4379" s="30"/>
      <c r="O4379" s="30"/>
      <c r="P4379" s="30"/>
      <c r="Q4379" s="30"/>
      <c r="R4379" s="30"/>
      <c r="S4379" s="30"/>
      <c r="T4379" s="30"/>
      <c r="U4379" s="30"/>
      <c r="V4379" s="30"/>
      <c r="W4379" s="30"/>
      <c r="X4379" s="32"/>
    </row>
    <row r="4380" spans="1:24" x14ac:dyDescent="0.2">
      <c r="A4380" s="34"/>
      <c r="B4380" s="34"/>
      <c r="C4380" s="34"/>
      <c r="D4380" s="30"/>
      <c r="E4380" s="30"/>
      <c r="F4380" s="30"/>
      <c r="G4380" s="30"/>
      <c r="H4380" s="30"/>
      <c r="I4380" s="30"/>
      <c r="J4380" s="30"/>
      <c r="K4380" s="30"/>
      <c r="L4380" s="30"/>
      <c r="M4380" s="30"/>
      <c r="N4380" s="30"/>
      <c r="O4380" s="30"/>
      <c r="P4380" s="30"/>
      <c r="Q4380" s="30"/>
      <c r="R4380" s="30"/>
      <c r="S4380" s="30"/>
      <c r="T4380" s="30"/>
      <c r="U4380" s="30"/>
      <c r="V4380" s="30"/>
      <c r="W4380" s="30"/>
      <c r="X4380" s="32"/>
    </row>
    <row r="4381" spans="1:24" x14ac:dyDescent="0.2">
      <c r="A4381" s="34"/>
      <c r="B4381" s="34"/>
      <c r="C4381" s="34"/>
      <c r="D4381" s="30"/>
      <c r="E4381" s="30"/>
      <c r="F4381" s="30"/>
      <c r="G4381" s="30"/>
      <c r="H4381" s="30"/>
      <c r="I4381" s="30"/>
      <c r="J4381" s="30"/>
      <c r="K4381" s="30"/>
      <c r="L4381" s="30"/>
      <c r="M4381" s="30"/>
      <c r="N4381" s="30"/>
      <c r="O4381" s="30"/>
      <c r="P4381" s="30"/>
      <c r="Q4381" s="30"/>
      <c r="R4381" s="30"/>
      <c r="S4381" s="30"/>
      <c r="T4381" s="30"/>
      <c r="U4381" s="30"/>
      <c r="V4381" s="30"/>
      <c r="W4381" s="30"/>
      <c r="X4381" s="32"/>
    </row>
    <row r="4382" spans="1:24" x14ac:dyDescent="0.2">
      <c r="A4382" s="34"/>
      <c r="B4382" s="34"/>
      <c r="C4382" s="34"/>
      <c r="D4382" s="30"/>
      <c r="E4382" s="30"/>
      <c r="F4382" s="30"/>
      <c r="G4382" s="30"/>
      <c r="H4382" s="30"/>
      <c r="I4382" s="30"/>
      <c r="J4382" s="30"/>
      <c r="K4382" s="30"/>
      <c r="L4382" s="30"/>
      <c r="M4382" s="30"/>
      <c r="N4382" s="30"/>
      <c r="O4382" s="30"/>
      <c r="P4382" s="30"/>
      <c r="Q4382" s="30"/>
      <c r="R4382" s="30"/>
      <c r="S4382" s="30"/>
      <c r="T4382" s="30"/>
      <c r="U4382" s="30"/>
      <c r="V4382" s="30"/>
      <c r="W4382" s="30"/>
      <c r="X4382" s="32"/>
    </row>
    <row r="4383" spans="1:24" x14ac:dyDescent="0.2">
      <c r="A4383" s="34"/>
      <c r="B4383" s="34"/>
      <c r="C4383" s="34"/>
      <c r="D4383" s="30"/>
      <c r="E4383" s="30"/>
      <c r="F4383" s="30"/>
      <c r="G4383" s="30"/>
      <c r="H4383" s="30"/>
      <c r="I4383" s="30"/>
      <c r="J4383" s="30"/>
      <c r="K4383" s="30"/>
      <c r="L4383" s="30"/>
      <c r="M4383" s="30"/>
      <c r="N4383" s="30"/>
      <c r="O4383" s="30"/>
      <c r="P4383" s="30"/>
      <c r="Q4383" s="30"/>
      <c r="R4383" s="30"/>
      <c r="S4383" s="30"/>
      <c r="T4383" s="30"/>
      <c r="U4383" s="30"/>
      <c r="V4383" s="30"/>
      <c r="W4383" s="30"/>
      <c r="X4383" s="32"/>
    </row>
    <row r="4384" spans="1:24" x14ac:dyDescent="0.2">
      <c r="A4384" s="34"/>
      <c r="B4384" s="34"/>
      <c r="C4384" s="34"/>
      <c r="D4384" s="30"/>
      <c r="E4384" s="30"/>
      <c r="F4384" s="30"/>
      <c r="G4384" s="30"/>
      <c r="H4384" s="30"/>
      <c r="I4384" s="30"/>
      <c r="J4384" s="30"/>
      <c r="K4384" s="30"/>
      <c r="L4384" s="30"/>
      <c r="M4384" s="30"/>
      <c r="N4384" s="30"/>
      <c r="O4384" s="30"/>
      <c r="P4384" s="30"/>
      <c r="Q4384" s="30"/>
      <c r="R4384" s="30"/>
      <c r="S4384" s="30"/>
      <c r="T4384" s="30"/>
      <c r="U4384" s="30"/>
      <c r="V4384" s="30"/>
      <c r="W4384" s="30"/>
      <c r="X4384" s="32"/>
    </row>
    <row r="4385" spans="1:24" x14ac:dyDescent="0.2">
      <c r="A4385" s="34"/>
      <c r="B4385" s="34"/>
      <c r="C4385" s="34"/>
      <c r="D4385" s="30"/>
      <c r="E4385" s="30"/>
      <c r="F4385" s="30"/>
      <c r="G4385" s="30"/>
      <c r="H4385" s="30"/>
      <c r="I4385" s="30"/>
      <c r="J4385" s="30"/>
      <c r="K4385" s="30"/>
      <c r="L4385" s="30"/>
      <c r="M4385" s="30"/>
      <c r="N4385" s="30"/>
      <c r="O4385" s="30"/>
      <c r="P4385" s="30"/>
      <c r="Q4385" s="30"/>
      <c r="R4385" s="30"/>
      <c r="S4385" s="30"/>
      <c r="T4385" s="30"/>
      <c r="U4385" s="30"/>
      <c r="V4385" s="30"/>
      <c r="W4385" s="30"/>
      <c r="X4385" s="32"/>
    </row>
    <row r="4386" spans="1:24" x14ac:dyDescent="0.2">
      <c r="A4386" s="34"/>
      <c r="B4386" s="34"/>
      <c r="C4386" s="34"/>
      <c r="D4386" s="30"/>
      <c r="E4386" s="30"/>
      <c r="F4386" s="30"/>
      <c r="G4386" s="30"/>
      <c r="H4386" s="30"/>
      <c r="I4386" s="30"/>
      <c r="J4386" s="30"/>
      <c r="K4386" s="30"/>
      <c r="L4386" s="30"/>
      <c r="M4386" s="30"/>
      <c r="N4386" s="30"/>
      <c r="O4386" s="30"/>
      <c r="P4386" s="30"/>
      <c r="Q4386" s="30"/>
      <c r="R4386" s="30"/>
      <c r="S4386" s="30"/>
      <c r="T4386" s="30"/>
      <c r="U4386" s="30"/>
      <c r="V4386" s="30"/>
      <c r="W4386" s="30"/>
      <c r="X4386" s="32"/>
    </row>
    <row r="4387" spans="1:24" x14ac:dyDescent="0.2">
      <c r="A4387" s="34"/>
      <c r="B4387" s="34"/>
      <c r="C4387" s="34"/>
      <c r="D4387" s="30"/>
      <c r="E4387" s="30"/>
      <c r="F4387" s="30"/>
      <c r="G4387" s="30"/>
      <c r="H4387" s="30"/>
      <c r="I4387" s="30"/>
      <c r="J4387" s="30"/>
      <c r="K4387" s="30"/>
      <c r="L4387" s="30"/>
      <c r="M4387" s="30"/>
      <c r="N4387" s="30"/>
      <c r="O4387" s="30"/>
      <c r="P4387" s="30"/>
      <c r="Q4387" s="30"/>
      <c r="R4387" s="30"/>
      <c r="S4387" s="30"/>
      <c r="T4387" s="30"/>
      <c r="U4387" s="30"/>
      <c r="V4387" s="30"/>
      <c r="W4387" s="30"/>
      <c r="X4387" s="32"/>
    </row>
    <row r="4388" spans="1:24" x14ac:dyDescent="0.2">
      <c r="A4388" s="34"/>
      <c r="B4388" s="34"/>
      <c r="C4388" s="34"/>
      <c r="D4388" s="30"/>
      <c r="E4388" s="30"/>
      <c r="F4388" s="30"/>
      <c r="G4388" s="30"/>
      <c r="H4388" s="30"/>
      <c r="I4388" s="30"/>
      <c r="J4388" s="30"/>
      <c r="K4388" s="30"/>
      <c r="L4388" s="30"/>
      <c r="M4388" s="30"/>
      <c r="N4388" s="30"/>
      <c r="O4388" s="30"/>
      <c r="P4388" s="30"/>
      <c r="Q4388" s="30"/>
      <c r="R4388" s="30"/>
      <c r="S4388" s="30"/>
      <c r="T4388" s="30"/>
      <c r="U4388" s="30"/>
      <c r="V4388" s="30"/>
      <c r="W4388" s="30"/>
      <c r="X4388" s="32"/>
    </row>
    <row r="4389" spans="1:24" x14ac:dyDescent="0.2">
      <c r="A4389" s="34"/>
      <c r="B4389" s="34"/>
      <c r="C4389" s="34"/>
      <c r="D4389" s="30"/>
      <c r="E4389" s="30"/>
      <c r="F4389" s="30"/>
      <c r="G4389" s="30"/>
      <c r="H4389" s="30"/>
      <c r="I4389" s="30"/>
      <c r="J4389" s="30"/>
      <c r="K4389" s="30"/>
      <c r="L4389" s="30"/>
      <c r="M4389" s="30"/>
      <c r="N4389" s="30"/>
      <c r="O4389" s="30"/>
      <c r="P4389" s="30"/>
      <c r="Q4389" s="30"/>
      <c r="R4389" s="30"/>
      <c r="S4389" s="30"/>
      <c r="T4389" s="30"/>
      <c r="U4389" s="30"/>
      <c r="V4389" s="30"/>
      <c r="W4389" s="30"/>
      <c r="X4389" s="32"/>
    </row>
    <row r="4390" spans="1:24" x14ac:dyDescent="0.2">
      <c r="A4390" s="34"/>
      <c r="B4390" s="34"/>
      <c r="C4390" s="34"/>
      <c r="D4390" s="30"/>
      <c r="E4390" s="30"/>
      <c r="F4390" s="30"/>
      <c r="G4390" s="30"/>
      <c r="H4390" s="30"/>
      <c r="I4390" s="30"/>
      <c r="J4390" s="30"/>
      <c r="K4390" s="30"/>
      <c r="L4390" s="30"/>
      <c r="M4390" s="30"/>
      <c r="N4390" s="30"/>
      <c r="O4390" s="30"/>
      <c r="P4390" s="30"/>
      <c r="Q4390" s="30"/>
      <c r="R4390" s="30"/>
      <c r="S4390" s="30"/>
      <c r="T4390" s="30"/>
      <c r="U4390" s="30"/>
      <c r="V4390" s="30"/>
      <c r="W4390" s="30"/>
      <c r="X4390" s="32"/>
    </row>
    <row r="4391" spans="1:24" x14ac:dyDescent="0.2">
      <c r="A4391" s="34"/>
      <c r="B4391" s="34"/>
      <c r="C4391" s="34"/>
      <c r="D4391" s="30"/>
      <c r="E4391" s="30"/>
      <c r="F4391" s="30"/>
      <c r="G4391" s="30"/>
      <c r="H4391" s="30"/>
      <c r="I4391" s="30"/>
      <c r="J4391" s="30"/>
      <c r="K4391" s="30"/>
      <c r="L4391" s="30"/>
      <c r="M4391" s="30"/>
      <c r="N4391" s="30"/>
      <c r="O4391" s="30"/>
      <c r="P4391" s="30"/>
      <c r="Q4391" s="30"/>
      <c r="R4391" s="30"/>
      <c r="S4391" s="30"/>
      <c r="T4391" s="30"/>
      <c r="U4391" s="30"/>
      <c r="V4391" s="30"/>
      <c r="W4391" s="30"/>
      <c r="X4391" s="32"/>
    </row>
    <row r="4392" spans="1:24" x14ac:dyDescent="0.2">
      <c r="A4392" s="34"/>
      <c r="B4392" s="34"/>
      <c r="C4392" s="34"/>
      <c r="D4392" s="30"/>
      <c r="E4392" s="30"/>
      <c r="F4392" s="30"/>
      <c r="G4392" s="30"/>
      <c r="H4392" s="30"/>
      <c r="I4392" s="30"/>
      <c r="J4392" s="30"/>
      <c r="K4392" s="30"/>
      <c r="L4392" s="30"/>
      <c r="M4392" s="30"/>
      <c r="N4392" s="30"/>
      <c r="O4392" s="30"/>
      <c r="P4392" s="30"/>
      <c r="Q4392" s="30"/>
      <c r="R4392" s="30"/>
      <c r="S4392" s="30"/>
      <c r="T4392" s="30"/>
      <c r="U4392" s="30"/>
      <c r="V4392" s="30"/>
      <c r="W4392" s="30"/>
      <c r="X4392" s="32"/>
    </row>
    <row r="4393" spans="1:24" x14ac:dyDescent="0.2">
      <c r="A4393" s="34"/>
      <c r="B4393" s="34"/>
      <c r="C4393" s="34"/>
      <c r="D4393" s="30"/>
      <c r="E4393" s="30"/>
      <c r="F4393" s="30"/>
      <c r="G4393" s="30"/>
      <c r="H4393" s="30"/>
      <c r="I4393" s="30"/>
      <c r="J4393" s="30"/>
      <c r="K4393" s="30"/>
      <c r="L4393" s="30"/>
      <c r="M4393" s="30"/>
      <c r="N4393" s="30"/>
      <c r="O4393" s="30"/>
      <c r="P4393" s="30"/>
      <c r="Q4393" s="30"/>
      <c r="R4393" s="30"/>
      <c r="S4393" s="30"/>
      <c r="T4393" s="30"/>
      <c r="U4393" s="30"/>
      <c r="V4393" s="30"/>
      <c r="W4393" s="30"/>
      <c r="X4393" s="32"/>
    </row>
    <row r="4394" spans="1:24" x14ac:dyDescent="0.2">
      <c r="A4394" s="34"/>
      <c r="B4394" s="34"/>
      <c r="C4394" s="34"/>
      <c r="D4394" s="30"/>
      <c r="E4394" s="30"/>
      <c r="F4394" s="30"/>
      <c r="G4394" s="30"/>
      <c r="H4394" s="30"/>
      <c r="I4394" s="30"/>
      <c r="J4394" s="30"/>
      <c r="K4394" s="30"/>
      <c r="L4394" s="30"/>
      <c r="M4394" s="30"/>
      <c r="N4394" s="30"/>
      <c r="O4394" s="30"/>
      <c r="P4394" s="30"/>
      <c r="Q4394" s="30"/>
      <c r="R4394" s="30"/>
      <c r="S4394" s="30"/>
      <c r="T4394" s="30"/>
      <c r="U4394" s="30"/>
      <c r="V4394" s="30"/>
      <c r="W4394" s="30"/>
      <c r="X4394" s="32"/>
    </row>
    <row r="4395" spans="1:24" x14ac:dyDescent="0.2">
      <c r="A4395" s="34"/>
      <c r="B4395" s="34"/>
      <c r="C4395" s="34"/>
      <c r="D4395" s="30"/>
      <c r="E4395" s="30"/>
      <c r="F4395" s="30"/>
      <c r="G4395" s="30"/>
      <c r="H4395" s="30"/>
      <c r="I4395" s="30"/>
      <c r="J4395" s="30"/>
      <c r="K4395" s="30"/>
      <c r="L4395" s="30"/>
      <c r="M4395" s="30"/>
      <c r="N4395" s="30"/>
      <c r="O4395" s="30"/>
      <c r="P4395" s="30"/>
      <c r="Q4395" s="30"/>
      <c r="R4395" s="30"/>
      <c r="S4395" s="30"/>
      <c r="T4395" s="30"/>
      <c r="U4395" s="30"/>
      <c r="V4395" s="30"/>
      <c r="W4395" s="30"/>
      <c r="X4395" s="32"/>
    </row>
    <row r="4396" spans="1:24" x14ac:dyDescent="0.2">
      <c r="A4396" s="34"/>
      <c r="B4396" s="34"/>
      <c r="C4396" s="34"/>
      <c r="D4396" s="30"/>
      <c r="E4396" s="30"/>
      <c r="F4396" s="30"/>
      <c r="G4396" s="30"/>
      <c r="H4396" s="30"/>
      <c r="I4396" s="30"/>
      <c r="J4396" s="30"/>
      <c r="K4396" s="30"/>
      <c r="L4396" s="30"/>
      <c r="M4396" s="30"/>
      <c r="N4396" s="30"/>
      <c r="O4396" s="30"/>
      <c r="P4396" s="30"/>
      <c r="Q4396" s="30"/>
      <c r="R4396" s="30"/>
      <c r="S4396" s="30"/>
      <c r="T4396" s="30"/>
      <c r="U4396" s="30"/>
      <c r="V4396" s="30"/>
      <c r="W4396" s="30"/>
      <c r="X4396" s="32"/>
    </row>
    <row r="4397" spans="1:24" x14ac:dyDescent="0.2">
      <c r="A4397" s="34"/>
      <c r="B4397" s="34"/>
      <c r="C4397" s="34"/>
      <c r="D4397" s="30"/>
      <c r="E4397" s="30"/>
      <c r="F4397" s="30"/>
      <c r="G4397" s="30"/>
      <c r="H4397" s="30"/>
      <c r="I4397" s="30"/>
      <c r="J4397" s="30"/>
      <c r="K4397" s="30"/>
      <c r="L4397" s="30"/>
      <c r="M4397" s="30"/>
      <c r="N4397" s="30"/>
      <c r="O4397" s="30"/>
      <c r="P4397" s="30"/>
      <c r="Q4397" s="30"/>
      <c r="R4397" s="30"/>
      <c r="S4397" s="30"/>
      <c r="T4397" s="30"/>
      <c r="U4397" s="30"/>
      <c r="V4397" s="30"/>
      <c r="W4397" s="30"/>
      <c r="X4397" s="32"/>
    </row>
    <row r="4398" spans="1:24" x14ac:dyDescent="0.2">
      <c r="A4398" s="34"/>
      <c r="B4398" s="34"/>
      <c r="C4398" s="34"/>
      <c r="D4398" s="30"/>
      <c r="E4398" s="30"/>
      <c r="F4398" s="30"/>
      <c r="G4398" s="30"/>
      <c r="H4398" s="30"/>
      <c r="I4398" s="30"/>
      <c r="J4398" s="30"/>
      <c r="K4398" s="30"/>
      <c r="L4398" s="30"/>
      <c r="M4398" s="30"/>
      <c r="N4398" s="30"/>
      <c r="O4398" s="30"/>
      <c r="P4398" s="30"/>
      <c r="Q4398" s="30"/>
      <c r="R4398" s="30"/>
      <c r="S4398" s="30"/>
      <c r="T4398" s="30"/>
      <c r="U4398" s="30"/>
      <c r="V4398" s="30"/>
      <c r="W4398" s="30"/>
      <c r="X4398" s="32"/>
    </row>
    <row r="4399" spans="1:24" x14ac:dyDescent="0.2">
      <c r="A4399" s="34"/>
      <c r="B4399" s="34"/>
      <c r="C4399" s="34"/>
      <c r="D4399" s="30"/>
      <c r="E4399" s="30"/>
      <c r="F4399" s="30"/>
      <c r="G4399" s="30"/>
      <c r="H4399" s="30"/>
      <c r="I4399" s="30"/>
      <c r="J4399" s="30"/>
      <c r="K4399" s="30"/>
      <c r="L4399" s="30"/>
      <c r="M4399" s="30"/>
      <c r="N4399" s="30"/>
      <c r="O4399" s="30"/>
      <c r="P4399" s="30"/>
      <c r="Q4399" s="30"/>
      <c r="R4399" s="30"/>
      <c r="S4399" s="30"/>
      <c r="T4399" s="30"/>
      <c r="U4399" s="30"/>
      <c r="V4399" s="30"/>
      <c r="W4399" s="30"/>
      <c r="X4399" s="32"/>
    </row>
    <row r="4400" spans="1:24" x14ac:dyDescent="0.2">
      <c r="A4400" s="34"/>
      <c r="B4400" s="34"/>
      <c r="C4400" s="34"/>
      <c r="D4400" s="30"/>
      <c r="E4400" s="30"/>
      <c r="F4400" s="30"/>
      <c r="G4400" s="30"/>
      <c r="H4400" s="30"/>
      <c r="I4400" s="30"/>
      <c r="J4400" s="30"/>
      <c r="K4400" s="30"/>
      <c r="L4400" s="30"/>
      <c r="M4400" s="30"/>
      <c r="N4400" s="30"/>
      <c r="O4400" s="30"/>
      <c r="P4400" s="30"/>
      <c r="Q4400" s="30"/>
      <c r="R4400" s="30"/>
      <c r="S4400" s="30"/>
      <c r="T4400" s="30"/>
      <c r="U4400" s="30"/>
      <c r="V4400" s="30"/>
      <c r="W4400" s="30"/>
      <c r="X4400" s="32"/>
    </row>
    <row r="4401" spans="1:24" x14ac:dyDescent="0.2">
      <c r="A4401" s="34"/>
      <c r="B4401" s="34"/>
      <c r="C4401" s="34"/>
      <c r="D4401" s="30"/>
      <c r="E4401" s="30"/>
      <c r="F4401" s="30"/>
      <c r="G4401" s="30"/>
      <c r="H4401" s="30"/>
      <c r="I4401" s="30"/>
      <c r="J4401" s="30"/>
      <c r="K4401" s="30"/>
      <c r="L4401" s="30"/>
      <c r="M4401" s="30"/>
      <c r="N4401" s="30"/>
      <c r="O4401" s="30"/>
      <c r="P4401" s="30"/>
      <c r="Q4401" s="30"/>
      <c r="R4401" s="30"/>
      <c r="S4401" s="30"/>
      <c r="T4401" s="30"/>
      <c r="U4401" s="30"/>
      <c r="V4401" s="30"/>
      <c r="W4401" s="30"/>
      <c r="X4401" s="32"/>
    </row>
    <row r="4402" spans="1:24" x14ac:dyDescent="0.2">
      <c r="A4402" s="34"/>
      <c r="B4402" s="34"/>
      <c r="C4402" s="34"/>
      <c r="D4402" s="30"/>
      <c r="E4402" s="30"/>
      <c r="F4402" s="30"/>
      <c r="G4402" s="30"/>
      <c r="H4402" s="30"/>
      <c r="I4402" s="30"/>
      <c r="J4402" s="30"/>
      <c r="K4402" s="30"/>
      <c r="L4402" s="30"/>
      <c r="M4402" s="30"/>
      <c r="N4402" s="30"/>
      <c r="O4402" s="30"/>
      <c r="P4402" s="30"/>
      <c r="Q4402" s="30"/>
      <c r="R4402" s="30"/>
      <c r="S4402" s="30"/>
      <c r="T4402" s="30"/>
      <c r="U4402" s="30"/>
      <c r="V4402" s="30"/>
      <c r="W4402" s="30"/>
      <c r="X4402" s="32"/>
    </row>
    <row r="4403" spans="1:24" x14ac:dyDescent="0.2">
      <c r="A4403" s="34"/>
      <c r="B4403" s="34"/>
      <c r="C4403" s="34"/>
      <c r="D4403" s="30"/>
      <c r="E4403" s="30"/>
      <c r="F4403" s="30"/>
      <c r="G4403" s="30"/>
      <c r="H4403" s="30"/>
      <c r="I4403" s="30"/>
      <c r="J4403" s="30"/>
      <c r="K4403" s="30"/>
      <c r="L4403" s="30"/>
      <c r="M4403" s="30"/>
      <c r="N4403" s="30"/>
      <c r="O4403" s="30"/>
      <c r="P4403" s="30"/>
      <c r="Q4403" s="30"/>
      <c r="R4403" s="30"/>
      <c r="S4403" s="30"/>
      <c r="T4403" s="30"/>
      <c r="U4403" s="30"/>
      <c r="V4403" s="30"/>
      <c r="W4403" s="30"/>
      <c r="X4403" s="32"/>
    </row>
    <row r="4404" spans="1:24" x14ac:dyDescent="0.2">
      <c r="A4404" s="34"/>
      <c r="B4404" s="34"/>
      <c r="C4404" s="34"/>
      <c r="D4404" s="30"/>
      <c r="E4404" s="30"/>
      <c r="F4404" s="30"/>
      <c r="G4404" s="30"/>
      <c r="H4404" s="30"/>
      <c r="I4404" s="30"/>
      <c r="J4404" s="30"/>
      <c r="K4404" s="30"/>
      <c r="L4404" s="30"/>
      <c r="M4404" s="30"/>
      <c r="N4404" s="30"/>
      <c r="O4404" s="30"/>
      <c r="P4404" s="30"/>
      <c r="Q4404" s="30"/>
      <c r="R4404" s="30"/>
      <c r="S4404" s="30"/>
      <c r="T4404" s="30"/>
      <c r="U4404" s="30"/>
      <c r="V4404" s="30"/>
      <c r="W4404" s="30"/>
      <c r="X4404" s="32"/>
    </row>
    <row r="4405" spans="1:24" x14ac:dyDescent="0.2">
      <c r="A4405" s="34"/>
      <c r="B4405" s="34"/>
      <c r="C4405" s="34"/>
      <c r="D4405" s="30"/>
      <c r="E4405" s="30"/>
      <c r="F4405" s="30"/>
      <c r="G4405" s="30"/>
      <c r="H4405" s="30"/>
      <c r="I4405" s="30"/>
      <c r="J4405" s="30"/>
      <c r="K4405" s="30"/>
      <c r="L4405" s="30"/>
      <c r="M4405" s="30"/>
      <c r="N4405" s="30"/>
      <c r="O4405" s="30"/>
      <c r="P4405" s="30"/>
      <c r="Q4405" s="30"/>
      <c r="R4405" s="30"/>
      <c r="S4405" s="30"/>
      <c r="T4405" s="30"/>
      <c r="U4405" s="30"/>
      <c r="V4405" s="30"/>
      <c r="W4405" s="30"/>
      <c r="X4405" s="32"/>
    </row>
    <row r="4406" spans="1:24" x14ac:dyDescent="0.2">
      <c r="A4406" s="34"/>
      <c r="B4406" s="34"/>
      <c r="C4406" s="34"/>
      <c r="D4406" s="30"/>
      <c r="E4406" s="30"/>
      <c r="F4406" s="30"/>
      <c r="G4406" s="30"/>
      <c r="H4406" s="30"/>
      <c r="I4406" s="30"/>
      <c r="J4406" s="30"/>
      <c r="K4406" s="30"/>
      <c r="L4406" s="30"/>
      <c r="M4406" s="30"/>
      <c r="N4406" s="30"/>
      <c r="O4406" s="30"/>
      <c r="P4406" s="30"/>
      <c r="Q4406" s="30"/>
      <c r="R4406" s="30"/>
      <c r="S4406" s="30"/>
      <c r="T4406" s="30"/>
      <c r="U4406" s="30"/>
      <c r="V4406" s="30"/>
      <c r="W4406" s="30"/>
      <c r="X4406" s="32"/>
    </row>
    <row r="4407" spans="1:24" x14ac:dyDescent="0.2">
      <c r="A4407" s="34"/>
      <c r="B4407" s="34"/>
      <c r="C4407" s="34"/>
      <c r="D4407" s="30"/>
      <c r="E4407" s="30"/>
      <c r="F4407" s="30"/>
      <c r="G4407" s="30"/>
      <c r="H4407" s="30"/>
      <c r="I4407" s="30"/>
      <c r="J4407" s="30"/>
      <c r="K4407" s="30"/>
      <c r="L4407" s="30"/>
      <c r="M4407" s="30"/>
      <c r="N4407" s="30"/>
      <c r="O4407" s="30"/>
      <c r="P4407" s="30"/>
      <c r="Q4407" s="30"/>
      <c r="R4407" s="30"/>
      <c r="S4407" s="30"/>
      <c r="T4407" s="30"/>
      <c r="U4407" s="30"/>
      <c r="V4407" s="30"/>
      <c r="W4407" s="30"/>
      <c r="X4407" s="32"/>
    </row>
    <row r="4408" spans="1:24" x14ac:dyDescent="0.2">
      <c r="A4408" s="34"/>
      <c r="B4408" s="34"/>
      <c r="C4408" s="34"/>
      <c r="D4408" s="30"/>
      <c r="E4408" s="30"/>
      <c r="F4408" s="30"/>
      <c r="G4408" s="30"/>
      <c r="H4408" s="30"/>
      <c r="I4408" s="30"/>
      <c r="J4408" s="30"/>
      <c r="K4408" s="30"/>
      <c r="L4408" s="30"/>
      <c r="M4408" s="30"/>
      <c r="N4408" s="30"/>
      <c r="O4408" s="30"/>
      <c r="P4408" s="30"/>
      <c r="Q4408" s="30"/>
      <c r="R4408" s="30"/>
      <c r="S4408" s="30"/>
      <c r="T4408" s="30"/>
      <c r="U4408" s="30"/>
      <c r="V4408" s="30"/>
      <c r="W4408" s="30"/>
      <c r="X4408" s="32"/>
    </row>
    <row r="4409" spans="1:24" x14ac:dyDescent="0.2">
      <c r="A4409" s="34"/>
      <c r="B4409" s="34"/>
      <c r="C4409" s="34"/>
      <c r="D4409" s="30"/>
      <c r="E4409" s="30"/>
      <c r="F4409" s="30"/>
      <c r="G4409" s="30"/>
      <c r="H4409" s="30"/>
      <c r="I4409" s="30"/>
      <c r="J4409" s="30"/>
      <c r="K4409" s="30"/>
      <c r="L4409" s="30"/>
      <c r="M4409" s="30"/>
      <c r="N4409" s="30"/>
      <c r="O4409" s="30"/>
      <c r="P4409" s="30"/>
      <c r="Q4409" s="30"/>
      <c r="R4409" s="30"/>
      <c r="S4409" s="30"/>
      <c r="T4409" s="30"/>
      <c r="U4409" s="30"/>
      <c r="V4409" s="30"/>
      <c r="W4409" s="30"/>
      <c r="X4409" s="32"/>
    </row>
    <row r="4410" spans="1:24" x14ac:dyDescent="0.2">
      <c r="A4410" s="34"/>
      <c r="B4410" s="34"/>
      <c r="C4410" s="34"/>
      <c r="D4410" s="30"/>
      <c r="E4410" s="30"/>
      <c r="F4410" s="30"/>
      <c r="G4410" s="30"/>
      <c r="H4410" s="30"/>
      <c r="I4410" s="30"/>
      <c r="J4410" s="30"/>
      <c r="K4410" s="30"/>
      <c r="L4410" s="30"/>
      <c r="M4410" s="30"/>
      <c r="N4410" s="30"/>
      <c r="O4410" s="30"/>
      <c r="P4410" s="30"/>
      <c r="Q4410" s="30"/>
      <c r="R4410" s="30"/>
      <c r="S4410" s="30"/>
      <c r="T4410" s="30"/>
      <c r="U4410" s="30"/>
      <c r="V4410" s="30"/>
      <c r="W4410" s="30"/>
      <c r="X4410" s="32"/>
    </row>
    <row r="4411" spans="1:24" x14ac:dyDescent="0.2">
      <c r="A4411" s="34"/>
      <c r="B4411" s="34"/>
      <c r="C4411" s="34"/>
      <c r="D4411" s="30"/>
      <c r="E4411" s="30"/>
      <c r="F4411" s="30"/>
      <c r="G4411" s="30"/>
      <c r="H4411" s="30"/>
      <c r="I4411" s="30"/>
      <c r="J4411" s="30"/>
      <c r="K4411" s="30"/>
      <c r="L4411" s="30"/>
      <c r="M4411" s="30"/>
      <c r="N4411" s="30"/>
      <c r="O4411" s="30"/>
      <c r="P4411" s="30"/>
      <c r="Q4411" s="30"/>
      <c r="R4411" s="30"/>
      <c r="S4411" s="30"/>
      <c r="T4411" s="30"/>
      <c r="U4411" s="30"/>
      <c r="V4411" s="30"/>
      <c r="W4411" s="30"/>
      <c r="X4411" s="32"/>
    </row>
    <row r="4412" spans="1:24" x14ac:dyDescent="0.2">
      <c r="A4412" s="34"/>
      <c r="B4412" s="34"/>
      <c r="C4412" s="34"/>
      <c r="D4412" s="30"/>
      <c r="E4412" s="30"/>
      <c r="F4412" s="30"/>
      <c r="G4412" s="30"/>
      <c r="H4412" s="30"/>
      <c r="I4412" s="30"/>
      <c r="J4412" s="30"/>
      <c r="K4412" s="30"/>
      <c r="L4412" s="30"/>
      <c r="M4412" s="30"/>
      <c r="N4412" s="30"/>
      <c r="O4412" s="30"/>
      <c r="P4412" s="30"/>
      <c r="Q4412" s="30"/>
      <c r="R4412" s="30"/>
      <c r="S4412" s="30"/>
      <c r="T4412" s="30"/>
      <c r="U4412" s="30"/>
      <c r="V4412" s="30"/>
      <c r="W4412" s="30"/>
      <c r="X4412" s="32"/>
    </row>
    <row r="4413" spans="1:24" x14ac:dyDescent="0.2">
      <c r="A4413" s="34"/>
      <c r="B4413" s="34"/>
      <c r="C4413" s="34"/>
      <c r="D4413" s="30"/>
      <c r="E4413" s="30"/>
      <c r="F4413" s="30"/>
      <c r="G4413" s="30"/>
      <c r="H4413" s="30"/>
      <c r="I4413" s="30"/>
      <c r="J4413" s="30"/>
      <c r="K4413" s="30"/>
      <c r="L4413" s="30"/>
      <c r="M4413" s="30"/>
      <c r="N4413" s="30"/>
      <c r="O4413" s="30"/>
      <c r="P4413" s="30"/>
      <c r="Q4413" s="30"/>
      <c r="R4413" s="30"/>
      <c r="S4413" s="30"/>
      <c r="T4413" s="30"/>
      <c r="U4413" s="30"/>
      <c r="V4413" s="30"/>
      <c r="W4413" s="30"/>
      <c r="X4413" s="32"/>
    </row>
    <row r="4414" spans="1:24" x14ac:dyDescent="0.2">
      <c r="A4414" s="34"/>
      <c r="B4414" s="34"/>
      <c r="C4414" s="34"/>
      <c r="D4414" s="30"/>
      <c r="E4414" s="30"/>
      <c r="F4414" s="30"/>
      <c r="G4414" s="30"/>
      <c r="H4414" s="30"/>
      <c r="I4414" s="30"/>
      <c r="J4414" s="30"/>
      <c r="K4414" s="30"/>
      <c r="L4414" s="30"/>
      <c r="M4414" s="30"/>
      <c r="N4414" s="30"/>
      <c r="O4414" s="30"/>
      <c r="P4414" s="30"/>
      <c r="Q4414" s="30"/>
      <c r="R4414" s="30"/>
      <c r="S4414" s="30"/>
      <c r="T4414" s="30"/>
      <c r="U4414" s="30"/>
      <c r="V4414" s="30"/>
      <c r="W4414" s="30"/>
      <c r="X4414" s="32"/>
    </row>
    <row r="4415" spans="1:24" x14ac:dyDescent="0.2">
      <c r="A4415" s="34"/>
      <c r="B4415" s="34"/>
      <c r="C4415" s="34"/>
      <c r="D4415" s="30"/>
      <c r="E4415" s="30"/>
      <c r="F4415" s="30"/>
      <c r="G4415" s="30"/>
      <c r="H4415" s="30"/>
      <c r="I4415" s="30"/>
      <c r="J4415" s="30"/>
      <c r="K4415" s="30"/>
      <c r="L4415" s="30"/>
      <c r="M4415" s="30"/>
      <c r="N4415" s="30"/>
      <c r="O4415" s="30"/>
      <c r="P4415" s="30"/>
      <c r="Q4415" s="30"/>
      <c r="R4415" s="30"/>
      <c r="S4415" s="30"/>
      <c r="T4415" s="30"/>
      <c r="U4415" s="30"/>
      <c r="V4415" s="30"/>
      <c r="W4415" s="30"/>
      <c r="X4415" s="32"/>
    </row>
    <row r="4416" spans="1:24" x14ac:dyDescent="0.2">
      <c r="A4416" s="34"/>
      <c r="B4416" s="34"/>
      <c r="C4416" s="34"/>
      <c r="D4416" s="30"/>
      <c r="E4416" s="30"/>
      <c r="F4416" s="30"/>
      <c r="G4416" s="30"/>
      <c r="H4416" s="30"/>
      <c r="I4416" s="30"/>
      <c r="J4416" s="30"/>
      <c r="K4416" s="30"/>
      <c r="L4416" s="30"/>
      <c r="M4416" s="30"/>
      <c r="N4416" s="30"/>
      <c r="O4416" s="30"/>
      <c r="P4416" s="30"/>
      <c r="Q4416" s="30"/>
      <c r="R4416" s="30"/>
      <c r="S4416" s="30"/>
      <c r="T4416" s="30"/>
      <c r="U4416" s="30"/>
      <c r="V4416" s="30"/>
      <c r="W4416" s="30"/>
      <c r="X4416" s="32"/>
    </row>
    <row r="4417" spans="1:24" x14ac:dyDescent="0.2">
      <c r="A4417" s="34"/>
      <c r="B4417" s="34"/>
      <c r="C4417" s="34"/>
      <c r="D4417" s="30"/>
      <c r="E4417" s="30"/>
      <c r="F4417" s="30"/>
      <c r="G4417" s="30"/>
      <c r="H4417" s="30"/>
      <c r="I4417" s="30"/>
      <c r="J4417" s="30"/>
      <c r="K4417" s="30"/>
      <c r="L4417" s="30"/>
      <c r="M4417" s="30"/>
      <c r="N4417" s="30"/>
      <c r="O4417" s="30"/>
      <c r="P4417" s="30"/>
      <c r="Q4417" s="30"/>
      <c r="R4417" s="30"/>
      <c r="S4417" s="30"/>
      <c r="T4417" s="30"/>
      <c r="U4417" s="30"/>
      <c r="V4417" s="30"/>
      <c r="W4417" s="30"/>
      <c r="X4417" s="32"/>
    </row>
    <row r="4418" spans="1:24" x14ac:dyDescent="0.2">
      <c r="A4418" s="34"/>
      <c r="B4418" s="34"/>
      <c r="C4418" s="34"/>
      <c r="D4418" s="30"/>
      <c r="E4418" s="30"/>
      <c r="F4418" s="30"/>
      <c r="G4418" s="30"/>
      <c r="H4418" s="30"/>
      <c r="I4418" s="30"/>
      <c r="J4418" s="30"/>
      <c r="K4418" s="30"/>
      <c r="L4418" s="30"/>
      <c r="M4418" s="30"/>
      <c r="N4418" s="30"/>
      <c r="O4418" s="30"/>
      <c r="P4418" s="30"/>
      <c r="Q4418" s="30"/>
      <c r="R4418" s="30"/>
      <c r="S4418" s="30"/>
      <c r="T4418" s="30"/>
      <c r="U4418" s="30"/>
      <c r="V4418" s="30"/>
      <c r="W4418" s="30"/>
      <c r="X4418" s="32"/>
    </row>
    <row r="4419" spans="1:24" x14ac:dyDescent="0.2">
      <c r="A4419" s="34"/>
      <c r="B4419" s="34"/>
      <c r="C4419" s="34"/>
      <c r="D4419" s="30"/>
      <c r="E4419" s="30"/>
      <c r="F4419" s="30"/>
      <c r="G4419" s="30"/>
      <c r="H4419" s="30"/>
      <c r="I4419" s="30"/>
      <c r="J4419" s="30"/>
      <c r="K4419" s="30"/>
      <c r="L4419" s="30"/>
      <c r="M4419" s="30"/>
      <c r="N4419" s="30"/>
      <c r="O4419" s="30"/>
      <c r="P4419" s="30"/>
      <c r="Q4419" s="30"/>
      <c r="R4419" s="30"/>
      <c r="S4419" s="30"/>
      <c r="T4419" s="30"/>
      <c r="U4419" s="30"/>
      <c r="V4419" s="30"/>
      <c r="W4419" s="30"/>
      <c r="X4419" s="32"/>
    </row>
    <row r="4420" spans="1:24" x14ac:dyDescent="0.2">
      <c r="A4420" s="34"/>
      <c r="B4420" s="34"/>
      <c r="C4420" s="34"/>
      <c r="D4420" s="30"/>
      <c r="E4420" s="30"/>
      <c r="F4420" s="30"/>
      <c r="G4420" s="30"/>
      <c r="H4420" s="30"/>
      <c r="I4420" s="30"/>
      <c r="J4420" s="30"/>
      <c r="K4420" s="30"/>
      <c r="L4420" s="30"/>
      <c r="M4420" s="30"/>
      <c r="N4420" s="30"/>
      <c r="O4420" s="30"/>
      <c r="P4420" s="30"/>
      <c r="Q4420" s="30"/>
      <c r="R4420" s="30"/>
      <c r="S4420" s="30"/>
      <c r="T4420" s="30"/>
      <c r="U4420" s="30"/>
      <c r="V4420" s="30"/>
      <c r="W4420" s="30"/>
      <c r="X4420" s="32"/>
    </row>
    <row r="4421" spans="1:24" x14ac:dyDescent="0.2">
      <c r="A4421" s="34"/>
      <c r="B4421" s="34"/>
      <c r="C4421" s="34"/>
      <c r="D4421" s="30"/>
      <c r="E4421" s="30"/>
      <c r="F4421" s="30"/>
      <c r="G4421" s="30"/>
      <c r="H4421" s="30"/>
      <c r="I4421" s="30"/>
      <c r="J4421" s="30"/>
      <c r="K4421" s="30"/>
      <c r="L4421" s="30"/>
      <c r="M4421" s="30"/>
      <c r="N4421" s="30"/>
      <c r="O4421" s="30"/>
      <c r="P4421" s="30"/>
      <c r="Q4421" s="30"/>
      <c r="R4421" s="30"/>
      <c r="S4421" s="30"/>
      <c r="T4421" s="30"/>
      <c r="U4421" s="30"/>
      <c r="V4421" s="30"/>
      <c r="W4421" s="30"/>
      <c r="X4421" s="32"/>
    </row>
    <row r="4422" spans="1:24" x14ac:dyDescent="0.2">
      <c r="A4422" s="34"/>
      <c r="B4422" s="34"/>
      <c r="C4422" s="34"/>
      <c r="D4422" s="30"/>
      <c r="E4422" s="30"/>
      <c r="F4422" s="30"/>
      <c r="G4422" s="30"/>
      <c r="H4422" s="30"/>
      <c r="I4422" s="30"/>
      <c r="J4422" s="30"/>
      <c r="K4422" s="30"/>
      <c r="L4422" s="30"/>
      <c r="M4422" s="30"/>
      <c r="N4422" s="30"/>
      <c r="O4422" s="30"/>
      <c r="P4422" s="30"/>
      <c r="Q4422" s="30"/>
      <c r="R4422" s="30"/>
      <c r="S4422" s="30"/>
      <c r="T4422" s="30"/>
      <c r="U4422" s="30"/>
      <c r="V4422" s="30"/>
      <c r="W4422" s="30"/>
      <c r="X4422" s="32"/>
    </row>
    <row r="4423" spans="1:24" x14ac:dyDescent="0.2">
      <c r="A4423" s="34"/>
      <c r="B4423" s="34"/>
      <c r="C4423" s="34"/>
      <c r="D4423" s="30"/>
      <c r="E4423" s="30"/>
      <c r="F4423" s="30"/>
      <c r="G4423" s="30"/>
      <c r="H4423" s="30"/>
      <c r="I4423" s="30"/>
      <c r="J4423" s="30"/>
      <c r="K4423" s="30"/>
      <c r="L4423" s="30"/>
      <c r="M4423" s="30"/>
      <c r="N4423" s="30"/>
      <c r="O4423" s="30"/>
      <c r="P4423" s="30"/>
      <c r="Q4423" s="30"/>
      <c r="R4423" s="30"/>
      <c r="S4423" s="30"/>
      <c r="T4423" s="30"/>
      <c r="U4423" s="30"/>
      <c r="V4423" s="30"/>
      <c r="W4423" s="30"/>
      <c r="X4423" s="32"/>
    </row>
    <row r="4424" spans="1:24" x14ac:dyDescent="0.2">
      <c r="A4424" s="34"/>
      <c r="B4424" s="34"/>
      <c r="C4424" s="34"/>
      <c r="D4424" s="30"/>
      <c r="E4424" s="30"/>
      <c r="F4424" s="30"/>
      <c r="G4424" s="30"/>
      <c r="H4424" s="30"/>
      <c r="I4424" s="30"/>
      <c r="J4424" s="30"/>
      <c r="K4424" s="30"/>
      <c r="L4424" s="30"/>
      <c r="M4424" s="30"/>
      <c r="N4424" s="30"/>
      <c r="O4424" s="30"/>
      <c r="P4424" s="30"/>
      <c r="Q4424" s="30"/>
      <c r="R4424" s="30"/>
      <c r="S4424" s="30"/>
      <c r="T4424" s="30"/>
      <c r="U4424" s="30"/>
      <c r="V4424" s="30"/>
      <c r="W4424" s="30"/>
      <c r="X4424" s="32"/>
    </row>
    <row r="4425" spans="1:24" x14ac:dyDescent="0.2">
      <c r="A4425" s="34"/>
      <c r="B4425" s="34"/>
      <c r="C4425" s="34"/>
      <c r="D4425" s="30"/>
      <c r="E4425" s="30"/>
      <c r="F4425" s="30"/>
      <c r="G4425" s="30"/>
      <c r="H4425" s="30"/>
      <c r="I4425" s="30"/>
      <c r="J4425" s="30"/>
      <c r="K4425" s="30"/>
      <c r="L4425" s="30"/>
      <c r="M4425" s="30"/>
      <c r="N4425" s="30"/>
      <c r="O4425" s="30"/>
      <c r="P4425" s="30"/>
      <c r="Q4425" s="30"/>
      <c r="R4425" s="30"/>
      <c r="S4425" s="30"/>
      <c r="T4425" s="30"/>
      <c r="U4425" s="30"/>
      <c r="V4425" s="30"/>
      <c r="W4425" s="30"/>
      <c r="X4425" s="32"/>
    </row>
    <row r="4426" spans="1:24" x14ac:dyDescent="0.2">
      <c r="A4426" s="34"/>
      <c r="B4426" s="34"/>
      <c r="C4426" s="34"/>
      <c r="D4426" s="30"/>
      <c r="E4426" s="30"/>
      <c r="F4426" s="30"/>
      <c r="G4426" s="30"/>
      <c r="H4426" s="30"/>
      <c r="I4426" s="30"/>
      <c r="J4426" s="30"/>
      <c r="K4426" s="30"/>
      <c r="L4426" s="30"/>
      <c r="M4426" s="30"/>
      <c r="N4426" s="30"/>
      <c r="O4426" s="30"/>
      <c r="P4426" s="30"/>
      <c r="Q4426" s="30"/>
      <c r="R4426" s="30"/>
      <c r="S4426" s="30"/>
      <c r="T4426" s="30"/>
      <c r="U4426" s="30"/>
      <c r="V4426" s="30"/>
      <c r="W4426" s="30"/>
      <c r="X4426" s="32"/>
    </row>
    <row r="4427" spans="1:24" x14ac:dyDescent="0.2">
      <c r="A4427" s="34"/>
      <c r="B4427" s="34"/>
      <c r="C4427" s="34"/>
      <c r="D4427" s="30"/>
      <c r="E4427" s="30"/>
      <c r="F4427" s="30"/>
      <c r="G4427" s="30"/>
      <c r="H4427" s="30"/>
      <c r="I4427" s="30"/>
      <c r="J4427" s="30"/>
      <c r="K4427" s="30"/>
      <c r="L4427" s="30"/>
      <c r="M4427" s="30"/>
      <c r="N4427" s="30"/>
      <c r="O4427" s="30"/>
      <c r="P4427" s="30"/>
      <c r="Q4427" s="30"/>
      <c r="R4427" s="30"/>
      <c r="S4427" s="30"/>
      <c r="T4427" s="30"/>
      <c r="U4427" s="30"/>
      <c r="V4427" s="30"/>
      <c r="W4427" s="30"/>
      <c r="X4427" s="32"/>
    </row>
    <row r="4428" spans="1:24" x14ac:dyDescent="0.2">
      <c r="A4428" s="34"/>
      <c r="B4428" s="34"/>
      <c r="C4428" s="34"/>
      <c r="D4428" s="30"/>
      <c r="E4428" s="30"/>
      <c r="F4428" s="30"/>
      <c r="G4428" s="30"/>
      <c r="H4428" s="30"/>
      <c r="I4428" s="30"/>
      <c r="J4428" s="30"/>
      <c r="K4428" s="30"/>
      <c r="L4428" s="30"/>
      <c r="M4428" s="30"/>
      <c r="N4428" s="30"/>
      <c r="O4428" s="30"/>
      <c r="P4428" s="30"/>
      <c r="Q4428" s="30"/>
      <c r="R4428" s="30"/>
      <c r="S4428" s="30"/>
      <c r="T4428" s="30"/>
      <c r="U4428" s="30"/>
      <c r="V4428" s="30"/>
      <c r="W4428" s="30"/>
      <c r="X4428" s="32"/>
    </row>
    <row r="4429" spans="1:24" x14ac:dyDescent="0.2">
      <c r="A4429" s="34"/>
      <c r="B4429" s="34"/>
      <c r="C4429" s="34"/>
      <c r="D4429" s="30"/>
      <c r="E4429" s="30"/>
      <c r="F4429" s="30"/>
      <c r="G4429" s="30"/>
      <c r="H4429" s="30"/>
      <c r="I4429" s="30"/>
      <c r="J4429" s="30"/>
      <c r="K4429" s="30"/>
      <c r="L4429" s="30"/>
      <c r="M4429" s="30"/>
      <c r="N4429" s="30"/>
      <c r="O4429" s="30"/>
      <c r="P4429" s="30"/>
      <c r="Q4429" s="30"/>
      <c r="R4429" s="30"/>
      <c r="S4429" s="30"/>
      <c r="T4429" s="30"/>
      <c r="U4429" s="30"/>
      <c r="V4429" s="30"/>
      <c r="W4429" s="30"/>
      <c r="X4429" s="32"/>
    </row>
    <row r="4430" spans="1:24" x14ac:dyDescent="0.2">
      <c r="A4430" s="34"/>
      <c r="B4430" s="34"/>
      <c r="C4430" s="34"/>
      <c r="D4430" s="30"/>
      <c r="E4430" s="30"/>
      <c r="F4430" s="30"/>
      <c r="G4430" s="30"/>
      <c r="H4430" s="30"/>
      <c r="I4430" s="30"/>
      <c r="J4430" s="30"/>
      <c r="K4430" s="30"/>
      <c r="L4430" s="30"/>
      <c r="M4430" s="30"/>
      <c r="N4430" s="30"/>
      <c r="O4430" s="30"/>
      <c r="P4430" s="30"/>
      <c r="Q4430" s="30"/>
      <c r="R4430" s="30"/>
      <c r="S4430" s="30"/>
      <c r="T4430" s="30"/>
      <c r="U4430" s="30"/>
      <c r="V4430" s="30"/>
      <c r="W4430" s="30"/>
      <c r="X4430" s="32"/>
    </row>
    <row r="4431" spans="1:24" x14ac:dyDescent="0.2">
      <c r="A4431" s="34"/>
      <c r="B4431" s="34"/>
      <c r="C4431" s="34"/>
      <c r="D4431" s="30"/>
      <c r="E4431" s="30"/>
      <c r="F4431" s="30"/>
      <c r="G4431" s="30"/>
      <c r="H4431" s="30"/>
      <c r="I4431" s="30"/>
      <c r="J4431" s="30"/>
      <c r="K4431" s="30"/>
      <c r="L4431" s="30"/>
      <c r="M4431" s="30"/>
      <c r="N4431" s="30"/>
      <c r="O4431" s="30"/>
      <c r="P4431" s="30"/>
      <c r="Q4431" s="30"/>
      <c r="R4431" s="30"/>
      <c r="S4431" s="30"/>
      <c r="T4431" s="30"/>
      <c r="U4431" s="30"/>
      <c r="V4431" s="30"/>
      <c r="W4431" s="30"/>
      <c r="X4431" s="32"/>
    </row>
    <row r="4432" spans="1:24" x14ac:dyDescent="0.2">
      <c r="A4432" s="34"/>
      <c r="B4432" s="34"/>
      <c r="C4432" s="34"/>
      <c r="D4432" s="30"/>
      <c r="E4432" s="30"/>
      <c r="F4432" s="30"/>
      <c r="G4432" s="30"/>
      <c r="H4432" s="30"/>
      <c r="I4432" s="30"/>
      <c r="J4432" s="30"/>
      <c r="K4432" s="30"/>
      <c r="L4432" s="30"/>
      <c r="M4432" s="30"/>
      <c r="N4432" s="30"/>
      <c r="O4432" s="30"/>
      <c r="P4432" s="30"/>
      <c r="Q4432" s="30"/>
      <c r="R4432" s="30"/>
      <c r="S4432" s="30"/>
      <c r="T4432" s="30"/>
      <c r="U4432" s="30"/>
      <c r="V4432" s="30"/>
      <c r="W4432" s="30"/>
      <c r="X4432" s="32"/>
    </row>
    <row r="4433" spans="1:24" x14ac:dyDescent="0.2">
      <c r="A4433" s="34"/>
      <c r="B4433" s="34"/>
      <c r="C4433" s="34"/>
      <c r="D4433" s="30"/>
      <c r="E4433" s="30"/>
      <c r="F4433" s="30"/>
      <c r="G4433" s="30"/>
      <c r="H4433" s="30"/>
      <c r="I4433" s="30"/>
      <c r="J4433" s="30"/>
      <c r="K4433" s="30"/>
      <c r="L4433" s="30"/>
      <c r="M4433" s="30"/>
      <c r="N4433" s="30"/>
      <c r="O4433" s="30"/>
      <c r="P4433" s="30"/>
      <c r="Q4433" s="30"/>
      <c r="R4433" s="30"/>
      <c r="S4433" s="30"/>
      <c r="T4433" s="30"/>
      <c r="U4433" s="30"/>
      <c r="V4433" s="30"/>
      <c r="W4433" s="30"/>
      <c r="X4433" s="32"/>
    </row>
    <row r="4434" spans="1:24" x14ac:dyDescent="0.2">
      <c r="A4434" s="34"/>
      <c r="B4434" s="34"/>
      <c r="C4434" s="34"/>
      <c r="D4434" s="30"/>
      <c r="E4434" s="30"/>
      <c r="F4434" s="30"/>
      <c r="G4434" s="30"/>
      <c r="H4434" s="30"/>
      <c r="I4434" s="30"/>
      <c r="J4434" s="30"/>
      <c r="K4434" s="30"/>
      <c r="L4434" s="30"/>
      <c r="M4434" s="30"/>
      <c r="N4434" s="30"/>
      <c r="O4434" s="30"/>
      <c r="P4434" s="30"/>
      <c r="Q4434" s="30"/>
      <c r="R4434" s="30"/>
      <c r="S4434" s="30"/>
      <c r="T4434" s="30"/>
      <c r="U4434" s="30"/>
      <c r="V4434" s="30"/>
      <c r="W4434" s="30"/>
      <c r="X4434" s="32"/>
    </row>
    <row r="4435" spans="1:24" x14ac:dyDescent="0.2">
      <c r="A4435" s="34"/>
      <c r="B4435" s="34"/>
      <c r="C4435" s="34"/>
      <c r="D4435" s="30"/>
      <c r="E4435" s="30"/>
      <c r="F4435" s="30"/>
      <c r="G4435" s="30"/>
      <c r="H4435" s="30"/>
      <c r="I4435" s="30"/>
      <c r="J4435" s="30"/>
      <c r="K4435" s="30"/>
      <c r="L4435" s="30"/>
      <c r="M4435" s="30"/>
      <c r="N4435" s="30"/>
      <c r="O4435" s="30"/>
      <c r="P4435" s="30"/>
      <c r="Q4435" s="30"/>
      <c r="R4435" s="30"/>
      <c r="S4435" s="30"/>
      <c r="T4435" s="30"/>
      <c r="U4435" s="30"/>
      <c r="V4435" s="30"/>
      <c r="W4435" s="30"/>
      <c r="X4435" s="32"/>
    </row>
    <row r="4436" spans="1:24" x14ac:dyDescent="0.2">
      <c r="A4436" s="34"/>
      <c r="B4436" s="34"/>
      <c r="C4436" s="34"/>
      <c r="D4436" s="30"/>
      <c r="E4436" s="30"/>
      <c r="F4436" s="30"/>
      <c r="G4436" s="30"/>
      <c r="H4436" s="30"/>
      <c r="I4436" s="30"/>
      <c r="J4436" s="30"/>
      <c r="K4436" s="30"/>
      <c r="L4436" s="30"/>
      <c r="M4436" s="30"/>
      <c r="N4436" s="30"/>
      <c r="O4436" s="30"/>
      <c r="P4436" s="30"/>
      <c r="Q4436" s="30"/>
      <c r="R4436" s="30"/>
      <c r="S4436" s="30"/>
      <c r="T4436" s="30"/>
      <c r="U4436" s="30"/>
      <c r="V4436" s="30"/>
      <c r="W4436" s="30"/>
      <c r="X4436" s="32"/>
    </row>
    <row r="4437" spans="1:24" x14ac:dyDescent="0.2">
      <c r="A4437" s="34"/>
      <c r="B4437" s="34"/>
      <c r="C4437" s="34"/>
      <c r="D4437" s="30"/>
      <c r="E4437" s="30"/>
      <c r="F4437" s="30"/>
      <c r="G4437" s="30"/>
      <c r="H4437" s="30"/>
      <c r="I4437" s="30"/>
      <c r="J4437" s="30"/>
      <c r="K4437" s="30"/>
      <c r="L4437" s="30"/>
      <c r="M4437" s="30"/>
      <c r="N4437" s="30"/>
      <c r="O4437" s="30"/>
      <c r="P4437" s="30"/>
      <c r="Q4437" s="30"/>
      <c r="R4437" s="30"/>
      <c r="S4437" s="30"/>
      <c r="T4437" s="30"/>
      <c r="U4437" s="30"/>
      <c r="V4437" s="30"/>
      <c r="W4437" s="30"/>
      <c r="X4437" s="32"/>
    </row>
    <row r="4438" spans="1:24" x14ac:dyDescent="0.2">
      <c r="A4438" s="34"/>
      <c r="B4438" s="34"/>
      <c r="C4438" s="34"/>
      <c r="D4438" s="30"/>
      <c r="E4438" s="30"/>
      <c r="F4438" s="30"/>
      <c r="G4438" s="30"/>
      <c r="H4438" s="30"/>
      <c r="I4438" s="30"/>
      <c r="J4438" s="30"/>
      <c r="K4438" s="30"/>
      <c r="L4438" s="30"/>
      <c r="M4438" s="30"/>
      <c r="N4438" s="30"/>
      <c r="O4438" s="30"/>
      <c r="P4438" s="30"/>
      <c r="Q4438" s="30"/>
      <c r="R4438" s="30"/>
      <c r="S4438" s="30"/>
      <c r="T4438" s="30"/>
      <c r="U4438" s="30"/>
      <c r="V4438" s="30"/>
      <c r="W4438" s="30"/>
      <c r="X4438" s="32"/>
    </row>
    <row r="4439" spans="1:24" x14ac:dyDescent="0.2">
      <c r="A4439" s="34"/>
      <c r="B4439" s="34"/>
      <c r="C4439" s="34"/>
      <c r="D4439" s="30"/>
      <c r="E4439" s="30"/>
      <c r="F4439" s="30"/>
      <c r="G4439" s="30"/>
      <c r="H4439" s="30"/>
      <c r="I4439" s="30"/>
      <c r="J4439" s="30"/>
      <c r="K4439" s="30"/>
      <c r="L4439" s="30"/>
      <c r="M4439" s="30"/>
      <c r="N4439" s="30"/>
      <c r="O4439" s="30"/>
      <c r="P4439" s="30"/>
      <c r="Q4439" s="30"/>
      <c r="R4439" s="30"/>
      <c r="S4439" s="30"/>
      <c r="T4439" s="30"/>
      <c r="U4439" s="30"/>
      <c r="V4439" s="30"/>
      <c r="W4439" s="30"/>
      <c r="X4439" s="32"/>
    </row>
    <row r="4440" spans="1:24" x14ac:dyDescent="0.2">
      <c r="A4440" s="34"/>
      <c r="B4440" s="34"/>
      <c r="C4440" s="34"/>
      <c r="D4440" s="30"/>
      <c r="E4440" s="30"/>
      <c r="F4440" s="30"/>
      <c r="G4440" s="30"/>
      <c r="H4440" s="30"/>
      <c r="I4440" s="30"/>
      <c r="J4440" s="30"/>
      <c r="K4440" s="30"/>
      <c r="L4440" s="30"/>
      <c r="M4440" s="30"/>
      <c r="N4440" s="30"/>
      <c r="O4440" s="30"/>
      <c r="P4440" s="30"/>
      <c r="Q4440" s="30"/>
      <c r="R4440" s="30"/>
      <c r="S4440" s="30"/>
      <c r="T4440" s="30"/>
      <c r="U4440" s="30"/>
      <c r="V4440" s="30"/>
      <c r="W4440" s="30"/>
      <c r="X4440" s="32"/>
    </row>
    <row r="4441" spans="1:24" x14ac:dyDescent="0.2">
      <c r="A4441" s="34"/>
      <c r="B4441" s="34"/>
      <c r="C4441" s="34"/>
      <c r="D4441" s="30"/>
      <c r="E4441" s="30"/>
      <c r="F4441" s="30"/>
      <c r="G4441" s="30"/>
      <c r="H4441" s="30"/>
      <c r="I4441" s="30"/>
      <c r="J4441" s="30"/>
      <c r="K4441" s="30"/>
      <c r="L4441" s="30"/>
      <c r="M4441" s="30"/>
      <c r="N4441" s="30"/>
      <c r="O4441" s="30"/>
      <c r="P4441" s="30"/>
      <c r="Q4441" s="30"/>
      <c r="R4441" s="30"/>
      <c r="S4441" s="30"/>
      <c r="T4441" s="30"/>
      <c r="U4441" s="30"/>
      <c r="V4441" s="30"/>
      <c r="W4441" s="30"/>
      <c r="X4441" s="32"/>
    </row>
    <row r="4442" spans="1:24" x14ac:dyDescent="0.2">
      <c r="A4442" s="34"/>
      <c r="B4442" s="34"/>
      <c r="C4442" s="34"/>
      <c r="D4442" s="30"/>
      <c r="E4442" s="30"/>
      <c r="F4442" s="30"/>
      <c r="G4442" s="30"/>
      <c r="H4442" s="30"/>
      <c r="I4442" s="30"/>
      <c r="J4442" s="30"/>
      <c r="K4442" s="30"/>
      <c r="L4442" s="30"/>
      <c r="M4442" s="30"/>
      <c r="N4442" s="30"/>
      <c r="O4442" s="30"/>
      <c r="P4442" s="30"/>
      <c r="Q4442" s="30"/>
      <c r="R4442" s="30"/>
      <c r="S4442" s="30"/>
      <c r="T4442" s="30"/>
      <c r="U4442" s="30"/>
      <c r="V4442" s="30"/>
      <c r="W4442" s="30"/>
      <c r="X4442" s="32"/>
    </row>
    <row r="4443" spans="1:24" x14ac:dyDescent="0.2">
      <c r="A4443" s="34"/>
      <c r="B4443" s="34"/>
      <c r="C4443" s="34"/>
      <c r="D4443" s="30"/>
      <c r="E4443" s="30"/>
      <c r="F4443" s="30"/>
      <c r="G4443" s="30"/>
      <c r="H4443" s="30"/>
      <c r="I4443" s="30"/>
      <c r="J4443" s="30"/>
      <c r="K4443" s="30"/>
      <c r="L4443" s="30"/>
      <c r="M4443" s="30"/>
      <c r="N4443" s="30"/>
      <c r="O4443" s="30"/>
      <c r="P4443" s="30"/>
      <c r="Q4443" s="30"/>
      <c r="R4443" s="30"/>
      <c r="S4443" s="30"/>
      <c r="T4443" s="30"/>
      <c r="U4443" s="30"/>
      <c r="V4443" s="30"/>
      <c r="W4443" s="30"/>
      <c r="X4443" s="32"/>
    </row>
    <row r="4444" spans="1:24" x14ac:dyDescent="0.2">
      <c r="A4444" s="34"/>
      <c r="B4444" s="34"/>
      <c r="C4444" s="34"/>
      <c r="D4444" s="30"/>
      <c r="E4444" s="30"/>
      <c r="F4444" s="30"/>
      <c r="G4444" s="30"/>
      <c r="H4444" s="30"/>
      <c r="I4444" s="30"/>
      <c r="J4444" s="30"/>
      <c r="K4444" s="30"/>
      <c r="L4444" s="30"/>
      <c r="M4444" s="30"/>
      <c r="N4444" s="30"/>
      <c r="O4444" s="30"/>
      <c r="P4444" s="30"/>
      <c r="Q4444" s="30"/>
      <c r="R4444" s="30"/>
      <c r="S4444" s="30"/>
      <c r="T4444" s="30"/>
      <c r="U4444" s="30"/>
      <c r="V4444" s="30"/>
      <c r="W4444" s="30"/>
      <c r="X4444" s="32"/>
    </row>
    <row r="4445" spans="1:24" x14ac:dyDescent="0.2">
      <c r="A4445" s="34"/>
      <c r="B4445" s="34"/>
      <c r="C4445" s="34"/>
      <c r="D4445" s="30"/>
      <c r="E4445" s="30"/>
      <c r="F4445" s="30"/>
      <c r="G4445" s="30"/>
      <c r="H4445" s="30"/>
      <c r="I4445" s="30"/>
      <c r="J4445" s="30"/>
      <c r="K4445" s="30"/>
      <c r="L4445" s="30"/>
      <c r="M4445" s="30"/>
      <c r="N4445" s="30"/>
      <c r="O4445" s="30"/>
      <c r="P4445" s="30"/>
      <c r="Q4445" s="30"/>
      <c r="R4445" s="30"/>
      <c r="S4445" s="30"/>
      <c r="T4445" s="30"/>
      <c r="U4445" s="30"/>
      <c r="V4445" s="30"/>
      <c r="W4445" s="30"/>
      <c r="X4445" s="32"/>
    </row>
    <row r="4446" spans="1:24" x14ac:dyDescent="0.2">
      <c r="A4446" s="34"/>
      <c r="B4446" s="34"/>
      <c r="C4446" s="34"/>
      <c r="D4446" s="30"/>
      <c r="E4446" s="30"/>
      <c r="F4446" s="30"/>
      <c r="G4446" s="30"/>
      <c r="H4446" s="30"/>
      <c r="I4446" s="30"/>
      <c r="J4446" s="30"/>
      <c r="K4446" s="30"/>
      <c r="L4446" s="30"/>
      <c r="M4446" s="30"/>
      <c r="N4446" s="30"/>
      <c r="O4446" s="30"/>
      <c r="P4446" s="30"/>
      <c r="Q4446" s="30"/>
      <c r="R4446" s="30"/>
      <c r="S4446" s="30"/>
      <c r="T4446" s="30"/>
      <c r="U4446" s="30"/>
      <c r="V4446" s="30"/>
      <c r="W4446" s="30"/>
      <c r="X4446" s="32"/>
    </row>
    <row r="4447" spans="1:24" x14ac:dyDescent="0.2">
      <c r="A4447" s="34"/>
      <c r="B4447" s="34"/>
      <c r="C4447" s="34"/>
      <c r="D4447" s="30"/>
      <c r="E4447" s="30"/>
      <c r="F4447" s="30"/>
      <c r="G4447" s="30"/>
      <c r="H4447" s="30"/>
      <c r="I4447" s="30"/>
      <c r="J4447" s="30"/>
      <c r="K4447" s="30"/>
      <c r="L4447" s="30"/>
      <c r="M4447" s="30"/>
      <c r="N4447" s="30"/>
      <c r="O4447" s="30"/>
      <c r="P4447" s="30"/>
      <c r="Q4447" s="30"/>
      <c r="R4447" s="30"/>
      <c r="S4447" s="30"/>
      <c r="T4447" s="30"/>
      <c r="U4447" s="30"/>
      <c r="V4447" s="30"/>
      <c r="W4447" s="30"/>
      <c r="X4447" s="32"/>
    </row>
    <row r="4448" spans="1:24" x14ac:dyDescent="0.2">
      <c r="A4448" s="34"/>
      <c r="B4448" s="34"/>
      <c r="C4448" s="34"/>
      <c r="D4448" s="30"/>
      <c r="E4448" s="30"/>
      <c r="F4448" s="30"/>
      <c r="G4448" s="30"/>
      <c r="H4448" s="30"/>
      <c r="I4448" s="30"/>
      <c r="J4448" s="30"/>
      <c r="K4448" s="30"/>
      <c r="L4448" s="30"/>
      <c r="M4448" s="30"/>
      <c r="N4448" s="30"/>
      <c r="O4448" s="30"/>
      <c r="P4448" s="30"/>
      <c r="Q4448" s="30"/>
      <c r="R4448" s="30"/>
      <c r="S4448" s="30"/>
      <c r="T4448" s="30"/>
      <c r="U4448" s="30"/>
      <c r="V4448" s="30"/>
      <c r="W4448" s="30"/>
      <c r="X4448" s="32"/>
    </row>
    <row r="4449" spans="1:24" x14ac:dyDescent="0.2">
      <c r="A4449" s="34"/>
      <c r="B4449" s="34"/>
      <c r="C4449" s="34"/>
      <c r="D4449" s="30"/>
      <c r="E4449" s="30"/>
      <c r="F4449" s="30"/>
      <c r="G4449" s="30"/>
      <c r="H4449" s="30"/>
      <c r="I4449" s="30"/>
      <c r="J4449" s="30"/>
      <c r="K4449" s="30"/>
      <c r="L4449" s="30"/>
      <c r="M4449" s="30"/>
      <c r="N4449" s="30"/>
      <c r="O4449" s="30"/>
      <c r="P4449" s="30"/>
      <c r="Q4449" s="30"/>
      <c r="R4449" s="30"/>
      <c r="S4449" s="30"/>
      <c r="T4449" s="30"/>
      <c r="U4449" s="30"/>
      <c r="V4449" s="30"/>
      <c r="W4449" s="30"/>
      <c r="X4449" s="32"/>
    </row>
    <row r="4450" spans="1:24" x14ac:dyDescent="0.2">
      <c r="A4450" s="34"/>
      <c r="B4450" s="34"/>
      <c r="C4450" s="34"/>
      <c r="D4450" s="30"/>
      <c r="E4450" s="30"/>
      <c r="F4450" s="30"/>
      <c r="G4450" s="30"/>
      <c r="H4450" s="30"/>
      <c r="I4450" s="30"/>
      <c r="J4450" s="30"/>
      <c r="K4450" s="30"/>
      <c r="L4450" s="30"/>
      <c r="M4450" s="30"/>
      <c r="N4450" s="30"/>
      <c r="O4450" s="30"/>
      <c r="P4450" s="30"/>
      <c r="Q4450" s="30"/>
      <c r="R4450" s="30"/>
      <c r="S4450" s="30"/>
      <c r="T4450" s="30"/>
      <c r="U4450" s="30"/>
      <c r="V4450" s="30"/>
      <c r="W4450" s="30"/>
      <c r="X4450" s="32"/>
    </row>
    <row r="4451" spans="1:24" x14ac:dyDescent="0.2">
      <c r="A4451" s="34"/>
      <c r="B4451" s="34"/>
      <c r="C4451" s="34"/>
      <c r="D4451" s="30"/>
      <c r="E4451" s="30"/>
      <c r="F4451" s="30"/>
      <c r="G4451" s="30"/>
      <c r="H4451" s="30"/>
      <c r="I4451" s="30"/>
      <c r="J4451" s="30"/>
      <c r="K4451" s="30"/>
      <c r="L4451" s="30"/>
      <c r="M4451" s="30"/>
      <c r="N4451" s="30"/>
      <c r="O4451" s="30"/>
      <c r="P4451" s="30"/>
      <c r="Q4451" s="30"/>
      <c r="R4451" s="30"/>
      <c r="S4451" s="30"/>
      <c r="T4451" s="30"/>
      <c r="U4451" s="30"/>
      <c r="V4451" s="30"/>
      <c r="W4451" s="30"/>
      <c r="X4451" s="32"/>
    </row>
    <row r="4452" spans="1:24" x14ac:dyDescent="0.2">
      <c r="A4452" s="34"/>
      <c r="B4452" s="34"/>
      <c r="C4452" s="34"/>
      <c r="D4452" s="30"/>
      <c r="E4452" s="30"/>
      <c r="F4452" s="30"/>
      <c r="G4452" s="30"/>
      <c r="H4452" s="30"/>
      <c r="I4452" s="30"/>
      <c r="J4452" s="30"/>
      <c r="K4452" s="30"/>
      <c r="L4452" s="30"/>
      <c r="M4452" s="30"/>
      <c r="N4452" s="30"/>
      <c r="O4452" s="30"/>
      <c r="P4452" s="30"/>
      <c r="Q4452" s="30"/>
      <c r="R4452" s="30"/>
      <c r="S4452" s="30"/>
      <c r="T4452" s="30"/>
      <c r="U4452" s="30"/>
      <c r="V4452" s="30"/>
      <c r="W4452" s="30"/>
      <c r="X4452" s="32"/>
    </row>
    <row r="4453" spans="1:24" x14ac:dyDescent="0.2">
      <c r="A4453" s="34"/>
      <c r="B4453" s="34"/>
      <c r="C4453" s="34"/>
      <c r="D4453" s="30"/>
      <c r="E4453" s="30"/>
      <c r="F4453" s="30"/>
      <c r="G4453" s="30"/>
      <c r="H4453" s="30"/>
      <c r="I4453" s="30"/>
      <c r="J4453" s="30"/>
      <c r="K4453" s="30"/>
      <c r="L4453" s="30"/>
      <c r="M4453" s="30"/>
      <c r="N4453" s="30"/>
      <c r="O4453" s="30"/>
      <c r="P4453" s="30"/>
      <c r="Q4453" s="30"/>
      <c r="R4453" s="30"/>
      <c r="S4453" s="30"/>
      <c r="T4453" s="30"/>
      <c r="U4453" s="30"/>
      <c r="V4453" s="30"/>
      <c r="W4453" s="30"/>
      <c r="X4453" s="32"/>
    </row>
    <row r="4454" spans="1:24" x14ac:dyDescent="0.2">
      <c r="A4454" s="34"/>
      <c r="B4454" s="34"/>
      <c r="C4454" s="34"/>
      <c r="D4454" s="30"/>
      <c r="E4454" s="30"/>
      <c r="F4454" s="30"/>
      <c r="G4454" s="30"/>
      <c r="H4454" s="30"/>
      <c r="I4454" s="30"/>
      <c r="J4454" s="30"/>
      <c r="K4454" s="30"/>
      <c r="L4454" s="30"/>
      <c r="M4454" s="30"/>
      <c r="N4454" s="30"/>
      <c r="O4454" s="30"/>
      <c r="P4454" s="30"/>
      <c r="Q4454" s="30"/>
      <c r="R4454" s="30"/>
      <c r="S4454" s="30"/>
      <c r="T4454" s="30"/>
      <c r="U4454" s="30"/>
      <c r="V4454" s="30"/>
      <c r="W4454" s="30"/>
      <c r="X4454" s="32"/>
    </row>
    <row r="4455" spans="1:24" x14ac:dyDescent="0.2">
      <c r="A4455" s="34"/>
      <c r="B4455" s="34"/>
      <c r="C4455" s="34"/>
      <c r="D4455" s="30"/>
      <c r="E4455" s="30"/>
      <c r="F4455" s="30"/>
      <c r="G4455" s="30"/>
      <c r="H4455" s="30"/>
      <c r="I4455" s="30"/>
      <c r="J4455" s="30"/>
      <c r="K4455" s="30"/>
      <c r="L4455" s="30"/>
      <c r="M4455" s="30"/>
      <c r="N4455" s="30"/>
      <c r="O4455" s="30"/>
      <c r="P4455" s="30"/>
      <c r="Q4455" s="30"/>
      <c r="R4455" s="30"/>
      <c r="S4455" s="30"/>
      <c r="T4455" s="30"/>
      <c r="U4455" s="30"/>
      <c r="V4455" s="30"/>
      <c r="W4455" s="30"/>
      <c r="X4455" s="32"/>
    </row>
    <row r="4456" spans="1:24" x14ac:dyDescent="0.2">
      <c r="A4456" s="34"/>
      <c r="B4456" s="34"/>
      <c r="C4456" s="34"/>
      <c r="D4456" s="30"/>
      <c r="E4456" s="30"/>
      <c r="F4456" s="30"/>
      <c r="G4456" s="30"/>
      <c r="H4456" s="30"/>
      <c r="I4456" s="30"/>
      <c r="J4456" s="30"/>
      <c r="K4456" s="30"/>
      <c r="L4456" s="30"/>
      <c r="M4456" s="30"/>
      <c r="N4456" s="30"/>
      <c r="O4456" s="30"/>
      <c r="P4456" s="30"/>
      <c r="Q4456" s="30"/>
      <c r="R4456" s="30"/>
      <c r="S4456" s="30"/>
      <c r="T4456" s="30"/>
      <c r="U4456" s="30"/>
      <c r="V4456" s="30"/>
      <c r="W4456" s="30"/>
      <c r="X4456" s="32"/>
    </row>
    <row r="4457" spans="1:24" x14ac:dyDescent="0.2">
      <c r="A4457" s="34"/>
      <c r="B4457" s="34"/>
      <c r="C4457" s="34"/>
      <c r="D4457" s="30"/>
      <c r="E4457" s="30"/>
      <c r="F4457" s="30"/>
      <c r="G4457" s="30"/>
      <c r="H4457" s="30"/>
      <c r="I4457" s="30"/>
      <c r="J4457" s="30"/>
      <c r="K4457" s="30"/>
      <c r="L4457" s="30"/>
      <c r="M4457" s="30"/>
      <c r="N4457" s="30"/>
      <c r="O4457" s="30"/>
      <c r="P4457" s="30"/>
      <c r="Q4457" s="30"/>
      <c r="R4457" s="30"/>
      <c r="S4457" s="30"/>
      <c r="T4457" s="30"/>
      <c r="U4457" s="30"/>
      <c r="V4457" s="30"/>
      <c r="W4457" s="30"/>
      <c r="X4457" s="32"/>
    </row>
    <row r="4458" spans="1:24" x14ac:dyDescent="0.2">
      <c r="A4458" s="34"/>
      <c r="B4458" s="34"/>
      <c r="C4458" s="34"/>
      <c r="D4458" s="30"/>
      <c r="E4458" s="30"/>
      <c r="F4458" s="30"/>
      <c r="G4458" s="30"/>
      <c r="H4458" s="30"/>
      <c r="I4458" s="30"/>
      <c r="J4458" s="30"/>
      <c r="K4458" s="30"/>
      <c r="L4458" s="30"/>
      <c r="M4458" s="30"/>
      <c r="N4458" s="30"/>
      <c r="O4458" s="30"/>
      <c r="P4458" s="30"/>
      <c r="Q4458" s="30"/>
      <c r="R4458" s="30"/>
      <c r="S4458" s="30"/>
      <c r="T4458" s="30"/>
      <c r="U4458" s="30"/>
      <c r="V4458" s="30"/>
      <c r="W4458" s="30"/>
      <c r="X4458" s="32"/>
    </row>
    <row r="4459" spans="1:24" x14ac:dyDescent="0.2">
      <c r="A4459" s="34"/>
      <c r="B4459" s="34"/>
      <c r="C4459" s="34"/>
      <c r="D4459" s="30"/>
      <c r="E4459" s="30"/>
      <c r="F4459" s="30"/>
      <c r="G4459" s="30"/>
      <c r="H4459" s="30"/>
      <c r="I4459" s="30"/>
      <c r="J4459" s="30"/>
      <c r="K4459" s="30"/>
      <c r="L4459" s="30"/>
      <c r="M4459" s="30"/>
      <c r="N4459" s="30"/>
      <c r="O4459" s="30"/>
      <c r="P4459" s="30"/>
      <c r="Q4459" s="30"/>
      <c r="R4459" s="30"/>
      <c r="S4459" s="30"/>
      <c r="T4459" s="30"/>
      <c r="U4459" s="30"/>
      <c r="V4459" s="30"/>
      <c r="W4459" s="30"/>
      <c r="X4459" s="32"/>
    </row>
    <row r="4460" spans="1:24" x14ac:dyDescent="0.2">
      <c r="A4460" s="34"/>
      <c r="B4460" s="34"/>
      <c r="C4460" s="34"/>
      <c r="D4460" s="30"/>
      <c r="E4460" s="30"/>
      <c r="F4460" s="30"/>
      <c r="G4460" s="30"/>
      <c r="H4460" s="30"/>
      <c r="I4460" s="30"/>
      <c r="J4460" s="30"/>
      <c r="K4460" s="30"/>
      <c r="L4460" s="30"/>
      <c r="M4460" s="30"/>
      <c r="N4460" s="30"/>
      <c r="O4460" s="30"/>
      <c r="P4460" s="30"/>
      <c r="Q4460" s="30"/>
      <c r="R4460" s="30"/>
      <c r="S4460" s="30"/>
      <c r="T4460" s="30"/>
      <c r="U4460" s="30"/>
      <c r="V4460" s="30"/>
      <c r="W4460" s="30"/>
      <c r="X4460" s="32"/>
    </row>
    <row r="4461" spans="1:24" x14ac:dyDescent="0.2">
      <c r="A4461" s="34"/>
      <c r="B4461" s="34"/>
      <c r="C4461" s="34"/>
      <c r="D4461" s="30"/>
      <c r="E4461" s="30"/>
      <c r="F4461" s="30"/>
      <c r="G4461" s="30"/>
      <c r="H4461" s="30"/>
      <c r="I4461" s="30"/>
      <c r="J4461" s="30"/>
      <c r="K4461" s="30"/>
      <c r="L4461" s="30"/>
      <c r="M4461" s="30"/>
      <c r="N4461" s="30"/>
      <c r="O4461" s="30"/>
      <c r="P4461" s="30"/>
      <c r="Q4461" s="30"/>
      <c r="R4461" s="30"/>
      <c r="S4461" s="30"/>
      <c r="T4461" s="30"/>
      <c r="U4461" s="30"/>
      <c r="V4461" s="30"/>
      <c r="W4461" s="30"/>
      <c r="X4461" s="32"/>
    </row>
    <row r="4462" spans="1:24" x14ac:dyDescent="0.2">
      <c r="A4462" s="34"/>
      <c r="B4462" s="34"/>
      <c r="C4462" s="34"/>
      <c r="D4462" s="30"/>
      <c r="E4462" s="30"/>
      <c r="F4462" s="30"/>
      <c r="G4462" s="30"/>
      <c r="H4462" s="30"/>
      <c r="I4462" s="30"/>
      <c r="J4462" s="30"/>
      <c r="K4462" s="30"/>
      <c r="L4462" s="30"/>
      <c r="M4462" s="30"/>
      <c r="N4462" s="30"/>
      <c r="O4462" s="30"/>
      <c r="P4462" s="30"/>
      <c r="Q4462" s="30"/>
      <c r="R4462" s="30"/>
      <c r="S4462" s="30"/>
      <c r="T4462" s="30"/>
      <c r="U4462" s="30"/>
      <c r="V4462" s="30"/>
      <c r="W4462" s="30"/>
      <c r="X4462" s="32"/>
    </row>
    <row r="4463" spans="1:24" x14ac:dyDescent="0.2">
      <c r="A4463" s="34"/>
      <c r="B4463" s="34"/>
      <c r="C4463" s="34"/>
      <c r="D4463" s="30"/>
      <c r="E4463" s="30"/>
      <c r="F4463" s="30"/>
      <c r="G4463" s="30"/>
      <c r="H4463" s="30"/>
      <c r="I4463" s="30"/>
      <c r="J4463" s="30"/>
      <c r="K4463" s="30"/>
      <c r="L4463" s="30"/>
      <c r="M4463" s="30"/>
      <c r="N4463" s="30"/>
      <c r="O4463" s="30"/>
      <c r="P4463" s="30"/>
      <c r="Q4463" s="30"/>
      <c r="R4463" s="30"/>
      <c r="S4463" s="30"/>
      <c r="T4463" s="30"/>
      <c r="U4463" s="30"/>
      <c r="V4463" s="30"/>
      <c r="W4463" s="30"/>
      <c r="X4463" s="32"/>
    </row>
    <row r="4464" spans="1:24" x14ac:dyDescent="0.2">
      <c r="A4464" s="34"/>
      <c r="B4464" s="34"/>
      <c r="C4464" s="34"/>
      <c r="D4464" s="30"/>
      <c r="E4464" s="30"/>
      <c r="F4464" s="30"/>
      <c r="G4464" s="30"/>
      <c r="H4464" s="30"/>
      <c r="I4464" s="30"/>
      <c r="J4464" s="30"/>
      <c r="K4464" s="30"/>
      <c r="L4464" s="30"/>
      <c r="M4464" s="30"/>
      <c r="N4464" s="30"/>
      <c r="O4464" s="30"/>
      <c r="P4464" s="30"/>
      <c r="Q4464" s="30"/>
      <c r="R4464" s="30"/>
      <c r="S4464" s="30"/>
      <c r="T4464" s="30"/>
      <c r="U4464" s="30"/>
      <c r="V4464" s="30"/>
      <c r="W4464" s="30"/>
      <c r="X4464" s="32"/>
    </row>
    <row r="4465" spans="1:24" x14ac:dyDescent="0.2">
      <c r="A4465" s="34"/>
      <c r="B4465" s="34"/>
      <c r="C4465" s="34"/>
      <c r="D4465" s="30"/>
      <c r="E4465" s="30"/>
      <c r="F4465" s="30"/>
      <c r="G4465" s="30"/>
      <c r="H4465" s="30"/>
      <c r="I4465" s="30"/>
      <c r="J4465" s="30"/>
      <c r="K4465" s="30"/>
      <c r="L4465" s="30"/>
      <c r="M4465" s="30"/>
      <c r="N4465" s="30"/>
      <c r="O4465" s="30"/>
      <c r="P4465" s="30"/>
      <c r="Q4465" s="30"/>
      <c r="R4465" s="30"/>
      <c r="S4465" s="30"/>
      <c r="T4465" s="30"/>
      <c r="U4465" s="30"/>
      <c r="V4465" s="30"/>
      <c r="W4465" s="30"/>
      <c r="X4465" s="32"/>
    </row>
    <row r="4466" spans="1:24" x14ac:dyDescent="0.2">
      <c r="A4466" s="34"/>
      <c r="B4466" s="34"/>
      <c r="C4466" s="34"/>
      <c r="D4466" s="30"/>
      <c r="E4466" s="30"/>
      <c r="F4466" s="30"/>
      <c r="G4466" s="30"/>
      <c r="H4466" s="30"/>
      <c r="I4466" s="30"/>
      <c r="J4466" s="30"/>
      <c r="K4466" s="30"/>
      <c r="L4466" s="30"/>
      <c r="M4466" s="30"/>
      <c r="N4466" s="30"/>
      <c r="O4466" s="30"/>
      <c r="P4466" s="30"/>
      <c r="Q4466" s="30"/>
      <c r="R4466" s="30"/>
      <c r="S4466" s="30"/>
      <c r="T4466" s="30"/>
      <c r="U4466" s="30"/>
      <c r="V4466" s="30"/>
      <c r="W4466" s="30"/>
      <c r="X4466" s="32"/>
    </row>
    <row r="4467" spans="1:24" x14ac:dyDescent="0.2">
      <c r="A4467" s="34"/>
      <c r="B4467" s="34"/>
      <c r="C4467" s="34"/>
      <c r="D4467" s="30"/>
      <c r="E4467" s="30"/>
      <c r="F4467" s="30"/>
      <c r="G4467" s="30"/>
      <c r="H4467" s="30"/>
      <c r="I4467" s="30"/>
      <c r="J4467" s="30"/>
      <c r="K4467" s="30"/>
      <c r="L4467" s="30"/>
      <c r="M4467" s="30"/>
      <c r="N4467" s="30"/>
      <c r="O4467" s="30"/>
      <c r="P4467" s="30"/>
      <c r="Q4467" s="30"/>
      <c r="R4467" s="30"/>
      <c r="S4467" s="30"/>
      <c r="T4467" s="30"/>
      <c r="U4467" s="30"/>
      <c r="V4467" s="30"/>
      <c r="W4467" s="30"/>
      <c r="X4467" s="32"/>
    </row>
    <row r="4468" spans="1:24" x14ac:dyDescent="0.2">
      <c r="A4468" s="34"/>
      <c r="B4468" s="34"/>
      <c r="C4468" s="34"/>
      <c r="D4468" s="30"/>
      <c r="E4468" s="30"/>
      <c r="F4468" s="30"/>
      <c r="G4468" s="30"/>
      <c r="H4468" s="30"/>
      <c r="I4468" s="30"/>
      <c r="J4468" s="30"/>
      <c r="K4468" s="30"/>
      <c r="L4468" s="30"/>
      <c r="M4468" s="30"/>
      <c r="N4468" s="30"/>
      <c r="O4468" s="30"/>
      <c r="P4468" s="30"/>
      <c r="Q4468" s="30"/>
      <c r="R4468" s="30"/>
      <c r="S4468" s="30"/>
      <c r="T4468" s="30"/>
      <c r="U4468" s="30"/>
      <c r="V4468" s="30"/>
      <c r="W4468" s="30"/>
      <c r="X4468" s="32"/>
    </row>
    <row r="4469" spans="1:24" x14ac:dyDescent="0.2">
      <c r="A4469" s="34"/>
      <c r="B4469" s="34"/>
      <c r="C4469" s="34"/>
      <c r="D4469" s="30"/>
      <c r="E4469" s="30"/>
      <c r="F4469" s="30"/>
      <c r="G4469" s="30"/>
      <c r="H4469" s="30"/>
      <c r="I4469" s="30"/>
      <c r="J4469" s="30"/>
      <c r="K4469" s="30"/>
      <c r="L4469" s="30"/>
      <c r="M4469" s="30"/>
      <c r="N4469" s="30"/>
      <c r="O4469" s="30"/>
      <c r="P4469" s="30"/>
      <c r="Q4469" s="30"/>
      <c r="R4469" s="30"/>
      <c r="S4469" s="30"/>
      <c r="T4469" s="30"/>
      <c r="U4469" s="30"/>
      <c r="V4469" s="30"/>
      <c r="W4469" s="30"/>
      <c r="X4469" s="32"/>
    </row>
    <row r="4470" spans="1:24" x14ac:dyDescent="0.2">
      <c r="A4470" s="34"/>
      <c r="B4470" s="34"/>
      <c r="C4470" s="34"/>
      <c r="D4470" s="30"/>
      <c r="E4470" s="30"/>
      <c r="F4470" s="30"/>
      <c r="G4470" s="30"/>
      <c r="H4470" s="30"/>
      <c r="I4470" s="30"/>
      <c r="J4470" s="30"/>
      <c r="K4470" s="30"/>
      <c r="L4470" s="30"/>
      <c r="M4470" s="30"/>
      <c r="N4470" s="30"/>
      <c r="O4470" s="30"/>
      <c r="P4470" s="30"/>
      <c r="Q4470" s="30"/>
      <c r="R4470" s="30"/>
      <c r="S4470" s="30"/>
      <c r="T4470" s="30"/>
      <c r="U4470" s="30"/>
      <c r="V4470" s="30"/>
      <c r="W4470" s="30"/>
      <c r="X4470" s="32"/>
    </row>
    <row r="4471" spans="1:24" x14ac:dyDescent="0.2">
      <c r="A4471" s="34"/>
      <c r="B4471" s="34"/>
      <c r="C4471" s="34"/>
      <c r="D4471" s="30"/>
      <c r="E4471" s="30"/>
      <c r="F4471" s="30"/>
      <c r="G4471" s="30"/>
      <c r="H4471" s="30"/>
      <c r="I4471" s="30"/>
      <c r="J4471" s="30"/>
      <c r="K4471" s="30"/>
      <c r="L4471" s="30"/>
      <c r="M4471" s="30"/>
      <c r="N4471" s="30"/>
      <c r="O4471" s="30"/>
      <c r="P4471" s="30"/>
      <c r="Q4471" s="30"/>
      <c r="R4471" s="30"/>
      <c r="S4471" s="30"/>
      <c r="T4471" s="30"/>
      <c r="U4471" s="30"/>
      <c r="V4471" s="30"/>
      <c r="W4471" s="30"/>
      <c r="X4471" s="32"/>
    </row>
    <row r="4472" spans="1:24" x14ac:dyDescent="0.2">
      <c r="A4472" s="34"/>
      <c r="B4472" s="34"/>
      <c r="C4472" s="34"/>
      <c r="D4472" s="30"/>
      <c r="E4472" s="30"/>
      <c r="F4472" s="30"/>
      <c r="G4472" s="30"/>
      <c r="H4472" s="30"/>
      <c r="I4472" s="30"/>
      <c r="J4472" s="30"/>
      <c r="K4472" s="30"/>
      <c r="L4472" s="30"/>
      <c r="M4472" s="30"/>
      <c r="N4472" s="30"/>
      <c r="O4472" s="30"/>
      <c r="P4472" s="30"/>
      <c r="Q4472" s="30"/>
      <c r="R4472" s="30"/>
      <c r="S4472" s="30"/>
      <c r="T4472" s="30"/>
      <c r="U4472" s="30"/>
      <c r="V4472" s="30"/>
      <c r="W4472" s="30"/>
      <c r="X4472" s="32"/>
    </row>
    <row r="4473" spans="1:24" x14ac:dyDescent="0.2">
      <c r="A4473" s="34"/>
      <c r="B4473" s="34"/>
      <c r="C4473" s="34"/>
      <c r="D4473" s="30"/>
      <c r="E4473" s="30"/>
      <c r="F4473" s="30"/>
      <c r="G4473" s="30"/>
      <c r="H4473" s="30"/>
      <c r="I4473" s="30"/>
      <c r="J4473" s="30"/>
      <c r="K4473" s="30"/>
      <c r="L4473" s="30"/>
      <c r="M4473" s="30"/>
      <c r="N4473" s="30"/>
      <c r="O4473" s="30"/>
      <c r="P4473" s="30"/>
      <c r="Q4473" s="30"/>
      <c r="R4473" s="30"/>
      <c r="S4473" s="30"/>
      <c r="T4473" s="30"/>
      <c r="U4473" s="30"/>
      <c r="V4473" s="30"/>
      <c r="W4473" s="30"/>
      <c r="X4473" s="32"/>
    </row>
    <row r="4474" spans="1:24" x14ac:dyDescent="0.2">
      <c r="A4474" s="34"/>
      <c r="B4474" s="34"/>
      <c r="C4474" s="34"/>
      <c r="D4474" s="30"/>
      <c r="E4474" s="30"/>
      <c r="F4474" s="30"/>
      <c r="G4474" s="30"/>
      <c r="H4474" s="30"/>
      <c r="I4474" s="30"/>
      <c r="J4474" s="30"/>
      <c r="K4474" s="30"/>
      <c r="L4474" s="30"/>
      <c r="M4474" s="30"/>
      <c r="N4474" s="30"/>
      <c r="O4474" s="30"/>
      <c r="P4474" s="30"/>
      <c r="Q4474" s="30"/>
      <c r="R4474" s="30"/>
      <c r="S4474" s="30"/>
      <c r="T4474" s="30"/>
      <c r="U4474" s="30"/>
      <c r="V4474" s="30"/>
      <c r="W4474" s="30"/>
      <c r="X4474" s="32"/>
    </row>
    <row r="4475" spans="1:24" x14ac:dyDescent="0.2">
      <c r="A4475" s="34"/>
      <c r="B4475" s="34"/>
      <c r="C4475" s="34"/>
      <c r="D4475" s="30"/>
      <c r="E4475" s="30"/>
      <c r="F4475" s="30"/>
      <c r="G4475" s="30"/>
      <c r="H4475" s="30"/>
      <c r="I4475" s="30"/>
      <c r="J4475" s="30"/>
      <c r="K4475" s="30"/>
      <c r="L4475" s="30"/>
      <c r="M4475" s="30"/>
      <c r="N4475" s="30"/>
      <c r="O4475" s="30"/>
      <c r="P4475" s="30"/>
      <c r="Q4475" s="30"/>
      <c r="R4475" s="30"/>
      <c r="S4475" s="30"/>
      <c r="T4475" s="30"/>
      <c r="U4475" s="30"/>
      <c r="V4475" s="30"/>
      <c r="W4475" s="30"/>
      <c r="X4475" s="32"/>
    </row>
    <row r="4476" spans="1:24" x14ac:dyDescent="0.2">
      <c r="A4476" s="34"/>
      <c r="B4476" s="34"/>
      <c r="C4476" s="34"/>
      <c r="D4476" s="30"/>
      <c r="E4476" s="30"/>
      <c r="F4476" s="30"/>
      <c r="G4476" s="30"/>
      <c r="H4476" s="30"/>
      <c r="I4476" s="30"/>
      <c r="J4476" s="30"/>
      <c r="K4476" s="30"/>
      <c r="L4476" s="30"/>
      <c r="M4476" s="30"/>
      <c r="N4476" s="30"/>
      <c r="O4476" s="30"/>
      <c r="P4476" s="30"/>
      <c r="Q4476" s="30"/>
      <c r="R4476" s="30"/>
      <c r="S4476" s="30"/>
      <c r="T4476" s="30"/>
      <c r="U4476" s="30"/>
      <c r="V4476" s="30"/>
      <c r="W4476" s="30"/>
      <c r="X4476" s="32"/>
    </row>
    <row r="4477" spans="1:24" x14ac:dyDescent="0.2">
      <c r="A4477" s="34"/>
      <c r="B4477" s="34"/>
      <c r="C4477" s="34"/>
      <c r="D4477" s="30"/>
      <c r="E4477" s="30"/>
      <c r="F4477" s="30"/>
      <c r="G4477" s="30"/>
      <c r="H4477" s="30"/>
      <c r="I4477" s="30"/>
      <c r="J4477" s="30"/>
      <c r="K4477" s="30"/>
      <c r="L4477" s="30"/>
      <c r="M4477" s="30"/>
      <c r="N4477" s="30"/>
      <c r="O4477" s="30"/>
      <c r="P4477" s="30"/>
      <c r="Q4477" s="30"/>
      <c r="R4477" s="30"/>
      <c r="S4477" s="30"/>
      <c r="T4477" s="30"/>
      <c r="U4477" s="30"/>
      <c r="V4477" s="30"/>
      <c r="W4477" s="30"/>
      <c r="X4477" s="32"/>
    </row>
    <row r="4478" spans="1:24" x14ac:dyDescent="0.2">
      <c r="A4478" s="34"/>
      <c r="B4478" s="34"/>
      <c r="C4478" s="34"/>
      <c r="D4478" s="30"/>
      <c r="E4478" s="30"/>
      <c r="F4478" s="30"/>
      <c r="G4478" s="30"/>
      <c r="H4478" s="30"/>
      <c r="I4478" s="30"/>
      <c r="J4478" s="30"/>
      <c r="K4478" s="30"/>
      <c r="L4478" s="30"/>
      <c r="M4478" s="30"/>
      <c r="N4478" s="30"/>
      <c r="O4478" s="30"/>
      <c r="P4478" s="30"/>
      <c r="Q4478" s="30"/>
      <c r="R4478" s="30"/>
      <c r="S4478" s="30"/>
      <c r="T4478" s="30"/>
      <c r="U4478" s="30"/>
      <c r="V4478" s="30"/>
      <c r="W4478" s="30"/>
      <c r="X4478" s="32"/>
    </row>
    <row r="4479" spans="1:24" x14ac:dyDescent="0.2">
      <c r="A4479" s="34"/>
      <c r="B4479" s="34"/>
      <c r="C4479" s="34"/>
      <c r="D4479" s="30"/>
      <c r="E4479" s="30"/>
      <c r="F4479" s="30"/>
      <c r="G4479" s="30"/>
      <c r="H4479" s="30"/>
      <c r="I4479" s="30"/>
      <c r="J4479" s="30"/>
      <c r="K4479" s="30"/>
      <c r="L4479" s="30"/>
      <c r="M4479" s="30"/>
      <c r="N4479" s="30"/>
      <c r="O4479" s="30"/>
      <c r="P4479" s="30"/>
      <c r="Q4479" s="30"/>
      <c r="R4479" s="30"/>
      <c r="S4479" s="30"/>
      <c r="T4479" s="30"/>
      <c r="U4479" s="30"/>
      <c r="V4479" s="30"/>
      <c r="W4479" s="30"/>
      <c r="X4479" s="32"/>
    </row>
    <row r="4480" spans="1:24" x14ac:dyDescent="0.2">
      <c r="A4480" s="34"/>
      <c r="B4480" s="34"/>
      <c r="C4480" s="34"/>
      <c r="D4480" s="30"/>
      <c r="E4480" s="30"/>
      <c r="F4480" s="30"/>
      <c r="G4480" s="30"/>
      <c r="H4480" s="30"/>
      <c r="I4480" s="30"/>
      <c r="J4480" s="30"/>
      <c r="K4480" s="30"/>
      <c r="L4480" s="30"/>
      <c r="M4480" s="30"/>
      <c r="N4480" s="30"/>
      <c r="O4480" s="30"/>
      <c r="P4480" s="30"/>
      <c r="Q4480" s="30"/>
      <c r="R4480" s="30"/>
      <c r="S4480" s="30"/>
      <c r="T4480" s="30"/>
      <c r="U4480" s="30"/>
      <c r="V4480" s="30"/>
      <c r="W4480" s="30"/>
      <c r="X4480" s="32"/>
    </row>
    <row r="4481" spans="1:24" x14ac:dyDescent="0.2">
      <c r="A4481" s="34"/>
      <c r="B4481" s="34"/>
      <c r="C4481" s="34"/>
      <c r="D4481" s="30"/>
      <c r="E4481" s="30"/>
      <c r="F4481" s="30"/>
      <c r="G4481" s="30"/>
      <c r="H4481" s="30"/>
      <c r="I4481" s="30"/>
      <c r="J4481" s="30"/>
      <c r="K4481" s="30"/>
      <c r="L4481" s="30"/>
      <c r="M4481" s="30"/>
      <c r="N4481" s="30"/>
      <c r="O4481" s="30"/>
      <c r="P4481" s="30"/>
      <c r="Q4481" s="30"/>
      <c r="R4481" s="30"/>
      <c r="S4481" s="30"/>
      <c r="T4481" s="30"/>
      <c r="U4481" s="30"/>
      <c r="V4481" s="30"/>
      <c r="W4481" s="30"/>
      <c r="X4481" s="32"/>
    </row>
    <row r="4482" spans="1:24" x14ac:dyDescent="0.2">
      <c r="A4482" s="34"/>
      <c r="B4482" s="34"/>
      <c r="C4482" s="34"/>
      <c r="D4482" s="30"/>
      <c r="E4482" s="30"/>
      <c r="F4482" s="30"/>
      <c r="G4482" s="30"/>
      <c r="H4482" s="30"/>
      <c r="I4482" s="30"/>
      <c r="J4482" s="30"/>
      <c r="K4482" s="30"/>
      <c r="L4482" s="30"/>
      <c r="M4482" s="30"/>
      <c r="N4482" s="30"/>
      <c r="O4482" s="30"/>
      <c r="P4482" s="30"/>
      <c r="Q4482" s="30"/>
      <c r="R4482" s="30"/>
      <c r="S4482" s="30"/>
      <c r="T4482" s="30"/>
      <c r="U4482" s="30"/>
      <c r="V4482" s="30"/>
      <c r="W4482" s="30"/>
      <c r="X4482" s="32"/>
    </row>
    <row r="4483" spans="1:24" x14ac:dyDescent="0.2">
      <c r="A4483" s="34"/>
      <c r="B4483" s="34"/>
      <c r="C4483" s="34"/>
      <c r="D4483" s="30"/>
      <c r="E4483" s="30"/>
      <c r="F4483" s="30"/>
      <c r="G4483" s="30"/>
      <c r="H4483" s="30"/>
      <c r="I4483" s="30"/>
      <c r="J4483" s="30"/>
      <c r="K4483" s="30"/>
      <c r="L4483" s="30"/>
      <c r="M4483" s="30"/>
      <c r="N4483" s="30"/>
      <c r="O4483" s="30"/>
      <c r="P4483" s="30"/>
      <c r="Q4483" s="30"/>
      <c r="R4483" s="30"/>
      <c r="S4483" s="30"/>
      <c r="T4483" s="30"/>
      <c r="U4483" s="30"/>
      <c r="V4483" s="30"/>
      <c r="W4483" s="30"/>
      <c r="X4483" s="32"/>
    </row>
    <row r="4484" spans="1:24" x14ac:dyDescent="0.2">
      <c r="A4484" s="34"/>
      <c r="B4484" s="34"/>
      <c r="C4484" s="34"/>
      <c r="D4484" s="30"/>
      <c r="E4484" s="30"/>
      <c r="F4484" s="30"/>
      <c r="G4484" s="30"/>
      <c r="H4484" s="30"/>
      <c r="I4484" s="30"/>
      <c r="J4484" s="30"/>
      <c r="K4484" s="30"/>
      <c r="L4484" s="30"/>
      <c r="M4484" s="30"/>
      <c r="N4484" s="30"/>
      <c r="O4484" s="30"/>
      <c r="P4484" s="30"/>
      <c r="Q4484" s="30"/>
      <c r="R4484" s="30"/>
      <c r="S4484" s="30"/>
      <c r="T4484" s="30"/>
      <c r="U4484" s="30"/>
      <c r="V4484" s="30"/>
      <c r="W4484" s="30"/>
      <c r="X4484" s="32"/>
    </row>
    <row r="4485" spans="1:24" x14ac:dyDescent="0.2">
      <c r="A4485" s="34"/>
      <c r="B4485" s="34"/>
      <c r="C4485" s="34"/>
      <c r="D4485" s="30"/>
      <c r="E4485" s="30"/>
      <c r="F4485" s="30"/>
      <c r="G4485" s="30"/>
      <c r="H4485" s="30"/>
      <c r="I4485" s="30"/>
      <c r="J4485" s="30"/>
      <c r="K4485" s="30"/>
      <c r="L4485" s="30"/>
      <c r="M4485" s="30"/>
      <c r="N4485" s="30"/>
      <c r="O4485" s="30"/>
      <c r="P4485" s="30"/>
      <c r="Q4485" s="30"/>
      <c r="R4485" s="30"/>
      <c r="S4485" s="30"/>
      <c r="T4485" s="30"/>
      <c r="U4485" s="30"/>
      <c r="V4485" s="30"/>
      <c r="W4485" s="30"/>
      <c r="X4485" s="32"/>
    </row>
    <row r="4486" spans="1:24" x14ac:dyDescent="0.2">
      <c r="A4486" s="34"/>
      <c r="B4486" s="34"/>
      <c r="C4486" s="34"/>
      <c r="D4486" s="30"/>
      <c r="E4486" s="30"/>
      <c r="F4486" s="30"/>
      <c r="G4486" s="30"/>
      <c r="H4486" s="30"/>
      <c r="I4486" s="30"/>
      <c r="J4486" s="30"/>
      <c r="K4486" s="30"/>
      <c r="L4486" s="30"/>
      <c r="M4486" s="30"/>
      <c r="N4486" s="30"/>
      <c r="O4486" s="30"/>
      <c r="P4486" s="30"/>
      <c r="Q4486" s="30"/>
      <c r="R4486" s="30"/>
      <c r="S4486" s="30"/>
      <c r="T4486" s="30"/>
      <c r="U4486" s="30"/>
      <c r="V4486" s="30"/>
      <c r="W4486" s="30"/>
      <c r="X4486" s="32"/>
    </row>
    <row r="4487" spans="1:24" x14ac:dyDescent="0.2">
      <c r="A4487" s="34"/>
      <c r="B4487" s="34"/>
      <c r="C4487" s="34"/>
      <c r="D4487" s="30"/>
      <c r="E4487" s="30"/>
      <c r="F4487" s="30"/>
      <c r="G4487" s="30"/>
      <c r="H4487" s="30"/>
      <c r="I4487" s="30"/>
      <c r="J4487" s="30"/>
      <c r="K4487" s="30"/>
      <c r="L4487" s="30"/>
      <c r="M4487" s="30"/>
      <c r="N4487" s="30"/>
      <c r="O4487" s="30"/>
      <c r="P4487" s="30"/>
      <c r="Q4487" s="30"/>
      <c r="R4487" s="30"/>
      <c r="S4487" s="30"/>
      <c r="T4487" s="30"/>
      <c r="U4487" s="30"/>
      <c r="V4487" s="30"/>
      <c r="W4487" s="30"/>
      <c r="X4487" s="32"/>
    </row>
    <row r="4488" spans="1:24" x14ac:dyDescent="0.2">
      <c r="A4488" s="34"/>
      <c r="B4488" s="34"/>
      <c r="C4488" s="34"/>
      <c r="D4488" s="30"/>
      <c r="E4488" s="30"/>
      <c r="F4488" s="30"/>
      <c r="G4488" s="30"/>
      <c r="H4488" s="30"/>
      <c r="I4488" s="30"/>
      <c r="J4488" s="30"/>
      <c r="K4488" s="30"/>
      <c r="L4488" s="30"/>
      <c r="M4488" s="30"/>
      <c r="N4488" s="30"/>
      <c r="O4488" s="30"/>
      <c r="P4488" s="30"/>
      <c r="Q4488" s="30"/>
      <c r="R4488" s="30"/>
      <c r="S4488" s="30"/>
      <c r="T4488" s="30"/>
      <c r="U4488" s="30"/>
      <c r="V4488" s="30"/>
      <c r="W4488" s="30"/>
      <c r="X4488" s="32"/>
    </row>
    <row r="4489" spans="1:24" x14ac:dyDescent="0.2">
      <c r="A4489" s="34"/>
      <c r="B4489" s="34"/>
      <c r="C4489" s="34"/>
      <c r="D4489" s="30"/>
      <c r="E4489" s="30"/>
      <c r="F4489" s="30"/>
      <c r="G4489" s="30"/>
      <c r="H4489" s="30"/>
      <c r="I4489" s="30"/>
      <c r="J4489" s="30"/>
      <c r="K4489" s="30"/>
      <c r="L4489" s="30"/>
      <c r="M4489" s="30"/>
      <c r="N4489" s="30"/>
      <c r="O4489" s="30"/>
      <c r="P4489" s="30"/>
      <c r="Q4489" s="30"/>
      <c r="R4489" s="30"/>
      <c r="S4489" s="30"/>
      <c r="T4489" s="30"/>
      <c r="U4489" s="30"/>
      <c r="V4489" s="30"/>
      <c r="W4489" s="30"/>
      <c r="X4489" s="32"/>
    </row>
    <row r="4490" spans="1:24" x14ac:dyDescent="0.2">
      <c r="A4490" s="34"/>
      <c r="B4490" s="34"/>
      <c r="C4490" s="34"/>
      <c r="D4490" s="30"/>
      <c r="E4490" s="30"/>
      <c r="F4490" s="30"/>
      <c r="G4490" s="30"/>
      <c r="H4490" s="30"/>
      <c r="I4490" s="30"/>
      <c r="J4490" s="30"/>
      <c r="K4490" s="30"/>
      <c r="L4490" s="30"/>
      <c r="M4490" s="30"/>
      <c r="N4490" s="30"/>
      <c r="O4490" s="30"/>
      <c r="P4490" s="30"/>
      <c r="Q4490" s="30"/>
      <c r="R4490" s="30"/>
      <c r="S4490" s="30"/>
      <c r="T4490" s="30"/>
      <c r="U4490" s="30"/>
      <c r="V4490" s="30"/>
      <c r="W4490" s="30"/>
      <c r="X4490" s="32"/>
    </row>
    <row r="4491" spans="1:24" x14ac:dyDescent="0.2">
      <c r="A4491" s="34"/>
      <c r="B4491" s="34"/>
      <c r="C4491" s="34"/>
      <c r="D4491" s="30"/>
      <c r="E4491" s="30"/>
      <c r="F4491" s="30"/>
      <c r="G4491" s="30"/>
      <c r="H4491" s="30"/>
      <c r="I4491" s="30"/>
      <c r="J4491" s="30"/>
      <c r="K4491" s="30"/>
      <c r="L4491" s="30"/>
      <c r="M4491" s="30"/>
      <c r="N4491" s="30"/>
      <c r="O4491" s="30"/>
      <c r="P4491" s="30"/>
      <c r="Q4491" s="30"/>
      <c r="R4491" s="30"/>
      <c r="S4491" s="30"/>
      <c r="T4491" s="30"/>
      <c r="U4491" s="30"/>
      <c r="V4491" s="30"/>
      <c r="W4491" s="30"/>
      <c r="X4491" s="32"/>
    </row>
    <row r="4492" spans="1:24" x14ac:dyDescent="0.2">
      <c r="A4492" s="34"/>
      <c r="B4492" s="34"/>
      <c r="C4492" s="34"/>
      <c r="D4492" s="30"/>
      <c r="E4492" s="30"/>
      <c r="F4492" s="30"/>
      <c r="G4492" s="30"/>
      <c r="H4492" s="30"/>
      <c r="I4492" s="30"/>
      <c r="J4492" s="30"/>
      <c r="K4492" s="30"/>
      <c r="L4492" s="30"/>
      <c r="M4492" s="30"/>
      <c r="N4492" s="30"/>
      <c r="O4492" s="30"/>
      <c r="P4492" s="30"/>
      <c r="Q4492" s="30"/>
      <c r="R4492" s="30"/>
      <c r="S4492" s="30"/>
      <c r="T4492" s="30"/>
      <c r="U4492" s="30"/>
      <c r="V4492" s="30"/>
      <c r="W4492" s="30"/>
      <c r="X4492" s="32"/>
    </row>
    <row r="4493" spans="1:24" x14ac:dyDescent="0.2">
      <c r="A4493" s="34"/>
      <c r="B4493" s="34"/>
      <c r="C4493" s="34"/>
      <c r="D4493" s="30"/>
      <c r="E4493" s="30"/>
      <c r="F4493" s="30"/>
      <c r="G4493" s="30"/>
      <c r="H4493" s="30"/>
      <c r="I4493" s="30"/>
      <c r="J4493" s="30"/>
      <c r="K4493" s="30"/>
      <c r="L4493" s="30"/>
      <c r="M4493" s="30"/>
      <c r="N4493" s="30"/>
      <c r="O4493" s="30"/>
      <c r="P4493" s="30"/>
      <c r="Q4493" s="30"/>
      <c r="R4493" s="30"/>
      <c r="S4493" s="30"/>
      <c r="T4493" s="30"/>
      <c r="U4493" s="30"/>
      <c r="V4493" s="30"/>
      <c r="W4493" s="30"/>
      <c r="X4493" s="32"/>
    </row>
    <row r="4494" spans="1:24" x14ac:dyDescent="0.2">
      <c r="A4494" s="34"/>
      <c r="B4494" s="34"/>
      <c r="C4494" s="34"/>
      <c r="D4494" s="30"/>
      <c r="E4494" s="30"/>
      <c r="F4494" s="30"/>
      <c r="G4494" s="30"/>
      <c r="H4494" s="30"/>
      <c r="I4494" s="30"/>
      <c r="J4494" s="30"/>
      <c r="K4494" s="30"/>
      <c r="L4494" s="30"/>
      <c r="M4494" s="30"/>
      <c r="N4494" s="30"/>
      <c r="O4494" s="30"/>
      <c r="P4494" s="30"/>
      <c r="Q4494" s="30"/>
      <c r="R4494" s="30"/>
      <c r="S4494" s="30"/>
      <c r="T4494" s="30"/>
      <c r="U4494" s="30"/>
      <c r="V4494" s="30"/>
      <c r="W4494" s="30"/>
      <c r="X4494" s="32"/>
    </row>
    <row r="4495" spans="1:24" x14ac:dyDescent="0.2">
      <c r="A4495" s="34"/>
      <c r="B4495" s="34"/>
      <c r="C4495" s="34"/>
      <c r="D4495" s="30"/>
      <c r="E4495" s="30"/>
      <c r="F4495" s="30"/>
      <c r="G4495" s="30"/>
      <c r="H4495" s="30"/>
      <c r="I4495" s="30"/>
      <c r="J4495" s="30"/>
      <c r="K4495" s="30"/>
      <c r="L4495" s="30"/>
      <c r="M4495" s="30"/>
      <c r="N4495" s="30"/>
      <c r="O4495" s="30"/>
      <c r="P4495" s="30"/>
      <c r="Q4495" s="30"/>
      <c r="R4495" s="30"/>
      <c r="S4495" s="30"/>
      <c r="T4495" s="30"/>
      <c r="U4495" s="30"/>
      <c r="V4495" s="30"/>
      <c r="W4495" s="30"/>
      <c r="X4495" s="32"/>
    </row>
    <row r="4496" spans="1:24" x14ac:dyDescent="0.2">
      <c r="A4496" s="34"/>
      <c r="B4496" s="34"/>
      <c r="C4496" s="34"/>
      <c r="D4496" s="30"/>
      <c r="E4496" s="30"/>
      <c r="F4496" s="30"/>
      <c r="G4496" s="30"/>
      <c r="H4496" s="30"/>
      <c r="I4496" s="30"/>
      <c r="J4496" s="30"/>
      <c r="K4496" s="30"/>
      <c r="L4496" s="30"/>
      <c r="M4496" s="30"/>
      <c r="N4496" s="30"/>
      <c r="O4496" s="30"/>
      <c r="P4496" s="30"/>
      <c r="Q4496" s="30"/>
      <c r="R4496" s="30"/>
      <c r="S4496" s="30"/>
      <c r="T4496" s="30"/>
      <c r="U4496" s="30"/>
      <c r="V4496" s="30"/>
      <c r="W4496" s="30"/>
      <c r="X4496" s="32"/>
    </row>
    <row r="4497" spans="1:24" x14ac:dyDescent="0.2">
      <c r="A4497" s="34"/>
      <c r="B4497" s="34"/>
      <c r="C4497" s="34"/>
      <c r="D4497" s="30"/>
      <c r="E4497" s="30"/>
      <c r="F4497" s="30"/>
      <c r="G4497" s="30"/>
      <c r="H4497" s="30"/>
      <c r="I4497" s="30"/>
      <c r="J4497" s="30"/>
      <c r="K4497" s="30"/>
      <c r="L4497" s="30"/>
      <c r="M4497" s="30"/>
      <c r="N4497" s="30"/>
      <c r="O4497" s="30"/>
      <c r="P4497" s="30"/>
      <c r="Q4497" s="30"/>
      <c r="R4497" s="30"/>
      <c r="S4497" s="30"/>
      <c r="T4497" s="30"/>
      <c r="U4497" s="30"/>
      <c r="V4497" s="30"/>
      <c r="W4497" s="30"/>
      <c r="X4497" s="32"/>
    </row>
    <row r="4498" spans="1:24" x14ac:dyDescent="0.2">
      <c r="A4498" s="34"/>
      <c r="B4498" s="34"/>
      <c r="C4498" s="34"/>
      <c r="D4498" s="30"/>
      <c r="E4498" s="30"/>
      <c r="F4498" s="30"/>
      <c r="G4498" s="30"/>
      <c r="H4498" s="30"/>
      <c r="I4498" s="30"/>
      <c r="J4498" s="30"/>
      <c r="K4498" s="30"/>
      <c r="L4498" s="30"/>
      <c r="M4498" s="30"/>
      <c r="N4498" s="30"/>
      <c r="O4498" s="30"/>
      <c r="P4498" s="30"/>
      <c r="Q4498" s="30"/>
      <c r="R4498" s="30"/>
      <c r="S4498" s="30"/>
      <c r="T4498" s="30"/>
      <c r="U4498" s="30"/>
      <c r="V4498" s="30"/>
      <c r="W4498" s="30"/>
      <c r="X4498" s="32"/>
    </row>
    <row r="4499" spans="1:24" x14ac:dyDescent="0.2">
      <c r="A4499" s="34"/>
      <c r="B4499" s="34"/>
      <c r="C4499" s="34"/>
      <c r="D4499" s="30"/>
      <c r="E4499" s="30"/>
      <c r="F4499" s="30"/>
      <c r="G4499" s="30"/>
      <c r="H4499" s="30"/>
      <c r="I4499" s="30"/>
      <c r="J4499" s="30"/>
      <c r="K4499" s="30"/>
      <c r="L4499" s="30"/>
      <c r="M4499" s="30"/>
      <c r="N4499" s="30"/>
      <c r="O4499" s="30"/>
      <c r="P4499" s="30"/>
      <c r="Q4499" s="30"/>
      <c r="R4499" s="30"/>
      <c r="S4499" s="30"/>
      <c r="T4499" s="30"/>
      <c r="U4499" s="30"/>
      <c r="V4499" s="30"/>
      <c r="W4499" s="30"/>
      <c r="X4499" s="32"/>
    </row>
    <row r="4500" spans="1:24" x14ac:dyDescent="0.2">
      <c r="A4500" s="34"/>
      <c r="B4500" s="34"/>
      <c r="C4500" s="34"/>
      <c r="D4500" s="30"/>
      <c r="E4500" s="30"/>
      <c r="F4500" s="30"/>
      <c r="G4500" s="30"/>
      <c r="H4500" s="30"/>
      <c r="I4500" s="30"/>
      <c r="J4500" s="30"/>
      <c r="K4500" s="30"/>
      <c r="L4500" s="30"/>
      <c r="M4500" s="30"/>
      <c r="N4500" s="30"/>
      <c r="O4500" s="30"/>
      <c r="P4500" s="30"/>
      <c r="Q4500" s="30"/>
      <c r="R4500" s="30"/>
      <c r="S4500" s="30"/>
      <c r="T4500" s="30"/>
      <c r="U4500" s="30"/>
      <c r="V4500" s="30"/>
      <c r="W4500" s="30"/>
      <c r="X4500" s="32"/>
    </row>
    <row r="4501" spans="1:24" x14ac:dyDescent="0.2">
      <c r="A4501" s="34"/>
      <c r="B4501" s="34"/>
      <c r="C4501" s="34"/>
      <c r="D4501" s="30"/>
      <c r="E4501" s="30"/>
      <c r="F4501" s="30"/>
      <c r="G4501" s="30"/>
      <c r="H4501" s="30"/>
      <c r="I4501" s="30"/>
      <c r="J4501" s="30"/>
      <c r="K4501" s="30"/>
      <c r="L4501" s="30"/>
      <c r="M4501" s="30"/>
      <c r="N4501" s="30"/>
      <c r="O4501" s="30"/>
      <c r="P4501" s="30"/>
      <c r="Q4501" s="30"/>
      <c r="R4501" s="30"/>
      <c r="S4501" s="30"/>
      <c r="T4501" s="30"/>
      <c r="U4501" s="30"/>
      <c r="V4501" s="30"/>
      <c r="W4501" s="30"/>
      <c r="X4501" s="32"/>
    </row>
    <row r="4502" spans="1:24" x14ac:dyDescent="0.2">
      <c r="A4502" s="34"/>
      <c r="B4502" s="34"/>
      <c r="C4502" s="34"/>
      <c r="D4502" s="30"/>
      <c r="E4502" s="30"/>
      <c r="F4502" s="30"/>
      <c r="G4502" s="30"/>
      <c r="H4502" s="30"/>
      <c r="I4502" s="30"/>
      <c r="J4502" s="30"/>
      <c r="K4502" s="30"/>
      <c r="L4502" s="30"/>
      <c r="M4502" s="30"/>
      <c r="N4502" s="30"/>
      <c r="O4502" s="30"/>
      <c r="P4502" s="30"/>
      <c r="Q4502" s="30"/>
      <c r="R4502" s="30"/>
      <c r="S4502" s="30"/>
      <c r="T4502" s="30"/>
      <c r="U4502" s="30"/>
      <c r="V4502" s="30"/>
      <c r="W4502" s="30"/>
      <c r="X4502" s="32"/>
    </row>
    <row r="4503" spans="1:24" x14ac:dyDescent="0.2">
      <c r="A4503" s="34"/>
      <c r="B4503" s="34"/>
      <c r="C4503" s="34"/>
      <c r="D4503" s="30"/>
      <c r="E4503" s="30"/>
      <c r="F4503" s="30"/>
      <c r="G4503" s="30"/>
      <c r="H4503" s="30"/>
      <c r="I4503" s="30"/>
      <c r="J4503" s="30"/>
      <c r="K4503" s="30"/>
      <c r="L4503" s="30"/>
      <c r="M4503" s="30"/>
      <c r="N4503" s="30"/>
      <c r="O4503" s="30"/>
      <c r="P4503" s="30"/>
      <c r="Q4503" s="30"/>
      <c r="R4503" s="30"/>
      <c r="S4503" s="30"/>
      <c r="T4503" s="30"/>
      <c r="U4503" s="30"/>
      <c r="V4503" s="30"/>
      <c r="W4503" s="30"/>
      <c r="X4503" s="32"/>
    </row>
    <row r="4504" spans="1:24" x14ac:dyDescent="0.2">
      <c r="A4504" s="34"/>
      <c r="B4504" s="34"/>
      <c r="C4504" s="34"/>
      <c r="D4504" s="30"/>
      <c r="E4504" s="30"/>
      <c r="F4504" s="30"/>
      <c r="G4504" s="30"/>
      <c r="H4504" s="30"/>
      <c r="I4504" s="30"/>
      <c r="J4504" s="30"/>
      <c r="K4504" s="30"/>
      <c r="L4504" s="30"/>
      <c r="M4504" s="30"/>
      <c r="N4504" s="30"/>
      <c r="O4504" s="30"/>
      <c r="P4504" s="30"/>
      <c r="Q4504" s="30"/>
      <c r="R4504" s="30"/>
      <c r="S4504" s="30"/>
      <c r="T4504" s="30"/>
      <c r="U4504" s="30"/>
      <c r="V4504" s="30"/>
      <c r="W4504" s="30"/>
      <c r="X4504" s="32"/>
    </row>
    <row r="4505" spans="1:24" x14ac:dyDescent="0.2">
      <c r="A4505" s="34"/>
      <c r="B4505" s="34"/>
      <c r="C4505" s="34"/>
      <c r="D4505" s="30"/>
      <c r="E4505" s="30"/>
      <c r="F4505" s="30"/>
      <c r="G4505" s="30"/>
      <c r="H4505" s="30"/>
      <c r="I4505" s="30"/>
      <c r="J4505" s="30"/>
      <c r="K4505" s="30"/>
      <c r="L4505" s="30"/>
      <c r="M4505" s="30"/>
      <c r="N4505" s="30"/>
      <c r="O4505" s="30"/>
      <c r="P4505" s="30"/>
      <c r="Q4505" s="30"/>
      <c r="R4505" s="30"/>
      <c r="S4505" s="30"/>
      <c r="T4505" s="30"/>
      <c r="U4505" s="30"/>
      <c r="V4505" s="30"/>
      <c r="W4505" s="30"/>
      <c r="X4505" s="32"/>
    </row>
    <row r="4506" spans="1:24" x14ac:dyDescent="0.2">
      <c r="A4506" s="34"/>
      <c r="B4506" s="34"/>
      <c r="C4506" s="34"/>
      <c r="D4506" s="30"/>
      <c r="E4506" s="30"/>
      <c r="F4506" s="30"/>
      <c r="G4506" s="30"/>
      <c r="H4506" s="30"/>
      <c r="I4506" s="30"/>
      <c r="J4506" s="30"/>
      <c r="K4506" s="30"/>
      <c r="L4506" s="30"/>
      <c r="M4506" s="30"/>
      <c r="N4506" s="30"/>
      <c r="O4506" s="30"/>
      <c r="P4506" s="30"/>
      <c r="Q4506" s="30"/>
      <c r="R4506" s="30"/>
      <c r="S4506" s="30"/>
      <c r="T4506" s="30"/>
      <c r="U4506" s="30"/>
      <c r="V4506" s="30"/>
      <c r="W4506" s="30"/>
      <c r="X4506" s="32"/>
    </row>
    <row r="4507" spans="1:24" x14ac:dyDescent="0.2">
      <c r="A4507" s="34"/>
      <c r="B4507" s="34"/>
      <c r="C4507" s="34"/>
      <c r="D4507" s="30"/>
      <c r="E4507" s="30"/>
      <c r="F4507" s="30"/>
      <c r="G4507" s="30"/>
      <c r="H4507" s="30"/>
      <c r="I4507" s="30"/>
      <c r="J4507" s="30"/>
      <c r="K4507" s="30"/>
      <c r="L4507" s="30"/>
      <c r="M4507" s="30"/>
      <c r="N4507" s="30"/>
      <c r="O4507" s="30"/>
      <c r="P4507" s="30"/>
      <c r="Q4507" s="30"/>
      <c r="R4507" s="30"/>
      <c r="S4507" s="30"/>
      <c r="T4507" s="30"/>
      <c r="U4507" s="30"/>
      <c r="V4507" s="30"/>
      <c r="W4507" s="30"/>
      <c r="X4507" s="32"/>
    </row>
    <row r="4508" spans="1:24" x14ac:dyDescent="0.2">
      <c r="A4508" s="34"/>
      <c r="B4508" s="34"/>
      <c r="C4508" s="34"/>
      <c r="D4508" s="30"/>
      <c r="E4508" s="30"/>
      <c r="F4508" s="30"/>
      <c r="G4508" s="30"/>
      <c r="H4508" s="30"/>
      <c r="I4508" s="30"/>
      <c r="J4508" s="30"/>
      <c r="K4508" s="30"/>
      <c r="L4508" s="30"/>
      <c r="M4508" s="30"/>
      <c r="N4508" s="30"/>
      <c r="O4508" s="30"/>
      <c r="P4508" s="30"/>
      <c r="Q4508" s="30"/>
      <c r="R4508" s="30"/>
      <c r="S4508" s="30"/>
      <c r="T4508" s="30"/>
      <c r="U4508" s="30"/>
      <c r="V4508" s="30"/>
      <c r="W4508" s="30"/>
      <c r="X4508" s="32"/>
    </row>
    <row r="4509" spans="1:24" x14ac:dyDescent="0.2">
      <c r="A4509" s="34"/>
      <c r="B4509" s="34"/>
      <c r="C4509" s="34"/>
      <c r="D4509" s="30"/>
      <c r="E4509" s="30"/>
      <c r="F4509" s="30"/>
      <c r="G4509" s="30"/>
      <c r="H4509" s="30"/>
      <c r="I4509" s="30"/>
      <c r="J4509" s="30"/>
      <c r="K4509" s="30"/>
      <c r="L4509" s="30"/>
      <c r="M4509" s="30"/>
      <c r="N4509" s="30"/>
      <c r="O4509" s="30"/>
      <c r="P4509" s="30"/>
      <c r="Q4509" s="30"/>
      <c r="R4509" s="30"/>
      <c r="S4509" s="30"/>
      <c r="T4509" s="30"/>
      <c r="U4509" s="30"/>
      <c r="V4509" s="30"/>
      <c r="W4509" s="30"/>
      <c r="X4509" s="32"/>
    </row>
    <row r="4510" spans="1:24" x14ac:dyDescent="0.2">
      <c r="A4510" s="34"/>
      <c r="B4510" s="34"/>
      <c r="C4510" s="34"/>
      <c r="D4510" s="30"/>
      <c r="E4510" s="30"/>
      <c r="F4510" s="30"/>
      <c r="G4510" s="30"/>
      <c r="H4510" s="30"/>
      <c r="I4510" s="30"/>
      <c r="J4510" s="30"/>
      <c r="K4510" s="30"/>
      <c r="L4510" s="30"/>
      <c r="M4510" s="30"/>
      <c r="N4510" s="30"/>
      <c r="O4510" s="30"/>
      <c r="P4510" s="30"/>
      <c r="Q4510" s="30"/>
      <c r="R4510" s="30"/>
      <c r="S4510" s="30"/>
      <c r="T4510" s="30"/>
      <c r="U4510" s="30"/>
      <c r="V4510" s="30"/>
      <c r="W4510" s="30"/>
      <c r="X4510" s="32"/>
    </row>
    <row r="4511" spans="1:24" x14ac:dyDescent="0.2">
      <c r="A4511" s="34"/>
      <c r="B4511" s="34"/>
      <c r="C4511" s="34"/>
      <c r="D4511" s="30"/>
      <c r="E4511" s="30"/>
      <c r="F4511" s="30"/>
      <c r="G4511" s="30"/>
      <c r="H4511" s="30"/>
      <c r="I4511" s="30"/>
      <c r="J4511" s="30"/>
      <c r="K4511" s="30"/>
      <c r="L4511" s="30"/>
      <c r="M4511" s="30"/>
      <c r="N4511" s="30"/>
      <c r="O4511" s="30"/>
      <c r="P4511" s="30"/>
      <c r="Q4511" s="30"/>
      <c r="R4511" s="30"/>
      <c r="S4511" s="30"/>
      <c r="T4511" s="30"/>
      <c r="U4511" s="30"/>
      <c r="V4511" s="30"/>
      <c r="W4511" s="30"/>
      <c r="X4511" s="32"/>
    </row>
    <row r="4512" spans="1:24" x14ac:dyDescent="0.2">
      <c r="A4512" s="34"/>
      <c r="B4512" s="34"/>
      <c r="C4512" s="34"/>
      <c r="D4512" s="30"/>
      <c r="E4512" s="30"/>
      <c r="F4512" s="30"/>
      <c r="G4512" s="30"/>
      <c r="H4512" s="30"/>
      <c r="I4512" s="30"/>
      <c r="J4512" s="30"/>
      <c r="K4512" s="30"/>
      <c r="L4512" s="30"/>
      <c r="M4512" s="30"/>
      <c r="N4512" s="30"/>
      <c r="O4512" s="30"/>
      <c r="P4512" s="30"/>
      <c r="Q4512" s="30"/>
      <c r="R4512" s="30"/>
      <c r="S4512" s="30"/>
      <c r="T4512" s="30"/>
      <c r="U4512" s="30"/>
      <c r="V4512" s="30"/>
      <c r="W4512" s="30"/>
      <c r="X4512" s="32"/>
    </row>
    <row r="4513" spans="1:24" x14ac:dyDescent="0.2">
      <c r="A4513" s="34"/>
      <c r="B4513" s="34"/>
      <c r="C4513" s="34"/>
      <c r="D4513" s="30"/>
      <c r="E4513" s="30"/>
      <c r="F4513" s="30"/>
      <c r="G4513" s="30"/>
      <c r="H4513" s="30"/>
      <c r="I4513" s="30"/>
      <c r="J4513" s="30"/>
      <c r="K4513" s="30"/>
      <c r="L4513" s="30"/>
      <c r="M4513" s="30"/>
      <c r="N4513" s="30"/>
      <c r="O4513" s="30"/>
      <c r="P4513" s="30"/>
      <c r="Q4513" s="30"/>
      <c r="R4513" s="30"/>
      <c r="S4513" s="30"/>
      <c r="T4513" s="30"/>
      <c r="U4513" s="30"/>
      <c r="V4513" s="30"/>
      <c r="W4513" s="30"/>
      <c r="X4513" s="32"/>
    </row>
    <row r="4514" spans="1:24" x14ac:dyDescent="0.2">
      <c r="A4514" s="34"/>
      <c r="B4514" s="34"/>
      <c r="C4514" s="34"/>
      <c r="D4514" s="30"/>
      <c r="E4514" s="30"/>
      <c r="F4514" s="30"/>
      <c r="G4514" s="30"/>
      <c r="H4514" s="30"/>
      <c r="I4514" s="30"/>
      <c r="J4514" s="30"/>
      <c r="K4514" s="30"/>
      <c r="L4514" s="30"/>
      <c r="M4514" s="30"/>
      <c r="N4514" s="30"/>
      <c r="O4514" s="30"/>
      <c r="P4514" s="30"/>
      <c r="Q4514" s="30"/>
      <c r="R4514" s="30"/>
      <c r="S4514" s="30"/>
      <c r="T4514" s="30"/>
      <c r="U4514" s="30"/>
      <c r="V4514" s="30"/>
      <c r="W4514" s="30"/>
      <c r="X4514" s="32"/>
    </row>
    <row r="4515" spans="1:24" x14ac:dyDescent="0.2">
      <c r="A4515" s="34"/>
      <c r="B4515" s="34"/>
      <c r="C4515" s="34"/>
      <c r="D4515" s="30"/>
      <c r="E4515" s="30"/>
      <c r="F4515" s="30"/>
      <c r="G4515" s="30"/>
      <c r="H4515" s="30"/>
      <c r="I4515" s="30"/>
      <c r="J4515" s="30"/>
      <c r="K4515" s="30"/>
      <c r="L4515" s="30"/>
      <c r="M4515" s="30"/>
      <c r="N4515" s="30"/>
      <c r="O4515" s="30"/>
      <c r="P4515" s="30"/>
      <c r="Q4515" s="30"/>
      <c r="R4515" s="30"/>
      <c r="S4515" s="30"/>
      <c r="T4515" s="30"/>
      <c r="U4515" s="30"/>
      <c r="V4515" s="30"/>
      <c r="W4515" s="30"/>
      <c r="X4515" s="32"/>
    </row>
    <row r="4516" spans="1:24" x14ac:dyDescent="0.2">
      <c r="A4516" s="34"/>
      <c r="B4516" s="34"/>
      <c r="C4516" s="34"/>
      <c r="D4516" s="30"/>
      <c r="E4516" s="30"/>
      <c r="F4516" s="30"/>
      <c r="G4516" s="30"/>
      <c r="H4516" s="30"/>
      <c r="I4516" s="30"/>
      <c r="J4516" s="30"/>
      <c r="K4516" s="30"/>
      <c r="L4516" s="30"/>
      <c r="M4516" s="30"/>
      <c r="N4516" s="30"/>
      <c r="O4516" s="30"/>
      <c r="P4516" s="30"/>
      <c r="Q4516" s="30"/>
      <c r="R4516" s="30"/>
      <c r="S4516" s="30"/>
      <c r="T4516" s="30"/>
      <c r="U4516" s="30"/>
      <c r="V4516" s="30"/>
      <c r="W4516" s="30"/>
      <c r="X4516" s="32"/>
    </row>
    <row r="4517" spans="1:24" x14ac:dyDescent="0.2">
      <c r="A4517" s="34"/>
      <c r="B4517" s="34"/>
      <c r="C4517" s="34"/>
      <c r="D4517" s="30"/>
      <c r="E4517" s="30"/>
      <c r="F4517" s="30"/>
      <c r="G4517" s="30"/>
      <c r="H4517" s="30"/>
      <c r="I4517" s="30"/>
      <c r="J4517" s="30"/>
      <c r="K4517" s="30"/>
      <c r="L4517" s="30"/>
      <c r="M4517" s="30"/>
      <c r="N4517" s="30"/>
      <c r="O4517" s="30"/>
      <c r="P4517" s="30"/>
      <c r="Q4517" s="30"/>
      <c r="R4517" s="30"/>
      <c r="S4517" s="30"/>
      <c r="T4517" s="30"/>
      <c r="U4517" s="30"/>
      <c r="V4517" s="30"/>
      <c r="W4517" s="30"/>
      <c r="X4517" s="32"/>
    </row>
    <row r="4518" spans="1:24" x14ac:dyDescent="0.2">
      <c r="A4518" s="34"/>
      <c r="B4518" s="34"/>
      <c r="C4518" s="34"/>
      <c r="D4518" s="30"/>
      <c r="E4518" s="30"/>
      <c r="F4518" s="30"/>
      <c r="G4518" s="30"/>
      <c r="H4518" s="30"/>
      <c r="I4518" s="30"/>
      <c r="J4518" s="30"/>
      <c r="K4518" s="30"/>
      <c r="L4518" s="30"/>
      <c r="M4518" s="30"/>
      <c r="N4518" s="30"/>
      <c r="O4518" s="30"/>
      <c r="P4518" s="30"/>
      <c r="Q4518" s="30"/>
      <c r="R4518" s="30"/>
      <c r="S4518" s="30"/>
      <c r="T4518" s="30"/>
      <c r="U4518" s="30"/>
      <c r="V4518" s="30"/>
      <c r="W4518" s="30"/>
      <c r="X4518" s="32"/>
    </row>
    <row r="4519" spans="1:24" x14ac:dyDescent="0.2">
      <c r="A4519" s="34"/>
      <c r="B4519" s="34"/>
      <c r="C4519" s="34"/>
      <c r="D4519" s="30"/>
      <c r="E4519" s="30"/>
      <c r="F4519" s="30"/>
      <c r="G4519" s="30"/>
      <c r="H4519" s="30"/>
      <c r="I4519" s="30"/>
      <c r="J4519" s="30"/>
      <c r="K4519" s="30"/>
      <c r="L4519" s="30"/>
      <c r="M4519" s="30"/>
      <c r="N4519" s="30"/>
      <c r="O4519" s="30"/>
      <c r="P4519" s="30"/>
      <c r="Q4519" s="30"/>
      <c r="R4519" s="30"/>
      <c r="S4519" s="30"/>
      <c r="T4519" s="30"/>
      <c r="U4519" s="30"/>
      <c r="V4519" s="30"/>
      <c r="W4519" s="30"/>
      <c r="X4519" s="32"/>
    </row>
    <row r="4520" spans="1:24" x14ac:dyDescent="0.2">
      <c r="A4520" s="34"/>
      <c r="B4520" s="34"/>
      <c r="C4520" s="34"/>
      <c r="D4520" s="30"/>
      <c r="E4520" s="30"/>
      <c r="F4520" s="30"/>
      <c r="G4520" s="30"/>
      <c r="H4520" s="30"/>
      <c r="I4520" s="30"/>
      <c r="J4520" s="30"/>
      <c r="K4520" s="30"/>
      <c r="L4520" s="30"/>
      <c r="M4520" s="30"/>
      <c r="N4520" s="30"/>
      <c r="O4520" s="30"/>
      <c r="P4520" s="30"/>
      <c r="Q4520" s="30"/>
      <c r="R4520" s="30"/>
      <c r="S4520" s="30"/>
      <c r="T4520" s="30"/>
      <c r="U4520" s="30"/>
      <c r="V4520" s="30"/>
      <c r="W4520" s="30"/>
      <c r="X4520" s="32"/>
    </row>
    <row r="4521" spans="1:24" x14ac:dyDescent="0.2">
      <c r="A4521" s="34"/>
      <c r="B4521" s="34"/>
      <c r="C4521" s="34"/>
      <c r="D4521" s="30"/>
      <c r="E4521" s="30"/>
      <c r="F4521" s="30"/>
      <c r="G4521" s="30"/>
      <c r="H4521" s="30"/>
      <c r="I4521" s="30"/>
      <c r="J4521" s="30"/>
      <c r="K4521" s="30"/>
      <c r="L4521" s="30"/>
      <c r="M4521" s="30"/>
      <c r="N4521" s="30"/>
      <c r="O4521" s="30"/>
      <c r="P4521" s="30"/>
      <c r="Q4521" s="30"/>
      <c r="R4521" s="30"/>
      <c r="S4521" s="30"/>
      <c r="T4521" s="30"/>
      <c r="U4521" s="30"/>
      <c r="V4521" s="30"/>
      <c r="W4521" s="30"/>
      <c r="X4521" s="32"/>
    </row>
    <row r="4522" spans="1:24" x14ac:dyDescent="0.2">
      <c r="A4522" s="34"/>
      <c r="B4522" s="34"/>
      <c r="C4522" s="34"/>
      <c r="D4522" s="30"/>
      <c r="E4522" s="30"/>
      <c r="F4522" s="30"/>
      <c r="G4522" s="30"/>
      <c r="H4522" s="30"/>
      <c r="I4522" s="30"/>
      <c r="J4522" s="30"/>
      <c r="K4522" s="30"/>
      <c r="L4522" s="30"/>
      <c r="M4522" s="30"/>
      <c r="N4522" s="30"/>
      <c r="O4522" s="30"/>
      <c r="P4522" s="30"/>
      <c r="Q4522" s="30"/>
      <c r="R4522" s="30"/>
      <c r="S4522" s="30"/>
      <c r="T4522" s="30"/>
      <c r="U4522" s="30"/>
      <c r="V4522" s="30"/>
      <c r="W4522" s="30"/>
      <c r="X4522" s="32"/>
    </row>
    <row r="4523" spans="1:24" x14ac:dyDescent="0.2">
      <c r="A4523" s="34"/>
      <c r="B4523" s="34"/>
      <c r="C4523" s="34"/>
      <c r="D4523" s="30"/>
      <c r="E4523" s="30"/>
      <c r="F4523" s="30"/>
      <c r="G4523" s="30"/>
      <c r="H4523" s="30"/>
      <c r="I4523" s="30"/>
      <c r="J4523" s="30"/>
      <c r="K4523" s="30"/>
      <c r="L4523" s="30"/>
      <c r="M4523" s="30"/>
      <c r="N4523" s="30"/>
      <c r="O4523" s="30"/>
      <c r="P4523" s="30"/>
      <c r="Q4523" s="30"/>
      <c r="R4523" s="30"/>
      <c r="S4523" s="30"/>
      <c r="T4523" s="30"/>
      <c r="U4523" s="30"/>
      <c r="V4523" s="30"/>
      <c r="W4523" s="30"/>
      <c r="X4523" s="32"/>
    </row>
    <row r="4524" spans="1:24" x14ac:dyDescent="0.2">
      <c r="A4524" s="34"/>
      <c r="B4524" s="34"/>
      <c r="C4524" s="34"/>
      <c r="D4524" s="30"/>
      <c r="E4524" s="30"/>
      <c r="F4524" s="30"/>
      <c r="G4524" s="30"/>
      <c r="H4524" s="30"/>
      <c r="I4524" s="30"/>
      <c r="J4524" s="30"/>
      <c r="K4524" s="30"/>
      <c r="L4524" s="30"/>
      <c r="M4524" s="30"/>
      <c r="N4524" s="30"/>
      <c r="O4524" s="30"/>
      <c r="P4524" s="30"/>
      <c r="Q4524" s="30"/>
      <c r="R4524" s="30"/>
      <c r="S4524" s="30"/>
      <c r="T4524" s="30"/>
      <c r="U4524" s="30"/>
      <c r="V4524" s="30"/>
      <c r="W4524" s="30"/>
      <c r="X4524" s="32"/>
    </row>
    <row r="4525" spans="1:24" x14ac:dyDescent="0.2">
      <c r="A4525" s="34"/>
      <c r="B4525" s="34"/>
      <c r="C4525" s="34"/>
      <c r="D4525" s="30"/>
      <c r="E4525" s="30"/>
      <c r="F4525" s="30"/>
      <c r="G4525" s="30"/>
      <c r="H4525" s="30"/>
      <c r="I4525" s="30"/>
      <c r="J4525" s="30"/>
      <c r="K4525" s="30"/>
      <c r="L4525" s="30"/>
      <c r="M4525" s="30"/>
      <c r="N4525" s="30"/>
      <c r="O4525" s="30"/>
      <c r="P4525" s="30"/>
      <c r="Q4525" s="30"/>
      <c r="R4525" s="30"/>
      <c r="S4525" s="30"/>
      <c r="T4525" s="30"/>
      <c r="U4525" s="30"/>
      <c r="V4525" s="30"/>
      <c r="W4525" s="30"/>
      <c r="X4525" s="32"/>
    </row>
    <row r="4526" spans="1:24" x14ac:dyDescent="0.2">
      <c r="A4526" s="34"/>
      <c r="B4526" s="34"/>
      <c r="C4526" s="34"/>
      <c r="D4526" s="30"/>
      <c r="E4526" s="30"/>
      <c r="F4526" s="30"/>
      <c r="G4526" s="30"/>
      <c r="H4526" s="30"/>
      <c r="I4526" s="30"/>
      <c r="J4526" s="30"/>
      <c r="K4526" s="30"/>
      <c r="L4526" s="30"/>
      <c r="M4526" s="30"/>
      <c r="N4526" s="30"/>
      <c r="O4526" s="30"/>
      <c r="P4526" s="30"/>
      <c r="Q4526" s="30"/>
      <c r="R4526" s="30"/>
      <c r="S4526" s="30"/>
      <c r="T4526" s="30"/>
      <c r="U4526" s="30"/>
      <c r="V4526" s="30"/>
      <c r="W4526" s="30"/>
      <c r="X4526" s="32"/>
    </row>
    <row r="4527" spans="1:24" x14ac:dyDescent="0.2">
      <c r="A4527" s="34"/>
      <c r="B4527" s="34"/>
      <c r="C4527" s="34"/>
      <c r="D4527" s="30"/>
      <c r="E4527" s="30"/>
      <c r="F4527" s="30"/>
      <c r="G4527" s="30"/>
      <c r="H4527" s="30"/>
      <c r="I4527" s="30"/>
      <c r="J4527" s="30"/>
      <c r="K4527" s="30"/>
      <c r="L4527" s="30"/>
      <c r="M4527" s="30"/>
      <c r="N4527" s="30"/>
      <c r="O4527" s="30"/>
      <c r="P4527" s="30"/>
      <c r="Q4527" s="30"/>
      <c r="R4527" s="30"/>
      <c r="S4527" s="30"/>
      <c r="T4527" s="30"/>
      <c r="U4527" s="30"/>
      <c r="V4527" s="30"/>
      <c r="W4527" s="30"/>
      <c r="X4527" s="32"/>
    </row>
    <row r="4528" spans="1:24" x14ac:dyDescent="0.2">
      <c r="A4528" s="34"/>
      <c r="B4528" s="34"/>
      <c r="C4528" s="34"/>
      <c r="D4528" s="30"/>
      <c r="E4528" s="30"/>
      <c r="F4528" s="30"/>
      <c r="G4528" s="30"/>
      <c r="H4528" s="30"/>
      <c r="I4528" s="30"/>
      <c r="J4528" s="30"/>
      <c r="K4528" s="30"/>
      <c r="L4528" s="30"/>
      <c r="M4528" s="30"/>
      <c r="N4528" s="30"/>
      <c r="O4528" s="30"/>
      <c r="P4528" s="30"/>
      <c r="Q4528" s="30"/>
      <c r="R4528" s="30"/>
      <c r="S4528" s="30"/>
      <c r="T4528" s="30"/>
      <c r="U4528" s="30"/>
      <c r="V4528" s="30"/>
      <c r="W4528" s="30"/>
      <c r="X4528" s="32"/>
    </row>
    <row r="4529" spans="1:24" x14ac:dyDescent="0.2">
      <c r="A4529" s="34"/>
      <c r="B4529" s="34"/>
      <c r="C4529" s="34"/>
      <c r="D4529" s="30"/>
      <c r="E4529" s="30"/>
      <c r="F4529" s="30"/>
      <c r="G4529" s="30"/>
      <c r="H4529" s="30"/>
      <c r="I4529" s="30"/>
      <c r="J4529" s="30"/>
      <c r="K4529" s="30"/>
      <c r="L4529" s="30"/>
      <c r="M4529" s="30"/>
      <c r="N4529" s="30"/>
      <c r="O4529" s="30"/>
      <c r="P4529" s="30"/>
      <c r="Q4529" s="30"/>
      <c r="R4529" s="30"/>
      <c r="S4529" s="30"/>
      <c r="T4529" s="30"/>
      <c r="U4529" s="30"/>
      <c r="V4529" s="30"/>
      <c r="W4529" s="30"/>
      <c r="X4529" s="32"/>
    </row>
    <row r="4530" spans="1:24" x14ac:dyDescent="0.2">
      <c r="A4530" s="34"/>
      <c r="B4530" s="34"/>
      <c r="C4530" s="34"/>
      <c r="D4530" s="30"/>
      <c r="E4530" s="30"/>
      <c r="F4530" s="30"/>
      <c r="G4530" s="30"/>
      <c r="H4530" s="30"/>
      <c r="I4530" s="30"/>
      <c r="J4530" s="30"/>
      <c r="K4530" s="30"/>
      <c r="L4530" s="30"/>
      <c r="M4530" s="30"/>
      <c r="N4530" s="30"/>
      <c r="O4530" s="30"/>
      <c r="P4530" s="30"/>
      <c r="Q4530" s="30"/>
      <c r="R4530" s="30"/>
      <c r="S4530" s="30"/>
      <c r="T4530" s="30"/>
      <c r="U4530" s="30"/>
      <c r="V4530" s="30"/>
      <c r="W4530" s="30"/>
      <c r="X4530" s="32"/>
    </row>
    <row r="4531" spans="1:24" x14ac:dyDescent="0.2">
      <c r="A4531" s="34"/>
      <c r="B4531" s="34"/>
      <c r="C4531" s="34"/>
      <c r="D4531" s="30"/>
      <c r="E4531" s="30"/>
      <c r="F4531" s="30"/>
      <c r="G4531" s="30"/>
      <c r="H4531" s="30"/>
      <c r="I4531" s="30"/>
      <c r="J4531" s="30"/>
      <c r="K4531" s="30"/>
      <c r="L4531" s="30"/>
      <c r="M4531" s="30"/>
      <c r="N4531" s="30"/>
      <c r="O4531" s="30"/>
      <c r="P4531" s="30"/>
      <c r="Q4531" s="30"/>
      <c r="R4531" s="30"/>
      <c r="S4531" s="30"/>
      <c r="T4531" s="30"/>
      <c r="U4531" s="30"/>
      <c r="V4531" s="30"/>
      <c r="W4531" s="30"/>
      <c r="X4531" s="32"/>
    </row>
    <row r="4532" spans="1:24" x14ac:dyDescent="0.2">
      <c r="A4532" s="34"/>
      <c r="B4532" s="34"/>
      <c r="C4532" s="34"/>
      <c r="D4532" s="30"/>
      <c r="E4532" s="30"/>
      <c r="F4532" s="30"/>
      <c r="G4532" s="30"/>
      <c r="H4532" s="30"/>
      <c r="I4532" s="30"/>
      <c r="J4532" s="30"/>
      <c r="K4532" s="30"/>
      <c r="L4532" s="30"/>
      <c r="M4532" s="30"/>
      <c r="N4532" s="30"/>
      <c r="O4532" s="30"/>
      <c r="P4532" s="30"/>
      <c r="Q4532" s="30"/>
      <c r="R4532" s="30"/>
      <c r="S4532" s="30"/>
      <c r="T4532" s="30"/>
      <c r="U4532" s="30"/>
      <c r="V4532" s="30"/>
      <c r="W4532" s="30"/>
      <c r="X4532" s="32"/>
    </row>
    <row r="4533" spans="1:24" x14ac:dyDescent="0.2">
      <c r="A4533" s="34"/>
      <c r="B4533" s="34"/>
      <c r="C4533" s="34"/>
      <c r="D4533" s="30"/>
      <c r="E4533" s="30"/>
      <c r="F4533" s="30"/>
      <c r="G4533" s="30"/>
      <c r="H4533" s="30"/>
      <c r="I4533" s="30"/>
      <c r="J4533" s="30"/>
      <c r="K4533" s="30"/>
      <c r="L4533" s="30"/>
      <c r="M4533" s="30"/>
      <c r="N4533" s="30"/>
      <c r="O4533" s="30"/>
      <c r="P4533" s="30"/>
      <c r="Q4533" s="30"/>
      <c r="R4533" s="30"/>
      <c r="S4533" s="30"/>
      <c r="T4533" s="30"/>
      <c r="U4533" s="30"/>
      <c r="V4533" s="30"/>
      <c r="W4533" s="30"/>
      <c r="X4533" s="32"/>
    </row>
    <row r="4534" spans="1:24" x14ac:dyDescent="0.2">
      <c r="A4534" s="34"/>
      <c r="B4534" s="34"/>
      <c r="C4534" s="34"/>
      <c r="D4534" s="30"/>
      <c r="E4534" s="30"/>
      <c r="F4534" s="30"/>
      <c r="G4534" s="30"/>
      <c r="H4534" s="30"/>
      <c r="I4534" s="30"/>
      <c r="J4534" s="30"/>
      <c r="K4534" s="30"/>
      <c r="L4534" s="30"/>
      <c r="M4534" s="30"/>
      <c r="N4534" s="30"/>
      <c r="O4534" s="30"/>
      <c r="P4534" s="30"/>
      <c r="Q4534" s="30"/>
      <c r="R4534" s="30"/>
      <c r="S4534" s="30"/>
      <c r="T4534" s="30"/>
      <c r="U4534" s="30"/>
      <c r="V4534" s="30"/>
      <c r="W4534" s="30"/>
      <c r="X4534" s="32"/>
    </row>
    <row r="4535" spans="1:24" x14ac:dyDescent="0.2">
      <c r="A4535" s="34"/>
      <c r="B4535" s="34"/>
      <c r="C4535" s="34"/>
      <c r="D4535" s="30"/>
      <c r="E4535" s="30"/>
      <c r="F4535" s="30"/>
      <c r="G4535" s="30"/>
      <c r="H4535" s="30"/>
      <c r="I4535" s="30"/>
      <c r="J4535" s="30"/>
      <c r="K4535" s="30"/>
      <c r="L4535" s="30"/>
      <c r="M4535" s="30"/>
      <c r="N4535" s="30"/>
      <c r="O4535" s="30"/>
      <c r="P4535" s="30"/>
      <c r="Q4535" s="30"/>
      <c r="R4535" s="30"/>
      <c r="S4535" s="30"/>
      <c r="T4535" s="30"/>
      <c r="U4535" s="30"/>
      <c r="V4535" s="30"/>
      <c r="W4535" s="30"/>
      <c r="X4535" s="32"/>
    </row>
    <row r="4536" spans="1:24" x14ac:dyDescent="0.2">
      <c r="A4536" s="34"/>
      <c r="B4536" s="34"/>
      <c r="C4536" s="34"/>
      <c r="D4536" s="30"/>
      <c r="E4536" s="30"/>
      <c r="F4536" s="30"/>
      <c r="G4536" s="30"/>
      <c r="H4536" s="30"/>
      <c r="I4536" s="30"/>
      <c r="J4536" s="30"/>
      <c r="K4536" s="30"/>
      <c r="L4536" s="30"/>
      <c r="M4536" s="30"/>
      <c r="N4536" s="30"/>
      <c r="O4536" s="30"/>
      <c r="P4536" s="30"/>
      <c r="Q4536" s="30"/>
      <c r="R4536" s="30"/>
      <c r="S4536" s="30"/>
      <c r="T4536" s="30"/>
      <c r="U4536" s="30"/>
      <c r="V4536" s="30"/>
      <c r="W4536" s="30"/>
      <c r="X4536" s="32"/>
    </row>
    <row r="4537" spans="1:24" x14ac:dyDescent="0.2">
      <c r="A4537" s="34"/>
      <c r="B4537" s="34"/>
      <c r="C4537" s="34"/>
      <c r="D4537" s="30"/>
      <c r="E4537" s="30"/>
      <c r="F4537" s="30"/>
      <c r="G4537" s="30"/>
      <c r="H4537" s="30"/>
      <c r="I4537" s="30"/>
      <c r="J4537" s="30"/>
      <c r="K4537" s="30"/>
      <c r="L4537" s="30"/>
      <c r="M4537" s="30"/>
      <c r="N4537" s="30"/>
      <c r="O4537" s="30"/>
      <c r="P4537" s="30"/>
      <c r="Q4537" s="30"/>
      <c r="R4537" s="30"/>
      <c r="S4537" s="30"/>
      <c r="T4537" s="30"/>
      <c r="U4537" s="30"/>
      <c r="V4537" s="30"/>
      <c r="W4537" s="30"/>
      <c r="X4537" s="32"/>
    </row>
    <row r="4538" spans="1:24" x14ac:dyDescent="0.2">
      <c r="A4538" s="34"/>
      <c r="B4538" s="34"/>
      <c r="C4538" s="34"/>
      <c r="D4538" s="30"/>
      <c r="E4538" s="30"/>
      <c r="F4538" s="30"/>
      <c r="G4538" s="30"/>
      <c r="H4538" s="30"/>
      <c r="I4538" s="30"/>
      <c r="J4538" s="30"/>
      <c r="K4538" s="30"/>
      <c r="L4538" s="30"/>
      <c r="M4538" s="30"/>
      <c r="N4538" s="30"/>
      <c r="O4538" s="30"/>
      <c r="P4538" s="30"/>
      <c r="Q4538" s="30"/>
      <c r="R4538" s="30"/>
      <c r="S4538" s="30"/>
      <c r="T4538" s="30"/>
      <c r="U4538" s="30"/>
      <c r="V4538" s="30"/>
      <c r="W4538" s="30"/>
      <c r="X4538" s="32"/>
    </row>
    <row r="4539" spans="1:24" x14ac:dyDescent="0.2">
      <c r="A4539" s="34"/>
      <c r="B4539" s="34"/>
      <c r="C4539" s="34"/>
      <c r="D4539" s="30"/>
      <c r="E4539" s="30"/>
      <c r="F4539" s="30"/>
      <c r="G4539" s="30"/>
      <c r="H4539" s="30"/>
      <c r="I4539" s="30"/>
      <c r="J4539" s="30"/>
      <c r="K4539" s="30"/>
      <c r="L4539" s="30"/>
      <c r="M4539" s="30"/>
      <c r="N4539" s="30"/>
      <c r="O4539" s="30"/>
      <c r="P4539" s="30"/>
      <c r="Q4539" s="30"/>
      <c r="R4539" s="30"/>
      <c r="S4539" s="30"/>
      <c r="T4539" s="30"/>
      <c r="U4539" s="30"/>
      <c r="V4539" s="30"/>
      <c r="W4539" s="30"/>
      <c r="X4539" s="32"/>
    </row>
    <row r="4540" spans="1:24" x14ac:dyDescent="0.2">
      <c r="A4540" s="34"/>
      <c r="B4540" s="34"/>
      <c r="C4540" s="34"/>
      <c r="D4540" s="30"/>
      <c r="E4540" s="30"/>
      <c r="F4540" s="30"/>
      <c r="G4540" s="30"/>
      <c r="H4540" s="30"/>
      <c r="I4540" s="30"/>
      <c r="J4540" s="30"/>
      <c r="K4540" s="30"/>
      <c r="L4540" s="30"/>
      <c r="M4540" s="30"/>
      <c r="N4540" s="30"/>
      <c r="O4540" s="30"/>
      <c r="P4540" s="30"/>
      <c r="Q4540" s="30"/>
      <c r="R4540" s="30"/>
      <c r="S4540" s="30"/>
      <c r="T4540" s="30"/>
      <c r="U4540" s="30"/>
      <c r="V4540" s="30"/>
      <c r="W4540" s="30"/>
      <c r="X4540" s="32"/>
    </row>
    <row r="4541" spans="1:24" x14ac:dyDescent="0.2">
      <c r="A4541" s="34"/>
      <c r="B4541" s="34"/>
      <c r="C4541" s="34"/>
      <c r="D4541" s="30"/>
      <c r="E4541" s="30"/>
      <c r="F4541" s="30"/>
      <c r="G4541" s="30"/>
      <c r="H4541" s="30"/>
      <c r="I4541" s="30"/>
      <c r="J4541" s="30"/>
      <c r="K4541" s="30"/>
      <c r="L4541" s="30"/>
      <c r="M4541" s="30"/>
      <c r="N4541" s="30"/>
      <c r="O4541" s="30"/>
      <c r="P4541" s="30"/>
      <c r="Q4541" s="30"/>
      <c r="R4541" s="30"/>
      <c r="S4541" s="30"/>
      <c r="T4541" s="30"/>
      <c r="U4541" s="30"/>
      <c r="V4541" s="30"/>
      <c r="W4541" s="30"/>
      <c r="X4541" s="32"/>
    </row>
    <row r="4542" spans="1:24" x14ac:dyDescent="0.2">
      <c r="A4542" s="34"/>
      <c r="B4542" s="34"/>
      <c r="C4542" s="34"/>
      <c r="D4542" s="30"/>
      <c r="E4542" s="30"/>
      <c r="F4542" s="30"/>
      <c r="G4542" s="30"/>
      <c r="H4542" s="30"/>
      <c r="I4542" s="30"/>
      <c r="J4542" s="30"/>
      <c r="K4542" s="30"/>
      <c r="L4542" s="30"/>
      <c r="M4542" s="30"/>
      <c r="N4542" s="30"/>
      <c r="O4542" s="30"/>
      <c r="P4542" s="30"/>
      <c r="Q4542" s="30"/>
      <c r="R4542" s="30"/>
      <c r="S4542" s="30"/>
      <c r="T4542" s="30"/>
      <c r="U4542" s="30"/>
      <c r="V4542" s="30"/>
      <c r="W4542" s="30"/>
      <c r="X4542" s="32"/>
    </row>
    <row r="4543" spans="1:24" x14ac:dyDescent="0.2">
      <c r="A4543" s="34"/>
      <c r="B4543" s="34"/>
      <c r="C4543" s="34"/>
      <c r="D4543" s="30"/>
      <c r="E4543" s="30"/>
      <c r="F4543" s="30"/>
      <c r="G4543" s="30"/>
      <c r="H4543" s="30"/>
      <c r="I4543" s="30"/>
      <c r="J4543" s="30"/>
      <c r="K4543" s="30"/>
      <c r="L4543" s="30"/>
      <c r="M4543" s="30"/>
      <c r="N4543" s="30"/>
      <c r="O4543" s="30"/>
      <c r="P4543" s="30"/>
      <c r="Q4543" s="30"/>
      <c r="R4543" s="30"/>
      <c r="S4543" s="30"/>
      <c r="T4543" s="30"/>
      <c r="U4543" s="30"/>
      <c r="V4543" s="30"/>
      <c r="W4543" s="30"/>
      <c r="X4543" s="32"/>
    </row>
    <row r="4544" spans="1:24" x14ac:dyDescent="0.2">
      <c r="A4544" s="34"/>
      <c r="B4544" s="34"/>
      <c r="C4544" s="34"/>
      <c r="D4544" s="30"/>
      <c r="E4544" s="30"/>
      <c r="F4544" s="30"/>
      <c r="G4544" s="30"/>
      <c r="H4544" s="30"/>
      <c r="I4544" s="30"/>
      <c r="J4544" s="30"/>
      <c r="K4544" s="30"/>
      <c r="L4544" s="30"/>
      <c r="M4544" s="30"/>
      <c r="N4544" s="30"/>
      <c r="O4544" s="30"/>
      <c r="P4544" s="30"/>
      <c r="Q4544" s="30"/>
      <c r="R4544" s="30"/>
      <c r="S4544" s="30"/>
      <c r="T4544" s="30"/>
      <c r="U4544" s="30"/>
      <c r="V4544" s="30"/>
      <c r="W4544" s="30"/>
      <c r="X4544" s="32"/>
    </row>
    <row r="4545" spans="1:24" x14ac:dyDescent="0.2">
      <c r="A4545" s="34"/>
      <c r="B4545" s="34"/>
      <c r="C4545" s="34"/>
      <c r="D4545" s="30"/>
      <c r="E4545" s="30"/>
      <c r="F4545" s="30"/>
      <c r="G4545" s="30"/>
      <c r="H4545" s="30"/>
      <c r="I4545" s="30"/>
      <c r="J4545" s="30"/>
      <c r="K4545" s="30"/>
      <c r="L4545" s="30"/>
      <c r="M4545" s="30"/>
      <c r="N4545" s="30"/>
      <c r="O4545" s="30"/>
      <c r="P4545" s="30"/>
      <c r="Q4545" s="30"/>
      <c r="R4545" s="30"/>
      <c r="S4545" s="30"/>
      <c r="T4545" s="30"/>
      <c r="U4545" s="30"/>
      <c r="V4545" s="30"/>
      <c r="W4545" s="30"/>
      <c r="X4545" s="32"/>
    </row>
    <row r="4546" spans="1:24" x14ac:dyDescent="0.2">
      <c r="A4546" s="34"/>
      <c r="B4546" s="34"/>
      <c r="C4546" s="34"/>
      <c r="D4546" s="30"/>
      <c r="E4546" s="30"/>
      <c r="F4546" s="30"/>
      <c r="G4546" s="30"/>
      <c r="H4546" s="30"/>
      <c r="I4546" s="30"/>
      <c r="J4546" s="30"/>
      <c r="K4546" s="30"/>
      <c r="L4546" s="30"/>
      <c r="M4546" s="30"/>
      <c r="N4546" s="30"/>
      <c r="O4546" s="30"/>
      <c r="P4546" s="30"/>
      <c r="Q4546" s="30"/>
      <c r="R4546" s="30"/>
      <c r="S4546" s="30"/>
      <c r="T4546" s="30"/>
      <c r="U4546" s="30"/>
      <c r="V4546" s="30"/>
      <c r="W4546" s="30"/>
      <c r="X4546" s="32"/>
    </row>
    <row r="4547" spans="1:24" x14ac:dyDescent="0.2">
      <c r="A4547" s="34"/>
      <c r="B4547" s="34"/>
      <c r="C4547" s="34"/>
      <c r="D4547" s="30"/>
      <c r="E4547" s="30"/>
      <c r="F4547" s="30"/>
      <c r="G4547" s="30"/>
      <c r="H4547" s="30"/>
      <c r="I4547" s="30"/>
      <c r="J4547" s="30"/>
      <c r="K4547" s="30"/>
      <c r="L4547" s="30"/>
      <c r="M4547" s="30"/>
      <c r="N4547" s="30"/>
      <c r="O4547" s="30"/>
      <c r="P4547" s="30"/>
      <c r="Q4547" s="30"/>
      <c r="R4547" s="30"/>
      <c r="S4547" s="30"/>
      <c r="T4547" s="30"/>
      <c r="U4547" s="30"/>
      <c r="V4547" s="30"/>
      <c r="W4547" s="30"/>
      <c r="X4547" s="32"/>
    </row>
    <row r="4548" spans="1:24" x14ac:dyDescent="0.2">
      <c r="A4548" s="34"/>
      <c r="B4548" s="34"/>
      <c r="C4548" s="34"/>
      <c r="D4548" s="30"/>
      <c r="E4548" s="30"/>
      <c r="F4548" s="30"/>
      <c r="G4548" s="30"/>
      <c r="H4548" s="30"/>
      <c r="I4548" s="30"/>
      <c r="J4548" s="30"/>
      <c r="K4548" s="30"/>
      <c r="L4548" s="30"/>
      <c r="M4548" s="30"/>
      <c r="N4548" s="30"/>
      <c r="O4548" s="30"/>
      <c r="P4548" s="30"/>
      <c r="Q4548" s="30"/>
      <c r="R4548" s="30"/>
      <c r="S4548" s="30"/>
      <c r="T4548" s="30"/>
      <c r="U4548" s="30"/>
      <c r="V4548" s="30"/>
      <c r="W4548" s="30"/>
      <c r="X4548" s="32"/>
    </row>
    <row r="4549" spans="1:24" x14ac:dyDescent="0.2">
      <c r="A4549" s="34"/>
      <c r="B4549" s="34"/>
      <c r="C4549" s="34"/>
      <c r="D4549" s="30"/>
      <c r="E4549" s="30"/>
      <c r="F4549" s="30"/>
      <c r="G4549" s="30"/>
      <c r="H4549" s="30"/>
      <c r="I4549" s="30"/>
      <c r="J4549" s="30"/>
      <c r="K4549" s="30"/>
      <c r="L4549" s="30"/>
      <c r="M4549" s="30"/>
      <c r="N4549" s="30"/>
      <c r="O4549" s="30"/>
      <c r="P4549" s="30"/>
      <c r="Q4549" s="30"/>
      <c r="R4549" s="30"/>
      <c r="S4549" s="30"/>
      <c r="T4549" s="30"/>
      <c r="U4549" s="30"/>
      <c r="V4549" s="30"/>
      <c r="W4549" s="30"/>
      <c r="X4549" s="32"/>
    </row>
    <row r="4550" spans="1:24" x14ac:dyDescent="0.2">
      <c r="A4550" s="34"/>
      <c r="B4550" s="34"/>
      <c r="C4550" s="34"/>
      <c r="D4550" s="30"/>
      <c r="E4550" s="30"/>
      <c r="F4550" s="30"/>
      <c r="G4550" s="30"/>
      <c r="H4550" s="30"/>
      <c r="I4550" s="30"/>
      <c r="J4550" s="30"/>
      <c r="K4550" s="30"/>
      <c r="L4550" s="30"/>
      <c r="M4550" s="30"/>
      <c r="N4550" s="30"/>
      <c r="O4550" s="30"/>
      <c r="P4550" s="30"/>
      <c r="Q4550" s="30"/>
      <c r="R4550" s="30"/>
      <c r="S4550" s="30"/>
      <c r="T4550" s="30"/>
      <c r="U4550" s="30"/>
      <c r="V4550" s="30"/>
      <c r="W4550" s="30"/>
      <c r="X4550" s="32"/>
    </row>
    <row r="4551" spans="1:24" x14ac:dyDescent="0.2">
      <c r="A4551" s="34"/>
      <c r="B4551" s="34"/>
      <c r="C4551" s="34"/>
      <c r="D4551" s="30"/>
      <c r="E4551" s="30"/>
      <c r="F4551" s="30"/>
      <c r="G4551" s="30"/>
      <c r="H4551" s="30"/>
      <c r="I4551" s="30"/>
      <c r="J4551" s="30"/>
      <c r="K4551" s="30"/>
      <c r="L4551" s="30"/>
      <c r="M4551" s="30"/>
      <c r="N4551" s="30"/>
      <c r="O4551" s="30"/>
      <c r="P4551" s="30"/>
      <c r="Q4551" s="30"/>
      <c r="R4551" s="30"/>
      <c r="S4551" s="30"/>
      <c r="T4551" s="30"/>
      <c r="U4551" s="30"/>
      <c r="V4551" s="30"/>
      <c r="W4551" s="30"/>
      <c r="X4551" s="32"/>
    </row>
    <row r="4552" spans="1:24" x14ac:dyDescent="0.2">
      <c r="A4552" s="34"/>
      <c r="B4552" s="34"/>
      <c r="C4552" s="34"/>
      <c r="D4552" s="30"/>
      <c r="E4552" s="30"/>
      <c r="F4552" s="30"/>
      <c r="G4552" s="30"/>
      <c r="H4552" s="30"/>
      <c r="I4552" s="30"/>
      <c r="J4552" s="30"/>
      <c r="K4552" s="30"/>
      <c r="L4552" s="30"/>
      <c r="M4552" s="30"/>
      <c r="N4552" s="30"/>
      <c r="O4552" s="30"/>
      <c r="P4552" s="30"/>
      <c r="Q4552" s="30"/>
      <c r="R4552" s="30"/>
      <c r="S4552" s="30"/>
      <c r="T4552" s="30"/>
      <c r="U4552" s="30"/>
      <c r="V4552" s="30"/>
      <c r="W4552" s="30"/>
      <c r="X4552" s="32"/>
    </row>
    <row r="4553" spans="1:24" x14ac:dyDescent="0.2">
      <c r="A4553" s="34"/>
      <c r="B4553" s="34"/>
      <c r="C4553" s="34"/>
      <c r="D4553" s="30"/>
      <c r="E4553" s="30"/>
      <c r="F4553" s="30"/>
      <c r="G4553" s="30"/>
      <c r="H4553" s="30"/>
      <c r="I4553" s="30"/>
      <c r="J4553" s="30"/>
      <c r="K4553" s="30"/>
      <c r="L4553" s="30"/>
      <c r="M4553" s="30"/>
      <c r="N4553" s="30"/>
      <c r="O4553" s="30"/>
      <c r="P4553" s="30"/>
      <c r="Q4553" s="30"/>
      <c r="R4553" s="30"/>
      <c r="S4553" s="30"/>
      <c r="T4553" s="30"/>
      <c r="U4553" s="30"/>
      <c r="V4553" s="30"/>
      <c r="W4553" s="30"/>
      <c r="X4553" s="32"/>
    </row>
    <row r="4554" spans="1:24" x14ac:dyDescent="0.2">
      <c r="A4554" s="34"/>
      <c r="B4554" s="34"/>
      <c r="C4554" s="34"/>
      <c r="D4554" s="30"/>
      <c r="E4554" s="30"/>
      <c r="F4554" s="30"/>
      <c r="G4554" s="30"/>
      <c r="H4554" s="30"/>
      <c r="I4554" s="30"/>
      <c r="J4554" s="30"/>
      <c r="K4554" s="30"/>
      <c r="L4554" s="30"/>
      <c r="M4554" s="30"/>
      <c r="N4554" s="30"/>
      <c r="O4554" s="30"/>
      <c r="P4554" s="30"/>
      <c r="Q4554" s="30"/>
      <c r="R4554" s="30"/>
      <c r="S4554" s="30"/>
      <c r="T4554" s="30"/>
      <c r="U4554" s="30"/>
      <c r="V4554" s="30"/>
      <c r="W4554" s="30"/>
      <c r="X4554" s="32"/>
    </row>
    <row r="4555" spans="1:24" x14ac:dyDescent="0.2">
      <c r="A4555" s="34"/>
      <c r="B4555" s="34"/>
      <c r="C4555" s="34"/>
      <c r="D4555" s="30"/>
      <c r="E4555" s="30"/>
      <c r="F4555" s="30"/>
      <c r="G4555" s="30"/>
      <c r="H4555" s="30"/>
      <c r="I4555" s="30"/>
      <c r="J4555" s="30"/>
      <c r="K4555" s="30"/>
      <c r="L4555" s="30"/>
      <c r="M4555" s="30"/>
      <c r="N4555" s="30"/>
      <c r="O4555" s="30"/>
      <c r="P4555" s="30"/>
      <c r="Q4555" s="30"/>
      <c r="R4555" s="30"/>
      <c r="S4555" s="30"/>
      <c r="T4555" s="30"/>
      <c r="U4555" s="30"/>
      <c r="V4555" s="30"/>
      <c r="W4555" s="30"/>
      <c r="X4555" s="32"/>
    </row>
    <row r="4556" spans="1:24" x14ac:dyDescent="0.2">
      <c r="A4556" s="34"/>
      <c r="B4556" s="34"/>
      <c r="C4556" s="34"/>
      <c r="D4556" s="30"/>
      <c r="E4556" s="30"/>
      <c r="F4556" s="30"/>
      <c r="G4556" s="30"/>
      <c r="H4556" s="30"/>
      <c r="I4556" s="30"/>
      <c r="J4556" s="30"/>
      <c r="K4556" s="30"/>
      <c r="L4556" s="30"/>
      <c r="M4556" s="30"/>
      <c r="N4556" s="30"/>
      <c r="O4556" s="30"/>
      <c r="P4556" s="30"/>
      <c r="Q4556" s="30"/>
      <c r="R4556" s="30"/>
      <c r="S4556" s="30"/>
      <c r="T4556" s="30"/>
      <c r="U4556" s="30"/>
      <c r="V4556" s="30"/>
      <c r="W4556" s="30"/>
      <c r="X4556" s="32"/>
    </row>
    <row r="4557" spans="1:24" x14ac:dyDescent="0.2">
      <c r="A4557" s="34"/>
      <c r="B4557" s="34"/>
      <c r="C4557" s="34"/>
      <c r="D4557" s="30"/>
      <c r="E4557" s="30"/>
      <c r="F4557" s="30"/>
      <c r="G4557" s="30"/>
      <c r="H4557" s="30"/>
      <c r="I4557" s="30"/>
      <c r="J4557" s="30"/>
      <c r="K4557" s="30"/>
      <c r="L4557" s="30"/>
      <c r="M4557" s="30"/>
      <c r="N4557" s="30"/>
      <c r="O4557" s="30"/>
      <c r="P4557" s="30"/>
      <c r="Q4557" s="30"/>
      <c r="R4557" s="30"/>
      <c r="S4557" s="30"/>
      <c r="T4557" s="30"/>
      <c r="U4557" s="30"/>
      <c r="V4557" s="30"/>
      <c r="W4557" s="30"/>
      <c r="X4557" s="32"/>
    </row>
    <row r="4558" spans="1:24" x14ac:dyDescent="0.2">
      <c r="A4558" s="34"/>
      <c r="B4558" s="34"/>
      <c r="C4558" s="34"/>
      <c r="D4558" s="30"/>
      <c r="E4558" s="30"/>
      <c r="F4558" s="30"/>
      <c r="G4558" s="30"/>
      <c r="H4558" s="30"/>
      <c r="I4558" s="30"/>
      <c r="J4558" s="30"/>
      <c r="K4558" s="30"/>
      <c r="L4558" s="30"/>
      <c r="M4558" s="30"/>
      <c r="N4558" s="30"/>
      <c r="O4558" s="30"/>
      <c r="P4558" s="30"/>
      <c r="Q4558" s="30"/>
      <c r="R4558" s="30"/>
      <c r="S4558" s="30"/>
      <c r="T4558" s="30"/>
      <c r="U4558" s="30"/>
      <c r="V4558" s="30"/>
      <c r="W4558" s="30"/>
      <c r="X4558" s="32"/>
    </row>
    <row r="4559" spans="1:24" x14ac:dyDescent="0.2">
      <c r="A4559" s="34"/>
      <c r="B4559" s="34"/>
      <c r="C4559" s="34"/>
      <c r="D4559" s="30"/>
      <c r="E4559" s="30"/>
      <c r="F4559" s="30"/>
      <c r="G4559" s="30"/>
      <c r="H4559" s="30"/>
      <c r="I4559" s="30"/>
      <c r="J4559" s="30"/>
      <c r="K4559" s="30"/>
      <c r="L4559" s="30"/>
      <c r="M4559" s="30"/>
      <c r="N4559" s="30"/>
      <c r="O4559" s="30"/>
      <c r="P4559" s="30"/>
      <c r="Q4559" s="30"/>
      <c r="R4559" s="30"/>
      <c r="S4559" s="30"/>
      <c r="T4559" s="30"/>
      <c r="U4559" s="30"/>
      <c r="V4559" s="30"/>
      <c r="W4559" s="30"/>
      <c r="X4559" s="32"/>
    </row>
    <row r="4560" spans="1:24" x14ac:dyDescent="0.2">
      <c r="A4560" s="34"/>
      <c r="B4560" s="34"/>
      <c r="C4560" s="34"/>
      <c r="D4560" s="30"/>
      <c r="E4560" s="30"/>
      <c r="F4560" s="30"/>
      <c r="G4560" s="30"/>
      <c r="H4560" s="30"/>
      <c r="I4560" s="30"/>
      <c r="J4560" s="30"/>
      <c r="K4560" s="30"/>
      <c r="L4560" s="30"/>
      <c r="M4560" s="30"/>
      <c r="N4560" s="30"/>
      <c r="O4560" s="30"/>
      <c r="P4560" s="30"/>
      <c r="Q4560" s="30"/>
      <c r="R4560" s="30"/>
      <c r="S4560" s="30"/>
      <c r="T4560" s="30"/>
      <c r="U4560" s="30"/>
      <c r="V4560" s="30"/>
      <c r="W4560" s="30"/>
      <c r="X4560" s="32"/>
    </row>
    <row r="4561" spans="1:24" x14ac:dyDescent="0.2">
      <c r="A4561" s="34"/>
      <c r="B4561" s="34"/>
      <c r="C4561" s="34"/>
      <c r="D4561" s="30"/>
      <c r="E4561" s="30"/>
      <c r="F4561" s="30"/>
      <c r="G4561" s="30"/>
      <c r="H4561" s="30"/>
      <c r="I4561" s="30"/>
      <c r="J4561" s="30"/>
      <c r="K4561" s="30"/>
      <c r="L4561" s="30"/>
      <c r="M4561" s="30"/>
      <c r="N4561" s="30"/>
      <c r="O4561" s="30"/>
      <c r="P4561" s="30"/>
      <c r="Q4561" s="30"/>
      <c r="R4561" s="30"/>
      <c r="S4561" s="30"/>
      <c r="T4561" s="30"/>
      <c r="U4561" s="30"/>
      <c r="V4561" s="30"/>
      <c r="W4561" s="30"/>
      <c r="X4561" s="32"/>
    </row>
    <row r="4562" spans="1:24" x14ac:dyDescent="0.2">
      <c r="A4562" s="34"/>
      <c r="B4562" s="34"/>
      <c r="C4562" s="34"/>
      <c r="D4562" s="30"/>
      <c r="E4562" s="30"/>
      <c r="F4562" s="30"/>
      <c r="G4562" s="30"/>
      <c r="H4562" s="30"/>
      <c r="I4562" s="30"/>
      <c r="J4562" s="30"/>
      <c r="K4562" s="30"/>
      <c r="L4562" s="30"/>
      <c r="M4562" s="30"/>
      <c r="N4562" s="30"/>
      <c r="O4562" s="30"/>
      <c r="P4562" s="30"/>
      <c r="Q4562" s="30"/>
      <c r="R4562" s="30"/>
      <c r="S4562" s="30"/>
      <c r="T4562" s="30"/>
      <c r="U4562" s="30"/>
      <c r="V4562" s="30"/>
      <c r="W4562" s="30"/>
      <c r="X4562" s="32"/>
    </row>
    <row r="4563" spans="1:24" x14ac:dyDescent="0.2">
      <c r="A4563" s="34"/>
      <c r="B4563" s="34"/>
      <c r="C4563" s="34"/>
      <c r="D4563" s="30"/>
      <c r="E4563" s="30"/>
      <c r="F4563" s="30"/>
      <c r="G4563" s="30"/>
      <c r="H4563" s="30"/>
      <c r="I4563" s="30"/>
      <c r="J4563" s="30"/>
      <c r="K4563" s="30"/>
      <c r="L4563" s="30"/>
      <c r="M4563" s="30"/>
      <c r="N4563" s="30"/>
      <c r="O4563" s="30"/>
      <c r="P4563" s="30"/>
      <c r="Q4563" s="30"/>
      <c r="R4563" s="30"/>
      <c r="S4563" s="30"/>
      <c r="T4563" s="30"/>
      <c r="U4563" s="30"/>
      <c r="V4563" s="30"/>
      <c r="W4563" s="30"/>
      <c r="X4563" s="32"/>
    </row>
    <row r="4564" spans="1:24" x14ac:dyDescent="0.2">
      <c r="A4564" s="34"/>
      <c r="B4564" s="34"/>
      <c r="C4564" s="34"/>
      <c r="D4564" s="30"/>
      <c r="E4564" s="30"/>
      <c r="F4564" s="30"/>
      <c r="G4564" s="30"/>
      <c r="H4564" s="30"/>
      <c r="I4564" s="30"/>
      <c r="J4564" s="30"/>
      <c r="K4564" s="30"/>
      <c r="L4564" s="30"/>
      <c r="M4564" s="30"/>
      <c r="N4564" s="30"/>
      <c r="O4564" s="30"/>
      <c r="P4564" s="30"/>
      <c r="Q4564" s="30"/>
      <c r="R4564" s="30"/>
      <c r="S4564" s="30"/>
      <c r="T4564" s="30"/>
      <c r="U4564" s="30"/>
      <c r="V4564" s="30"/>
      <c r="W4564" s="30"/>
      <c r="X4564" s="32"/>
    </row>
    <row r="4565" spans="1:24" x14ac:dyDescent="0.2">
      <c r="A4565" s="34"/>
      <c r="B4565" s="34"/>
      <c r="C4565" s="34"/>
      <c r="D4565" s="30"/>
      <c r="E4565" s="30"/>
      <c r="F4565" s="30"/>
      <c r="G4565" s="30"/>
      <c r="H4565" s="30"/>
      <c r="I4565" s="30"/>
      <c r="J4565" s="30"/>
      <c r="K4565" s="30"/>
      <c r="L4565" s="30"/>
      <c r="M4565" s="30"/>
      <c r="N4565" s="30"/>
      <c r="O4565" s="30"/>
      <c r="P4565" s="30"/>
      <c r="Q4565" s="30"/>
      <c r="R4565" s="30"/>
      <c r="S4565" s="30"/>
      <c r="T4565" s="30"/>
      <c r="U4565" s="30"/>
      <c r="V4565" s="30"/>
      <c r="W4565" s="30"/>
      <c r="X4565" s="32"/>
    </row>
    <row r="4566" spans="1:24" x14ac:dyDescent="0.2">
      <c r="A4566" s="34"/>
      <c r="B4566" s="34"/>
      <c r="C4566" s="34"/>
      <c r="D4566" s="30"/>
      <c r="E4566" s="30"/>
      <c r="F4566" s="30"/>
      <c r="G4566" s="30"/>
      <c r="H4566" s="30"/>
      <c r="I4566" s="30"/>
      <c r="J4566" s="30"/>
      <c r="K4566" s="30"/>
      <c r="L4566" s="30"/>
      <c r="M4566" s="30"/>
      <c r="N4566" s="30"/>
      <c r="O4566" s="30"/>
      <c r="P4566" s="30"/>
      <c r="Q4566" s="30"/>
      <c r="R4566" s="30"/>
      <c r="S4566" s="30"/>
      <c r="T4566" s="30"/>
      <c r="U4566" s="30"/>
      <c r="V4566" s="30"/>
      <c r="W4566" s="30"/>
      <c r="X4566" s="32"/>
    </row>
    <row r="4567" spans="1:24" x14ac:dyDescent="0.2">
      <c r="A4567" s="34"/>
      <c r="B4567" s="34"/>
      <c r="C4567" s="34"/>
      <c r="D4567" s="30"/>
      <c r="E4567" s="30"/>
      <c r="F4567" s="30"/>
      <c r="G4567" s="30"/>
      <c r="H4567" s="30"/>
      <c r="I4567" s="30"/>
      <c r="J4567" s="30"/>
      <c r="K4567" s="30"/>
      <c r="L4567" s="30"/>
      <c r="M4567" s="30"/>
      <c r="N4567" s="30"/>
      <c r="O4567" s="30"/>
      <c r="P4567" s="30"/>
      <c r="Q4567" s="30"/>
      <c r="R4567" s="30"/>
      <c r="S4567" s="30"/>
      <c r="T4567" s="30"/>
      <c r="U4567" s="30"/>
      <c r="V4567" s="30"/>
      <c r="W4567" s="30"/>
      <c r="X4567" s="32"/>
    </row>
    <row r="4568" spans="1:24" x14ac:dyDescent="0.2">
      <c r="A4568" s="34"/>
      <c r="B4568" s="34"/>
      <c r="C4568" s="34"/>
      <c r="D4568" s="30"/>
      <c r="E4568" s="30"/>
      <c r="F4568" s="30"/>
      <c r="G4568" s="30"/>
      <c r="H4568" s="30"/>
      <c r="I4568" s="30"/>
      <c r="J4568" s="30"/>
      <c r="K4568" s="30"/>
      <c r="L4568" s="30"/>
      <c r="M4568" s="30"/>
      <c r="N4568" s="30"/>
      <c r="O4568" s="30"/>
      <c r="P4568" s="30"/>
      <c r="Q4568" s="30"/>
      <c r="R4568" s="30"/>
      <c r="S4568" s="30"/>
      <c r="T4568" s="30"/>
      <c r="U4568" s="30"/>
      <c r="V4568" s="30"/>
      <c r="W4568" s="30"/>
      <c r="X4568" s="32"/>
    </row>
    <row r="4569" spans="1:24" x14ac:dyDescent="0.2">
      <c r="A4569" s="34"/>
      <c r="B4569" s="34"/>
      <c r="C4569" s="34"/>
      <c r="D4569" s="30"/>
      <c r="E4569" s="30"/>
      <c r="F4569" s="30"/>
      <c r="G4569" s="30"/>
      <c r="H4569" s="30"/>
      <c r="I4569" s="30"/>
      <c r="J4569" s="30"/>
      <c r="K4569" s="30"/>
      <c r="L4569" s="30"/>
      <c r="M4569" s="30"/>
      <c r="N4569" s="30"/>
      <c r="O4569" s="30"/>
      <c r="P4569" s="30"/>
      <c r="Q4569" s="30"/>
      <c r="R4569" s="30"/>
      <c r="S4569" s="30"/>
      <c r="T4569" s="30"/>
      <c r="U4569" s="30"/>
      <c r="V4569" s="30"/>
      <c r="W4569" s="30"/>
      <c r="X4569" s="32"/>
    </row>
    <row r="4570" spans="1:24" x14ac:dyDescent="0.2">
      <c r="A4570" s="34"/>
      <c r="B4570" s="34"/>
      <c r="C4570" s="34"/>
      <c r="D4570" s="30"/>
      <c r="E4570" s="30"/>
      <c r="F4570" s="30"/>
      <c r="G4570" s="30"/>
      <c r="H4570" s="30"/>
      <c r="I4570" s="30"/>
      <c r="J4570" s="30"/>
      <c r="K4570" s="30"/>
      <c r="L4570" s="30"/>
      <c r="M4570" s="30"/>
      <c r="N4570" s="30"/>
      <c r="O4570" s="30"/>
      <c r="P4570" s="30"/>
      <c r="Q4570" s="30"/>
      <c r="R4570" s="30"/>
      <c r="S4570" s="30"/>
      <c r="T4570" s="30"/>
      <c r="U4570" s="30"/>
      <c r="V4570" s="30"/>
      <c r="W4570" s="30"/>
      <c r="X4570" s="32"/>
    </row>
    <row r="4571" spans="1:24" x14ac:dyDescent="0.2">
      <c r="A4571" s="34"/>
      <c r="B4571" s="34"/>
      <c r="C4571" s="34"/>
      <c r="D4571" s="30"/>
      <c r="E4571" s="30"/>
      <c r="F4571" s="30"/>
      <c r="G4571" s="30"/>
      <c r="H4571" s="30"/>
      <c r="I4571" s="30"/>
      <c r="J4571" s="30"/>
      <c r="K4571" s="30"/>
      <c r="L4571" s="30"/>
      <c r="M4571" s="30"/>
      <c r="N4571" s="30"/>
      <c r="O4571" s="30"/>
      <c r="P4571" s="30"/>
      <c r="Q4571" s="30"/>
      <c r="R4571" s="30"/>
      <c r="S4571" s="30"/>
      <c r="T4571" s="30"/>
      <c r="U4571" s="30"/>
      <c r="V4571" s="30"/>
      <c r="W4571" s="30"/>
      <c r="X4571" s="32"/>
    </row>
    <row r="4572" spans="1:24" x14ac:dyDescent="0.2">
      <c r="A4572" s="34"/>
      <c r="B4572" s="34"/>
      <c r="C4572" s="34"/>
      <c r="D4572" s="30"/>
      <c r="E4572" s="30"/>
      <c r="F4572" s="30"/>
      <c r="G4572" s="30"/>
      <c r="H4572" s="30"/>
      <c r="I4572" s="30"/>
      <c r="J4572" s="30"/>
      <c r="K4572" s="30"/>
      <c r="L4572" s="30"/>
      <c r="M4572" s="30"/>
      <c r="N4572" s="30"/>
      <c r="O4572" s="30"/>
      <c r="P4572" s="30"/>
      <c r="Q4572" s="30"/>
      <c r="R4572" s="30"/>
      <c r="S4572" s="30"/>
      <c r="T4572" s="30"/>
      <c r="U4572" s="30"/>
      <c r="V4572" s="30"/>
      <c r="W4572" s="30"/>
      <c r="X4572" s="32"/>
    </row>
    <row r="4573" spans="1:24" x14ac:dyDescent="0.2">
      <c r="A4573" s="34"/>
      <c r="B4573" s="34"/>
      <c r="C4573" s="34"/>
      <c r="D4573" s="30"/>
      <c r="E4573" s="30"/>
      <c r="F4573" s="30"/>
      <c r="G4573" s="30"/>
      <c r="H4573" s="30"/>
      <c r="I4573" s="30"/>
      <c r="J4573" s="30"/>
      <c r="K4573" s="30"/>
      <c r="L4573" s="30"/>
      <c r="M4573" s="30"/>
      <c r="N4573" s="30"/>
      <c r="O4573" s="30"/>
      <c r="P4573" s="30"/>
      <c r="Q4573" s="30"/>
      <c r="R4573" s="30"/>
      <c r="S4573" s="30"/>
      <c r="T4573" s="30"/>
      <c r="U4573" s="30"/>
      <c r="V4573" s="30"/>
      <c r="W4573" s="30"/>
      <c r="X4573" s="32"/>
    </row>
    <row r="4574" spans="1:24" x14ac:dyDescent="0.2">
      <c r="A4574" s="34"/>
      <c r="B4574" s="34"/>
      <c r="C4574" s="34"/>
      <c r="D4574" s="30"/>
      <c r="E4574" s="30"/>
      <c r="F4574" s="30"/>
      <c r="G4574" s="30"/>
      <c r="H4574" s="30"/>
      <c r="I4574" s="30"/>
      <c r="J4574" s="30"/>
      <c r="K4574" s="30"/>
      <c r="L4574" s="30"/>
      <c r="M4574" s="30"/>
      <c r="N4574" s="30"/>
      <c r="O4574" s="30"/>
      <c r="P4574" s="30"/>
      <c r="Q4574" s="30"/>
      <c r="R4574" s="30"/>
      <c r="S4574" s="30"/>
      <c r="T4574" s="30"/>
      <c r="U4574" s="30"/>
      <c r="V4574" s="30"/>
      <c r="W4574" s="30"/>
      <c r="X4574" s="32"/>
    </row>
    <row r="4575" spans="1:24" x14ac:dyDescent="0.2">
      <c r="A4575" s="34"/>
      <c r="B4575" s="34"/>
      <c r="C4575" s="34"/>
      <c r="D4575" s="30"/>
      <c r="E4575" s="30"/>
      <c r="F4575" s="30"/>
      <c r="G4575" s="30"/>
      <c r="H4575" s="30"/>
      <c r="I4575" s="30"/>
      <c r="J4575" s="30"/>
      <c r="K4575" s="30"/>
      <c r="L4575" s="30"/>
      <c r="M4575" s="30"/>
      <c r="N4575" s="30"/>
      <c r="O4575" s="30"/>
      <c r="P4575" s="30"/>
      <c r="Q4575" s="30"/>
      <c r="R4575" s="30"/>
      <c r="S4575" s="30"/>
      <c r="T4575" s="30"/>
      <c r="U4575" s="30"/>
      <c r="V4575" s="30"/>
      <c r="W4575" s="30"/>
      <c r="X4575" s="32"/>
    </row>
    <row r="4576" spans="1:24" x14ac:dyDescent="0.2">
      <c r="A4576" s="34"/>
      <c r="B4576" s="34"/>
      <c r="C4576" s="34"/>
      <c r="D4576" s="30"/>
      <c r="E4576" s="30"/>
      <c r="F4576" s="30"/>
      <c r="G4576" s="30"/>
      <c r="H4576" s="30"/>
      <c r="I4576" s="30"/>
      <c r="J4576" s="30"/>
      <c r="K4576" s="30"/>
      <c r="L4576" s="30"/>
      <c r="M4576" s="30"/>
      <c r="N4576" s="30"/>
      <c r="O4576" s="30"/>
      <c r="P4576" s="30"/>
      <c r="Q4576" s="30"/>
      <c r="R4576" s="30"/>
      <c r="S4576" s="30"/>
      <c r="T4576" s="30"/>
      <c r="U4576" s="30"/>
      <c r="V4576" s="30"/>
      <c r="W4576" s="30"/>
      <c r="X4576" s="32"/>
    </row>
    <row r="4577" spans="1:24" x14ac:dyDescent="0.2">
      <c r="A4577" s="34"/>
      <c r="B4577" s="34"/>
      <c r="C4577" s="34"/>
      <c r="D4577" s="30"/>
      <c r="E4577" s="30"/>
      <c r="F4577" s="30"/>
      <c r="G4577" s="30"/>
      <c r="H4577" s="30"/>
      <c r="I4577" s="30"/>
      <c r="J4577" s="30"/>
      <c r="K4577" s="30"/>
      <c r="L4577" s="30"/>
      <c r="M4577" s="30"/>
      <c r="N4577" s="30"/>
      <c r="O4577" s="30"/>
      <c r="P4577" s="30"/>
      <c r="Q4577" s="30"/>
      <c r="R4577" s="30"/>
      <c r="S4577" s="30"/>
      <c r="T4577" s="30"/>
      <c r="U4577" s="30"/>
      <c r="V4577" s="30"/>
      <c r="W4577" s="30"/>
      <c r="X4577" s="32"/>
    </row>
    <row r="4578" spans="1:24" x14ac:dyDescent="0.2">
      <c r="A4578" s="34"/>
      <c r="B4578" s="34"/>
      <c r="C4578" s="34"/>
      <c r="D4578" s="30"/>
      <c r="E4578" s="30"/>
      <c r="F4578" s="30"/>
      <c r="G4578" s="30"/>
      <c r="H4578" s="30"/>
      <c r="I4578" s="30"/>
      <c r="J4578" s="30"/>
      <c r="K4578" s="30"/>
      <c r="L4578" s="30"/>
      <c r="M4578" s="30"/>
      <c r="N4578" s="30"/>
      <c r="O4578" s="30"/>
      <c r="P4578" s="30"/>
      <c r="Q4578" s="30"/>
      <c r="R4578" s="30"/>
      <c r="S4578" s="30"/>
      <c r="T4578" s="30"/>
      <c r="U4578" s="30"/>
      <c r="V4578" s="30"/>
      <c r="W4578" s="30"/>
      <c r="X4578" s="32"/>
    </row>
    <row r="4579" spans="1:24" x14ac:dyDescent="0.2">
      <c r="A4579" s="34"/>
      <c r="B4579" s="34"/>
      <c r="C4579" s="34"/>
      <c r="D4579" s="30"/>
      <c r="E4579" s="30"/>
      <c r="F4579" s="30"/>
      <c r="G4579" s="30"/>
      <c r="H4579" s="30"/>
      <c r="I4579" s="30"/>
      <c r="J4579" s="30"/>
      <c r="K4579" s="30"/>
      <c r="L4579" s="30"/>
      <c r="M4579" s="30"/>
      <c r="N4579" s="30"/>
      <c r="O4579" s="30"/>
      <c r="P4579" s="30"/>
      <c r="Q4579" s="30"/>
      <c r="R4579" s="30"/>
      <c r="S4579" s="30"/>
      <c r="T4579" s="30"/>
      <c r="U4579" s="30"/>
      <c r="V4579" s="30"/>
      <c r="W4579" s="30"/>
      <c r="X4579" s="32"/>
    </row>
    <row r="4580" spans="1:24" x14ac:dyDescent="0.2">
      <c r="A4580" s="34"/>
      <c r="B4580" s="34"/>
      <c r="C4580" s="34"/>
      <c r="D4580" s="30"/>
      <c r="E4580" s="30"/>
      <c r="F4580" s="30"/>
      <c r="G4580" s="30"/>
      <c r="H4580" s="30"/>
      <c r="I4580" s="30"/>
      <c r="J4580" s="30"/>
      <c r="K4580" s="30"/>
      <c r="L4580" s="30"/>
      <c r="M4580" s="30"/>
      <c r="N4580" s="30"/>
      <c r="O4580" s="30"/>
      <c r="P4580" s="30"/>
      <c r="Q4580" s="30"/>
      <c r="R4580" s="30"/>
      <c r="S4580" s="30"/>
      <c r="T4580" s="30"/>
      <c r="U4580" s="30"/>
      <c r="V4580" s="30"/>
      <c r="W4580" s="30"/>
      <c r="X4580" s="32"/>
    </row>
    <row r="4581" spans="1:24" x14ac:dyDescent="0.2">
      <c r="A4581" s="34"/>
      <c r="B4581" s="34"/>
      <c r="C4581" s="34"/>
      <c r="D4581" s="30"/>
      <c r="E4581" s="30"/>
      <c r="F4581" s="30"/>
      <c r="G4581" s="30"/>
      <c r="H4581" s="30"/>
      <c r="I4581" s="30"/>
      <c r="J4581" s="30"/>
      <c r="K4581" s="30"/>
      <c r="L4581" s="30"/>
      <c r="M4581" s="30"/>
      <c r="N4581" s="30"/>
      <c r="O4581" s="30"/>
      <c r="P4581" s="30"/>
      <c r="Q4581" s="30"/>
      <c r="R4581" s="30"/>
      <c r="S4581" s="30"/>
      <c r="T4581" s="30"/>
      <c r="U4581" s="30"/>
      <c r="V4581" s="30"/>
      <c r="W4581" s="30"/>
      <c r="X4581" s="32"/>
    </row>
    <row r="4582" spans="1:24" x14ac:dyDescent="0.2">
      <c r="A4582" s="34"/>
      <c r="B4582" s="34"/>
      <c r="C4582" s="34"/>
      <c r="D4582" s="30"/>
      <c r="E4582" s="30"/>
      <c r="F4582" s="30"/>
      <c r="G4582" s="30"/>
      <c r="H4582" s="30"/>
      <c r="I4582" s="30"/>
      <c r="J4582" s="30"/>
      <c r="K4582" s="30"/>
      <c r="L4582" s="30"/>
      <c r="M4582" s="30"/>
      <c r="N4582" s="30"/>
      <c r="O4582" s="30"/>
      <c r="P4582" s="30"/>
      <c r="Q4582" s="30"/>
      <c r="R4582" s="30"/>
      <c r="S4582" s="30"/>
      <c r="T4582" s="30"/>
      <c r="U4582" s="30"/>
      <c r="V4582" s="30"/>
      <c r="W4582" s="30"/>
      <c r="X4582" s="32"/>
    </row>
    <row r="4583" spans="1:24" x14ac:dyDescent="0.2">
      <c r="A4583" s="34"/>
      <c r="B4583" s="34"/>
      <c r="C4583" s="34"/>
      <c r="D4583" s="30"/>
      <c r="E4583" s="30"/>
      <c r="F4583" s="30"/>
      <c r="G4583" s="30"/>
      <c r="H4583" s="30"/>
      <c r="I4583" s="30"/>
      <c r="J4583" s="30"/>
      <c r="K4583" s="30"/>
      <c r="L4583" s="30"/>
      <c r="M4583" s="30"/>
      <c r="N4583" s="30"/>
      <c r="O4583" s="30"/>
      <c r="P4583" s="30"/>
      <c r="Q4583" s="30"/>
      <c r="R4583" s="30"/>
      <c r="S4583" s="30"/>
      <c r="T4583" s="30"/>
      <c r="U4583" s="30"/>
      <c r="V4583" s="30"/>
      <c r="W4583" s="30"/>
      <c r="X4583" s="32"/>
    </row>
    <row r="4584" spans="1:24" x14ac:dyDescent="0.2">
      <c r="A4584" s="34"/>
      <c r="B4584" s="34"/>
      <c r="C4584" s="34"/>
      <c r="D4584" s="30"/>
      <c r="E4584" s="30"/>
      <c r="F4584" s="30"/>
      <c r="G4584" s="30"/>
      <c r="H4584" s="30"/>
      <c r="I4584" s="30"/>
      <c r="J4584" s="30"/>
      <c r="K4584" s="30"/>
      <c r="L4584" s="30"/>
      <c r="M4584" s="30"/>
      <c r="N4584" s="30"/>
      <c r="O4584" s="30"/>
      <c r="P4584" s="30"/>
      <c r="Q4584" s="30"/>
      <c r="R4584" s="30"/>
      <c r="S4584" s="30"/>
      <c r="T4584" s="30"/>
      <c r="U4584" s="30"/>
      <c r="V4584" s="30"/>
      <c r="W4584" s="30"/>
      <c r="X4584" s="32"/>
    </row>
    <row r="4585" spans="1:24" x14ac:dyDescent="0.2">
      <c r="A4585" s="34"/>
      <c r="B4585" s="34"/>
      <c r="C4585" s="34"/>
      <c r="D4585" s="30"/>
      <c r="E4585" s="30"/>
      <c r="F4585" s="30"/>
      <c r="G4585" s="30"/>
      <c r="H4585" s="30"/>
      <c r="I4585" s="30"/>
      <c r="J4585" s="30"/>
      <c r="K4585" s="30"/>
      <c r="L4585" s="30"/>
      <c r="M4585" s="30"/>
      <c r="N4585" s="30"/>
      <c r="O4585" s="30"/>
      <c r="P4585" s="30"/>
      <c r="Q4585" s="30"/>
      <c r="R4585" s="30"/>
      <c r="S4585" s="30"/>
      <c r="T4585" s="30"/>
      <c r="U4585" s="30"/>
      <c r="V4585" s="30"/>
      <c r="W4585" s="30"/>
      <c r="X4585" s="32"/>
    </row>
    <row r="4586" spans="1:24" x14ac:dyDescent="0.2">
      <c r="A4586" s="34"/>
      <c r="B4586" s="34"/>
      <c r="C4586" s="34"/>
      <c r="D4586" s="30"/>
      <c r="E4586" s="30"/>
      <c r="F4586" s="30"/>
      <c r="G4586" s="30"/>
      <c r="H4586" s="30"/>
      <c r="I4586" s="30"/>
      <c r="J4586" s="30"/>
      <c r="K4586" s="30"/>
      <c r="L4586" s="30"/>
      <c r="M4586" s="30"/>
      <c r="N4586" s="30"/>
      <c r="O4586" s="30"/>
      <c r="P4586" s="30"/>
      <c r="Q4586" s="30"/>
      <c r="R4586" s="30"/>
      <c r="S4586" s="30"/>
      <c r="T4586" s="30"/>
      <c r="U4586" s="30"/>
      <c r="V4586" s="30"/>
      <c r="W4586" s="30"/>
      <c r="X4586" s="32"/>
    </row>
    <row r="4587" spans="1:24" x14ac:dyDescent="0.2">
      <c r="A4587" s="34"/>
      <c r="B4587" s="34"/>
      <c r="C4587" s="34"/>
      <c r="D4587" s="30"/>
      <c r="E4587" s="30"/>
      <c r="F4587" s="30"/>
      <c r="G4587" s="30"/>
      <c r="H4587" s="30"/>
      <c r="I4587" s="30"/>
      <c r="J4587" s="30"/>
      <c r="K4587" s="30"/>
      <c r="L4587" s="30"/>
      <c r="M4587" s="30"/>
      <c r="N4587" s="30"/>
      <c r="O4587" s="30"/>
      <c r="P4587" s="30"/>
      <c r="Q4587" s="30"/>
      <c r="R4587" s="30"/>
      <c r="S4587" s="30"/>
      <c r="T4587" s="30"/>
      <c r="U4587" s="30"/>
      <c r="V4587" s="30"/>
      <c r="W4587" s="30"/>
      <c r="X4587" s="32"/>
    </row>
    <row r="4588" spans="1:24" x14ac:dyDescent="0.2">
      <c r="A4588" s="34"/>
      <c r="B4588" s="34"/>
      <c r="C4588" s="34"/>
      <c r="D4588" s="30"/>
      <c r="E4588" s="30"/>
      <c r="F4588" s="30"/>
      <c r="G4588" s="30"/>
      <c r="H4588" s="30"/>
      <c r="I4588" s="30"/>
      <c r="J4588" s="30"/>
      <c r="K4588" s="30"/>
      <c r="L4588" s="30"/>
      <c r="M4588" s="30"/>
      <c r="N4588" s="30"/>
      <c r="O4588" s="30"/>
      <c r="P4588" s="30"/>
      <c r="Q4588" s="30"/>
      <c r="R4588" s="30"/>
      <c r="S4588" s="30"/>
      <c r="T4588" s="30"/>
      <c r="U4588" s="30"/>
      <c r="V4588" s="30"/>
      <c r="W4588" s="30"/>
      <c r="X4588" s="32"/>
    </row>
    <row r="4589" spans="1:24" x14ac:dyDescent="0.2">
      <c r="A4589" s="34"/>
      <c r="B4589" s="34"/>
      <c r="C4589" s="34"/>
      <c r="D4589" s="30"/>
      <c r="E4589" s="30"/>
      <c r="F4589" s="30"/>
      <c r="G4589" s="30"/>
      <c r="H4589" s="30"/>
      <c r="I4589" s="30"/>
      <c r="J4589" s="30"/>
      <c r="K4589" s="30"/>
      <c r="L4589" s="30"/>
      <c r="M4589" s="30"/>
      <c r="N4589" s="30"/>
      <c r="O4589" s="30"/>
      <c r="P4589" s="30"/>
      <c r="Q4589" s="30"/>
      <c r="R4589" s="30"/>
      <c r="S4589" s="30"/>
      <c r="T4589" s="30"/>
      <c r="U4589" s="30"/>
      <c r="V4589" s="30"/>
      <c r="W4589" s="30"/>
      <c r="X4589" s="32"/>
    </row>
    <row r="4590" spans="1:24" x14ac:dyDescent="0.2">
      <c r="A4590" s="34"/>
      <c r="B4590" s="34"/>
      <c r="C4590" s="34"/>
      <c r="D4590" s="30"/>
      <c r="E4590" s="30"/>
      <c r="F4590" s="30"/>
      <c r="G4590" s="30"/>
      <c r="H4590" s="30"/>
      <c r="I4590" s="30"/>
      <c r="J4590" s="30"/>
      <c r="K4590" s="30"/>
      <c r="L4590" s="30"/>
      <c r="M4590" s="30"/>
      <c r="N4590" s="30"/>
      <c r="O4590" s="30"/>
      <c r="P4590" s="30"/>
      <c r="Q4590" s="30"/>
      <c r="R4590" s="30"/>
      <c r="S4590" s="30"/>
      <c r="T4590" s="30"/>
      <c r="U4590" s="30"/>
      <c r="V4590" s="30"/>
      <c r="W4590" s="30"/>
      <c r="X4590" s="32"/>
    </row>
    <row r="4591" spans="1:24" x14ac:dyDescent="0.2">
      <c r="A4591" s="34"/>
      <c r="B4591" s="34"/>
      <c r="C4591" s="34"/>
      <c r="D4591" s="30"/>
      <c r="E4591" s="30"/>
      <c r="F4591" s="30"/>
      <c r="G4591" s="30"/>
      <c r="H4591" s="30"/>
      <c r="I4591" s="30"/>
      <c r="J4591" s="30"/>
      <c r="K4591" s="30"/>
      <c r="L4591" s="30"/>
      <c r="M4591" s="30"/>
      <c r="N4591" s="30"/>
      <c r="O4591" s="30"/>
      <c r="P4591" s="30"/>
      <c r="Q4591" s="30"/>
      <c r="R4591" s="30"/>
      <c r="S4591" s="30"/>
      <c r="T4591" s="30"/>
      <c r="U4591" s="30"/>
      <c r="V4591" s="30"/>
      <c r="W4591" s="30"/>
      <c r="X4591" s="32"/>
    </row>
    <row r="4592" spans="1:24" x14ac:dyDescent="0.2">
      <c r="A4592" s="34"/>
      <c r="B4592" s="34"/>
      <c r="C4592" s="34"/>
      <c r="D4592" s="30"/>
      <c r="E4592" s="30"/>
      <c r="F4592" s="30"/>
      <c r="G4592" s="30"/>
      <c r="H4592" s="30"/>
      <c r="I4592" s="30"/>
      <c r="J4592" s="30"/>
      <c r="K4592" s="30"/>
      <c r="L4592" s="30"/>
      <c r="M4592" s="30"/>
      <c r="N4592" s="30"/>
      <c r="O4592" s="30"/>
      <c r="P4592" s="30"/>
      <c r="Q4592" s="30"/>
      <c r="R4592" s="30"/>
      <c r="S4592" s="30"/>
      <c r="T4592" s="30"/>
      <c r="U4592" s="30"/>
      <c r="V4592" s="30"/>
      <c r="W4592" s="30"/>
      <c r="X4592" s="32"/>
    </row>
    <row r="4593" spans="1:24" x14ac:dyDescent="0.2">
      <c r="A4593" s="34"/>
      <c r="B4593" s="34"/>
      <c r="C4593" s="34"/>
      <c r="D4593" s="30"/>
      <c r="E4593" s="30"/>
      <c r="F4593" s="30"/>
      <c r="G4593" s="30"/>
      <c r="H4593" s="30"/>
      <c r="I4593" s="30"/>
      <c r="J4593" s="30"/>
      <c r="K4593" s="30"/>
      <c r="L4593" s="30"/>
      <c r="M4593" s="30"/>
      <c r="N4593" s="30"/>
      <c r="O4593" s="30"/>
      <c r="P4593" s="30"/>
      <c r="Q4593" s="30"/>
      <c r="R4593" s="30"/>
      <c r="S4593" s="30"/>
      <c r="T4593" s="30"/>
      <c r="U4593" s="30"/>
      <c r="V4593" s="30"/>
      <c r="W4593" s="30"/>
      <c r="X4593" s="32"/>
    </row>
    <row r="4594" spans="1:24" x14ac:dyDescent="0.2">
      <c r="A4594" s="34"/>
      <c r="B4594" s="34"/>
      <c r="C4594" s="34"/>
      <c r="D4594" s="30"/>
      <c r="E4594" s="30"/>
      <c r="F4594" s="30"/>
      <c r="G4594" s="30"/>
      <c r="H4594" s="30"/>
      <c r="I4594" s="30"/>
      <c r="J4594" s="30"/>
      <c r="K4594" s="30"/>
      <c r="L4594" s="30"/>
      <c r="M4594" s="30"/>
      <c r="N4594" s="30"/>
      <c r="O4594" s="30"/>
      <c r="P4594" s="30"/>
      <c r="Q4594" s="30"/>
      <c r="R4594" s="30"/>
      <c r="S4594" s="30"/>
      <c r="T4594" s="30"/>
      <c r="U4594" s="30"/>
      <c r="V4594" s="30"/>
      <c r="W4594" s="30"/>
      <c r="X4594" s="32"/>
    </row>
    <row r="4595" spans="1:24" x14ac:dyDescent="0.2">
      <c r="A4595" s="34"/>
      <c r="B4595" s="34"/>
      <c r="C4595" s="34"/>
      <c r="D4595" s="30"/>
      <c r="E4595" s="30"/>
      <c r="F4595" s="30"/>
      <c r="G4595" s="30"/>
      <c r="H4595" s="30"/>
      <c r="I4595" s="30"/>
      <c r="J4595" s="30"/>
      <c r="K4595" s="30"/>
      <c r="L4595" s="30"/>
      <c r="M4595" s="30"/>
      <c r="N4595" s="30"/>
      <c r="O4595" s="30"/>
      <c r="P4595" s="30"/>
      <c r="Q4595" s="30"/>
      <c r="R4595" s="30"/>
      <c r="S4595" s="30"/>
      <c r="T4595" s="30"/>
      <c r="U4595" s="30"/>
      <c r="V4595" s="30"/>
      <c r="W4595" s="30"/>
      <c r="X4595" s="32"/>
    </row>
    <row r="4596" spans="1:24" x14ac:dyDescent="0.2">
      <c r="A4596" s="34"/>
      <c r="B4596" s="34"/>
      <c r="C4596" s="34"/>
      <c r="D4596" s="30"/>
      <c r="E4596" s="30"/>
      <c r="F4596" s="30"/>
      <c r="G4596" s="30"/>
      <c r="H4596" s="30"/>
      <c r="I4596" s="30"/>
      <c r="J4596" s="30"/>
      <c r="K4596" s="30"/>
      <c r="L4596" s="30"/>
      <c r="M4596" s="30"/>
      <c r="N4596" s="30"/>
      <c r="O4596" s="30"/>
      <c r="P4596" s="30"/>
      <c r="Q4596" s="30"/>
      <c r="R4596" s="30"/>
      <c r="S4596" s="30"/>
      <c r="T4596" s="30"/>
      <c r="U4596" s="30"/>
      <c r="V4596" s="30"/>
      <c r="W4596" s="30"/>
      <c r="X4596" s="32"/>
    </row>
    <row r="4597" spans="1:24" x14ac:dyDescent="0.2">
      <c r="A4597" s="34"/>
      <c r="B4597" s="34"/>
      <c r="C4597" s="34"/>
      <c r="D4597" s="30"/>
      <c r="E4597" s="30"/>
      <c r="F4597" s="30"/>
      <c r="G4597" s="30"/>
      <c r="H4597" s="30"/>
      <c r="I4597" s="30"/>
      <c r="J4597" s="30"/>
      <c r="K4597" s="30"/>
      <c r="L4597" s="30"/>
      <c r="M4597" s="30"/>
      <c r="N4597" s="30"/>
      <c r="O4597" s="30"/>
      <c r="P4597" s="30"/>
      <c r="Q4597" s="30"/>
      <c r="R4597" s="30"/>
      <c r="S4597" s="30"/>
      <c r="T4597" s="30"/>
      <c r="U4597" s="30"/>
      <c r="V4597" s="30"/>
      <c r="W4597" s="30"/>
      <c r="X4597" s="32"/>
    </row>
    <row r="4598" spans="1:24" x14ac:dyDescent="0.2">
      <c r="A4598" s="34"/>
      <c r="B4598" s="34"/>
      <c r="C4598" s="34"/>
      <c r="D4598" s="30"/>
      <c r="E4598" s="30"/>
      <c r="F4598" s="30"/>
      <c r="G4598" s="30"/>
      <c r="H4598" s="30"/>
      <c r="I4598" s="30"/>
      <c r="J4598" s="30"/>
      <c r="K4598" s="30"/>
      <c r="L4598" s="30"/>
      <c r="M4598" s="30"/>
      <c r="N4598" s="30"/>
      <c r="O4598" s="30"/>
      <c r="P4598" s="30"/>
      <c r="Q4598" s="30"/>
      <c r="R4598" s="30"/>
      <c r="S4598" s="30"/>
      <c r="T4598" s="30"/>
      <c r="U4598" s="30"/>
      <c r="V4598" s="30"/>
      <c r="W4598" s="30"/>
      <c r="X4598" s="32"/>
    </row>
    <row r="4599" spans="1:24" x14ac:dyDescent="0.2">
      <c r="A4599" s="34"/>
      <c r="B4599" s="34"/>
      <c r="C4599" s="34"/>
      <c r="D4599" s="30"/>
      <c r="E4599" s="30"/>
      <c r="F4599" s="30"/>
      <c r="G4599" s="30"/>
      <c r="H4599" s="30"/>
      <c r="I4599" s="30"/>
      <c r="J4599" s="30"/>
      <c r="K4599" s="30"/>
      <c r="L4599" s="30"/>
      <c r="M4599" s="30"/>
      <c r="N4599" s="30"/>
      <c r="O4599" s="30"/>
      <c r="P4599" s="30"/>
      <c r="Q4599" s="30"/>
      <c r="R4599" s="30"/>
      <c r="S4599" s="30"/>
      <c r="T4599" s="30"/>
      <c r="U4599" s="30"/>
      <c r="V4599" s="30"/>
      <c r="W4599" s="30"/>
      <c r="X4599" s="32"/>
    </row>
    <row r="4600" spans="1:24" x14ac:dyDescent="0.2">
      <c r="A4600" s="34"/>
      <c r="B4600" s="34"/>
      <c r="C4600" s="34"/>
      <c r="D4600" s="30"/>
      <c r="E4600" s="30"/>
      <c r="F4600" s="30"/>
      <c r="G4600" s="30"/>
      <c r="H4600" s="30"/>
      <c r="I4600" s="30"/>
      <c r="J4600" s="30"/>
      <c r="K4600" s="30"/>
      <c r="L4600" s="30"/>
      <c r="M4600" s="30"/>
      <c r="N4600" s="30"/>
      <c r="O4600" s="30"/>
      <c r="P4600" s="30"/>
      <c r="Q4600" s="30"/>
      <c r="R4600" s="30"/>
      <c r="S4600" s="30"/>
      <c r="T4600" s="30"/>
      <c r="U4600" s="30"/>
      <c r="V4600" s="30"/>
      <c r="W4600" s="30"/>
      <c r="X4600" s="32"/>
    </row>
    <row r="4601" spans="1:24" x14ac:dyDescent="0.2">
      <c r="A4601" s="34"/>
      <c r="B4601" s="34"/>
      <c r="C4601" s="34"/>
      <c r="D4601" s="30"/>
      <c r="E4601" s="30"/>
      <c r="F4601" s="30"/>
      <c r="G4601" s="30"/>
      <c r="H4601" s="30"/>
      <c r="I4601" s="30"/>
      <c r="J4601" s="30"/>
      <c r="K4601" s="30"/>
      <c r="L4601" s="30"/>
      <c r="M4601" s="30"/>
      <c r="N4601" s="30"/>
      <c r="O4601" s="30"/>
      <c r="P4601" s="30"/>
      <c r="Q4601" s="30"/>
      <c r="R4601" s="30"/>
      <c r="S4601" s="30"/>
      <c r="T4601" s="30"/>
      <c r="U4601" s="30"/>
      <c r="V4601" s="30"/>
      <c r="W4601" s="30"/>
      <c r="X4601" s="32"/>
    </row>
    <row r="4602" spans="1:24" x14ac:dyDescent="0.2">
      <c r="A4602" s="34"/>
      <c r="B4602" s="34"/>
      <c r="C4602" s="34"/>
      <c r="D4602" s="30"/>
      <c r="E4602" s="30"/>
      <c r="F4602" s="30"/>
      <c r="G4602" s="30"/>
      <c r="H4602" s="30"/>
      <c r="I4602" s="30"/>
      <c r="J4602" s="30"/>
      <c r="K4602" s="30"/>
      <c r="L4602" s="30"/>
      <c r="M4602" s="30"/>
      <c r="N4602" s="30"/>
      <c r="O4602" s="30"/>
      <c r="P4602" s="30"/>
      <c r="Q4602" s="30"/>
      <c r="R4602" s="30"/>
      <c r="S4602" s="30"/>
      <c r="T4602" s="30"/>
      <c r="U4602" s="30"/>
      <c r="V4602" s="30"/>
      <c r="W4602" s="30"/>
      <c r="X4602" s="32"/>
    </row>
    <row r="4603" spans="1:24" x14ac:dyDescent="0.2">
      <c r="A4603" s="34"/>
      <c r="B4603" s="34"/>
      <c r="C4603" s="34"/>
      <c r="D4603" s="30"/>
      <c r="E4603" s="30"/>
      <c r="F4603" s="30"/>
      <c r="G4603" s="30"/>
      <c r="H4603" s="30"/>
      <c r="I4603" s="30"/>
      <c r="J4603" s="30"/>
      <c r="K4603" s="30"/>
      <c r="L4603" s="30"/>
      <c r="M4603" s="30"/>
      <c r="N4603" s="30"/>
      <c r="O4603" s="30"/>
      <c r="P4603" s="30"/>
      <c r="Q4603" s="30"/>
      <c r="R4603" s="30"/>
      <c r="S4603" s="30"/>
      <c r="T4603" s="30"/>
      <c r="U4603" s="30"/>
      <c r="V4603" s="30"/>
      <c r="W4603" s="30"/>
      <c r="X4603" s="32"/>
    </row>
    <row r="4604" spans="1:24" x14ac:dyDescent="0.2">
      <c r="A4604" s="34"/>
      <c r="B4604" s="34"/>
      <c r="C4604" s="34"/>
      <c r="D4604" s="30"/>
      <c r="E4604" s="30"/>
      <c r="F4604" s="30"/>
      <c r="G4604" s="30"/>
      <c r="H4604" s="30"/>
      <c r="I4604" s="30"/>
      <c r="J4604" s="30"/>
      <c r="K4604" s="30"/>
      <c r="L4604" s="30"/>
      <c r="M4604" s="30"/>
      <c r="N4604" s="30"/>
      <c r="O4604" s="30"/>
      <c r="P4604" s="30"/>
      <c r="Q4604" s="30"/>
      <c r="R4604" s="30"/>
      <c r="S4604" s="30"/>
      <c r="T4604" s="30"/>
      <c r="U4604" s="30"/>
      <c r="V4604" s="30"/>
      <c r="W4604" s="30"/>
      <c r="X4604" s="32"/>
    </row>
    <row r="4605" spans="1:24" x14ac:dyDescent="0.2">
      <c r="A4605" s="34"/>
      <c r="B4605" s="34"/>
      <c r="C4605" s="34"/>
      <c r="D4605" s="30"/>
      <c r="E4605" s="30"/>
      <c r="F4605" s="30"/>
      <c r="G4605" s="30"/>
      <c r="H4605" s="30"/>
      <c r="I4605" s="30"/>
      <c r="J4605" s="30"/>
      <c r="K4605" s="30"/>
      <c r="L4605" s="30"/>
      <c r="M4605" s="30"/>
      <c r="N4605" s="30"/>
      <c r="O4605" s="30"/>
      <c r="P4605" s="30"/>
      <c r="Q4605" s="30"/>
      <c r="R4605" s="30"/>
      <c r="S4605" s="30"/>
      <c r="T4605" s="30"/>
      <c r="U4605" s="30"/>
      <c r="V4605" s="30"/>
      <c r="W4605" s="30"/>
      <c r="X4605" s="32"/>
    </row>
    <row r="4606" spans="1:24" x14ac:dyDescent="0.2">
      <c r="A4606" s="34"/>
      <c r="B4606" s="34"/>
      <c r="C4606" s="34"/>
      <c r="D4606" s="30"/>
      <c r="E4606" s="30"/>
      <c r="F4606" s="30"/>
      <c r="G4606" s="30"/>
      <c r="H4606" s="30"/>
      <c r="I4606" s="30"/>
      <c r="J4606" s="30"/>
      <c r="K4606" s="30"/>
      <c r="L4606" s="30"/>
      <c r="M4606" s="30"/>
      <c r="N4606" s="30"/>
      <c r="O4606" s="30"/>
      <c r="P4606" s="30"/>
      <c r="Q4606" s="30"/>
      <c r="R4606" s="30"/>
      <c r="S4606" s="30"/>
      <c r="T4606" s="30"/>
      <c r="U4606" s="30"/>
      <c r="V4606" s="30"/>
      <c r="W4606" s="30"/>
      <c r="X4606" s="32"/>
    </row>
    <row r="4607" spans="1:24" x14ac:dyDescent="0.2">
      <c r="A4607" s="34"/>
      <c r="B4607" s="34"/>
      <c r="C4607" s="34"/>
      <c r="D4607" s="30"/>
      <c r="E4607" s="30"/>
      <c r="F4607" s="30"/>
      <c r="G4607" s="30"/>
      <c r="H4607" s="30"/>
      <c r="I4607" s="30"/>
      <c r="J4607" s="30"/>
      <c r="K4607" s="30"/>
      <c r="L4607" s="30"/>
      <c r="M4607" s="30"/>
      <c r="N4607" s="30"/>
      <c r="O4607" s="30"/>
      <c r="P4607" s="30"/>
      <c r="Q4607" s="30"/>
      <c r="R4607" s="30"/>
      <c r="S4607" s="30"/>
      <c r="T4607" s="30"/>
      <c r="U4607" s="30"/>
      <c r="V4607" s="30"/>
      <c r="W4607" s="30"/>
      <c r="X4607" s="32"/>
    </row>
    <row r="4608" spans="1:24" x14ac:dyDescent="0.2">
      <c r="A4608" s="34"/>
      <c r="B4608" s="34"/>
      <c r="C4608" s="34"/>
      <c r="D4608" s="30"/>
      <c r="E4608" s="30"/>
      <c r="F4608" s="30"/>
      <c r="G4608" s="30"/>
      <c r="H4608" s="30"/>
      <c r="I4608" s="30"/>
      <c r="J4608" s="30"/>
      <c r="K4608" s="30"/>
      <c r="L4608" s="30"/>
      <c r="M4608" s="30"/>
      <c r="N4608" s="30"/>
      <c r="O4608" s="30"/>
      <c r="P4608" s="30"/>
      <c r="Q4608" s="30"/>
      <c r="R4608" s="30"/>
      <c r="S4608" s="30"/>
      <c r="T4608" s="30"/>
      <c r="U4608" s="30"/>
      <c r="V4608" s="30"/>
      <c r="W4608" s="30"/>
      <c r="X4608" s="32"/>
    </row>
    <row r="4609" spans="1:24" x14ac:dyDescent="0.2">
      <c r="A4609" s="34"/>
      <c r="B4609" s="34"/>
      <c r="C4609" s="34"/>
      <c r="D4609" s="30"/>
      <c r="E4609" s="30"/>
      <c r="F4609" s="30"/>
      <c r="G4609" s="30"/>
      <c r="H4609" s="30"/>
      <c r="I4609" s="30"/>
      <c r="J4609" s="30"/>
      <c r="K4609" s="30"/>
      <c r="L4609" s="30"/>
      <c r="M4609" s="30"/>
      <c r="N4609" s="30"/>
      <c r="O4609" s="30"/>
      <c r="P4609" s="30"/>
      <c r="Q4609" s="30"/>
      <c r="R4609" s="30"/>
      <c r="S4609" s="30"/>
      <c r="T4609" s="30"/>
      <c r="U4609" s="30"/>
      <c r="V4609" s="30"/>
      <c r="W4609" s="30"/>
      <c r="X4609" s="32"/>
    </row>
    <row r="4610" spans="1:24" x14ac:dyDescent="0.2">
      <c r="A4610" s="34"/>
      <c r="B4610" s="34"/>
      <c r="C4610" s="34"/>
      <c r="D4610" s="30"/>
      <c r="E4610" s="30"/>
      <c r="F4610" s="30"/>
      <c r="G4610" s="30"/>
      <c r="H4610" s="30"/>
      <c r="I4610" s="30"/>
      <c r="J4610" s="30"/>
      <c r="K4610" s="30"/>
      <c r="L4610" s="30"/>
      <c r="M4610" s="30"/>
      <c r="N4610" s="30"/>
      <c r="O4610" s="30"/>
      <c r="P4610" s="30"/>
      <c r="Q4610" s="30"/>
      <c r="R4610" s="30"/>
      <c r="S4610" s="30"/>
      <c r="T4610" s="30"/>
      <c r="U4610" s="30"/>
      <c r="V4610" s="30"/>
      <c r="W4610" s="30"/>
      <c r="X4610" s="32"/>
    </row>
    <row r="4611" spans="1:24" x14ac:dyDescent="0.2">
      <c r="A4611" s="34"/>
      <c r="B4611" s="34"/>
      <c r="C4611" s="34"/>
      <c r="D4611" s="30"/>
      <c r="E4611" s="30"/>
      <c r="F4611" s="30"/>
      <c r="G4611" s="30"/>
      <c r="H4611" s="30"/>
      <c r="I4611" s="30"/>
      <c r="J4611" s="30"/>
      <c r="K4611" s="30"/>
      <c r="L4611" s="30"/>
      <c r="M4611" s="30"/>
      <c r="N4611" s="30"/>
      <c r="O4611" s="30"/>
      <c r="P4611" s="30"/>
      <c r="Q4611" s="30"/>
      <c r="R4611" s="30"/>
      <c r="S4611" s="30"/>
      <c r="T4611" s="30"/>
      <c r="U4611" s="30"/>
      <c r="V4611" s="30"/>
      <c r="W4611" s="30"/>
      <c r="X4611" s="32"/>
    </row>
    <row r="4612" spans="1:24" x14ac:dyDescent="0.2">
      <c r="A4612" s="34"/>
      <c r="B4612" s="34"/>
      <c r="C4612" s="34"/>
      <c r="D4612" s="30"/>
      <c r="E4612" s="30"/>
      <c r="F4612" s="30"/>
      <c r="G4612" s="30"/>
      <c r="H4612" s="30"/>
      <c r="I4612" s="30"/>
      <c r="J4612" s="30"/>
      <c r="K4612" s="30"/>
      <c r="L4612" s="30"/>
      <c r="M4612" s="30"/>
      <c r="N4612" s="30"/>
      <c r="O4612" s="30"/>
      <c r="P4612" s="30"/>
      <c r="Q4612" s="30"/>
      <c r="R4612" s="30"/>
      <c r="S4612" s="30"/>
      <c r="T4612" s="30"/>
      <c r="U4612" s="30"/>
      <c r="V4612" s="30"/>
      <c r="W4612" s="30"/>
      <c r="X4612" s="32"/>
    </row>
    <row r="4613" spans="1:24" x14ac:dyDescent="0.2">
      <c r="A4613" s="34"/>
      <c r="B4613" s="34"/>
      <c r="C4613" s="34"/>
      <c r="D4613" s="30"/>
      <c r="E4613" s="30"/>
      <c r="F4613" s="30"/>
      <c r="G4613" s="30"/>
      <c r="H4613" s="30"/>
      <c r="I4613" s="30"/>
      <c r="J4613" s="30"/>
      <c r="K4613" s="30"/>
      <c r="L4613" s="30"/>
      <c r="M4613" s="30"/>
      <c r="N4613" s="30"/>
      <c r="O4613" s="30"/>
      <c r="P4613" s="30"/>
      <c r="Q4613" s="30"/>
      <c r="R4613" s="30"/>
      <c r="S4613" s="30"/>
      <c r="T4613" s="30"/>
      <c r="U4613" s="30"/>
      <c r="V4613" s="30"/>
      <c r="W4613" s="30"/>
      <c r="X4613" s="32"/>
    </row>
    <row r="4614" spans="1:24" x14ac:dyDescent="0.2">
      <c r="A4614" s="34"/>
      <c r="B4614" s="34"/>
      <c r="C4614" s="34"/>
      <c r="D4614" s="30"/>
      <c r="E4614" s="30"/>
      <c r="F4614" s="30"/>
      <c r="G4614" s="30"/>
      <c r="H4614" s="30"/>
      <c r="I4614" s="30"/>
      <c r="J4614" s="30"/>
      <c r="K4614" s="30"/>
      <c r="L4614" s="30"/>
      <c r="M4614" s="30"/>
      <c r="N4614" s="30"/>
      <c r="O4614" s="30"/>
      <c r="P4614" s="30"/>
      <c r="Q4614" s="30"/>
      <c r="R4614" s="30"/>
      <c r="S4614" s="30"/>
      <c r="T4614" s="30"/>
      <c r="U4614" s="30"/>
      <c r="V4614" s="30"/>
      <c r="W4614" s="30"/>
      <c r="X4614" s="32"/>
    </row>
    <row r="4615" spans="1:24" x14ac:dyDescent="0.2">
      <c r="A4615" s="34"/>
      <c r="B4615" s="34"/>
      <c r="C4615" s="34"/>
      <c r="D4615" s="30"/>
      <c r="E4615" s="30"/>
      <c r="F4615" s="30"/>
      <c r="G4615" s="30"/>
      <c r="H4615" s="30"/>
      <c r="I4615" s="30"/>
      <c r="J4615" s="30"/>
      <c r="K4615" s="30"/>
      <c r="L4615" s="30"/>
      <c r="M4615" s="30"/>
      <c r="N4615" s="30"/>
      <c r="O4615" s="30"/>
      <c r="P4615" s="30"/>
      <c r="Q4615" s="30"/>
      <c r="R4615" s="30"/>
      <c r="S4615" s="30"/>
      <c r="T4615" s="30"/>
      <c r="U4615" s="30"/>
      <c r="V4615" s="30"/>
      <c r="W4615" s="30"/>
      <c r="X4615" s="32"/>
    </row>
    <row r="4616" spans="1:24" x14ac:dyDescent="0.2">
      <c r="A4616" s="34"/>
      <c r="B4616" s="34"/>
      <c r="C4616" s="34"/>
      <c r="D4616" s="30"/>
      <c r="E4616" s="30"/>
      <c r="F4616" s="30"/>
      <c r="G4616" s="30"/>
      <c r="H4616" s="30"/>
      <c r="I4616" s="30"/>
      <c r="J4616" s="30"/>
      <c r="K4616" s="30"/>
      <c r="L4616" s="30"/>
      <c r="M4616" s="30"/>
      <c r="N4616" s="30"/>
      <c r="O4616" s="30"/>
      <c r="P4616" s="30"/>
      <c r="Q4616" s="30"/>
      <c r="R4616" s="30"/>
      <c r="S4616" s="30"/>
      <c r="T4616" s="30"/>
      <c r="U4616" s="30"/>
      <c r="V4616" s="30"/>
      <c r="W4616" s="30"/>
      <c r="X4616" s="32"/>
    </row>
    <row r="4617" spans="1:24" x14ac:dyDescent="0.2">
      <c r="A4617" s="34"/>
      <c r="B4617" s="34"/>
      <c r="C4617" s="34"/>
      <c r="D4617" s="30"/>
      <c r="E4617" s="30"/>
      <c r="F4617" s="30"/>
      <c r="G4617" s="30"/>
      <c r="H4617" s="30"/>
      <c r="I4617" s="30"/>
      <c r="J4617" s="30"/>
      <c r="K4617" s="30"/>
      <c r="L4617" s="30"/>
      <c r="M4617" s="30"/>
      <c r="N4617" s="30"/>
      <c r="O4617" s="30"/>
      <c r="P4617" s="30"/>
      <c r="Q4617" s="30"/>
      <c r="R4617" s="30"/>
      <c r="S4617" s="30"/>
      <c r="T4617" s="30"/>
      <c r="U4617" s="30"/>
      <c r="V4617" s="30"/>
      <c r="W4617" s="30"/>
      <c r="X4617" s="32"/>
    </row>
    <row r="4618" spans="1:24" x14ac:dyDescent="0.2">
      <c r="A4618" s="34"/>
      <c r="B4618" s="34"/>
      <c r="C4618" s="34"/>
      <c r="D4618" s="30"/>
      <c r="E4618" s="30"/>
      <c r="F4618" s="30"/>
      <c r="G4618" s="30"/>
      <c r="H4618" s="30"/>
      <c r="I4618" s="30"/>
      <c r="J4618" s="30"/>
      <c r="K4618" s="30"/>
      <c r="L4618" s="30"/>
      <c r="M4618" s="30"/>
      <c r="N4618" s="30"/>
      <c r="O4618" s="30"/>
      <c r="P4618" s="30"/>
      <c r="Q4618" s="30"/>
      <c r="R4618" s="30"/>
      <c r="S4618" s="30"/>
      <c r="T4618" s="30"/>
      <c r="U4618" s="30"/>
      <c r="V4618" s="30"/>
      <c r="W4618" s="30"/>
      <c r="X4618" s="32"/>
    </row>
    <row r="4619" spans="1:24" x14ac:dyDescent="0.2">
      <c r="A4619" s="34"/>
      <c r="B4619" s="34"/>
      <c r="C4619" s="34"/>
      <c r="D4619" s="30"/>
      <c r="E4619" s="30"/>
      <c r="F4619" s="30"/>
      <c r="G4619" s="30"/>
      <c r="H4619" s="30"/>
      <c r="I4619" s="30"/>
      <c r="J4619" s="30"/>
      <c r="K4619" s="30"/>
      <c r="L4619" s="30"/>
      <c r="M4619" s="30"/>
      <c r="N4619" s="30"/>
      <c r="O4619" s="30"/>
      <c r="P4619" s="30"/>
      <c r="Q4619" s="30"/>
      <c r="R4619" s="30"/>
      <c r="S4619" s="30"/>
      <c r="T4619" s="30"/>
      <c r="U4619" s="30"/>
      <c r="V4619" s="30"/>
      <c r="W4619" s="30"/>
      <c r="X4619" s="32"/>
    </row>
    <row r="4620" spans="1:24" x14ac:dyDescent="0.2">
      <c r="A4620" s="34"/>
      <c r="B4620" s="34"/>
      <c r="C4620" s="34"/>
      <c r="D4620" s="30"/>
      <c r="E4620" s="30"/>
      <c r="F4620" s="30"/>
      <c r="G4620" s="30"/>
      <c r="H4620" s="30"/>
      <c r="I4620" s="30"/>
      <c r="J4620" s="30"/>
      <c r="K4620" s="30"/>
      <c r="L4620" s="30"/>
      <c r="M4620" s="30"/>
      <c r="N4620" s="30"/>
      <c r="O4620" s="30"/>
      <c r="P4620" s="30"/>
      <c r="Q4620" s="30"/>
      <c r="R4620" s="30"/>
      <c r="S4620" s="30"/>
      <c r="T4620" s="30"/>
      <c r="U4620" s="30"/>
      <c r="V4620" s="30"/>
      <c r="W4620" s="30"/>
      <c r="X4620" s="32"/>
    </row>
    <row r="4621" spans="1:24" x14ac:dyDescent="0.2">
      <c r="A4621" s="34"/>
      <c r="B4621" s="34"/>
      <c r="C4621" s="34"/>
      <c r="D4621" s="30"/>
      <c r="E4621" s="30"/>
      <c r="F4621" s="30"/>
      <c r="G4621" s="30"/>
      <c r="H4621" s="30"/>
      <c r="I4621" s="30"/>
      <c r="J4621" s="30"/>
      <c r="K4621" s="30"/>
      <c r="L4621" s="30"/>
      <c r="M4621" s="30"/>
      <c r="N4621" s="30"/>
      <c r="O4621" s="30"/>
      <c r="P4621" s="30"/>
      <c r="Q4621" s="30"/>
      <c r="R4621" s="30"/>
      <c r="S4621" s="30"/>
      <c r="T4621" s="30"/>
      <c r="U4621" s="30"/>
      <c r="V4621" s="30"/>
      <c r="W4621" s="30"/>
      <c r="X4621" s="32"/>
    </row>
    <row r="4622" spans="1:24" x14ac:dyDescent="0.2">
      <c r="A4622" s="34"/>
      <c r="B4622" s="34"/>
      <c r="C4622" s="34"/>
      <c r="D4622" s="30"/>
      <c r="E4622" s="30"/>
      <c r="F4622" s="30"/>
      <c r="G4622" s="30"/>
      <c r="H4622" s="30"/>
      <c r="I4622" s="30"/>
      <c r="J4622" s="30"/>
      <c r="K4622" s="30"/>
      <c r="L4622" s="30"/>
      <c r="M4622" s="30"/>
      <c r="N4622" s="30"/>
      <c r="O4622" s="30"/>
      <c r="P4622" s="30"/>
      <c r="Q4622" s="30"/>
      <c r="R4622" s="30"/>
      <c r="S4622" s="30"/>
      <c r="T4622" s="30"/>
      <c r="U4622" s="30"/>
      <c r="V4622" s="30"/>
      <c r="W4622" s="30"/>
      <c r="X4622" s="32"/>
    </row>
    <row r="4623" spans="1:24" x14ac:dyDescent="0.2">
      <c r="A4623" s="34"/>
      <c r="B4623" s="34"/>
      <c r="C4623" s="34"/>
      <c r="D4623" s="30"/>
      <c r="E4623" s="30"/>
      <c r="F4623" s="30"/>
      <c r="G4623" s="30"/>
      <c r="H4623" s="30"/>
      <c r="I4623" s="30"/>
      <c r="J4623" s="30"/>
      <c r="K4623" s="30"/>
      <c r="L4623" s="30"/>
      <c r="M4623" s="30"/>
      <c r="N4623" s="30"/>
      <c r="O4623" s="30"/>
      <c r="P4623" s="30"/>
      <c r="Q4623" s="30"/>
      <c r="R4623" s="30"/>
      <c r="S4623" s="30"/>
      <c r="T4623" s="30"/>
      <c r="U4623" s="30"/>
      <c r="V4623" s="30"/>
      <c r="W4623" s="30"/>
      <c r="X4623" s="32"/>
    </row>
    <row r="4624" spans="1:24" x14ac:dyDescent="0.2">
      <c r="A4624" s="34"/>
      <c r="B4624" s="34"/>
      <c r="C4624" s="34"/>
      <c r="D4624" s="30"/>
      <c r="E4624" s="30"/>
      <c r="F4624" s="30"/>
      <c r="G4624" s="30"/>
      <c r="H4624" s="30"/>
      <c r="I4624" s="30"/>
      <c r="J4624" s="30"/>
      <c r="K4624" s="30"/>
      <c r="L4624" s="30"/>
      <c r="M4624" s="30"/>
      <c r="N4624" s="30"/>
      <c r="O4624" s="30"/>
      <c r="P4624" s="30"/>
      <c r="Q4624" s="30"/>
      <c r="R4624" s="30"/>
      <c r="S4624" s="30"/>
      <c r="T4624" s="30"/>
      <c r="U4624" s="30"/>
      <c r="V4624" s="30"/>
      <c r="W4624" s="30"/>
      <c r="X4624" s="32"/>
    </row>
    <row r="4625" spans="1:24" x14ac:dyDescent="0.2">
      <c r="A4625" s="34"/>
      <c r="B4625" s="34"/>
      <c r="C4625" s="34"/>
      <c r="D4625" s="30"/>
      <c r="E4625" s="30"/>
      <c r="F4625" s="30"/>
      <c r="G4625" s="30"/>
      <c r="H4625" s="30"/>
      <c r="I4625" s="30"/>
      <c r="J4625" s="30"/>
      <c r="K4625" s="30"/>
      <c r="L4625" s="30"/>
      <c r="M4625" s="30"/>
      <c r="N4625" s="30"/>
      <c r="O4625" s="30"/>
      <c r="P4625" s="30"/>
      <c r="Q4625" s="30"/>
      <c r="R4625" s="30"/>
      <c r="S4625" s="30"/>
      <c r="T4625" s="30"/>
      <c r="U4625" s="30"/>
      <c r="V4625" s="30"/>
      <c r="W4625" s="30"/>
      <c r="X4625" s="32"/>
    </row>
    <row r="4626" spans="1:24" x14ac:dyDescent="0.2">
      <c r="A4626" s="34"/>
      <c r="B4626" s="34"/>
      <c r="C4626" s="34"/>
      <c r="D4626" s="30"/>
      <c r="E4626" s="30"/>
      <c r="F4626" s="30"/>
      <c r="G4626" s="30"/>
      <c r="H4626" s="30"/>
      <c r="I4626" s="30"/>
      <c r="J4626" s="30"/>
      <c r="K4626" s="30"/>
      <c r="L4626" s="30"/>
      <c r="M4626" s="30"/>
      <c r="N4626" s="30"/>
      <c r="O4626" s="30"/>
      <c r="P4626" s="30"/>
      <c r="Q4626" s="30"/>
      <c r="R4626" s="30"/>
      <c r="S4626" s="30"/>
      <c r="T4626" s="30"/>
      <c r="U4626" s="30"/>
      <c r="V4626" s="30"/>
      <c r="W4626" s="30"/>
      <c r="X4626" s="32"/>
    </row>
    <row r="4627" spans="1:24" x14ac:dyDescent="0.2">
      <c r="A4627" s="34"/>
      <c r="B4627" s="34"/>
      <c r="C4627" s="34"/>
      <c r="D4627" s="30"/>
      <c r="E4627" s="30"/>
      <c r="F4627" s="30"/>
      <c r="G4627" s="30"/>
      <c r="H4627" s="30"/>
      <c r="I4627" s="30"/>
      <c r="J4627" s="30"/>
      <c r="K4627" s="30"/>
      <c r="L4627" s="30"/>
      <c r="M4627" s="30"/>
      <c r="N4627" s="30"/>
      <c r="O4627" s="30"/>
      <c r="P4627" s="30"/>
      <c r="Q4627" s="30"/>
      <c r="R4627" s="30"/>
      <c r="S4627" s="30"/>
      <c r="T4627" s="30"/>
      <c r="U4627" s="30"/>
      <c r="V4627" s="30"/>
      <c r="W4627" s="30"/>
      <c r="X4627" s="32"/>
    </row>
    <row r="4628" spans="1:24" x14ac:dyDescent="0.2">
      <c r="A4628" s="34"/>
      <c r="B4628" s="34"/>
      <c r="C4628" s="34"/>
      <c r="D4628" s="30"/>
      <c r="E4628" s="30"/>
      <c r="F4628" s="30"/>
      <c r="G4628" s="30"/>
      <c r="H4628" s="30"/>
      <c r="I4628" s="30"/>
      <c r="J4628" s="30"/>
      <c r="K4628" s="30"/>
      <c r="L4628" s="30"/>
      <c r="M4628" s="30"/>
      <c r="N4628" s="30"/>
      <c r="O4628" s="30"/>
      <c r="P4628" s="30"/>
      <c r="Q4628" s="30"/>
      <c r="R4628" s="30"/>
      <c r="S4628" s="30"/>
      <c r="T4628" s="30"/>
      <c r="U4628" s="30"/>
      <c r="V4628" s="30"/>
      <c r="W4628" s="30"/>
      <c r="X4628" s="32"/>
    </row>
    <row r="4629" spans="1:24" x14ac:dyDescent="0.2">
      <c r="A4629" s="34"/>
      <c r="B4629" s="34"/>
      <c r="C4629" s="34"/>
      <c r="D4629" s="30"/>
      <c r="E4629" s="30"/>
      <c r="F4629" s="30"/>
      <c r="G4629" s="30"/>
      <c r="H4629" s="30"/>
      <c r="I4629" s="30"/>
      <c r="J4629" s="30"/>
      <c r="K4629" s="30"/>
      <c r="L4629" s="30"/>
      <c r="M4629" s="30"/>
      <c r="N4629" s="30"/>
      <c r="O4629" s="30"/>
      <c r="P4629" s="30"/>
      <c r="Q4629" s="30"/>
      <c r="R4629" s="30"/>
      <c r="S4629" s="30"/>
      <c r="T4629" s="30"/>
      <c r="U4629" s="30"/>
      <c r="V4629" s="30"/>
      <c r="W4629" s="30"/>
      <c r="X4629" s="32"/>
    </row>
    <row r="4630" spans="1:24" x14ac:dyDescent="0.2">
      <c r="A4630" s="34"/>
      <c r="B4630" s="34"/>
      <c r="C4630" s="34"/>
      <c r="D4630" s="30"/>
      <c r="E4630" s="30"/>
      <c r="F4630" s="30"/>
      <c r="G4630" s="30"/>
      <c r="H4630" s="30"/>
      <c r="I4630" s="30"/>
      <c r="J4630" s="30"/>
      <c r="K4630" s="30"/>
      <c r="L4630" s="30"/>
      <c r="M4630" s="30"/>
      <c r="N4630" s="30"/>
      <c r="O4630" s="30"/>
      <c r="P4630" s="30"/>
      <c r="Q4630" s="30"/>
      <c r="R4630" s="30"/>
      <c r="S4630" s="30"/>
      <c r="T4630" s="30"/>
      <c r="U4630" s="30"/>
      <c r="V4630" s="30"/>
      <c r="W4630" s="30"/>
      <c r="X4630" s="32"/>
    </row>
    <row r="4631" spans="1:24" x14ac:dyDescent="0.2">
      <c r="A4631" s="34"/>
      <c r="B4631" s="34"/>
      <c r="C4631" s="34"/>
      <c r="D4631" s="30"/>
      <c r="E4631" s="30"/>
      <c r="F4631" s="30"/>
      <c r="G4631" s="30"/>
      <c r="H4631" s="30"/>
      <c r="I4631" s="30"/>
      <c r="J4631" s="30"/>
      <c r="K4631" s="30"/>
      <c r="L4631" s="30"/>
      <c r="M4631" s="30"/>
      <c r="N4631" s="30"/>
      <c r="O4631" s="30"/>
      <c r="P4631" s="30"/>
      <c r="Q4631" s="30"/>
      <c r="R4631" s="30"/>
      <c r="S4631" s="30"/>
      <c r="T4631" s="30"/>
      <c r="U4631" s="30"/>
      <c r="V4631" s="30"/>
      <c r="W4631" s="30"/>
      <c r="X4631" s="32"/>
    </row>
    <row r="4632" spans="1:24" x14ac:dyDescent="0.2">
      <c r="A4632" s="34"/>
      <c r="B4632" s="34"/>
      <c r="C4632" s="34"/>
      <c r="D4632" s="30"/>
      <c r="E4632" s="30"/>
      <c r="F4632" s="30"/>
      <c r="G4632" s="30"/>
      <c r="H4632" s="30"/>
      <c r="I4632" s="30"/>
      <c r="J4632" s="30"/>
      <c r="K4632" s="30"/>
      <c r="L4632" s="30"/>
      <c r="M4632" s="30"/>
      <c r="N4632" s="30"/>
      <c r="O4632" s="30"/>
      <c r="P4632" s="30"/>
      <c r="Q4632" s="30"/>
      <c r="R4632" s="30"/>
      <c r="S4632" s="30"/>
      <c r="T4632" s="30"/>
      <c r="U4632" s="30"/>
      <c r="V4632" s="30"/>
      <c r="W4632" s="30"/>
      <c r="X4632" s="32"/>
    </row>
    <row r="4633" spans="1:24" x14ac:dyDescent="0.2">
      <c r="A4633" s="34"/>
      <c r="B4633" s="34"/>
      <c r="C4633" s="34"/>
      <c r="D4633" s="30"/>
      <c r="E4633" s="30"/>
      <c r="F4633" s="30"/>
      <c r="G4633" s="30"/>
      <c r="H4633" s="30"/>
      <c r="I4633" s="30"/>
      <c r="J4633" s="30"/>
      <c r="K4633" s="30"/>
      <c r="L4633" s="30"/>
      <c r="M4633" s="30"/>
      <c r="N4633" s="30"/>
      <c r="O4633" s="30"/>
      <c r="P4633" s="30"/>
      <c r="Q4633" s="30"/>
      <c r="R4633" s="30"/>
      <c r="S4633" s="30"/>
      <c r="T4633" s="30"/>
      <c r="U4633" s="30"/>
      <c r="V4633" s="30"/>
      <c r="W4633" s="30"/>
      <c r="X4633" s="32"/>
    </row>
    <row r="4634" spans="1:24" x14ac:dyDescent="0.2">
      <c r="A4634" s="34"/>
      <c r="B4634" s="34"/>
      <c r="C4634" s="34"/>
      <c r="D4634" s="30"/>
      <c r="E4634" s="30"/>
      <c r="F4634" s="30"/>
      <c r="G4634" s="30"/>
      <c r="H4634" s="30"/>
      <c r="I4634" s="30"/>
      <c r="J4634" s="30"/>
      <c r="K4634" s="30"/>
      <c r="L4634" s="30"/>
      <c r="M4634" s="30"/>
      <c r="N4634" s="30"/>
      <c r="O4634" s="30"/>
      <c r="P4634" s="30"/>
      <c r="Q4634" s="30"/>
      <c r="R4634" s="30"/>
      <c r="S4634" s="30"/>
      <c r="T4634" s="30"/>
      <c r="U4634" s="30"/>
      <c r="V4634" s="30"/>
      <c r="W4634" s="30"/>
      <c r="X4634" s="32"/>
    </row>
    <row r="4635" spans="1:24" x14ac:dyDescent="0.2">
      <c r="A4635" s="34"/>
      <c r="B4635" s="34"/>
      <c r="C4635" s="34"/>
      <c r="D4635" s="30"/>
      <c r="E4635" s="30"/>
      <c r="F4635" s="30"/>
      <c r="G4635" s="30"/>
      <c r="H4635" s="30"/>
      <c r="I4635" s="30"/>
      <c r="J4635" s="30"/>
      <c r="K4635" s="30"/>
      <c r="L4635" s="30"/>
      <c r="M4635" s="30"/>
      <c r="N4635" s="30"/>
      <c r="O4635" s="30"/>
      <c r="P4635" s="30"/>
      <c r="Q4635" s="30"/>
      <c r="R4635" s="30"/>
      <c r="S4635" s="30"/>
      <c r="T4635" s="30"/>
      <c r="U4635" s="30"/>
      <c r="V4635" s="30"/>
      <c r="W4635" s="30"/>
      <c r="X4635" s="32"/>
    </row>
    <row r="4636" spans="1:24" x14ac:dyDescent="0.2">
      <c r="A4636" s="34"/>
      <c r="B4636" s="34"/>
      <c r="C4636" s="34"/>
      <c r="D4636" s="30"/>
      <c r="E4636" s="30"/>
      <c r="F4636" s="30"/>
      <c r="G4636" s="30"/>
      <c r="H4636" s="30"/>
      <c r="I4636" s="30"/>
      <c r="J4636" s="30"/>
      <c r="K4636" s="30"/>
      <c r="L4636" s="30"/>
      <c r="M4636" s="30"/>
      <c r="N4636" s="30"/>
      <c r="O4636" s="30"/>
      <c r="P4636" s="30"/>
      <c r="Q4636" s="30"/>
      <c r="R4636" s="30"/>
      <c r="S4636" s="30"/>
      <c r="T4636" s="30"/>
      <c r="U4636" s="30"/>
      <c r="V4636" s="30"/>
      <c r="W4636" s="30"/>
      <c r="X4636" s="32"/>
    </row>
    <row r="4637" spans="1:24" x14ac:dyDescent="0.2">
      <c r="A4637" s="34"/>
      <c r="B4637" s="34"/>
      <c r="C4637" s="34"/>
      <c r="D4637" s="30"/>
      <c r="E4637" s="30"/>
      <c r="F4637" s="30"/>
      <c r="G4637" s="30"/>
      <c r="H4637" s="30"/>
      <c r="I4637" s="30"/>
      <c r="J4637" s="30"/>
      <c r="K4637" s="30"/>
      <c r="L4637" s="30"/>
      <c r="M4637" s="30"/>
      <c r="N4637" s="30"/>
      <c r="O4637" s="30"/>
      <c r="P4637" s="30"/>
      <c r="Q4637" s="30"/>
      <c r="R4637" s="30"/>
      <c r="S4637" s="30"/>
      <c r="T4637" s="30"/>
      <c r="U4637" s="30"/>
      <c r="V4637" s="30"/>
      <c r="W4637" s="30"/>
      <c r="X4637" s="32"/>
    </row>
    <row r="4638" spans="1:24" x14ac:dyDescent="0.2">
      <c r="A4638" s="34"/>
      <c r="B4638" s="34"/>
      <c r="C4638" s="34"/>
      <c r="D4638" s="30"/>
      <c r="E4638" s="30"/>
      <c r="F4638" s="30"/>
      <c r="G4638" s="30"/>
      <c r="H4638" s="30"/>
      <c r="I4638" s="30"/>
      <c r="J4638" s="30"/>
      <c r="K4638" s="30"/>
      <c r="L4638" s="30"/>
      <c r="M4638" s="30"/>
      <c r="N4638" s="30"/>
      <c r="O4638" s="30"/>
      <c r="P4638" s="30"/>
      <c r="Q4638" s="30"/>
      <c r="R4638" s="30"/>
      <c r="S4638" s="30"/>
      <c r="T4638" s="30"/>
      <c r="U4638" s="30"/>
      <c r="V4638" s="30"/>
      <c r="W4638" s="30"/>
      <c r="X4638" s="32"/>
    </row>
    <row r="4639" spans="1:24" x14ac:dyDescent="0.2">
      <c r="A4639" s="34"/>
      <c r="B4639" s="34"/>
      <c r="C4639" s="34"/>
      <c r="D4639" s="30"/>
      <c r="E4639" s="30"/>
      <c r="F4639" s="30"/>
      <c r="G4639" s="30"/>
      <c r="H4639" s="30"/>
      <c r="I4639" s="30"/>
      <c r="J4639" s="30"/>
      <c r="K4639" s="30"/>
      <c r="L4639" s="30"/>
      <c r="M4639" s="30"/>
      <c r="N4639" s="30"/>
      <c r="O4639" s="30"/>
      <c r="P4639" s="30"/>
      <c r="Q4639" s="30"/>
      <c r="R4639" s="30"/>
      <c r="S4639" s="30"/>
      <c r="T4639" s="30"/>
      <c r="U4639" s="30"/>
      <c r="V4639" s="30"/>
      <c r="W4639" s="30"/>
      <c r="X4639" s="32"/>
    </row>
    <row r="4640" spans="1:24" x14ac:dyDescent="0.2">
      <c r="A4640" s="34"/>
      <c r="B4640" s="34"/>
      <c r="C4640" s="34"/>
      <c r="D4640" s="30"/>
      <c r="E4640" s="30"/>
      <c r="F4640" s="30"/>
      <c r="G4640" s="30"/>
      <c r="H4640" s="30"/>
      <c r="I4640" s="30"/>
      <c r="J4640" s="30"/>
      <c r="K4640" s="30"/>
      <c r="L4640" s="30"/>
      <c r="M4640" s="30"/>
      <c r="N4640" s="30"/>
      <c r="O4640" s="30"/>
      <c r="P4640" s="30"/>
      <c r="Q4640" s="30"/>
      <c r="R4640" s="30"/>
      <c r="S4640" s="30"/>
      <c r="T4640" s="30"/>
      <c r="U4640" s="30"/>
      <c r="V4640" s="30"/>
      <c r="W4640" s="30"/>
      <c r="X4640" s="32"/>
    </row>
    <row r="4641" spans="1:24" x14ac:dyDescent="0.2">
      <c r="A4641" s="34"/>
      <c r="B4641" s="34"/>
      <c r="C4641" s="34"/>
      <c r="D4641" s="30"/>
      <c r="E4641" s="30"/>
      <c r="F4641" s="30"/>
      <c r="G4641" s="30"/>
      <c r="H4641" s="30"/>
      <c r="I4641" s="30"/>
      <c r="J4641" s="30"/>
      <c r="K4641" s="30"/>
      <c r="L4641" s="30"/>
      <c r="M4641" s="30"/>
      <c r="N4641" s="30"/>
      <c r="O4641" s="30"/>
      <c r="P4641" s="30"/>
      <c r="Q4641" s="30"/>
      <c r="R4641" s="30"/>
      <c r="S4641" s="30"/>
      <c r="T4641" s="30"/>
      <c r="U4641" s="30"/>
      <c r="V4641" s="30"/>
      <c r="W4641" s="30"/>
      <c r="X4641" s="32"/>
    </row>
    <row r="4642" spans="1:24" x14ac:dyDescent="0.2">
      <c r="A4642" s="34"/>
      <c r="B4642" s="34"/>
      <c r="C4642" s="34"/>
      <c r="D4642" s="30"/>
      <c r="E4642" s="30"/>
      <c r="F4642" s="30"/>
      <c r="G4642" s="30"/>
      <c r="H4642" s="30"/>
      <c r="I4642" s="30"/>
      <c r="J4642" s="30"/>
      <c r="K4642" s="30"/>
      <c r="L4642" s="30"/>
      <c r="M4642" s="30"/>
      <c r="N4642" s="30"/>
      <c r="O4642" s="30"/>
      <c r="P4642" s="30"/>
      <c r="Q4642" s="30"/>
      <c r="R4642" s="30"/>
      <c r="S4642" s="30"/>
      <c r="T4642" s="30"/>
      <c r="U4642" s="30"/>
      <c r="V4642" s="30"/>
      <c r="W4642" s="30"/>
      <c r="X4642" s="32"/>
    </row>
    <row r="4643" spans="1:24" x14ac:dyDescent="0.2">
      <c r="A4643" s="34"/>
      <c r="B4643" s="34"/>
      <c r="C4643" s="34"/>
      <c r="D4643" s="30"/>
      <c r="E4643" s="30"/>
      <c r="F4643" s="30"/>
      <c r="G4643" s="30"/>
      <c r="H4643" s="30"/>
      <c r="I4643" s="30"/>
      <c r="J4643" s="30"/>
      <c r="K4643" s="30"/>
      <c r="L4643" s="30"/>
      <c r="M4643" s="30"/>
      <c r="N4643" s="30"/>
      <c r="O4643" s="30"/>
      <c r="P4643" s="30"/>
      <c r="Q4643" s="30"/>
      <c r="R4643" s="30"/>
      <c r="S4643" s="30"/>
      <c r="T4643" s="30"/>
      <c r="U4643" s="30"/>
      <c r="V4643" s="30"/>
      <c r="W4643" s="30"/>
      <c r="X4643" s="32"/>
    </row>
    <row r="4644" spans="1:24" x14ac:dyDescent="0.2">
      <c r="A4644" s="34"/>
      <c r="B4644" s="34"/>
      <c r="C4644" s="34"/>
      <c r="D4644" s="30"/>
      <c r="E4644" s="30"/>
      <c r="F4644" s="30"/>
      <c r="G4644" s="30"/>
      <c r="H4644" s="30"/>
      <c r="I4644" s="30"/>
      <c r="J4644" s="30"/>
      <c r="K4644" s="30"/>
      <c r="L4644" s="30"/>
      <c r="M4644" s="30"/>
      <c r="N4644" s="30"/>
      <c r="O4644" s="30"/>
      <c r="P4644" s="30"/>
      <c r="Q4644" s="30"/>
      <c r="R4644" s="30"/>
      <c r="S4644" s="30"/>
      <c r="T4644" s="30"/>
      <c r="U4644" s="30"/>
      <c r="V4644" s="30"/>
      <c r="W4644" s="30"/>
      <c r="X4644" s="32"/>
    </row>
    <row r="4645" spans="1:24" x14ac:dyDescent="0.2">
      <c r="A4645" s="34"/>
      <c r="B4645" s="34"/>
      <c r="C4645" s="34"/>
      <c r="D4645" s="30"/>
      <c r="E4645" s="30"/>
      <c r="F4645" s="30"/>
      <c r="G4645" s="30"/>
      <c r="H4645" s="30"/>
      <c r="I4645" s="30"/>
      <c r="J4645" s="30"/>
      <c r="K4645" s="30"/>
      <c r="L4645" s="30"/>
      <c r="M4645" s="30"/>
      <c r="N4645" s="30"/>
      <c r="O4645" s="30"/>
      <c r="P4645" s="30"/>
      <c r="Q4645" s="30"/>
      <c r="R4645" s="30"/>
      <c r="S4645" s="30"/>
      <c r="T4645" s="30"/>
      <c r="U4645" s="30"/>
      <c r="V4645" s="30"/>
      <c r="W4645" s="30"/>
      <c r="X4645" s="32"/>
    </row>
    <row r="4646" spans="1:24" x14ac:dyDescent="0.2">
      <c r="A4646" s="34"/>
      <c r="B4646" s="34"/>
      <c r="C4646" s="34"/>
      <c r="D4646" s="30"/>
      <c r="E4646" s="30"/>
      <c r="F4646" s="30"/>
      <c r="G4646" s="30"/>
      <c r="H4646" s="30"/>
      <c r="I4646" s="30"/>
      <c r="J4646" s="30"/>
      <c r="K4646" s="30"/>
      <c r="L4646" s="30"/>
      <c r="M4646" s="30"/>
      <c r="N4646" s="30"/>
      <c r="O4646" s="30"/>
      <c r="P4646" s="30"/>
      <c r="Q4646" s="30"/>
      <c r="R4646" s="30"/>
      <c r="S4646" s="30"/>
      <c r="T4646" s="30"/>
      <c r="U4646" s="30"/>
      <c r="V4646" s="30"/>
      <c r="W4646" s="30"/>
      <c r="X4646" s="32"/>
    </row>
    <row r="4647" spans="1:24" x14ac:dyDescent="0.2">
      <c r="A4647" s="34"/>
      <c r="B4647" s="34"/>
      <c r="C4647" s="34"/>
      <c r="D4647" s="30"/>
      <c r="E4647" s="30"/>
      <c r="F4647" s="30"/>
      <c r="G4647" s="30"/>
      <c r="H4647" s="30"/>
      <c r="I4647" s="30"/>
      <c r="J4647" s="30"/>
      <c r="K4647" s="30"/>
      <c r="L4647" s="30"/>
      <c r="M4647" s="30"/>
      <c r="N4647" s="30"/>
      <c r="O4647" s="30"/>
      <c r="P4647" s="30"/>
      <c r="Q4647" s="30"/>
      <c r="R4647" s="30"/>
      <c r="S4647" s="30"/>
      <c r="T4647" s="30"/>
      <c r="U4647" s="30"/>
      <c r="V4647" s="30"/>
      <c r="W4647" s="30"/>
      <c r="X4647" s="32"/>
    </row>
    <row r="4648" spans="1:24" x14ac:dyDescent="0.2">
      <c r="A4648" s="34"/>
      <c r="B4648" s="34"/>
      <c r="C4648" s="34"/>
      <c r="D4648" s="30"/>
      <c r="E4648" s="30"/>
      <c r="F4648" s="30"/>
      <c r="G4648" s="30"/>
      <c r="H4648" s="30"/>
      <c r="I4648" s="30"/>
      <c r="J4648" s="30"/>
      <c r="K4648" s="30"/>
      <c r="L4648" s="30"/>
      <c r="M4648" s="30"/>
      <c r="N4648" s="30"/>
      <c r="O4648" s="30"/>
      <c r="P4648" s="30"/>
      <c r="Q4648" s="30"/>
      <c r="R4648" s="30"/>
      <c r="S4648" s="30"/>
      <c r="T4648" s="30"/>
      <c r="U4648" s="30"/>
      <c r="V4648" s="30"/>
      <c r="W4648" s="30"/>
      <c r="X4648" s="32"/>
    </row>
    <row r="4649" spans="1:24" x14ac:dyDescent="0.2">
      <c r="A4649" s="34"/>
      <c r="B4649" s="34"/>
      <c r="C4649" s="34"/>
      <c r="D4649" s="30"/>
      <c r="E4649" s="30"/>
      <c r="F4649" s="30"/>
      <c r="G4649" s="30"/>
      <c r="H4649" s="30"/>
      <c r="I4649" s="30"/>
      <c r="J4649" s="30"/>
      <c r="K4649" s="30"/>
      <c r="L4649" s="30"/>
      <c r="M4649" s="30"/>
      <c r="N4649" s="30"/>
      <c r="O4649" s="30"/>
      <c r="P4649" s="30"/>
      <c r="Q4649" s="30"/>
      <c r="R4649" s="30"/>
      <c r="S4649" s="30"/>
      <c r="T4649" s="30"/>
      <c r="U4649" s="30"/>
      <c r="V4649" s="30"/>
      <c r="W4649" s="30"/>
      <c r="X4649" s="32"/>
    </row>
    <row r="4650" spans="1:24" x14ac:dyDescent="0.2">
      <c r="A4650" s="34"/>
      <c r="B4650" s="34"/>
      <c r="C4650" s="34"/>
      <c r="D4650" s="30"/>
      <c r="E4650" s="30"/>
      <c r="F4650" s="30"/>
      <c r="G4650" s="30"/>
      <c r="H4650" s="30"/>
      <c r="I4650" s="30"/>
      <c r="J4650" s="30"/>
      <c r="K4650" s="30"/>
      <c r="L4650" s="30"/>
      <c r="M4650" s="30"/>
      <c r="N4650" s="30"/>
      <c r="O4650" s="30"/>
      <c r="P4650" s="30"/>
      <c r="Q4650" s="30"/>
      <c r="R4650" s="30"/>
      <c r="S4650" s="30"/>
      <c r="T4650" s="30"/>
      <c r="U4650" s="30"/>
      <c r="V4650" s="30"/>
      <c r="W4650" s="30"/>
      <c r="X4650" s="32"/>
    </row>
    <row r="4651" spans="1:24" x14ac:dyDescent="0.2">
      <c r="A4651" s="34"/>
      <c r="B4651" s="34"/>
      <c r="C4651" s="34"/>
      <c r="D4651" s="30"/>
      <c r="E4651" s="30"/>
      <c r="F4651" s="30"/>
      <c r="G4651" s="30"/>
      <c r="H4651" s="30"/>
      <c r="I4651" s="30"/>
      <c r="J4651" s="30"/>
      <c r="K4651" s="30"/>
      <c r="L4651" s="30"/>
      <c r="M4651" s="30"/>
      <c r="N4651" s="30"/>
      <c r="O4651" s="30"/>
      <c r="P4651" s="30"/>
      <c r="Q4651" s="30"/>
      <c r="R4651" s="30"/>
      <c r="S4651" s="30"/>
      <c r="T4651" s="30"/>
      <c r="U4651" s="30"/>
      <c r="V4651" s="30"/>
      <c r="W4651" s="30"/>
      <c r="X4651" s="32"/>
    </row>
    <row r="4652" spans="1:24" x14ac:dyDescent="0.2">
      <c r="A4652" s="34"/>
      <c r="B4652" s="34"/>
      <c r="C4652" s="34"/>
      <c r="D4652" s="30"/>
      <c r="E4652" s="30"/>
      <c r="F4652" s="30"/>
      <c r="G4652" s="30"/>
      <c r="H4652" s="30"/>
      <c r="I4652" s="30"/>
      <c r="J4652" s="30"/>
      <c r="K4652" s="30"/>
      <c r="L4652" s="30"/>
      <c r="M4652" s="30"/>
      <c r="N4652" s="30"/>
      <c r="O4652" s="30"/>
      <c r="P4652" s="30"/>
      <c r="Q4652" s="30"/>
      <c r="R4652" s="30"/>
      <c r="S4652" s="30"/>
      <c r="T4652" s="30"/>
      <c r="U4652" s="30"/>
      <c r="V4652" s="30"/>
      <c r="W4652" s="30"/>
      <c r="X4652" s="32"/>
    </row>
    <row r="4653" spans="1:24" x14ac:dyDescent="0.2">
      <c r="A4653" s="34"/>
      <c r="B4653" s="34"/>
      <c r="C4653" s="34"/>
      <c r="D4653" s="30"/>
      <c r="E4653" s="30"/>
      <c r="F4653" s="30"/>
      <c r="G4653" s="30"/>
      <c r="H4653" s="30"/>
      <c r="I4653" s="30"/>
      <c r="J4653" s="30"/>
      <c r="K4653" s="30"/>
      <c r="L4653" s="30"/>
      <c r="M4653" s="30"/>
      <c r="N4653" s="30"/>
      <c r="O4653" s="30"/>
      <c r="P4653" s="30"/>
      <c r="Q4653" s="30"/>
      <c r="R4653" s="30"/>
      <c r="S4653" s="30"/>
      <c r="T4653" s="30"/>
      <c r="U4653" s="30"/>
      <c r="V4653" s="30"/>
      <c r="W4653" s="30"/>
      <c r="X4653" s="32"/>
    </row>
    <row r="4654" spans="1:24" x14ac:dyDescent="0.2">
      <c r="A4654" s="34"/>
      <c r="B4654" s="34"/>
      <c r="C4654" s="34"/>
      <c r="D4654" s="30"/>
      <c r="E4654" s="30"/>
      <c r="F4654" s="30"/>
      <c r="G4654" s="30"/>
      <c r="H4654" s="30"/>
      <c r="I4654" s="30"/>
      <c r="J4654" s="30"/>
      <c r="K4654" s="30"/>
      <c r="L4654" s="30"/>
      <c r="M4654" s="30"/>
      <c r="N4654" s="30"/>
      <c r="O4654" s="30"/>
      <c r="P4654" s="30"/>
      <c r="Q4654" s="30"/>
      <c r="R4654" s="30"/>
      <c r="S4654" s="30"/>
      <c r="T4654" s="30"/>
      <c r="U4654" s="30"/>
      <c r="V4654" s="30"/>
      <c r="W4654" s="30"/>
      <c r="X4654" s="32"/>
    </row>
    <row r="4655" spans="1:24" x14ac:dyDescent="0.2">
      <c r="A4655" s="34"/>
      <c r="B4655" s="34"/>
      <c r="C4655" s="34"/>
      <c r="D4655" s="30"/>
      <c r="E4655" s="30"/>
      <c r="F4655" s="30"/>
      <c r="G4655" s="30"/>
      <c r="H4655" s="30"/>
      <c r="I4655" s="30"/>
      <c r="J4655" s="30"/>
      <c r="K4655" s="30"/>
      <c r="L4655" s="30"/>
      <c r="M4655" s="30"/>
      <c r="N4655" s="30"/>
      <c r="O4655" s="30"/>
      <c r="P4655" s="30"/>
      <c r="Q4655" s="30"/>
      <c r="R4655" s="30"/>
      <c r="S4655" s="30"/>
      <c r="T4655" s="30"/>
      <c r="U4655" s="30"/>
      <c r="V4655" s="30"/>
      <c r="W4655" s="30"/>
      <c r="X4655" s="32"/>
    </row>
    <row r="4656" spans="1:24" x14ac:dyDescent="0.2">
      <c r="A4656" s="34"/>
      <c r="B4656" s="34"/>
      <c r="C4656" s="34"/>
      <c r="D4656" s="30"/>
      <c r="E4656" s="30"/>
      <c r="F4656" s="30"/>
      <c r="G4656" s="30"/>
      <c r="H4656" s="30"/>
      <c r="I4656" s="30"/>
      <c r="J4656" s="30"/>
      <c r="K4656" s="30"/>
      <c r="L4656" s="30"/>
      <c r="M4656" s="30"/>
      <c r="N4656" s="30"/>
      <c r="O4656" s="30"/>
      <c r="P4656" s="30"/>
      <c r="Q4656" s="30"/>
      <c r="R4656" s="30"/>
      <c r="S4656" s="30"/>
      <c r="T4656" s="30"/>
      <c r="U4656" s="30"/>
      <c r="V4656" s="30"/>
      <c r="W4656" s="30"/>
      <c r="X4656" s="32"/>
    </row>
    <row r="4657" spans="1:24" x14ac:dyDescent="0.2">
      <c r="A4657" s="34"/>
      <c r="B4657" s="34"/>
      <c r="C4657" s="34"/>
      <c r="D4657" s="30"/>
      <c r="E4657" s="30"/>
      <c r="F4657" s="30"/>
      <c r="G4657" s="30"/>
      <c r="H4657" s="30"/>
      <c r="I4657" s="30"/>
      <c r="J4657" s="30"/>
      <c r="K4657" s="30"/>
      <c r="L4657" s="30"/>
      <c r="M4657" s="30"/>
      <c r="N4657" s="30"/>
      <c r="O4657" s="30"/>
      <c r="P4657" s="30"/>
      <c r="Q4657" s="30"/>
      <c r="R4657" s="30"/>
      <c r="S4657" s="30"/>
      <c r="T4657" s="30"/>
      <c r="U4657" s="30"/>
      <c r="V4657" s="30"/>
      <c r="W4657" s="30"/>
      <c r="X4657" s="32"/>
    </row>
    <row r="4658" spans="1:24" x14ac:dyDescent="0.2">
      <c r="A4658" s="34"/>
      <c r="B4658" s="34"/>
      <c r="C4658" s="34"/>
      <c r="D4658" s="30"/>
      <c r="E4658" s="30"/>
      <c r="F4658" s="30"/>
      <c r="G4658" s="30"/>
      <c r="H4658" s="30"/>
      <c r="I4658" s="30"/>
      <c r="J4658" s="30"/>
      <c r="K4658" s="30"/>
      <c r="L4658" s="30"/>
      <c r="M4658" s="30"/>
      <c r="N4658" s="30"/>
      <c r="O4658" s="30"/>
      <c r="P4658" s="30"/>
      <c r="Q4658" s="30"/>
      <c r="R4658" s="30"/>
      <c r="S4658" s="30"/>
      <c r="T4658" s="30"/>
      <c r="U4658" s="30"/>
      <c r="V4658" s="30"/>
      <c r="W4658" s="30"/>
      <c r="X4658" s="32"/>
    </row>
    <row r="4659" spans="1:24" x14ac:dyDescent="0.2">
      <c r="A4659" s="34"/>
      <c r="B4659" s="34"/>
      <c r="C4659" s="34"/>
      <c r="D4659" s="30"/>
      <c r="E4659" s="30"/>
      <c r="F4659" s="30"/>
      <c r="G4659" s="30"/>
      <c r="H4659" s="30"/>
      <c r="I4659" s="30"/>
      <c r="J4659" s="30"/>
      <c r="K4659" s="30"/>
      <c r="L4659" s="30"/>
      <c r="M4659" s="30"/>
      <c r="N4659" s="30"/>
      <c r="O4659" s="30"/>
      <c r="P4659" s="30"/>
      <c r="Q4659" s="30"/>
      <c r="R4659" s="30"/>
      <c r="S4659" s="30"/>
      <c r="T4659" s="30"/>
      <c r="U4659" s="30"/>
      <c r="V4659" s="30"/>
      <c r="W4659" s="30"/>
      <c r="X4659" s="32"/>
    </row>
    <row r="4660" spans="1:24" x14ac:dyDescent="0.2">
      <c r="A4660" s="34"/>
      <c r="B4660" s="34"/>
      <c r="C4660" s="34"/>
      <c r="D4660" s="30"/>
      <c r="E4660" s="30"/>
      <c r="F4660" s="30"/>
      <c r="G4660" s="30"/>
      <c r="H4660" s="30"/>
      <c r="I4660" s="30"/>
      <c r="J4660" s="30"/>
      <c r="K4660" s="30"/>
      <c r="L4660" s="30"/>
      <c r="M4660" s="30"/>
      <c r="N4660" s="30"/>
      <c r="O4660" s="30"/>
      <c r="P4660" s="30"/>
      <c r="Q4660" s="30"/>
      <c r="R4660" s="30"/>
      <c r="S4660" s="30"/>
      <c r="T4660" s="30"/>
      <c r="U4660" s="30"/>
      <c r="V4660" s="30"/>
      <c r="W4660" s="30"/>
      <c r="X4660" s="32"/>
    </row>
    <row r="4661" spans="1:24" x14ac:dyDescent="0.2">
      <c r="A4661" s="34"/>
      <c r="B4661" s="34"/>
      <c r="C4661" s="34"/>
      <c r="D4661" s="30"/>
      <c r="E4661" s="30"/>
      <c r="F4661" s="30"/>
      <c r="G4661" s="30"/>
      <c r="H4661" s="30"/>
      <c r="I4661" s="30"/>
      <c r="J4661" s="30"/>
      <c r="K4661" s="30"/>
      <c r="L4661" s="30"/>
      <c r="M4661" s="30"/>
      <c r="N4661" s="30"/>
      <c r="O4661" s="30"/>
      <c r="P4661" s="30"/>
      <c r="Q4661" s="30"/>
      <c r="R4661" s="30"/>
      <c r="S4661" s="30"/>
      <c r="T4661" s="30"/>
      <c r="U4661" s="30"/>
      <c r="V4661" s="30"/>
      <c r="W4661" s="30"/>
      <c r="X4661" s="32"/>
    </row>
    <row r="4662" spans="1:24" x14ac:dyDescent="0.2">
      <c r="A4662" s="34"/>
      <c r="B4662" s="34"/>
      <c r="C4662" s="34"/>
      <c r="D4662" s="30"/>
      <c r="E4662" s="30"/>
      <c r="F4662" s="30"/>
      <c r="G4662" s="30"/>
      <c r="H4662" s="30"/>
      <c r="I4662" s="30"/>
      <c r="J4662" s="30"/>
      <c r="K4662" s="30"/>
      <c r="L4662" s="30"/>
      <c r="M4662" s="30"/>
      <c r="N4662" s="30"/>
      <c r="O4662" s="30"/>
      <c r="P4662" s="30"/>
      <c r="Q4662" s="30"/>
      <c r="R4662" s="30"/>
      <c r="S4662" s="30"/>
      <c r="T4662" s="30"/>
      <c r="U4662" s="30"/>
      <c r="V4662" s="30"/>
      <c r="W4662" s="30"/>
      <c r="X4662" s="32"/>
    </row>
    <row r="4663" spans="1:24" x14ac:dyDescent="0.2">
      <c r="A4663" s="34"/>
      <c r="B4663" s="34"/>
      <c r="C4663" s="34"/>
      <c r="D4663" s="30"/>
      <c r="E4663" s="30"/>
      <c r="F4663" s="30"/>
      <c r="G4663" s="30"/>
      <c r="H4663" s="30"/>
      <c r="I4663" s="30"/>
      <c r="J4663" s="30"/>
      <c r="K4663" s="30"/>
      <c r="L4663" s="30"/>
      <c r="M4663" s="30"/>
      <c r="N4663" s="30"/>
      <c r="O4663" s="30"/>
      <c r="P4663" s="30"/>
      <c r="Q4663" s="30"/>
      <c r="R4663" s="30"/>
      <c r="S4663" s="30"/>
      <c r="T4663" s="30"/>
      <c r="U4663" s="30"/>
      <c r="V4663" s="30"/>
      <c r="W4663" s="30"/>
      <c r="X4663" s="32"/>
    </row>
    <row r="4664" spans="1:24" x14ac:dyDescent="0.2">
      <c r="A4664" s="34"/>
      <c r="B4664" s="34"/>
      <c r="C4664" s="34"/>
      <c r="D4664" s="30"/>
      <c r="E4664" s="30"/>
      <c r="F4664" s="30"/>
      <c r="G4664" s="30"/>
      <c r="H4664" s="30"/>
      <c r="I4664" s="30"/>
      <c r="J4664" s="30"/>
      <c r="K4664" s="30"/>
      <c r="L4664" s="30"/>
      <c r="M4664" s="30"/>
      <c r="N4664" s="30"/>
      <c r="O4664" s="30"/>
      <c r="P4664" s="30"/>
      <c r="Q4664" s="30"/>
      <c r="R4664" s="30"/>
      <c r="S4664" s="30"/>
      <c r="T4664" s="30"/>
      <c r="U4664" s="30"/>
      <c r="V4664" s="30"/>
      <c r="W4664" s="30"/>
      <c r="X4664" s="32"/>
    </row>
    <row r="4665" spans="1:24" x14ac:dyDescent="0.2">
      <c r="A4665" s="34"/>
      <c r="B4665" s="34"/>
      <c r="C4665" s="34"/>
      <c r="D4665" s="30"/>
      <c r="E4665" s="30"/>
      <c r="F4665" s="30"/>
      <c r="G4665" s="30"/>
      <c r="H4665" s="30"/>
      <c r="I4665" s="30"/>
      <c r="J4665" s="30"/>
      <c r="K4665" s="30"/>
      <c r="L4665" s="30"/>
      <c r="M4665" s="30"/>
      <c r="N4665" s="30"/>
      <c r="O4665" s="30"/>
      <c r="P4665" s="30"/>
      <c r="Q4665" s="30"/>
      <c r="R4665" s="30"/>
      <c r="S4665" s="30"/>
      <c r="T4665" s="30"/>
      <c r="U4665" s="30"/>
      <c r="V4665" s="30"/>
      <c r="W4665" s="30"/>
      <c r="X4665" s="32"/>
    </row>
    <row r="4666" spans="1:24" x14ac:dyDescent="0.2">
      <c r="A4666" s="34"/>
      <c r="B4666" s="34"/>
      <c r="C4666" s="34"/>
      <c r="D4666" s="30"/>
      <c r="E4666" s="30"/>
      <c r="F4666" s="30"/>
      <c r="G4666" s="30"/>
      <c r="H4666" s="30"/>
      <c r="I4666" s="30"/>
      <c r="J4666" s="30"/>
      <c r="K4666" s="30"/>
      <c r="L4666" s="30"/>
      <c r="M4666" s="30"/>
      <c r="N4666" s="30"/>
      <c r="O4666" s="30"/>
      <c r="P4666" s="30"/>
      <c r="Q4666" s="30"/>
      <c r="R4666" s="30"/>
      <c r="S4666" s="30"/>
      <c r="T4666" s="30"/>
      <c r="U4666" s="30"/>
      <c r="V4666" s="30"/>
      <c r="W4666" s="30"/>
      <c r="X4666" s="32"/>
    </row>
    <row r="4667" spans="1:24" x14ac:dyDescent="0.2">
      <c r="A4667" s="34"/>
      <c r="B4667" s="34"/>
      <c r="C4667" s="34"/>
      <c r="D4667" s="30"/>
      <c r="E4667" s="30"/>
      <c r="F4667" s="30"/>
      <c r="G4667" s="30"/>
      <c r="H4667" s="30"/>
      <c r="I4667" s="30"/>
      <c r="J4667" s="30"/>
      <c r="K4667" s="30"/>
      <c r="L4667" s="30"/>
      <c r="M4667" s="30"/>
      <c r="N4667" s="30"/>
      <c r="O4667" s="30"/>
      <c r="P4667" s="30"/>
      <c r="Q4667" s="30"/>
      <c r="R4667" s="30"/>
      <c r="S4667" s="30"/>
      <c r="T4667" s="30"/>
      <c r="U4667" s="30"/>
      <c r="V4667" s="30"/>
      <c r="W4667" s="30"/>
      <c r="X4667" s="32"/>
    </row>
    <row r="4668" spans="1:24" x14ac:dyDescent="0.2">
      <c r="A4668" s="34"/>
      <c r="B4668" s="34"/>
      <c r="C4668" s="34"/>
      <c r="D4668" s="30"/>
      <c r="E4668" s="30"/>
      <c r="F4668" s="30"/>
      <c r="G4668" s="30"/>
      <c r="H4668" s="30"/>
      <c r="I4668" s="30"/>
      <c r="J4668" s="30"/>
      <c r="K4668" s="30"/>
      <c r="L4668" s="30"/>
      <c r="M4668" s="30"/>
      <c r="N4668" s="30"/>
      <c r="O4668" s="30"/>
      <c r="P4668" s="30"/>
      <c r="Q4668" s="30"/>
      <c r="R4668" s="30"/>
      <c r="S4668" s="30"/>
      <c r="T4668" s="30"/>
      <c r="U4668" s="30"/>
      <c r="V4668" s="30"/>
      <c r="W4668" s="30"/>
      <c r="X4668" s="32"/>
    </row>
    <row r="4669" spans="1:24" x14ac:dyDescent="0.2">
      <c r="A4669" s="34"/>
      <c r="B4669" s="34"/>
      <c r="C4669" s="34"/>
      <c r="D4669" s="30"/>
      <c r="E4669" s="30"/>
      <c r="F4669" s="30"/>
      <c r="G4669" s="30"/>
      <c r="H4669" s="30"/>
      <c r="I4669" s="30"/>
      <c r="J4669" s="30"/>
      <c r="K4669" s="30"/>
      <c r="L4669" s="30"/>
      <c r="M4669" s="30"/>
      <c r="N4669" s="30"/>
      <c r="O4669" s="30"/>
      <c r="P4669" s="30"/>
      <c r="Q4669" s="30"/>
      <c r="R4669" s="30"/>
      <c r="S4669" s="30"/>
      <c r="T4669" s="30"/>
      <c r="U4669" s="30"/>
      <c r="V4669" s="30"/>
      <c r="W4669" s="30"/>
      <c r="X4669" s="32"/>
    </row>
    <row r="4670" spans="1:24" x14ac:dyDescent="0.2">
      <c r="A4670" s="34"/>
      <c r="B4670" s="34"/>
      <c r="C4670" s="34"/>
      <c r="D4670" s="30"/>
      <c r="E4670" s="30"/>
      <c r="F4670" s="30"/>
      <c r="G4670" s="30"/>
      <c r="H4670" s="30"/>
      <c r="I4670" s="30"/>
      <c r="J4670" s="30"/>
      <c r="K4670" s="30"/>
      <c r="L4670" s="30"/>
      <c r="M4670" s="30"/>
      <c r="N4670" s="30"/>
      <c r="O4670" s="30"/>
      <c r="P4670" s="30"/>
      <c r="Q4670" s="30"/>
      <c r="R4670" s="30"/>
      <c r="S4670" s="30"/>
      <c r="T4670" s="30"/>
      <c r="U4670" s="30"/>
      <c r="V4670" s="30"/>
      <c r="W4670" s="30"/>
      <c r="X4670" s="32"/>
    </row>
    <row r="4671" spans="1:24" x14ac:dyDescent="0.2">
      <c r="A4671" s="34"/>
      <c r="B4671" s="34"/>
      <c r="C4671" s="34"/>
      <c r="D4671" s="30"/>
      <c r="E4671" s="30"/>
      <c r="F4671" s="30"/>
      <c r="G4671" s="30"/>
      <c r="H4671" s="30"/>
      <c r="I4671" s="30"/>
      <c r="J4671" s="30"/>
      <c r="K4671" s="30"/>
      <c r="L4671" s="30"/>
      <c r="M4671" s="30"/>
      <c r="N4671" s="30"/>
      <c r="O4671" s="30"/>
      <c r="P4671" s="30"/>
      <c r="Q4671" s="30"/>
      <c r="R4671" s="30"/>
      <c r="S4671" s="30"/>
      <c r="T4671" s="30"/>
      <c r="U4671" s="30"/>
      <c r="V4671" s="30"/>
      <c r="W4671" s="30"/>
      <c r="X4671" s="32"/>
    </row>
    <row r="4672" spans="1:24" x14ac:dyDescent="0.2">
      <c r="A4672" s="34"/>
      <c r="B4672" s="34"/>
      <c r="C4672" s="34"/>
      <c r="D4672" s="30"/>
      <c r="E4672" s="30"/>
      <c r="F4672" s="30"/>
      <c r="G4672" s="30"/>
      <c r="H4672" s="30"/>
      <c r="I4672" s="30"/>
      <c r="J4672" s="30"/>
      <c r="K4672" s="30"/>
      <c r="L4672" s="30"/>
      <c r="M4672" s="30"/>
      <c r="N4672" s="30"/>
      <c r="O4672" s="30"/>
      <c r="P4672" s="30"/>
      <c r="Q4672" s="30"/>
      <c r="R4672" s="30"/>
      <c r="S4672" s="30"/>
      <c r="T4672" s="30"/>
      <c r="U4672" s="30"/>
      <c r="V4672" s="30"/>
      <c r="W4672" s="30"/>
      <c r="X4672" s="32"/>
    </row>
    <row r="4673" spans="1:24" x14ac:dyDescent="0.2">
      <c r="A4673" s="34"/>
      <c r="B4673" s="34"/>
      <c r="C4673" s="34"/>
      <c r="D4673" s="30"/>
      <c r="E4673" s="30"/>
      <c r="F4673" s="30"/>
      <c r="G4673" s="30"/>
      <c r="H4673" s="30"/>
      <c r="I4673" s="30"/>
      <c r="J4673" s="30"/>
      <c r="K4673" s="30"/>
      <c r="L4673" s="30"/>
      <c r="M4673" s="30"/>
      <c r="N4673" s="30"/>
      <c r="O4673" s="30"/>
      <c r="P4673" s="30"/>
      <c r="Q4673" s="30"/>
      <c r="R4673" s="30"/>
      <c r="S4673" s="30"/>
      <c r="T4673" s="30"/>
      <c r="U4673" s="30"/>
      <c r="V4673" s="30"/>
      <c r="W4673" s="30"/>
      <c r="X4673" s="32"/>
    </row>
    <row r="4674" spans="1:24" x14ac:dyDescent="0.2">
      <c r="A4674" s="34"/>
      <c r="B4674" s="34"/>
      <c r="C4674" s="34"/>
      <c r="D4674" s="30"/>
      <c r="E4674" s="30"/>
      <c r="F4674" s="30"/>
      <c r="G4674" s="30"/>
      <c r="H4674" s="30"/>
      <c r="I4674" s="30"/>
      <c r="J4674" s="30"/>
      <c r="K4674" s="30"/>
      <c r="L4674" s="30"/>
      <c r="M4674" s="30"/>
      <c r="N4674" s="30"/>
      <c r="O4674" s="30"/>
      <c r="P4674" s="30"/>
      <c r="Q4674" s="30"/>
      <c r="R4674" s="30"/>
      <c r="S4674" s="30"/>
      <c r="T4674" s="30"/>
      <c r="U4674" s="30"/>
      <c r="V4674" s="30"/>
      <c r="W4674" s="30"/>
      <c r="X4674" s="32"/>
    </row>
    <row r="4675" spans="1:24" x14ac:dyDescent="0.2">
      <c r="A4675" s="34"/>
      <c r="B4675" s="34"/>
      <c r="C4675" s="34"/>
      <c r="D4675" s="30"/>
      <c r="E4675" s="30"/>
      <c r="F4675" s="30"/>
      <c r="G4675" s="30"/>
      <c r="H4675" s="30"/>
      <c r="I4675" s="30"/>
      <c r="J4675" s="30"/>
      <c r="K4675" s="30"/>
      <c r="L4675" s="30"/>
      <c r="M4675" s="30"/>
      <c r="N4675" s="30"/>
      <c r="O4675" s="30"/>
      <c r="P4675" s="30"/>
      <c r="Q4675" s="30"/>
      <c r="R4675" s="30"/>
      <c r="S4675" s="30"/>
      <c r="T4675" s="30"/>
      <c r="U4675" s="30"/>
      <c r="V4675" s="30"/>
      <c r="W4675" s="30"/>
      <c r="X4675" s="32"/>
    </row>
    <row r="4676" spans="1:24" x14ac:dyDescent="0.2">
      <c r="A4676" s="34"/>
      <c r="B4676" s="34"/>
      <c r="C4676" s="34"/>
      <c r="D4676" s="30"/>
      <c r="E4676" s="30"/>
      <c r="F4676" s="30"/>
      <c r="G4676" s="30"/>
      <c r="H4676" s="30"/>
      <c r="I4676" s="30"/>
      <c r="J4676" s="30"/>
      <c r="K4676" s="30"/>
      <c r="L4676" s="30"/>
      <c r="M4676" s="30"/>
      <c r="N4676" s="30"/>
      <c r="O4676" s="30"/>
      <c r="P4676" s="30"/>
      <c r="Q4676" s="30"/>
      <c r="R4676" s="30"/>
      <c r="S4676" s="30"/>
      <c r="T4676" s="30"/>
      <c r="U4676" s="30"/>
      <c r="V4676" s="30"/>
      <c r="W4676" s="30"/>
      <c r="X4676" s="32"/>
    </row>
    <row r="4677" spans="1:24" x14ac:dyDescent="0.2">
      <c r="A4677" s="34"/>
      <c r="B4677" s="34"/>
      <c r="C4677" s="34"/>
      <c r="D4677" s="30"/>
      <c r="E4677" s="30"/>
      <c r="F4677" s="30"/>
      <c r="G4677" s="30"/>
      <c r="H4677" s="30"/>
      <c r="I4677" s="30"/>
      <c r="J4677" s="30"/>
      <c r="K4677" s="30"/>
      <c r="L4677" s="30"/>
      <c r="M4677" s="30"/>
      <c r="N4677" s="30"/>
      <c r="O4677" s="30"/>
      <c r="P4677" s="30"/>
      <c r="Q4677" s="30"/>
      <c r="R4677" s="30"/>
      <c r="S4677" s="30"/>
      <c r="T4677" s="30"/>
      <c r="U4677" s="30"/>
      <c r="V4677" s="30"/>
      <c r="W4677" s="30"/>
      <c r="X4677" s="32"/>
    </row>
    <row r="4678" spans="1:24" x14ac:dyDescent="0.2">
      <c r="A4678" s="34"/>
      <c r="B4678" s="34"/>
      <c r="C4678" s="34"/>
      <c r="D4678" s="30"/>
      <c r="E4678" s="30"/>
      <c r="F4678" s="30"/>
      <c r="G4678" s="30"/>
      <c r="H4678" s="30"/>
      <c r="I4678" s="30"/>
      <c r="J4678" s="30"/>
      <c r="K4678" s="30"/>
      <c r="L4678" s="30"/>
      <c r="M4678" s="30"/>
      <c r="N4678" s="30"/>
      <c r="O4678" s="30"/>
      <c r="P4678" s="30"/>
      <c r="Q4678" s="30"/>
      <c r="R4678" s="30"/>
      <c r="S4678" s="30"/>
      <c r="T4678" s="30"/>
      <c r="U4678" s="30"/>
      <c r="V4678" s="30"/>
      <c r="W4678" s="30"/>
      <c r="X4678" s="32"/>
    </row>
    <row r="4679" spans="1:24" x14ac:dyDescent="0.2">
      <c r="A4679" s="34"/>
      <c r="B4679" s="34"/>
      <c r="C4679" s="34"/>
      <c r="D4679" s="30"/>
      <c r="E4679" s="30"/>
      <c r="F4679" s="30"/>
      <c r="G4679" s="30"/>
      <c r="H4679" s="30"/>
      <c r="I4679" s="30"/>
      <c r="J4679" s="30"/>
      <c r="K4679" s="30"/>
      <c r="L4679" s="30"/>
      <c r="M4679" s="30"/>
      <c r="N4679" s="30"/>
      <c r="O4679" s="30"/>
      <c r="P4679" s="30"/>
      <c r="Q4679" s="30"/>
      <c r="R4679" s="30"/>
      <c r="S4679" s="30"/>
      <c r="T4679" s="30"/>
      <c r="U4679" s="30"/>
      <c r="V4679" s="30"/>
      <c r="W4679" s="30"/>
      <c r="X4679" s="32"/>
    </row>
    <row r="4680" spans="1:24" x14ac:dyDescent="0.2">
      <c r="A4680" s="34"/>
      <c r="B4680" s="34"/>
      <c r="C4680" s="34"/>
      <c r="D4680" s="30"/>
      <c r="E4680" s="30"/>
      <c r="F4680" s="30"/>
      <c r="G4680" s="30"/>
      <c r="H4680" s="30"/>
      <c r="I4680" s="30"/>
      <c r="J4680" s="30"/>
      <c r="K4680" s="30"/>
      <c r="L4680" s="30"/>
      <c r="M4680" s="30"/>
      <c r="N4680" s="30"/>
      <c r="O4680" s="30"/>
      <c r="P4680" s="30"/>
      <c r="Q4680" s="30"/>
      <c r="R4680" s="30"/>
      <c r="S4680" s="30"/>
      <c r="T4680" s="30"/>
      <c r="U4680" s="30"/>
      <c r="V4680" s="30"/>
      <c r="W4680" s="30"/>
      <c r="X4680" s="32"/>
    </row>
    <row r="4681" spans="1:24" x14ac:dyDescent="0.2">
      <c r="A4681" s="34"/>
      <c r="B4681" s="34"/>
      <c r="C4681" s="34"/>
      <c r="D4681" s="30"/>
      <c r="E4681" s="30"/>
      <c r="F4681" s="30"/>
      <c r="G4681" s="30"/>
      <c r="H4681" s="30"/>
      <c r="I4681" s="30"/>
      <c r="J4681" s="30"/>
      <c r="K4681" s="30"/>
      <c r="L4681" s="30"/>
      <c r="M4681" s="30"/>
      <c r="N4681" s="30"/>
      <c r="O4681" s="30"/>
      <c r="P4681" s="30"/>
      <c r="Q4681" s="30"/>
      <c r="R4681" s="30"/>
      <c r="S4681" s="30"/>
      <c r="T4681" s="30"/>
      <c r="U4681" s="30"/>
      <c r="V4681" s="30"/>
      <c r="W4681" s="30"/>
      <c r="X4681" s="32"/>
    </row>
    <row r="4682" spans="1:24" x14ac:dyDescent="0.2">
      <c r="A4682" s="34"/>
      <c r="B4682" s="34"/>
      <c r="C4682" s="34"/>
      <c r="D4682" s="30"/>
      <c r="E4682" s="30"/>
      <c r="F4682" s="30"/>
      <c r="G4682" s="30"/>
      <c r="H4682" s="30"/>
      <c r="I4682" s="30"/>
      <c r="J4682" s="30"/>
      <c r="K4682" s="30"/>
      <c r="L4682" s="30"/>
      <c r="M4682" s="30"/>
      <c r="N4682" s="30"/>
      <c r="O4682" s="30"/>
      <c r="P4682" s="30"/>
      <c r="Q4682" s="30"/>
      <c r="R4682" s="30"/>
      <c r="S4682" s="30"/>
      <c r="T4682" s="30"/>
      <c r="U4682" s="30"/>
      <c r="V4682" s="30"/>
      <c r="W4682" s="30"/>
      <c r="X4682" s="32"/>
    </row>
    <row r="4683" spans="1:24" x14ac:dyDescent="0.2">
      <c r="A4683" s="34"/>
      <c r="B4683" s="34"/>
      <c r="C4683" s="34"/>
      <c r="D4683" s="30"/>
      <c r="E4683" s="30"/>
      <c r="F4683" s="30"/>
      <c r="G4683" s="30"/>
      <c r="H4683" s="30"/>
      <c r="I4683" s="30"/>
      <c r="J4683" s="30"/>
      <c r="K4683" s="30"/>
      <c r="L4683" s="30"/>
      <c r="M4683" s="30"/>
      <c r="N4683" s="30"/>
      <c r="O4683" s="30"/>
      <c r="P4683" s="30"/>
      <c r="Q4683" s="30"/>
      <c r="R4683" s="30"/>
      <c r="S4683" s="30"/>
      <c r="T4683" s="30"/>
      <c r="U4683" s="30"/>
      <c r="V4683" s="30"/>
      <c r="W4683" s="30"/>
      <c r="X4683" s="32"/>
    </row>
    <row r="4684" spans="1:24" x14ac:dyDescent="0.2">
      <c r="A4684" s="34"/>
      <c r="B4684" s="34"/>
      <c r="C4684" s="34"/>
      <c r="D4684" s="30"/>
      <c r="E4684" s="30"/>
      <c r="F4684" s="30"/>
      <c r="G4684" s="30"/>
      <c r="H4684" s="30"/>
      <c r="I4684" s="30"/>
      <c r="J4684" s="30"/>
      <c r="K4684" s="30"/>
      <c r="L4684" s="30"/>
      <c r="M4684" s="30"/>
      <c r="N4684" s="30"/>
      <c r="O4684" s="30"/>
      <c r="P4684" s="30"/>
      <c r="Q4684" s="30"/>
      <c r="R4684" s="30"/>
      <c r="S4684" s="30"/>
      <c r="T4684" s="30"/>
      <c r="U4684" s="30"/>
      <c r="V4684" s="30"/>
      <c r="W4684" s="30"/>
      <c r="X4684" s="32"/>
    </row>
    <row r="4685" spans="1:24" x14ac:dyDescent="0.2">
      <c r="A4685" s="34"/>
      <c r="B4685" s="34"/>
      <c r="C4685" s="34"/>
      <c r="D4685" s="30"/>
      <c r="E4685" s="30"/>
      <c r="F4685" s="30"/>
      <c r="G4685" s="30"/>
      <c r="H4685" s="30"/>
      <c r="I4685" s="30"/>
      <c r="J4685" s="30"/>
      <c r="K4685" s="30"/>
      <c r="L4685" s="30"/>
      <c r="M4685" s="30"/>
      <c r="N4685" s="30"/>
      <c r="O4685" s="30"/>
      <c r="P4685" s="30"/>
      <c r="Q4685" s="30"/>
      <c r="R4685" s="30"/>
      <c r="S4685" s="30"/>
      <c r="T4685" s="30"/>
      <c r="U4685" s="30"/>
      <c r="V4685" s="30"/>
      <c r="W4685" s="30"/>
      <c r="X4685" s="32"/>
    </row>
    <row r="4686" spans="1:24" x14ac:dyDescent="0.2">
      <c r="A4686" s="34"/>
      <c r="B4686" s="34"/>
      <c r="C4686" s="34"/>
      <c r="D4686" s="30"/>
      <c r="E4686" s="30"/>
      <c r="F4686" s="30"/>
      <c r="G4686" s="30"/>
      <c r="H4686" s="30"/>
      <c r="I4686" s="30"/>
      <c r="J4686" s="30"/>
      <c r="K4686" s="30"/>
      <c r="L4686" s="30"/>
      <c r="M4686" s="30"/>
      <c r="N4686" s="30"/>
      <c r="O4686" s="30"/>
      <c r="P4686" s="30"/>
      <c r="Q4686" s="30"/>
      <c r="R4686" s="30"/>
      <c r="S4686" s="30"/>
      <c r="T4686" s="30"/>
      <c r="U4686" s="30"/>
      <c r="V4686" s="30"/>
      <c r="W4686" s="30"/>
      <c r="X4686" s="32"/>
    </row>
    <row r="4687" spans="1:24" x14ac:dyDescent="0.2">
      <c r="A4687" s="34"/>
      <c r="B4687" s="34"/>
      <c r="C4687" s="34"/>
      <c r="D4687" s="30"/>
      <c r="E4687" s="30"/>
      <c r="F4687" s="30"/>
      <c r="G4687" s="30"/>
      <c r="H4687" s="30"/>
      <c r="I4687" s="30"/>
      <c r="J4687" s="30"/>
      <c r="K4687" s="30"/>
      <c r="L4687" s="30"/>
      <c r="M4687" s="30"/>
      <c r="N4687" s="30"/>
      <c r="O4687" s="30"/>
      <c r="P4687" s="30"/>
      <c r="Q4687" s="30"/>
      <c r="R4687" s="30"/>
      <c r="S4687" s="30"/>
      <c r="T4687" s="30"/>
      <c r="U4687" s="30"/>
      <c r="V4687" s="30"/>
      <c r="W4687" s="30"/>
      <c r="X4687" s="32"/>
    </row>
    <row r="4688" spans="1:24" x14ac:dyDescent="0.2">
      <c r="A4688" s="34"/>
      <c r="B4688" s="34"/>
      <c r="C4688" s="34"/>
      <c r="D4688" s="30"/>
      <c r="E4688" s="30"/>
      <c r="F4688" s="30"/>
      <c r="G4688" s="30"/>
      <c r="H4688" s="30"/>
      <c r="I4688" s="30"/>
      <c r="J4688" s="30"/>
      <c r="K4688" s="30"/>
      <c r="L4688" s="30"/>
      <c r="M4688" s="30"/>
      <c r="N4688" s="30"/>
      <c r="O4688" s="30"/>
      <c r="P4688" s="30"/>
      <c r="Q4688" s="30"/>
      <c r="R4688" s="30"/>
      <c r="S4688" s="30"/>
      <c r="T4688" s="30"/>
      <c r="U4688" s="30"/>
      <c r="V4688" s="30"/>
      <c r="W4688" s="30"/>
      <c r="X4688" s="32"/>
    </row>
    <row r="4689" spans="1:24" x14ac:dyDescent="0.2">
      <c r="A4689" s="34"/>
      <c r="B4689" s="34"/>
      <c r="C4689" s="34"/>
      <c r="D4689" s="30"/>
      <c r="E4689" s="30"/>
      <c r="F4689" s="30"/>
      <c r="G4689" s="30"/>
      <c r="H4689" s="30"/>
      <c r="I4689" s="30"/>
      <c r="J4689" s="30"/>
      <c r="K4689" s="30"/>
      <c r="L4689" s="30"/>
      <c r="M4689" s="30"/>
      <c r="N4689" s="30"/>
      <c r="O4689" s="30"/>
      <c r="P4689" s="30"/>
      <c r="Q4689" s="30"/>
      <c r="R4689" s="30"/>
      <c r="S4689" s="30"/>
      <c r="T4689" s="30"/>
      <c r="U4689" s="30"/>
      <c r="V4689" s="30"/>
      <c r="W4689" s="30"/>
      <c r="X4689" s="32"/>
    </row>
    <row r="4690" spans="1:24" x14ac:dyDescent="0.2">
      <c r="A4690" s="34"/>
      <c r="B4690" s="34"/>
      <c r="C4690" s="34"/>
      <c r="D4690" s="30"/>
      <c r="E4690" s="30"/>
      <c r="F4690" s="30"/>
      <c r="G4690" s="30"/>
      <c r="H4690" s="30"/>
      <c r="I4690" s="30"/>
      <c r="J4690" s="30"/>
      <c r="K4690" s="30"/>
      <c r="L4690" s="30"/>
      <c r="M4690" s="30"/>
      <c r="N4690" s="30"/>
      <c r="O4690" s="30"/>
      <c r="P4690" s="30"/>
      <c r="Q4690" s="30"/>
      <c r="R4690" s="30"/>
      <c r="S4690" s="30"/>
      <c r="T4690" s="30"/>
      <c r="U4690" s="30"/>
      <c r="V4690" s="30"/>
      <c r="W4690" s="30"/>
      <c r="X4690" s="32"/>
    </row>
    <row r="4691" spans="1:24" x14ac:dyDescent="0.2">
      <c r="A4691" s="34"/>
      <c r="B4691" s="34"/>
      <c r="C4691" s="34"/>
      <c r="D4691" s="30"/>
      <c r="E4691" s="30"/>
      <c r="F4691" s="30"/>
      <c r="G4691" s="30"/>
      <c r="H4691" s="30"/>
      <c r="I4691" s="30"/>
      <c r="J4691" s="30"/>
      <c r="K4691" s="30"/>
      <c r="L4691" s="30"/>
      <c r="M4691" s="30"/>
      <c r="N4691" s="30"/>
      <c r="O4691" s="30"/>
      <c r="P4691" s="30"/>
      <c r="Q4691" s="30"/>
      <c r="R4691" s="30"/>
      <c r="S4691" s="30"/>
      <c r="T4691" s="30"/>
      <c r="U4691" s="30"/>
      <c r="V4691" s="30"/>
      <c r="W4691" s="30"/>
      <c r="X4691" s="32"/>
    </row>
    <row r="4692" spans="1:24" x14ac:dyDescent="0.2">
      <c r="A4692" s="34"/>
      <c r="B4692" s="34"/>
      <c r="C4692" s="34"/>
      <c r="D4692" s="30"/>
      <c r="E4692" s="30"/>
      <c r="F4692" s="30"/>
      <c r="G4692" s="30"/>
      <c r="H4692" s="30"/>
      <c r="I4692" s="30"/>
      <c r="J4692" s="30"/>
      <c r="K4692" s="30"/>
      <c r="L4692" s="30"/>
      <c r="M4692" s="30"/>
      <c r="N4692" s="30"/>
      <c r="O4692" s="30"/>
      <c r="P4692" s="30"/>
      <c r="Q4692" s="30"/>
      <c r="R4692" s="30"/>
      <c r="S4692" s="30"/>
      <c r="T4692" s="30"/>
      <c r="U4692" s="30"/>
      <c r="V4692" s="30"/>
      <c r="W4692" s="30"/>
      <c r="X4692" s="32"/>
    </row>
    <row r="4693" spans="1:24" x14ac:dyDescent="0.2">
      <c r="A4693" s="34"/>
      <c r="B4693" s="34"/>
      <c r="C4693" s="34"/>
      <c r="D4693" s="30"/>
      <c r="E4693" s="30"/>
      <c r="F4693" s="30"/>
      <c r="G4693" s="30"/>
      <c r="H4693" s="30"/>
      <c r="I4693" s="30"/>
      <c r="J4693" s="30"/>
      <c r="K4693" s="30"/>
      <c r="L4693" s="30"/>
      <c r="M4693" s="30"/>
      <c r="N4693" s="30"/>
      <c r="O4693" s="30"/>
      <c r="P4693" s="30"/>
      <c r="Q4693" s="30"/>
      <c r="R4693" s="30"/>
      <c r="S4693" s="30"/>
      <c r="T4693" s="30"/>
      <c r="U4693" s="30"/>
      <c r="V4693" s="30"/>
      <c r="W4693" s="30"/>
      <c r="X4693" s="32"/>
    </row>
    <row r="4694" spans="1:24" x14ac:dyDescent="0.2">
      <c r="A4694" s="34"/>
      <c r="B4694" s="34"/>
      <c r="C4694" s="34"/>
      <c r="D4694" s="30"/>
      <c r="E4694" s="30"/>
      <c r="F4694" s="30"/>
      <c r="G4694" s="30"/>
      <c r="H4694" s="30"/>
      <c r="I4694" s="30"/>
      <c r="J4694" s="30"/>
      <c r="K4694" s="30"/>
      <c r="L4694" s="30"/>
      <c r="M4694" s="30"/>
      <c r="N4694" s="30"/>
      <c r="O4694" s="30"/>
      <c r="P4694" s="30"/>
      <c r="Q4694" s="30"/>
      <c r="R4694" s="30"/>
      <c r="S4694" s="30"/>
      <c r="T4694" s="30"/>
      <c r="U4694" s="30"/>
      <c r="V4694" s="30"/>
      <c r="W4694" s="30"/>
      <c r="X4694" s="32"/>
    </row>
    <row r="4695" spans="1:24" x14ac:dyDescent="0.2">
      <c r="A4695" s="34"/>
      <c r="B4695" s="34"/>
      <c r="C4695" s="34"/>
      <c r="D4695" s="30"/>
      <c r="E4695" s="30"/>
      <c r="F4695" s="30"/>
      <c r="G4695" s="30"/>
      <c r="H4695" s="30"/>
      <c r="I4695" s="30"/>
      <c r="J4695" s="30"/>
      <c r="K4695" s="30"/>
      <c r="L4695" s="30"/>
      <c r="M4695" s="30"/>
      <c r="N4695" s="30"/>
      <c r="O4695" s="30"/>
      <c r="P4695" s="30"/>
      <c r="Q4695" s="30"/>
      <c r="R4695" s="30"/>
      <c r="S4695" s="30"/>
      <c r="T4695" s="30"/>
      <c r="U4695" s="30"/>
      <c r="V4695" s="30"/>
      <c r="W4695" s="30"/>
      <c r="X4695" s="32"/>
    </row>
    <row r="4696" spans="1:24" x14ac:dyDescent="0.2">
      <c r="A4696" s="34"/>
      <c r="B4696" s="34"/>
      <c r="C4696" s="34"/>
      <c r="D4696" s="30"/>
      <c r="E4696" s="30"/>
      <c r="F4696" s="30"/>
      <c r="G4696" s="30"/>
      <c r="H4696" s="30"/>
      <c r="I4696" s="30"/>
      <c r="J4696" s="30"/>
      <c r="K4696" s="30"/>
      <c r="L4696" s="30"/>
      <c r="M4696" s="30"/>
      <c r="N4696" s="30"/>
      <c r="O4696" s="30"/>
      <c r="P4696" s="30"/>
      <c r="Q4696" s="30"/>
      <c r="R4696" s="30"/>
      <c r="S4696" s="30"/>
      <c r="T4696" s="30"/>
      <c r="U4696" s="30"/>
      <c r="V4696" s="30"/>
      <c r="W4696" s="30"/>
      <c r="X4696" s="32"/>
    </row>
    <row r="4697" spans="1:24" x14ac:dyDescent="0.2">
      <c r="A4697" s="34"/>
      <c r="B4697" s="34"/>
      <c r="C4697" s="34"/>
      <c r="D4697" s="30"/>
      <c r="E4697" s="30"/>
      <c r="F4697" s="30"/>
      <c r="G4697" s="30"/>
      <c r="H4697" s="30"/>
      <c r="I4697" s="30"/>
      <c r="J4697" s="30"/>
      <c r="K4697" s="30"/>
      <c r="L4697" s="30"/>
      <c r="M4697" s="30"/>
      <c r="N4697" s="30"/>
      <c r="O4697" s="30"/>
      <c r="P4697" s="30"/>
      <c r="Q4697" s="30"/>
      <c r="R4697" s="30"/>
      <c r="S4697" s="30"/>
      <c r="T4697" s="30"/>
      <c r="U4697" s="30"/>
      <c r="V4697" s="30"/>
      <c r="W4697" s="30"/>
      <c r="X4697" s="32"/>
    </row>
    <row r="4698" spans="1:24" x14ac:dyDescent="0.2">
      <c r="A4698" s="34"/>
      <c r="B4698" s="34"/>
      <c r="C4698" s="34"/>
      <c r="D4698" s="30"/>
      <c r="E4698" s="30"/>
      <c r="F4698" s="30"/>
      <c r="G4698" s="30"/>
      <c r="H4698" s="30"/>
      <c r="I4698" s="30"/>
      <c r="J4698" s="30"/>
      <c r="K4698" s="30"/>
      <c r="L4698" s="30"/>
      <c r="M4698" s="30"/>
      <c r="N4698" s="30"/>
      <c r="O4698" s="30"/>
      <c r="P4698" s="30"/>
      <c r="Q4698" s="30"/>
      <c r="R4698" s="30"/>
      <c r="S4698" s="30"/>
      <c r="T4698" s="30"/>
      <c r="U4698" s="30"/>
      <c r="V4698" s="30"/>
      <c r="W4698" s="30"/>
      <c r="X4698" s="32"/>
    </row>
    <row r="4699" spans="1:24" x14ac:dyDescent="0.2">
      <c r="A4699" s="34"/>
      <c r="B4699" s="34"/>
      <c r="C4699" s="34"/>
      <c r="D4699" s="30"/>
      <c r="E4699" s="30"/>
      <c r="F4699" s="30"/>
      <c r="G4699" s="30"/>
      <c r="H4699" s="30"/>
      <c r="I4699" s="30"/>
      <c r="J4699" s="30"/>
      <c r="K4699" s="30"/>
      <c r="L4699" s="30"/>
      <c r="M4699" s="30"/>
      <c r="N4699" s="30"/>
      <c r="O4699" s="30"/>
      <c r="P4699" s="30"/>
      <c r="Q4699" s="30"/>
      <c r="R4699" s="30"/>
      <c r="S4699" s="30"/>
      <c r="T4699" s="30"/>
      <c r="U4699" s="30"/>
      <c r="V4699" s="30"/>
      <c r="W4699" s="30"/>
      <c r="X4699" s="32"/>
    </row>
    <row r="4700" spans="1:24" x14ac:dyDescent="0.2">
      <c r="A4700" s="34"/>
      <c r="B4700" s="34"/>
      <c r="C4700" s="34"/>
      <c r="D4700" s="30"/>
      <c r="E4700" s="30"/>
      <c r="F4700" s="30"/>
      <c r="G4700" s="30"/>
      <c r="H4700" s="30"/>
      <c r="I4700" s="30"/>
      <c r="J4700" s="30"/>
      <c r="K4700" s="30"/>
      <c r="L4700" s="30"/>
      <c r="M4700" s="30"/>
      <c r="N4700" s="30"/>
      <c r="O4700" s="30"/>
      <c r="P4700" s="30"/>
      <c r="Q4700" s="30"/>
      <c r="R4700" s="30"/>
      <c r="S4700" s="30"/>
      <c r="T4700" s="30"/>
      <c r="U4700" s="30"/>
      <c r="V4700" s="30"/>
      <c r="W4700" s="30"/>
      <c r="X4700" s="32"/>
    </row>
    <row r="4701" spans="1:24" x14ac:dyDescent="0.2">
      <c r="A4701" s="34"/>
      <c r="B4701" s="34"/>
      <c r="C4701" s="34"/>
      <c r="D4701" s="30"/>
      <c r="E4701" s="30"/>
      <c r="F4701" s="30"/>
      <c r="G4701" s="30"/>
      <c r="H4701" s="30"/>
      <c r="I4701" s="30"/>
      <c r="J4701" s="30"/>
      <c r="K4701" s="30"/>
      <c r="L4701" s="30"/>
      <c r="M4701" s="30"/>
      <c r="N4701" s="30"/>
      <c r="O4701" s="30"/>
      <c r="P4701" s="30"/>
      <c r="Q4701" s="30"/>
      <c r="R4701" s="30"/>
      <c r="S4701" s="30"/>
      <c r="T4701" s="30"/>
      <c r="U4701" s="30"/>
      <c r="V4701" s="30"/>
      <c r="W4701" s="30"/>
      <c r="X4701" s="32"/>
    </row>
    <row r="4702" spans="1:24" x14ac:dyDescent="0.2">
      <c r="A4702" s="34"/>
      <c r="B4702" s="34"/>
      <c r="C4702" s="34"/>
      <c r="D4702" s="30"/>
      <c r="E4702" s="30"/>
      <c r="F4702" s="30"/>
      <c r="G4702" s="30"/>
      <c r="H4702" s="30"/>
      <c r="I4702" s="30"/>
      <c r="J4702" s="30"/>
      <c r="K4702" s="30"/>
      <c r="L4702" s="30"/>
      <c r="M4702" s="30"/>
      <c r="N4702" s="30"/>
      <c r="O4702" s="30"/>
      <c r="P4702" s="30"/>
      <c r="Q4702" s="30"/>
      <c r="R4702" s="30"/>
      <c r="S4702" s="30"/>
      <c r="T4702" s="30"/>
      <c r="U4702" s="30"/>
      <c r="V4702" s="30"/>
      <c r="W4702" s="30"/>
      <c r="X4702" s="32"/>
    </row>
    <row r="4703" spans="1:24" x14ac:dyDescent="0.2">
      <c r="A4703" s="34"/>
      <c r="B4703" s="34"/>
      <c r="C4703" s="34"/>
      <c r="D4703" s="30"/>
      <c r="E4703" s="30"/>
      <c r="F4703" s="30"/>
      <c r="G4703" s="30"/>
      <c r="H4703" s="30"/>
      <c r="I4703" s="30"/>
      <c r="J4703" s="30"/>
      <c r="K4703" s="30"/>
      <c r="L4703" s="30"/>
      <c r="M4703" s="30"/>
      <c r="N4703" s="30"/>
      <c r="O4703" s="30"/>
      <c r="P4703" s="30"/>
      <c r="Q4703" s="30"/>
      <c r="R4703" s="30"/>
      <c r="S4703" s="30"/>
      <c r="T4703" s="30"/>
      <c r="U4703" s="30"/>
      <c r="V4703" s="30"/>
      <c r="W4703" s="30"/>
      <c r="X4703" s="32"/>
    </row>
    <row r="4704" spans="1:24" x14ac:dyDescent="0.2">
      <c r="A4704" s="34"/>
      <c r="B4704" s="34"/>
      <c r="C4704" s="34"/>
      <c r="D4704" s="30"/>
      <c r="E4704" s="30"/>
      <c r="F4704" s="30"/>
      <c r="G4704" s="30"/>
      <c r="H4704" s="30"/>
      <c r="I4704" s="30"/>
      <c r="J4704" s="30"/>
      <c r="K4704" s="30"/>
      <c r="L4704" s="30"/>
      <c r="M4704" s="30"/>
      <c r="N4704" s="30"/>
      <c r="O4704" s="30"/>
      <c r="P4704" s="30"/>
      <c r="Q4704" s="30"/>
      <c r="R4704" s="30"/>
      <c r="S4704" s="30"/>
      <c r="T4704" s="30"/>
      <c r="U4704" s="30"/>
      <c r="V4704" s="30"/>
      <c r="W4704" s="30"/>
      <c r="X4704" s="32"/>
    </row>
    <row r="4705" spans="1:24" x14ac:dyDescent="0.2">
      <c r="A4705" s="34"/>
      <c r="B4705" s="34"/>
      <c r="C4705" s="34"/>
      <c r="D4705" s="30"/>
      <c r="E4705" s="30"/>
      <c r="F4705" s="30"/>
      <c r="G4705" s="30"/>
      <c r="H4705" s="30"/>
      <c r="I4705" s="30"/>
      <c r="J4705" s="30"/>
      <c r="K4705" s="30"/>
      <c r="L4705" s="30"/>
      <c r="M4705" s="30"/>
      <c r="N4705" s="30"/>
      <c r="O4705" s="30"/>
      <c r="P4705" s="30"/>
      <c r="Q4705" s="30"/>
      <c r="R4705" s="30"/>
      <c r="S4705" s="30"/>
      <c r="T4705" s="30"/>
      <c r="U4705" s="30"/>
      <c r="V4705" s="30"/>
      <c r="W4705" s="30"/>
      <c r="X4705" s="32"/>
    </row>
    <row r="4706" spans="1:24" x14ac:dyDescent="0.2">
      <c r="A4706" s="34"/>
      <c r="B4706" s="34"/>
      <c r="C4706" s="34"/>
      <c r="D4706" s="30"/>
      <c r="E4706" s="30"/>
      <c r="F4706" s="30"/>
      <c r="G4706" s="30"/>
      <c r="H4706" s="30"/>
      <c r="I4706" s="30"/>
      <c r="J4706" s="30"/>
      <c r="K4706" s="30"/>
      <c r="L4706" s="30"/>
      <c r="M4706" s="30"/>
      <c r="N4706" s="30"/>
      <c r="O4706" s="30"/>
      <c r="P4706" s="30"/>
      <c r="Q4706" s="30"/>
      <c r="R4706" s="30"/>
      <c r="S4706" s="30"/>
      <c r="T4706" s="30"/>
      <c r="U4706" s="30"/>
      <c r="V4706" s="30"/>
      <c r="W4706" s="30"/>
      <c r="X4706" s="32"/>
    </row>
    <row r="4707" spans="1:24" x14ac:dyDescent="0.2">
      <c r="A4707" s="34"/>
      <c r="B4707" s="34"/>
      <c r="C4707" s="34"/>
      <c r="D4707" s="30"/>
      <c r="E4707" s="30"/>
      <c r="F4707" s="30"/>
      <c r="G4707" s="30"/>
      <c r="H4707" s="30"/>
      <c r="I4707" s="30"/>
      <c r="J4707" s="30"/>
      <c r="K4707" s="30"/>
      <c r="L4707" s="30"/>
      <c r="M4707" s="30"/>
      <c r="N4707" s="30"/>
      <c r="O4707" s="30"/>
      <c r="P4707" s="30"/>
      <c r="Q4707" s="30"/>
      <c r="R4707" s="30"/>
      <c r="S4707" s="30"/>
      <c r="T4707" s="30"/>
      <c r="U4707" s="30"/>
      <c r="V4707" s="30"/>
      <c r="W4707" s="30"/>
      <c r="X4707" s="32"/>
    </row>
    <row r="4708" spans="1:24" x14ac:dyDescent="0.2">
      <c r="A4708" s="34"/>
      <c r="B4708" s="34"/>
      <c r="C4708" s="34"/>
      <c r="D4708" s="30"/>
      <c r="E4708" s="30"/>
      <c r="F4708" s="30"/>
      <c r="G4708" s="30"/>
      <c r="H4708" s="30"/>
      <c r="I4708" s="30"/>
      <c r="J4708" s="30"/>
      <c r="K4708" s="30"/>
      <c r="L4708" s="30"/>
      <c r="M4708" s="30"/>
      <c r="N4708" s="30"/>
      <c r="O4708" s="30"/>
      <c r="P4708" s="30"/>
      <c r="Q4708" s="30"/>
      <c r="R4708" s="30"/>
      <c r="S4708" s="30"/>
      <c r="T4708" s="30"/>
      <c r="U4708" s="30"/>
      <c r="V4708" s="30"/>
      <c r="W4708" s="30"/>
      <c r="X4708" s="32"/>
    </row>
    <row r="4709" spans="1:24" x14ac:dyDescent="0.2">
      <c r="A4709" s="34"/>
      <c r="B4709" s="34"/>
      <c r="C4709" s="34"/>
      <c r="D4709" s="30"/>
      <c r="E4709" s="30"/>
      <c r="F4709" s="30"/>
      <c r="G4709" s="30"/>
      <c r="H4709" s="30"/>
      <c r="I4709" s="30"/>
      <c r="J4709" s="30"/>
      <c r="K4709" s="30"/>
      <c r="L4709" s="30"/>
      <c r="M4709" s="30"/>
      <c r="N4709" s="30"/>
      <c r="O4709" s="30"/>
      <c r="P4709" s="30"/>
      <c r="Q4709" s="30"/>
      <c r="R4709" s="30"/>
      <c r="S4709" s="30"/>
      <c r="T4709" s="30"/>
      <c r="U4709" s="30"/>
      <c r="V4709" s="30"/>
      <c r="W4709" s="30"/>
      <c r="X4709" s="32"/>
    </row>
    <row r="4710" spans="1:24" x14ac:dyDescent="0.2">
      <c r="A4710" s="34"/>
      <c r="B4710" s="34"/>
      <c r="C4710" s="34"/>
      <c r="D4710" s="30"/>
      <c r="E4710" s="30"/>
      <c r="F4710" s="30"/>
      <c r="G4710" s="30"/>
      <c r="H4710" s="30"/>
      <c r="I4710" s="30"/>
      <c r="J4710" s="30"/>
      <c r="K4710" s="30"/>
      <c r="L4710" s="30"/>
      <c r="M4710" s="30"/>
      <c r="N4710" s="30"/>
      <c r="O4710" s="30"/>
      <c r="P4710" s="30"/>
      <c r="Q4710" s="30"/>
      <c r="R4710" s="30"/>
      <c r="S4710" s="30"/>
      <c r="T4710" s="30"/>
      <c r="U4710" s="30"/>
      <c r="V4710" s="30"/>
      <c r="W4710" s="30"/>
      <c r="X4710" s="32"/>
    </row>
    <row r="4711" spans="1:24" x14ac:dyDescent="0.2">
      <c r="A4711" s="34"/>
      <c r="B4711" s="34"/>
      <c r="C4711" s="34"/>
      <c r="D4711" s="30"/>
      <c r="E4711" s="30"/>
      <c r="F4711" s="30"/>
      <c r="G4711" s="30"/>
      <c r="H4711" s="30"/>
      <c r="I4711" s="30"/>
      <c r="J4711" s="30"/>
      <c r="K4711" s="30"/>
      <c r="L4711" s="30"/>
      <c r="M4711" s="30"/>
      <c r="N4711" s="30"/>
      <c r="O4711" s="30"/>
      <c r="P4711" s="30"/>
      <c r="Q4711" s="30"/>
      <c r="R4711" s="30"/>
      <c r="S4711" s="30"/>
      <c r="T4711" s="30"/>
      <c r="U4711" s="30"/>
      <c r="V4711" s="30"/>
      <c r="W4711" s="30"/>
      <c r="X4711" s="32"/>
    </row>
    <row r="4712" spans="1:24" x14ac:dyDescent="0.2">
      <c r="A4712" s="34"/>
      <c r="B4712" s="34"/>
      <c r="C4712" s="34"/>
      <c r="D4712" s="30"/>
      <c r="E4712" s="30"/>
      <c r="F4712" s="30"/>
      <c r="G4712" s="30"/>
      <c r="H4712" s="30"/>
      <c r="I4712" s="30"/>
      <c r="J4712" s="30"/>
      <c r="K4712" s="30"/>
      <c r="L4712" s="30"/>
      <c r="M4712" s="30"/>
      <c r="N4712" s="30"/>
      <c r="O4712" s="30"/>
      <c r="P4712" s="30"/>
      <c r="Q4712" s="30"/>
      <c r="R4712" s="30"/>
      <c r="S4712" s="30"/>
      <c r="T4712" s="30"/>
      <c r="U4712" s="30"/>
      <c r="V4712" s="30"/>
      <c r="W4712" s="30"/>
      <c r="X4712" s="32"/>
    </row>
    <row r="4713" spans="1:24" x14ac:dyDescent="0.2">
      <c r="A4713" s="34"/>
      <c r="B4713" s="34"/>
      <c r="C4713" s="34"/>
      <c r="D4713" s="30"/>
      <c r="E4713" s="30"/>
      <c r="F4713" s="30"/>
      <c r="G4713" s="30"/>
      <c r="H4713" s="30"/>
      <c r="I4713" s="30"/>
      <c r="J4713" s="30"/>
      <c r="K4713" s="30"/>
      <c r="L4713" s="30"/>
      <c r="M4713" s="30"/>
      <c r="N4713" s="30"/>
      <c r="O4713" s="30"/>
      <c r="P4713" s="30"/>
      <c r="Q4713" s="30"/>
      <c r="R4713" s="30"/>
      <c r="S4713" s="30"/>
      <c r="T4713" s="30"/>
      <c r="U4713" s="30"/>
      <c r="V4713" s="30"/>
      <c r="W4713" s="30"/>
      <c r="X4713" s="32"/>
    </row>
    <row r="4714" spans="1:24" x14ac:dyDescent="0.2">
      <c r="A4714" s="34"/>
      <c r="B4714" s="34"/>
      <c r="C4714" s="34"/>
      <c r="D4714" s="30"/>
      <c r="E4714" s="30"/>
      <c r="F4714" s="30"/>
      <c r="G4714" s="30"/>
      <c r="H4714" s="30"/>
      <c r="I4714" s="30"/>
      <c r="J4714" s="30"/>
      <c r="K4714" s="30"/>
      <c r="L4714" s="30"/>
      <c r="M4714" s="30"/>
      <c r="N4714" s="30"/>
      <c r="O4714" s="30"/>
      <c r="P4714" s="30"/>
      <c r="Q4714" s="30"/>
      <c r="R4714" s="30"/>
      <c r="S4714" s="30"/>
      <c r="T4714" s="30"/>
      <c r="U4714" s="30"/>
      <c r="V4714" s="30"/>
      <c r="W4714" s="30"/>
      <c r="X4714" s="32"/>
    </row>
    <row r="4715" spans="1:24" x14ac:dyDescent="0.2">
      <c r="A4715" s="34"/>
      <c r="B4715" s="34"/>
      <c r="C4715" s="34"/>
      <c r="D4715" s="30"/>
      <c r="E4715" s="30"/>
      <c r="F4715" s="30"/>
      <c r="G4715" s="30"/>
      <c r="H4715" s="30"/>
      <c r="I4715" s="30"/>
      <c r="J4715" s="30"/>
      <c r="K4715" s="30"/>
      <c r="L4715" s="30"/>
      <c r="M4715" s="30"/>
      <c r="N4715" s="30"/>
      <c r="O4715" s="30"/>
      <c r="P4715" s="30"/>
      <c r="Q4715" s="30"/>
      <c r="R4715" s="30"/>
      <c r="S4715" s="30"/>
      <c r="T4715" s="30"/>
      <c r="U4715" s="30"/>
      <c r="V4715" s="30"/>
      <c r="W4715" s="30"/>
      <c r="X4715" s="32"/>
    </row>
    <row r="4716" spans="1:24" x14ac:dyDescent="0.2">
      <c r="A4716" s="34"/>
      <c r="B4716" s="34"/>
      <c r="C4716" s="34"/>
      <c r="D4716" s="30"/>
      <c r="E4716" s="30"/>
      <c r="F4716" s="30"/>
      <c r="G4716" s="30"/>
      <c r="H4716" s="30"/>
      <c r="I4716" s="30"/>
      <c r="J4716" s="30"/>
      <c r="K4716" s="30"/>
      <c r="L4716" s="30"/>
      <c r="M4716" s="30"/>
      <c r="N4716" s="30"/>
      <c r="O4716" s="30"/>
      <c r="P4716" s="30"/>
      <c r="Q4716" s="30"/>
      <c r="R4716" s="30"/>
      <c r="S4716" s="30"/>
      <c r="T4716" s="30"/>
      <c r="U4716" s="30"/>
      <c r="V4716" s="30"/>
      <c r="W4716" s="30"/>
      <c r="X4716" s="32"/>
    </row>
    <row r="4717" spans="1:24" x14ac:dyDescent="0.2">
      <c r="A4717" s="34"/>
      <c r="B4717" s="34"/>
      <c r="C4717" s="34"/>
      <c r="D4717" s="30"/>
      <c r="E4717" s="30"/>
      <c r="F4717" s="30"/>
      <c r="G4717" s="30"/>
      <c r="H4717" s="30"/>
      <c r="I4717" s="30"/>
      <c r="J4717" s="30"/>
      <c r="K4717" s="30"/>
      <c r="L4717" s="30"/>
      <c r="M4717" s="30"/>
      <c r="N4717" s="30"/>
      <c r="O4717" s="30"/>
      <c r="P4717" s="30"/>
      <c r="Q4717" s="30"/>
      <c r="R4717" s="30"/>
      <c r="S4717" s="30"/>
      <c r="T4717" s="30"/>
      <c r="U4717" s="30"/>
      <c r="V4717" s="30"/>
      <c r="W4717" s="30"/>
      <c r="X4717" s="32"/>
    </row>
    <row r="4718" spans="1:24" x14ac:dyDescent="0.2">
      <c r="A4718" s="34"/>
      <c r="B4718" s="34"/>
      <c r="C4718" s="34"/>
      <c r="D4718" s="30"/>
      <c r="E4718" s="30"/>
      <c r="F4718" s="30"/>
      <c r="G4718" s="30"/>
      <c r="H4718" s="30"/>
      <c r="I4718" s="30"/>
      <c r="J4718" s="30"/>
      <c r="K4718" s="30"/>
      <c r="L4718" s="30"/>
      <c r="M4718" s="30"/>
      <c r="N4718" s="30"/>
      <c r="O4718" s="30"/>
      <c r="P4718" s="30"/>
      <c r="Q4718" s="30"/>
      <c r="R4718" s="30"/>
      <c r="S4718" s="30"/>
      <c r="T4718" s="30"/>
      <c r="U4718" s="30"/>
      <c r="V4718" s="30"/>
      <c r="W4718" s="30"/>
      <c r="X4718" s="32"/>
    </row>
    <row r="4719" spans="1:24" x14ac:dyDescent="0.2">
      <c r="A4719" s="34"/>
      <c r="B4719" s="34"/>
      <c r="C4719" s="34"/>
      <c r="D4719" s="30"/>
      <c r="E4719" s="30"/>
      <c r="F4719" s="30"/>
      <c r="G4719" s="30"/>
      <c r="H4719" s="30"/>
      <c r="I4719" s="30"/>
      <c r="J4719" s="30"/>
      <c r="K4719" s="30"/>
      <c r="L4719" s="30"/>
      <c r="M4719" s="30"/>
      <c r="N4719" s="30"/>
      <c r="O4719" s="30"/>
      <c r="P4719" s="30"/>
      <c r="Q4719" s="30"/>
      <c r="R4719" s="30"/>
      <c r="S4719" s="30"/>
      <c r="T4719" s="30"/>
      <c r="U4719" s="30"/>
      <c r="V4719" s="30"/>
      <c r="W4719" s="30"/>
      <c r="X4719" s="32"/>
    </row>
    <row r="4720" spans="1:24" x14ac:dyDescent="0.2">
      <c r="A4720" s="34"/>
      <c r="B4720" s="34"/>
      <c r="C4720" s="34"/>
      <c r="D4720" s="30"/>
      <c r="E4720" s="30"/>
      <c r="F4720" s="30"/>
      <c r="G4720" s="30"/>
      <c r="H4720" s="30"/>
      <c r="I4720" s="30"/>
      <c r="J4720" s="30"/>
      <c r="K4720" s="30"/>
      <c r="L4720" s="30"/>
      <c r="M4720" s="30"/>
      <c r="N4720" s="30"/>
      <c r="O4720" s="30"/>
      <c r="P4720" s="30"/>
      <c r="Q4720" s="30"/>
      <c r="R4720" s="30"/>
      <c r="S4720" s="30"/>
      <c r="T4720" s="30"/>
      <c r="U4720" s="30"/>
      <c r="V4720" s="30"/>
      <c r="W4720" s="30"/>
      <c r="X4720" s="32"/>
    </row>
    <row r="4721" spans="1:24" x14ac:dyDescent="0.2">
      <c r="A4721" s="34"/>
      <c r="B4721" s="34"/>
      <c r="C4721" s="34"/>
      <c r="D4721" s="30"/>
      <c r="E4721" s="30"/>
      <c r="F4721" s="30"/>
      <c r="G4721" s="30"/>
      <c r="H4721" s="30"/>
      <c r="I4721" s="30"/>
      <c r="J4721" s="30"/>
      <c r="K4721" s="30"/>
      <c r="L4721" s="30"/>
      <c r="M4721" s="30"/>
      <c r="N4721" s="30"/>
      <c r="O4721" s="30"/>
      <c r="P4721" s="30"/>
      <c r="Q4721" s="30"/>
      <c r="R4721" s="30"/>
      <c r="S4721" s="30"/>
      <c r="T4721" s="30"/>
      <c r="U4721" s="30"/>
      <c r="V4721" s="30"/>
      <c r="W4721" s="30"/>
      <c r="X4721" s="32"/>
    </row>
    <row r="4722" spans="1:24" x14ac:dyDescent="0.2">
      <c r="A4722" s="34"/>
      <c r="B4722" s="34"/>
      <c r="C4722" s="34"/>
      <c r="D4722" s="30"/>
      <c r="E4722" s="30"/>
      <c r="F4722" s="30"/>
      <c r="G4722" s="30"/>
      <c r="H4722" s="30"/>
      <c r="I4722" s="30"/>
      <c r="J4722" s="30"/>
      <c r="K4722" s="30"/>
      <c r="L4722" s="30"/>
      <c r="M4722" s="30"/>
      <c r="N4722" s="30"/>
      <c r="O4722" s="30"/>
      <c r="P4722" s="30"/>
      <c r="Q4722" s="30"/>
      <c r="R4722" s="30"/>
      <c r="S4722" s="30"/>
      <c r="T4722" s="30"/>
      <c r="U4722" s="30"/>
      <c r="V4722" s="30"/>
      <c r="W4722" s="30"/>
      <c r="X4722" s="32"/>
    </row>
    <row r="4723" spans="1:24" x14ac:dyDescent="0.2">
      <c r="A4723" s="34"/>
      <c r="B4723" s="34"/>
      <c r="C4723" s="34"/>
      <c r="D4723" s="30"/>
      <c r="E4723" s="30"/>
      <c r="F4723" s="30"/>
      <c r="G4723" s="30"/>
      <c r="H4723" s="30"/>
      <c r="I4723" s="30"/>
      <c r="J4723" s="30"/>
      <c r="K4723" s="30"/>
      <c r="L4723" s="30"/>
      <c r="M4723" s="30"/>
      <c r="N4723" s="30"/>
      <c r="O4723" s="30"/>
      <c r="P4723" s="30"/>
      <c r="Q4723" s="30"/>
      <c r="R4723" s="30"/>
      <c r="S4723" s="30"/>
      <c r="T4723" s="30"/>
      <c r="U4723" s="30"/>
      <c r="V4723" s="30"/>
      <c r="W4723" s="30"/>
      <c r="X4723" s="32"/>
    </row>
    <row r="4724" spans="1:24" x14ac:dyDescent="0.2">
      <c r="A4724" s="34"/>
      <c r="B4724" s="34"/>
      <c r="C4724" s="34"/>
      <c r="D4724" s="30"/>
      <c r="E4724" s="30"/>
      <c r="F4724" s="30"/>
      <c r="G4724" s="30"/>
      <c r="H4724" s="30"/>
      <c r="I4724" s="30"/>
      <c r="J4724" s="30"/>
      <c r="K4724" s="30"/>
      <c r="L4724" s="30"/>
      <c r="M4724" s="30"/>
      <c r="N4724" s="30"/>
      <c r="O4724" s="30"/>
      <c r="P4724" s="30"/>
      <c r="Q4724" s="30"/>
      <c r="R4724" s="30"/>
      <c r="S4724" s="30"/>
      <c r="T4724" s="30"/>
      <c r="U4724" s="30"/>
      <c r="V4724" s="30"/>
      <c r="W4724" s="30"/>
      <c r="X4724" s="32"/>
    </row>
    <row r="4725" spans="1:24" x14ac:dyDescent="0.2">
      <c r="A4725" s="34"/>
      <c r="B4725" s="34"/>
      <c r="C4725" s="34"/>
      <c r="D4725" s="30"/>
      <c r="E4725" s="30"/>
      <c r="F4725" s="30"/>
      <c r="G4725" s="30"/>
      <c r="H4725" s="30"/>
      <c r="I4725" s="30"/>
      <c r="J4725" s="30"/>
      <c r="K4725" s="30"/>
      <c r="L4725" s="30"/>
      <c r="M4725" s="30"/>
      <c r="N4725" s="30"/>
      <c r="O4725" s="30"/>
      <c r="P4725" s="30"/>
      <c r="Q4725" s="30"/>
      <c r="R4725" s="30"/>
      <c r="S4725" s="30"/>
      <c r="T4725" s="30"/>
      <c r="U4725" s="30"/>
      <c r="V4725" s="30"/>
      <c r="W4725" s="30"/>
      <c r="X4725" s="32"/>
    </row>
    <row r="4726" spans="1:24" x14ac:dyDescent="0.2">
      <c r="A4726" s="34"/>
      <c r="B4726" s="34"/>
      <c r="C4726" s="34"/>
      <c r="D4726" s="30"/>
      <c r="E4726" s="30"/>
      <c r="F4726" s="30"/>
      <c r="G4726" s="30"/>
      <c r="H4726" s="30"/>
      <c r="I4726" s="30"/>
      <c r="J4726" s="30"/>
      <c r="K4726" s="30"/>
      <c r="L4726" s="30"/>
      <c r="M4726" s="30"/>
      <c r="N4726" s="30"/>
      <c r="O4726" s="30"/>
      <c r="P4726" s="30"/>
      <c r="Q4726" s="30"/>
      <c r="R4726" s="30"/>
      <c r="S4726" s="30"/>
      <c r="T4726" s="30"/>
      <c r="U4726" s="30"/>
      <c r="V4726" s="30"/>
      <c r="W4726" s="30"/>
      <c r="X4726" s="32"/>
    </row>
    <row r="4727" spans="1:24" x14ac:dyDescent="0.2">
      <c r="A4727" s="34"/>
      <c r="B4727" s="34"/>
      <c r="C4727" s="34"/>
      <c r="D4727" s="30"/>
      <c r="E4727" s="30"/>
      <c r="F4727" s="30"/>
      <c r="G4727" s="30"/>
      <c r="H4727" s="30"/>
      <c r="I4727" s="30"/>
      <c r="J4727" s="30"/>
      <c r="K4727" s="30"/>
      <c r="L4727" s="30"/>
      <c r="M4727" s="30"/>
      <c r="N4727" s="30"/>
      <c r="O4727" s="30"/>
      <c r="P4727" s="30"/>
      <c r="Q4727" s="30"/>
      <c r="R4727" s="30"/>
      <c r="S4727" s="30"/>
      <c r="T4727" s="30"/>
      <c r="U4727" s="30"/>
      <c r="V4727" s="30"/>
      <c r="W4727" s="30"/>
      <c r="X4727" s="32"/>
    </row>
    <row r="4728" spans="1:24" x14ac:dyDescent="0.2">
      <c r="A4728" s="34"/>
      <c r="B4728" s="34"/>
      <c r="C4728" s="34"/>
      <c r="D4728" s="30"/>
      <c r="E4728" s="30"/>
      <c r="F4728" s="30"/>
      <c r="G4728" s="30"/>
      <c r="H4728" s="30"/>
      <c r="I4728" s="30"/>
      <c r="J4728" s="30"/>
      <c r="K4728" s="30"/>
      <c r="L4728" s="30"/>
      <c r="M4728" s="30"/>
      <c r="N4728" s="30"/>
      <c r="O4728" s="30"/>
      <c r="P4728" s="30"/>
      <c r="Q4728" s="30"/>
      <c r="R4728" s="30"/>
      <c r="S4728" s="30"/>
      <c r="T4728" s="30"/>
      <c r="U4728" s="30"/>
      <c r="V4728" s="30"/>
      <c r="W4728" s="30"/>
      <c r="X4728" s="32"/>
    </row>
    <row r="4729" spans="1:24" x14ac:dyDescent="0.2">
      <c r="A4729" s="34"/>
      <c r="B4729" s="34"/>
      <c r="C4729" s="34"/>
      <c r="D4729" s="30"/>
      <c r="E4729" s="30"/>
      <c r="F4729" s="30"/>
      <c r="G4729" s="30"/>
      <c r="H4729" s="30"/>
      <c r="I4729" s="30"/>
      <c r="J4729" s="30"/>
      <c r="K4729" s="30"/>
      <c r="L4729" s="30"/>
      <c r="M4729" s="30"/>
      <c r="N4729" s="30"/>
      <c r="O4729" s="30"/>
      <c r="P4729" s="30"/>
      <c r="Q4729" s="30"/>
      <c r="R4729" s="30"/>
      <c r="S4729" s="30"/>
      <c r="T4729" s="30"/>
      <c r="U4729" s="30"/>
      <c r="V4729" s="30"/>
      <c r="W4729" s="30"/>
      <c r="X4729" s="32"/>
    </row>
    <row r="4730" spans="1:24" x14ac:dyDescent="0.2">
      <c r="A4730" s="34"/>
      <c r="B4730" s="34"/>
      <c r="C4730" s="34"/>
      <c r="D4730" s="30"/>
      <c r="E4730" s="30"/>
      <c r="F4730" s="30"/>
      <c r="G4730" s="30"/>
      <c r="H4730" s="30"/>
      <c r="I4730" s="30"/>
      <c r="J4730" s="30"/>
      <c r="K4730" s="30"/>
      <c r="L4730" s="30"/>
      <c r="M4730" s="30"/>
      <c r="N4730" s="30"/>
      <c r="O4730" s="30"/>
      <c r="P4730" s="30"/>
      <c r="Q4730" s="30"/>
      <c r="R4730" s="30"/>
      <c r="S4730" s="30"/>
      <c r="T4730" s="30"/>
      <c r="U4730" s="30"/>
      <c r="V4730" s="30"/>
      <c r="W4730" s="30"/>
      <c r="X4730" s="32"/>
    </row>
    <row r="4731" spans="1:24" x14ac:dyDescent="0.2">
      <c r="A4731" s="34"/>
      <c r="B4731" s="34"/>
      <c r="C4731" s="34"/>
      <c r="D4731" s="30"/>
      <c r="E4731" s="30"/>
      <c r="F4731" s="30"/>
      <c r="G4731" s="30"/>
      <c r="H4731" s="30"/>
      <c r="I4731" s="30"/>
      <c r="J4731" s="30"/>
      <c r="K4731" s="30"/>
      <c r="L4731" s="30"/>
      <c r="M4731" s="30"/>
      <c r="N4731" s="30"/>
      <c r="O4731" s="30"/>
      <c r="P4731" s="30"/>
      <c r="Q4731" s="30"/>
      <c r="R4731" s="30"/>
      <c r="S4731" s="30"/>
      <c r="T4731" s="30"/>
      <c r="U4731" s="30"/>
      <c r="V4731" s="30"/>
      <c r="W4731" s="30"/>
      <c r="X4731" s="32"/>
    </row>
    <row r="4732" spans="1:24" x14ac:dyDescent="0.2">
      <c r="A4732" s="34"/>
      <c r="B4732" s="34"/>
      <c r="C4732" s="34"/>
      <c r="D4732" s="30"/>
      <c r="E4732" s="30"/>
      <c r="F4732" s="30"/>
      <c r="G4732" s="30"/>
      <c r="H4732" s="30"/>
      <c r="I4732" s="30"/>
      <c r="J4732" s="30"/>
      <c r="K4732" s="30"/>
      <c r="L4732" s="30"/>
      <c r="M4732" s="30"/>
      <c r="N4732" s="30"/>
      <c r="O4732" s="30"/>
      <c r="P4732" s="30"/>
      <c r="Q4732" s="30"/>
      <c r="R4732" s="30"/>
      <c r="S4732" s="30"/>
      <c r="T4732" s="30"/>
      <c r="U4732" s="30"/>
      <c r="V4732" s="30"/>
      <c r="W4732" s="30"/>
      <c r="X4732" s="32"/>
    </row>
    <row r="4733" spans="1:24" x14ac:dyDescent="0.2">
      <c r="A4733" s="34"/>
      <c r="B4733" s="34"/>
      <c r="C4733" s="34"/>
      <c r="D4733" s="30"/>
      <c r="E4733" s="30"/>
      <c r="F4733" s="30"/>
      <c r="G4733" s="30"/>
      <c r="H4733" s="30"/>
      <c r="I4733" s="30"/>
      <c r="J4733" s="30"/>
      <c r="K4733" s="30"/>
      <c r="L4733" s="30"/>
      <c r="M4733" s="30"/>
      <c r="N4733" s="30"/>
      <c r="O4733" s="30"/>
      <c r="P4733" s="30"/>
      <c r="Q4733" s="30"/>
      <c r="R4733" s="30"/>
      <c r="S4733" s="30"/>
      <c r="T4733" s="30"/>
      <c r="U4733" s="30"/>
      <c r="V4733" s="30"/>
      <c r="W4733" s="30"/>
      <c r="X4733" s="32"/>
    </row>
    <row r="4734" spans="1:24" x14ac:dyDescent="0.2">
      <c r="A4734" s="34"/>
      <c r="B4734" s="34"/>
      <c r="C4734" s="34"/>
      <c r="D4734" s="30"/>
      <c r="E4734" s="30"/>
      <c r="F4734" s="30"/>
      <c r="G4734" s="30"/>
      <c r="H4734" s="30"/>
      <c r="I4734" s="30"/>
      <c r="J4734" s="30"/>
      <c r="K4734" s="30"/>
      <c r="L4734" s="30"/>
      <c r="M4734" s="30"/>
      <c r="N4734" s="30"/>
      <c r="O4734" s="30"/>
      <c r="P4734" s="30"/>
      <c r="Q4734" s="30"/>
      <c r="R4734" s="30"/>
      <c r="S4734" s="30"/>
      <c r="T4734" s="30"/>
      <c r="U4734" s="30"/>
      <c r="V4734" s="30"/>
      <c r="W4734" s="30"/>
      <c r="X4734" s="32"/>
    </row>
    <row r="4735" spans="1:24" x14ac:dyDescent="0.2">
      <c r="A4735" s="34"/>
      <c r="B4735" s="34"/>
      <c r="C4735" s="34"/>
      <c r="D4735" s="30"/>
      <c r="E4735" s="30"/>
      <c r="F4735" s="30"/>
      <c r="G4735" s="30"/>
      <c r="H4735" s="30"/>
      <c r="I4735" s="30"/>
      <c r="J4735" s="30"/>
      <c r="K4735" s="30"/>
      <c r="L4735" s="30"/>
      <c r="M4735" s="30"/>
      <c r="N4735" s="30"/>
      <c r="O4735" s="30"/>
      <c r="P4735" s="30"/>
      <c r="Q4735" s="30"/>
      <c r="R4735" s="30"/>
      <c r="S4735" s="30"/>
      <c r="T4735" s="30"/>
      <c r="U4735" s="30"/>
      <c r="V4735" s="30"/>
      <c r="W4735" s="30"/>
      <c r="X4735" s="32"/>
    </row>
    <row r="4736" spans="1:24" x14ac:dyDescent="0.2">
      <c r="A4736" s="34"/>
      <c r="B4736" s="34"/>
      <c r="C4736" s="34"/>
      <c r="D4736" s="30"/>
      <c r="E4736" s="30"/>
      <c r="F4736" s="30"/>
      <c r="G4736" s="30"/>
      <c r="H4736" s="30"/>
      <c r="I4736" s="30"/>
      <c r="J4736" s="30"/>
      <c r="K4736" s="30"/>
      <c r="L4736" s="30"/>
      <c r="M4736" s="30"/>
      <c r="N4736" s="30"/>
      <c r="O4736" s="30"/>
      <c r="P4736" s="30"/>
      <c r="Q4736" s="30"/>
      <c r="R4736" s="30"/>
      <c r="S4736" s="30"/>
      <c r="T4736" s="30"/>
      <c r="U4736" s="30"/>
      <c r="V4736" s="30"/>
      <c r="W4736" s="30"/>
      <c r="X4736" s="32"/>
    </row>
    <row r="4737" spans="1:24" x14ac:dyDescent="0.2">
      <c r="A4737" s="34"/>
      <c r="B4737" s="34"/>
      <c r="C4737" s="34"/>
      <c r="D4737" s="30"/>
      <c r="E4737" s="30"/>
      <c r="F4737" s="30"/>
      <c r="G4737" s="30"/>
      <c r="H4737" s="30"/>
      <c r="I4737" s="30"/>
      <c r="J4737" s="30"/>
      <c r="K4737" s="30"/>
      <c r="L4737" s="30"/>
      <c r="M4737" s="30"/>
      <c r="N4737" s="30"/>
      <c r="O4737" s="30"/>
      <c r="P4737" s="30"/>
      <c r="Q4737" s="30"/>
      <c r="R4737" s="30"/>
      <c r="S4737" s="30"/>
      <c r="T4737" s="30"/>
      <c r="U4737" s="30"/>
      <c r="V4737" s="30"/>
      <c r="W4737" s="30"/>
      <c r="X4737" s="32"/>
    </row>
    <row r="4738" spans="1:24" x14ac:dyDescent="0.2">
      <c r="A4738" s="34"/>
      <c r="B4738" s="34"/>
      <c r="C4738" s="34"/>
      <c r="D4738" s="30"/>
      <c r="E4738" s="30"/>
      <c r="F4738" s="30"/>
      <c r="G4738" s="30"/>
      <c r="H4738" s="30"/>
      <c r="I4738" s="30"/>
      <c r="J4738" s="30"/>
      <c r="K4738" s="30"/>
      <c r="L4738" s="30"/>
      <c r="M4738" s="30"/>
      <c r="N4738" s="30"/>
      <c r="O4738" s="30"/>
      <c r="P4738" s="30"/>
      <c r="Q4738" s="30"/>
      <c r="R4738" s="30"/>
      <c r="S4738" s="30"/>
      <c r="T4738" s="30"/>
      <c r="U4738" s="30"/>
      <c r="V4738" s="30"/>
      <c r="W4738" s="30"/>
      <c r="X4738" s="32"/>
    </row>
    <row r="4739" spans="1:24" x14ac:dyDescent="0.2">
      <c r="A4739" s="34"/>
      <c r="B4739" s="34"/>
      <c r="C4739" s="34"/>
      <c r="D4739" s="30"/>
      <c r="E4739" s="30"/>
      <c r="F4739" s="30"/>
      <c r="G4739" s="30"/>
      <c r="H4739" s="30"/>
      <c r="I4739" s="30"/>
      <c r="J4739" s="30"/>
      <c r="K4739" s="30"/>
      <c r="L4739" s="30"/>
      <c r="M4739" s="30"/>
      <c r="N4739" s="30"/>
      <c r="O4739" s="30"/>
      <c r="P4739" s="30"/>
      <c r="Q4739" s="30"/>
      <c r="R4739" s="30"/>
      <c r="S4739" s="30"/>
      <c r="T4739" s="30"/>
      <c r="U4739" s="30"/>
      <c r="V4739" s="30"/>
      <c r="W4739" s="30"/>
      <c r="X4739" s="32"/>
    </row>
    <row r="4740" spans="1:24" x14ac:dyDescent="0.2">
      <c r="A4740" s="34"/>
      <c r="B4740" s="34"/>
      <c r="C4740" s="34"/>
      <c r="D4740" s="30"/>
      <c r="E4740" s="30"/>
      <c r="F4740" s="30"/>
      <c r="G4740" s="30"/>
      <c r="H4740" s="30"/>
      <c r="I4740" s="30"/>
      <c r="J4740" s="30"/>
      <c r="K4740" s="30"/>
      <c r="L4740" s="30"/>
      <c r="M4740" s="30"/>
      <c r="N4740" s="30"/>
      <c r="O4740" s="30"/>
      <c r="P4740" s="30"/>
      <c r="Q4740" s="30"/>
      <c r="R4740" s="30"/>
      <c r="S4740" s="30"/>
      <c r="T4740" s="30"/>
      <c r="U4740" s="30"/>
      <c r="V4740" s="30"/>
      <c r="W4740" s="30"/>
      <c r="X4740" s="32"/>
    </row>
    <row r="4741" spans="1:24" x14ac:dyDescent="0.2">
      <c r="A4741" s="34"/>
      <c r="B4741" s="34"/>
      <c r="C4741" s="34"/>
      <c r="D4741" s="30"/>
      <c r="E4741" s="30"/>
      <c r="F4741" s="30"/>
      <c r="G4741" s="30"/>
      <c r="H4741" s="30"/>
      <c r="I4741" s="30"/>
      <c r="J4741" s="30"/>
      <c r="K4741" s="30"/>
      <c r="L4741" s="30"/>
      <c r="M4741" s="30"/>
      <c r="N4741" s="30"/>
      <c r="O4741" s="30"/>
      <c r="P4741" s="30"/>
      <c r="Q4741" s="30"/>
      <c r="R4741" s="30"/>
      <c r="S4741" s="30"/>
      <c r="T4741" s="30"/>
      <c r="U4741" s="30"/>
      <c r="V4741" s="30"/>
      <c r="W4741" s="30"/>
      <c r="X4741" s="32"/>
    </row>
    <row r="4742" spans="1:24" x14ac:dyDescent="0.2">
      <c r="A4742" s="34"/>
      <c r="B4742" s="34"/>
      <c r="C4742" s="34"/>
      <c r="D4742" s="30"/>
      <c r="E4742" s="30"/>
      <c r="F4742" s="30"/>
      <c r="G4742" s="30"/>
      <c r="H4742" s="30"/>
      <c r="I4742" s="30"/>
      <c r="J4742" s="30"/>
      <c r="K4742" s="30"/>
      <c r="L4742" s="30"/>
      <c r="M4742" s="30"/>
      <c r="N4742" s="30"/>
      <c r="O4742" s="30"/>
      <c r="P4742" s="30"/>
      <c r="Q4742" s="30"/>
      <c r="R4742" s="30"/>
      <c r="S4742" s="30"/>
      <c r="T4742" s="30"/>
      <c r="U4742" s="30"/>
      <c r="V4742" s="30"/>
      <c r="W4742" s="30"/>
      <c r="X4742" s="32"/>
    </row>
    <row r="4743" spans="1:24" x14ac:dyDescent="0.2">
      <c r="A4743" s="34"/>
      <c r="B4743" s="34"/>
      <c r="C4743" s="34"/>
      <c r="D4743" s="30"/>
      <c r="E4743" s="30"/>
      <c r="F4743" s="30"/>
      <c r="G4743" s="30"/>
      <c r="H4743" s="30"/>
      <c r="I4743" s="30"/>
      <c r="J4743" s="30"/>
      <c r="K4743" s="30"/>
      <c r="L4743" s="30"/>
      <c r="M4743" s="30"/>
      <c r="N4743" s="30"/>
      <c r="O4743" s="30"/>
      <c r="P4743" s="30"/>
      <c r="Q4743" s="30"/>
      <c r="R4743" s="30"/>
      <c r="S4743" s="30"/>
      <c r="T4743" s="30"/>
      <c r="U4743" s="30"/>
      <c r="V4743" s="30"/>
      <c r="W4743" s="30"/>
      <c r="X4743" s="32"/>
    </row>
    <row r="4744" spans="1:24" x14ac:dyDescent="0.2">
      <c r="A4744" s="34"/>
      <c r="B4744" s="34"/>
      <c r="C4744" s="34"/>
      <c r="D4744" s="30"/>
      <c r="E4744" s="30"/>
      <c r="F4744" s="30"/>
      <c r="G4744" s="30"/>
      <c r="H4744" s="30"/>
      <c r="I4744" s="30"/>
      <c r="J4744" s="30"/>
      <c r="K4744" s="30"/>
      <c r="L4744" s="30"/>
      <c r="M4744" s="30"/>
      <c r="N4744" s="30"/>
      <c r="O4744" s="30"/>
      <c r="P4744" s="30"/>
      <c r="Q4744" s="30"/>
      <c r="R4744" s="30"/>
      <c r="S4744" s="30"/>
      <c r="T4744" s="30"/>
      <c r="U4744" s="30"/>
      <c r="V4744" s="30"/>
      <c r="W4744" s="30"/>
      <c r="X4744" s="32"/>
    </row>
    <row r="4745" spans="1:24" x14ac:dyDescent="0.2">
      <c r="A4745" s="34"/>
      <c r="B4745" s="34"/>
      <c r="C4745" s="34"/>
      <c r="D4745" s="30"/>
      <c r="E4745" s="30"/>
      <c r="F4745" s="30"/>
      <c r="G4745" s="30"/>
      <c r="H4745" s="30"/>
      <c r="I4745" s="30"/>
      <c r="J4745" s="30"/>
      <c r="K4745" s="30"/>
      <c r="L4745" s="30"/>
      <c r="M4745" s="30"/>
      <c r="N4745" s="30"/>
      <c r="O4745" s="30"/>
      <c r="P4745" s="30"/>
      <c r="Q4745" s="30"/>
      <c r="R4745" s="30"/>
      <c r="S4745" s="30"/>
      <c r="T4745" s="30"/>
      <c r="U4745" s="30"/>
      <c r="V4745" s="30"/>
      <c r="W4745" s="30"/>
      <c r="X4745" s="32"/>
    </row>
    <row r="4746" spans="1:24" x14ac:dyDescent="0.2">
      <c r="A4746" s="34"/>
      <c r="B4746" s="34"/>
      <c r="C4746" s="34"/>
      <c r="D4746" s="30"/>
      <c r="E4746" s="30"/>
      <c r="F4746" s="30"/>
      <c r="G4746" s="30"/>
      <c r="H4746" s="30"/>
      <c r="I4746" s="30"/>
      <c r="J4746" s="30"/>
      <c r="K4746" s="30"/>
      <c r="L4746" s="30"/>
      <c r="M4746" s="30"/>
      <c r="N4746" s="30"/>
      <c r="O4746" s="30"/>
      <c r="P4746" s="30"/>
      <c r="Q4746" s="30"/>
      <c r="R4746" s="30"/>
      <c r="S4746" s="30"/>
      <c r="T4746" s="30"/>
      <c r="U4746" s="30"/>
      <c r="V4746" s="30"/>
      <c r="W4746" s="30"/>
      <c r="X4746" s="32"/>
    </row>
    <row r="4747" spans="1:24" x14ac:dyDescent="0.2">
      <c r="A4747" s="34"/>
      <c r="B4747" s="34"/>
      <c r="C4747" s="34"/>
      <c r="D4747" s="30"/>
      <c r="E4747" s="30"/>
      <c r="F4747" s="30"/>
      <c r="G4747" s="30"/>
      <c r="H4747" s="30"/>
      <c r="I4747" s="30"/>
      <c r="J4747" s="30"/>
      <c r="K4747" s="30"/>
      <c r="L4747" s="30"/>
      <c r="M4747" s="30"/>
      <c r="N4747" s="30"/>
      <c r="O4747" s="30"/>
      <c r="P4747" s="30"/>
      <c r="Q4747" s="30"/>
      <c r="R4747" s="30"/>
      <c r="S4747" s="30"/>
      <c r="T4747" s="30"/>
      <c r="U4747" s="30"/>
      <c r="V4747" s="30"/>
      <c r="W4747" s="30"/>
      <c r="X4747" s="32"/>
    </row>
    <row r="4748" spans="1:24" x14ac:dyDescent="0.2">
      <c r="A4748" s="34"/>
      <c r="B4748" s="34"/>
      <c r="C4748" s="34"/>
      <c r="D4748" s="30"/>
      <c r="E4748" s="30"/>
      <c r="F4748" s="30"/>
      <c r="G4748" s="30"/>
      <c r="H4748" s="30"/>
      <c r="I4748" s="30"/>
      <c r="J4748" s="30"/>
      <c r="K4748" s="30"/>
      <c r="L4748" s="30"/>
      <c r="M4748" s="30"/>
      <c r="N4748" s="30"/>
      <c r="O4748" s="30"/>
      <c r="P4748" s="30"/>
      <c r="Q4748" s="30"/>
      <c r="R4748" s="30"/>
      <c r="S4748" s="30"/>
      <c r="T4748" s="30"/>
      <c r="U4748" s="30"/>
      <c r="V4748" s="30"/>
      <c r="W4748" s="30"/>
      <c r="X4748" s="32"/>
    </row>
    <row r="4749" spans="1:24" x14ac:dyDescent="0.2">
      <c r="A4749" s="34"/>
      <c r="B4749" s="34"/>
      <c r="C4749" s="34"/>
      <c r="D4749" s="30"/>
      <c r="E4749" s="30"/>
      <c r="F4749" s="30"/>
      <c r="G4749" s="30"/>
      <c r="H4749" s="30"/>
      <c r="I4749" s="30"/>
      <c r="J4749" s="30"/>
      <c r="K4749" s="30"/>
      <c r="L4749" s="30"/>
      <c r="M4749" s="30"/>
      <c r="N4749" s="30"/>
      <c r="O4749" s="30"/>
      <c r="P4749" s="30"/>
      <c r="Q4749" s="30"/>
      <c r="R4749" s="30"/>
      <c r="S4749" s="30"/>
      <c r="T4749" s="30"/>
      <c r="U4749" s="30"/>
      <c r="V4749" s="30"/>
      <c r="W4749" s="30"/>
      <c r="X4749" s="32"/>
    </row>
    <row r="4750" spans="1:24" x14ac:dyDescent="0.2">
      <c r="A4750" s="34"/>
      <c r="B4750" s="34"/>
      <c r="C4750" s="34"/>
      <c r="D4750" s="30"/>
      <c r="E4750" s="30"/>
      <c r="F4750" s="30"/>
      <c r="G4750" s="30"/>
      <c r="H4750" s="30"/>
      <c r="I4750" s="30"/>
      <c r="J4750" s="30"/>
      <c r="K4750" s="30"/>
      <c r="L4750" s="30"/>
      <c r="M4750" s="30"/>
      <c r="N4750" s="30"/>
      <c r="O4750" s="30"/>
      <c r="P4750" s="30"/>
      <c r="Q4750" s="30"/>
      <c r="R4750" s="30"/>
      <c r="S4750" s="30"/>
      <c r="T4750" s="30"/>
      <c r="U4750" s="30"/>
      <c r="V4750" s="30"/>
      <c r="W4750" s="30"/>
      <c r="X4750" s="32"/>
    </row>
    <row r="4751" spans="1:24" x14ac:dyDescent="0.2">
      <c r="A4751" s="34"/>
      <c r="B4751" s="34"/>
      <c r="C4751" s="34"/>
      <c r="D4751" s="30"/>
      <c r="E4751" s="30"/>
      <c r="F4751" s="30"/>
      <c r="G4751" s="30"/>
      <c r="H4751" s="30"/>
      <c r="I4751" s="30"/>
      <c r="J4751" s="30"/>
      <c r="K4751" s="30"/>
      <c r="L4751" s="30"/>
      <c r="M4751" s="30"/>
      <c r="N4751" s="30"/>
      <c r="O4751" s="30"/>
      <c r="P4751" s="30"/>
      <c r="Q4751" s="30"/>
      <c r="R4751" s="30"/>
      <c r="S4751" s="30"/>
      <c r="T4751" s="30"/>
      <c r="U4751" s="30"/>
      <c r="V4751" s="30"/>
      <c r="W4751" s="30"/>
      <c r="X4751" s="32"/>
    </row>
    <row r="4752" spans="1:24" x14ac:dyDescent="0.2">
      <c r="A4752" s="34"/>
      <c r="B4752" s="34"/>
      <c r="C4752" s="34"/>
      <c r="D4752" s="30"/>
      <c r="E4752" s="30"/>
      <c r="F4752" s="30"/>
      <c r="G4752" s="30"/>
      <c r="H4752" s="30"/>
      <c r="I4752" s="30"/>
      <c r="J4752" s="30"/>
      <c r="K4752" s="30"/>
      <c r="L4752" s="30"/>
      <c r="M4752" s="30"/>
      <c r="N4752" s="30"/>
      <c r="O4752" s="30"/>
      <c r="P4752" s="30"/>
      <c r="Q4752" s="30"/>
      <c r="R4752" s="30"/>
      <c r="S4752" s="30"/>
      <c r="T4752" s="30"/>
      <c r="U4752" s="30"/>
      <c r="V4752" s="30"/>
      <c r="W4752" s="30"/>
      <c r="X4752" s="32"/>
    </row>
    <row r="4753" spans="1:24" x14ac:dyDescent="0.2">
      <c r="A4753" s="34"/>
      <c r="B4753" s="34"/>
      <c r="C4753" s="34"/>
      <c r="D4753" s="30"/>
      <c r="E4753" s="30"/>
      <c r="F4753" s="30"/>
      <c r="G4753" s="30"/>
      <c r="H4753" s="30"/>
      <c r="I4753" s="30"/>
      <c r="J4753" s="30"/>
      <c r="K4753" s="30"/>
      <c r="L4753" s="30"/>
      <c r="M4753" s="30"/>
      <c r="N4753" s="30"/>
      <c r="O4753" s="30"/>
      <c r="P4753" s="30"/>
      <c r="Q4753" s="30"/>
      <c r="R4753" s="30"/>
      <c r="S4753" s="30"/>
      <c r="T4753" s="30"/>
      <c r="U4753" s="30"/>
      <c r="V4753" s="30"/>
      <c r="W4753" s="30"/>
      <c r="X4753" s="32"/>
    </row>
    <row r="4754" spans="1:24" x14ac:dyDescent="0.2">
      <c r="A4754" s="34"/>
      <c r="B4754" s="34"/>
      <c r="C4754" s="34"/>
      <c r="D4754" s="30"/>
      <c r="E4754" s="30"/>
      <c r="F4754" s="30"/>
      <c r="G4754" s="30"/>
      <c r="H4754" s="30"/>
      <c r="I4754" s="30"/>
      <c r="J4754" s="30"/>
      <c r="K4754" s="30"/>
      <c r="L4754" s="30"/>
      <c r="M4754" s="30"/>
      <c r="N4754" s="30"/>
      <c r="O4754" s="30"/>
      <c r="P4754" s="30"/>
      <c r="Q4754" s="30"/>
      <c r="R4754" s="30"/>
      <c r="S4754" s="30"/>
      <c r="T4754" s="30"/>
      <c r="U4754" s="30"/>
      <c r="V4754" s="30"/>
      <c r="W4754" s="30"/>
      <c r="X4754" s="32"/>
    </row>
    <row r="4755" spans="1:24" x14ac:dyDescent="0.2">
      <c r="A4755" s="34"/>
      <c r="B4755" s="34"/>
      <c r="C4755" s="34"/>
      <c r="D4755" s="30"/>
      <c r="E4755" s="30"/>
      <c r="F4755" s="30"/>
      <c r="G4755" s="30"/>
      <c r="H4755" s="30"/>
      <c r="I4755" s="30"/>
      <c r="J4755" s="30"/>
      <c r="K4755" s="30"/>
      <c r="L4755" s="30"/>
      <c r="M4755" s="30"/>
      <c r="N4755" s="30"/>
      <c r="O4755" s="30"/>
      <c r="P4755" s="30"/>
      <c r="Q4755" s="30"/>
      <c r="R4755" s="30"/>
      <c r="S4755" s="30"/>
      <c r="T4755" s="30"/>
      <c r="U4755" s="30"/>
      <c r="V4755" s="30"/>
      <c r="W4755" s="30"/>
      <c r="X4755" s="32"/>
    </row>
    <row r="4756" spans="1:24" x14ac:dyDescent="0.2">
      <c r="A4756" s="34"/>
      <c r="B4756" s="34"/>
      <c r="C4756" s="34"/>
      <c r="D4756" s="30"/>
      <c r="E4756" s="30"/>
      <c r="F4756" s="30"/>
      <c r="G4756" s="30"/>
      <c r="H4756" s="30"/>
      <c r="I4756" s="30"/>
      <c r="J4756" s="30"/>
      <c r="K4756" s="30"/>
      <c r="L4756" s="30"/>
      <c r="M4756" s="30"/>
      <c r="N4756" s="30"/>
      <c r="O4756" s="30"/>
      <c r="P4756" s="30"/>
      <c r="Q4756" s="30"/>
      <c r="R4756" s="30"/>
      <c r="S4756" s="30"/>
      <c r="T4756" s="30"/>
      <c r="U4756" s="30"/>
      <c r="V4756" s="30"/>
      <c r="W4756" s="30"/>
      <c r="X4756" s="32"/>
    </row>
    <row r="4757" spans="1:24" x14ac:dyDescent="0.2">
      <c r="A4757" s="34"/>
      <c r="B4757" s="34"/>
      <c r="C4757" s="34"/>
      <c r="D4757" s="30"/>
      <c r="E4757" s="30"/>
      <c r="F4757" s="30"/>
      <c r="G4757" s="30"/>
      <c r="H4757" s="30"/>
      <c r="I4757" s="30"/>
      <c r="J4757" s="30"/>
      <c r="K4757" s="30"/>
      <c r="L4757" s="30"/>
      <c r="M4757" s="30"/>
      <c r="N4757" s="30"/>
      <c r="O4757" s="30"/>
      <c r="P4757" s="30"/>
      <c r="Q4757" s="30"/>
      <c r="R4757" s="30"/>
      <c r="S4757" s="30"/>
      <c r="T4757" s="30"/>
      <c r="U4757" s="30"/>
      <c r="V4757" s="30"/>
      <c r="W4757" s="30"/>
      <c r="X4757" s="32"/>
    </row>
    <row r="4758" spans="1:24" x14ac:dyDescent="0.2">
      <c r="A4758" s="34"/>
      <c r="B4758" s="34"/>
      <c r="C4758" s="34"/>
      <c r="D4758" s="30"/>
      <c r="E4758" s="30"/>
      <c r="F4758" s="30"/>
      <c r="G4758" s="30"/>
      <c r="H4758" s="30"/>
      <c r="I4758" s="30"/>
      <c r="J4758" s="30"/>
      <c r="K4758" s="30"/>
      <c r="L4758" s="30"/>
      <c r="M4758" s="30"/>
      <c r="N4758" s="30"/>
      <c r="O4758" s="30"/>
      <c r="P4758" s="30"/>
      <c r="Q4758" s="30"/>
      <c r="R4758" s="30"/>
      <c r="S4758" s="30"/>
      <c r="T4758" s="30"/>
      <c r="U4758" s="30"/>
      <c r="V4758" s="30"/>
      <c r="W4758" s="30"/>
      <c r="X4758" s="32"/>
    </row>
    <row r="4759" spans="1:24" x14ac:dyDescent="0.2">
      <c r="A4759" s="34"/>
      <c r="B4759" s="34"/>
      <c r="C4759" s="34"/>
      <c r="D4759" s="30"/>
      <c r="E4759" s="30"/>
      <c r="F4759" s="30"/>
      <c r="G4759" s="30"/>
      <c r="H4759" s="30"/>
      <c r="I4759" s="30"/>
      <c r="J4759" s="30"/>
      <c r="K4759" s="30"/>
      <c r="L4759" s="30"/>
      <c r="M4759" s="30"/>
      <c r="N4759" s="30"/>
      <c r="O4759" s="30"/>
      <c r="P4759" s="30"/>
      <c r="Q4759" s="30"/>
      <c r="R4759" s="30"/>
      <c r="S4759" s="30"/>
      <c r="T4759" s="30"/>
      <c r="U4759" s="30"/>
      <c r="V4759" s="30"/>
      <c r="W4759" s="30"/>
      <c r="X4759" s="32"/>
    </row>
    <row r="4760" spans="1:24" x14ac:dyDescent="0.2">
      <c r="A4760" s="34"/>
      <c r="B4760" s="34"/>
      <c r="C4760" s="34"/>
      <c r="D4760" s="30"/>
      <c r="E4760" s="30"/>
      <c r="F4760" s="30"/>
      <c r="G4760" s="30"/>
      <c r="H4760" s="30"/>
      <c r="I4760" s="30"/>
      <c r="J4760" s="30"/>
      <c r="K4760" s="30"/>
      <c r="L4760" s="30"/>
      <c r="M4760" s="30"/>
      <c r="N4760" s="30"/>
      <c r="O4760" s="30"/>
      <c r="P4760" s="30"/>
      <c r="Q4760" s="30"/>
      <c r="R4760" s="30"/>
      <c r="S4760" s="30"/>
      <c r="T4760" s="30"/>
      <c r="U4760" s="30"/>
      <c r="V4760" s="30"/>
      <c r="W4760" s="30"/>
      <c r="X4760" s="32"/>
    </row>
    <row r="4761" spans="1:24" x14ac:dyDescent="0.2">
      <c r="A4761" s="34"/>
      <c r="B4761" s="34"/>
      <c r="C4761" s="34"/>
      <c r="D4761" s="30"/>
      <c r="E4761" s="30"/>
      <c r="F4761" s="30"/>
      <c r="G4761" s="30"/>
      <c r="H4761" s="30"/>
      <c r="I4761" s="30"/>
      <c r="J4761" s="30"/>
      <c r="K4761" s="30"/>
      <c r="L4761" s="30"/>
      <c r="M4761" s="30"/>
      <c r="N4761" s="30"/>
      <c r="O4761" s="30"/>
      <c r="P4761" s="30"/>
      <c r="Q4761" s="30"/>
      <c r="R4761" s="30"/>
      <c r="S4761" s="30"/>
      <c r="T4761" s="30"/>
      <c r="U4761" s="30"/>
      <c r="V4761" s="30"/>
      <c r="W4761" s="30"/>
      <c r="X4761" s="32"/>
    </row>
    <row r="4762" spans="1:24" x14ac:dyDescent="0.2">
      <c r="A4762" s="34"/>
      <c r="B4762" s="34"/>
      <c r="C4762" s="34"/>
      <c r="D4762" s="30"/>
      <c r="E4762" s="30"/>
      <c r="F4762" s="30"/>
      <c r="G4762" s="30"/>
      <c r="H4762" s="30"/>
      <c r="I4762" s="30"/>
      <c r="J4762" s="30"/>
      <c r="K4762" s="30"/>
      <c r="L4762" s="30"/>
      <c r="M4762" s="30"/>
      <c r="N4762" s="30"/>
      <c r="O4762" s="30"/>
      <c r="P4762" s="30"/>
      <c r="Q4762" s="30"/>
      <c r="R4762" s="30"/>
      <c r="S4762" s="30"/>
      <c r="T4762" s="30"/>
      <c r="U4762" s="30"/>
      <c r="V4762" s="30"/>
      <c r="W4762" s="30"/>
      <c r="X4762" s="32"/>
    </row>
    <row r="4763" spans="1:24" x14ac:dyDescent="0.2">
      <c r="A4763" s="34"/>
      <c r="B4763" s="34"/>
      <c r="C4763" s="34"/>
      <c r="D4763" s="30"/>
      <c r="E4763" s="30"/>
      <c r="F4763" s="30"/>
      <c r="G4763" s="30"/>
      <c r="H4763" s="30"/>
      <c r="I4763" s="30"/>
      <c r="J4763" s="30"/>
      <c r="K4763" s="30"/>
      <c r="L4763" s="30"/>
      <c r="M4763" s="30"/>
      <c r="N4763" s="30"/>
      <c r="O4763" s="30"/>
      <c r="P4763" s="30"/>
      <c r="Q4763" s="30"/>
      <c r="R4763" s="30"/>
      <c r="S4763" s="30"/>
      <c r="T4763" s="30"/>
      <c r="U4763" s="30"/>
      <c r="V4763" s="30"/>
      <c r="W4763" s="30"/>
      <c r="X4763" s="32"/>
    </row>
    <row r="4764" spans="1:24" x14ac:dyDescent="0.2">
      <c r="A4764" s="34"/>
      <c r="B4764" s="34"/>
      <c r="C4764" s="34"/>
      <c r="D4764" s="30"/>
      <c r="E4764" s="30"/>
      <c r="F4764" s="30"/>
      <c r="G4764" s="30"/>
      <c r="H4764" s="30"/>
      <c r="I4764" s="30"/>
      <c r="J4764" s="30"/>
      <c r="K4764" s="30"/>
      <c r="L4764" s="30"/>
      <c r="M4764" s="30"/>
      <c r="N4764" s="30"/>
      <c r="O4764" s="30"/>
      <c r="P4764" s="30"/>
      <c r="Q4764" s="30"/>
      <c r="R4764" s="30"/>
      <c r="S4764" s="30"/>
      <c r="T4764" s="30"/>
      <c r="U4764" s="30"/>
      <c r="V4764" s="30"/>
      <c r="W4764" s="30"/>
      <c r="X4764" s="32"/>
    </row>
    <row r="4765" spans="1:24" x14ac:dyDescent="0.2">
      <c r="A4765" s="34"/>
      <c r="B4765" s="34"/>
      <c r="C4765" s="34"/>
      <c r="D4765" s="30"/>
      <c r="E4765" s="30"/>
      <c r="F4765" s="30"/>
      <c r="G4765" s="30"/>
      <c r="H4765" s="30"/>
      <c r="I4765" s="30"/>
      <c r="J4765" s="30"/>
      <c r="K4765" s="30"/>
      <c r="L4765" s="30"/>
      <c r="M4765" s="30"/>
      <c r="N4765" s="30"/>
      <c r="O4765" s="30"/>
      <c r="P4765" s="30"/>
      <c r="Q4765" s="30"/>
      <c r="R4765" s="30"/>
      <c r="S4765" s="30"/>
      <c r="T4765" s="30"/>
      <c r="U4765" s="30"/>
      <c r="V4765" s="30"/>
      <c r="W4765" s="30"/>
      <c r="X4765" s="32"/>
    </row>
    <row r="4766" spans="1:24" x14ac:dyDescent="0.2">
      <c r="A4766" s="34"/>
      <c r="B4766" s="34"/>
      <c r="C4766" s="34"/>
      <c r="D4766" s="30"/>
      <c r="E4766" s="30"/>
      <c r="F4766" s="30"/>
      <c r="G4766" s="30"/>
      <c r="H4766" s="30"/>
      <c r="I4766" s="30"/>
      <c r="J4766" s="30"/>
      <c r="K4766" s="30"/>
      <c r="L4766" s="30"/>
      <c r="M4766" s="30"/>
      <c r="N4766" s="30"/>
      <c r="O4766" s="30"/>
      <c r="P4766" s="30"/>
      <c r="Q4766" s="30"/>
      <c r="R4766" s="30"/>
      <c r="S4766" s="30"/>
      <c r="T4766" s="30"/>
      <c r="U4766" s="30"/>
      <c r="V4766" s="30"/>
      <c r="W4766" s="30"/>
      <c r="X4766" s="32"/>
    </row>
    <row r="4767" spans="1:24" x14ac:dyDescent="0.2">
      <c r="A4767" s="34"/>
      <c r="B4767" s="34"/>
      <c r="C4767" s="34"/>
      <c r="D4767" s="30"/>
      <c r="E4767" s="30"/>
      <c r="F4767" s="30"/>
      <c r="G4767" s="30"/>
      <c r="H4767" s="30"/>
      <c r="I4767" s="30"/>
      <c r="J4767" s="30"/>
      <c r="K4767" s="30"/>
      <c r="L4767" s="30"/>
      <c r="M4767" s="30"/>
      <c r="N4767" s="30"/>
      <c r="O4767" s="30"/>
      <c r="P4767" s="30"/>
      <c r="Q4767" s="30"/>
      <c r="R4767" s="30"/>
      <c r="S4767" s="30"/>
      <c r="T4767" s="30"/>
      <c r="U4767" s="30"/>
      <c r="V4767" s="30"/>
      <c r="W4767" s="30"/>
      <c r="X4767" s="32"/>
    </row>
    <row r="4768" spans="1:24" x14ac:dyDescent="0.2">
      <c r="A4768" s="34"/>
      <c r="B4768" s="34"/>
      <c r="C4768" s="34"/>
      <c r="D4768" s="30"/>
      <c r="E4768" s="30"/>
      <c r="F4768" s="30"/>
      <c r="G4768" s="30"/>
      <c r="H4768" s="30"/>
      <c r="I4768" s="30"/>
      <c r="J4768" s="30"/>
      <c r="K4768" s="30"/>
      <c r="L4768" s="30"/>
      <c r="M4768" s="30"/>
      <c r="N4768" s="30"/>
      <c r="O4768" s="30"/>
      <c r="P4768" s="30"/>
      <c r="Q4768" s="30"/>
      <c r="R4768" s="30"/>
      <c r="S4768" s="30"/>
      <c r="T4768" s="30"/>
      <c r="U4768" s="30"/>
      <c r="V4768" s="30"/>
      <c r="W4768" s="30"/>
      <c r="X4768" s="32"/>
    </row>
    <row r="4769" spans="1:24" x14ac:dyDescent="0.2">
      <c r="A4769" s="34"/>
      <c r="B4769" s="34"/>
      <c r="C4769" s="34"/>
      <c r="D4769" s="30"/>
      <c r="E4769" s="30"/>
      <c r="F4769" s="30"/>
      <c r="G4769" s="30"/>
      <c r="H4769" s="30"/>
      <c r="I4769" s="30"/>
      <c r="J4769" s="30"/>
      <c r="K4769" s="30"/>
      <c r="L4769" s="30"/>
      <c r="M4769" s="30"/>
      <c r="N4769" s="30"/>
      <c r="O4769" s="30"/>
      <c r="P4769" s="30"/>
      <c r="Q4769" s="30"/>
      <c r="R4769" s="30"/>
      <c r="S4769" s="30"/>
      <c r="T4769" s="30"/>
      <c r="U4769" s="30"/>
      <c r="V4769" s="30"/>
      <c r="W4769" s="30"/>
      <c r="X4769" s="32"/>
    </row>
    <row r="4770" spans="1:24" x14ac:dyDescent="0.2">
      <c r="A4770" s="34"/>
      <c r="B4770" s="34"/>
      <c r="C4770" s="34"/>
      <c r="D4770" s="30"/>
      <c r="E4770" s="30"/>
      <c r="F4770" s="30"/>
      <c r="G4770" s="30"/>
      <c r="H4770" s="30"/>
      <c r="I4770" s="30"/>
      <c r="J4770" s="30"/>
      <c r="K4770" s="30"/>
      <c r="L4770" s="30"/>
      <c r="M4770" s="30"/>
      <c r="N4770" s="30"/>
      <c r="O4770" s="30"/>
      <c r="P4770" s="30"/>
      <c r="Q4770" s="30"/>
      <c r="R4770" s="30"/>
      <c r="S4770" s="30"/>
      <c r="T4770" s="30"/>
      <c r="U4770" s="30"/>
      <c r="V4770" s="30"/>
      <c r="W4770" s="30"/>
      <c r="X4770" s="32"/>
    </row>
    <row r="4771" spans="1:24" x14ac:dyDescent="0.2">
      <c r="A4771" s="34"/>
      <c r="B4771" s="34"/>
      <c r="C4771" s="34"/>
      <c r="D4771" s="30"/>
      <c r="E4771" s="30"/>
      <c r="F4771" s="30"/>
      <c r="G4771" s="30"/>
      <c r="H4771" s="30"/>
      <c r="I4771" s="30"/>
      <c r="J4771" s="30"/>
      <c r="K4771" s="30"/>
      <c r="L4771" s="30"/>
      <c r="M4771" s="30"/>
      <c r="N4771" s="30"/>
      <c r="O4771" s="30"/>
      <c r="P4771" s="30"/>
      <c r="Q4771" s="30"/>
      <c r="R4771" s="30"/>
      <c r="S4771" s="30"/>
      <c r="T4771" s="30"/>
      <c r="U4771" s="30"/>
      <c r="V4771" s="30"/>
      <c r="W4771" s="30"/>
      <c r="X4771" s="32"/>
    </row>
    <row r="4772" spans="1:24" x14ac:dyDescent="0.2">
      <c r="A4772" s="34"/>
      <c r="B4772" s="34"/>
      <c r="C4772" s="34"/>
      <c r="D4772" s="30"/>
      <c r="E4772" s="30"/>
      <c r="F4772" s="30"/>
      <c r="G4772" s="30"/>
      <c r="H4772" s="30"/>
      <c r="I4772" s="30"/>
      <c r="J4772" s="30"/>
      <c r="K4772" s="30"/>
      <c r="L4772" s="30"/>
      <c r="M4772" s="30"/>
      <c r="N4772" s="30"/>
      <c r="O4772" s="30"/>
      <c r="P4772" s="30"/>
      <c r="Q4772" s="30"/>
      <c r="R4772" s="30"/>
      <c r="S4772" s="30"/>
      <c r="T4772" s="30"/>
      <c r="U4772" s="30"/>
      <c r="V4772" s="30"/>
      <c r="W4772" s="30"/>
      <c r="X4772" s="32"/>
    </row>
    <row r="4773" spans="1:24" x14ac:dyDescent="0.2">
      <c r="A4773" s="34"/>
      <c r="B4773" s="34"/>
      <c r="C4773" s="34"/>
      <c r="D4773" s="30"/>
      <c r="E4773" s="30"/>
      <c r="F4773" s="30"/>
      <c r="G4773" s="30"/>
      <c r="H4773" s="30"/>
      <c r="I4773" s="30"/>
      <c r="J4773" s="30"/>
      <c r="K4773" s="30"/>
      <c r="L4773" s="30"/>
      <c r="M4773" s="30"/>
      <c r="N4773" s="30"/>
      <c r="O4773" s="30"/>
      <c r="P4773" s="30"/>
      <c r="Q4773" s="30"/>
      <c r="R4773" s="30"/>
      <c r="S4773" s="30"/>
      <c r="T4773" s="30"/>
      <c r="U4773" s="30"/>
      <c r="V4773" s="30"/>
      <c r="W4773" s="30"/>
      <c r="X4773" s="32"/>
    </row>
    <row r="4774" spans="1:24" x14ac:dyDescent="0.2">
      <c r="A4774" s="34"/>
      <c r="B4774" s="34"/>
      <c r="C4774" s="34"/>
      <c r="D4774" s="30"/>
      <c r="E4774" s="30"/>
      <c r="F4774" s="30"/>
      <c r="G4774" s="30"/>
      <c r="H4774" s="30"/>
      <c r="I4774" s="30"/>
      <c r="J4774" s="30"/>
      <c r="K4774" s="30"/>
      <c r="L4774" s="30"/>
      <c r="M4774" s="30"/>
      <c r="N4774" s="30"/>
      <c r="O4774" s="30"/>
      <c r="P4774" s="30"/>
      <c r="Q4774" s="30"/>
      <c r="R4774" s="30"/>
      <c r="S4774" s="30"/>
      <c r="T4774" s="30"/>
      <c r="U4774" s="30"/>
      <c r="V4774" s="30"/>
      <c r="W4774" s="30"/>
      <c r="X4774" s="32"/>
    </row>
    <row r="4775" spans="1:24" x14ac:dyDescent="0.2">
      <c r="A4775" s="34"/>
      <c r="B4775" s="34"/>
      <c r="C4775" s="34"/>
      <c r="D4775" s="30"/>
      <c r="E4775" s="30"/>
      <c r="F4775" s="30"/>
      <c r="G4775" s="30"/>
      <c r="H4775" s="30"/>
      <c r="I4775" s="30"/>
      <c r="J4775" s="30"/>
      <c r="K4775" s="30"/>
      <c r="L4775" s="30"/>
      <c r="M4775" s="30"/>
      <c r="N4775" s="30"/>
      <c r="O4775" s="30"/>
      <c r="P4775" s="30"/>
      <c r="Q4775" s="30"/>
      <c r="R4775" s="30"/>
      <c r="S4775" s="30"/>
      <c r="T4775" s="30"/>
      <c r="U4775" s="30"/>
      <c r="V4775" s="30"/>
      <c r="W4775" s="30"/>
      <c r="X4775" s="32"/>
    </row>
    <row r="4776" spans="1:24" x14ac:dyDescent="0.2">
      <c r="A4776" s="34"/>
      <c r="B4776" s="34"/>
      <c r="C4776" s="34"/>
      <c r="D4776" s="30"/>
      <c r="E4776" s="30"/>
      <c r="F4776" s="30"/>
      <c r="G4776" s="30"/>
      <c r="H4776" s="30"/>
      <c r="I4776" s="30"/>
      <c r="J4776" s="30"/>
      <c r="K4776" s="30"/>
      <c r="L4776" s="30"/>
      <c r="M4776" s="30"/>
      <c r="N4776" s="30"/>
      <c r="O4776" s="30"/>
      <c r="P4776" s="30"/>
      <c r="Q4776" s="30"/>
      <c r="R4776" s="30"/>
      <c r="S4776" s="30"/>
      <c r="T4776" s="30"/>
      <c r="U4776" s="30"/>
      <c r="V4776" s="30"/>
      <c r="W4776" s="30"/>
      <c r="X4776" s="32"/>
    </row>
    <row r="4777" spans="1:24" x14ac:dyDescent="0.2">
      <c r="A4777" s="34"/>
      <c r="B4777" s="34"/>
      <c r="C4777" s="34"/>
      <c r="D4777" s="30"/>
      <c r="E4777" s="30"/>
      <c r="F4777" s="30"/>
      <c r="G4777" s="30"/>
      <c r="H4777" s="30"/>
      <c r="I4777" s="30"/>
      <c r="J4777" s="30"/>
      <c r="K4777" s="30"/>
      <c r="L4777" s="30"/>
      <c r="M4777" s="30"/>
      <c r="N4777" s="30"/>
      <c r="O4777" s="30"/>
      <c r="P4777" s="30"/>
      <c r="Q4777" s="30"/>
      <c r="R4777" s="30"/>
      <c r="S4777" s="30"/>
      <c r="T4777" s="30"/>
      <c r="U4777" s="30"/>
      <c r="V4777" s="30"/>
      <c r="W4777" s="30"/>
      <c r="X4777" s="32"/>
    </row>
    <row r="4778" spans="1:24" x14ac:dyDescent="0.2">
      <c r="A4778" s="34"/>
      <c r="B4778" s="34"/>
      <c r="C4778" s="34"/>
      <c r="D4778" s="30"/>
      <c r="E4778" s="30"/>
      <c r="F4778" s="30"/>
      <c r="G4778" s="30"/>
      <c r="H4778" s="30"/>
      <c r="I4778" s="30"/>
      <c r="J4778" s="30"/>
      <c r="K4778" s="30"/>
      <c r="L4778" s="30"/>
      <c r="M4778" s="30"/>
      <c r="N4778" s="30"/>
      <c r="O4778" s="30"/>
      <c r="P4778" s="30"/>
      <c r="Q4778" s="30"/>
      <c r="R4778" s="30"/>
      <c r="S4778" s="30"/>
      <c r="T4778" s="30"/>
      <c r="U4778" s="30"/>
      <c r="V4778" s="30"/>
      <c r="W4778" s="30"/>
      <c r="X4778" s="32"/>
    </row>
    <row r="4779" spans="1:24" x14ac:dyDescent="0.2">
      <c r="A4779" s="34"/>
      <c r="B4779" s="34"/>
      <c r="C4779" s="34"/>
      <c r="D4779" s="30"/>
      <c r="E4779" s="30"/>
      <c r="F4779" s="30"/>
      <c r="G4779" s="30"/>
      <c r="H4779" s="30"/>
      <c r="I4779" s="30"/>
      <c r="J4779" s="30"/>
      <c r="K4779" s="30"/>
      <c r="L4779" s="30"/>
      <c r="M4779" s="30"/>
      <c r="N4779" s="30"/>
      <c r="O4779" s="30"/>
      <c r="P4779" s="30"/>
      <c r="Q4779" s="30"/>
      <c r="R4779" s="30"/>
      <c r="S4779" s="30"/>
      <c r="T4779" s="30"/>
      <c r="U4779" s="30"/>
      <c r="V4779" s="30"/>
      <c r="W4779" s="30"/>
      <c r="X4779" s="32"/>
    </row>
    <row r="4780" spans="1:24" x14ac:dyDescent="0.2">
      <c r="A4780" s="34"/>
      <c r="B4780" s="34"/>
      <c r="C4780" s="34"/>
      <c r="D4780" s="30"/>
      <c r="E4780" s="30"/>
      <c r="F4780" s="30"/>
      <c r="G4780" s="30"/>
      <c r="H4780" s="30"/>
      <c r="I4780" s="30"/>
      <c r="J4780" s="30"/>
      <c r="K4780" s="30"/>
      <c r="L4780" s="30"/>
      <c r="M4780" s="30"/>
      <c r="N4780" s="30"/>
      <c r="O4780" s="30"/>
      <c r="P4780" s="30"/>
      <c r="Q4780" s="30"/>
      <c r="R4780" s="30"/>
      <c r="S4780" s="30"/>
      <c r="T4780" s="30"/>
      <c r="U4780" s="30"/>
      <c r="V4780" s="30"/>
      <c r="W4780" s="30"/>
      <c r="X4780" s="32"/>
    </row>
    <row r="4781" spans="1:24" x14ac:dyDescent="0.2">
      <c r="A4781" s="34"/>
      <c r="B4781" s="34"/>
      <c r="C4781" s="34"/>
      <c r="D4781" s="30"/>
      <c r="E4781" s="30"/>
      <c r="F4781" s="30"/>
      <c r="G4781" s="30"/>
      <c r="H4781" s="30"/>
      <c r="I4781" s="30"/>
      <c r="J4781" s="30"/>
      <c r="K4781" s="30"/>
      <c r="L4781" s="30"/>
      <c r="M4781" s="30"/>
      <c r="N4781" s="30"/>
      <c r="O4781" s="30"/>
      <c r="P4781" s="30"/>
      <c r="Q4781" s="30"/>
      <c r="R4781" s="30"/>
      <c r="S4781" s="30"/>
      <c r="T4781" s="30"/>
      <c r="U4781" s="30"/>
      <c r="V4781" s="30"/>
      <c r="W4781" s="30"/>
      <c r="X4781" s="32"/>
    </row>
    <row r="4782" spans="1:24" x14ac:dyDescent="0.2">
      <c r="A4782" s="34"/>
      <c r="B4782" s="34"/>
      <c r="C4782" s="34"/>
      <c r="D4782" s="30"/>
      <c r="E4782" s="30"/>
      <c r="F4782" s="30"/>
      <c r="G4782" s="30"/>
      <c r="H4782" s="30"/>
      <c r="I4782" s="30"/>
      <c r="J4782" s="30"/>
      <c r="K4782" s="30"/>
      <c r="L4782" s="30"/>
      <c r="M4782" s="30"/>
      <c r="N4782" s="30"/>
      <c r="O4782" s="30"/>
      <c r="P4782" s="30"/>
      <c r="Q4782" s="30"/>
      <c r="R4782" s="30"/>
      <c r="S4782" s="30"/>
      <c r="T4782" s="30"/>
      <c r="U4782" s="30"/>
      <c r="V4782" s="30"/>
      <c r="W4782" s="30"/>
      <c r="X4782" s="32"/>
    </row>
    <row r="4783" spans="1:24" x14ac:dyDescent="0.2">
      <c r="A4783" s="34"/>
      <c r="B4783" s="34"/>
      <c r="C4783" s="34"/>
      <c r="D4783" s="30"/>
      <c r="E4783" s="30"/>
      <c r="F4783" s="30"/>
      <c r="G4783" s="30"/>
      <c r="H4783" s="30"/>
      <c r="I4783" s="30"/>
      <c r="J4783" s="30"/>
      <c r="K4783" s="30"/>
      <c r="L4783" s="30"/>
      <c r="M4783" s="30"/>
      <c r="N4783" s="30"/>
      <c r="O4783" s="30"/>
      <c r="P4783" s="30"/>
      <c r="Q4783" s="30"/>
      <c r="R4783" s="30"/>
      <c r="S4783" s="30"/>
      <c r="T4783" s="30"/>
      <c r="U4783" s="30"/>
      <c r="V4783" s="30"/>
      <c r="W4783" s="30"/>
      <c r="X4783" s="32"/>
    </row>
    <row r="4784" spans="1:24" x14ac:dyDescent="0.2">
      <c r="A4784" s="34"/>
      <c r="B4784" s="34"/>
      <c r="C4784" s="34"/>
      <c r="D4784" s="30"/>
      <c r="E4784" s="30"/>
      <c r="F4784" s="30"/>
      <c r="G4784" s="30"/>
      <c r="H4784" s="30"/>
      <c r="I4784" s="30"/>
      <c r="J4784" s="30"/>
      <c r="K4784" s="30"/>
      <c r="L4784" s="30"/>
      <c r="M4784" s="30"/>
      <c r="N4784" s="30"/>
      <c r="O4784" s="30"/>
      <c r="P4784" s="30"/>
      <c r="Q4784" s="30"/>
      <c r="R4784" s="30"/>
      <c r="S4784" s="30"/>
      <c r="T4784" s="30"/>
      <c r="U4784" s="30"/>
      <c r="V4784" s="30"/>
      <c r="W4784" s="30"/>
      <c r="X4784" s="32"/>
    </row>
    <row r="4785" spans="1:24" x14ac:dyDescent="0.2">
      <c r="A4785" s="34"/>
      <c r="B4785" s="34"/>
      <c r="C4785" s="34"/>
      <c r="D4785" s="30"/>
      <c r="E4785" s="30"/>
      <c r="F4785" s="30"/>
      <c r="G4785" s="30"/>
      <c r="H4785" s="30"/>
      <c r="I4785" s="30"/>
      <c r="J4785" s="30"/>
      <c r="K4785" s="30"/>
      <c r="L4785" s="30"/>
      <c r="M4785" s="30"/>
      <c r="N4785" s="30"/>
      <c r="O4785" s="30"/>
      <c r="P4785" s="30"/>
      <c r="Q4785" s="30"/>
      <c r="R4785" s="30"/>
      <c r="S4785" s="30"/>
      <c r="T4785" s="30"/>
      <c r="U4785" s="30"/>
      <c r="V4785" s="30"/>
      <c r="W4785" s="30"/>
      <c r="X4785" s="32"/>
    </row>
    <row r="4786" spans="1:24" x14ac:dyDescent="0.2">
      <c r="A4786" s="34"/>
      <c r="B4786" s="34"/>
      <c r="C4786" s="34"/>
      <c r="D4786" s="30"/>
      <c r="E4786" s="30"/>
      <c r="F4786" s="30"/>
      <c r="G4786" s="30"/>
      <c r="H4786" s="30"/>
      <c r="I4786" s="30"/>
      <c r="J4786" s="30"/>
      <c r="K4786" s="30"/>
      <c r="L4786" s="30"/>
      <c r="M4786" s="30"/>
      <c r="N4786" s="30"/>
      <c r="O4786" s="30"/>
      <c r="P4786" s="30"/>
      <c r="Q4786" s="30"/>
      <c r="R4786" s="30"/>
      <c r="S4786" s="30"/>
      <c r="T4786" s="30"/>
      <c r="U4786" s="30"/>
      <c r="V4786" s="30"/>
      <c r="W4786" s="30"/>
      <c r="X4786" s="32"/>
    </row>
    <row r="4787" spans="1:24" x14ac:dyDescent="0.2">
      <c r="A4787" s="34"/>
      <c r="B4787" s="34"/>
      <c r="C4787" s="34"/>
      <c r="D4787" s="30"/>
      <c r="E4787" s="30"/>
      <c r="F4787" s="30"/>
      <c r="G4787" s="30"/>
      <c r="H4787" s="30"/>
      <c r="I4787" s="30"/>
      <c r="J4787" s="30"/>
      <c r="K4787" s="30"/>
      <c r="L4787" s="30"/>
      <c r="M4787" s="30"/>
      <c r="N4787" s="30"/>
      <c r="O4787" s="30"/>
      <c r="P4787" s="30"/>
      <c r="Q4787" s="30"/>
      <c r="R4787" s="30"/>
      <c r="S4787" s="30"/>
      <c r="T4787" s="30"/>
      <c r="U4787" s="30"/>
      <c r="V4787" s="30"/>
      <c r="W4787" s="30"/>
      <c r="X4787" s="32"/>
    </row>
    <row r="4788" spans="1:24" x14ac:dyDescent="0.2">
      <c r="A4788" s="34"/>
      <c r="B4788" s="34"/>
      <c r="C4788" s="34"/>
      <c r="D4788" s="30"/>
      <c r="E4788" s="30"/>
      <c r="F4788" s="30"/>
      <c r="G4788" s="30"/>
      <c r="H4788" s="30"/>
      <c r="I4788" s="30"/>
      <c r="J4788" s="30"/>
      <c r="K4788" s="30"/>
      <c r="L4788" s="30"/>
      <c r="M4788" s="30"/>
      <c r="N4788" s="30"/>
      <c r="O4788" s="30"/>
      <c r="P4788" s="30"/>
      <c r="Q4788" s="30"/>
      <c r="R4788" s="30"/>
      <c r="S4788" s="30"/>
      <c r="T4788" s="30"/>
      <c r="U4788" s="30"/>
      <c r="V4788" s="30"/>
      <c r="W4788" s="30"/>
      <c r="X4788" s="32"/>
    </row>
    <row r="4789" spans="1:24" x14ac:dyDescent="0.2">
      <c r="A4789" s="34"/>
      <c r="B4789" s="34"/>
      <c r="C4789" s="34"/>
      <c r="D4789" s="30"/>
      <c r="E4789" s="30"/>
      <c r="F4789" s="30"/>
      <c r="G4789" s="30"/>
      <c r="H4789" s="30"/>
      <c r="I4789" s="30"/>
      <c r="J4789" s="30"/>
      <c r="K4789" s="30"/>
      <c r="L4789" s="30"/>
      <c r="M4789" s="30"/>
      <c r="N4789" s="30"/>
      <c r="O4789" s="30"/>
      <c r="P4789" s="30"/>
      <c r="Q4789" s="30"/>
      <c r="R4789" s="30"/>
      <c r="S4789" s="30"/>
      <c r="T4789" s="30"/>
      <c r="U4789" s="30"/>
      <c r="V4789" s="30"/>
      <c r="W4789" s="30"/>
      <c r="X4789" s="32"/>
    </row>
    <row r="4790" spans="1:24" x14ac:dyDescent="0.2">
      <c r="A4790" s="34"/>
      <c r="B4790" s="34"/>
      <c r="C4790" s="34"/>
      <c r="D4790" s="30"/>
      <c r="E4790" s="30"/>
      <c r="F4790" s="30"/>
      <c r="G4790" s="30"/>
      <c r="H4790" s="30"/>
      <c r="I4790" s="30"/>
      <c r="J4790" s="30"/>
      <c r="K4790" s="30"/>
      <c r="L4790" s="30"/>
      <c r="M4790" s="30"/>
      <c r="N4790" s="30"/>
      <c r="O4790" s="30"/>
      <c r="P4790" s="30"/>
      <c r="Q4790" s="30"/>
      <c r="R4790" s="30"/>
      <c r="S4790" s="30"/>
      <c r="T4790" s="30"/>
      <c r="U4790" s="30"/>
      <c r="V4790" s="30"/>
      <c r="W4790" s="30"/>
      <c r="X4790" s="32"/>
    </row>
    <row r="4791" spans="1:24" x14ac:dyDescent="0.2">
      <c r="A4791" s="34"/>
      <c r="B4791" s="34"/>
      <c r="C4791" s="34"/>
      <c r="D4791" s="30"/>
      <c r="E4791" s="30"/>
      <c r="F4791" s="30"/>
      <c r="G4791" s="30"/>
      <c r="H4791" s="30"/>
      <c r="I4791" s="30"/>
      <c r="J4791" s="30"/>
      <c r="K4791" s="30"/>
      <c r="L4791" s="30"/>
      <c r="M4791" s="30"/>
      <c r="N4791" s="30"/>
      <c r="O4791" s="30"/>
      <c r="P4791" s="30"/>
      <c r="Q4791" s="30"/>
      <c r="R4791" s="30"/>
      <c r="S4791" s="30"/>
      <c r="T4791" s="30"/>
      <c r="U4791" s="30"/>
      <c r="V4791" s="30"/>
      <c r="W4791" s="30"/>
      <c r="X4791" s="32"/>
    </row>
    <row r="4792" spans="1:24" x14ac:dyDescent="0.2">
      <c r="A4792" s="34"/>
      <c r="B4792" s="34"/>
      <c r="C4792" s="34"/>
      <c r="D4792" s="30"/>
      <c r="E4792" s="30"/>
      <c r="F4792" s="30"/>
      <c r="G4792" s="30"/>
      <c r="H4792" s="30"/>
      <c r="I4792" s="30"/>
      <c r="J4792" s="30"/>
      <c r="K4792" s="30"/>
      <c r="L4792" s="30"/>
      <c r="M4792" s="30"/>
      <c r="N4792" s="30"/>
      <c r="O4792" s="30"/>
      <c r="P4792" s="30"/>
      <c r="Q4792" s="30"/>
      <c r="R4792" s="30"/>
      <c r="S4792" s="30"/>
      <c r="T4792" s="30"/>
      <c r="U4792" s="30"/>
      <c r="V4792" s="30"/>
      <c r="W4792" s="30"/>
      <c r="X4792" s="32"/>
    </row>
    <row r="4793" spans="1:24" x14ac:dyDescent="0.2">
      <c r="A4793" s="34"/>
      <c r="B4793" s="34"/>
      <c r="C4793" s="34"/>
      <c r="D4793" s="30"/>
      <c r="E4793" s="30"/>
      <c r="F4793" s="30"/>
      <c r="G4793" s="30"/>
      <c r="H4793" s="30"/>
      <c r="I4793" s="30"/>
      <c r="J4793" s="30"/>
      <c r="K4793" s="30"/>
      <c r="L4793" s="30"/>
      <c r="M4793" s="30"/>
      <c r="N4793" s="30"/>
      <c r="O4793" s="30"/>
      <c r="P4793" s="30"/>
      <c r="Q4793" s="30"/>
      <c r="R4793" s="30"/>
      <c r="S4793" s="30"/>
      <c r="T4793" s="30"/>
      <c r="U4793" s="30"/>
      <c r="V4793" s="30"/>
      <c r="W4793" s="30"/>
      <c r="X4793" s="32"/>
    </row>
    <row r="4794" spans="1:24" x14ac:dyDescent="0.2">
      <c r="A4794" s="34"/>
      <c r="B4794" s="34"/>
      <c r="C4794" s="34"/>
      <c r="D4794" s="30"/>
      <c r="E4794" s="30"/>
      <c r="F4794" s="30"/>
      <c r="G4794" s="30"/>
      <c r="H4794" s="30"/>
      <c r="I4794" s="30"/>
      <c r="J4794" s="30"/>
      <c r="K4794" s="30"/>
      <c r="L4794" s="30"/>
      <c r="M4794" s="30"/>
      <c r="N4794" s="30"/>
      <c r="O4794" s="30"/>
      <c r="P4794" s="30"/>
      <c r="Q4794" s="30"/>
      <c r="R4794" s="30"/>
      <c r="S4794" s="30"/>
      <c r="T4794" s="30"/>
      <c r="U4794" s="30"/>
      <c r="V4794" s="30"/>
      <c r="W4794" s="30"/>
      <c r="X4794" s="32"/>
    </row>
    <row r="4795" spans="1:24" x14ac:dyDescent="0.2">
      <c r="A4795" s="34"/>
      <c r="B4795" s="34"/>
      <c r="C4795" s="34"/>
      <c r="D4795" s="30"/>
      <c r="E4795" s="30"/>
      <c r="F4795" s="30"/>
      <c r="G4795" s="30"/>
      <c r="H4795" s="30"/>
      <c r="I4795" s="30"/>
      <c r="J4795" s="30"/>
      <c r="K4795" s="30"/>
      <c r="L4795" s="30"/>
      <c r="M4795" s="30"/>
      <c r="N4795" s="30"/>
      <c r="O4795" s="30"/>
      <c r="P4795" s="30"/>
      <c r="Q4795" s="30"/>
      <c r="R4795" s="30"/>
      <c r="S4795" s="30"/>
      <c r="T4795" s="30"/>
      <c r="U4795" s="30"/>
      <c r="V4795" s="30"/>
      <c r="W4795" s="30"/>
      <c r="X4795" s="32"/>
    </row>
    <row r="4796" spans="1:24" x14ac:dyDescent="0.2">
      <c r="A4796" s="34"/>
      <c r="B4796" s="34"/>
      <c r="C4796" s="34"/>
      <c r="D4796" s="30"/>
      <c r="E4796" s="30"/>
      <c r="F4796" s="30"/>
      <c r="G4796" s="30"/>
      <c r="H4796" s="30"/>
      <c r="I4796" s="30"/>
      <c r="J4796" s="30"/>
      <c r="K4796" s="30"/>
      <c r="L4796" s="30"/>
      <c r="M4796" s="30"/>
      <c r="N4796" s="30"/>
      <c r="O4796" s="30"/>
      <c r="P4796" s="30"/>
      <c r="Q4796" s="30"/>
      <c r="R4796" s="30"/>
      <c r="S4796" s="30"/>
      <c r="T4796" s="30"/>
      <c r="U4796" s="30"/>
      <c r="V4796" s="30"/>
      <c r="W4796" s="30"/>
      <c r="X4796" s="32"/>
    </row>
    <row r="4797" spans="1:24" x14ac:dyDescent="0.2">
      <c r="A4797" s="34"/>
      <c r="B4797" s="34"/>
      <c r="C4797" s="34"/>
      <c r="D4797" s="30"/>
      <c r="E4797" s="30"/>
      <c r="F4797" s="30"/>
      <c r="G4797" s="30"/>
      <c r="H4797" s="30"/>
      <c r="I4797" s="30"/>
      <c r="J4797" s="30"/>
      <c r="K4797" s="30"/>
      <c r="L4797" s="30"/>
      <c r="M4797" s="30"/>
      <c r="N4797" s="30"/>
      <c r="O4797" s="30"/>
      <c r="P4797" s="30"/>
      <c r="Q4797" s="30"/>
      <c r="R4797" s="30"/>
      <c r="S4797" s="30"/>
      <c r="T4797" s="30"/>
      <c r="U4797" s="30"/>
      <c r="V4797" s="30"/>
      <c r="W4797" s="30"/>
      <c r="X4797" s="32"/>
    </row>
    <row r="4798" spans="1:24" x14ac:dyDescent="0.2">
      <c r="A4798" s="34"/>
      <c r="B4798" s="34"/>
      <c r="C4798" s="34"/>
      <c r="D4798" s="30"/>
      <c r="E4798" s="30"/>
      <c r="F4798" s="30"/>
      <c r="G4798" s="30"/>
      <c r="H4798" s="30"/>
      <c r="I4798" s="30"/>
      <c r="J4798" s="30"/>
      <c r="K4798" s="30"/>
      <c r="L4798" s="30"/>
      <c r="M4798" s="30"/>
      <c r="N4798" s="30"/>
      <c r="O4798" s="30"/>
      <c r="P4798" s="30"/>
      <c r="Q4798" s="30"/>
      <c r="R4798" s="30"/>
      <c r="S4798" s="30"/>
      <c r="T4798" s="30"/>
      <c r="U4798" s="30"/>
      <c r="V4798" s="30"/>
      <c r="W4798" s="30"/>
      <c r="X4798" s="32"/>
    </row>
    <row r="4799" spans="1:24" x14ac:dyDescent="0.2">
      <c r="A4799" s="34"/>
      <c r="B4799" s="34"/>
      <c r="C4799" s="34"/>
      <c r="D4799" s="30"/>
      <c r="E4799" s="30"/>
      <c r="F4799" s="30"/>
      <c r="G4799" s="30"/>
      <c r="H4799" s="30"/>
      <c r="I4799" s="30"/>
      <c r="J4799" s="30"/>
      <c r="K4799" s="30"/>
      <c r="L4799" s="30"/>
      <c r="M4799" s="30"/>
      <c r="N4799" s="30"/>
      <c r="O4799" s="30"/>
      <c r="P4799" s="30"/>
      <c r="Q4799" s="30"/>
      <c r="R4799" s="30"/>
      <c r="S4799" s="30"/>
      <c r="T4799" s="30"/>
      <c r="U4799" s="30"/>
      <c r="V4799" s="30"/>
      <c r="W4799" s="30"/>
      <c r="X4799" s="32"/>
    </row>
    <row r="4800" spans="1:24" x14ac:dyDescent="0.2">
      <c r="A4800" s="34"/>
      <c r="B4800" s="34"/>
      <c r="C4800" s="34"/>
      <c r="D4800" s="30"/>
      <c r="E4800" s="30"/>
      <c r="F4800" s="30"/>
      <c r="G4800" s="30"/>
      <c r="H4800" s="30"/>
      <c r="I4800" s="30"/>
      <c r="J4800" s="30"/>
      <c r="K4800" s="30"/>
      <c r="L4800" s="30"/>
      <c r="M4800" s="30"/>
      <c r="N4800" s="30"/>
      <c r="O4800" s="30"/>
      <c r="P4800" s="30"/>
      <c r="Q4800" s="30"/>
      <c r="R4800" s="30"/>
      <c r="S4800" s="30"/>
      <c r="T4800" s="30"/>
      <c r="U4800" s="30"/>
      <c r="V4800" s="30"/>
      <c r="W4800" s="30"/>
      <c r="X4800" s="32"/>
    </row>
    <row r="4801" spans="1:24" x14ac:dyDescent="0.2">
      <c r="A4801" s="34"/>
      <c r="B4801" s="34"/>
      <c r="C4801" s="34"/>
      <c r="D4801" s="30"/>
      <c r="E4801" s="30"/>
      <c r="F4801" s="30"/>
      <c r="G4801" s="30"/>
      <c r="H4801" s="30"/>
      <c r="I4801" s="30"/>
      <c r="J4801" s="30"/>
      <c r="K4801" s="30"/>
      <c r="L4801" s="30"/>
      <c r="M4801" s="30"/>
      <c r="N4801" s="30"/>
      <c r="O4801" s="30"/>
      <c r="P4801" s="30"/>
      <c r="Q4801" s="30"/>
      <c r="R4801" s="30"/>
      <c r="S4801" s="30"/>
      <c r="T4801" s="30"/>
      <c r="U4801" s="30"/>
      <c r="V4801" s="30"/>
      <c r="W4801" s="30"/>
      <c r="X4801" s="32"/>
    </row>
    <row r="4802" spans="1:24" x14ac:dyDescent="0.2">
      <c r="A4802" s="34"/>
      <c r="B4802" s="34"/>
      <c r="C4802" s="34"/>
      <c r="D4802" s="30"/>
      <c r="E4802" s="30"/>
      <c r="F4802" s="30"/>
      <c r="G4802" s="30"/>
      <c r="H4802" s="30"/>
      <c r="I4802" s="30"/>
      <c r="J4802" s="30"/>
      <c r="K4802" s="30"/>
      <c r="L4802" s="30"/>
      <c r="M4802" s="30"/>
      <c r="N4802" s="30"/>
      <c r="O4802" s="30"/>
      <c r="P4802" s="30"/>
      <c r="Q4802" s="30"/>
      <c r="R4802" s="30"/>
      <c r="S4802" s="30"/>
      <c r="T4802" s="30"/>
      <c r="U4802" s="30"/>
      <c r="V4802" s="30"/>
      <c r="W4802" s="30"/>
      <c r="X4802" s="32"/>
    </row>
    <row r="4803" spans="1:24" x14ac:dyDescent="0.2">
      <c r="A4803" s="34"/>
      <c r="B4803" s="34"/>
      <c r="C4803" s="34"/>
      <c r="D4803" s="30"/>
      <c r="E4803" s="30"/>
      <c r="F4803" s="30"/>
      <c r="G4803" s="30"/>
      <c r="H4803" s="30"/>
      <c r="I4803" s="30"/>
      <c r="J4803" s="30"/>
      <c r="K4803" s="30"/>
      <c r="L4803" s="30"/>
      <c r="M4803" s="30"/>
      <c r="N4803" s="30"/>
      <c r="O4803" s="30"/>
      <c r="P4803" s="30"/>
      <c r="Q4803" s="30"/>
      <c r="R4803" s="30"/>
      <c r="S4803" s="30"/>
      <c r="T4803" s="30"/>
      <c r="U4803" s="30"/>
      <c r="V4803" s="30"/>
      <c r="W4803" s="30"/>
      <c r="X4803" s="32"/>
    </row>
    <row r="4804" spans="1:24" x14ac:dyDescent="0.2">
      <c r="A4804" s="34"/>
      <c r="B4804" s="34"/>
      <c r="C4804" s="34"/>
      <c r="D4804" s="30"/>
      <c r="E4804" s="30"/>
      <c r="F4804" s="30"/>
      <c r="G4804" s="30"/>
      <c r="H4804" s="30"/>
      <c r="I4804" s="30"/>
      <c r="J4804" s="30"/>
      <c r="K4804" s="30"/>
      <c r="L4804" s="30"/>
      <c r="M4804" s="30"/>
      <c r="N4804" s="30"/>
      <c r="O4804" s="30"/>
      <c r="P4804" s="30"/>
      <c r="Q4804" s="30"/>
      <c r="R4804" s="30"/>
      <c r="S4804" s="30"/>
      <c r="T4804" s="30"/>
      <c r="U4804" s="30"/>
      <c r="V4804" s="30"/>
      <c r="W4804" s="30"/>
      <c r="X4804" s="32"/>
    </row>
    <row r="4805" spans="1:24" x14ac:dyDescent="0.2">
      <c r="A4805" s="34"/>
      <c r="B4805" s="34"/>
      <c r="C4805" s="34"/>
      <c r="D4805" s="30"/>
      <c r="E4805" s="30"/>
      <c r="F4805" s="30"/>
      <c r="G4805" s="30"/>
      <c r="H4805" s="30"/>
      <c r="I4805" s="30"/>
      <c r="J4805" s="30"/>
      <c r="K4805" s="30"/>
      <c r="L4805" s="30"/>
      <c r="M4805" s="30"/>
      <c r="N4805" s="30"/>
      <c r="O4805" s="30"/>
      <c r="P4805" s="30"/>
      <c r="Q4805" s="30"/>
      <c r="R4805" s="30"/>
      <c r="S4805" s="30"/>
      <c r="T4805" s="30"/>
      <c r="U4805" s="30"/>
      <c r="V4805" s="30"/>
      <c r="W4805" s="30"/>
      <c r="X4805" s="32"/>
    </row>
    <row r="4806" spans="1:24" x14ac:dyDescent="0.2">
      <c r="A4806" s="34"/>
      <c r="B4806" s="34"/>
      <c r="C4806" s="34"/>
      <c r="D4806" s="30"/>
      <c r="E4806" s="30"/>
      <c r="F4806" s="30"/>
      <c r="G4806" s="30"/>
      <c r="H4806" s="30"/>
      <c r="I4806" s="30"/>
      <c r="J4806" s="30"/>
      <c r="K4806" s="30"/>
      <c r="L4806" s="30"/>
      <c r="M4806" s="30"/>
      <c r="N4806" s="30"/>
      <c r="O4806" s="30"/>
      <c r="P4806" s="30"/>
      <c r="Q4806" s="30"/>
      <c r="R4806" s="30"/>
      <c r="S4806" s="30"/>
      <c r="T4806" s="30"/>
      <c r="U4806" s="30"/>
      <c r="V4806" s="30"/>
      <c r="W4806" s="30"/>
      <c r="X4806" s="32"/>
    </row>
    <row r="4807" spans="1:24" x14ac:dyDescent="0.2">
      <c r="A4807" s="34"/>
      <c r="B4807" s="34"/>
      <c r="C4807" s="34"/>
      <c r="D4807" s="30"/>
      <c r="E4807" s="30"/>
      <c r="F4807" s="30"/>
      <c r="G4807" s="30"/>
      <c r="H4807" s="30"/>
      <c r="I4807" s="30"/>
      <c r="J4807" s="30"/>
      <c r="K4807" s="30"/>
      <c r="L4807" s="30"/>
      <c r="M4807" s="30"/>
      <c r="N4807" s="30"/>
      <c r="O4807" s="30"/>
      <c r="P4807" s="30"/>
      <c r="Q4807" s="30"/>
      <c r="R4807" s="30"/>
      <c r="S4807" s="30"/>
      <c r="T4807" s="30"/>
      <c r="U4807" s="30"/>
      <c r="V4807" s="30"/>
      <c r="W4807" s="30"/>
      <c r="X4807" s="32"/>
    </row>
    <row r="4808" spans="1:24" x14ac:dyDescent="0.2">
      <c r="A4808" s="34"/>
      <c r="B4808" s="34"/>
      <c r="C4808" s="34"/>
      <c r="D4808" s="30"/>
      <c r="E4808" s="30"/>
      <c r="F4808" s="30"/>
      <c r="G4808" s="30"/>
      <c r="H4808" s="30"/>
      <c r="I4808" s="30"/>
      <c r="J4808" s="30"/>
      <c r="K4808" s="30"/>
      <c r="L4808" s="30"/>
      <c r="M4808" s="30"/>
      <c r="N4808" s="30"/>
      <c r="O4808" s="30"/>
      <c r="P4808" s="30"/>
      <c r="Q4808" s="30"/>
      <c r="R4808" s="30"/>
      <c r="S4808" s="30"/>
      <c r="T4808" s="30"/>
      <c r="U4808" s="30"/>
      <c r="V4808" s="30"/>
      <c r="W4808" s="30"/>
      <c r="X4808" s="32"/>
    </row>
    <row r="4809" spans="1:24" x14ac:dyDescent="0.2">
      <c r="A4809" s="34"/>
      <c r="B4809" s="34"/>
      <c r="C4809" s="34"/>
      <c r="D4809" s="30"/>
      <c r="E4809" s="30"/>
      <c r="F4809" s="30"/>
      <c r="G4809" s="30"/>
      <c r="H4809" s="30"/>
      <c r="I4809" s="30"/>
      <c r="J4809" s="30"/>
      <c r="K4809" s="30"/>
      <c r="L4809" s="30"/>
      <c r="M4809" s="30"/>
      <c r="N4809" s="30"/>
      <c r="O4809" s="30"/>
      <c r="P4809" s="30"/>
      <c r="Q4809" s="30"/>
      <c r="R4809" s="30"/>
      <c r="S4809" s="30"/>
      <c r="T4809" s="30"/>
      <c r="U4809" s="30"/>
      <c r="V4809" s="30"/>
      <c r="W4809" s="30"/>
      <c r="X4809" s="32"/>
    </row>
    <row r="4810" spans="1:24" x14ac:dyDescent="0.2">
      <c r="A4810" s="34"/>
      <c r="B4810" s="34"/>
      <c r="C4810" s="34"/>
      <c r="D4810" s="30"/>
      <c r="E4810" s="30"/>
      <c r="F4810" s="30"/>
      <c r="G4810" s="30"/>
      <c r="H4810" s="30"/>
      <c r="I4810" s="30"/>
      <c r="J4810" s="30"/>
      <c r="K4810" s="30"/>
      <c r="L4810" s="30"/>
      <c r="M4810" s="30"/>
      <c r="N4810" s="30"/>
      <c r="O4810" s="30"/>
      <c r="P4810" s="30"/>
      <c r="Q4810" s="30"/>
      <c r="R4810" s="30"/>
      <c r="S4810" s="30"/>
      <c r="T4810" s="30"/>
      <c r="U4810" s="30"/>
      <c r="V4810" s="30"/>
      <c r="W4810" s="30"/>
      <c r="X4810" s="32"/>
    </row>
    <row r="4811" spans="1:24" x14ac:dyDescent="0.2">
      <c r="A4811" s="34"/>
      <c r="B4811" s="34"/>
      <c r="C4811" s="34"/>
      <c r="D4811" s="30"/>
      <c r="E4811" s="30"/>
      <c r="F4811" s="30"/>
      <c r="G4811" s="30"/>
      <c r="H4811" s="30"/>
      <c r="I4811" s="30"/>
      <c r="J4811" s="30"/>
      <c r="K4811" s="30"/>
      <c r="L4811" s="30"/>
      <c r="M4811" s="30"/>
      <c r="N4811" s="30"/>
      <c r="O4811" s="30"/>
      <c r="P4811" s="30"/>
      <c r="Q4811" s="30"/>
      <c r="R4811" s="30"/>
      <c r="S4811" s="30"/>
      <c r="T4811" s="30"/>
      <c r="U4811" s="30"/>
      <c r="V4811" s="30"/>
      <c r="W4811" s="30"/>
      <c r="X4811" s="32"/>
    </row>
    <row r="4812" spans="1:24" x14ac:dyDescent="0.2">
      <c r="A4812" s="34"/>
      <c r="B4812" s="34"/>
      <c r="C4812" s="34"/>
      <c r="D4812" s="30"/>
      <c r="E4812" s="30"/>
      <c r="F4812" s="30"/>
      <c r="G4812" s="30"/>
      <c r="H4812" s="30"/>
      <c r="I4812" s="30"/>
      <c r="J4812" s="30"/>
      <c r="K4812" s="30"/>
      <c r="L4812" s="30"/>
      <c r="M4812" s="30"/>
      <c r="N4812" s="30"/>
      <c r="O4812" s="30"/>
      <c r="P4812" s="30"/>
      <c r="Q4812" s="30"/>
      <c r="R4812" s="30"/>
      <c r="S4812" s="30"/>
      <c r="T4812" s="30"/>
      <c r="U4812" s="30"/>
      <c r="V4812" s="30"/>
      <c r="W4812" s="30"/>
      <c r="X4812" s="32"/>
    </row>
    <row r="4813" spans="1:24" x14ac:dyDescent="0.2">
      <c r="A4813" s="34"/>
      <c r="B4813" s="34"/>
      <c r="C4813" s="34"/>
      <c r="D4813" s="30"/>
      <c r="E4813" s="30"/>
      <c r="F4813" s="30"/>
      <c r="G4813" s="30"/>
      <c r="H4813" s="30"/>
      <c r="I4813" s="30"/>
      <c r="J4813" s="30"/>
      <c r="K4813" s="30"/>
      <c r="L4813" s="30"/>
      <c r="M4813" s="30"/>
      <c r="N4813" s="30"/>
      <c r="O4813" s="30"/>
      <c r="P4813" s="30"/>
      <c r="Q4813" s="30"/>
      <c r="R4813" s="30"/>
      <c r="S4813" s="30"/>
      <c r="T4813" s="30"/>
      <c r="U4813" s="30"/>
      <c r="V4813" s="30"/>
      <c r="W4813" s="30"/>
      <c r="X4813" s="32"/>
    </row>
    <row r="4814" spans="1:24" x14ac:dyDescent="0.2">
      <c r="A4814" s="34"/>
      <c r="B4814" s="34"/>
      <c r="C4814" s="34"/>
      <c r="D4814" s="30"/>
      <c r="E4814" s="30"/>
      <c r="F4814" s="30"/>
      <c r="G4814" s="30"/>
      <c r="H4814" s="30"/>
      <c r="I4814" s="30"/>
      <c r="J4814" s="30"/>
      <c r="K4814" s="30"/>
      <c r="L4814" s="30"/>
      <c r="M4814" s="30"/>
      <c r="N4814" s="30"/>
      <c r="O4814" s="30"/>
      <c r="P4814" s="30"/>
      <c r="Q4814" s="30"/>
      <c r="R4814" s="30"/>
      <c r="S4814" s="30"/>
      <c r="T4814" s="30"/>
      <c r="U4814" s="30"/>
      <c r="V4814" s="30"/>
      <c r="W4814" s="30"/>
      <c r="X4814" s="32"/>
    </row>
    <row r="4815" spans="1:24" x14ac:dyDescent="0.2">
      <c r="A4815" s="34"/>
      <c r="B4815" s="34"/>
      <c r="C4815" s="34"/>
      <c r="D4815" s="30"/>
      <c r="E4815" s="30"/>
      <c r="F4815" s="30"/>
      <c r="G4815" s="30"/>
      <c r="H4815" s="30"/>
      <c r="I4815" s="30"/>
      <c r="J4815" s="30"/>
      <c r="K4815" s="30"/>
      <c r="L4815" s="30"/>
      <c r="M4815" s="30"/>
      <c r="N4815" s="30"/>
      <c r="O4815" s="30"/>
      <c r="P4815" s="30"/>
      <c r="Q4815" s="30"/>
      <c r="R4815" s="30"/>
      <c r="S4815" s="30"/>
      <c r="T4815" s="30"/>
      <c r="U4815" s="30"/>
      <c r="V4815" s="30"/>
      <c r="W4815" s="30"/>
      <c r="X4815" s="32"/>
    </row>
    <row r="4816" spans="1:24" x14ac:dyDescent="0.2">
      <c r="A4816" s="34"/>
      <c r="B4816" s="34"/>
      <c r="C4816" s="34"/>
      <c r="D4816" s="30"/>
      <c r="E4816" s="30"/>
      <c r="F4816" s="30"/>
      <c r="G4816" s="30"/>
      <c r="H4816" s="30"/>
      <c r="I4816" s="30"/>
      <c r="J4816" s="30"/>
      <c r="K4816" s="30"/>
      <c r="L4816" s="30"/>
      <c r="M4816" s="30"/>
      <c r="N4816" s="30"/>
      <c r="O4816" s="30"/>
      <c r="P4816" s="30"/>
      <c r="Q4816" s="30"/>
      <c r="R4816" s="30"/>
      <c r="S4816" s="30"/>
      <c r="T4816" s="30"/>
      <c r="U4816" s="30"/>
      <c r="V4816" s="30"/>
      <c r="W4816" s="30"/>
      <c r="X4816" s="32"/>
    </row>
    <row r="4817" spans="1:24" x14ac:dyDescent="0.2">
      <c r="A4817" s="34"/>
      <c r="B4817" s="34"/>
      <c r="C4817" s="34"/>
      <c r="D4817" s="30"/>
      <c r="E4817" s="30"/>
      <c r="F4817" s="30"/>
      <c r="G4817" s="30"/>
      <c r="H4817" s="30"/>
      <c r="I4817" s="30"/>
      <c r="J4817" s="30"/>
      <c r="K4817" s="30"/>
      <c r="L4817" s="30"/>
      <c r="M4817" s="30"/>
      <c r="N4817" s="30"/>
      <c r="O4817" s="30"/>
      <c r="P4817" s="30"/>
      <c r="Q4817" s="30"/>
      <c r="R4817" s="30"/>
      <c r="S4817" s="30"/>
      <c r="T4817" s="30"/>
      <c r="U4817" s="30"/>
      <c r="V4817" s="30"/>
      <c r="W4817" s="30"/>
      <c r="X4817" s="32"/>
    </row>
    <row r="4818" spans="1:24" x14ac:dyDescent="0.2">
      <c r="A4818" s="34"/>
      <c r="B4818" s="34"/>
      <c r="C4818" s="34"/>
      <c r="D4818" s="30"/>
      <c r="E4818" s="30"/>
      <c r="F4818" s="30"/>
      <c r="G4818" s="30"/>
      <c r="H4818" s="30"/>
      <c r="I4818" s="30"/>
      <c r="J4818" s="30"/>
      <c r="K4818" s="30"/>
      <c r="L4818" s="30"/>
      <c r="M4818" s="30"/>
      <c r="N4818" s="30"/>
      <c r="O4818" s="30"/>
      <c r="P4818" s="30"/>
      <c r="Q4818" s="30"/>
      <c r="R4818" s="30"/>
      <c r="S4818" s="30"/>
      <c r="T4818" s="30"/>
      <c r="U4818" s="30"/>
      <c r="V4818" s="30"/>
      <c r="W4818" s="30"/>
      <c r="X4818" s="32"/>
    </row>
    <row r="4819" spans="1:24" x14ac:dyDescent="0.2">
      <c r="A4819" s="34"/>
      <c r="B4819" s="34"/>
      <c r="C4819" s="34"/>
      <c r="D4819" s="30"/>
      <c r="E4819" s="30"/>
      <c r="F4819" s="30"/>
      <c r="G4819" s="30"/>
      <c r="H4819" s="30"/>
      <c r="I4819" s="30"/>
      <c r="J4819" s="30"/>
      <c r="K4819" s="30"/>
      <c r="L4819" s="30"/>
      <c r="M4819" s="30"/>
      <c r="N4819" s="30"/>
      <c r="O4819" s="30"/>
      <c r="P4819" s="30"/>
      <c r="Q4819" s="30"/>
      <c r="R4819" s="30"/>
      <c r="S4819" s="30"/>
      <c r="T4819" s="30"/>
      <c r="U4819" s="30"/>
      <c r="V4819" s="30"/>
      <c r="W4819" s="30"/>
      <c r="X4819" s="32"/>
    </row>
    <row r="4820" spans="1:24" x14ac:dyDescent="0.2">
      <c r="A4820" s="34"/>
      <c r="B4820" s="34"/>
      <c r="C4820" s="34"/>
      <c r="D4820" s="30"/>
      <c r="E4820" s="30"/>
      <c r="F4820" s="30"/>
      <c r="G4820" s="30"/>
      <c r="H4820" s="30"/>
      <c r="I4820" s="30"/>
      <c r="J4820" s="30"/>
      <c r="K4820" s="30"/>
      <c r="L4820" s="30"/>
      <c r="M4820" s="30"/>
      <c r="N4820" s="30"/>
      <c r="O4820" s="30"/>
      <c r="P4820" s="30"/>
      <c r="Q4820" s="30"/>
      <c r="R4820" s="30"/>
      <c r="S4820" s="30"/>
      <c r="T4820" s="30"/>
      <c r="U4820" s="30"/>
      <c r="V4820" s="30"/>
      <c r="W4820" s="30"/>
      <c r="X4820" s="32"/>
    </row>
    <row r="4821" spans="1:24" x14ac:dyDescent="0.2">
      <c r="A4821" s="34"/>
      <c r="B4821" s="34"/>
      <c r="C4821" s="34"/>
      <c r="D4821" s="30"/>
      <c r="E4821" s="30"/>
      <c r="F4821" s="30"/>
      <c r="G4821" s="30"/>
      <c r="H4821" s="30"/>
      <c r="I4821" s="30"/>
      <c r="J4821" s="30"/>
      <c r="K4821" s="30"/>
      <c r="L4821" s="30"/>
      <c r="M4821" s="30"/>
      <c r="N4821" s="30"/>
      <c r="O4821" s="30"/>
      <c r="P4821" s="30"/>
      <c r="Q4821" s="30"/>
      <c r="R4821" s="30"/>
      <c r="S4821" s="30"/>
      <c r="T4821" s="30"/>
      <c r="U4821" s="30"/>
      <c r="V4821" s="30"/>
      <c r="W4821" s="30"/>
      <c r="X4821" s="32"/>
    </row>
    <row r="4822" spans="1:24" x14ac:dyDescent="0.2">
      <c r="A4822" s="34"/>
      <c r="B4822" s="34"/>
      <c r="C4822" s="34"/>
      <c r="D4822" s="30"/>
      <c r="E4822" s="30"/>
      <c r="F4822" s="30"/>
      <c r="G4822" s="30"/>
      <c r="H4822" s="30"/>
      <c r="I4822" s="30"/>
      <c r="J4822" s="30"/>
      <c r="K4822" s="30"/>
      <c r="L4822" s="30"/>
      <c r="M4822" s="30"/>
      <c r="N4822" s="30"/>
      <c r="O4822" s="30"/>
      <c r="P4822" s="30"/>
      <c r="Q4822" s="30"/>
      <c r="R4822" s="30"/>
      <c r="S4822" s="30"/>
      <c r="T4822" s="30"/>
      <c r="U4822" s="30"/>
      <c r="V4822" s="30"/>
      <c r="W4822" s="30"/>
      <c r="X4822" s="32"/>
    </row>
    <row r="4823" spans="1:24" x14ac:dyDescent="0.2">
      <c r="A4823" s="34"/>
      <c r="B4823" s="34"/>
      <c r="C4823" s="34"/>
      <c r="D4823" s="30"/>
      <c r="E4823" s="30"/>
      <c r="F4823" s="30"/>
      <c r="G4823" s="30"/>
      <c r="H4823" s="30"/>
      <c r="I4823" s="30"/>
      <c r="J4823" s="30"/>
      <c r="K4823" s="30"/>
      <c r="L4823" s="30"/>
      <c r="M4823" s="30"/>
      <c r="N4823" s="30"/>
      <c r="O4823" s="30"/>
      <c r="P4823" s="30"/>
      <c r="Q4823" s="30"/>
      <c r="R4823" s="30"/>
      <c r="S4823" s="30"/>
      <c r="T4823" s="30"/>
      <c r="U4823" s="30"/>
      <c r="V4823" s="30"/>
      <c r="W4823" s="30"/>
      <c r="X4823" s="32"/>
    </row>
    <row r="4824" spans="1:24" x14ac:dyDescent="0.2">
      <c r="A4824" s="34"/>
      <c r="B4824" s="34"/>
      <c r="C4824" s="34"/>
      <c r="D4824" s="30"/>
      <c r="E4824" s="30"/>
      <c r="F4824" s="30"/>
      <c r="G4824" s="30"/>
      <c r="H4824" s="30"/>
      <c r="I4824" s="30"/>
      <c r="J4824" s="30"/>
      <c r="K4824" s="30"/>
      <c r="L4824" s="30"/>
      <c r="M4824" s="30"/>
      <c r="N4824" s="30"/>
      <c r="O4824" s="30"/>
      <c r="P4824" s="30"/>
      <c r="Q4824" s="30"/>
      <c r="R4824" s="30"/>
      <c r="S4824" s="30"/>
      <c r="T4824" s="30"/>
      <c r="U4824" s="30"/>
      <c r="V4824" s="30"/>
      <c r="W4824" s="30"/>
      <c r="X4824" s="32"/>
    </row>
    <row r="4825" spans="1:24" x14ac:dyDescent="0.2">
      <c r="A4825" s="34"/>
      <c r="B4825" s="34"/>
      <c r="C4825" s="34"/>
      <c r="D4825" s="30"/>
      <c r="E4825" s="30"/>
      <c r="F4825" s="30"/>
      <c r="G4825" s="30"/>
      <c r="H4825" s="30"/>
      <c r="I4825" s="30"/>
      <c r="J4825" s="30"/>
      <c r="K4825" s="30"/>
      <c r="L4825" s="30"/>
      <c r="M4825" s="30"/>
      <c r="N4825" s="30"/>
      <c r="O4825" s="30"/>
      <c r="P4825" s="30"/>
      <c r="Q4825" s="30"/>
      <c r="R4825" s="30"/>
      <c r="S4825" s="30"/>
      <c r="T4825" s="30"/>
      <c r="U4825" s="30"/>
      <c r="V4825" s="30"/>
      <c r="W4825" s="30"/>
      <c r="X4825" s="32"/>
    </row>
    <row r="4826" spans="1:24" x14ac:dyDescent="0.2">
      <c r="A4826" s="34"/>
      <c r="B4826" s="34"/>
      <c r="C4826" s="34"/>
      <c r="D4826" s="30"/>
      <c r="E4826" s="30"/>
      <c r="F4826" s="30"/>
      <c r="G4826" s="30"/>
      <c r="H4826" s="30"/>
      <c r="I4826" s="30"/>
      <c r="J4826" s="30"/>
      <c r="K4826" s="30"/>
      <c r="L4826" s="30"/>
      <c r="M4826" s="30"/>
      <c r="N4826" s="30"/>
      <c r="O4826" s="30"/>
      <c r="P4826" s="30"/>
      <c r="Q4826" s="30"/>
      <c r="R4826" s="30"/>
      <c r="S4826" s="30"/>
      <c r="T4826" s="30"/>
      <c r="U4826" s="30"/>
      <c r="V4826" s="30"/>
      <c r="W4826" s="30"/>
      <c r="X4826" s="32"/>
    </row>
    <row r="4827" spans="1:24" x14ac:dyDescent="0.2">
      <c r="A4827" s="34"/>
      <c r="B4827" s="34"/>
      <c r="C4827" s="34"/>
      <c r="D4827" s="30"/>
      <c r="E4827" s="30"/>
      <c r="F4827" s="30"/>
      <c r="G4827" s="30"/>
      <c r="H4827" s="30"/>
      <c r="I4827" s="30"/>
      <c r="J4827" s="30"/>
      <c r="K4827" s="30"/>
      <c r="L4827" s="30"/>
      <c r="M4827" s="30"/>
      <c r="N4827" s="30"/>
      <c r="O4827" s="30"/>
      <c r="P4827" s="30"/>
      <c r="Q4827" s="30"/>
      <c r="R4827" s="30"/>
      <c r="S4827" s="30"/>
      <c r="T4827" s="30"/>
      <c r="U4827" s="30"/>
      <c r="V4827" s="30"/>
      <c r="W4827" s="30"/>
      <c r="X4827" s="32"/>
    </row>
    <row r="4828" spans="1:24" x14ac:dyDescent="0.2">
      <c r="A4828" s="34"/>
      <c r="B4828" s="34"/>
      <c r="C4828" s="34"/>
      <c r="D4828" s="30"/>
      <c r="E4828" s="30"/>
      <c r="F4828" s="30"/>
      <c r="G4828" s="30"/>
      <c r="H4828" s="30"/>
      <c r="I4828" s="30"/>
      <c r="J4828" s="30"/>
      <c r="K4828" s="30"/>
      <c r="L4828" s="30"/>
      <c r="M4828" s="30"/>
      <c r="N4828" s="30"/>
      <c r="O4828" s="30"/>
      <c r="P4828" s="30"/>
      <c r="Q4828" s="30"/>
      <c r="R4828" s="30"/>
      <c r="S4828" s="30"/>
      <c r="T4828" s="30"/>
      <c r="U4828" s="30"/>
      <c r="V4828" s="30"/>
      <c r="W4828" s="30"/>
      <c r="X4828" s="32"/>
    </row>
    <row r="4829" spans="1:24" x14ac:dyDescent="0.2">
      <c r="A4829" s="34"/>
      <c r="B4829" s="34"/>
      <c r="C4829" s="34"/>
      <c r="D4829" s="30"/>
      <c r="E4829" s="30"/>
      <c r="F4829" s="30"/>
      <c r="G4829" s="30"/>
      <c r="H4829" s="30"/>
      <c r="I4829" s="30"/>
      <c r="J4829" s="30"/>
      <c r="K4829" s="30"/>
      <c r="L4829" s="30"/>
      <c r="M4829" s="30"/>
      <c r="N4829" s="30"/>
      <c r="O4829" s="30"/>
      <c r="P4829" s="30"/>
      <c r="Q4829" s="30"/>
      <c r="R4829" s="30"/>
      <c r="S4829" s="30"/>
      <c r="T4829" s="30"/>
      <c r="U4829" s="30"/>
      <c r="V4829" s="30"/>
      <c r="W4829" s="30"/>
      <c r="X4829" s="32"/>
    </row>
    <row r="4830" spans="1:24" x14ac:dyDescent="0.2">
      <c r="A4830" s="34"/>
      <c r="B4830" s="34"/>
      <c r="C4830" s="34"/>
      <c r="D4830" s="30"/>
      <c r="E4830" s="30"/>
      <c r="F4830" s="30"/>
      <c r="G4830" s="30"/>
      <c r="H4830" s="30"/>
      <c r="I4830" s="30"/>
      <c r="J4830" s="30"/>
      <c r="K4830" s="30"/>
      <c r="L4830" s="30"/>
      <c r="M4830" s="30"/>
      <c r="N4830" s="30"/>
      <c r="O4830" s="30"/>
      <c r="P4830" s="30"/>
      <c r="Q4830" s="30"/>
      <c r="R4830" s="30"/>
      <c r="S4830" s="30"/>
      <c r="T4830" s="30"/>
      <c r="U4830" s="30"/>
      <c r="V4830" s="30"/>
      <c r="W4830" s="30"/>
      <c r="X4830" s="32"/>
    </row>
    <row r="4831" spans="1:24" x14ac:dyDescent="0.2">
      <c r="A4831" s="34"/>
      <c r="B4831" s="34"/>
      <c r="C4831" s="34"/>
      <c r="D4831" s="30"/>
      <c r="E4831" s="30"/>
      <c r="F4831" s="30"/>
      <c r="G4831" s="30"/>
      <c r="H4831" s="30"/>
      <c r="I4831" s="30"/>
      <c r="J4831" s="30"/>
      <c r="K4831" s="30"/>
      <c r="L4831" s="30"/>
      <c r="M4831" s="30"/>
      <c r="N4831" s="30"/>
      <c r="O4831" s="30"/>
      <c r="P4831" s="30"/>
      <c r="Q4831" s="30"/>
      <c r="R4831" s="30"/>
      <c r="S4831" s="30"/>
      <c r="T4831" s="30"/>
      <c r="U4831" s="30"/>
      <c r="V4831" s="30"/>
      <c r="W4831" s="30"/>
      <c r="X4831" s="32"/>
    </row>
    <row r="4832" spans="1:24" x14ac:dyDescent="0.2">
      <c r="A4832" s="34"/>
      <c r="B4832" s="34"/>
      <c r="C4832" s="34"/>
      <c r="D4832" s="30"/>
      <c r="E4832" s="30"/>
      <c r="F4832" s="30"/>
      <c r="G4832" s="30"/>
      <c r="H4832" s="30"/>
      <c r="I4832" s="30"/>
      <c r="J4832" s="30"/>
      <c r="K4832" s="30"/>
      <c r="L4832" s="30"/>
      <c r="M4832" s="30"/>
      <c r="N4832" s="30"/>
      <c r="O4832" s="30"/>
      <c r="P4832" s="30"/>
      <c r="Q4832" s="30"/>
      <c r="R4832" s="30"/>
      <c r="S4832" s="30"/>
      <c r="T4832" s="30"/>
      <c r="U4832" s="30"/>
      <c r="V4832" s="30"/>
      <c r="W4832" s="30"/>
      <c r="X4832" s="32"/>
    </row>
    <row r="4833" spans="1:24" x14ac:dyDescent="0.2">
      <c r="A4833" s="34"/>
      <c r="B4833" s="34"/>
      <c r="C4833" s="34"/>
      <c r="D4833" s="30"/>
      <c r="E4833" s="30"/>
      <c r="F4833" s="30"/>
      <c r="G4833" s="30"/>
      <c r="H4833" s="30"/>
      <c r="I4833" s="30"/>
      <c r="J4833" s="30"/>
      <c r="K4833" s="30"/>
      <c r="L4833" s="30"/>
      <c r="M4833" s="30"/>
      <c r="N4833" s="30"/>
      <c r="O4833" s="30"/>
      <c r="P4833" s="30"/>
      <c r="Q4833" s="30"/>
      <c r="R4833" s="30"/>
      <c r="S4833" s="30"/>
      <c r="T4833" s="30"/>
      <c r="U4833" s="30"/>
      <c r="V4833" s="30"/>
      <c r="W4833" s="30"/>
      <c r="X4833" s="32"/>
    </row>
    <row r="4834" spans="1:24" x14ac:dyDescent="0.2">
      <c r="A4834" s="34"/>
      <c r="B4834" s="34"/>
      <c r="C4834" s="34"/>
      <c r="D4834" s="30"/>
      <c r="E4834" s="30"/>
      <c r="F4834" s="30"/>
      <c r="G4834" s="30"/>
      <c r="H4834" s="30"/>
      <c r="I4834" s="30"/>
      <c r="J4834" s="30"/>
      <c r="K4834" s="30"/>
      <c r="L4834" s="30"/>
      <c r="M4834" s="30"/>
      <c r="N4834" s="30"/>
      <c r="O4834" s="30"/>
      <c r="P4834" s="30"/>
      <c r="Q4834" s="30"/>
      <c r="R4834" s="30"/>
      <c r="S4834" s="30"/>
      <c r="T4834" s="30"/>
      <c r="U4834" s="30"/>
      <c r="V4834" s="30"/>
      <c r="W4834" s="30"/>
      <c r="X4834" s="32"/>
    </row>
    <row r="4835" spans="1:24" x14ac:dyDescent="0.2">
      <c r="A4835" s="34"/>
      <c r="B4835" s="34"/>
      <c r="C4835" s="34"/>
      <c r="D4835" s="30"/>
      <c r="E4835" s="30"/>
      <c r="F4835" s="30"/>
      <c r="G4835" s="30"/>
      <c r="H4835" s="30"/>
      <c r="I4835" s="30"/>
      <c r="J4835" s="30"/>
      <c r="K4835" s="30"/>
      <c r="L4835" s="30"/>
      <c r="M4835" s="30"/>
      <c r="N4835" s="30"/>
      <c r="O4835" s="30"/>
      <c r="P4835" s="30"/>
      <c r="Q4835" s="30"/>
      <c r="R4835" s="30"/>
      <c r="S4835" s="30"/>
      <c r="T4835" s="30"/>
      <c r="U4835" s="30"/>
      <c r="V4835" s="30"/>
      <c r="W4835" s="30"/>
      <c r="X4835" s="32"/>
    </row>
    <row r="4836" spans="1:24" x14ac:dyDescent="0.2">
      <c r="A4836" s="34"/>
      <c r="B4836" s="34"/>
      <c r="C4836" s="34"/>
      <c r="D4836" s="30"/>
      <c r="E4836" s="30"/>
      <c r="F4836" s="30"/>
      <c r="G4836" s="30"/>
      <c r="H4836" s="30"/>
      <c r="I4836" s="30"/>
      <c r="J4836" s="30"/>
      <c r="K4836" s="30"/>
      <c r="L4836" s="30"/>
      <c r="M4836" s="30"/>
      <c r="N4836" s="30"/>
      <c r="O4836" s="30"/>
      <c r="P4836" s="30"/>
      <c r="Q4836" s="30"/>
      <c r="R4836" s="30"/>
      <c r="S4836" s="30"/>
      <c r="T4836" s="30"/>
      <c r="U4836" s="30"/>
      <c r="V4836" s="30"/>
      <c r="W4836" s="30"/>
      <c r="X4836" s="32"/>
    </row>
    <row r="4837" spans="1:24" x14ac:dyDescent="0.2">
      <c r="A4837" s="34"/>
      <c r="B4837" s="34"/>
      <c r="C4837" s="34"/>
      <c r="D4837" s="30"/>
      <c r="E4837" s="30"/>
      <c r="F4837" s="30"/>
      <c r="G4837" s="30"/>
      <c r="H4837" s="30"/>
      <c r="I4837" s="30"/>
      <c r="J4837" s="30"/>
      <c r="K4837" s="30"/>
      <c r="L4837" s="30"/>
      <c r="M4837" s="30"/>
      <c r="N4837" s="30"/>
      <c r="O4837" s="30"/>
      <c r="P4837" s="30"/>
      <c r="Q4837" s="30"/>
      <c r="R4837" s="30"/>
      <c r="S4837" s="30"/>
      <c r="T4837" s="30"/>
      <c r="U4837" s="30"/>
      <c r="V4837" s="30"/>
      <c r="W4837" s="30"/>
      <c r="X4837" s="32"/>
    </row>
    <row r="4838" spans="1:24" x14ac:dyDescent="0.2">
      <c r="A4838" s="34"/>
      <c r="B4838" s="34"/>
      <c r="C4838" s="34"/>
      <c r="D4838" s="30"/>
      <c r="E4838" s="30"/>
      <c r="F4838" s="30"/>
      <c r="G4838" s="30"/>
      <c r="H4838" s="30"/>
      <c r="I4838" s="30"/>
      <c r="J4838" s="30"/>
      <c r="K4838" s="30"/>
      <c r="L4838" s="30"/>
      <c r="M4838" s="30"/>
      <c r="N4838" s="30"/>
      <c r="O4838" s="30"/>
      <c r="P4838" s="30"/>
      <c r="Q4838" s="30"/>
      <c r="R4838" s="30"/>
      <c r="S4838" s="30"/>
      <c r="T4838" s="30"/>
      <c r="U4838" s="30"/>
      <c r="V4838" s="30"/>
      <c r="W4838" s="30"/>
      <c r="X4838" s="32"/>
    </row>
    <row r="4839" spans="1:24" x14ac:dyDescent="0.2">
      <c r="A4839" s="34"/>
      <c r="B4839" s="34"/>
      <c r="C4839" s="34"/>
      <c r="D4839" s="30"/>
      <c r="E4839" s="30"/>
      <c r="F4839" s="30"/>
      <c r="G4839" s="30"/>
      <c r="H4839" s="30"/>
      <c r="I4839" s="30"/>
      <c r="J4839" s="30"/>
      <c r="K4839" s="30"/>
      <c r="L4839" s="30"/>
      <c r="M4839" s="30"/>
      <c r="N4839" s="30"/>
      <c r="O4839" s="30"/>
      <c r="P4839" s="30"/>
      <c r="Q4839" s="30"/>
      <c r="R4839" s="30"/>
      <c r="S4839" s="30"/>
      <c r="T4839" s="30"/>
      <c r="U4839" s="30"/>
      <c r="V4839" s="30"/>
      <c r="W4839" s="30"/>
      <c r="X4839" s="32"/>
    </row>
    <row r="4840" spans="1:24" x14ac:dyDescent="0.2">
      <c r="A4840" s="34"/>
      <c r="B4840" s="34"/>
      <c r="C4840" s="34"/>
      <c r="D4840" s="30"/>
      <c r="E4840" s="30"/>
      <c r="F4840" s="30"/>
      <c r="G4840" s="30"/>
      <c r="H4840" s="30"/>
      <c r="I4840" s="30"/>
      <c r="J4840" s="30"/>
      <c r="K4840" s="30"/>
      <c r="L4840" s="30"/>
      <c r="M4840" s="30"/>
      <c r="N4840" s="30"/>
      <c r="O4840" s="30"/>
      <c r="P4840" s="30"/>
      <c r="Q4840" s="30"/>
      <c r="R4840" s="30"/>
      <c r="S4840" s="30"/>
      <c r="T4840" s="30"/>
      <c r="U4840" s="30"/>
      <c r="V4840" s="30"/>
      <c r="W4840" s="30"/>
      <c r="X4840" s="32"/>
    </row>
    <row r="4841" spans="1:24" x14ac:dyDescent="0.2">
      <c r="A4841" s="34"/>
      <c r="B4841" s="34"/>
      <c r="C4841" s="34"/>
      <c r="D4841" s="30"/>
      <c r="E4841" s="30"/>
      <c r="F4841" s="30"/>
      <c r="G4841" s="30"/>
      <c r="H4841" s="30"/>
      <c r="I4841" s="30"/>
      <c r="J4841" s="30"/>
      <c r="K4841" s="30"/>
      <c r="L4841" s="30"/>
      <c r="M4841" s="30"/>
      <c r="N4841" s="30"/>
      <c r="O4841" s="30"/>
      <c r="P4841" s="30"/>
      <c r="Q4841" s="30"/>
      <c r="R4841" s="30"/>
      <c r="S4841" s="30"/>
      <c r="T4841" s="30"/>
      <c r="U4841" s="30"/>
      <c r="V4841" s="30"/>
      <c r="W4841" s="30"/>
      <c r="X4841" s="32"/>
    </row>
    <row r="4842" spans="1:24" x14ac:dyDescent="0.2">
      <c r="A4842" s="34"/>
      <c r="B4842" s="34"/>
      <c r="C4842" s="34"/>
      <c r="D4842" s="30"/>
      <c r="E4842" s="30"/>
      <c r="F4842" s="30"/>
      <c r="G4842" s="30"/>
      <c r="H4842" s="30"/>
      <c r="I4842" s="30"/>
      <c r="J4842" s="30"/>
      <c r="K4842" s="30"/>
      <c r="L4842" s="30"/>
      <c r="M4842" s="30"/>
      <c r="N4842" s="30"/>
      <c r="O4842" s="30"/>
      <c r="P4842" s="30"/>
      <c r="Q4842" s="30"/>
      <c r="R4842" s="30"/>
      <c r="S4842" s="30"/>
      <c r="T4842" s="30"/>
      <c r="U4842" s="30"/>
      <c r="V4842" s="30"/>
      <c r="W4842" s="30"/>
      <c r="X4842" s="32"/>
    </row>
    <row r="4843" spans="1:24" x14ac:dyDescent="0.2">
      <c r="A4843" s="34"/>
      <c r="B4843" s="34"/>
      <c r="C4843" s="34"/>
      <c r="D4843" s="30"/>
      <c r="E4843" s="30"/>
      <c r="F4843" s="30"/>
      <c r="G4843" s="30"/>
      <c r="H4843" s="30"/>
      <c r="I4843" s="30"/>
      <c r="J4843" s="30"/>
      <c r="K4843" s="30"/>
      <c r="L4843" s="30"/>
      <c r="M4843" s="30"/>
      <c r="N4843" s="30"/>
      <c r="O4843" s="30"/>
      <c r="P4843" s="30"/>
      <c r="Q4843" s="30"/>
      <c r="R4843" s="30"/>
      <c r="S4843" s="30"/>
      <c r="T4843" s="30"/>
      <c r="U4843" s="30"/>
      <c r="V4843" s="30"/>
      <c r="W4843" s="30"/>
      <c r="X4843" s="32"/>
    </row>
    <row r="4844" spans="1:24" x14ac:dyDescent="0.2">
      <c r="A4844" s="34"/>
      <c r="B4844" s="34"/>
      <c r="C4844" s="34"/>
      <c r="D4844" s="30"/>
      <c r="E4844" s="30"/>
      <c r="F4844" s="30"/>
      <c r="G4844" s="30"/>
      <c r="H4844" s="30"/>
      <c r="I4844" s="30"/>
      <c r="J4844" s="30"/>
      <c r="K4844" s="30"/>
      <c r="L4844" s="30"/>
      <c r="M4844" s="30"/>
      <c r="N4844" s="30"/>
      <c r="O4844" s="30"/>
      <c r="P4844" s="30"/>
      <c r="Q4844" s="30"/>
      <c r="R4844" s="30"/>
      <c r="S4844" s="30"/>
      <c r="T4844" s="30"/>
      <c r="U4844" s="30"/>
      <c r="V4844" s="30"/>
      <c r="W4844" s="30"/>
      <c r="X4844" s="32"/>
    </row>
    <row r="4845" spans="1:24" x14ac:dyDescent="0.2">
      <c r="A4845" s="34"/>
      <c r="B4845" s="34"/>
      <c r="C4845" s="34"/>
      <c r="D4845" s="30"/>
      <c r="E4845" s="30"/>
      <c r="F4845" s="30"/>
      <c r="G4845" s="30"/>
      <c r="H4845" s="30"/>
      <c r="I4845" s="30"/>
      <c r="J4845" s="30"/>
      <c r="K4845" s="30"/>
      <c r="L4845" s="30"/>
      <c r="M4845" s="30"/>
      <c r="N4845" s="30"/>
      <c r="O4845" s="30"/>
      <c r="P4845" s="30"/>
      <c r="Q4845" s="30"/>
      <c r="R4845" s="30"/>
      <c r="S4845" s="30"/>
      <c r="T4845" s="30"/>
      <c r="U4845" s="30"/>
      <c r="V4845" s="30"/>
      <c r="W4845" s="30"/>
      <c r="X4845" s="32"/>
    </row>
    <row r="4846" spans="1:24" x14ac:dyDescent="0.2">
      <c r="A4846" s="34"/>
      <c r="B4846" s="34"/>
      <c r="C4846" s="34"/>
      <c r="D4846" s="30"/>
      <c r="E4846" s="30"/>
      <c r="F4846" s="30"/>
      <c r="G4846" s="30"/>
      <c r="H4846" s="30"/>
      <c r="I4846" s="30"/>
      <c r="J4846" s="30"/>
      <c r="K4846" s="30"/>
      <c r="L4846" s="30"/>
      <c r="M4846" s="30"/>
      <c r="N4846" s="30"/>
      <c r="O4846" s="30"/>
      <c r="P4846" s="30"/>
      <c r="Q4846" s="30"/>
      <c r="R4846" s="30"/>
      <c r="S4846" s="30"/>
      <c r="T4846" s="30"/>
      <c r="U4846" s="30"/>
      <c r="V4846" s="30"/>
      <c r="W4846" s="30"/>
      <c r="X4846" s="32"/>
    </row>
    <row r="4847" spans="1:24" x14ac:dyDescent="0.2">
      <c r="A4847" s="34"/>
      <c r="B4847" s="34"/>
      <c r="C4847" s="34"/>
      <c r="D4847" s="30"/>
      <c r="E4847" s="30"/>
      <c r="F4847" s="30"/>
      <c r="G4847" s="30"/>
      <c r="H4847" s="30"/>
      <c r="I4847" s="30"/>
      <c r="J4847" s="30"/>
      <c r="K4847" s="30"/>
      <c r="L4847" s="30"/>
      <c r="M4847" s="30"/>
      <c r="N4847" s="30"/>
      <c r="O4847" s="30"/>
      <c r="P4847" s="30"/>
      <c r="Q4847" s="30"/>
      <c r="R4847" s="30"/>
      <c r="S4847" s="30"/>
      <c r="T4847" s="30"/>
      <c r="U4847" s="30"/>
      <c r="V4847" s="30"/>
      <c r="W4847" s="30"/>
      <c r="X4847" s="32"/>
    </row>
    <row r="4848" spans="1:24" x14ac:dyDescent="0.2">
      <c r="A4848" s="34"/>
      <c r="B4848" s="34"/>
      <c r="C4848" s="34"/>
      <c r="D4848" s="30"/>
      <c r="E4848" s="30"/>
      <c r="F4848" s="30"/>
      <c r="G4848" s="30"/>
      <c r="H4848" s="30"/>
      <c r="I4848" s="30"/>
      <c r="J4848" s="30"/>
      <c r="K4848" s="30"/>
      <c r="L4848" s="30"/>
      <c r="M4848" s="30"/>
      <c r="N4848" s="30"/>
      <c r="O4848" s="30"/>
      <c r="P4848" s="30"/>
      <c r="Q4848" s="30"/>
      <c r="R4848" s="30"/>
      <c r="S4848" s="30"/>
      <c r="T4848" s="30"/>
      <c r="U4848" s="30"/>
      <c r="V4848" s="30"/>
      <c r="W4848" s="30"/>
      <c r="X4848" s="32"/>
    </row>
    <row r="4849" spans="1:24" x14ac:dyDescent="0.2">
      <c r="A4849" s="34"/>
      <c r="B4849" s="34"/>
      <c r="C4849" s="34"/>
      <c r="D4849" s="30"/>
      <c r="E4849" s="30"/>
      <c r="F4849" s="30"/>
      <c r="G4849" s="30"/>
      <c r="H4849" s="30"/>
      <c r="I4849" s="30"/>
      <c r="J4849" s="30"/>
      <c r="K4849" s="30"/>
      <c r="L4849" s="30"/>
      <c r="M4849" s="30"/>
      <c r="N4849" s="30"/>
      <c r="O4849" s="30"/>
      <c r="P4849" s="30"/>
      <c r="Q4849" s="30"/>
      <c r="R4849" s="30"/>
      <c r="S4849" s="30"/>
      <c r="T4849" s="30"/>
      <c r="U4849" s="30"/>
      <c r="V4849" s="30"/>
      <c r="W4849" s="30"/>
      <c r="X4849" s="32"/>
    </row>
    <row r="4850" spans="1:24" x14ac:dyDescent="0.2">
      <c r="A4850" s="34"/>
      <c r="B4850" s="34"/>
      <c r="C4850" s="34"/>
      <c r="D4850" s="30"/>
      <c r="E4850" s="30"/>
      <c r="F4850" s="30"/>
      <c r="G4850" s="30"/>
      <c r="H4850" s="30"/>
      <c r="I4850" s="30"/>
      <c r="J4850" s="30"/>
      <c r="K4850" s="30"/>
      <c r="L4850" s="30"/>
      <c r="M4850" s="30"/>
      <c r="N4850" s="30"/>
      <c r="O4850" s="30"/>
      <c r="P4850" s="30"/>
      <c r="Q4850" s="30"/>
      <c r="R4850" s="30"/>
      <c r="S4850" s="30"/>
      <c r="T4850" s="30"/>
      <c r="U4850" s="30"/>
      <c r="V4850" s="30"/>
      <c r="W4850" s="30"/>
      <c r="X4850" s="32"/>
    </row>
    <row r="4851" spans="1:24" x14ac:dyDescent="0.2">
      <c r="A4851" s="34"/>
      <c r="B4851" s="34"/>
      <c r="C4851" s="34"/>
      <c r="D4851" s="30"/>
      <c r="E4851" s="30"/>
      <c r="F4851" s="30"/>
      <c r="G4851" s="30"/>
      <c r="H4851" s="30"/>
      <c r="I4851" s="30"/>
      <c r="J4851" s="30"/>
      <c r="K4851" s="30"/>
      <c r="L4851" s="30"/>
      <c r="M4851" s="30"/>
      <c r="N4851" s="30"/>
      <c r="O4851" s="30"/>
      <c r="P4851" s="30"/>
      <c r="Q4851" s="30"/>
      <c r="R4851" s="30"/>
      <c r="S4851" s="30"/>
      <c r="T4851" s="30"/>
      <c r="U4851" s="30"/>
      <c r="V4851" s="30"/>
      <c r="W4851" s="30"/>
      <c r="X4851" s="32"/>
    </row>
    <row r="4852" spans="1:24" x14ac:dyDescent="0.2">
      <c r="A4852" s="34"/>
      <c r="B4852" s="34"/>
      <c r="C4852" s="34"/>
      <c r="D4852" s="30"/>
      <c r="E4852" s="30"/>
      <c r="F4852" s="30"/>
      <c r="G4852" s="30"/>
      <c r="H4852" s="30"/>
      <c r="I4852" s="30"/>
      <c r="J4852" s="30"/>
      <c r="K4852" s="30"/>
      <c r="L4852" s="30"/>
      <c r="M4852" s="30"/>
      <c r="N4852" s="30"/>
      <c r="O4852" s="30"/>
      <c r="P4852" s="30"/>
      <c r="Q4852" s="30"/>
      <c r="R4852" s="30"/>
      <c r="S4852" s="30"/>
      <c r="T4852" s="30"/>
      <c r="U4852" s="30"/>
      <c r="V4852" s="30"/>
      <c r="W4852" s="30"/>
      <c r="X4852" s="32"/>
    </row>
    <row r="4853" spans="1:24" x14ac:dyDescent="0.2">
      <c r="A4853" s="34"/>
      <c r="B4853" s="34"/>
      <c r="C4853" s="34"/>
      <c r="D4853" s="30"/>
      <c r="E4853" s="30"/>
      <c r="F4853" s="30"/>
      <c r="G4853" s="30"/>
      <c r="H4853" s="30"/>
      <c r="I4853" s="30"/>
      <c r="J4853" s="30"/>
      <c r="K4853" s="30"/>
      <c r="L4853" s="30"/>
      <c r="M4853" s="30"/>
      <c r="N4853" s="30"/>
      <c r="O4853" s="30"/>
      <c r="P4853" s="30"/>
      <c r="Q4853" s="30"/>
      <c r="R4853" s="30"/>
      <c r="S4853" s="30"/>
      <c r="T4853" s="30"/>
      <c r="U4853" s="30"/>
      <c r="V4853" s="30"/>
      <c r="W4853" s="30"/>
      <c r="X4853" s="32"/>
    </row>
    <row r="4854" spans="1:24" x14ac:dyDescent="0.2">
      <c r="A4854" s="34"/>
      <c r="B4854" s="34"/>
      <c r="C4854" s="34"/>
      <c r="D4854" s="30"/>
      <c r="E4854" s="30"/>
      <c r="F4854" s="30"/>
      <c r="G4854" s="30"/>
      <c r="H4854" s="30"/>
      <c r="I4854" s="30"/>
      <c r="J4854" s="30"/>
      <c r="K4854" s="30"/>
      <c r="L4854" s="30"/>
      <c r="M4854" s="30"/>
      <c r="N4854" s="30"/>
      <c r="O4854" s="30"/>
      <c r="P4854" s="30"/>
      <c r="Q4854" s="30"/>
      <c r="R4854" s="30"/>
      <c r="S4854" s="30"/>
      <c r="T4854" s="30"/>
      <c r="U4854" s="30"/>
      <c r="V4854" s="30"/>
      <c r="W4854" s="30"/>
      <c r="X4854" s="32"/>
    </row>
    <row r="4855" spans="1:24" x14ac:dyDescent="0.2">
      <c r="A4855" s="34"/>
      <c r="B4855" s="34"/>
      <c r="C4855" s="34"/>
      <c r="D4855" s="30"/>
      <c r="E4855" s="30"/>
      <c r="F4855" s="30"/>
      <c r="G4855" s="30"/>
      <c r="H4855" s="30"/>
      <c r="I4855" s="30"/>
      <c r="J4855" s="30"/>
      <c r="K4855" s="30"/>
      <c r="L4855" s="30"/>
      <c r="M4855" s="30"/>
      <c r="N4855" s="30"/>
      <c r="O4855" s="30"/>
      <c r="P4855" s="30"/>
      <c r="Q4855" s="30"/>
      <c r="R4855" s="30"/>
      <c r="S4855" s="30"/>
      <c r="T4855" s="30"/>
      <c r="U4855" s="30"/>
      <c r="V4855" s="30"/>
      <c r="W4855" s="30"/>
      <c r="X4855" s="32"/>
    </row>
    <row r="4856" spans="1:24" x14ac:dyDescent="0.2">
      <c r="A4856" s="34"/>
      <c r="B4856" s="34"/>
      <c r="C4856" s="34"/>
      <c r="D4856" s="30"/>
      <c r="E4856" s="30"/>
      <c r="F4856" s="30"/>
      <c r="G4856" s="30"/>
      <c r="H4856" s="30"/>
      <c r="I4856" s="30"/>
      <c r="J4856" s="30"/>
      <c r="K4856" s="30"/>
      <c r="L4856" s="30"/>
      <c r="M4856" s="30"/>
      <c r="N4856" s="30"/>
      <c r="O4856" s="30"/>
      <c r="P4856" s="30"/>
      <c r="Q4856" s="30"/>
      <c r="R4856" s="30"/>
      <c r="S4856" s="30"/>
      <c r="T4856" s="30"/>
      <c r="U4856" s="30"/>
      <c r="V4856" s="30"/>
      <c r="W4856" s="30"/>
      <c r="X4856" s="32"/>
    </row>
    <row r="4857" spans="1:24" x14ac:dyDescent="0.2">
      <c r="A4857" s="34"/>
      <c r="B4857" s="34"/>
      <c r="C4857" s="34"/>
      <c r="D4857" s="30"/>
      <c r="E4857" s="30"/>
      <c r="F4857" s="30"/>
      <c r="G4857" s="30"/>
      <c r="H4857" s="30"/>
      <c r="I4857" s="30"/>
      <c r="J4857" s="30"/>
      <c r="K4857" s="30"/>
      <c r="L4857" s="30"/>
      <c r="M4857" s="30"/>
      <c r="N4857" s="30"/>
      <c r="O4857" s="30"/>
      <c r="P4857" s="30"/>
      <c r="Q4857" s="30"/>
      <c r="R4857" s="30"/>
      <c r="S4857" s="30"/>
      <c r="T4857" s="30"/>
      <c r="U4857" s="30"/>
      <c r="V4857" s="30"/>
      <c r="W4857" s="30"/>
      <c r="X4857" s="32"/>
    </row>
    <row r="4858" spans="1:24" x14ac:dyDescent="0.2">
      <c r="A4858" s="34"/>
      <c r="B4858" s="34"/>
      <c r="C4858" s="34"/>
      <c r="D4858" s="30"/>
      <c r="E4858" s="30"/>
      <c r="F4858" s="30"/>
      <c r="G4858" s="30"/>
      <c r="H4858" s="30"/>
      <c r="I4858" s="30"/>
      <c r="J4858" s="30"/>
      <c r="K4858" s="30"/>
      <c r="L4858" s="30"/>
      <c r="M4858" s="30"/>
      <c r="N4858" s="30"/>
      <c r="O4858" s="30"/>
      <c r="P4858" s="30"/>
      <c r="Q4858" s="30"/>
      <c r="R4858" s="30"/>
      <c r="S4858" s="30"/>
      <c r="T4858" s="30"/>
      <c r="U4858" s="30"/>
      <c r="V4858" s="30"/>
      <c r="W4858" s="30"/>
      <c r="X4858" s="32"/>
    </row>
    <row r="4859" spans="1:24" x14ac:dyDescent="0.2">
      <c r="A4859" s="34"/>
      <c r="B4859" s="34"/>
      <c r="C4859" s="34"/>
      <c r="D4859" s="30"/>
      <c r="E4859" s="30"/>
      <c r="F4859" s="30"/>
      <c r="G4859" s="30"/>
      <c r="H4859" s="30"/>
      <c r="I4859" s="30"/>
      <c r="J4859" s="30"/>
      <c r="K4859" s="30"/>
      <c r="L4859" s="30"/>
      <c r="M4859" s="30"/>
      <c r="N4859" s="30"/>
      <c r="O4859" s="30"/>
      <c r="P4859" s="30"/>
      <c r="Q4859" s="30"/>
      <c r="R4859" s="30"/>
      <c r="S4859" s="30"/>
      <c r="T4859" s="30"/>
      <c r="U4859" s="30"/>
      <c r="V4859" s="30"/>
      <c r="W4859" s="30"/>
      <c r="X4859" s="32"/>
    </row>
    <row r="4860" spans="1:24" x14ac:dyDescent="0.2">
      <c r="A4860" s="34"/>
      <c r="B4860" s="34"/>
      <c r="C4860" s="34"/>
      <c r="D4860" s="30"/>
      <c r="E4860" s="30"/>
      <c r="F4860" s="30"/>
      <c r="G4860" s="30"/>
      <c r="H4860" s="30"/>
      <c r="I4860" s="30"/>
      <c r="J4860" s="30"/>
      <c r="K4860" s="30"/>
      <c r="L4860" s="30"/>
      <c r="M4860" s="30"/>
      <c r="N4860" s="30"/>
      <c r="O4860" s="30"/>
      <c r="P4860" s="30"/>
      <c r="Q4860" s="30"/>
      <c r="R4860" s="30"/>
      <c r="S4860" s="30"/>
      <c r="T4860" s="30"/>
      <c r="U4860" s="30"/>
      <c r="V4860" s="30"/>
      <c r="W4860" s="30"/>
      <c r="X4860" s="32"/>
    </row>
    <row r="4861" spans="1:24" x14ac:dyDescent="0.2">
      <c r="A4861" s="34"/>
      <c r="B4861" s="34"/>
      <c r="C4861" s="34"/>
      <c r="D4861" s="30"/>
      <c r="E4861" s="30"/>
      <c r="F4861" s="30"/>
      <c r="G4861" s="30"/>
      <c r="H4861" s="30"/>
      <c r="I4861" s="30"/>
      <c r="J4861" s="30"/>
      <c r="K4861" s="30"/>
      <c r="L4861" s="30"/>
      <c r="M4861" s="30"/>
      <c r="N4861" s="30"/>
      <c r="O4861" s="30"/>
      <c r="P4861" s="30"/>
      <c r="Q4861" s="30"/>
      <c r="R4861" s="30"/>
      <c r="S4861" s="30"/>
      <c r="T4861" s="30"/>
      <c r="U4861" s="30"/>
      <c r="V4861" s="30"/>
      <c r="W4861" s="30"/>
      <c r="X4861" s="32"/>
    </row>
    <row r="4862" spans="1:24" x14ac:dyDescent="0.2">
      <c r="A4862" s="34"/>
      <c r="B4862" s="34"/>
      <c r="C4862" s="34"/>
      <c r="D4862" s="30"/>
      <c r="E4862" s="30"/>
      <c r="F4862" s="30"/>
      <c r="G4862" s="30"/>
      <c r="H4862" s="30"/>
      <c r="I4862" s="30"/>
      <c r="J4862" s="30"/>
      <c r="K4862" s="30"/>
      <c r="L4862" s="30"/>
      <c r="M4862" s="30"/>
      <c r="N4862" s="30"/>
      <c r="O4862" s="30"/>
      <c r="P4862" s="30"/>
      <c r="Q4862" s="30"/>
      <c r="R4862" s="30"/>
      <c r="S4862" s="30"/>
      <c r="T4862" s="30"/>
      <c r="U4862" s="30"/>
      <c r="V4862" s="30"/>
      <c r="W4862" s="30"/>
      <c r="X4862" s="32"/>
    </row>
    <row r="4863" spans="1:24" x14ac:dyDescent="0.2">
      <c r="A4863" s="34"/>
      <c r="B4863" s="34"/>
      <c r="C4863" s="34"/>
      <c r="D4863" s="30"/>
      <c r="E4863" s="30"/>
      <c r="F4863" s="30"/>
      <c r="G4863" s="30"/>
      <c r="H4863" s="30"/>
      <c r="I4863" s="30"/>
      <c r="J4863" s="30"/>
      <c r="K4863" s="30"/>
      <c r="L4863" s="30"/>
      <c r="M4863" s="30"/>
      <c r="N4863" s="30"/>
      <c r="O4863" s="30"/>
      <c r="P4863" s="30"/>
      <c r="Q4863" s="30"/>
      <c r="R4863" s="30"/>
      <c r="S4863" s="30"/>
      <c r="T4863" s="30"/>
      <c r="U4863" s="30"/>
      <c r="V4863" s="30"/>
      <c r="W4863" s="30"/>
      <c r="X4863" s="32"/>
    </row>
    <row r="4864" spans="1:24" x14ac:dyDescent="0.2">
      <c r="A4864" s="34"/>
      <c r="B4864" s="34"/>
      <c r="C4864" s="34"/>
      <c r="D4864" s="30"/>
      <c r="E4864" s="30"/>
      <c r="F4864" s="30"/>
      <c r="G4864" s="30"/>
      <c r="H4864" s="30"/>
      <c r="I4864" s="30"/>
      <c r="J4864" s="30"/>
      <c r="K4864" s="30"/>
      <c r="L4864" s="30"/>
      <c r="M4864" s="30"/>
      <c r="N4864" s="30"/>
      <c r="O4864" s="30"/>
      <c r="P4864" s="30"/>
      <c r="Q4864" s="30"/>
      <c r="R4864" s="30"/>
      <c r="S4864" s="30"/>
      <c r="T4864" s="30"/>
      <c r="U4864" s="30"/>
      <c r="V4864" s="30"/>
      <c r="W4864" s="30"/>
      <c r="X4864" s="32"/>
    </row>
    <row r="4865" spans="1:24" x14ac:dyDescent="0.2">
      <c r="A4865" s="34"/>
      <c r="B4865" s="34"/>
      <c r="C4865" s="34"/>
      <c r="D4865" s="30"/>
      <c r="E4865" s="30"/>
      <c r="F4865" s="30"/>
      <c r="G4865" s="30"/>
      <c r="H4865" s="30"/>
      <c r="I4865" s="30"/>
      <c r="J4865" s="30"/>
      <c r="K4865" s="30"/>
      <c r="L4865" s="30"/>
      <c r="M4865" s="30"/>
      <c r="N4865" s="30"/>
      <c r="O4865" s="30"/>
      <c r="P4865" s="30"/>
      <c r="Q4865" s="30"/>
      <c r="R4865" s="30"/>
      <c r="S4865" s="30"/>
      <c r="T4865" s="30"/>
      <c r="U4865" s="30"/>
      <c r="V4865" s="30"/>
      <c r="W4865" s="30"/>
      <c r="X4865" s="32"/>
    </row>
    <row r="4866" spans="1:24" x14ac:dyDescent="0.2">
      <c r="A4866" s="34"/>
      <c r="B4866" s="34"/>
      <c r="C4866" s="34"/>
      <c r="D4866" s="30"/>
      <c r="E4866" s="30"/>
      <c r="F4866" s="30"/>
      <c r="G4866" s="30"/>
      <c r="H4866" s="30"/>
      <c r="I4866" s="30"/>
      <c r="J4866" s="30"/>
      <c r="K4866" s="30"/>
      <c r="L4866" s="30"/>
      <c r="M4866" s="30"/>
      <c r="N4866" s="30"/>
      <c r="O4866" s="30"/>
      <c r="P4866" s="30"/>
      <c r="Q4866" s="30"/>
      <c r="R4866" s="30"/>
      <c r="S4866" s="30"/>
      <c r="T4866" s="30"/>
      <c r="U4866" s="30"/>
      <c r="V4866" s="30"/>
      <c r="W4866" s="30"/>
      <c r="X4866" s="32"/>
    </row>
    <row r="4867" spans="1:24" x14ac:dyDescent="0.2">
      <c r="A4867" s="34"/>
      <c r="B4867" s="34"/>
      <c r="C4867" s="34"/>
      <c r="D4867" s="30"/>
      <c r="E4867" s="30"/>
      <c r="F4867" s="30"/>
      <c r="G4867" s="30"/>
      <c r="H4867" s="30"/>
      <c r="I4867" s="30"/>
      <c r="J4867" s="30"/>
      <c r="K4867" s="30"/>
      <c r="L4867" s="30"/>
      <c r="M4867" s="30"/>
      <c r="N4867" s="30"/>
      <c r="O4867" s="30"/>
      <c r="P4867" s="30"/>
      <c r="Q4867" s="30"/>
      <c r="R4867" s="30"/>
      <c r="S4867" s="30"/>
      <c r="T4867" s="30"/>
      <c r="U4867" s="30"/>
      <c r="V4867" s="30"/>
      <c r="W4867" s="30"/>
      <c r="X4867" s="32"/>
    </row>
    <row r="4868" spans="1:24" x14ac:dyDescent="0.2">
      <c r="A4868" s="34"/>
      <c r="B4868" s="34"/>
      <c r="C4868" s="34"/>
      <c r="D4868" s="30"/>
      <c r="E4868" s="30"/>
      <c r="F4868" s="30"/>
      <c r="G4868" s="30"/>
      <c r="H4868" s="30"/>
      <c r="I4868" s="30"/>
      <c r="J4868" s="30"/>
      <c r="K4868" s="30"/>
      <c r="L4868" s="30"/>
      <c r="M4868" s="30"/>
      <c r="N4868" s="30"/>
      <c r="O4868" s="30"/>
      <c r="P4868" s="30"/>
      <c r="Q4868" s="30"/>
      <c r="R4868" s="30"/>
      <c r="S4868" s="30"/>
      <c r="T4868" s="30"/>
      <c r="U4868" s="30"/>
      <c r="V4868" s="30"/>
      <c r="W4868" s="30"/>
      <c r="X4868" s="32"/>
    </row>
    <row r="4869" spans="1:24" x14ac:dyDescent="0.2">
      <c r="A4869" s="34"/>
      <c r="B4869" s="34"/>
      <c r="C4869" s="34"/>
      <c r="D4869" s="30"/>
      <c r="E4869" s="30"/>
      <c r="F4869" s="30"/>
      <c r="G4869" s="30"/>
      <c r="H4869" s="30"/>
      <c r="I4869" s="30"/>
      <c r="J4869" s="30"/>
      <c r="K4869" s="30"/>
      <c r="L4869" s="30"/>
      <c r="M4869" s="30"/>
      <c r="N4869" s="30"/>
      <c r="O4869" s="30"/>
      <c r="P4869" s="30"/>
      <c r="Q4869" s="30"/>
      <c r="R4869" s="30"/>
      <c r="S4869" s="30"/>
      <c r="T4869" s="30"/>
      <c r="U4869" s="30"/>
      <c r="V4869" s="30"/>
      <c r="W4869" s="30"/>
      <c r="X4869" s="32"/>
    </row>
    <row r="4870" spans="1:24" x14ac:dyDescent="0.2">
      <c r="A4870" s="34"/>
      <c r="B4870" s="34"/>
      <c r="C4870" s="34"/>
      <c r="D4870" s="30"/>
      <c r="E4870" s="30"/>
      <c r="F4870" s="30"/>
      <c r="G4870" s="30"/>
      <c r="H4870" s="30"/>
      <c r="I4870" s="30"/>
      <c r="J4870" s="30"/>
      <c r="K4870" s="30"/>
      <c r="L4870" s="30"/>
      <c r="M4870" s="30"/>
      <c r="N4870" s="30"/>
      <c r="O4870" s="30"/>
      <c r="P4870" s="30"/>
      <c r="Q4870" s="30"/>
      <c r="R4870" s="30"/>
      <c r="S4870" s="30"/>
      <c r="T4870" s="30"/>
      <c r="U4870" s="30"/>
      <c r="V4870" s="30"/>
      <c r="W4870" s="30"/>
      <c r="X4870" s="32"/>
    </row>
    <row r="4871" spans="1:24" x14ac:dyDescent="0.2">
      <c r="A4871" s="34"/>
      <c r="B4871" s="34"/>
      <c r="C4871" s="34"/>
      <c r="D4871" s="30"/>
      <c r="E4871" s="30"/>
      <c r="F4871" s="30"/>
      <c r="G4871" s="30"/>
      <c r="H4871" s="30"/>
      <c r="I4871" s="30"/>
      <c r="J4871" s="30"/>
      <c r="K4871" s="30"/>
      <c r="L4871" s="30"/>
      <c r="M4871" s="30"/>
      <c r="N4871" s="30"/>
      <c r="O4871" s="30"/>
      <c r="P4871" s="30"/>
      <c r="Q4871" s="30"/>
      <c r="R4871" s="30"/>
      <c r="S4871" s="30"/>
      <c r="T4871" s="30"/>
      <c r="U4871" s="30"/>
      <c r="V4871" s="30"/>
      <c r="W4871" s="30"/>
      <c r="X4871" s="32"/>
    </row>
    <row r="4872" spans="1:24" x14ac:dyDescent="0.2">
      <c r="A4872" s="34"/>
      <c r="B4872" s="34"/>
      <c r="C4872" s="34"/>
      <c r="D4872" s="30"/>
      <c r="E4872" s="30"/>
      <c r="F4872" s="30"/>
      <c r="G4872" s="30"/>
      <c r="H4872" s="30"/>
      <c r="I4872" s="30"/>
      <c r="J4872" s="30"/>
      <c r="K4872" s="30"/>
      <c r="L4872" s="30"/>
      <c r="M4872" s="30"/>
      <c r="N4872" s="30"/>
      <c r="O4872" s="30"/>
      <c r="P4872" s="30"/>
      <c r="Q4872" s="30"/>
      <c r="R4872" s="30"/>
      <c r="S4872" s="30"/>
      <c r="T4872" s="30"/>
      <c r="U4872" s="30"/>
      <c r="V4872" s="30"/>
      <c r="W4872" s="30"/>
      <c r="X4872" s="32"/>
    </row>
    <row r="4873" spans="1:24" x14ac:dyDescent="0.2">
      <c r="A4873" s="34"/>
      <c r="B4873" s="34"/>
      <c r="C4873" s="34"/>
      <c r="D4873" s="30"/>
      <c r="E4873" s="30"/>
      <c r="F4873" s="30"/>
      <c r="G4873" s="30"/>
      <c r="H4873" s="30"/>
      <c r="I4873" s="30"/>
      <c r="J4873" s="30"/>
      <c r="K4873" s="30"/>
      <c r="L4873" s="30"/>
      <c r="M4873" s="30"/>
      <c r="N4873" s="30"/>
      <c r="O4873" s="30"/>
      <c r="P4873" s="30"/>
      <c r="Q4873" s="30"/>
      <c r="R4873" s="30"/>
      <c r="S4873" s="30"/>
      <c r="T4873" s="30"/>
      <c r="U4873" s="30"/>
      <c r="V4873" s="30"/>
      <c r="W4873" s="30"/>
      <c r="X4873" s="32"/>
    </row>
    <row r="4874" spans="1:24" x14ac:dyDescent="0.2">
      <c r="A4874" s="34"/>
      <c r="B4874" s="34"/>
      <c r="C4874" s="34"/>
      <c r="D4874" s="30"/>
      <c r="E4874" s="30"/>
      <c r="F4874" s="30"/>
      <c r="G4874" s="30"/>
      <c r="H4874" s="30"/>
      <c r="I4874" s="30"/>
      <c r="J4874" s="30"/>
      <c r="K4874" s="30"/>
      <c r="L4874" s="30"/>
      <c r="M4874" s="30"/>
      <c r="N4874" s="30"/>
      <c r="O4874" s="30"/>
      <c r="P4874" s="30"/>
      <c r="Q4874" s="30"/>
      <c r="R4874" s="30"/>
      <c r="S4874" s="30"/>
      <c r="T4874" s="30"/>
      <c r="U4874" s="30"/>
      <c r="V4874" s="30"/>
      <c r="W4874" s="30"/>
      <c r="X4874" s="32"/>
    </row>
    <row r="4875" spans="1:24" x14ac:dyDescent="0.2">
      <c r="A4875" s="34"/>
      <c r="B4875" s="34"/>
      <c r="C4875" s="34"/>
      <c r="D4875" s="30"/>
      <c r="E4875" s="30"/>
      <c r="F4875" s="30"/>
      <c r="G4875" s="30"/>
      <c r="H4875" s="30"/>
      <c r="I4875" s="30"/>
      <c r="J4875" s="30"/>
      <c r="K4875" s="30"/>
      <c r="L4875" s="30"/>
      <c r="M4875" s="30"/>
      <c r="N4875" s="30"/>
      <c r="O4875" s="30"/>
      <c r="P4875" s="30"/>
      <c r="Q4875" s="30"/>
      <c r="R4875" s="30"/>
      <c r="S4875" s="30"/>
      <c r="T4875" s="30"/>
      <c r="U4875" s="30"/>
      <c r="V4875" s="30"/>
      <c r="W4875" s="30"/>
      <c r="X4875" s="32"/>
    </row>
    <row r="4876" spans="1:24" x14ac:dyDescent="0.2">
      <c r="A4876" s="34"/>
      <c r="B4876" s="34"/>
      <c r="C4876" s="34"/>
      <c r="D4876" s="30"/>
      <c r="E4876" s="30"/>
      <c r="F4876" s="30"/>
      <c r="G4876" s="30"/>
      <c r="H4876" s="30"/>
      <c r="I4876" s="30"/>
      <c r="J4876" s="30"/>
      <c r="K4876" s="30"/>
      <c r="L4876" s="30"/>
      <c r="M4876" s="30"/>
      <c r="N4876" s="30"/>
      <c r="O4876" s="30"/>
      <c r="P4876" s="30"/>
      <c r="Q4876" s="30"/>
      <c r="R4876" s="30"/>
      <c r="S4876" s="30"/>
      <c r="T4876" s="30"/>
      <c r="U4876" s="30"/>
      <c r="V4876" s="30"/>
      <c r="W4876" s="30"/>
      <c r="X4876" s="32"/>
    </row>
    <row r="4877" spans="1:24" x14ac:dyDescent="0.2">
      <c r="A4877" s="34"/>
      <c r="B4877" s="34"/>
      <c r="C4877" s="34"/>
      <c r="D4877" s="30"/>
      <c r="E4877" s="30"/>
      <c r="F4877" s="30"/>
      <c r="G4877" s="30"/>
      <c r="H4877" s="30"/>
      <c r="I4877" s="30"/>
      <c r="J4877" s="30"/>
      <c r="K4877" s="30"/>
      <c r="L4877" s="30"/>
      <c r="M4877" s="30"/>
      <c r="N4877" s="30"/>
      <c r="O4877" s="30"/>
      <c r="P4877" s="30"/>
      <c r="Q4877" s="30"/>
      <c r="R4877" s="30"/>
      <c r="S4877" s="30"/>
      <c r="T4877" s="30"/>
      <c r="U4877" s="30"/>
      <c r="V4877" s="30"/>
      <c r="W4877" s="30"/>
      <c r="X4877" s="32"/>
    </row>
    <row r="4878" spans="1:24" x14ac:dyDescent="0.2">
      <c r="A4878" s="34"/>
      <c r="B4878" s="34"/>
      <c r="C4878" s="34"/>
      <c r="D4878" s="30"/>
      <c r="E4878" s="30"/>
      <c r="F4878" s="30"/>
      <c r="G4878" s="30"/>
      <c r="H4878" s="30"/>
      <c r="I4878" s="30"/>
      <c r="J4878" s="30"/>
      <c r="K4878" s="30"/>
      <c r="L4878" s="30"/>
      <c r="M4878" s="30"/>
      <c r="N4878" s="30"/>
      <c r="O4878" s="30"/>
      <c r="P4878" s="30"/>
      <c r="Q4878" s="30"/>
      <c r="R4878" s="30"/>
      <c r="S4878" s="30"/>
      <c r="T4878" s="30"/>
      <c r="U4878" s="30"/>
      <c r="V4878" s="30"/>
      <c r="W4878" s="30"/>
      <c r="X4878" s="32"/>
    </row>
    <row r="4879" spans="1:24" x14ac:dyDescent="0.2">
      <c r="A4879" s="34"/>
      <c r="B4879" s="34"/>
      <c r="C4879" s="34"/>
      <c r="D4879" s="30"/>
      <c r="E4879" s="30"/>
      <c r="F4879" s="30"/>
      <c r="G4879" s="30"/>
      <c r="H4879" s="30"/>
      <c r="I4879" s="30"/>
      <c r="J4879" s="30"/>
      <c r="K4879" s="30"/>
      <c r="L4879" s="30"/>
      <c r="M4879" s="30"/>
      <c r="N4879" s="30"/>
      <c r="O4879" s="30"/>
      <c r="P4879" s="30"/>
      <c r="Q4879" s="30"/>
      <c r="R4879" s="30"/>
      <c r="S4879" s="30"/>
      <c r="T4879" s="30"/>
      <c r="U4879" s="30"/>
      <c r="V4879" s="30"/>
      <c r="W4879" s="30"/>
      <c r="X4879" s="32"/>
    </row>
    <row r="4880" spans="1:24" x14ac:dyDescent="0.2">
      <c r="A4880" s="34"/>
      <c r="B4880" s="34"/>
      <c r="C4880" s="34"/>
      <c r="D4880" s="30"/>
      <c r="E4880" s="30"/>
      <c r="F4880" s="30"/>
      <c r="G4880" s="30"/>
      <c r="H4880" s="30"/>
      <c r="I4880" s="30"/>
      <c r="J4880" s="30"/>
      <c r="K4880" s="30"/>
      <c r="L4880" s="30"/>
      <c r="M4880" s="30"/>
      <c r="N4880" s="30"/>
      <c r="O4880" s="30"/>
      <c r="P4880" s="30"/>
      <c r="Q4880" s="30"/>
      <c r="R4880" s="30"/>
      <c r="S4880" s="30"/>
      <c r="T4880" s="30"/>
      <c r="U4880" s="30"/>
      <c r="V4880" s="30"/>
      <c r="W4880" s="30"/>
      <c r="X4880" s="32"/>
    </row>
    <row r="4881" spans="1:24" x14ac:dyDescent="0.2">
      <c r="A4881" s="34"/>
      <c r="B4881" s="34"/>
      <c r="C4881" s="34"/>
      <c r="D4881" s="30"/>
      <c r="E4881" s="30"/>
      <c r="F4881" s="30"/>
      <c r="G4881" s="30"/>
      <c r="H4881" s="30"/>
      <c r="I4881" s="30"/>
      <c r="J4881" s="30"/>
      <c r="K4881" s="30"/>
      <c r="L4881" s="30"/>
      <c r="M4881" s="30"/>
      <c r="N4881" s="30"/>
      <c r="O4881" s="30"/>
      <c r="P4881" s="30"/>
      <c r="Q4881" s="30"/>
      <c r="R4881" s="30"/>
      <c r="S4881" s="30"/>
      <c r="T4881" s="30"/>
      <c r="U4881" s="30"/>
      <c r="V4881" s="30"/>
      <c r="W4881" s="30"/>
      <c r="X4881" s="32"/>
    </row>
    <row r="4882" spans="1:24" x14ac:dyDescent="0.2">
      <c r="A4882" s="34"/>
      <c r="B4882" s="34"/>
      <c r="C4882" s="34"/>
      <c r="D4882" s="30"/>
      <c r="E4882" s="30"/>
      <c r="F4882" s="30"/>
      <c r="G4882" s="30"/>
      <c r="H4882" s="30"/>
      <c r="I4882" s="30"/>
      <c r="J4882" s="30"/>
      <c r="K4882" s="30"/>
      <c r="L4882" s="30"/>
      <c r="M4882" s="30"/>
      <c r="N4882" s="30"/>
      <c r="O4882" s="30"/>
      <c r="P4882" s="30"/>
      <c r="Q4882" s="30"/>
      <c r="R4882" s="30"/>
      <c r="S4882" s="30"/>
      <c r="T4882" s="30"/>
      <c r="U4882" s="30"/>
      <c r="V4882" s="30"/>
      <c r="W4882" s="30"/>
      <c r="X4882" s="32"/>
    </row>
    <row r="4883" spans="1:24" x14ac:dyDescent="0.2">
      <c r="A4883" s="34"/>
      <c r="B4883" s="34"/>
      <c r="C4883" s="34"/>
      <c r="D4883" s="30"/>
      <c r="E4883" s="30"/>
      <c r="F4883" s="30"/>
      <c r="G4883" s="30"/>
      <c r="H4883" s="30"/>
      <c r="I4883" s="30"/>
      <c r="J4883" s="30"/>
      <c r="K4883" s="30"/>
      <c r="L4883" s="30"/>
      <c r="M4883" s="30"/>
      <c r="N4883" s="30"/>
      <c r="O4883" s="30"/>
      <c r="P4883" s="30"/>
      <c r="Q4883" s="30"/>
      <c r="R4883" s="30"/>
      <c r="S4883" s="30"/>
      <c r="T4883" s="30"/>
      <c r="U4883" s="30"/>
      <c r="V4883" s="30"/>
      <c r="W4883" s="30"/>
      <c r="X4883" s="32"/>
    </row>
    <row r="4884" spans="1:24" x14ac:dyDescent="0.2">
      <c r="A4884" s="34"/>
      <c r="B4884" s="34"/>
      <c r="C4884" s="34"/>
      <c r="D4884" s="30"/>
      <c r="E4884" s="30"/>
      <c r="F4884" s="30"/>
      <c r="G4884" s="30"/>
      <c r="H4884" s="30"/>
      <c r="I4884" s="30"/>
      <c r="J4884" s="30"/>
      <c r="K4884" s="30"/>
      <c r="L4884" s="30"/>
      <c r="M4884" s="30"/>
      <c r="N4884" s="30"/>
      <c r="O4884" s="30"/>
      <c r="P4884" s="30"/>
      <c r="Q4884" s="30"/>
      <c r="R4884" s="30"/>
      <c r="S4884" s="30"/>
      <c r="T4884" s="30"/>
      <c r="U4884" s="30"/>
      <c r="V4884" s="30"/>
      <c r="W4884" s="30"/>
      <c r="X4884" s="32"/>
    </row>
    <row r="4885" spans="1:24" x14ac:dyDescent="0.2">
      <c r="A4885" s="34"/>
      <c r="B4885" s="34"/>
      <c r="C4885" s="34"/>
      <c r="D4885" s="30"/>
      <c r="E4885" s="30"/>
      <c r="F4885" s="30"/>
      <c r="G4885" s="30"/>
      <c r="H4885" s="30"/>
      <c r="I4885" s="30"/>
      <c r="J4885" s="30"/>
      <c r="K4885" s="30"/>
      <c r="L4885" s="30"/>
      <c r="M4885" s="30"/>
      <c r="N4885" s="30"/>
      <c r="O4885" s="30"/>
      <c r="P4885" s="30"/>
      <c r="Q4885" s="30"/>
      <c r="R4885" s="30"/>
      <c r="S4885" s="30"/>
      <c r="T4885" s="30"/>
      <c r="U4885" s="30"/>
      <c r="V4885" s="30"/>
      <c r="W4885" s="30"/>
      <c r="X4885" s="32"/>
    </row>
    <row r="4886" spans="1:24" x14ac:dyDescent="0.2">
      <c r="A4886" s="34"/>
      <c r="B4886" s="34"/>
      <c r="C4886" s="34"/>
      <c r="D4886" s="30"/>
      <c r="E4886" s="30"/>
      <c r="F4886" s="30"/>
      <c r="G4886" s="30"/>
      <c r="H4886" s="30"/>
      <c r="I4886" s="30"/>
      <c r="J4886" s="30"/>
      <c r="K4886" s="30"/>
      <c r="L4886" s="30"/>
      <c r="M4886" s="30"/>
      <c r="N4886" s="30"/>
      <c r="O4886" s="30"/>
      <c r="P4886" s="30"/>
      <c r="Q4886" s="30"/>
      <c r="R4886" s="30"/>
      <c r="S4886" s="30"/>
      <c r="T4886" s="30"/>
      <c r="U4886" s="30"/>
      <c r="V4886" s="30"/>
      <c r="W4886" s="30"/>
      <c r="X4886" s="32"/>
    </row>
    <row r="4887" spans="1:24" x14ac:dyDescent="0.2">
      <c r="A4887" s="34"/>
      <c r="B4887" s="34"/>
      <c r="C4887" s="34"/>
      <c r="D4887" s="30"/>
      <c r="E4887" s="30"/>
      <c r="F4887" s="30"/>
      <c r="G4887" s="30"/>
      <c r="H4887" s="30"/>
      <c r="I4887" s="30"/>
      <c r="J4887" s="30"/>
      <c r="K4887" s="30"/>
      <c r="L4887" s="30"/>
      <c r="M4887" s="30"/>
      <c r="N4887" s="30"/>
      <c r="O4887" s="30"/>
      <c r="P4887" s="30"/>
      <c r="Q4887" s="30"/>
      <c r="R4887" s="30"/>
      <c r="S4887" s="30"/>
      <c r="T4887" s="30"/>
      <c r="U4887" s="30"/>
      <c r="V4887" s="30"/>
      <c r="W4887" s="30"/>
      <c r="X4887" s="32"/>
    </row>
    <row r="4888" spans="1:24" x14ac:dyDescent="0.2">
      <c r="A4888" s="34"/>
      <c r="B4888" s="34"/>
      <c r="C4888" s="34"/>
      <c r="D4888" s="30"/>
      <c r="E4888" s="30"/>
      <c r="F4888" s="30"/>
      <c r="G4888" s="30"/>
      <c r="H4888" s="30"/>
      <c r="I4888" s="30"/>
      <c r="J4888" s="30"/>
      <c r="K4888" s="30"/>
      <c r="L4888" s="30"/>
      <c r="M4888" s="30"/>
      <c r="N4888" s="30"/>
      <c r="O4888" s="30"/>
      <c r="P4888" s="30"/>
      <c r="Q4888" s="30"/>
      <c r="R4888" s="30"/>
      <c r="S4888" s="30"/>
      <c r="T4888" s="30"/>
      <c r="U4888" s="30"/>
      <c r="V4888" s="30"/>
      <c r="W4888" s="30"/>
      <c r="X4888" s="32"/>
    </row>
    <row r="4889" spans="1:24" x14ac:dyDescent="0.2">
      <c r="A4889" s="34"/>
      <c r="B4889" s="34"/>
      <c r="C4889" s="34"/>
      <c r="D4889" s="30"/>
      <c r="E4889" s="30"/>
      <c r="F4889" s="30"/>
      <c r="G4889" s="30"/>
      <c r="H4889" s="30"/>
      <c r="I4889" s="30"/>
      <c r="J4889" s="30"/>
      <c r="K4889" s="30"/>
      <c r="L4889" s="30"/>
      <c r="M4889" s="30"/>
      <c r="N4889" s="30"/>
      <c r="O4889" s="30"/>
      <c r="P4889" s="30"/>
      <c r="Q4889" s="30"/>
      <c r="R4889" s="30"/>
      <c r="S4889" s="30"/>
      <c r="T4889" s="30"/>
      <c r="U4889" s="30"/>
      <c r="V4889" s="30"/>
      <c r="W4889" s="30"/>
      <c r="X4889" s="32"/>
    </row>
    <row r="4890" spans="1:24" x14ac:dyDescent="0.2">
      <c r="A4890" s="34"/>
      <c r="B4890" s="34"/>
      <c r="C4890" s="34"/>
      <c r="D4890" s="30"/>
      <c r="E4890" s="30"/>
      <c r="F4890" s="30"/>
      <c r="G4890" s="30"/>
      <c r="H4890" s="30"/>
      <c r="I4890" s="30"/>
      <c r="J4890" s="30"/>
      <c r="K4890" s="30"/>
      <c r="L4890" s="30"/>
      <c r="M4890" s="30"/>
      <c r="N4890" s="30"/>
      <c r="O4890" s="30"/>
      <c r="P4890" s="30"/>
      <c r="Q4890" s="30"/>
      <c r="R4890" s="30"/>
      <c r="S4890" s="30"/>
      <c r="T4890" s="30"/>
      <c r="U4890" s="30"/>
      <c r="V4890" s="30"/>
      <c r="W4890" s="30"/>
      <c r="X4890" s="32"/>
    </row>
    <row r="4891" spans="1:24" x14ac:dyDescent="0.2">
      <c r="A4891" s="34"/>
      <c r="B4891" s="34"/>
      <c r="C4891" s="34"/>
      <c r="D4891" s="30"/>
      <c r="E4891" s="30"/>
      <c r="F4891" s="30"/>
      <c r="G4891" s="30"/>
      <c r="H4891" s="30"/>
      <c r="I4891" s="30"/>
      <c r="J4891" s="30"/>
      <c r="K4891" s="30"/>
      <c r="L4891" s="30"/>
      <c r="M4891" s="30"/>
      <c r="N4891" s="30"/>
      <c r="O4891" s="30"/>
      <c r="P4891" s="30"/>
      <c r="Q4891" s="30"/>
      <c r="R4891" s="30"/>
      <c r="S4891" s="30"/>
      <c r="T4891" s="30"/>
      <c r="U4891" s="30"/>
      <c r="V4891" s="30"/>
      <c r="W4891" s="30"/>
      <c r="X4891" s="32"/>
    </row>
    <row r="4892" spans="1:24" x14ac:dyDescent="0.2">
      <c r="A4892" s="34"/>
      <c r="B4892" s="34"/>
      <c r="C4892" s="34"/>
      <c r="D4892" s="30"/>
      <c r="E4892" s="30"/>
      <c r="F4892" s="30"/>
      <c r="G4892" s="30"/>
      <c r="H4892" s="30"/>
      <c r="I4892" s="30"/>
      <c r="J4892" s="30"/>
      <c r="K4892" s="30"/>
      <c r="L4892" s="30"/>
      <c r="M4892" s="30"/>
      <c r="N4892" s="30"/>
      <c r="O4892" s="30"/>
      <c r="P4892" s="30"/>
      <c r="Q4892" s="30"/>
      <c r="R4892" s="30"/>
      <c r="S4892" s="30"/>
      <c r="T4892" s="30"/>
      <c r="U4892" s="30"/>
      <c r="V4892" s="30"/>
      <c r="W4892" s="30"/>
      <c r="X4892" s="32"/>
    </row>
    <row r="4893" spans="1:24" x14ac:dyDescent="0.2">
      <c r="A4893" s="34"/>
      <c r="B4893" s="34"/>
      <c r="C4893" s="34"/>
      <c r="D4893" s="30"/>
      <c r="E4893" s="30"/>
      <c r="F4893" s="30"/>
      <c r="G4893" s="30"/>
      <c r="H4893" s="30"/>
      <c r="I4893" s="30"/>
      <c r="J4893" s="30"/>
      <c r="K4893" s="30"/>
      <c r="L4893" s="30"/>
      <c r="M4893" s="30"/>
      <c r="N4893" s="30"/>
      <c r="O4893" s="30"/>
      <c r="P4893" s="30"/>
      <c r="Q4893" s="30"/>
      <c r="R4893" s="30"/>
      <c r="S4893" s="30"/>
      <c r="T4893" s="30"/>
      <c r="U4893" s="30"/>
      <c r="V4893" s="30"/>
      <c r="W4893" s="30"/>
      <c r="X4893" s="32"/>
    </row>
    <row r="4894" spans="1:24" x14ac:dyDescent="0.2">
      <c r="A4894" s="34"/>
      <c r="B4894" s="34"/>
      <c r="C4894" s="34"/>
      <c r="D4894" s="30"/>
      <c r="E4894" s="30"/>
      <c r="F4894" s="30"/>
      <c r="G4894" s="30"/>
      <c r="H4894" s="30"/>
      <c r="I4894" s="30"/>
      <c r="J4894" s="30"/>
      <c r="K4894" s="30"/>
      <c r="L4894" s="30"/>
      <c r="M4894" s="30"/>
      <c r="N4894" s="30"/>
      <c r="O4894" s="30"/>
      <c r="P4894" s="30"/>
      <c r="Q4894" s="30"/>
      <c r="R4894" s="30"/>
      <c r="S4894" s="30"/>
      <c r="T4894" s="30"/>
      <c r="U4894" s="30"/>
      <c r="V4894" s="30"/>
      <c r="W4894" s="30"/>
      <c r="X4894" s="32"/>
    </row>
    <row r="4895" spans="1:24" x14ac:dyDescent="0.2">
      <c r="A4895" s="34"/>
      <c r="B4895" s="34"/>
      <c r="C4895" s="34"/>
      <c r="D4895" s="30"/>
      <c r="E4895" s="30"/>
      <c r="F4895" s="30"/>
      <c r="G4895" s="30"/>
      <c r="H4895" s="30"/>
      <c r="I4895" s="30"/>
      <c r="J4895" s="30"/>
      <c r="K4895" s="30"/>
      <c r="L4895" s="30"/>
      <c r="M4895" s="30"/>
      <c r="N4895" s="30"/>
      <c r="O4895" s="30"/>
      <c r="P4895" s="30"/>
      <c r="Q4895" s="30"/>
      <c r="R4895" s="30"/>
      <c r="S4895" s="30"/>
      <c r="T4895" s="30"/>
      <c r="U4895" s="30"/>
      <c r="V4895" s="30"/>
      <c r="W4895" s="30"/>
      <c r="X4895" s="32"/>
    </row>
    <row r="4896" spans="1:24" x14ac:dyDescent="0.2">
      <c r="A4896" s="34"/>
      <c r="B4896" s="34"/>
      <c r="C4896" s="34"/>
      <c r="D4896" s="30"/>
      <c r="E4896" s="30"/>
      <c r="F4896" s="30"/>
      <c r="G4896" s="30"/>
      <c r="H4896" s="30"/>
      <c r="I4896" s="30"/>
      <c r="J4896" s="30"/>
      <c r="K4896" s="30"/>
      <c r="L4896" s="30"/>
      <c r="M4896" s="30"/>
      <c r="N4896" s="30"/>
      <c r="O4896" s="30"/>
      <c r="P4896" s="30"/>
      <c r="Q4896" s="30"/>
      <c r="R4896" s="30"/>
      <c r="S4896" s="30"/>
      <c r="T4896" s="30"/>
      <c r="U4896" s="30"/>
      <c r="V4896" s="30"/>
      <c r="W4896" s="30"/>
      <c r="X4896" s="32"/>
    </row>
    <row r="4897" spans="1:24" x14ac:dyDescent="0.2">
      <c r="A4897" s="34"/>
      <c r="B4897" s="34"/>
      <c r="C4897" s="34"/>
      <c r="D4897" s="30"/>
      <c r="E4897" s="30"/>
      <c r="F4897" s="30"/>
      <c r="G4897" s="30"/>
      <c r="H4897" s="30"/>
      <c r="I4897" s="30"/>
      <c r="J4897" s="30"/>
      <c r="K4897" s="30"/>
      <c r="L4897" s="30"/>
      <c r="M4897" s="30"/>
      <c r="N4897" s="30"/>
      <c r="O4897" s="30"/>
      <c r="P4897" s="30"/>
      <c r="Q4897" s="30"/>
      <c r="R4897" s="30"/>
      <c r="S4897" s="30"/>
      <c r="T4897" s="30"/>
      <c r="U4897" s="30"/>
      <c r="V4897" s="30"/>
      <c r="W4897" s="30"/>
      <c r="X4897" s="32"/>
    </row>
    <row r="4898" spans="1:24" x14ac:dyDescent="0.2">
      <c r="A4898" s="34"/>
      <c r="B4898" s="34"/>
      <c r="C4898" s="34"/>
      <c r="D4898" s="30"/>
      <c r="E4898" s="30"/>
      <c r="F4898" s="30"/>
      <c r="G4898" s="30"/>
      <c r="H4898" s="30"/>
      <c r="I4898" s="30"/>
      <c r="J4898" s="30"/>
      <c r="K4898" s="30"/>
      <c r="L4898" s="30"/>
      <c r="M4898" s="30"/>
      <c r="N4898" s="30"/>
      <c r="O4898" s="30"/>
      <c r="P4898" s="30"/>
      <c r="Q4898" s="30"/>
      <c r="R4898" s="30"/>
      <c r="S4898" s="30"/>
      <c r="T4898" s="30"/>
      <c r="U4898" s="30"/>
      <c r="V4898" s="30"/>
      <c r="W4898" s="30"/>
      <c r="X4898" s="32"/>
    </row>
    <row r="4899" spans="1:24" x14ac:dyDescent="0.2">
      <c r="A4899" s="34"/>
      <c r="B4899" s="34"/>
      <c r="C4899" s="34"/>
      <c r="D4899" s="30"/>
      <c r="E4899" s="30"/>
      <c r="F4899" s="30"/>
      <c r="G4899" s="30"/>
      <c r="H4899" s="30"/>
      <c r="I4899" s="30"/>
      <c r="J4899" s="30"/>
      <c r="K4899" s="30"/>
      <c r="L4899" s="30"/>
      <c r="M4899" s="30"/>
      <c r="N4899" s="30"/>
      <c r="O4899" s="30"/>
      <c r="P4899" s="30"/>
      <c r="Q4899" s="30"/>
      <c r="R4899" s="30"/>
      <c r="S4899" s="30"/>
      <c r="T4899" s="30"/>
      <c r="U4899" s="30"/>
      <c r="V4899" s="30"/>
      <c r="W4899" s="30"/>
      <c r="X4899" s="32"/>
    </row>
    <row r="4900" spans="1:24" x14ac:dyDescent="0.2">
      <c r="A4900" s="34"/>
      <c r="B4900" s="34"/>
      <c r="C4900" s="34"/>
      <c r="D4900" s="30"/>
      <c r="E4900" s="30"/>
      <c r="F4900" s="30"/>
      <c r="G4900" s="30"/>
      <c r="H4900" s="30"/>
      <c r="I4900" s="30"/>
      <c r="J4900" s="30"/>
      <c r="K4900" s="30"/>
      <c r="L4900" s="30"/>
      <c r="M4900" s="30"/>
      <c r="N4900" s="30"/>
      <c r="O4900" s="30"/>
      <c r="P4900" s="30"/>
      <c r="Q4900" s="30"/>
      <c r="R4900" s="30"/>
      <c r="S4900" s="30"/>
      <c r="T4900" s="30"/>
      <c r="U4900" s="30"/>
      <c r="V4900" s="30"/>
      <c r="W4900" s="30"/>
      <c r="X4900" s="32"/>
    </row>
    <row r="4901" spans="1:24" x14ac:dyDescent="0.2">
      <c r="A4901" s="34"/>
      <c r="B4901" s="34"/>
      <c r="C4901" s="34"/>
      <c r="D4901" s="30"/>
      <c r="E4901" s="30"/>
      <c r="F4901" s="30"/>
      <c r="G4901" s="30"/>
      <c r="H4901" s="30"/>
      <c r="I4901" s="30"/>
      <c r="J4901" s="30"/>
      <c r="K4901" s="30"/>
      <c r="L4901" s="30"/>
      <c r="M4901" s="30"/>
      <c r="N4901" s="30"/>
      <c r="O4901" s="30"/>
      <c r="P4901" s="30"/>
      <c r="Q4901" s="30"/>
      <c r="R4901" s="30"/>
      <c r="S4901" s="30"/>
      <c r="T4901" s="30"/>
      <c r="U4901" s="30"/>
      <c r="V4901" s="30"/>
      <c r="W4901" s="30"/>
      <c r="X4901" s="32"/>
    </row>
    <row r="4902" spans="1:24" x14ac:dyDescent="0.2">
      <c r="A4902" s="34"/>
      <c r="B4902" s="34"/>
      <c r="C4902" s="34"/>
      <c r="D4902" s="30"/>
      <c r="E4902" s="30"/>
      <c r="F4902" s="30"/>
      <c r="G4902" s="30"/>
      <c r="H4902" s="30"/>
      <c r="I4902" s="30"/>
      <c r="J4902" s="30"/>
      <c r="K4902" s="30"/>
      <c r="L4902" s="30"/>
      <c r="M4902" s="30"/>
      <c r="N4902" s="30"/>
      <c r="O4902" s="30"/>
      <c r="P4902" s="30"/>
      <c r="Q4902" s="30"/>
      <c r="R4902" s="30"/>
      <c r="S4902" s="30"/>
      <c r="T4902" s="30"/>
      <c r="U4902" s="30"/>
      <c r="V4902" s="30"/>
      <c r="W4902" s="30"/>
      <c r="X4902" s="32"/>
    </row>
    <row r="4903" spans="1:24" x14ac:dyDescent="0.2">
      <c r="A4903" s="34"/>
      <c r="B4903" s="34"/>
      <c r="C4903" s="34"/>
      <c r="D4903" s="30"/>
      <c r="E4903" s="30"/>
      <c r="F4903" s="30"/>
      <c r="G4903" s="30"/>
      <c r="H4903" s="30"/>
      <c r="I4903" s="30"/>
      <c r="J4903" s="30"/>
      <c r="K4903" s="30"/>
      <c r="L4903" s="30"/>
      <c r="M4903" s="30"/>
      <c r="N4903" s="30"/>
      <c r="O4903" s="30"/>
      <c r="P4903" s="30"/>
      <c r="Q4903" s="30"/>
      <c r="R4903" s="30"/>
      <c r="S4903" s="30"/>
      <c r="T4903" s="30"/>
      <c r="U4903" s="30"/>
      <c r="V4903" s="30"/>
      <c r="W4903" s="30"/>
      <c r="X4903" s="32"/>
    </row>
    <row r="4904" spans="1:24" x14ac:dyDescent="0.2">
      <c r="A4904" s="34"/>
      <c r="B4904" s="34"/>
      <c r="C4904" s="34"/>
      <c r="D4904" s="30"/>
      <c r="E4904" s="30"/>
      <c r="F4904" s="30"/>
      <c r="G4904" s="30"/>
      <c r="H4904" s="30"/>
      <c r="I4904" s="30"/>
      <c r="J4904" s="30"/>
      <c r="K4904" s="30"/>
      <c r="L4904" s="30"/>
      <c r="M4904" s="30"/>
      <c r="N4904" s="30"/>
      <c r="O4904" s="30"/>
      <c r="P4904" s="30"/>
      <c r="Q4904" s="30"/>
      <c r="R4904" s="30"/>
      <c r="S4904" s="30"/>
      <c r="T4904" s="30"/>
      <c r="U4904" s="30"/>
      <c r="V4904" s="30"/>
      <c r="W4904" s="30"/>
      <c r="X4904" s="32"/>
    </row>
    <row r="4905" spans="1:24" x14ac:dyDescent="0.2">
      <c r="A4905" s="34"/>
      <c r="B4905" s="34"/>
      <c r="C4905" s="34"/>
      <c r="D4905" s="30"/>
      <c r="E4905" s="30"/>
      <c r="F4905" s="30"/>
      <c r="G4905" s="30"/>
      <c r="H4905" s="30"/>
      <c r="I4905" s="30"/>
      <c r="J4905" s="30"/>
      <c r="K4905" s="30"/>
      <c r="L4905" s="30"/>
      <c r="M4905" s="30"/>
      <c r="N4905" s="30"/>
      <c r="O4905" s="30"/>
      <c r="P4905" s="30"/>
      <c r="Q4905" s="30"/>
      <c r="R4905" s="30"/>
      <c r="S4905" s="30"/>
      <c r="T4905" s="30"/>
      <c r="U4905" s="30"/>
      <c r="V4905" s="30"/>
      <c r="W4905" s="30"/>
      <c r="X4905" s="32"/>
    </row>
    <row r="4906" spans="1:24" x14ac:dyDescent="0.2">
      <c r="A4906" s="34"/>
      <c r="B4906" s="34"/>
      <c r="C4906" s="34"/>
      <c r="D4906" s="30"/>
      <c r="E4906" s="30"/>
      <c r="F4906" s="30"/>
      <c r="G4906" s="30"/>
      <c r="H4906" s="30"/>
      <c r="I4906" s="30"/>
      <c r="J4906" s="30"/>
      <c r="K4906" s="30"/>
      <c r="L4906" s="30"/>
      <c r="M4906" s="30"/>
      <c r="N4906" s="30"/>
      <c r="O4906" s="30"/>
      <c r="P4906" s="30"/>
      <c r="Q4906" s="30"/>
      <c r="R4906" s="30"/>
      <c r="S4906" s="30"/>
      <c r="T4906" s="30"/>
      <c r="U4906" s="30"/>
      <c r="V4906" s="30"/>
      <c r="W4906" s="30"/>
      <c r="X4906" s="32"/>
    </row>
    <row r="4907" spans="1:24" x14ac:dyDescent="0.2">
      <c r="A4907" s="34"/>
      <c r="B4907" s="34"/>
      <c r="C4907" s="34"/>
      <c r="D4907" s="30"/>
      <c r="E4907" s="30"/>
      <c r="F4907" s="30"/>
      <c r="G4907" s="30"/>
      <c r="H4907" s="30"/>
      <c r="I4907" s="30"/>
      <c r="J4907" s="30"/>
      <c r="K4907" s="30"/>
      <c r="L4907" s="30"/>
      <c r="M4907" s="30"/>
      <c r="N4907" s="30"/>
      <c r="O4907" s="30"/>
      <c r="P4907" s="30"/>
      <c r="Q4907" s="30"/>
      <c r="R4907" s="30"/>
      <c r="S4907" s="30"/>
      <c r="T4907" s="30"/>
      <c r="U4907" s="30"/>
      <c r="V4907" s="30"/>
      <c r="W4907" s="30"/>
      <c r="X4907" s="32"/>
    </row>
    <row r="4908" spans="1:24" x14ac:dyDescent="0.2">
      <c r="A4908" s="34"/>
      <c r="B4908" s="34"/>
      <c r="C4908" s="34"/>
      <c r="D4908" s="30"/>
      <c r="E4908" s="30"/>
      <c r="F4908" s="30"/>
      <c r="G4908" s="30"/>
      <c r="H4908" s="30"/>
      <c r="I4908" s="30"/>
      <c r="J4908" s="30"/>
      <c r="K4908" s="30"/>
      <c r="L4908" s="30"/>
      <c r="M4908" s="30"/>
      <c r="N4908" s="30"/>
      <c r="O4908" s="30"/>
      <c r="P4908" s="30"/>
      <c r="Q4908" s="30"/>
      <c r="R4908" s="30"/>
      <c r="S4908" s="30"/>
      <c r="T4908" s="30"/>
      <c r="U4908" s="30"/>
      <c r="V4908" s="30"/>
      <c r="W4908" s="30"/>
      <c r="X4908" s="32"/>
    </row>
    <row r="4909" spans="1:24" x14ac:dyDescent="0.2">
      <c r="A4909" s="34"/>
      <c r="B4909" s="34"/>
      <c r="C4909" s="34"/>
      <c r="D4909" s="30"/>
      <c r="E4909" s="30"/>
      <c r="F4909" s="30"/>
      <c r="G4909" s="30"/>
      <c r="H4909" s="30"/>
      <c r="I4909" s="30"/>
      <c r="J4909" s="30"/>
      <c r="K4909" s="30"/>
      <c r="L4909" s="30"/>
      <c r="M4909" s="30"/>
      <c r="N4909" s="30"/>
      <c r="O4909" s="30"/>
      <c r="P4909" s="30"/>
      <c r="Q4909" s="30"/>
      <c r="R4909" s="30"/>
      <c r="S4909" s="30"/>
      <c r="T4909" s="30"/>
      <c r="U4909" s="30"/>
      <c r="V4909" s="30"/>
      <c r="W4909" s="30"/>
      <c r="X4909" s="32"/>
    </row>
    <row r="4910" spans="1:24" x14ac:dyDescent="0.2">
      <c r="A4910" s="34"/>
      <c r="B4910" s="34"/>
      <c r="C4910" s="34"/>
      <c r="D4910" s="30"/>
      <c r="E4910" s="30"/>
      <c r="F4910" s="30"/>
      <c r="G4910" s="30"/>
      <c r="H4910" s="30"/>
      <c r="I4910" s="30"/>
      <c r="J4910" s="30"/>
      <c r="K4910" s="30"/>
      <c r="L4910" s="30"/>
      <c r="M4910" s="30"/>
      <c r="N4910" s="30"/>
      <c r="O4910" s="30"/>
      <c r="P4910" s="30"/>
      <c r="Q4910" s="30"/>
      <c r="R4910" s="30"/>
      <c r="S4910" s="30"/>
      <c r="T4910" s="30"/>
      <c r="U4910" s="30"/>
      <c r="V4910" s="30"/>
      <c r="W4910" s="30"/>
      <c r="X4910" s="32"/>
    </row>
    <row r="4911" spans="1:24" x14ac:dyDescent="0.2">
      <c r="A4911" s="34"/>
      <c r="B4911" s="34"/>
      <c r="C4911" s="34"/>
      <c r="D4911" s="30"/>
      <c r="E4911" s="30"/>
      <c r="F4911" s="30"/>
      <c r="G4911" s="30"/>
      <c r="H4911" s="30"/>
      <c r="I4911" s="30"/>
      <c r="J4911" s="30"/>
      <c r="K4911" s="30"/>
      <c r="L4911" s="30"/>
      <c r="M4911" s="30"/>
      <c r="N4911" s="30"/>
      <c r="O4911" s="30"/>
      <c r="P4911" s="30"/>
      <c r="Q4911" s="30"/>
      <c r="R4911" s="30"/>
      <c r="S4911" s="30"/>
      <c r="T4911" s="30"/>
      <c r="U4911" s="30"/>
      <c r="V4911" s="30"/>
      <c r="W4911" s="30"/>
      <c r="X4911" s="32"/>
    </row>
    <row r="4912" spans="1:24" x14ac:dyDescent="0.2">
      <c r="A4912" s="34"/>
      <c r="B4912" s="34"/>
      <c r="C4912" s="34"/>
      <c r="D4912" s="30"/>
      <c r="E4912" s="30"/>
      <c r="F4912" s="30"/>
      <c r="G4912" s="30"/>
      <c r="H4912" s="30"/>
      <c r="I4912" s="30"/>
      <c r="J4912" s="30"/>
      <c r="K4912" s="30"/>
      <c r="L4912" s="30"/>
      <c r="M4912" s="30"/>
      <c r="N4912" s="30"/>
      <c r="O4912" s="30"/>
      <c r="P4912" s="30"/>
      <c r="Q4912" s="30"/>
      <c r="R4912" s="30"/>
      <c r="S4912" s="30"/>
      <c r="T4912" s="30"/>
      <c r="U4912" s="30"/>
      <c r="V4912" s="30"/>
      <c r="W4912" s="30"/>
      <c r="X4912" s="32"/>
    </row>
    <row r="4913" spans="1:24" x14ac:dyDescent="0.2">
      <c r="A4913" s="34"/>
      <c r="B4913" s="34"/>
      <c r="C4913" s="34"/>
      <c r="D4913" s="30"/>
      <c r="E4913" s="30"/>
      <c r="F4913" s="30"/>
      <c r="G4913" s="30"/>
      <c r="H4913" s="30"/>
      <c r="I4913" s="30"/>
      <c r="J4913" s="30"/>
      <c r="K4913" s="30"/>
      <c r="L4913" s="30"/>
      <c r="M4913" s="30"/>
      <c r="N4913" s="30"/>
      <c r="O4913" s="30"/>
      <c r="P4913" s="30"/>
      <c r="Q4913" s="30"/>
      <c r="R4913" s="30"/>
      <c r="S4913" s="30"/>
      <c r="T4913" s="30"/>
      <c r="U4913" s="30"/>
      <c r="V4913" s="30"/>
      <c r="W4913" s="30"/>
      <c r="X4913" s="32"/>
    </row>
    <row r="4914" spans="1:24" x14ac:dyDescent="0.2">
      <c r="A4914" s="34"/>
      <c r="B4914" s="34"/>
      <c r="C4914" s="34"/>
      <c r="D4914" s="30"/>
      <c r="E4914" s="30"/>
      <c r="F4914" s="30"/>
      <c r="G4914" s="30"/>
      <c r="H4914" s="30"/>
      <c r="I4914" s="30"/>
      <c r="J4914" s="30"/>
      <c r="K4914" s="30"/>
      <c r="L4914" s="30"/>
      <c r="M4914" s="30"/>
      <c r="N4914" s="30"/>
      <c r="O4914" s="30"/>
      <c r="P4914" s="30"/>
      <c r="Q4914" s="30"/>
      <c r="R4914" s="30"/>
      <c r="S4914" s="30"/>
      <c r="T4914" s="30"/>
      <c r="U4914" s="30"/>
      <c r="V4914" s="30"/>
      <c r="W4914" s="30"/>
      <c r="X4914" s="32"/>
    </row>
    <row r="4915" spans="1:24" x14ac:dyDescent="0.2">
      <c r="A4915" s="34"/>
      <c r="B4915" s="34"/>
      <c r="C4915" s="34"/>
      <c r="D4915" s="30"/>
      <c r="E4915" s="30"/>
      <c r="F4915" s="30"/>
      <c r="G4915" s="30"/>
      <c r="H4915" s="30"/>
      <c r="I4915" s="30"/>
      <c r="J4915" s="30"/>
      <c r="K4915" s="30"/>
      <c r="L4915" s="30"/>
      <c r="M4915" s="30"/>
      <c r="N4915" s="30"/>
      <c r="O4915" s="30"/>
      <c r="P4915" s="30"/>
      <c r="Q4915" s="30"/>
      <c r="R4915" s="30"/>
      <c r="S4915" s="30"/>
      <c r="T4915" s="30"/>
      <c r="U4915" s="30"/>
      <c r="V4915" s="30"/>
      <c r="W4915" s="30"/>
      <c r="X4915" s="32"/>
    </row>
    <row r="4916" spans="1:24" x14ac:dyDescent="0.2">
      <c r="A4916" s="34"/>
      <c r="B4916" s="34"/>
      <c r="C4916" s="34"/>
      <c r="D4916" s="30"/>
      <c r="E4916" s="30"/>
      <c r="F4916" s="30"/>
      <c r="G4916" s="30"/>
      <c r="H4916" s="30"/>
      <c r="I4916" s="30"/>
      <c r="J4916" s="30"/>
      <c r="K4916" s="30"/>
      <c r="L4916" s="30"/>
      <c r="M4916" s="30"/>
      <c r="N4916" s="30"/>
      <c r="O4916" s="30"/>
      <c r="P4916" s="30"/>
      <c r="Q4916" s="30"/>
      <c r="R4916" s="30"/>
      <c r="S4916" s="30"/>
      <c r="T4916" s="30"/>
      <c r="U4916" s="30"/>
      <c r="V4916" s="30"/>
      <c r="W4916" s="30"/>
      <c r="X4916" s="32"/>
    </row>
    <row r="4917" spans="1:24" x14ac:dyDescent="0.2">
      <c r="A4917" s="34"/>
      <c r="B4917" s="34"/>
      <c r="C4917" s="34"/>
      <c r="D4917" s="30"/>
      <c r="E4917" s="30"/>
      <c r="F4917" s="30"/>
      <c r="G4917" s="30"/>
      <c r="H4917" s="30"/>
      <c r="I4917" s="30"/>
      <c r="J4917" s="30"/>
      <c r="K4917" s="30"/>
      <c r="L4917" s="30"/>
      <c r="M4917" s="30"/>
      <c r="N4917" s="30"/>
      <c r="O4917" s="30"/>
      <c r="P4917" s="30"/>
      <c r="Q4917" s="30"/>
      <c r="R4917" s="30"/>
      <c r="S4917" s="30"/>
      <c r="T4917" s="30"/>
      <c r="U4917" s="30"/>
      <c r="V4917" s="30"/>
      <c r="W4917" s="30"/>
      <c r="X4917" s="32"/>
    </row>
    <row r="4918" spans="1:24" x14ac:dyDescent="0.2">
      <c r="A4918" s="34"/>
      <c r="B4918" s="34"/>
      <c r="C4918" s="34"/>
      <c r="D4918" s="30"/>
      <c r="E4918" s="30"/>
      <c r="F4918" s="30"/>
      <c r="G4918" s="30"/>
      <c r="H4918" s="30"/>
      <c r="I4918" s="30"/>
      <c r="J4918" s="30"/>
      <c r="K4918" s="30"/>
      <c r="L4918" s="30"/>
      <c r="M4918" s="30"/>
      <c r="N4918" s="30"/>
      <c r="O4918" s="30"/>
      <c r="P4918" s="30"/>
      <c r="Q4918" s="30"/>
      <c r="R4918" s="30"/>
      <c r="S4918" s="30"/>
      <c r="T4918" s="30"/>
      <c r="U4918" s="30"/>
      <c r="V4918" s="30"/>
      <c r="W4918" s="30"/>
      <c r="X4918" s="32"/>
    </row>
    <row r="4919" spans="1:24" x14ac:dyDescent="0.2">
      <c r="A4919" s="34"/>
      <c r="B4919" s="34"/>
      <c r="C4919" s="34"/>
      <c r="D4919" s="30"/>
      <c r="E4919" s="30"/>
      <c r="F4919" s="30"/>
      <c r="G4919" s="30"/>
      <c r="H4919" s="30"/>
      <c r="I4919" s="30"/>
      <c r="J4919" s="30"/>
      <c r="K4919" s="30"/>
      <c r="L4919" s="30"/>
      <c r="M4919" s="30"/>
      <c r="N4919" s="30"/>
      <c r="O4919" s="30"/>
      <c r="P4919" s="30"/>
      <c r="Q4919" s="30"/>
      <c r="R4919" s="30"/>
      <c r="S4919" s="30"/>
      <c r="T4919" s="30"/>
      <c r="U4919" s="30"/>
      <c r="V4919" s="30"/>
      <c r="W4919" s="30"/>
      <c r="X4919" s="32"/>
    </row>
    <row r="4920" spans="1:24" x14ac:dyDescent="0.2">
      <c r="A4920" s="34"/>
      <c r="B4920" s="34"/>
      <c r="C4920" s="34"/>
      <c r="D4920" s="30"/>
      <c r="E4920" s="30"/>
      <c r="F4920" s="30"/>
      <c r="G4920" s="30"/>
      <c r="H4920" s="30"/>
      <c r="I4920" s="30"/>
      <c r="J4920" s="30"/>
      <c r="K4920" s="30"/>
      <c r="L4920" s="30"/>
      <c r="M4920" s="30"/>
      <c r="N4920" s="30"/>
      <c r="O4920" s="30"/>
      <c r="P4920" s="30"/>
      <c r="Q4920" s="30"/>
      <c r="R4920" s="30"/>
      <c r="S4920" s="30"/>
      <c r="T4920" s="30"/>
      <c r="U4920" s="30"/>
      <c r="V4920" s="30"/>
      <c r="W4920" s="30"/>
      <c r="X4920" s="32"/>
    </row>
    <row r="4921" spans="1:24" x14ac:dyDescent="0.2">
      <c r="A4921" s="34"/>
      <c r="B4921" s="34"/>
      <c r="C4921" s="34"/>
      <c r="D4921" s="30"/>
      <c r="E4921" s="30"/>
      <c r="F4921" s="30"/>
      <c r="G4921" s="30"/>
      <c r="H4921" s="30"/>
      <c r="I4921" s="30"/>
      <c r="J4921" s="30"/>
      <c r="K4921" s="30"/>
      <c r="L4921" s="30"/>
      <c r="M4921" s="30"/>
      <c r="N4921" s="30"/>
      <c r="O4921" s="30"/>
      <c r="P4921" s="30"/>
      <c r="Q4921" s="30"/>
      <c r="R4921" s="30"/>
      <c r="S4921" s="30"/>
      <c r="T4921" s="30"/>
      <c r="U4921" s="30"/>
      <c r="V4921" s="30"/>
      <c r="W4921" s="30"/>
      <c r="X4921" s="32"/>
    </row>
    <row r="4922" spans="1:24" x14ac:dyDescent="0.2">
      <c r="A4922" s="34"/>
      <c r="B4922" s="34"/>
      <c r="C4922" s="34"/>
      <c r="D4922" s="30"/>
      <c r="E4922" s="30"/>
      <c r="F4922" s="30"/>
      <c r="G4922" s="30"/>
      <c r="H4922" s="30"/>
      <c r="I4922" s="30"/>
      <c r="J4922" s="30"/>
      <c r="K4922" s="30"/>
      <c r="L4922" s="30"/>
      <c r="M4922" s="30"/>
      <c r="N4922" s="30"/>
      <c r="O4922" s="30"/>
      <c r="P4922" s="30"/>
      <c r="Q4922" s="30"/>
      <c r="R4922" s="30"/>
      <c r="S4922" s="30"/>
      <c r="T4922" s="30"/>
      <c r="U4922" s="30"/>
      <c r="V4922" s="30"/>
      <c r="W4922" s="30"/>
      <c r="X4922" s="32"/>
    </row>
    <row r="4923" spans="1:24" x14ac:dyDescent="0.2">
      <c r="A4923" s="34"/>
      <c r="B4923" s="34"/>
      <c r="C4923" s="34"/>
      <c r="D4923" s="30"/>
      <c r="E4923" s="30"/>
      <c r="F4923" s="30"/>
      <c r="G4923" s="30"/>
      <c r="H4923" s="30"/>
      <c r="I4923" s="30"/>
      <c r="J4923" s="30"/>
      <c r="K4923" s="30"/>
      <c r="L4923" s="30"/>
      <c r="M4923" s="30"/>
      <c r="N4923" s="30"/>
      <c r="O4923" s="30"/>
      <c r="P4923" s="30"/>
      <c r="Q4923" s="30"/>
      <c r="R4923" s="30"/>
      <c r="S4923" s="30"/>
      <c r="T4923" s="30"/>
      <c r="U4923" s="30"/>
      <c r="V4923" s="30"/>
      <c r="W4923" s="30"/>
      <c r="X4923" s="32"/>
    </row>
    <row r="4924" spans="1:24" x14ac:dyDescent="0.2">
      <c r="A4924" s="34"/>
      <c r="B4924" s="34"/>
      <c r="C4924" s="34"/>
      <c r="D4924" s="30"/>
      <c r="E4924" s="30"/>
      <c r="F4924" s="30"/>
      <c r="G4924" s="30"/>
      <c r="H4924" s="30"/>
      <c r="I4924" s="30"/>
      <c r="J4924" s="30"/>
      <c r="K4924" s="30"/>
      <c r="L4924" s="30"/>
      <c r="M4924" s="30"/>
      <c r="N4924" s="30"/>
      <c r="O4924" s="30"/>
      <c r="P4924" s="30"/>
      <c r="Q4924" s="30"/>
      <c r="R4924" s="30"/>
      <c r="S4924" s="30"/>
      <c r="T4924" s="30"/>
      <c r="U4924" s="30"/>
      <c r="V4924" s="30"/>
      <c r="W4924" s="30"/>
      <c r="X4924" s="32"/>
    </row>
    <row r="4925" spans="1:24" x14ac:dyDescent="0.2">
      <c r="A4925" s="34"/>
      <c r="B4925" s="34"/>
      <c r="C4925" s="34"/>
      <c r="D4925" s="30"/>
      <c r="E4925" s="30"/>
      <c r="F4925" s="30"/>
      <c r="G4925" s="30"/>
      <c r="H4925" s="30"/>
      <c r="I4925" s="30"/>
      <c r="J4925" s="30"/>
      <c r="K4925" s="30"/>
      <c r="L4925" s="30"/>
      <c r="M4925" s="30"/>
      <c r="N4925" s="30"/>
      <c r="O4925" s="30"/>
      <c r="P4925" s="30"/>
      <c r="Q4925" s="30"/>
      <c r="R4925" s="30"/>
      <c r="S4925" s="30"/>
      <c r="T4925" s="30"/>
      <c r="U4925" s="30"/>
      <c r="V4925" s="30"/>
      <c r="W4925" s="30"/>
      <c r="X4925" s="32"/>
    </row>
    <row r="4926" spans="1:24" x14ac:dyDescent="0.2">
      <c r="A4926" s="34"/>
      <c r="B4926" s="34"/>
      <c r="C4926" s="34"/>
      <c r="D4926" s="30"/>
      <c r="E4926" s="30"/>
      <c r="F4926" s="30"/>
      <c r="G4926" s="30"/>
      <c r="H4926" s="30"/>
      <c r="I4926" s="30"/>
      <c r="J4926" s="30"/>
      <c r="K4926" s="30"/>
      <c r="L4926" s="30"/>
      <c r="M4926" s="30"/>
      <c r="N4926" s="30"/>
      <c r="O4926" s="30"/>
      <c r="P4926" s="30"/>
      <c r="Q4926" s="30"/>
      <c r="R4926" s="30"/>
      <c r="S4926" s="30"/>
      <c r="T4926" s="30"/>
      <c r="U4926" s="30"/>
      <c r="V4926" s="30"/>
      <c r="W4926" s="30"/>
      <c r="X4926" s="32"/>
    </row>
    <row r="4927" spans="1:24" x14ac:dyDescent="0.2">
      <c r="A4927" s="34"/>
      <c r="B4927" s="34"/>
      <c r="C4927" s="34"/>
      <c r="D4927" s="30"/>
      <c r="E4927" s="30"/>
      <c r="F4927" s="30"/>
      <c r="G4927" s="30"/>
      <c r="H4927" s="30"/>
      <c r="I4927" s="30"/>
      <c r="J4927" s="30"/>
      <c r="K4927" s="30"/>
      <c r="L4927" s="30"/>
      <c r="M4927" s="30"/>
      <c r="N4927" s="30"/>
      <c r="O4927" s="30"/>
      <c r="P4927" s="30"/>
      <c r="Q4927" s="30"/>
      <c r="R4927" s="30"/>
      <c r="S4927" s="30"/>
      <c r="T4927" s="30"/>
      <c r="U4927" s="30"/>
      <c r="V4927" s="30"/>
      <c r="W4927" s="30"/>
      <c r="X4927" s="32"/>
    </row>
    <row r="4928" spans="1:24" x14ac:dyDescent="0.2">
      <c r="A4928" s="34"/>
      <c r="B4928" s="34"/>
      <c r="C4928" s="34"/>
      <c r="D4928" s="30"/>
      <c r="E4928" s="30"/>
      <c r="F4928" s="30"/>
      <c r="G4928" s="30"/>
      <c r="H4928" s="30"/>
      <c r="I4928" s="30"/>
      <c r="J4928" s="30"/>
      <c r="K4928" s="30"/>
      <c r="L4928" s="30"/>
      <c r="M4928" s="30"/>
      <c r="N4928" s="30"/>
      <c r="O4928" s="30"/>
      <c r="P4928" s="30"/>
      <c r="Q4928" s="30"/>
      <c r="R4928" s="30"/>
      <c r="S4928" s="30"/>
      <c r="T4928" s="30"/>
      <c r="U4928" s="30"/>
      <c r="V4928" s="30"/>
      <c r="W4928" s="30"/>
      <c r="X4928" s="32"/>
    </row>
    <row r="4929" spans="1:24" x14ac:dyDescent="0.2">
      <c r="A4929" s="34"/>
      <c r="B4929" s="34"/>
      <c r="C4929" s="34"/>
      <c r="D4929" s="30"/>
      <c r="E4929" s="30"/>
      <c r="F4929" s="30"/>
      <c r="G4929" s="30"/>
      <c r="H4929" s="30"/>
      <c r="I4929" s="30"/>
      <c r="J4929" s="30"/>
      <c r="K4929" s="30"/>
      <c r="L4929" s="30"/>
      <c r="M4929" s="30"/>
      <c r="N4929" s="30"/>
      <c r="O4929" s="30"/>
      <c r="P4929" s="30"/>
      <c r="Q4929" s="30"/>
      <c r="R4929" s="30"/>
      <c r="S4929" s="30"/>
      <c r="T4929" s="30"/>
      <c r="U4929" s="30"/>
      <c r="V4929" s="30"/>
      <c r="W4929" s="30"/>
      <c r="X4929" s="32"/>
    </row>
    <row r="4930" spans="1:24" x14ac:dyDescent="0.2">
      <c r="A4930" s="34"/>
      <c r="B4930" s="34"/>
      <c r="C4930" s="34"/>
      <c r="D4930" s="30"/>
      <c r="E4930" s="30"/>
      <c r="F4930" s="30"/>
      <c r="G4930" s="30"/>
      <c r="H4930" s="30"/>
      <c r="I4930" s="30"/>
      <c r="J4930" s="30"/>
      <c r="K4930" s="30"/>
      <c r="L4930" s="30"/>
      <c r="M4930" s="30"/>
      <c r="N4930" s="30"/>
      <c r="O4930" s="30"/>
      <c r="P4930" s="30"/>
      <c r="Q4930" s="30"/>
      <c r="R4930" s="30"/>
      <c r="S4930" s="30"/>
      <c r="T4930" s="30"/>
      <c r="U4930" s="30"/>
      <c r="V4930" s="30"/>
      <c r="W4930" s="30"/>
      <c r="X4930" s="32"/>
    </row>
    <row r="4931" spans="1:24" x14ac:dyDescent="0.2">
      <c r="A4931" s="34"/>
      <c r="B4931" s="34"/>
      <c r="C4931" s="34"/>
      <c r="D4931" s="30"/>
      <c r="E4931" s="30"/>
      <c r="F4931" s="30"/>
      <c r="G4931" s="30"/>
      <c r="H4931" s="30"/>
      <c r="I4931" s="30"/>
      <c r="J4931" s="30"/>
      <c r="K4931" s="30"/>
      <c r="L4931" s="30"/>
      <c r="M4931" s="30"/>
      <c r="N4931" s="30"/>
      <c r="O4931" s="30"/>
      <c r="P4931" s="30"/>
      <c r="Q4931" s="30"/>
      <c r="R4931" s="30"/>
      <c r="S4931" s="30"/>
      <c r="T4931" s="30"/>
      <c r="U4931" s="30"/>
      <c r="V4931" s="30"/>
      <c r="W4931" s="30"/>
      <c r="X4931" s="32"/>
    </row>
    <row r="4932" spans="1:24" x14ac:dyDescent="0.2">
      <c r="A4932" s="34"/>
      <c r="B4932" s="34"/>
      <c r="C4932" s="34"/>
      <c r="D4932" s="30"/>
      <c r="E4932" s="30"/>
      <c r="F4932" s="30"/>
      <c r="G4932" s="30"/>
      <c r="H4932" s="30"/>
      <c r="I4932" s="30"/>
      <c r="J4932" s="30"/>
      <c r="K4932" s="30"/>
      <c r="L4932" s="30"/>
      <c r="M4932" s="30"/>
      <c r="N4932" s="30"/>
      <c r="O4932" s="30"/>
      <c r="P4932" s="30"/>
      <c r="Q4932" s="30"/>
      <c r="R4932" s="30"/>
      <c r="S4932" s="30"/>
      <c r="T4932" s="30"/>
      <c r="U4932" s="30"/>
      <c r="V4932" s="30"/>
      <c r="W4932" s="30"/>
      <c r="X4932" s="32"/>
    </row>
    <row r="4933" spans="1:24" x14ac:dyDescent="0.2">
      <c r="A4933" s="34"/>
      <c r="B4933" s="34"/>
      <c r="C4933" s="34"/>
      <c r="D4933" s="30"/>
      <c r="E4933" s="30"/>
      <c r="F4933" s="30"/>
      <c r="G4933" s="30"/>
      <c r="H4933" s="30"/>
      <c r="I4933" s="30"/>
      <c r="J4933" s="30"/>
      <c r="K4933" s="30"/>
      <c r="L4933" s="30"/>
      <c r="M4933" s="30"/>
      <c r="N4933" s="30"/>
      <c r="O4933" s="30"/>
      <c r="P4933" s="30"/>
      <c r="Q4933" s="30"/>
      <c r="R4933" s="30"/>
      <c r="S4933" s="30"/>
      <c r="T4933" s="30"/>
      <c r="U4933" s="30"/>
      <c r="V4933" s="30"/>
      <c r="W4933" s="30"/>
      <c r="X4933" s="32"/>
    </row>
    <row r="4934" spans="1:24" x14ac:dyDescent="0.2">
      <c r="A4934" s="34"/>
      <c r="B4934" s="34"/>
      <c r="C4934" s="34"/>
      <c r="D4934" s="30"/>
      <c r="E4934" s="30"/>
      <c r="F4934" s="30"/>
      <c r="G4934" s="30"/>
      <c r="H4934" s="30"/>
      <c r="I4934" s="30"/>
      <c r="J4934" s="30"/>
      <c r="K4934" s="30"/>
      <c r="L4934" s="30"/>
      <c r="M4934" s="30"/>
      <c r="N4934" s="30"/>
      <c r="O4934" s="30"/>
      <c r="P4934" s="30"/>
      <c r="Q4934" s="30"/>
      <c r="R4934" s="30"/>
      <c r="S4934" s="30"/>
      <c r="T4934" s="30"/>
      <c r="U4934" s="30"/>
      <c r="V4934" s="30"/>
      <c r="W4934" s="30"/>
      <c r="X4934" s="32"/>
    </row>
    <row r="4935" spans="1:24" x14ac:dyDescent="0.2">
      <c r="A4935" s="34"/>
      <c r="B4935" s="34"/>
      <c r="C4935" s="34"/>
      <c r="D4935" s="30"/>
      <c r="E4935" s="30"/>
      <c r="F4935" s="30"/>
      <c r="G4935" s="30"/>
      <c r="H4935" s="30"/>
      <c r="I4935" s="30"/>
      <c r="J4935" s="30"/>
      <c r="K4935" s="30"/>
      <c r="L4935" s="30"/>
      <c r="M4935" s="30"/>
      <c r="N4935" s="30"/>
      <c r="O4935" s="30"/>
      <c r="P4935" s="30"/>
      <c r="Q4935" s="30"/>
      <c r="R4935" s="30"/>
      <c r="S4935" s="30"/>
      <c r="T4935" s="30"/>
      <c r="U4935" s="30"/>
      <c r="V4935" s="30"/>
      <c r="W4935" s="30"/>
      <c r="X4935" s="32"/>
    </row>
    <row r="4936" spans="1:24" x14ac:dyDescent="0.2">
      <c r="A4936" s="34"/>
      <c r="B4936" s="34"/>
      <c r="C4936" s="34"/>
      <c r="D4936" s="30"/>
      <c r="E4936" s="30"/>
      <c r="F4936" s="30"/>
      <c r="G4936" s="30"/>
      <c r="H4936" s="30"/>
      <c r="I4936" s="30"/>
      <c r="J4936" s="30"/>
      <c r="K4936" s="30"/>
      <c r="L4936" s="30"/>
      <c r="M4936" s="30"/>
      <c r="N4936" s="30"/>
      <c r="O4936" s="30"/>
      <c r="P4936" s="30"/>
      <c r="Q4936" s="30"/>
      <c r="R4936" s="30"/>
      <c r="S4936" s="30"/>
      <c r="T4936" s="30"/>
      <c r="U4936" s="30"/>
      <c r="V4936" s="30"/>
      <c r="W4936" s="30"/>
      <c r="X4936" s="32"/>
    </row>
    <row r="4937" spans="1:24" x14ac:dyDescent="0.2">
      <c r="A4937" s="34"/>
      <c r="B4937" s="34"/>
      <c r="C4937" s="34"/>
      <c r="D4937" s="30"/>
      <c r="E4937" s="30"/>
      <c r="F4937" s="30"/>
      <c r="G4937" s="30"/>
      <c r="H4937" s="30"/>
      <c r="I4937" s="30"/>
      <c r="J4937" s="30"/>
      <c r="K4937" s="30"/>
      <c r="L4937" s="30"/>
      <c r="M4937" s="30"/>
      <c r="N4937" s="30"/>
      <c r="O4937" s="30"/>
      <c r="P4937" s="30"/>
      <c r="Q4937" s="30"/>
      <c r="R4937" s="30"/>
      <c r="S4937" s="30"/>
      <c r="T4937" s="30"/>
      <c r="U4937" s="30"/>
      <c r="V4937" s="30"/>
      <c r="W4937" s="30"/>
      <c r="X4937" s="32"/>
    </row>
    <row r="4938" spans="1:24" x14ac:dyDescent="0.2">
      <c r="A4938" s="34"/>
      <c r="B4938" s="34"/>
      <c r="C4938" s="34"/>
      <c r="D4938" s="30"/>
      <c r="E4938" s="30"/>
      <c r="F4938" s="30"/>
      <c r="G4938" s="30"/>
      <c r="H4938" s="30"/>
      <c r="I4938" s="30"/>
      <c r="J4938" s="30"/>
      <c r="K4938" s="30"/>
      <c r="L4938" s="30"/>
      <c r="M4938" s="30"/>
      <c r="N4938" s="30"/>
      <c r="O4938" s="30"/>
      <c r="P4938" s="30"/>
      <c r="Q4938" s="30"/>
      <c r="R4938" s="30"/>
      <c r="S4938" s="30"/>
      <c r="T4938" s="30"/>
      <c r="U4938" s="30"/>
      <c r="V4938" s="30"/>
      <c r="W4938" s="30"/>
      <c r="X4938" s="32"/>
    </row>
    <row r="4939" spans="1:24" x14ac:dyDescent="0.2">
      <c r="A4939" s="34"/>
      <c r="B4939" s="34"/>
      <c r="C4939" s="34"/>
      <c r="D4939" s="30"/>
      <c r="E4939" s="30"/>
      <c r="F4939" s="30"/>
      <c r="G4939" s="30"/>
      <c r="H4939" s="30"/>
      <c r="I4939" s="30"/>
      <c r="J4939" s="30"/>
      <c r="K4939" s="30"/>
      <c r="L4939" s="30"/>
      <c r="M4939" s="30"/>
      <c r="N4939" s="30"/>
      <c r="O4939" s="30"/>
      <c r="P4939" s="30"/>
      <c r="Q4939" s="30"/>
      <c r="R4939" s="30"/>
      <c r="S4939" s="30"/>
      <c r="T4939" s="30"/>
      <c r="U4939" s="30"/>
      <c r="V4939" s="30"/>
      <c r="W4939" s="30"/>
      <c r="X4939" s="32"/>
    </row>
    <row r="4940" spans="1:24" x14ac:dyDescent="0.2">
      <c r="A4940" s="34"/>
      <c r="B4940" s="34"/>
      <c r="C4940" s="34"/>
      <c r="D4940" s="30"/>
      <c r="E4940" s="30"/>
      <c r="F4940" s="30"/>
      <c r="G4940" s="30"/>
      <c r="H4940" s="30"/>
      <c r="I4940" s="30"/>
      <c r="J4940" s="30"/>
      <c r="K4940" s="30"/>
      <c r="L4940" s="30"/>
      <c r="M4940" s="30"/>
      <c r="N4940" s="30"/>
      <c r="O4940" s="30"/>
      <c r="P4940" s="30"/>
      <c r="Q4940" s="30"/>
      <c r="R4940" s="30"/>
      <c r="S4940" s="30"/>
      <c r="T4940" s="30"/>
      <c r="U4940" s="30"/>
      <c r="V4940" s="30"/>
      <c r="W4940" s="30"/>
      <c r="X4940" s="32"/>
    </row>
    <row r="4941" spans="1:24" x14ac:dyDescent="0.2">
      <c r="A4941" s="34"/>
      <c r="B4941" s="34"/>
      <c r="C4941" s="34"/>
      <c r="D4941" s="30"/>
      <c r="E4941" s="30"/>
      <c r="F4941" s="30"/>
      <c r="G4941" s="30"/>
      <c r="H4941" s="30"/>
      <c r="I4941" s="30"/>
      <c r="J4941" s="30"/>
      <c r="K4941" s="30"/>
      <c r="L4941" s="30"/>
      <c r="M4941" s="30"/>
      <c r="N4941" s="30"/>
      <c r="O4941" s="30"/>
      <c r="P4941" s="30"/>
      <c r="Q4941" s="30"/>
      <c r="R4941" s="30"/>
      <c r="S4941" s="30"/>
      <c r="T4941" s="30"/>
      <c r="U4941" s="30"/>
      <c r="V4941" s="30"/>
      <c r="W4941" s="30"/>
      <c r="X4941" s="32"/>
    </row>
    <row r="4942" spans="1:24" x14ac:dyDescent="0.2">
      <c r="A4942" s="34"/>
      <c r="B4942" s="34"/>
      <c r="C4942" s="34"/>
      <c r="D4942" s="30"/>
      <c r="E4942" s="30"/>
      <c r="F4942" s="30"/>
      <c r="G4942" s="30"/>
      <c r="H4942" s="30"/>
      <c r="I4942" s="30"/>
      <c r="J4942" s="30"/>
      <c r="K4942" s="30"/>
      <c r="L4942" s="30"/>
      <c r="M4942" s="30"/>
      <c r="N4942" s="30"/>
      <c r="O4942" s="30"/>
      <c r="P4942" s="30"/>
      <c r="Q4942" s="30"/>
      <c r="R4942" s="30"/>
      <c r="S4942" s="30"/>
      <c r="T4942" s="30"/>
      <c r="U4942" s="30"/>
      <c r="V4942" s="30"/>
      <c r="W4942" s="30"/>
      <c r="X4942" s="32"/>
    </row>
    <row r="4943" spans="1:24" x14ac:dyDescent="0.2">
      <c r="A4943" s="34"/>
      <c r="B4943" s="34"/>
      <c r="C4943" s="34"/>
      <c r="D4943" s="30"/>
      <c r="E4943" s="30"/>
      <c r="F4943" s="30"/>
      <c r="G4943" s="30"/>
      <c r="H4943" s="30"/>
      <c r="I4943" s="30"/>
      <c r="J4943" s="30"/>
      <c r="K4943" s="30"/>
      <c r="L4943" s="30"/>
      <c r="M4943" s="30"/>
      <c r="N4943" s="30"/>
      <c r="O4943" s="30"/>
      <c r="P4943" s="30"/>
      <c r="Q4943" s="30"/>
      <c r="R4943" s="30"/>
      <c r="S4943" s="30"/>
      <c r="T4943" s="30"/>
      <c r="U4943" s="30"/>
      <c r="V4943" s="30"/>
      <c r="W4943" s="30"/>
      <c r="X4943" s="32"/>
    </row>
    <row r="4944" spans="1:24" x14ac:dyDescent="0.2">
      <c r="A4944" s="34"/>
      <c r="B4944" s="34"/>
      <c r="C4944" s="34"/>
      <c r="D4944" s="30"/>
      <c r="E4944" s="30"/>
      <c r="F4944" s="30"/>
      <c r="G4944" s="30"/>
      <c r="H4944" s="30"/>
      <c r="I4944" s="30"/>
      <c r="J4944" s="30"/>
      <c r="K4944" s="30"/>
      <c r="L4944" s="30"/>
      <c r="M4944" s="30"/>
      <c r="N4944" s="30"/>
      <c r="O4944" s="30"/>
      <c r="P4944" s="30"/>
      <c r="Q4944" s="30"/>
      <c r="R4944" s="30"/>
      <c r="S4944" s="30"/>
      <c r="T4944" s="30"/>
      <c r="U4944" s="30"/>
      <c r="V4944" s="30"/>
      <c r="W4944" s="30"/>
      <c r="X4944" s="32"/>
    </row>
    <row r="4945" spans="1:24" x14ac:dyDescent="0.2">
      <c r="A4945" s="34"/>
      <c r="B4945" s="34"/>
      <c r="C4945" s="34"/>
      <c r="D4945" s="30"/>
      <c r="E4945" s="30"/>
      <c r="F4945" s="30"/>
      <c r="G4945" s="30"/>
      <c r="H4945" s="30"/>
      <c r="I4945" s="30"/>
      <c r="J4945" s="30"/>
      <c r="K4945" s="30"/>
      <c r="L4945" s="30"/>
      <c r="M4945" s="30"/>
      <c r="N4945" s="30"/>
      <c r="O4945" s="30"/>
      <c r="P4945" s="30"/>
      <c r="Q4945" s="30"/>
      <c r="R4945" s="30"/>
      <c r="S4945" s="30"/>
      <c r="T4945" s="30"/>
      <c r="U4945" s="30"/>
      <c r="V4945" s="30"/>
      <c r="W4945" s="30"/>
      <c r="X4945" s="32"/>
    </row>
    <row r="4946" spans="1:24" x14ac:dyDescent="0.2">
      <c r="A4946" s="34"/>
      <c r="B4946" s="34"/>
      <c r="C4946" s="34"/>
      <c r="D4946" s="30"/>
      <c r="E4946" s="30"/>
      <c r="F4946" s="30"/>
      <c r="G4946" s="30"/>
      <c r="H4946" s="30"/>
      <c r="I4946" s="30"/>
      <c r="J4946" s="30"/>
      <c r="K4946" s="30"/>
      <c r="L4946" s="30"/>
      <c r="M4946" s="30"/>
      <c r="N4946" s="30"/>
      <c r="O4946" s="30"/>
      <c r="P4946" s="30"/>
      <c r="Q4946" s="30"/>
      <c r="R4946" s="30"/>
      <c r="S4946" s="30"/>
      <c r="T4946" s="30"/>
      <c r="U4946" s="30"/>
      <c r="V4946" s="30"/>
      <c r="W4946" s="30"/>
      <c r="X4946" s="32"/>
    </row>
    <row r="4947" spans="1:24" x14ac:dyDescent="0.2">
      <c r="A4947" s="34"/>
      <c r="B4947" s="34"/>
      <c r="C4947" s="34"/>
      <c r="D4947" s="30"/>
      <c r="E4947" s="30"/>
      <c r="F4947" s="30"/>
      <c r="G4947" s="30"/>
      <c r="H4947" s="30"/>
      <c r="I4947" s="30"/>
      <c r="J4947" s="30"/>
      <c r="K4947" s="30"/>
      <c r="L4947" s="30"/>
      <c r="M4947" s="30"/>
      <c r="N4947" s="30"/>
      <c r="O4947" s="30"/>
      <c r="P4947" s="30"/>
      <c r="Q4947" s="30"/>
      <c r="R4947" s="30"/>
      <c r="S4947" s="30"/>
      <c r="T4947" s="30"/>
      <c r="U4947" s="30"/>
      <c r="V4947" s="30"/>
      <c r="W4947" s="30"/>
      <c r="X4947" s="32"/>
    </row>
    <row r="4948" spans="1:24" x14ac:dyDescent="0.2">
      <c r="A4948" s="34"/>
      <c r="B4948" s="34"/>
      <c r="C4948" s="34"/>
      <c r="D4948" s="30"/>
      <c r="E4948" s="30"/>
      <c r="F4948" s="30"/>
      <c r="G4948" s="30"/>
      <c r="H4948" s="30"/>
      <c r="I4948" s="30"/>
      <c r="J4948" s="30"/>
      <c r="K4948" s="30"/>
      <c r="L4948" s="30"/>
      <c r="M4948" s="30"/>
      <c r="N4948" s="30"/>
      <c r="O4948" s="30"/>
      <c r="P4948" s="30"/>
      <c r="Q4948" s="30"/>
      <c r="R4948" s="30"/>
      <c r="S4948" s="30"/>
      <c r="T4948" s="30"/>
      <c r="U4948" s="30"/>
      <c r="V4948" s="30"/>
      <c r="W4948" s="30"/>
      <c r="X4948" s="32"/>
    </row>
    <row r="4949" spans="1:24" x14ac:dyDescent="0.2">
      <c r="A4949" s="34"/>
      <c r="B4949" s="34"/>
      <c r="C4949" s="34"/>
      <c r="D4949" s="30"/>
      <c r="E4949" s="30"/>
      <c r="F4949" s="30"/>
      <c r="G4949" s="30"/>
      <c r="H4949" s="30"/>
      <c r="I4949" s="30"/>
      <c r="J4949" s="30"/>
      <c r="K4949" s="30"/>
      <c r="L4949" s="30"/>
      <c r="M4949" s="30"/>
      <c r="N4949" s="30"/>
      <c r="O4949" s="30"/>
      <c r="P4949" s="30"/>
      <c r="Q4949" s="30"/>
      <c r="R4949" s="30"/>
      <c r="S4949" s="30"/>
      <c r="T4949" s="30"/>
      <c r="U4949" s="30"/>
      <c r="V4949" s="30"/>
      <c r="W4949" s="30"/>
      <c r="X4949" s="32"/>
    </row>
    <row r="4950" spans="1:24" x14ac:dyDescent="0.2">
      <c r="A4950" s="34"/>
      <c r="B4950" s="34"/>
      <c r="C4950" s="34"/>
      <c r="D4950" s="30"/>
      <c r="E4950" s="30"/>
      <c r="F4950" s="30"/>
      <c r="G4950" s="30"/>
      <c r="H4950" s="30"/>
      <c r="I4950" s="30"/>
      <c r="J4950" s="30"/>
      <c r="K4950" s="30"/>
      <c r="L4950" s="30"/>
      <c r="M4950" s="30"/>
      <c r="N4950" s="30"/>
      <c r="O4950" s="30"/>
      <c r="P4950" s="30"/>
      <c r="Q4950" s="30"/>
      <c r="R4950" s="30"/>
      <c r="S4950" s="30"/>
      <c r="T4950" s="30"/>
      <c r="U4950" s="30"/>
      <c r="V4950" s="30"/>
      <c r="W4950" s="30"/>
      <c r="X4950" s="32"/>
    </row>
    <row r="4951" spans="1:24" x14ac:dyDescent="0.2">
      <c r="A4951" s="34"/>
      <c r="B4951" s="34"/>
      <c r="C4951" s="34"/>
      <c r="D4951" s="30"/>
      <c r="E4951" s="30"/>
      <c r="F4951" s="30"/>
      <c r="G4951" s="30"/>
      <c r="H4951" s="30"/>
      <c r="I4951" s="30"/>
      <c r="J4951" s="30"/>
      <c r="K4951" s="30"/>
      <c r="L4951" s="30"/>
      <c r="M4951" s="30"/>
      <c r="N4951" s="30"/>
      <c r="O4951" s="30"/>
      <c r="P4951" s="30"/>
      <c r="Q4951" s="30"/>
      <c r="R4951" s="30"/>
      <c r="S4951" s="30"/>
      <c r="T4951" s="30"/>
      <c r="U4951" s="30"/>
      <c r="V4951" s="30"/>
      <c r="W4951" s="30"/>
      <c r="X4951" s="32"/>
    </row>
    <row r="4952" spans="1:24" x14ac:dyDescent="0.2">
      <c r="A4952" s="34"/>
      <c r="B4952" s="34"/>
      <c r="C4952" s="34"/>
      <c r="D4952" s="30"/>
      <c r="E4952" s="30"/>
      <c r="F4952" s="30"/>
      <c r="G4952" s="30"/>
      <c r="H4952" s="30"/>
      <c r="I4952" s="30"/>
      <c r="J4952" s="30"/>
      <c r="K4952" s="30"/>
      <c r="L4952" s="30"/>
      <c r="M4952" s="30"/>
      <c r="N4952" s="30"/>
      <c r="O4952" s="30"/>
      <c r="P4952" s="30"/>
      <c r="Q4952" s="30"/>
      <c r="R4952" s="30"/>
      <c r="S4952" s="30"/>
      <c r="T4952" s="30"/>
      <c r="U4952" s="30"/>
      <c r="V4952" s="30"/>
      <c r="W4952" s="30"/>
      <c r="X4952" s="32"/>
    </row>
    <row r="4953" spans="1:24" x14ac:dyDescent="0.2">
      <c r="A4953" s="34"/>
      <c r="B4953" s="34"/>
      <c r="C4953" s="34"/>
      <c r="D4953" s="30"/>
      <c r="E4953" s="30"/>
      <c r="F4953" s="30"/>
      <c r="G4953" s="30"/>
      <c r="H4953" s="30"/>
      <c r="I4953" s="30"/>
      <c r="J4953" s="30"/>
      <c r="K4953" s="30"/>
      <c r="L4953" s="30"/>
      <c r="M4953" s="30"/>
      <c r="N4953" s="30"/>
      <c r="O4953" s="30"/>
      <c r="P4953" s="30"/>
      <c r="Q4953" s="30"/>
      <c r="R4953" s="30"/>
      <c r="S4953" s="30"/>
      <c r="T4953" s="30"/>
      <c r="U4953" s="30"/>
      <c r="V4953" s="30"/>
      <c r="W4953" s="30"/>
      <c r="X4953" s="32"/>
    </row>
    <row r="4954" spans="1:24" x14ac:dyDescent="0.2">
      <c r="A4954" s="34"/>
      <c r="B4954" s="34"/>
      <c r="C4954" s="34"/>
      <c r="D4954" s="30"/>
      <c r="E4954" s="30"/>
      <c r="F4954" s="30"/>
      <c r="G4954" s="30"/>
      <c r="H4954" s="30"/>
      <c r="I4954" s="30"/>
      <c r="J4954" s="30"/>
      <c r="K4954" s="30"/>
      <c r="L4954" s="30"/>
      <c r="M4954" s="30"/>
      <c r="N4954" s="30"/>
      <c r="O4954" s="30"/>
      <c r="P4954" s="30"/>
      <c r="Q4954" s="30"/>
      <c r="R4954" s="30"/>
      <c r="S4954" s="30"/>
      <c r="T4954" s="30"/>
      <c r="U4954" s="30"/>
      <c r="V4954" s="30"/>
      <c r="W4954" s="30"/>
      <c r="X4954" s="32"/>
    </row>
    <row r="4955" spans="1:24" x14ac:dyDescent="0.2">
      <c r="A4955" s="34"/>
      <c r="B4955" s="34"/>
      <c r="C4955" s="34"/>
      <c r="D4955" s="30"/>
      <c r="E4955" s="30"/>
      <c r="F4955" s="30"/>
      <c r="G4955" s="30"/>
      <c r="H4955" s="30"/>
      <c r="I4955" s="30"/>
      <c r="J4955" s="30"/>
      <c r="K4955" s="30"/>
      <c r="L4955" s="30"/>
      <c r="M4955" s="30"/>
      <c r="N4955" s="30"/>
      <c r="O4955" s="30"/>
      <c r="P4955" s="30"/>
      <c r="Q4955" s="30"/>
      <c r="R4955" s="30"/>
      <c r="S4955" s="30"/>
      <c r="T4955" s="30"/>
      <c r="U4955" s="30"/>
      <c r="V4955" s="30"/>
      <c r="W4955" s="30"/>
      <c r="X4955" s="32"/>
    </row>
    <row r="4956" spans="1:24" x14ac:dyDescent="0.2">
      <c r="A4956" s="34"/>
      <c r="B4956" s="34"/>
      <c r="C4956" s="34"/>
      <c r="D4956" s="30"/>
      <c r="E4956" s="30"/>
      <c r="F4956" s="30"/>
      <c r="G4956" s="30"/>
      <c r="H4956" s="30"/>
      <c r="I4956" s="30"/>
      <c r="J4956" s="30"/>
      <c r="K4956" s="30"/>
      <c r="L4956" s="30"/>
      <c r="M4956" s="30"/>
      <c r="N4956" s="30"/>
      <c r="O4956" s="30"/>
      <c r="P4956" s="30"/>
      <c r="Q4956" s="30"/>
      <c r="R4956" s="30"/>
      <c r="S4956" s="30"/>
      <c r="T4956" s="30"/>
      <c r="U4956" s="30"/>
      <c r="V4956" s="30"/>
      <c r="W4956" s="30"/>
      <c r="X4956" s="32"/>
    </row>
    <row r="4957" spans="1:24" x14ac:dyDescent="0.2">
      <c r="A4957" s="34"/>
      <c r="B4957" s="34"/>
      <c r="C4957" s="34"/>
      <c r="D4957" s="30"/>
      <c r="E4957" s="30"/>
      <c r="F4957" s="30"/>
      <c r="G4957" s="30"/>
      <c r="H4957" s="30"/>
      <c r="I4957" s="30"/>
      <c r="J4957" s="30"/>
      <c r="K4957" s="30"/>
      <c r="L4957" s="30"/>
      <c r="M4957" s="30"/>
      <c r="N4957" s="30"/>
      <c r="O4957" s="30"/>
      <c r="P4957" s="30"/>
      <c r="Q4957" s="30"/>
      <c r="R4957" s="30"/>
      <c r="S4957" s="30"/>
      <c r="T4957" s="30"/>
      <c r="U4957" s="30"/>
      <c r="V4957" s="30"/>
      <c r="W4957" s="30"/>
      <c r="X4957" s="32"/>
    </row>
    <row r="4958" spans="1:24" x14ac:dyDescent="0.2">
      <c r="A4958" s="34"/>
      <c r="B4958" s="34"/>
      <c r="C4958" s="34"/>
      <c r="D4958" s="30"/>
      <c r="E4958" s="30"/>
      <c r="F4958" s="30"/>
      <c r="G4958" s="30"/>
      <c r="H4958" s="30"/>
      <c r="I4958" s="30"/>
      <c r="J4958" s="30"/>
      <c r="K4958" s="30"/>
      <c r="L4958" s="30"/>
      <c r="M4958" s="30"/>
      <c r="N4958" s="30"/>
      <c r="O4958" s="30"/>
      <c r="P4958" s="30"/>
      <c r="Q4958" s="30"/>
      <c r="R4958" s="30"/>
      <c r="S4958" s="30"/>
      <c r="T4958" s="30"/>
      <c r="U4958" s="30"/>
      <c r="V4958" s="30"/>
      <c r="W4958" s="30"/>
      <c r="X4958" s="32"/>
    </row>
    <row r="4959" spans="1:24" x14ac:dyDescent="0.2">
      <c r="A4959" s="34"/>
      <c r="B4959" s="34"/>
      <c r="C4959" s="34"/>
      <c r="D4959" s="30"/>
      <c r="E4959" s="30"/>
      <c r="F4959" s="30"/>
      <c r="G4959" s="30"/>
      <c r="H4959" s="30"/>
      <c r="I4959" s="30"/>
      <c r="J4959" s="30"/>
      <c r="K4959" s="30"/>
      <c r="L4959" s="30"/>
      <c r="M4959" s="30"/>
      <c r="N4959" s="30"/>
      <c r="O4959" s="30"/>
      <c r="P4959" s="30"/>
      <c r="Q4959" s="30"/>
      <c r="R4959" s="30"/>
      <c r="S4959" s="30"/>
      <c r="T4959" s="30"/>
      <c r="U4959" s="30"/>
      <c r="V4959" s="30"/>
      <c r="W4959" s="30"/>
      <c r="X4959" s="32"/>
    </row>
    <row r="4960" spans="1:24" x14ac:dyDescent="0.2">
      <c r="A4960" s="34"/>
      <c r="B4960" s="34"/>
      <c r="C4960" s="34"/>
      <c r="D4960" s="30"/>
      <c r="E4960" s="30"/>
      <c r="F4960" s="30"/>
      <c r="G4960" s="30"/>
      <c r="H4960" s="30"/>
      <c r="I4960" s="30"/>
      <c r="J4960" s="30"/>
      <c r="K4960" s="30"/>
      <c r="L4960" s="30"/>
      <c r="M4960" s="30"/>
      <c r="N4960" s="30"/>
      <c r="O4960" s="30"/>
      <c r="P4960" s="30"/>
      <c r="Q4960" s="30"/>
      <c r="R4960" s="30"/>
      <c r="S4960" s="30"/>
      <c r="T4960" s="30"/>
      <c r="U4960" s="30"/>
      <c r="V4960" s="30"/>
      <c r="W4960" s="30"/>
      <c r="X4960" s="32"/>
    </row>
    <row r="4961" spans="1:24" x14ac:dyDescent="0.2">
      <c r="A4961" s="34"/>
      <c r="B4961" s="34"/>
      <c r="C4961" s="34"/>
      <c r="D4961" s="30"/>
      <c r="E4961" s="30"/>
      <c r="F4961" s="30"/>
      <c r="G4961" s="30"/>
      <c r="H4961" s="30"/>
      <c r="I4961" s="30"/>
      <c r="J4961" s="30"/>
      <c r="K4961" s="30"/>
      <c r="L4961" s="30"/>
      <c r="M4961" s="30"/>
      <c r="N4961" s="30"/>
      <c r="O4961" s="30"/>
      <c r="P4961" s="30"/>
      <c r="Q4961" s="30"/>
      <c r="R4961" s="30"/>
      <c r="S4961" s="30"/>
      <c r="T4961" s="30"/>
      <c r="U4961" s="30"/>
      <c r="V4961" s="30"/>
      <c r="W4961" s="30"/>
      <c r="X4961" s="32"/>
    </row>
    <row r="4962" spans="1:24" x14ac:dyDescent="0.2">
      <c r="A4962" s="34"/>
      <c r="B4962" s="34"/>
      <c r="C4962" s="34"/>
      <c r="D4962" s="30"/>
      <c r="E4962" s="30"/>
      <c r="F4962" s="30"/>
      <c r="G4962" s="30"/>
      <c r="H4962" s="30"/>
      <c r="I4962" s="30"/>
      <c r="J4962" s="30"/>
      <c r="K4962" s="30"/>
      <c r="L4962" s="30"/>
      <c r="M4962" s="30"/>
      <c r="N4962" s="30"/>
      <c r="O4962" s="30"/>
      <c r="P4962" s="30"/>
      <c r="Q4962" s="30"/>
      <c r="R4962" s="30"/>
      <c r="S4962" s="30"/>
      <c r="T4962" s="30"/>
      <c r="U4962" s="30"/>
      <c r="V4962" s="30"/>
      <c r="W4962" s="30"/>
      <c r="X4962" s="32"/>
    </row>
    <row r="4963" spans="1:24" x14ac:dyDescent="0.2">
      <c r="A4963" s="34"/>
      <c r="B4963" s="34"/>
      <c r="C4963" s="34"/>
      <c r="D4963" s="30"/>
      <c r="E4963" s="30"/>
      <c r="F4963" s="30"/>
      <c r="G4963" s="30"/>
      <c r="H4963" s="30"/>
      <c r="I4963" s="30"/>
      <c r="J4963" s="30"/>
      <c r="K4963" s="30"/>
      <c r="L4963" s="30"/>
      <c r="M4963" s="30"/>
      <c r="N4963" s="30"/>
      <c r="O4963" s="30"/>
      <c r="P4963" s="30"/>
      <c r="Q4963" s="30"/>
      <c r="R4963" s="30"/>
      <c r="S4963" s="30"/>
      <c r="T4963" s="30"/>
      <c r="U4963" s="30"/>
      <c r="V4963" s="30"/>
      <c r="W4963" s="30"/>
      <c r="X4963" s="32"/>
    </row>
    <row r="4964" spans="1:24" x14ac:dyDescent="0.2">
      <c r="A4964" s="34"/>
      <c r="B4964" s="34"/>
      <c r="C4964" s="34"/>
      <c r="D4964" s="30"/>
      <c r="E4964" s="30"/>
      <c r="F4964" s="30"/>
      <c r="G4964" s="30"/>
      <c r="H4964" s="30"/>
      <c r="I4964" s="30"/>
      <c r="J4964" s="30"/>
      <c r="K4964" s="30"/>
      <c r="L4964" s="30"/>
      <c r="M4964" s="30"/>
      <c r="N4964" s="30"/>
      <c r="O4964" s="30"/>
      <c r="P4964" s="30"/>
      <c r="Q4964" s="30"/>
      <c r="R4964" s="30"/>
      <c r="S4964" s="30"/>
      <c r="T4964" s="30"/>
      <c r="U4964" s="30"/>
      <c r="V4964" s="30"/>
      <c r="W4964" s="30"/>
      <c r="X4964" s="32"/>
    </row>
    <row r="4965" spans="1:24" x14ac:dyDescent="0.2">
      <c r="A4965" s="34"/>
      <c r="B4965" s="34"/>
      <c r="C4965" s="34"/>
      <c r="D4965" s="30"/>
      <c r="E4965" s="30"/>
      <c r="F4965" s="30"/>
      <c r="G4965" s="30"/>
      <c r="H4965" s="30"/>
      <c r="I4965" s="30"/>
      <c r="J4965" s="30"/>
      <c r="K4965" s="30"/>
      <c r="L4965" s="30"/>
      <c r="M4965" s="30"/>
      <c r="N4965" s="30"/>
      <c r="O4965" s="30"/>
      <c r="P4965" s="30"/>
      <c r="Q4965" s="30"/>
      <c r="R4965" s="30"/>
      <c r="S4965" s="30"/>
      <c r="T4965" s="30"/>
      <c r="U4965" s="30"/>
      <c r="V4965" s="30"/>
      <c r="W4965" s="30"/>
      <c r="X4965" s="32"/>
    </row>
    <row r="4966" spans="1:24" x14ac:dyDescent="0.2">
      <c r="A4966" s="34"/>
      <c r="B4966" s="34"/>
      <c r="C4966" s="34"/>
      <c r="D4966" s="30"/>
      <c r="E4966" s="30"/>
      <c r="F4966" s="30"/>
      <c r="G4966" s="30"/>
      <c r="H4966" s="30"/>
      <c r="I4966" s="30"/>
      <c r="J4966" s="30"/>
      <c r="K4966" s="30"/>
      <c r="L4966" s="30"/>
      <c r="M4966" s="30"/>
      <c r="N4966" s="30"/>
      <c r="O4966" s="30"/>
      <c r="P4966" s="30"/>
      <c r="Q4966" s="30"/>
      <c r="R4966" s="30"/>
      <c r="S4966" s="30"/>
      <c r="T4966" s="30"/>
      <c r="U4966" s="30"/>
      <c r="V4966" s="30"/>
      <c r="W4966" s="30"/>
      <c r="X4966" s="32"/>
    </row>
    <row r="4967" spans="1:24" x14ac:dyDescent="0.2">
      <c r="A4967" s="34"/>
      <c r="B4967" s="34"/>
      <c r="C4967" s="34"/>
      <c r="D4967" s="30"/>
      <c r="E4967" s="30"/>
      <c r="F4967" s="30"/>
      <c r="G4967" s="30"/>
      <c r="H4967" s="30"/>
      <c r="I4967" s="30"/>
      <c r="J4967" s="30"/>
      <c r="K4967" s="30"/>
      <c r="L4967" s="30"/>
      <c r="M4967" s="30"/>
      <c r="N4967" s="30"/>
      <c r="O4967" s="30"/>
      <c r="P4967" s="30"/>
      <c r="Q4967" s="30"/>
      <c r="R4967" s="30"/>
      <c r="S4967" s="30"/>
      <c r="T4967" s="30"/>
      <c r="U4967" s="30"/>
      <c r="V4967" s="30"/>
      <c r="W4967" s="30"/>
      <c r="X4967" s="32"/>
    </row>
    <row r="4968" spans="1:24" x14ac:dyDescent="0.2">
      <c r="A4968" s="34"/>
      <c r="B4968" s="34"/>
      <c r="C4968" s="34"/>
      <c r="D4968" s="30"/>
      <c r="E4968" s="30"/>
      <c r="F4968" s="30"/>
      <c r="G4968" s="30"/>
      <c r="H4968" s="30"/>
      <c r="I4968" s="30"/>
      <c r="J4968" s="30"/>
      <c r="K4968" s="30"/>
      <c r="L4968" s="30"/>
      <c r="M4968" s="30"/>
      <c r="N4968" s="30"/>
      <c r="O4968" s="30"/>
      <c r="P4968" s="30"/>
      <c r="Q4968" s="30"/>
      <c r="R4968" s="30"/>
      <c r="S4968" s="30"/>
      <c r="T4968" s="30"/>
      <c r="U4968" s="30"/>
      <c r="V4968" s="30"/>
      <c r="W4968" s="30"/>
      <c r="X4968" s="32"/>
    </row>
    <row r="4969" spans="1:24" x14ac:dyDescent="0.2">
      <c r="A4969" s="34"/>
      <c r="B4969" s="34"/>
      <c r="C4969" s="34"/>
      <c r="D4969" s="30"/>
      <c r="E4969" s="30"/>
      <c r="F4969" s="30"/>
      <c r="G4969" s="30"/>
      <c r="H4969" s="30"/>
      <c r="I4969" s="30"/>
      <c r="J4969" s="30"/>
      <c r="K4969" s="30"/>
      <c r="L4969" s="30"/>
      <c r="M4969" s="30"/>
      <c r="N4969" s="30"/>
      <c r="O4969" s="30"/>
      <c r="P4969" s="30"/>
      <c r="Q4969" s="30"/>
      <c r="R4969" s="30"/>
      <c r="S4969" s="30"/>
      <c r="T4969" s="30"/>
      <c r="U4969" s="30"/>
      <c r="V4969" s="30"/>
      <c r="W4969" s="30"/>
      <c r="X4969" s="32"/>
    </row>
    <row r="4970" spans="1:24" x14ac:dyDescent="0.2">
      <c r="A4970" s="34"/>
      <c r="B4970" s="34"/>
      <c r="C4970" s="34"/>
      <c r="D4970" s="30"/>
      <c r="E4970" s="30"/>
      <c r="F4970" s="30"/>
      <c r="G4970" s="30"/>
      <c r="H4970" s="30"/>
      <c r="I4970" s="30"/>
      <c r="J4970" s="30"/>
      <c r="K4970" s="30"/>
      <c r="L4970" s="30"/>
      <c r="M4970" s="30"/>
      <c r="N4970" s="30"/>
      <c r="O4970" s="30"/>
      <c r="P4970" s="30"/>
      <c r="Q4970" s="30"/>
      <c r="R4970" s="30"/>
      <c r="S4970" s="30"/>
      <c r="T4970" s="30"/>
      <c r="U4970" s="30"/>
      <c r="V4970" s="30"/>
      <c r="W4970" s="30"/>
      <c r="X4970" s="32"/>
    </row>
    <row r="4971" spans="1:24" x14ac:dyDescent="0.2">
      <c r="A4971" s="34"/>
      <c r="B4971" s="34"/>
      <c r="C4971" s="34"/>
      <c r="D4971" s="30"/>
      <c r="E4971" s="30"/>
      <c r="F4971" s="30"/>
      <c r="G4971" s="30"/>
      <c r="H4971" s="30"/>
      <c r="I4971" s="30"/>
      <c r="J4971" s="30"/>
      <c r="K4971" s="30"/>
      <c r="L4971" s="30"/>
      <c r="M4971" s="30"/>
      <c r="N4971" s="30"/>
      <c r="O4971" s="30"/>
      <c r="P4971" s="30"/>
      <c r="Q4971" s="30"/>
      <c r="R4971" s="30"/>
      <c r="S4971" s="30"/>
      <c r="T4971" s="30"/>
      <c r="U4971" s="30"/>
      <c r="V4971" s="30"/>
      <c r="W4971" s="30"/>
      <c r="X4971" s="32"/>
    </row>
    <row r="4972" spans="1:24" x14ac:dyDescent="0.2">
      <c r="A4972" s="34"/>
      <c r="B4972" s="34"/>
      <c r="C4972" s="34"/>
      <c r="D4972" s="30"/>
      <c r="E4972" s="30"/>
      <c r="F4972" s="30"/>
      <c r="G4972" s="30"/>
      <c r="H4972" s="30"/>
      <c r="I4972" s="30"/>
      <c r="J4972" s="30"/>
      <c r="K4972" s="30"/>
      <c r="L4972" s="30"/>
      <c r="M4972" s="30"/>
      <c r="N4972" s="30"/>
      <c r="O4972" s="30"/>
      <c r="P4972" s="30"/>
      <c r="Q4972" s="30"/>
      <c r="R4972" s="30"/>
      <c r="S4972" s="30"/>
      <c r="T4972" s="30"/>
      <c r="U4972" s="30"/>
      <c r="V4972" s="30"/>
      <c r="W4972" s="30"/>
      <c r="X4972" s="32"/>
    </row>
    <row r="4973" spans="1:24" x14ac:dyDescent="0.2">
      <c r="A4973" s="34"/>
      <c r="B4973" s="34"/>
      <c r="C4973" s="34"/>
      <c r="D4973" s="30"/>
      <c r="E4973" s="30"/>
      <c r="F4973" s="30"/>
      <c r="G4973" s="30"/>
      <c r="H4973" s="30"/>
      <c r="I4973" s="30"/>
      <c r="J4973" s="30"/>
      <c r="K4973" s="30"/>
      <c r="L4973" s="30"/>
      <c r="M4973" s="30"/>
      <c r="N4973" s="30"/>
      <c r="O4973" s="30"/>
      <c r="P4973" s="30"/>
      <c r="Q4973" s="30"/>
      <c r="R4973" s="30"/>
      <c r="S4973" s="30"/>
      <c r="T4973" s="30"/>
      <c r="U4973" s="30"/>
      <c r="V4973" s="30"/>
      <c r="W4973" s="30"/>
      <c r="X4973" s="32"/>
    </row>
    <row r="4974" spans="1:24" x14ac:dyDescent="0.2">
      <c r="A4974" s="34"/>
      <c r="B4974" s="34"/>
      <c r="C4974" s="34"/>
      <c r="D4974" s="30"/>
      <c r="E4974" s="30"/>
      <c r="F4974" s="30"/>
      <c r="G4974" s="30"/>
      <c r="H4974" s="30"/>
      <c r="I4974" s="30"/>
      <c r="J4974" s="30"/>
      <c r="K4974" s="30"/>
      <c r="L4974" s="30"/>
      <c r="M4974" s="30"/>
      <c r="N4974" s="30"/>
      <c r="O4974" s="30"/>
      <c r="P4974" s="30"/>
      <c r="Q4974" s="30"/>
      <c r="R4974" s="30"/>
      <c r="S4974" s="30"/>
      <c r="T4974" s="30"/>
      <c r="U4974" s="30"/>
      <c r="V4974" s="30"/>
      <c r="W4974" s="30"/>
      <c r="X4974" s="32"/>
    </row>
    <row r="4975" spans="1:24" x14ac:dyDescent="0.2">
      <c r="A4975" s="34"/>
      <c r="B4975" s="34"/>
      <c r="C4975" s="34"/>
      <c r="D4975" s="30"/>
      <c r="E4975" s="30"/>
      <c r="F4975" s="30"/>
      <c r="G4975" s="30"/>
      <c r="H4975" s="30"/>
      <c r="I4975" s="30"/>
      <c r="J4975" s="30"/>
      <c r="K4975" s="30"/>
      <c r="L4975" s="30"/>
      <c r="M4975" s="30"/>
      <c r="N4975" s="30"/>
      <c r="O4975" s="30"/>
      <c r="P4975" s="30"/>
      <c r="Q4975" s="30"/>
      <c r="R4975" s="30"/>
      <c r="S4975" s="30"/>
      <c r="T4975" s="30"/>
      <c r="U4975" s="30"/>
      <c r="V4975" s="30"/>
      <c r="W4975" s="30"/>
      <c r="X4975" s="32"/>
    </row>
    <row r="4976" spans="1:24" x14ac:dyDescent="0.2">
      <c r="A4976" s="34"/>
      <c r="B4976" s="34"/>
      <c r="C4976" s="34"/>
      <c r="D4976" s="30"/>
      <c r="E4976" s="30"/>
      <c r="F4976" s="30"/>
      <c r="G4976" s="30"/>
      <c r="H4976" s="30"/>
      <c r="I4976" s="30"/>
      <c r="J4976" s="30"/>
      <c r="K4976" s="30"/>
      <c r="L4976" s="30"/>
      <c r="M4976" s="30"/>
      <c r="N4976" s="30"/>
      <c r="O4976" s="30"/>
      <c r="P4976" s="30"/>
      <c r="Q4976" s="30"/>
      <c r="R4976" s="30"/>
      <c r="S4976" s="30"/>
      <c r="T4976" s="30"/>
      <c r="U4976" s="30"/>
      <c r="V4976" s="30"/>
      <c r="W4976" s="30"/>
      <c r="X4976" s="32"/>
    </row>
    <row r="4977" spans="1:24" x14ac:dyDescent="0.2">
      <c r="A4977" s="34"/>
      <c r="B4977" s="34"/>
      <c r="C4977" s="34"/>
      <c r="D4977" s="30"/>
      <c r="E4977" s="30"/>
      <c r="F4977" s="30"/>
      <c r="G4977" s="30"/>
      <c r="H4977" s="30"/>
      <c r="I4977" s="30"/>
      <c r="J4977" s="30"/>
      <c r="K4977" s="30"/>
      <c r="L4977" s="30"/>
      <c r="M4977" s="30"/>
      <c r="N4977" s="30"/>
      <c r="O4977" s="30"/>
      <c r="P4977" s="30"/>
      <c r="Q4977" s="30"/>
      <c r="R4977" s="30"/>
      <c r="S4977" s="30"/>
      <c r="T4977" s="30"/>
      <c r="U4977" s="30"/>
      <c r="V4977" s="30"/>
      <c r="W4977" s="30"/>
      <c r="X4977" s="32"/>
    </row>
    <row r="4978" spans="1:24" x14ac:dyDescent="0.2">
      <c r="A4978" s="34"/>
      <c r="B4978" s="34"/>
      <c r="C4978" s="34"/>
      <c r="D4978" s="30"/>
      <c r="E4978" s="30"/>
      <c r="F4978" s="30"/>
      <c r="G4978" s="30"/>
      <c r="H4978" s="30"/>
      <c r="I4978" s="30"/>
      <c r="J4978" s="30"/>
      <c r="K4978" s="30"/>
      <c r="L4978" s="30"/>
      <c r="M4978" s="30"/>
      <c r="N4978" s="30"/>
      <c r="O4978" s="30"/>
      <c r="P4978" s="30"/>
      <c r="Q4978" s="30"/>
      <c r="R4978" s="30"/>
      <c r="S4978" s="30"/>
      <c r="T4978" s="30"/>
      <c r="U4978" s="30"/>
      <c r="V4978" s="30"/>
      <c r="W4978" s="30"/>
      <c r="X4978" s="32"/>
    </row>
    <row r="4979" spans="1:24" x14ac:dyDescent="0.2">
      <c r="A4979" s="34"/>
      <c r="B4979" s="34"/>
      <c r="C4979" s="34"/>
      <c r="D4979" s="30"/>
      <c r="E4979" s="30"/>
      <c r="F4979" s="30"/>
      <c r="G4979" s="30"/>
      <c r="H4979" s="30"/>
      <c r="I4979" s="30"/>
      <c r="J4979" s="30"/>
      <c r="K4979" s="30"/>
      <c r="L4979" s="30"/>
      <c r="M4979" s="30"/>
      <c r="N4979" s="30"/>
      <c r="O4979" s="30"/>
      <c r="P4979" s="30"/>
      <c r="Q4979" s="30"/>
      <c r="R4979" s="30"/>
      <c r="S4979" s="30"/>
      <c r="T4979" s="30"/>
      <c r="U4979" s="30"/>
      <c r="V4979" s="30"/>
      <c r="W4979" s="30"/>
      <c r="X4979" s="32"/>
    </row>
    <row r="4980" spans="1:24" x14ac:dyDescent="0.2">
      <c r="A4980" s="34"/>
      <c r="B4980" s="34"/>
      <c r="C4980" s="34"/>
      <c r="D4980" s="30"/>
      <c r="E4980" s="30"/>
      <c r="F4980" s="30"/>
      <c r="G4980" s="30"/>
      <c r="H4980" s="30"/>
      <c r="I4980" s="30"/>
      <c r="J4980" s="30"/>
      <c r="K4980" s="30"/>
      <c r="L4980" s="30"/>
      <c r="M4980" s="30"/>
      <c r="N4980" s="30"/>
      <c r="O4980" s="30"/>
      <c r="P4980" s="30"/>
      <c r="Q4980" s="30"/>
      <c r="R4980" s="30"/>
      <c r="S4980" s="30"/>
      <c r="T4980" s="30"/>
      <c r="U4980" s="30"/>
      <c r="V4980" s="30"/>
      <c r="W4980" s="30"/>
      <c r="X4980" s="32"/>
    </row>
    <row r="4981" spans="1:24" x14ac:dyDescent="0.2">
      <c r="A4981" s="34"/>
      <c r="B4981" s="34"/>
      <c r="C4981" s="34"/>
      <c r="D4981" s="30"/>
      <c r="E4981" s="30"/>
      <c r="F4981" s="30"/>
      <c r="G4981" s="30"/>
      <c r="H4981" s="30"/>
      <c r="I4981" s="30"/>
      <c r="J4981" s="30"/>
      <c r="K4981" s="30"/>
      <c r="L4981" s="30"/>
      <c r="M4981" s="30"/>
      <c r="N4981" s="30"/>
      <c r="O4981" s="30"/>
      <c r="P4981" s="30"/>
      <c r="Q4981" s="30"/>
      <c r="R4981" s="30"/>
      <c r="S4981" s="30"/>
      <c r="T4981" s="30"/>
      <c r="U4981" s="30"/>
      <c r="V4981" s="30"/>
      <c r="W4981" s="30"/>
      <c r="X4981" s="32"/>
    </row>
    <row r="4982" spans="1:24" x14ac:dyDescent="0.2">
      <c r="A4982" s="34"/>
      <c r="B4982" s="34"/>
      <c r="C4982" s="34"/>
      <c r="D4982" s="30"/>
      <c r="E4982" s="30"/>
      <c r="F4982" s="30"/>
      <c r="G4982" s="30"/>
      <c r="H4982" s="30"/>
      <c r="I4982" s="30"/>
      <c r="J4982" s="30"/>
      <c r="K4982" s="30"/>
      <c r="L4982" s="30"/>
      <c r="M4982" s="30"/>
      <c r="N4982" s="30"/>
      <c r="O4982" s="30"/>
      <c r="P4982" s="30"/>
      <c r="Q4982" s="30"/>
      <c r="R4982" s="30"/>
      <c r="S4982" s="30"/>
      <c r="T4982" s="30"/>
      <c r="U4982" s="30"/>
      <c r="V4982" s="30"/>
      <c r="W4982" s="30"/>
      <c r="X4982" s="32"/>
    </row>
    <row r="4983" spans="1:24" x14ac:dyDescent="0.2">
      <c r="A4983" s="34"/>
      <c r="B4983" s="34"/>
      <c r="C4983" s="34"/>
      <c r="D4983" s="30"/>
      <c r="E4983" s="30"/>
      <c r="F4983" s="30"/>
      <c r="G4983" s="30"/>
      <c r="H4983" s="30"/>
      <c r="I4983" s="30"/>
      <c r="J4983" s="30"/>
      <c r="K4983" s="30"/>
      <c r="L4983" s="30"/>
      <c r="M4983" s="30"/>
      <c r="N4983" s="30"/>
      <c r="O4983" s="30"/>
      <c r="P4983" s="30"/>
      <c r="Q4983" s="30"/>
      <c r="R4983" s="30"/>
      <c r="S4983" s="30"/>
      <c r="T4983" s="30"/>
      <c r="U4983" s="30"/>
      <c r="V4983" s="30"/>
      <c r="W4983" s="30"/>
      <c r="X4983" s="32"/>
    </row>
    <row r="4984" spans="1:24" x14ac:dyDescent="0.2">
      <c r="A4984" s="34"/>
      <c r="B4984" s="34"/>
      <c r="C4984" s="34"/>
      <c r="D4984" s="30"/>
      <c r="E4984" s="30"/>
      <c r="F4984" s="30"/>
      <c r="G4984" s="30"/>
      <c r="H4984" s="30"/>
      <c r="I4984" s="30"/>
      <c r="J4984" s="30"/>
      <c r="K4984" s="30"/>
      <c r="L4984" s="30"/>
      <c r="M4984" s="30"/>
      <c r="N4984" s="30"/>
      <c r="O4984" s="30"/>
      <c r="P4984" s="30"/>
      <c r="Q4984" s="30"/>
      <c r="R4984" s="30"/>
      <c r="S4984" s="30"/>
      <c r="T4984" s="30"/>
      <c r="U4984" s="30"/>
      <c r="V4984" s="30"/>
      <c r="W4984" s="30"/>
      <c r="X4984" s="32"/>
    </row>
    <row r="4985" spans="1:24" x14ac:dyDescent="0.2">
      <c r="A4985" s="34"/>
      <c r="B4985" s="34"/>
      <c r="C4985" s="34"/>
      <c r="D4985" s="30"/>
      <c r="E4985" s="30"/>
      <c r="F4985" s="30"/>
      <c r="G4985" s="30"/>
      <c r="H4985" s="30"/>
      <c r="I4985" s="30"/>
      <c r="J4985" s="30"/>
      <c r="K4985" s="30"/>
      <c r="L4985" s="30"/>
      <c r="M4985" s="30"/>
      <c r="N4985" s="30"/>
      <c r="O4985" s="30"/>
      <c r="P4985" s="30"/>
      <c r="Q4985" s="30"/>
      <c r="R4985" s="30"/>
      <c r="S4985" s="30"/>
      <c r="T4985" s="30"/>
      <c r="U4985" s="30"/>
      <c r="V4985" s="30"/>
      <c r="W4985" s="30"/>
      <c r="X4985" s="32"/>
    </row>
    <row r="4986" spans="1:24" x14ac:dyDescent="0.2">
      <c r="A4986" s="34"/>
      <c r="B4986" s="34"/>
      <c r="C4986" s="34"/>
      <c r="D4986" s="30"/>
      <c r="E4986" s="30"/>
      <c r="F4986" s="30"/>
      <c r="G4986" s="30"/>
      <c r="H4986" s="30"/>
      <c r="I4986" s="30"/>
      <c r="J4986" s="30"/>
      <c r="K4986" s="30"/>
      <c r="L4986" s="30"/>
      <c r="M4986" s="30"/>
      <c r="N4986" s="30"/>
      <c r="O4986" s="30"/>
      <c r="P4986" s="30"/>
      <c r="Q4986" s="30"/>
      <c r="R4986" s="30"/>
      <c r="S4986" s="30"/>
      <c r="T4986" s="30"/>
      <c r="U4986" s="30"/>
      <c r="V4986" s="30"/>
      <c r="W4986" s="30"/>
      <c r="X4986" s="32"/>
    </row>
    <row r="4987" spans="1:24" x14ac:dyDescent="0.2">
      <c r="A4987" s="34"/>
      <c r="B4987" s="34"/>
      <c r="C4987" s="34"/>
      <c r="D4987" s="30"/>
      <c r="E4987" s="30"/>
      <c r="F4987" s="30"/>
      <c r="G4987" s="30"/>
      <c r="H4987" s="30"/>
      <c r="I4987" s="30"/>
      <c r="J4987" s="30"/>
      <c r="K4987" s="30"/>
      <c r="L4987" s="30"/>
      <c r="M4987" s="30"/>
      <c r="N4987" s="30"/>
      <c r="O4987" s="30"/>
      <c r="P4987" s="30"/>
      <c r="Q4987" s="30"/>
      <c r="R4987" s="30"/>
      <c r="S4987" s="30"/>
      <c r="T4987" s="30"/>
      <c r="U4987" s="30"/>
      <c r="V4987" s="30"/>
      <c r="W4987" s="30"/>
      <c r="X4987" s="32"/>
    </row>
    <row r="4988" spans="1:24" x14ac:dyDescent="0.2">
      <c r="A4988" s="34"/>
      <c r="B4988" s="34"/>
      <c r="C4988" s="34"/>
      <c r="D4988" s="30"/>
      <c r="E4988" s="30"/>
      <c r="F4988" s="30"/>
      <c r="G4988" s="30"/>
      <c r="H4988" s="30"/>
      <c r="I4988" s="30"/>
      <c r="J4988" s="30"/>
      <c r="K4988" s="30"/>
      <c r="L4988" s="30"/>
      <c r="M4988" s="30"/>
      <c r="N4988" s="30"/>
      <c r="O4988" s="30"/>
      <c r="P4988" s="30"/>
      <c r="Q4988" s="30"/>
      <c r="R4988" s="30"/>
      <c r="S4988" s="30"/>
      <c r="T4988" s="30"/>
      <c r="U4988" s="30"/>
      <c r="V4988" s="30"/>
      <c r="W4988" s="30"/>
      <c r="X4988" s="32"/>
    </row>
    <row r="4989" spans="1:24" x14ac:dyDescent="0.2">
      <c r="A4989" s="34"/>
      <c r="B4989" s="34"/>
      <c r="C4989" s="34"/>
      <c r="D4989" s="30"/>
      <c r="E4989" s="30"/>
      <c r="F4989" s="30"/>
      <c r="G4989" s="30"/>
      <c r="H4989" s="30"/>
      <c r="I4989" s="30"/>
      <c r="J4989" s="30"/>
      <c r="K4989" s="30"/>
      <c r="L4989" s="30"/>
      <c r="M4989" s="30"/>
      <c r="N4989" s="30"/>
      <c r="O4989" s="30"/>
      <c r="P4989" s="30"/>
      <c r="Q4989" s="30"/>
      <c r="R4989" s="30"/>
      <c r="S4989" s="30"/>
      <c r="T4989" s="30"/>
      <c r="U4989" s="30"/>
      <c r="V4989" s="30"/>
      <c r="W4989" s="30"/>
      <c r="X4989" s="32"/>
    </row>
    <row r="4990" spans="1:24" x14ac:dyDescent="0.2">
      <c r="A4990" s="34"/>
      <c r="B4990" s="34"/>
      <c r="C4990" s="34"/>
      <c r="D4990" s="30"/>
      <c r="E4990" s="30"/>
      <c r="F4990" s="30"/>
      <c r="G4990" s="30"/>
      <c r="H4990" s="30"/>
      <c r="I4990" s="30"/>
      <c r="J4990" s="30"/>
      <c r="K4990" s="30"/>
      <c r="L4990" s="30"/>
      <c r="M4990" s="30"/>
      <c r="N4990" s="30"/>
      <c r="O4990" s="30"/>
      <c r="P4990" s="30"/>
      <c r="Q4990" s="30"/>
      <c r="R4990" s="30"/>
      <c r="S4990" s="30"/>
      <c r="T4990" s="30"/>
      <c r="U4990" s="30"/>
      <c r="V4990" s="30"/>
      <c r="W4990" s="30"/>
      <c r="X4990" s="32"/>
    </row>
    <row r="4991" spans="1:24" x14ac:dyDescent="0.2">
      <c r="A4991" s="34"/>
      <c r="B4991" s="34"/>
      <c r="C4991" s="34"/>
      <c r="D4991" s="30"/>
      <c r="E4991" s="30"/>
      <c r="F4991" s="30"/>
      <c r="G4991" s="30"/>
      <c r="H4991" s="30"/>
      <c r="I4991" s="30"/>
      <c r="J4991" s="30"/>
      <c r="K4991" s="30"/>
      <c r="L4991" s="30"/>
      <c r="M4991" s="30"/>
      <c r="N4991" s="30"/>
      <c r="O4991" s="30"/>
      <c r="P4991" s="30"/>
      <c r="Q4991" s="30"/>
      <c r="R4991" s="30"/>
      <c r="S4991" s="30"/>
      <c r="T4991" s="30"/>
      <c r="U4991" s="30"/>
      <c r="V4991" s="30"/>
      <c r="W4991" s="30"/>
      <c r="X4991" s="32"/>
    </row>
    <row r="4992" spans="1:24" x14ac:dyDescent="0.2">
      <c r="A4992" s="34"/>
      <c r="B4992" s="34"/>
      <c r="C4992" s="34"/>
      <c r="D4992" s="30"/>
      <c r="E4992" s="30"/>
      <c r="F4992" s="30"/>
      <c r="G4992" s="30"/>
      <c r="H4992" s="30"/>
      <c r="I4992" s="30"/>
      <c r="J4992" s="30"/>
      <c r="K4992" s="30"/>
      <c r="L4992" s="30"/>
      <c r="M4992" s="30"/>
      <c r="N4992" s="30"/>
      <c r="O4992" s="30"/>
      <c r="P4992" s="30"/>
      <c r="Q4992" s="30"/>
      <c r="R4992" s="30"/>
      <c r="S4992" s="30"/>
      <c r="T4992" s="30"/>
      <c r="U4992" s="30"/>
      <c r="V4992" s="30"/>
      <c r="W4992" s="30"/>
      <c r="X4992" s="32"/>
    </row>
    <row r="4993" spans="1:24" x14ac:dyDescent="0.2">
      <c r="A4993" s="34"/>
      <c r="B4993" s="34"/>
      <c r="C4993" s="34"/>
      <c r="D4993" s="30"/>
      <c r="E4993" s="30"/>
      <c r="F4993" s="30"/>
      <c r="G4993" s="30"/>
      <c r="H4993" s="30"/>
      <c r="I4993" s="30"/>
      <c r="J4993" s="30"/>
      <c r="K4993" s="30"/>
      <c r="L4993" s="30"/>
      <c r="M4993" s="30"/>
      <c r="N4993" s="30"/>
      <c r="O4993" s="30"/>
      <c r="P4993" s="30"/>
      <c r="Q4993" s="30"/>
      <c r="R4993" s="30"/>
      <c r="S4993" s="30"/>
      <c r="T4993" s="30"/>
      <c r="U4993" s="30"/>
      <c r="V4993" s="30"/>
      <c r="W4993" s="30"/>
      <c r="X4993" s="32"/>
    </row>
    <row r="4994" spans="1:24" x14ac:dyDescent="0.2">
      <c r="A4994" s="34"/>
      <c r="B4994" s="34"/>
      <c r="C4994" s="34"/>
      <c r="D4994" s="30"/>
      <c r="E4994" s="30"/>
      <c r="F4994" s="30"/>
      <c r="G4994" s="30"/>
      <c r="H4994" s="30"/>
      <c r="I4994" s="30"/>
      <c r="J4994" s="30"/>
      <c r="K4994" s="30"/>
      <c r="L4994" s="30"/>
      <c r="M4994" s="30"/>
      <c r="N4994" s="30"/>
      <c r="O4994" s="30"/>
      <c r="P4994" s="30"/>
      <c r="Q4994" s="30"/>
      <c r="R4994" s="30"/>
      <c r="S4994" s="30"/>
      <c r="T4994" s="30"/>
      <c r="U4994" s="30"/>
      <c r="V4994" s="30"/>
      <c r="W4994" s="30"/>
      <c r="X4994" s="32"/>
    </row>
    <row r="4995" spans="1:24" x14ac:dyDescent="0.2">
      <c r="A4995" s="34"/>
      <c r="B4995" s="34"/>
      <c r="C4995" s="34"/>
      <c r="D4995" s="30"/>
      <c r="E4995" s="30"/>
      <c r="F4995" s="30"/>
      <c r="G4995" s="30"/>
      <c r="H4995" s="30"/>
      <c r="I4995" s="30"/>
      <c r="J4995" s="30"/>
      <c r="K4995" s="30"/>
      <c r="L4995" s="30"/>
      <c r="M4995" s="30"/>
      <c r="N4995" s="30"/>
      <c r="O4995" s="30"/>
      <c r="P4995" s="30"/>
      <c r="Q4995" s="30"/>
      <c r="R4995" s="30"/>
      <c r="S4995" s="30"/>
      <c r="T4995" s="30"/>
      <c r="U4995" s="30"/>
      <c r="V4995" s="30"/>
      <c r="W4995" s="30"/>
      <c r="X4995" s="32"/>
    </row>
    <row r="4996" spans="1:24" x14ac:dyDescent="0.2">
      <c r="A4996" s="34"/>
      <c r="B4996" s="34"/>
      <c r="C4996" s="34"/>
      <c r="D4996" s="30"/>
      <c r="E4996" s="30"/>
      <c r="F4996" s="30"/>
      <c r="G4996" s="30"/>
      <c r="H4996" s="30"/>
      <c r="I4996" s="30"/>
      <c r="J4996" s="30"/>
      <c r="K4996" s="30"/>
      <c r="L4996" s="30"/>
      <c r="M4996" s="30"/>
      <c r="N4996" s="30"/>
      <c r="O4996" s="30"/>
      <c r="P4996" s="30"/>
      <c r="Q4996" s="30"/>
      <c r="R4996" s="30"/>
      <c r="S4996" s="30"/>
      <c r="T4996" s="30"/>
      <c r="U4996" s="30"/>
      <c r="V4996" s="30"/>
      <c r="W4996" s="30"/>
      <c r="X4996" s="32"/>
    </row>
    <row r="4997" spans="1:24" x14ac:dyDescent="0.2">
      <c r="A4997" s="34"/>
      <c r="B4997" s="34"/>
      <c r="C4997" s="34"/>
      <c r="D4997" s="30"/>
      <c r="E4997" s="30"/>
      <c r="F4997" s="30"/>
      <c r="G4997" s="30"/>
      <c r="H4997" s="30"/>
      <c r="I4997" s="30"/>
      <c r="J4997" s="30"/>
      <c r="K4997" s="30"/>
      <c r="L4997" s="30"/>
      <c r="M4997" s="30"/>
      <c r="N4997" s="30"/>
      <c r="O4997" s="30"/>
      <c r="P4997" s="30"/>
      <c r="Q4997" s="30"/>
      <c r="R4997" s="30"/>
      <c r="S4997" s="30"/>
      <c r="T4997" s="30"/>
      <c r="U4997" s="30"/>
      <c r="V4997" s="30"/>
      <c r="W4997" s="30"/>
      <c r="X4997" s="32"/>
    </row>
    <row r="4998" spans="1:24" x14ac:dyDescent="0.2">
      <c r="A4998" s="34"/>
      <c r="B4998" s="34"/>
      <c r="C4998" s="34"/>
      <c r="D4998" s="30"/>
      <c r="E4998" s="30"/>
      <c r="F4998" s="30"/>
      <c r="G4998" s="30"/>
      <c r="H4998" s="30"/>
      <c r="I4998" s="30"/>
      <c r="J4998" s="30"/>
      <c r="K4998" s="30"/>
      <c r="L4998" s="30"/>
      <c r="M4998" s="30"/>
      <c r="N4998" s="30"/>
      <c r="O4998" s="30"/>
      <c r="P4998" s="30"/>
      <c r="Q4998" s="30"/>
      <c r="R4998" s="30"/>
      <c r="S4998" s="30"/>
      <c r="T4998" s="30"/>
      <c r="U4998" s="30"/>
      <c r="V4998" s="30"/>
      <c r="W4998" s="30"/>
      <c r="X4998" s="32"/>
    </row>
    <row r="4999" spans="1:24" x14ac:dyDescent="0.2">
      <c r="A4999" s="34"/>
      <c r="B4999" s="34"/>
      <c r="C4999" s="34"/>
      <c r="D4999" s="30"/>
      <c r="E4999" s="30"/>
      <c r="F4999" s="30"/>
      <c r="G4999" s="30"/>
      <c r="H4999" s="30"/>
      <c r="I4999" s="30"/>
      <c r="J4999" s="30"/>
      <c r="K4999" s="30"/>
      <c r="L4999" s="30"/>
      <c r="M4999" s="30"/>
      <c r="N4999" s="30"/>
      <c r="O4999" s="30"/>
      <c r="P4999" s="30"/>
      <c r="Q4999" s="30"/>
      <c r="R4999" s="30"/>
      <c r="S4999" s="30"/>
      <c r="T4999" s="30"/>
      <c r="U4999" s="30"/>
      <c r="V4999" s="30"/>
      <c r="W4999" s="30"/>
      <c r="X4999" s="32"/>
    </row>
    <row r="5000" spans="1:24" x14ac:dyDescent="0.2">
      <c r="A5000" s="34"/>
      <c r="B5000" s="34"/>
      <c r="C5000" s="34"/>
      <c r="D5000" s="30"/>
      <c r="E5000" s="30"/>
      <c r="F5000" s="30"/>
      <c r="G5000" s="30"/>
      <c r="H5000" s="30"/>
      <c r="I5000" s="30"/>
      <c r="J5000" s="30"/>
      <c r="K5000" s="30"/>
      <c r="L5000" s="30"/>
      <c r="M5000" s="30"/>
      <c r="N5000" s="30"/>
      <c r="O5000" s="30"/>
      <c r="P5000" s="30"/>
      <c r="Q5000" s="30"/>
      <c r="R5000" s="30"/>
      <c r="S5000" s="30"/>
      <c r="T5000" s="30"/>
      <c r="U5000" s="30"/>
      <c r="V5000" s="30"/>
      <c r="W5000" s="30"/>
      <c r="X5000" s="32"/>
    </row>
    <row r="5001" spans="1:24" x14ac:dyDescent="0.2">
      <c r="A5001" s="34"/>
      <c r="B5001" s="34"/>
      <c r="C5001" s="34"/>
      <c r="D5001" s="30"/>
      <c r="E5001" s="30"/>
      <c r="F5001" s="30"/>
      <c r="G5001" s="30"/>
      <c r="H5001" s="30"/>
      <c r="I5001" s="30"/>
      <c r="J5001" s="30"/>
      <c r="K5001" s="30"/>
      <c r="L5001" s="30"/>
      <c r="M5001" s="30"/>
      <c r="N5001" s="30"/>
      <c r="O5001" s="30"/>
      <c r="P5001" s="30"/>
      <c r="Q5001" s="30"/>
      <c r="R5001" s="30"/>
      <c r="S5001" s="30"/>
      <c r="T5001" s="30"/>
      <c r="U5001" s="30"/>
      <c r="V5001" s="30"/>
      <c r="W5001" s="30"/>
      <c r="X5001" s="32"/>
    </row>
    <row r="5002" spans="1:24" x14ac:dyDescent="0.2">
      <c r="A5002" s="34"/>
      <c r="B5002" s="34"/>
      <c r="C5002" s="34"/>
      <c r="D5002" s="30"/>
      <c r="E5002" s="30"/>
      <c r="F5002" s="30"/>
      <c r="G5002" s="30"/>
      <c r="H5002" s="30"/>
      <c r="I5002" s="30"/>
      <c r="J5002" s="30"/>
      <c r="K5002" s="30"/>
      <c r="L5002" s="30"/>
      <c r="M5002" s="30"/>
      <c r="N5002" s="30"/>
      <c r="O5002" s="30"/>
      <c r="P5002" s="30"/>
      <c r="Q5002" s="30"/>
      <c r="R5002" s="30"/>
      <c r="S5002" s="30"/>
      <c r="T5002" s="30"/>
      <c r="U5002" s="30"/>
      <c r="V5002" s="30"/>
      <c r="W5002" s="30"/>
      <c r="X5002" s="32"/>
    </row>
    <row r="5003" spans="1:24" x14ac:dyDescent="0.2">
      <c r="A5003" s="35"/>
      <c r="B5003" s="35"/>
      <c r="C5003" s="35"/>
      <c r="D5003" s="15"/>
      <c r="E5003" s="15"/>
      <c r="F5003" s="15"/>
      <c r="G5003" s="15"/>
      <c r="H5003" s="15"/>
      <c r="I5003" s="15"/>
      <c r="J5003" s="15"/>
      <c r="K5003" s="15"/>
      <c r="L5003" s="15"/>
      <c r="M5003" s="15"/>
      <c r="N5003" s="15"/>
      <c r="O5003" s="15"/>
      <c r="P5003" s="15"/>
      <c r="Q5003" s="15"/>
      <c r="R5003" s="15"/>
      <c r="S5003" s="15"/>
      <c r="T5003" s="15"/>
      <c r="U5003" s="15"/>
      <c r="V5003" s="15"/>
      <c r="W5003" s="15"/>
    </row>
    <row r="5004" spans="1:24" x14ac:dyDescent="0.2">
      <c r="A5004" s="35"/>
      <c r="B5004" s="35"/>
      <c r="C5004" s="35"/>
      <c r="D5004" s="15"/>
      <c r="E5004" s="15"/>
      <c r="F5004" s="15"/>
      <c r="G5004" s="15"/>
      <c r="H5004" s="15"/>
      <c r="I5004" s="15"/>
      <c r="J5004" s="15"/>
      <c r="K5004" s="15"/>
      <c r="L5004" s="15"/>
      <c r="M5004" s="15"/>
      <c r="N5004" s="15"/>
      <c r="O5004" s="15"/>
      <c r="P5004" s="15"/>
      <c r="Q5004" s="15"/>
      <c r="R5004" s="15"/>
      <c r="S5004" s="15"/>
      <c r="T5004" s="15"/>
      <c r="U5004" s="15"/>
      <c r="V5004" s="15"/>
      <c r="W5004" s="15"/>
    </row>
    <row r="5005" spans="1:24" x14ac:dyDescent="0.2">
      <c r="A5005" s="35"/>
      <c r="B5005" s="35"/>
      <c r="C5005" s="35"/>
      <c r="D5005" s="15"/>
      <c r="E5005" s="15"/>
      <c r="F5005" s="15"/>
      <c r="G5005" s="15"/>
      <c r="H5005" s="15"/>
      <c r="I5005" s="15"/>
      <c r="J5005" s="15"/>
      <c r="K5005" s="15"/>
      <c r="L5005" s="15"/>
      <c r="M5005" s="15"/>
      <c r="N5005" s="15"/>
      <c r="O5005" s="15"/>
      <c r="P5005" s="15"/>
      <c r="Q5005" s="15"/>
      <c r="R5005" s="15"/>
      <c r="S5005" s="15"/>
      <c r="T5005" s="15"/>
      <c r="U5005" s="15"/>
      <c r="V5005" s="15"/>
      <c r="W5005" s="15"/>
    </row>
    <row r="5006" spans="1:24" x14ac:dyDescent="0.2">
      <c r="A5006" s="35"/>
      <c r="B5006" s="35"/>
      <c r="C5006" s="35"/>
      <c r="D5006" s="15"/>
      <c r="E5006" s="15"/>
      <c r="F5006" s="15"/>
      <c r="G5006" s="15"/>
      <c r="H5006" s="15"/>
      <c r="I5006" s="15"/>
      <c r="J5006" s="15"/>
      <c r="K5006" s="15"/>
      <c r="L5006" s="15"/>
      <c r="M5006" s="15"/>
      <c r="N5006" s="15"/>
      <c r="O5006" s="15"/>
      <c r="P5006" s="15"/>
      <c r="Q5006" s="15"/>
      <c r="R5006" s="15"/>
      <c r="S5006" s="15"/>
      <c r="T5006" s="15"/>
      <c r="U5006" s="15"/>
      <c r="V5006" s="15"/>
      <c r="W5006" s="15"/>
    </row>
    <row r="5007" spans="1:24" x14ac:dyDescent="0.2">
      <c r="A5007" s="35"/>
      <c r="B5007" s="35"/>
      <c r="C5007" s="35"/>
      <c r="D5007" s="15"/>
      <c r="E5007" s="15"/>
      <c r="F5007" s="15"/>
      <c r="G5007" s="15"/>
      <c r="H5007" s="15"/>
      <c r="I5007" s="15"/>
      <c r="J5007" s="15"/>
      <c r="K5007" s="15"/>
      <c r="L5007" s="15"/>
      <c r="M5007" s="15"/>
      <c r="N5007" s="15"/>
      <c r="O5007" s="15"/>
      <c r="P5007" s="15"/>
      <c r="Q5007" s="15"/>
      <c r="R5007" s="15"/>
      <c r="S5007" s="15"/>
      <c r="T5007" s="15"/>
      <c r="U5007" s="15"/>
      <c r="V5007" s="15"/>
      <c r="W5007" s="15"/>
    </row>
    <row r="5008" spans="1:24" x14ac:dyDescent="0.2">
      <c r="A5008" s="35"/>
      <c r="B5008" s="35"/>
      <c r="C5008" s="35"/>
      <c r="D5008" s="15"/>
      <c r="E5008" s="15"/>
      <c r="F5008" s="15"/>
      <c r="G5008" s="15"/>
      <c r="H5008" s="15"/>
      <c r="I5008" s="15"/>
      <c r="J5008" s="15"/>
      <c r="K5008" s="15"/>
      <c r="L5008" s="15"/>
      <c r="M5008" s="15"/>
      <c r="N5008" s="15"/>
      <c r="O5008" s="15"/>
      <c r="P5008" s="15"/>
      <c r="Q5008" s="15"/>
      <c r="R5008" s="15"/>
      <c r="S5008" s="15"/>
      <c r="T5008" s="15"/>
      <c r="U5008" s="15"/>
      <c r="V5008" s="15"/>
      <c r="W5008" s="15"/>
    </row>
    <row r="5009" spans="1:23" x14ac:dyDescent="0.2">
      <c r="A5009" s="35"/>
      <c r="B5009" s="35"/>
      <c r="C5009" s="35"/>
      <c r="D5009" s="15"/>
      <c r="E5009" s="15"/>
      <c r="F5009" s="15"/>
      <c r="G5009" s="15"/>
      <c r="H5009" s="15"/>
      <c r="I5009" s="15"/>
      <c r="J5009" s="15"/>
      <c r="K5009" s="15"/>
      <c r="L5009" s="15"/>
      <c r="M5009" s="15"/>
      <c r="N5009" s="15"/>
      <c r="O5009" s="15"/>
      <c r="P5009" s="15"/>
      <c r="Q5009" s="15"/>
      <c r="R5009" s="15"/>
      <c r="S5009" s="15"/>
      <c r="T5009" s="15"/>
      <c r="U5009" s="15"/>
      <c r="V5009" s="15"/>
      <c r="W5009" s="15"/>
    </row>
    <row r="5010" spans="1:23" x14ac:dyDescent="0.2">
      <c r="A5010" s="35"/>
      <c r="B5010" s="35"/>
      <c r="C5010" s="35"/>
      <c r="D5010" s="15"/>
      <c r="E5010" s="15"/>
      <c r="F5010" s="15"/>
      <c r="G5010" s="15"/>
      <c r="H5010" s="15"/>
      <c r="I5010" s="15"/>
      <c r="J5010" s="15"/>
      <c r="K5010" s="15"/>
      <c r="L5010" s="15"/>
      <c r="M5010" s="15"/>
      <c r="N5010" s="15"/>
      <c r="O5010" s="15"/>
      <c r="P5010" s="15"/>
      <c r="Q5010" s="15"/>
      <c r="R5010" s="15"/>
      <c r="S5010" s="15"/>
      <c r="T5010" s="15"/>
      <c r="U5010" s="15"/>
      <c r="V5010" s="15"/>
      <c r="W5010" s="15"/>
    </row>
    <row r="5011" spans="1:23" x14ac:dyDescent="0.2">
      <c r="A5011" s="35"/>
      <c r="B5011" s="35"/>
      <c r="C5011" s="35"/>
      <c r="D5011" s="15"/>
      <c r="E5011" s="15"/>
      <c r="F5011" s="15"/>
      <c r="G5011" s="15"/>
      <c r="H5011" s="15"/>
      <c r="I5011" s="15"/>
      <c r="J5011" s="15"/>
      <c r="K5011" s="15"/>
      <c r="L5011" s="15"/>
      <c r="M5011" s="15"/>
      <c r="N5011" s="15"/>
      <c r="O5011" s="15"/>
      <c r="P5011" s="15"/>
      <c r="Q5011" s="15"/>
      <c r="R5011" s="15"/>
      <c r="S5011" s="15"/>
      <c r="T5011" s="15"/>
      <c r="U5011" s="15"/>
      <c r="V5011" s="15"/>
      <c r="W5011" s="15"/>
    </row>
    <row r="5012" spans="1:23" x14ac:dyDescent="0.2">
      <c r="A5012" s="35"/>
      <c r="B5012" s="35"/>
      <c r="C5012" s="35"/>
      <c r="D5012" s="15"/>
      <c r="E5012" s="15"/>
      <c r="F5012" s="15"/>
      <c r="G5012" s="15"/>
      <c r="H5012" s="15"/>
      <c r="I5012" s="15"/>
      <c r="J5012" s="15"/>
      <c r="K5012" s="15"/>
      <c r="L5012" s="15"/>
      <c r="M5012" s="15"/>
      <c r="N5012" s="15"/>
      <c r="O5012" s="15"/>
      <c r="P5012" s="15"/>
      <c r="Q5012" s="15"/>
      <c r="R5012" s="15"/>
      <c r="S5012" s="15"/>
      <c r="T5012" s="15"/>
      <c r="U5012" s="15"/>
      <c r="V5012" s="15"/>
      <c r="W5012" s="15"/>
    </row>
    <row r="5013" spans="1:23" x14ac:dyDescent="0.2">
      <c r="A5013" s="35"/>
      <c r="B5013" s="35"/>
      <c r="C5013" s="35"/>
      <c r="D5013" s="15"/>
      <c r="E5013" s="15"/>
      <c r="F5013" s="15"/>
      <c r="G5013" s="15"/>
      <c r="H5013" s="15"/>
      <c r="I5013" s="15"/>
      <c r="J5013" s="15"/>
      <c r="K5013" s="15"/>
      <c r="L5013" s="15"/>
      <c r="M5013" s="15"/>
      <c r="N5013" s="15"/>
      <c r="O5013" s="15"/>
      <c r="P5013" s="15"/>
      <c r="Q5013" s="15"/>
      <c r="R5013" s="15"/>
      <c r="S5013" s="15"/>
      <c r="T5013" s="15"/>
      <c r="U5013" s="15"/>
      <c r="V5013" s="15"/>
      <c r="W5013" s="15"/>
    </row>
    <row r="5014" spans="1:23" x14ac:dyDescent="0.2">
      <c r="A5014" s="35"/>
      <c r="B5014" s="35"/>
      <c r="C5014" s="35"/>
      <c r="D5014" s="15"/>
      <c r="E5014" s="15"/>
      <c r="F5014" s="15"/>
      <c r="G5014" s="15"/>
      <c r="H5014" s="15"/>
      <c r="I5014" s="15"/>
      <c r="J5014" s="15"/>
      <c r="K5014" s="15"/>
      <c r="L5014" s="15"/>
      <c r="M5014" s="15"/>
      <c r="N5014" s="15"/>
      <c r="O5014" s="15"/>
      <c r="P5014" s="15"/>
      <c r="Q5014" s="15"/>
      <c r="R5014" s="15"/>
      <c r="S5014" s="15"/>
      <c r="T5014" s="15"/>
      <c r="U5014" s="15"/>
      <c r="V5014" s="15"/>
      <c r="W5014" s="15"/>
    </row>
    <row r="5015" spans="1:23" x14ac:dyDescent="0.2">
      <c r="A5015" s="35"/>
      <c r="B5015" s="35"/>
      <c r="C5015" s="35"/>
      <c r="D5015" s="15"/>
      <c r="E5015" s="15"/>
      <c r="F5015" s="15"/>
      <c r="G5015" s="15"/>
      <c r="H5015" s="15"/>
      <c r="I5015" s="15"/>
      <c r="J5015" s="15"/>
      <c r="K5015" s="15"/>
      <c r="L5015" s="15"/>
      <c r="M5015" s="15"/>
      <c r="N5015" s="15"/>
      <c r="O5015" s="15"/>
      <c r="P5015" s="15"/>
      <c r="Q5015" s="15"/>
      <c r="R5015" s="15"/>
      <c r="S5015" s="15"/>
      <c r="T5015" s="15"/>
      <c r="U5015" s="15"/>
      <c r="V5015" s="15"/>
      <c r="W5015" s="15"/>
    </row>
    <row r="5016" spans="1:23" x14ac:dyDescent="0.2">
      <c r="A5016" s="35"/>
      <c r="B5016" s="35"/>
      <c r="C5016" s="35"/>
      <c r="D5016" s="15"/>
      <c r="E5016" s="15"/>
      <c r="F5016" s="15"/>
      <c r="G5016" s="15"/>
      <c r="H5016" s="15"/>
      <c r="I5016" s="15"/>
      <c r="J5016" s="15"/>
      <c r="K5016" s="15"/>
      <c r="L5016" s="15"/>
      <c r="M5016" s="15"/>
      <c r="N5016" s="15"/>
      <c r="O5016" s="15"/>
      <c r="P5016" s="15"/>
      <c r="Q5016" s="15"/>
      <c r="R5016" s="15"/>
      <c r="S5016" s="15"/>
      <c r="T5016" s="15"/>
      <c r="U5016" s="15"/>
      <c r="V5016" s="15"/>
      <c r="W5016" s="15"/>
    </row>
    <row r="5017" spans="1:23" x14ac:dyDescent="0.2">
      <c r="A5017" s="35"/>
      <c r="B5017" s="35"/>
      <c r="C5017" s="35"/>
      <c r="D5017" s="15"/>
      <c r="E5017" s="15"/>
      <c r="F5017" s="15"/>
      <c r="G5017" s="15"/>
      <c r="H5017" s="15"/>
      <c r="I5017" s="15"/>
      <c r="J5017" s="15"/>
      <c r="K5017" s="15"/>
      <c r="L5017" s="15"/>
      <c r="M5017" s="15"/>
      <c r="N5017" s="15"/>
      <c r="O5017" s="15"/>
      <c r="P5017" s="15"/>
      <c r="Q5017" s="15"/>
      <c r="R5017" s="15"/>
      <c r="S5017" s="15"/>
      <c r="T5017" s="15"/>
      <c r="U5017" s="15"/>
      <c r="V5017" s="15"/>
      <c r="W5017" s="15"/>
    </row>
    <row r="5018" spans="1:23" x14ac:dyDescent="0.2">
      <c r="A5018" s="35"/>
      <c r="B5018" s="35"/>
      <c r="C5018" s="35"/>
      <c r="D5018" s="15"/>
      <c r="E5018" s="15"/>
      <c r="F5018" s="15"/>
      <c r="G5018" s="15"/>
      <c r="H5018" s="15"/>
      <c r="I5018" s="15"/>
      <c r="J5018" s="15"/>
      <c r="K5018" s="15"/>
      <c r="L5018" s="15"/>
      <c r="M5018" s="15"/>
      <c r="N5018" s="15"/>
      <c r="O5018" s="15"/>
      <c r="P5018" s="15"/>
      <c r="Q5018" s="15"/>
      <c r="R5018" s="15"/>
      <c r="S5018" s="15"/>
      <c r="T5018" s="15"/>
      <c r="U5018" s="15"/>
      <c r="V5018" s="15"/>
      <c r="W5018" s="15"/>
    </row>
    <row r="5019" spans="1:23" x14ac:dyDescent="0.2">
      <c r="A5019" s="35"/>
      <c r="B5019" s="35"/>
      <c r="C5019" s="35"/>
      <c r="D5019" s="15"/>
      <c r="E5019" s="15"/>
      <c r="F5019" s="15"/>
      <c r="G5019" s="15"/>
      <c r="H5019" s="15"/>
      <c r="I5019" s="15"/>
      <c r="J5019" s="15"/>
      <c r="K5019" s="15"/>
      <c r="L5019" s="15"/>
      <c r="M5019" s="15"/>
      <c r="N5019" s="15"/>
      <c r="O5019" s="15"/>
      <c r="P5019" s="15"/>
      <c r="Q5019" s="15"/>
      <c r="R5019" s="15"/>
      <c r="S5019" s="15"/>
      <c r="T5019" s="15"/>
      <c r="U5019" s="15"/>
      <c r="V5019" s="15"/>
      <c r="W5019" s="15"/>
    </row>
    <row r="5020" spans="1:23" x14ac:dyDescent="0.2">
      <c r="A5020" s="35"/>
      <c r="B5020" s="35"/>
      <c r="C5020" s="35"/>
      <c r="D5020" s="15"/>
      <c r="E5020" s="15"/>
      <c r="F5020" s="15"/>
      <c r="G5020" s="15"/>
      <c r="H5020" s="15"/>
      <c r="I5020" s="15"/>
      <c r="J5020" s="15"/>
      <c r="K5020" s="15"/>
      <c r="L5020" s="15"/>
      <c r="M5020" s="15"/>
      <c r="N5020" s="15"/>
      <c r="O5020" s="15"/>
      <c r="P5020" s="15"/>
      <c r="Q5020" s="15"/>
      <c r="R5020" s="15"/>
      <c r="S5020" s="15"/>
      <c r="T5020" s="15"/>
      <c r="U5020" s="15"/>
      <c r="V5020" s="15"/>
      <c r="W5020" s="15"/>
    </row>
    <row r="5021" spans="1:23" x14ac:dyDescent="0.2">
      <c r="A5021" s="35"/>
      <c r="B5021" s="35"/>
      <c r="C5021" s="35"/>
      <c r="D5021" s="15"/>
      <c r="E5021" s="15"/>
      <c r="F5021" s="15"/>
      <c r="G5021" s="15"/>
      <c r="H5021" s="15"/>
      <c r="I5021" s="15"/>
      <c r="J5021" s="15"/>
      <c r="K5021" s="15"/>
      <c r="L5021" s="15"/>
      <c r="M5021" s="15"/>
      <c r="N5021" s="15"/>
      <c r="O5021" s="15"/>
      <c r="P5021" s="15"/>
      <c r="Q5021" s="15"/>
      <c r="R5021" s="15"/>
      <c r="S5021" s="15"/>
      <c r="T5021" s="15"/>
      <c r="U5021" s="15"/>
      <c r="V5021" s="15"/>
      <c r="W5021" s="15"/>
    </row>
    <row r="5022" spans="1:23" x14ac:dyDescent="0.2">
      <c r="A5022" s="35"/>
      <c r="B5022" s="35"/>
      <c r="C5022" s="35"/>
      <c r="D5022" s="15"/>
      <c r="E5022" s="15"/>
      <c r="F5022" s="15"/>
      <c r="G5022" s="15"/>
      <c r="H5022" s="15"/>
      <c r="I5022" s="15"/>
      <c r="J5022" s="15"/>
      <c r="K5022" s="15"/>
      <c r="L5022" s="15"/>
      <c r="M5022" s="15"/>
      <c r="N5022" s="15"/>
      <c r="O5022" s="15"/>
      <c r="P5022" s="15"/>
      <c r="Q5022" s="15"/>
      <c r="R5022" s="15"/>
      <c r="S5022" s="15"/>
      <c r="T5022" s="15"/>
      <c r="U5022" s="15"/>
      <c r="V5022" s="15"/>
      <c r="W5022" s="15"/>
    </row>
    <row r="5023" spans="1:23" x14ac:dyDescent="0.2">
      <c r="A5023" s="35"/>
      <c r="B5023" s="35"/>
      <c r="C5023" s="35"/>
      <c r="D5023" s="15"/>
      <c r="E5023" s="15"/>
      <c r="F5023" s="15"/>
      <c r="G5023" s="15"/>
      <c r="H5023" s="15"/>
      <c r="I5023" s="15"/>
      <c r="J5023" s="15"/>
      <c r="K5023" s="15"/>
      <c r="L5023" s="15"/>
      <c r="M5023" s="15"/>
      <c r="N5023" s="15"/>
      <c r="O5023" s="15"/>
      <c r="P5023" s="15"/>
      <c r="Q5023" s="15"/>
      <c r="R5023" s="15"/>
      <c r="S5023" s="15"/>
      <c r="T5023" s="15"/>
      <c r="U5023" s="15"/>
      <c r="V5023" s="15"/>
      <c r="W5023" s="15"/>
    </row>
    <row r="5024" spans="1:23" x14ac:dyDescent="0.2">
      <c r="A5024" s="35"/>
      <c r="B5024" s="35"/>
      <c r="C5024" s="35"/>
      <c r="D5024" s="15"/>
      <c r="E5024" s="15"/>
      <c r="F5024" s="15"/>
      <c r="G5024" s="15"/>
      <c r="H5024" s="15"/>
      <c r="I5024" s="15"/>
      <c r="J5024" s="15"/>
      <c r="K5024" s="15"/>
      <c r="L5024" s="15"/>
      <c r="M5024" s="15"/>
      <c r="N5024" s="15"/>
      <c r="O5024" s="15"/>
      <c r="P5024" s="15"/>
      <c r="Q5024" s="15"/>
      <c r="R5024" s="15"/>
      <c r="S5024" s="15"/>
      <c r="T5024" s="15"/>
      <c r="U5024" s="15"/>
      <c r="V5024" s="15"/>
      <c r="W5024" s="15"/>
    </row>
    <row r="5025" spans="1:23" x14ac:dyDescent="0.2">
      <c r="A5025" s="35"/>
      <c r="B5025" s="35"/>
      <c r="C5025" s="35"/>
      <c r="D5025" s="15"/>
      <c r="E5025" s="15"/>
      <c r="F5025" s="15"/>
      <c r="G5025" s="15"/>
      <c r="H5025" s="15"/>
      <c r="I5025" s="15"/>
      <c r="J5025" s="15"/>
      <c r="K5025" s="15"/>
      <c r="L5025" s="15"/>
      <c r="M5025" s="15"/>
      <c r="N5025" s="15"/>
      <c r="O5025" s="15"/>
      <c r="P5025" s="15"/>
      <c r="Q5025" s="15"/>
      <c r="R5025" s="15"/>
      <c r="S5025" s="15"/>
      <c r="T5025" s="15"/>
      <c r="U5025" s="15"/>
      <c r="V5025" s="15"/>
      <c r="W5025" s="15"/>
    </row>
    <row r="5026" spans="1:23" x14ac:dyDescent="0.2">
      <c r="A5026" s="35"/>
      <c r="B5026" s="35"/>
      <c r="C5026" s="35"/>
      <c r="D5026" s="15"/>
      <c r="E5026" s="15"/>
      <c r="F5026" s="15"/>
      <c r="G5026" s="15"/>
      <c r="H5026" s="15"/>
      <c r="I5026" s="15"/>
      <c r="J5026" s="15"/>
      <c r="K5026" s="15"/>
      <c r="L5026" s="15"/>
      <c r="M5026" s="15"/>
      <c r="N5026" s="15"/>
      <c r="O5026" s="15"/>
      <c r="P5026" s="15"/>
      <c r="Q5026" s="15"/>
      <c r="R5026" s="15"/>
      <c r="S5026" s="15"/>
      <c r="T5026" s="15"/>
      <c r="U5026" s="15"/>
      <c r="V5026" s="15"/>
      <c r="W5026" s="15"/>
    </row>
    <row r="5027" spans="1:23" x14ac:dyDescent="0.2">
      <c r="A5027" s="35"/>
      <c r="B5027" s="35"/>
      <c r="C5027" s="35"/>
      <c r="D5027" s="15"/>
      <c r="E5027" s="15"/>
      <c r="F5027" s="15"/>
      <c r="G5027" s="15"/>
      <c r="H5027" s="15"/>
      <c r="I5027" s="15"/>
      <c r="J5027" s="15"/>
      <c r="K5027" s="15"/>
      <c r="L5027" s="15"/>
      <c r="M5027" s="15"/>
      <c r="N5027" s="15"/>
      <c r="O5027" s="15"/>
      <c r="P5027" s="15"/>
      <c r="Q5027" s="15"/>
      <c r="R5027" s="15"/>
      <c r="S5027" s="15"/>
      <c r="T5027" s="15"/>
      <c r="U5027" s="15"/>
      <c r="V5027" s="15"/>
      <c r="W5027" s="15"/>
    </row>
    <row r="5028" spans="1:23" x14ac:dyDescent="0.2">
      <c r="A5028" s="35"/>
      <c r="B5028" s="35"/>
      <c r="C5028" s="35"/>
      <c r="D5028" s="15"/>
      <c r="E5028" s="15"/>
      <c r="F5028" s="15"/>
      <c r="G5028" s="15"/>
      <c r="H5028" s="15"/>
      <c r="I5028" s="15"/>
      <c r="J5028" s="15"/>
      <c r="K5028" s="15"/>
      <c r="L5028" s="15"/>
      <c r="M5028" s="15"/>
      <c r="N5028" s="15"/>
      <c r="O5028" s="15"/>
      <c r="P5028" s="15"/>
      <c r="Q5028" s="15"/>
      <c r="R5028" s="15"/>
      <c r="S5028" s="15"/>
      <c r="T5028" s="15"/>
      <c r="U5028" s="15"/>
      <c r="V5028" s="15"/>
      <c r="W5028" s="15"/>
    </row>
    <row r="5029" spans="1:23" x14ac:dyDescent="0.2">
      <c r="A5029" s="35"/>
      <c r="B5029" s="35"/>
      <c r="C5029" s="35"/>
      <c r="D5029" s="15"/>
      <c r="E5029" s="15"/>
      <c r="F5029" s="15"/>
      <c r="G5029" s="15"/>
      <c r="H5029" s="15"/>
      <c r="I5029" s="15"/>
      <c r="J5029" s="15"/>
      <c r="K5029" s="15"/>
      <c r="L5029" s="15"/>
      <c r="M5029" s="15"/>
      <c r="N5029" s="15"/>
      <c r="O5029" s="15"/>
      <c r="P5029" s="15"/>
      <c r="Q5029" s="15"/>
      <c r="R5029" s="15"/>
      <c r="S5029" s="15"/>
      <c r="T5029" s="15"/>
      <c r="U5029" s="15"/>
      <c r="V5029" s="15"/>
      <c r="W5029" s="15"/>
    </row>
    <row r="5030" spans="1:23" x14ac:dyDescent="0.2">
      <c r="A5030" s="35"/>
      <c r="B5030" s="35"/>
      <c r="C5030" s="35"/>
      <c r="D5030" s="15"/>
      <c r="E5030" s="15"/>
      <c r="F5030" s="15"/>
      <c r="G5030" s="15"/>
      <c r="H5030" s="15"/>
      <c r="I5030" s="15"/>
      <c r="J5030" s="15"/>
      <c r="K5030" s="15"/>
      <c r="L5030" s="15"/>
      <c r="M5030" s="15"/>
      <c r="N5030" s="15"/>
      <c r="O5030" s="15"/>
      <c r="P5030" s="15"/>
      <c r="Q5030" s="15"/>
      <c r="R5030" s="15"/>
      <c r="S5030" s="15"/>
      <c r="T5030" s="15"/>
      <c r="U5030" s="15"/>
      <c r="V5030" s="15"/>
      <c r="W5030" s="15"/>
    </row>
    <row r="5031" spans="1:23" x14ac:dyDescent="0.2">
      <c r="A5031" s="35"/>
      <c r="B5031" s="35"/>
      <c r="C5031" s="35"/>
      <c r="D5031" s="15"/>
      <c r="E5031" s="15"/>
      <c r="F5031" s="15"/>
      <c r="G5031" s="15"/>
      <c r="H5031" s="15"/>
      <c r="I5031" s="15"/>
      <c r="J5031" s="15"/>
      <c r="K5031" s="15"/>
      <c r="L5031" s="15"/>
      <c r="M5031" s="15"/>
      <c r="N5031" s="15"/>
      <c r="O5031" s="15"/>
      <c r="P5031" s="15"/>
      <c r="Q5031" s="15"/>
      <c r="R5031" s="15"/>
      <c r="S5031" s="15"/>
      <c r="T5031" s="15"/>
      <c r="U5031" s="15"/>
      <c r="V5031" s="15"/>
      <c r="W5031" s="15"/>
    </row>
    <row r="5032" spans="1:23" x14ac:dyDescent="0.2">
      <c r="A5032" s="35"/>
      <c r="B5032" s="35"/>
      <c r="C5032" s="35"/>
      <c r="D5032" s="15"/>
      <c r="E5032" s="15"/>
      <c r="F5032" s="15"/>
      <c r="G5032" s="15"/>
      <c r="H5032" s="15"/>
      <c r="I5032" s="15"/>
      <c r="J5032" s="15"/>
      <c r="K5032" s="15"/>
      <c r="L5032" s="15"/>
      <c r="M5032" s="15"/>
      <c r="N5032" s="15"/>
      <c r="O5032" s="15"/>
      <c r="P5032" s="15"/>
      <c r="Q5032" s="15"/>
      <c r="R5032" s="15"/>
      <c r="S5032" s="15"/>
      <c r="T5032" s="15"/>
      <c r="U5032" s="15"/>
      <c r="V5032" s="15"/>
      <c r="W5032" s="15"/>
    </row>
    <row r="5033" spans="1:23" x14ac:dyDescent="0.2">
      <c r="A5033" s="35"/>
      <c r="B5033" s="35"/>
      <c r="C5033" s="35"/>
      <c r="D5033" s="15"/>
      <c r="E5033" s="15"/>
      <c r="F5033" s="15"/>
      <c r="G5033" s="15"/>
      <c r="H5033" s="15"/>
      <c r="I5033" s="15"/>
      <c r="J5033" s="15"/>
      <c r="K5033" s="15"/>
      <c r="L5033" s="15"/>
      <c r="M5033" s="15"/>
      <c r="N5033" s="15"/>
      <c r="O5033" s="15"/>
      <c r="P5033" s="15"/>
      <c r="Q5033" s="15"/>
      <c r="R5033" s="15"/>
      <c r="S5033" s="15"/>
      <c r="T5033" s="15"/>
      <c r="U5033" s="15"/>
      <c r="V5033" s="15"/>
      <c r="W5033" s="15"/>
    </row>
    <row r="5034" spans="1:23" x14ac:dyDescent="0.2">
      <c r="A5034" s="35"/>
      <c r="B5034" s="35"/>
      <c r="C5034" s="35"/>
      <c r="D5034" s="15"/>
      <c r="E5034" s="15"/>
      <c r="F5034" s="15"/>
      <c r="G5034" s="15"/>
      <c r="H5034" s="15"/>
      <c r="I5034" s="15"/>
      <c r="J5034" s="15"/>
      <c r="K5034" s="15"/>
      <c r="L5034" s="15"/>
      <c r="M5034" s="15"/>
      <c r="N5034" s="15"/>
      <c r="O5034" s="15"/>
      <c r="P5034" s="15"/>
      <c r="Q5034" s="15"/>
      <c r="R5034" s="15"/>
      <c r="S5034" s="15"/>
      <c r="T5034" s="15"/>
      <c r="U5034" s="15"/>
      <c r="V5034" s="15"/>
      <c r="W5034" s="15"/>
    </row>
    <row r="5035" spans="1:23" x14ac:dyDescent="0.2">
      <c r="A5035" s="35"/>
      <c r="B5035" s="35"/>
      <c r="C5035" s="35"/>
      <c r="D5035" s="15"/>
      <c r="E5035" s="15"/>
      <c r="F5035" s="15"/>
      <c r="G5035" s="15"/>
      <c r="H5035" s="15"/>
      <c r="I5035" s="15"/>
      <c r="J5035" s="15"/>
      <c r="K5035" s="15"/>
      <c r="L5035" s="15"/>
      <c r="M5035" s="15"/>
      <c r="N5035" s="15"/>
      <c r="O5035" s="15"/>
      <c r="P5035" s="15"/>
      <c r="Q5035" s="15"/>
      <c r="R5035" s="15"/>
      <c r="S5035" s="15"/>
      <c r="T5035" s="15"/>
      <c r="U5035" s="15"/>
      <c r="V5035" s="15"/>
      <c r="W5035" s="15"/>
    </row>
    <row r="5036" spans="1:23" x14ac:dyDescent="0.2">
      <c r="A5036" s="35"/>
      <c r="B5036" s="35"/>
      <c r="C5036" s="35"/>
      <c r="D5036" s="15"/>
      <c r="E5036" s="15"/>
      <c r="F5036" s="15"/>
      <c r="G5036" s="15"/>
      <c r="H5036" s="15"/>
      <c r="I5036" s="15"/>
      <c r="J5036" s="15"/>
      <c r="K5036" s="15"/>
      <c r="L5036" s="15"/>
      <c r="M5036" s="15"/>
      <c r="N5036" s="15"/>
      <c r="O5036" s="15"/>
      <c r="P5036" s="15"/>
      <c r="Q5036" s="15"/>
      <c r="R5036" s="15"/>
      <c r="S5036" s="15"/>
      <c r="T5036" s="15"/>
      <c r="U5036" s="15"/>
      <c r="V5036" s="15"/>
      <c r="W5036" s="15"/>
    </row>
    <row r="5037" spans="1:23" x14ac:dyDescent="0.2">
      <c r="A5037" s="35"/>
      <c r="B5037" s="35"/>
      <c r="C5037" s="35"/>
      <c r="D5037" s="15"/>
      <c r="E5037" s="15"/>
      <c r="F5037" s="15"/>
      <c r="G5037" s="15"/>
      <c r="H5037" s="15"/>
      <c r="I5037" s="15"/>
      <c r="J5037" s="15"/>
      <c r="K5037" s="15"/>
      <c r="L5037" s="15"/>
      <c r="M5037" s="15"/>
      <c r="N5037" s="15"/>
      <c r="O5037" s="15"/>
      <c r="P5037" s="15"/>
      <c r="Q5037" s="15"/>
      <c r="R5037" s="15"/>
      <c r="S5037" s="15"/>
      <c r="T5037" s="15"/>
      <c r="U5037" s="15"/>
      <c r="V5037" s="15"/>
      <c r="W5037" s="15"/>
    </row>
    <row r="5038" spans="1:23" x14ac:dyDescent="0.2">
      <c r="A5038" s="35"/>
      <c r="B5038" s="35"/>
      <c r="C5038" s="35"/>
      <c r="D5038" s="15"/>
      <c r="E5038" s="15"/>
      <c r="F5038" s="15"/>
      <c r="G5038" s="15"/>
      <c r="H5038" s="15"/>
      <c r="I5038" s="15"/>
      <c r="J5038" s="15"/>
      <c r="K5038" s="15"/>
      <c r="L5038" s="15"/>
      <c r="M5038" s="15"/>
      <c r="N5038" s="15"/>
      <c r="O5038" s="15"/>
      <c r="P5038" s="15"/>
      <c r="Q5038" s="15"/>
      <c r="R5038" s="15"/>
      <c r="S5038" s="15"/>
      <c r="T5038" s="15"/>
      <c r="U5038" s="15"/>
      <c r="V5038" s="15"/>
      <c r="W5038" s="15"/>
    </row>
    <row r="5039" spans="1:23" x14ac:dyDescent="0.2">
      <c r="A5039" s="35"/>
      <c r="B5039" s="35"/>
      <c r="C5039" s="35"/>
      <c r="D5039" s="15"/>
      <c r="E5039" s="15"/>
      <c r="F5039" s="15"/>
      <c r="G5039" s="15"/>
      <c r="H5039" s="15"/>
      <c r="I5039" s="15"/>
      <c r="J5039" s="15"/>
      <c r="K5039" s="15"/>
      <c r="L5039" s="15"/>
      <c r="M5039" s="15"/>
      <c r="N5039" s="15"/>
      <c r="O5039" s="15"/>
      <c r="P5039" s="15"/>
      <c r="Q5039" s="15"/>
      <c r="R5039" s="15"/>
      <c r="S5039" s="15"/>
      <c r="T5039" s="15"/>
      <c r="U5039" s="15"/>
      <c r="V5039" s="15"/>
      <c r="W5039" s="15"/>
    </row>
    <row r="5040" spans="1:23" x14ac:dyDescent="0.2">
      <c r="A5040" s="35"/>
      <c r="B5040" s="35"/>
      <c r="C5040" s="35"/>
      <c r="D5040" s="15"/>
      <c r="E5040" s="15"/>
      <c r="F5040" s="15"/>
      <c r="G5040" s="15"/>
      <c r="H5040" s="15"/>
      <c r="I5040" s="15"/>
      <c r="J5040" s="15"/>
      <c r="K5040" s="15"/>
      <c r="L5040" s="15"/>
      <c r="M5040" s="15"/>
      <c r="N5040" s="15"/>
      <c r="O5040" s="15"/>
      <c r="P5040" s="15"/>
      <c r="Q5040" s="15"/>
      <c r="R5040" s="15"/>
      <c r="S5040" s="15"/>
      <c r="T5040" s="15"/>
      <c r="U5040" s="15"/>
      <c r="V5040" s="15"/>
      <c r="W5040" s="15"/>
    </row>
    <row r="5041" spans="1:23" x14ac:dyDescent="0.2">
      <c r="A5041" s="35"/>
      <c r="B5041" s="35"/>
      <c r="C5041" s="35"/>
      <c r="D5041" s="15"/>
      <c r="E5041" s="15"/>
      <c r="F5041" s="15"/>
      <c r="G5041" s="15"/>
      <c r="H5041" s="15"/>
      <c r="I5041" s="15"/>
      <c r="J5041" s="15"/>
      <c r="K5041" s="15"/>
      <c r="L5041" s="15"/>
      <c r="M5041" s="15"/>
      <c r="N5041" s="15"/>
      <c r="O5041" s="15"/>
      <c r="P5041" s="15"/>
      <c r="Q5041" s="15"/>
      <c r="R5041" s="15"/>
      <c r="S5041" s="15"/>
      <c r="T5041" s="15"/>
      <c r="U5041" s="15"/>
      <c r="V5041" s="15"/>
      <c r="W5041" s="15"/>
    </row>
    <row r="5042" spans="1:23" x14ac:dyDescent="0.2">
      <c r="A5042" s="35"/>
      <c r="B5042" s="35"/>
      <c r="C5042" s="35"/>
      <c r="D5042" s="15"/>
      <c r="E5042" s="15"/>
      <c r="F5042" s="15"/>
      <c r="G5042" s="15"/>
      <c r="H5042" s="15"/>
      <c r="I5042" s="15"/>
      <c r="J5042" s="15"/>
      <c r="K5042" s="15"/>
      <c r="L5042" s="15"/>
      <c r="M5042" s="15"/>
      <c r="N5042" s="15"/>
      <c r="O5042" s="15"/>
      <c r="P5042" s="15"/>
      <c r="Q5042" s="15"/>
      <c r="R5042" s="15"/>
      <c r="S5042" s="15"/>
      <c r="T5042" s="15"/>
      <c r="U5042" s="15"/>
      <c r="V5042" s="15"/>
      <c r="W5042" s="15"/>
    </row>
    <row r="5043" spans="1:23" x14ac:dyDescent="0.2">
      <c r="A5043" s="35"/>
      <c r="B5043" s="35"/>
      <c r="C5043" s="35"/>
      <c r="D5043" s="15"/>
      <c r="E5043" s="15"/>
      <c r="F5043" s="15"/>
      <c r="G5043" s="15"/>
      <c r="H5043" s="15"/>
      <c r="I5043" s="15"/>
      <c r="J5043" s="15"/>
      <c r="K5043" s="15"/>
      <c r="L5043" s="15"/>
      <c r="M5043" s="15"/>
      <c r="N5043" s="15"/>
      <c r="O5043" s="15"/>
      <c r="P5043" s="15"/>
      <c r="Q5043" s="15"/>
      <c r="R5043" s="15"/>
      <c r="S5043" s="15"/>
      <c r="T5043" s="15"/>
      <c r="U5043" s="15"/>
      <c r="V5043" s="15"/>
      <c r="W5043" s="15"/>
    </row>
    <row r="5044" spans="1:23" x14ac:dyDescent="0.2">
      <c r="A5044" s="35"/>
      <c r="B5044" s="35"/>
      <c r="C5044" s="35"/>
      <c r="D5044" s="15"/>
      <c r="E5044" s="15"/>
      <c r="F5044" s="15"/>
      <c r="G5044" s="15"/>
      <c r="H5044" s="15"/>
      <c r="I5044" s="15"/>
      <c r="J5044" s="15"/>
      <c r="K5044" s="15"/>
      <c r="L5044" s="15"/>
      <c r="M5044" s="15"/>
      <c r="N5044" s="15"/>
      <c r="O5044" s="15"/>
      <c r="P5044" s="15"/>
      <c r="Q5044" s="15"/>
      <c r="R5044" s="15"/>
      <c r="S5044" s="15"/>
      <c r="T5044" s="15"/>
      <c r="U5044" s="15"/>
      <c r="V5044" s="15"/>
      <c r="W5044" s="15"/>
    </row>
    <row r="5045" spans="1:23" x14ac:dyDescent="0.2">
      <c r="A5045" s="35"/>
      <c r="B5045" s="35"/>
      <c r="C5045" s="35"/>
      <c r="D5045" s="15"/>
      <c r="E5045" s="15"/>
      <c r="F5045" s="15"/>
      <c r="G5045" s="15"/>
      <c r="H5045" s="15"/>
      <c r="I5045" s="15"/>
      <c r="J5045" s="15"/>
      <c r="K5045" s="15"/>
      <c r="L5045" s="15"/>
      <c r="M5045" s="15"/>
      <c r="N5045" s="15"/>
      <c r="O5045" s="15"/>
      <c r="P5045" s="15"/>
      <c r="Q5045" s="15"/>
      <c r="R5045" s="15"/>
      <c r="S5045" s="15"/>
      <c r="T5045" s="15"/>
      <c r="U5045" s="15"/>
      <c r="V5045" s="15"/>
      <c r="W5045" s="15"/>
    </row>
    <row r="5046" spans="1:23" x14ac:dyDescent="0.2">
      <c r="A5046" s="35"/>
      <c r="B5046" s="35"/>
      <c r="C5046" s="35"/>
      <c r="D5046" s="15"/>
      <c r="E5046" s="15"/>
      <c r="F5046" s="15"/>
      <c r="G5046" s="15"/>
      <c r="H5046" s="15"/>
      <c r="I5046" s="15"/>
      <c r="J5046" s="15"/>
      <c r="K5046" s="15"/>
      <c r="L5046" s="15"/>
      <c r="M5046" s="15"/>
      <c r="N5046" s="15"/>
      <c r="O5046" s="15"/>
      <c r="P5046" s="15"/>
      <c r="Q5046" s="15"/>
      <c r="R5046" s="15"/>
      <c r="S5046" s="15"/>
      <c r="T5046" s="15"/>
      <c r="U5046" s="15"/>
      <c r="V5046" s="15"/>
      <c r="W5046" s="15"/>
    </row>
    <row r="5047" spans="1:23" x14ac:dyDescent="0.2">
      <c r="A5047" s="35"/>
      <c r="B5047" s="35"/>
      <c r="C5047" s="35"/>
      <c r="D5047" s="15"/>
      <c r="E5047" s="15"/>
      <c r="F5047" s="15"/>
      <c r="G5047" s="15"/>
      <c r="H5047" s="15"/>
      <c r="I5047" s="15"/>
      <c r="J5047" s="15"/>
      <c r="K5047" s="15"/>
      <c r="L5047" s="15"/>
      <c r="M5047" s="15"/>
      <c r="N5047" s="15"/>
      <c r="O5047" s="15"/>
      <c r="P5047" s="15"/>
      <c r="Q5047" s="15"/>
      <c r="R5047" s="15"/>
      <c r="S5047" s="15"/>
      <c r="T5047" s="15"/>
      <c r="U5047" s="15"/>
      <c r="V5047" s="15"/>
      <c r="W5047" s="15"/>
    </row>
    <row r="5048" spans="1:23" x14ac:dyDescent="0.2">
      <c r="A5048" s="35"/>
      <c r="B5048" s="35"/>
      <c r="C5048" s="35"/>
      <c r="D5048" s="15"/>
      <c r="E5048" s="15"/>
      <c r="F5048" s="15"/>
      <c r="G5048" s="15"/>
      <c r="H5048" s="15"/>
      <c r="I5048" s="15"/>
      <c r="J5048" s="15"/>
      <c r="K5048" s="15"/>
      <c r="L5048" s="15"/>
      <c r="M5048" s="15"/>
      <c r="N5048" s="15"/>
      <c r="O5048" s="15"/>
      <c r="P5048" s="15"/>
      <c r="Q5048" s="15"/>
      <c r="R5048" s="15"/>
      <c r="S5048" s="15"/>
      <c r="T5048" s="15"/>
      <c r="U5048" s="15"/>
      <c r="V5048" s="15"/>
      <c r="W5048" s="15"/>
    </row>
    <row r="5049" spans="1:23" x14ac:dyDescent="0.2">
      <c r="A5049" s="35"/>
      <c r="B5049" s="35"/>
      <c r="C5049" s="35"/>
      <c r="D5049" s="15"/>
      <c r="E5049" s="15"/>
      <c r="F5049" s="15"/>
      <c r="G5049" s="15"/>
      <c r="H5049" s="15"/>
      <c r="I5049" s="15"/>
      <c r="J5049" s="15"/>
      <c r="K5049" s="15"/>
      <c r="L5049" s="15"/>
      <c r="M5049" s="15"/>
      <c r="N5049" s="15"/>
      <c r="O5049" s="15"/>
      <c r="P5049" s="15"/>
      <c r="Q5049" s="15"/>
      <c r="R5049" s="15"/>
      <c r="S5049" s="15"/>
      <c r="T5049" s="15"/>
      <c r="U5049" s="15"/>
      <c r="V5049" s="15"/>
      <c r="W5049" s="15"/>
    </row>
    <row r="5050" spans="1:23" x14ac:dyDescent="0.2">
      <c r="A5050" s="35"/>
      <c r="B5050" s="35"/>
      <c r="C5050" s="35"/>
      <c r="D5050" s="15"/>
      <c r="E5050" s="15"/>
      <c r="F5050" s="15"/>
      <c r="G5050" s="15"/>
      <c r="H5050" s="15"/>
      <c r="I5050" s="15"/>
      <c r="J5050" s="15"/>
      <c r="K5050" s="15"/>
      <c r="L5050" s="15"/>
      <c r="M5050" s="15"/>
      <c r="N5050" s="15"/>
      <c r="O5050" s="15"/>
      <c r="P5050" s="15"/>
      <c r="Q5050" s="15"/>
      <c r="R5050" s="15"/>
      <c r="S5050" s="15"/>
      <c r="T5050" s="15"/>
      <c r="U5050" s="15"/>
      <c r="V5050" s="15"/>
      <c r="W5050" s="15"/>
    </row>
    <row r="5051" spans="1:23" x14ac:dyDescent="0.2">
      <c r="A5051" s="35"/>
      <c r="B5051" s="35"/>
      <c r="C5051" s="35"/>
      <c r="D5051" s="15"/>
      <c r="E5051" s="15"/>
      <c r="F5051" s="15"/>
      <c r="G5051" s="15"/>
      <c r="H5051" s="15"/>
      <c r="I5051" s="15"/>
      <c r="J5051" s="15"/>
      <c r="K5051" s="15"/>
      <c r="L5051" s="15"/>
      <c r="M5051" s="15"/>
      <c r="N5051" s="15"/>
      <c r="O5051" s="15"/>
      <c r="P5051" s="15"/>
      <c r="Q5051" s="15"/>
      <c r="R5051" s="15"/>
      <c r="S5051" s="15"/>
      <c r="T5051" s="15"/>
      <c r="U5051" s="15"/>
      <c r="V5051" s="15"/>
      <c r="W5051" s="15"/>
    </row>
    <row r="5052" spans="1:23" x14ac:dyDescent="0.2">
      <c r="A5052" s="35"/>
      <c r="B5052" s="35"/>
      <c r="C5052" s="35"/>
      <c r="D5052" s="15"/>
      <c r="E5052" s="15"/>
      <c r="F5052" s="15"/>
      <c r="G5052" s="15"/>
      <c r="H5052" s="15"/>
      <c r="I5052" s="15"/>
      <c r="J5052" s="15"/>
      <c r="K5052" s="15"/>
      <c r="L5052" s="15"/>
      <c r="M5052" s="15"/>
      <c r="N5052" s="15"/>
      <c r="O5052" s="15"/>
      <c r="P5052" s="15"/>
      <c r="Q5052" s="15"/>
      <c r="R5052" s="15"/>
      <c r="S5052" s="15"/>
      <c r="T5052" s="15"/>
      <c r="U5052" s="15"/>
      <c r="V5052" s="15"/>
      <c r="W5052" s="15"/>
    </row>
    <row r="5053" spans="1:23" x14ac:dyDescent="0.2">
      <c r="A5053" s="35"/>
      <c r="B5053" s="35"/>
      <c r="C5053" s="35"/>
      <c r="D5053" s="15"/>
      <c r="E5053" s="15"/>
      <c r="F5053" s="15"/>
      <c r="G5053" s="15"/>
      <c r="H5053" s="15"/>
      <c r="I5053" s="15"/>
      <c r="J5053" s="15"/>
      <c r="K5053" s="15"/>
      <c r="L5053" s="15"/>
      <c r="M5053" s="15"/>
      <c r="N5053" s="15"/>
      <c r="O5053" s="15"/>
      <c r="P5053" s="15"/>
      <c r="Q5053" s="15"/>
      <c r="R5053" s="15"/>
      <c r="S5053" s="15"/>
      <c r="T5053" s="15"/>
      <c r="U5053" s="15"/>
      <c r="V5053" s="15"/>
      <c r="W5053" s="15"/>
    </row>
    <row r="5054" spans="1:23" x14ac:dyDescent="0.2">
      <c r="A5054" s="35"/>
      <c r="B5054" s="35"/>
      <c r="C5054" s="35"/>
      <c r="D5054" s="15"/>
      <c r="E5054" s="15"/>
      <c r="F5054" s="15"/>
      <c r="G5054" s="15"/>
      <c r="H5054" s="15"/>
      <c r="I5054" s="15"/>
      <c r="J5054" s="15"/>
      <c r="K5054" s="15"/>
      <c r="L5054" s="15"/>
      <c r="M5054" s="15"/>
      <c r="N5054" s="15"/>
      <c r="O5054" s="15"/>
      <c r="P5054" s="15"/>
      <c r="Q5054" s="15"/>
      <c r="R5054" s="15"/>
      <c r="S5054" s="15"/>
      <c r="T5054" s="15"/>
      <c r="U5054" s="15"/>
      <c r="V5054" s="15"/>
      <c r="W5054" s="15"/>
    </row>
    <row r="5055" spans="1:23" x14ac:dyDescent="0.2">
      <c r="A5055" s="35"/>
      <c r="B5055" s="35"/>
      <c r="C5055" s="35"/>
      <c r="D5055" s="15"/>
      <c r="E5055" s="15"/>
      <c r="F5055" s="15"/>
      <c r="G5055" s="15"/>
      <c r="H5055" s="15"/>
      <c r="I5055" s="15"/>
      <c r="J5055" s="15"/>
      <c r="K5055" s="15"/>
      <c r="L5055" s="15"/>
      <c r="M5055" s="15"/>
      <c r="N5055" s="15"/>
      <c r="O5055" s="15"/>
      <c r="P5055" s="15"/>
      <c r="Q5055" s="15"/>
      <c r="R5055" s="15"/>
      <c r="S5055" s="15"/>
      <c r="T5055" s="15"/>
      <c r="U5055" s="15"/>
      <c r="V5055" s="15"/>
      <c r="W5055" s="15"/>
    </row>
    <row r="5056" spans="1:23" x14ac:dyDescent="0.2">
      <c r="A5056" s="35"/>
      <c r="B5056" s="35"/>
      <c r="C5056" s="35"/>
      <c r="D5056" s="15"/>
      <c r="E5056" s="15"/>
      <c r="F5056" s="15"/>
      <c r="G5056" s="15"/>
      <c r="H5056" s="15"/>
      <c r="I5056" s="15"/>
      <c r="J5056" s="15"/>
      <c r="K5056" s="15"/>
      <c r="L5056" s="15"/>
      <c r="M5056" s="15"/>
      <c r="N5056" s="15"/>
      <c r="O5056" s="15"/>
      <c r="P5056" s="15"/>
      <c r="Q5056" s="15"/>
      <c r="R5056" s="15"/>
      <c r="S5056" s="15"/>
      <c r="T5056" s="15"/>
      <c r="U5056" s="15"/>
      <c r="V5056" s="15"/>
      <c r="W5056" s="15"/>
    </row>
    <row r="5057" spans="1:23" x14ac:dyDescent="0.2">
      <c r="A5057" s="35"/>
      <c r="B5057" s="35"/>
      <c r="C5057" s="35"/>
      <c r="D5057" s="15"/>
      <c r="E5057" s="15"/>
      <c r="F5057" s="15"/>
      <c r="G5057" s="15"/>
      <c r="H5057" s="15"/>
      <c r="I5057" s="15"/>
      <c r="J5057" s="15"/>
      <c r="K5057" s="15"/>
      <c r="L5057" s="15"/>
      <c r="M5057" s="15"/>
      <c r="N5057" s="15"/>
      <c r="O5057" s="15"/>
      <c r="P5057" s="15"/>
      <c r="Q5057" s="15"/>
      <c r="R5057" s="15"/>
      <c r="S5057" s="15"/>
      <c r="T5057" s="15"/>
      <c r="U5057" s="15"/>
      <c r="V5057" s="15"/>
      <c r="W5057" s="15"/>
    </row>
    <row r="5058" spans="1:23" x14ac:dyDescent="0.2">
      <c r="A5058" s="35"/>
      <c r="B5058" s="35"/>
      <c r="C5058" s="35"/>
      <c r="D5058" s="15"/>
      <c r="E5058" s="15"/>
      <c r="F5058" s="15"/>
      <c r="G5058" s="15"/>
      <c r="H5058" s="15"/>
      <c r="I5058" s="15"/>
      <c r="J5058" s="15"/>
      <c r="K5058" s="15"/>
      <c r="L5058" s="15"/>
      <c r="M5058" s="15"/>
      <c r="N5058" s="15"/>
      <c r="O5058" s="15"/>
      <c r="P5058" s="15"/>
      <c r="Q5058" s="15"/>
      <c r="R5058" s="15"/>
      <c r="S5058" s="15"/>
      <c r="T5058" s="15"/>
      <c r="U5058" s="15"/>
      <c r="V5058" s="15"/>
      <c r="W5058" s="15"/>
    </row>
    <row r="5059" spans="1:23" x14ac:dyDescent="0.2">
      <c r="A5059" s="35"/>
      <c r="B5059" s="35"/>
      <c r="C5059" s="35"/>
      <c r="D5059" s="15"/>
      <c r="E5059" s="15"/>
      <c r="F5059" s="15"/>
      <c r="G5059" s="15"/>
      <c r="H5059" s="15"/>
      <c r="I5059" s="15"/>
      <c r="J5059" s="15"/>
      <c r="K5059" s="15"/>
      <c r="L5059" s="15"/>
      <c r="M5059" s="15"/>
      <c r="N5059" s="15"/>
      <c r="O5059" s="15"/>
      <c r="P5059" s="15"/>
      <c r="Q5059" s="15"/>
      <c r="R5059" s="15"/>
      <c r="S5059" s="15"/>
      <c r="T5059" s="15"/>
      <c r="U5059" s="15"/>
      <c r="V5059" s="15"/>
      <c r="W5059" s="15"/>
    </row>
    <row r="5060" spans="1:23" x14ac:dyDescent="0.2">
      <c r="A5060" s="35"/>
      <c r="B5060" s="35"/>
      <c r="C5060" s="35"/>
      <c r="D5060" s="15"/>
      <c r="E5060" s="15"/>
      <c r="F5060" s="15"/>
      <c r="G5060" s="15"/>
      <c r="H5060" s="15"/>
      <c r="I5060" s="15"/>
      <c r="J5060" s="15"/>
      <c r="K5060" s="15"/>
      <c r="L5060" s="15"/>
      <c r="M5060" s="15"/>
      <c r="N5060" s="15"/>
      <c r="O5060" s="15"/>
      <c r="P5060" s="15"/>
      <c r="Q5060" s="15"/>
      <c r="R5060" s="15"/>
      <c r="S5060" s="15"/>
      <c r="T5060" s="15"/>
      <c r="U5060" s="15"/>
      <c r="V5060" s="15"/>
      <c r="W5060" s="15"/>
    </row>
    <row r="5061" spans="1:23" x14ac:dyDescent="0.2">
      <c r="A5061" s="35"/>
      <c r="B5061" s="35"/>
      <c r="C5061" s="35"/>
      <c r="D5061" s="15"/>
      <c r="E5061" s="15"/>
      <c r="F5061" s="15"/>
      <c r="G5061" s="15"/>
      <c r="H5061" s="15"/>
      <c r="I5061" s="15"/>
      <c r="J5061" s="15"/>
      <c r="K5061" s="15"/>
      <c r="L5061" s="15"/>
      <c r="M5061" s="15"/>
      <c r="N5061" s="15"/>
      <c r="O5061" s="15"/>
      <c r="P5061" s="15"/>
      <c r="Q5061" s="15"/>
      <c r="R5061" s="15"/>
      <c r="S5061" s="15"/>
      <c r="T5061" s="15"/>
      <c r="U5061" s="15"/>
      <c r="V5061" s="15"/>
      <c r="W5061" s="15"/>
    </row>
    <row r="5062" spans="1:23" x14ac:dyDescent="0.2">
      <c r="A5062" s="35"/>
      <c r="B5062" s="35"/>
      <c r="C5062" s="35"/>
      <c r="D5062" s="15"/>
      <c r="E5062" s="15"/>
      <c r="F5062" s="15"/>
      <c r="G5062" s="15"/>
      <c r="H5062" s="15"/>
      <c r="I5062" s="15"/>
      <c r="J5062" s="15"/>
      <c r="K5062" s="15"/>
      <c r="L5062" s="15"/>
      <c r="M5062" s="15"/>
      <c r="N5062" s="15"/>
      <c r="O5062" s="15"/>
      <c r="P5062" s="15"/>
      <c r="Q5062" s="15"/>
      <c r="R5062" s="15"/>
      <c r="S5062" s="15"/>
      <c r="T5062" s="15"/>
      <c r="U5062" s="15"/>
      <c r="V5062" s="15"/>
      <c r="W5062" s="15"/>
    </row>
    <row r="5063" spans="1:23" x14ac:dyDescent="0.2">
      <c r="A5063" s="35"/>
      <c r="B5063" s="35"/>
      <c r="C5063" s="35"/>
      <c r="D5063" s="15"/>
      <c r="E5063" s="15"/>
      <c r="F5063" s="15"/>
      <c r="G5063" s="15"/>
      <c r="H5063" s="15"/>
      <c r="I5063" s="15"/>
      <c r="J5063" s="15"/>
      <c r="K5063" s="15"/>
      <c r="L5063" s="15"/>
      <c r="M5063" s="15"/>
      <c r="N5063" s="15"/>
      <c r="O5063" s="15"/>
      <c r="P5063" s="15"/>
      <c r="Q5063" s="15"/>
      <c r="R5063" s="15"/>
      <c r="S5063" s="15"/>
      <c r="T5063" s="15"/>
      <c r="U5063" s="15"/>
      <c r="V5063" s="15"/>
      <c r="W5063" s="15"/>
    </row>
    <row r="5064" spans="1:23" x14ac:dyDescent="0.2">
      <c r="A5064" s="35"/>
      <c r="B5064" s="35"/>
      <c r="C5064" s="35"/>
      <c r="D5064" s="15"/>
      <c r="E5064" s="15"/>
      <c r="F5064" s="15"/>
      <c r="G5064" s="15"/>
      <c r="H5064" s="15"/>
      <c r="I5064" s="15"/>
      <c r="J5064" s="15"/>
      <c r="K5064" s="15"/>
      <c r="L5064" s="15"/>
      <c r="M5064" s="15"/>
      <c r="N5064" s="15"/>
      <c r="O5064" s="15"/>
      <c r="P5064" s="15"/>
      <c r="Q5064" s="15"/>
      <c r="R5064" s="15"/>
      <c r="S5064" s="15"/>
      <c r="T5064" s="15"/>
      <c r="U5064" s="15"/>
      <c r="V5064" s="15"/>
      <c r="W5064" s="15"/>
    </row>
    <row r="5065" spans="1:23" x14ac:dyDescent="0.2">
      <c r="A5065" s="35"/>
      <c r="B5065" s="35"/>
      <c r="C5065" s="35"/>
      <c r="D5065" s="15"/>
      <c r="E5065" s="15"/>
      <c r="F5065" s="15"/>
      <c r="G5065" s="15"/>
      <c r="H5065" s="15"/>
      <c r="I5065" s="15"/>
      <c r="J5065" s="15"/>
      <c r="K5065" s="15"/>
      <c r="L5065" s="15"/>
      <c r="M5065" s="15"/>
      <c r="N5065" s="15"/>
      <c r="O5065" s="15"/>
      <c r="P5065" s="15"/>
      <c r="Q5065" s="15"/>
      <c r="R5065" s="15"/>
      <c r="S5065" s="15"/>
      <c r="T5065" s="15"/>
      <c r="U5065" s="15"/>
      <c r="V5065" s="15"/>
      <c r="W5065" s="15"/>
    </row>
    <row r="5066" spans="1:23" x14ac:dyDescent="0.2">
      <c r="A5066" s="35"/>
      <c r="B5066" s="35"/>
      <c r="C5066" s="35"/>
      <c r="D5066" s="15"/>
      <c r="E5066" s="15"/>
      <c r="F5066" s="15"/>
      <c r="G5066" s="15"/>
      <c r="H5066" s="15"/>
      <c r="I5066" s="15"/>
      <c r="J5066" s="15"/>
      <c r="K5066" s="15"/>
      <c r="L5066" s="15"/>
      <c r="M5066" s="15"/>
      <c r="N5066" s="15"/>
      <c r="O5066" s="15"/>
      <c r="P5066" s="15"/>
      <c r="Q5066" s="15"/>
      <c r="R5066" s="15"/>
      <c r="S5066" s="15"/>
      <c r="T5066" s="15"/>
      <c r="U5066" s="15"/>
      <c r="V5066" s="15"/>
      <c r="W5066" s="15"/>
    </row>
    <row r="5067" spans="1:23" x14ac:dyDescent="0.2">
      <c r="A5067" s="35"/>
      <c r="B5067" s="35"/>
      <c r="C5067" s="35"/>
      <c r="D5067" s="15"/>
      <c r="E5067" s="15"/>
      <c r="F5067" s="15"/>
      <c r="G5067" s="15"/>
      <c r="H5067" s="15"/>
      <c r="I5067" s="15"/>
      <c r="J5067" s="15"/>
      <c r="K5067" s="15"/>
      <c r="L5067" s="15"/>
      <c r="M5067" s="15"/>
      <c r="N5067" s="15"/>
      <c r="O5067" s="15"/>
      <c r="P5067" s="15"/>
      <c r="Q5067" s="15"/>
      <c r="R5067" s="15"/>
      <c r="S5067" s="15"/>
      <c r="T5067" s="15"/>
      <c r="U5067" s="15"/>
      <c r="V5067" s="15"/>
      <c r="W5067" s="15"/>
    </row>
    <row r="5068" spans="1:23" x14ac:dyDescent="0.2">
      <c r="A5068" s="35"/>
      <c r="B5068" s="35"/>
      <c r="C5068" s="35"/>
      <c r="D5068" s="15"/>
      <c r="E5068" s="15"/>
      <c r="F5068" s="15"/>
      <c r="G5068" s="15"/>
      <c r="H5068" s="15"/>
      <c r="I5068" s="15"/>
      <c r="J5068" s="15"/>
      <c r="K5068" s="15"/>
      <c r="L5068" s="15"/>
      <c r="M5068" s="15"/>
      <c r="N5068" s="15"/>
      <c r="O5068" s="15"/>
      <c r="P5068" s="15"/>
      <c r="Q5068" s="15"/>
      <c r="R5068" s="15"/>
      <c r="S5068" s="15"/>
      <c r="T5068" s="15"/>
      <c r="U5068" s="15"/>
      <c r="V5068" s="15"/>
      <c r="W5068" s="15"/>
    </row>
    <row r="5069" spans="1:23" x14ac:dyDescent="0.2">
      <c r="A5069" s="35"/>
      <c r="B5069" s="35"/>
      <c r="C5069" s="35"/>
      <c r="D5069" s="15"/>
      <c r="E5069" s="15"/>
      <c r="F5069" s="15"/>
      <c r="G5069" s="15"/>
      <c r="H5069" s="15"/>
      <c r="I5069" s="15"/>
      <c r="J5069" s="15"/>
      <c r="K5069" s="15"/>
      <c r="L5069" s="15"/>
      <c r="M5069" s="15"/>
      <c r="N5069" s="15"/>
      <c r="O5069" s="15"/>
      <c r="P5069" s="15"/>
      <c r="Q5069" s="15"/>
      <c r="R5069" s="15"/>
      <c r="S5069" s="15"/>
      <c r="T5069" s="15"/>
      <c r="U5069" s="15"/>
      <c r="V5069" s="15"/>
      <c r="W5069" s="15"/>
    </row>
    <row r="5070" spans="1:23" x14ac:dyDescent="0.2">
      <c r="A5070" s="35"/>
      <c r="B5070" s="35"/>
      <c r="C5070" s="35"/>
      <c r="D5070" s="15"/>
      <c r="E5070" s="15"/>
      <c r="F5070" s="15"/>
      <c r="G5070" s="15"/>
      <c r="H5070" s="15"/>
      <c r="I5070" s="15"/>
      <c r="J5070" s="15"/>
      <c r="K5070" s="15"/>
      <c r="L5070" s="15"/>
      <c r="M5070" s="15"/>
      <c r="N5070" s="15"/>
      <c r="O5070" s="15"/>
      <c r="P5070" s="15"/>
      <c r="Q5070" s="15"/>
      <c r="R5070" s="15"/>
      <c r="S5070" s="15"/>
      <c r="T5070" s="15"/>
      <c r="U5070" s="15"/>
      <c r="V5070" s="15"/>
      <c r="W5070" s="15"/>
    </row>
    <row r="5071" spans="1:23" x14ac:dyDescent="0.2">
      <c r="A5071" s="35"/>
      <c r="B5071" s="35"/>
      <c r="C5071" s="35"/>
      <c r="D5071" s="15"/>
      <c r="E5071" s="15"/>
      <c r="F5071" s="15"/>
      <c r="G5071" s="15"/>
      <c r="H5071" s="15"/>
      <c r="I5071" s="15"/>
      <c r="J5071" s="15"/>
      <c r="K5071" s="15"/>
      <c r="L5071" s="15"/>
      <c r="M5071" s="15"/>
      <c r="N5071" s="15"/>
      <c r="O5071" s="15"/>
      <c r="P5071" s="15"/>
      <c r="Q5071" s="15"/>
      <c r="R5071" s="15"/>
      <c r="S5071" s="15"/>
      <c r="T5071" s="15"/>
      <c r="U5071" s="15"/>
      <c r="V5071" s="15"/>
      <c r="W5071" s="15"/>
    </row>
    <row r="5072" spans="1:23" x14ac:dyDescent="0.2">
      <c r="A5072" s="35"/>
      <c r="B5072" s="35"/>
      <c r="C5072" s="35"/>
      <c r="D5072" s="15"/>
      <c r="E5072" s="15"/>
      <c r="F5072" s="15"/>
      <c r="G5072" s="15"/>
      <c r="H5072" s="15"/>
      <c r="I5072" s="15"/>
      <c r="J5072" s="15"/>
      <c r="K5072" s="15"/>
      <c r="L5072" s="15"/>
      <c r="M5072" s="15"/>
      <c r="N5072" s="15"/>
      <c r="O5072" s="15"/>
      <c r="P5072" s="15"/>
      <c r="Q5072" s="15"/>
      <c r="R5072" s="15"/>
      <c r="S5072" s="15"/>
      <c r="T5072" s="15"/>
      <c r="U5072" s="15"/>
      <c r="V5072" s="15"/>
      <c r="W5072" s="15"/>
    </row>
    <row r="5073" spans="1:23" x14ac:dyDescent="0.2">
      <c r="A5073" s="35"/>
      <c r="B5073" s="35"/>
      <c r="C5073" s="35"/>
      <c r="D5073" s="15"/>
      <c r="E5073" s="15"/>
      <c r="F5073" s="15"/>
      <c r="G5073" s="15"/>
      <c r="H5073" s="15"/>
      <c r="I5073" s="15"/>
      <c r="J5073" s="15"/>
      <c r="K5073" s="15"/>
      <c r="L5073" s="15"/>
      <c r="M5073" s="15"/>
      <c r="N5073" s="15"/>
      <c r="O5073" s="15"/>
      <c r="P5073" s="15"/>
      <c r="Q5073" s="15"/>
      <c r="R5073" s="15"/>
      <c r="S5073" s="15"/>
      <c r="T5073" s="15"/>
      <c r="U5073" s="15"/>
      <c r="V5073" s="15"/>
      <c r="W5073" s="15"/>
    </row>
    <row r="5074" spans="1:23" x14ac:dyDescent="0.2">
      <c r="A5074" s="35"/>
      <c r="B5074" s="35"/>
      <c r="C5074" s="35"/>
      <c r="D5074" s="15"/>
      <c r="E5074" s="15"/>
      <c r="F5074" s="15"/>
      <c r="G5074" s="15"/>
      <c r="H5074" s="15"/>
      <c r="I5074" s="15"/>
      <c r="J5074" s="15"/>
      <c r="K5074" s="15"/>
      <c r="L5074" s="15"/>
      <c r="M5074" s="15"/>
      <c r="N5074" s="15"/>
      <c r="O5074" s="15"/>
      <c r="P5074" s="15"/>
      <c r="Q5074" s="15"/>
      <c r="R5074" s="15"/>
      <c r="S5074" s="15"/>
      <c r="T5074" s="15"/>
      <c r="U5074" s="15"/>
      <c r="V5074" s="15"/>
      <c r="W5074" s="15"/>
    </row>
    <row r="5075" spans="1:23" x14ac:dyDescent="0.2">
      <c r="A5075" s="35"/>
      <c r="B5075" s="35"/>
      <c r="C5075" s="35"/>
      <c r="D5075" s="15"/>
      <c r="E5075" s="15"/>
      <c r="F5075" s="15"/>
      <c r="G5075" s="15"/>
      <c r="H5075" s="15"/>
      <c r="I5075" s="15"/>
      <c r="J5075" s="15"/>
      <c r="K5075" s="15"/>
      <c r="L5075" s="15"/>
      <c r="M5075" s="15"/>
      <c r="N5075" s="15"/>
      <c r="O5075" s="15"/>
      <c r="P5075" s="15"/>
      <c r="Q5075" s="15"/>
      <c r="R5075" s="15"/>
      <c r="S5075" s="15"/>
      <c r="T5075" s="15"/>
      <c r="U5075" s="15"/>
      <c r="V5075" s="15"/>
      <c r="W5075" s="15"/>
    </row>
    <row r="5076" spans="1:23" x14ac:dyDescent="0.2">
      <c r="A5076" s="35"/>
      <c r="B5076" s="35"/>
      <c r="C5076" s="35"/>
      <c r="D5076" s="15"/>
      <c r="E5076" s="15"/>
      <c r="F5076" s="15"/>
      <c r="G5076" s="15"/>
      <c r="H5076" s="15"/>
      <c r="I5076" s="15"/>
      <c r="J5076" s="15"/>
      <c r="K5076" s="15"/>
      <c r="L5076" s="15"/>
      <c r="M5076" s="15"/>
      <c r="N5076" s="15"/>
      <c r="O5076" s="15"/>
      <c r="P5076" s="15"/>
      <c r="Q5076" s="15"/>
      <c r="R5076" s="15"/>
      <c r="S5076" s="15"/>
      <c r="T5076" s="15"/>
      <c r="U5076" s="15"/>
      <c r="V5076" s="15"/>
      <c r="W5076" s="15"/>
    </row>
    <row r="5077" spans="1:23" x14ac:dyDescent="0.2">
      <c r="A5077" s="35"/>
      <c r="B5077" s="35"/>
      <c r="C5077" s="35"/>
      <c r="D5077" s="15"/>
      <c r="E5077" s="15"/>
      <c r="F5077" s="15"/>
      <c r="G5077" s="15"/>
      <c r="H5077" s="15"/>
      <c r="I5077" s="15"/>
      <c r="J5077" s="15"/>
      <c r="K5077" s="15"/>
      <c r="L5077" s="15"/>
      <c r="M5077" s="15"/>
      <c r="N5077" s="15"/>
      <c r="O5077" s="15"/>
      <c r="P5077" s="15"/>
      <c r="Q5077" s="15"/>
      <c r="R5077" s="15"/>
      <c r="S5077" s="15"/>
      <c r="T5077" s="15"/>
      <c r="U5077" s="15"/>
      <c r="V5077" s="15"/>
      <c r="W5077" s="15"/>
    </row>
    <row r="5078" spans="1:23" x14ac:dyDescent="0.2">
      <c r="A5078" s="35"/>
      <c r="B5078" s="35"/>
      <c r="C5078" s="35"/>
      <c r="D5078" s="15"/>
      <c r="E5078" s="15"/>
      <c r="F5078" s="15"/>
      <c r="G5078" s="15"/>
      <c r="H5078" s="15"/>
      <c r="I5078" s="15"/>
      <c r="J5078" s="15"/>
      <c r="K5078" s="15"/>
      <c r="L5078" s="15"/>
      <c r="M5078" s="15"/>
      <c r="N5078" s="15"/>
      <c r="O5078" s="15"/>
      <c r="P5078" s="15"/>
      <c r="Q5078" s="15"/>
      <c r="R5078" s="15"/>
      <c r="S5078" s="15"/>
      <c r="T5078" s="15"/>
      <c r="U5078" s="15"/>
      <c r="V5078" s="15"/>
      <c r="W5078" s="15"/>
    </row>
    <row r="5079" spans="1:23" x14ac:dyDescent="0.2">
      <c r="A5079" s="35"/>
      <c r="B5079" s="35"/>
      <c r="C5079" s="35"/>
      <c r="D5079" s="15"/>
      <c r="E5079" s="15"/>
      <c r="F5079" s="15"/>
      <c r="G5079" s="15"/>
      <c r="H5079" s="15"/>
      <c r="I5079" s="15"/>
      <c r="J5079" s="15"/>
      <c r="K5079" s="15"/>
      <c r="L5079" s="15"/>
      <c r="M5079" s="15"/>
      <c r="N5079" s="15"/>
      <c r="O5079" s="15"/>
      <c r="P5079" s="15"/>
      <c r="Q5079" s="15"/>
      <c r="R5079" s="15"/>
      <c r="S5079" s="15"/>
      <c r="T5079" s="15"/>
      <c r="U5079" s="15"/>
      <c r="V5079" s="15"/>
      <c r="W5079" s="15"/>
    </row>
    <row r="5080" spans="1:23" x14ac:dyDescent="0.2">
      <c r="A5080" s="35"/>
      <c r="B5080" s="35"/>
      <c r="C5080" s="35"/>
      <c r="D5080" s="15"/>
      <c r="E5080" s="15"/>
      <c r="F5080" s="15"/>
      <c r="G5080" s="15"/>
      <c r="H5080" s="15"/>
      <c r="I5080" s="15"/>
      <c r="J5080" s="15"/>
      <c r="K5080" s="15"/>
      <c r="L5080" s="15"/>
      <c r="M5080" s="15"/>
      <c r="N5080" s="15"/>
      <c r="O5080" s="15"/>
      <c r="P5080" s="15"/>
      <c r="Q5080" s="15"/>
      <c r="R5080" s="15"/>
      <c r="S5080" s="15"/>
      <c r="T5080" s="15"/>
      <c r="U5080" s="15"/>
      <c r="V5080" s="15"/>
      <c r="W5080" s="15"/>
    </row>
    <row r="5081" spans="1:23" x14ac:dyDescent="0.2">
      <c r="A5081" s="35"/>
      <c r="B5081" s="35"/>
      <c r="C5081" s="35"/>
      <c r="D5081" s="15"/>
      <c r="E5081" s="15"/>
      <c r="F5081" s="15"/>
      <c r="G5081" s="15"/>
      <c r="H5081" s="15"/>
      <c r="I5081" s="15"/>
      <c r="J5081" s="15"/>
      <c r="K5081" s="15"/>
      <c r="L5081" s="15"/>
      <c r="M5081" s="15"/>
      <c r="N5081" s="15"/>
      <c r="O5081" s="15"/>
      <c r="P5081" s="15"/>
      <c r="Q5081" s="15"/>
      <c r="R5081" s="15"/>
      <c r="S5081" s="15"/>
      <c r="T5081" s="15"/>
      <c r="U5081" s="15"/>
      <c r="V5081" s="15"/>
      <c r="W5081" s="15"/>
    </row>
    <row r="5082" spans="1:23" x14ac:dyDescent="0.2">
      <c r="A5082" s="35"/>
      <c r="B5082" s="35"/>
      <c r="C5082" s="35"/>
      <c r="D5082" s="15"/>
      <c r="E5082" s="15"/>
      <c r="F5082" s="15"/>
      <c r="G5082" s="15"/>
      <c r="H5082" s="15"/>
      <c r="I5082" s="15"/>
      <c r="J5082" s="15"/>
      <c r="K5082" s="15"/>
      <c r="L5082" s="15"/>
      <c r="M5082" s="15"/>
      <c r="N5082" s="15"/>
      <c r="O5082" s="15"/>
      <c r="P5082" s="15"/>
      <c r="Q5082" s="15"/>
      <c r="R5082" s="15"/>
      <c r="S5082" s="15"/>
      <c r="T5082" s="15"/>
      <c r="U5082" s="15"/>
      <c r="V5082" s="15"/>
      <c r="W5082" s="15"/>
    </row>
    <row r="5083" spans="1:23" x14ac:dyDescent="0.2">
      <c r="A5083" s="35"/>
      <c r="B5083" s="35"/>
      <c r="C5083" s="35"/>
      <c r="D5083" s="15"/>
      <c r="E5083" s="15"/>
      <c r="F5083" s="15"/>
      <c r="G5083" s="15"/>
      <c r="H5083" s="15"/>
      <c r="I5083" s="15"/>
      <c r="J5083" s="15"/>
      <c r="K5083" s="15"/>
      <c r="L5083" s="15"/>
      <c r="M5083" s="15"/>
      <c r="N5083" s="15"/>
      <c r="O5083" s="15"/>
      <c r="P5083" s="15"/>
      <c r="Q5083" s="15"/>
      <c r="R5083" s="15"/>
      <c r="S5083" s="15"/>
      <c r="T5083" s="15"/>
      <c r="U5083" s="15"/>
      <c r="V5083" s="15"/>
      <c r="W5083" s="15"/>
    </row>
    <row r="5084" spans="1:23" x14ac:dyDescent="0.2">
      <c r="A5084" s="35"/>
      <c r="B5084" s="35"/>
      <c r="C5084" s="35"/>
      <c r="D5084" s="15"/>
      <c r="E5084" s="15"/>
      <c r="F5084" s="15"/>
      <c r="G5084" s="15"/>
      <c r="H5084" s="15"/>
      <c r="I5084" s="15"/>
      <c r="J5084" s="15"/>
      <c r="K5084" s="15"/>
      <c r="L5084" s="15"/>
      <c r="M5084" s="15"/>
      <c r="N5084" s="15"/>
      <c r="O5084" s="15"/>
      <c r="P5084" s="15"/>
      <c r="Q5084" s="15"/>
      <c r="R5084" s="15"/>
      <c r="S5084" s="15"/>
      <c r="T5084" s="15"/>
      <c r="U5084" s="15"/>
      <c r="V5084" s="15"/>
      <c r="W5084" s="15"/>
    </row>
    <row r="5085" spans="1:23" x14ac:dyDescent="0.2">
      <c r="A5085" s="35"/>
      <c r="B5085" s="35"/>
      <c r="C5085" s="35"/>
      <c r="D5085" s="15"/>
      <c r="E5085" s="15"/>
      <c r="F5085" s="15"/>
      <c r="G5085" s="15"/>
      <c r="H5085" s="15"/>
      <c r="I5085" s="15"/>
      <c r="J5085" s="15"/>
      <c r="K5085" s="15"/>
      <c r="L5085" s="15"/>
      <c r="M5085" s="15"/>
      <c r="N5085" s="15"/>
      <c r="O5085" s="15"/>
      <c r="P5085" s="15"/>
      <c r="Q5085" s="15"/>
      <c r="R5085" s="15"/>
      <c r="S5085" s="15"/>
      <c r="T5085" s="15"/>
      <c r="U5085" s="15"/>
      <c r="V5085" s="15"/>
      <c r="W5085" s="15"/>
    </row>
    <row r="5086" spans="1:23" x14ac:dyDescent="0.2">
      <c r="A5086" s="35"/>
      <c r="B5086" s="35"/>
      <c r="C5086" s="35"/>
      <c r="D5086" s="15"/>
      <c r="E5086" s="15"/>
      <c r="F5086" s="15"/>
      <c r="G5086" s="15"/>
      <c r="H5086" s="15"/>
      <c r="I5086" s="15"/>
      <c r="J5086" s="15"/>
      <c r="K5086" s="15"/>
      <c r="L5086" s="15"/>
      <c r="M5086" s="15"/>
      <c r="N5086" s="15"/>
      <c r="O5086" s="15"/>
      <c r="P5086" s="15"/>
      <c r="Q5086" s="15"/>
      <c r="R5086" s="15"/>
      <c r="S5086" s="15"/>
      <c r="T5086" s="15"/>
      <c r="U5086" s="15"/>
      <c r="V5086" s="15"/>
      <c r="W5086" s="15"/>
    </row>
    <row r="5087" spans="1:23" x14ac:dyDescent="0.2">
      <c r="A5087" s="35"/>
      <c r="B5087" s="35"/>
      <c r="C5087" s="35"/>
      <c r="D5087" s="15"/>
      <c r="E5087" s="15"/>
      <c r="F5087" s="15"/>
      <c r="G5087" s="15"/>
      <c r="H5087" s="15"/>
      <c r="I5087" s="15"/>
      <c r="J5087" s="15"/>
      <c r="K5087" s="15"/>
      <c r="L5087" s="15"/>
      <c r="M5087" s="15"/>
      <c r="N5087" s="15"/>
      <c r="O5087" s="15"/>
      <c r="P5087" s="15"/>
      <c r="Q5087" s="15"/>
      <c r="R5087" s="15"/>
      <c r="S5087" s="15"/>
      <c r="T5087" s="15"/>
      <c r="U5087" s="15"/>
      <c r="V5087" s="15"/>
      <c r="W5087" s="15"/>
    </row>
    <row r="5088" spans="1:23" x14ac:dyDescent="0.2">
      <c r="A5088" s="35"/>
      <c r="B5088" s="35"/>
      <c r="C5088" s="35"/>
      <c r="D5088" s="15"/>
      <c r="E5088" s="15"/>
      <c r="F5088" s="15"/>
      <c r="G5088" s="15"/>
      <c r="H5088" s="15"/>
      <c r="I5088" s="15"/>
      <c r="J5088" s="15"/>
      <c r="K5088" s="15"/>
      <c r="L5088" s="15"/>
      <c r="M5088" s="15"/>
      <c r="N5088" s="15"/>
      <c r="O5088" s="15"/>
      <c r="P5088" s="15"/>
      <c r="Q5088" s="15"/>
      <c r="R5088" s="15"/>
      <c r="S5088" s="15"/>
      <c r="T5088" s="15"/>
      <c r="U5088" s="15"/>
      <c r="V5088" s="15"/>
      <c r="W5088" s="15"/>
    </row>
    <row r="5089" spans="1:23" x14ac:dyDescent="0.2">
      <c r="A5089" s="35"/>
      <c r="B5089" s="35"/>
      <c r="C5089" s="35"/>
      <c r="D5089" s="15"/>
      <c r="E5089" s="15"/>
      <c r="F5089" s="15"/>
      <c r="G5089" s="15"/>
      <c r="H5089" s="15"/>
      <c r="I5089" s="15"/>
      <c r="J5089" s="15"/>
      <c r="K5089" s="15"/>
      <c r="L5089" s="15"/>
      <c r="M5089" s="15"/>
      <c r="N5089" s="15"/>
      <c r="O5089" s="15"/>
      <c r="P5089" s="15"/>
      <c r="Q5089" s="15"/>
      <c r="R5089" s="15"/>
      <c r="S5089" s="15"/>
      <c r="T5089" s="15"/>
      <c r="U5089" s="15"/>
      <c r="V5089" s="15"/>
      <c r="W5089" s="15"/>
    </row>
    <row r="5090" spans="1:23" x14ac:dyDescent="0.2">
      <c r="A5090" s="35"/>
      <c r="B5090" s="35"/>
      <c r="C5090" s="35"/>
      <c r="D5090" s="15"/>
      <c r="E5090" s="15"/>
      <c r="F5090" s="15"/>
      <c r="G5090" s="15"/>
      <c r="H5090" s="15"/>
      <c r="I5090" s="15"/>
      <c r="J5090" s="15"/>
      <c r="K5090" s="15"/>
      <c r="L5090" s="15"/>
      <c r="M5090" s="15"/>
      <c r="N5090" s="15"/>
      <c r="O5090" s="15"/>
      <c r="P5090" s="15"/>
      <c r="Q5090" s="15"/>
      <c r="R5090" s="15"/>
      <c r="S5090" s="15"/>
      <c r="T5090" s="15"/>
      <c r="U5090" s="15"/>
      <c r="V5090" s="15"/>
      <c r="W5090" s="15"/>
    </row>
    <row r="5091" spans="1:23" x14ac:dyDescent="0.2">
      <c r="A5091" s="35"/>
      <c r="B5091" s="35"/>
      <c r="C5091" s="35"/>
      <c r="D5091" s="15"/>
      <c r="E5091" s="15"/>
      <c r="F5091" s="15"/>
      <c r="G5091" s="15"/>
      <c r="H5091" s="15"/>
      <c r="I5091" s="15"/>
      <c r="J5091" s="15"/>
      <c r="K5091" s="15"/>
      <c r="L5091" s="15"/>
      <c r="M5091" s="15"/>
      <c r="N5091" s="15"/>
      <c r="O5091" s="15"/>
      <c r="P5091" s="15"/>
      <c r="Q5091" s="15"/>
      <c r="R5091" s="15"/>
      <c r="S5091" s="15"/>
      <c r="T5091" s="15"/>
      <c r="U5091" s="15"/>
      <c r="V5091" s="15"/>
      <c r="W5091" s="15"/>
    </row>
    <row r="5092" spans="1:23" x14ac:dyDescent="0.2">
      <c r="A5092" s="35"/>
      <c r="B5092" s="35"/>
      <c r="C5092" s="35"/>
      <c r="D5092" s="15"/>
      <c r="E5092" s="15"/>
      <c r="F5092" s="15"/>
      <c r="G5092" s="15"/>
      <c r="H5092" s="15"/>
      <c r="I5092" s="15"/>
      <c r="J5092" s="15"/>
      <c r="K5092" s="15"/>
      <c r="L5092" s="15"/>
      <c r="M5092" s="15"/>
      <c r="N5092" s="15"/>
      <c r="O5092" s="15"/>
      <c r="P5092" s="15"/>
      <c r="Q5092" s="15"/>
      <c r="R5092" s="15"/>
      <c r="S5092" s="15"/>
      <c r="T5092" s="15"/>
      <c r="U5092" s="15"/>
      <c r="V5092" s="15"/>
      <c r="W5092" s="15"/>
    </row>
    <row r="5093" spans="1:23" x14ac:dyDescent="0.2">
      <c r="A5093" s="35"/>
      <c r="B5093" s="35"/>
      <c r="C5093" s="35"/>
      <c r="D5093" s="15"/>
      <c r="E5093" s="15"/>
      <c r="F5093" s="15"/>
      <c r="G5093" s="15"/>
      <c r="H5093" s="15"/>
      <c r="I5093" s="15"/>
      <c r="J5093" s="15"/>
      <c r="K5093" s="15"/>
      <c r="L5093" s="15"/>
      <c r="M5093" s="15"/>
      <c r="N5093" s="15"/>
      <c r="O5093" s="15"/>
      <c r="P5093" s="15"/>
      <c r="Q5093" s="15"/>
      <c r="R5093" s="15"/>
      <c r="S5093" s="15"/>
      <c r="T5093" s="15"/>
      <c r="U5093" s="15"/>
      <c r="V5093" s="15"/>
      <c r="W5093" s="15"/>
    </row>
    <row r="5094" spans="1:23" x14ac:dyDescent="0.2">
      <c r="A5094" s="35"/>
      <c r="B5094" s="35"/>
      <c r="C5094" s="35"/>
      <c r="D5094" s="15"/>
      <c r="E5094" s="15"/>
      <c r="F5094" s="15"/>
      <c r="G5094" s="15"/>
      <c r="H5094" s="15"/>
      <c r="I5094" s="15"/>
      <c r="J5094" s="15"/>
      <c r="K5094" s="15"/>
      <c r="L5094" s="15"/>
      <c r="M5094" s="15"/>
      <c r="N5094" s="15"/>
      <c r="O5094" s="15"/>
      <c r="P5094" s="15"/>
      <c r="Q5094" s="15"/>
      <c r="R5094" s="15"/>
      <c r="S5094" s="15"/>
      <c r="T5094" s="15"/>
      <c r="U5094" s="15"/>
      <c r="V5094" s="15"/>
      <c r="W5094" s="15"/>
    </row>
    <row r="5095" spans="1:23" x14ac:dyDescent="0.2">
      <c r="A5095" s="35"/>
      <c r="B5095" s="35"/>
      <c r="C5095" s="35"/>
      <c r="D5095" s="15"/>
      <c r="E5095" s="15"/>
      <c r="F5095" s="15"/>
      <c r="G5095" s="15"/>
      <c r="H5095" s="15"/>
      <c r="I5095" s="15"/>
      <c r="J5095" s="15"/>
      <c r="K5095" s="15"/>
      <c r="L5095" s="15"/>
      <c r="M5095" s="15"/>
      <c r="N5095" s="15"/>
      <c r="O5095" s="15"/>
      <c r="P5095" s="15"/>
      <c r="Q5095" s="15"/>
      <c r="R5095" s="15"/>
      <c r="S5095" s="15"/>
      <c r="T5095" s="15"/>
      <c r="U5095" s="15"/>
      <c r="V5095" s="15"/>
      <c r="W5095" s="15"/>
    </row>
    <row r="5096" spans="1:23" x14ac:dyDescent="0.2">
      <c r="A5096" s="35"/>
      <c r="B5096" s="35"/>
      <c r="C5096" s="35"/>
      <c r="D5096" s="15"/>
      <c r="E5096" s="15"/>
      <c r="F5096" s="15"/>
      <c r="G5096" s="15"/>
      <c r="H5096" s="15"/>
      <c r="I5096" s="15"/>
      <c r="J5096" s="15"/>
      <c r="K5096" s="15"/>
      <c r="L5096" s="15"/>
      <c r="M5096" s="15"/>
      <c r="N5096" s="15"/>
      <c r="O5096" s="15"/>
      <c r="P5096" s="15"/>
      <c r="Q5096" s="15"/>
      <c r="R5096" s="15"/>
      <c r="S5096" s="15"/>
      <c r="T5096" s="15"/>
      <c r="U5096" s="15"/>
      <c r="V5096" s="15"/>
      <c r="W5096" s="15"/>
    </row>
    <row r="5097" spans="1:23" x14ac:dyDescent="0.2">
      <c r="A5097" s="35"/>
      <c r="B5097" s="35"/>
      <c r="C5097" s="35"/>
      <c r="D5097" s="15"/>
      <c r="E5097" s="15"/>
      <c r="F5097" s="15"/>
      <c r="G5097" s="15"/>
      <c r="H5097" s="15"/>
      <c r="I5097" s="15"/>
      <c r="J5097" s="15"/>
      <c r="K5097" s="15"/>
      <c r="L5097" s="15"/>
      <c r="M5097" s="15"/>
      <c r="N5097" s="15"/>
      <c r="O5097" s="15"/>
      <c r="P5097" s="15"/>
      <c r="Q5097" s="15"/>
      <c r="R5097" s="15"/>
      <c r="S5097" s="15"/>
      <c r="T5097" s="15"/>
      <c r="U5097" s="15"/>
      <c r="V5097" s="15"/>
      <c r="W5097" s="15"/>
    </row>
    <row r="5098" spans="1:23" x14ac:dyDescent="0.2">
      <c r="A5098" s="35"/>
      <c r="B5098" s="35"/>
      <c r="C5098" s="35"/>
      <c r="D5098" s="15"/>
      <c r="E5098" s="15"/>
      <c r="F5098" s="15"/>
      <c r="G5098" s="15"/>
      <c r="H5098" s="15"/>
      <c r="I5098" s="15"/>
      <c r="J5098" s="15"/>
      <c r="K5098" s="15"/>
      <c r="L5098" s="15"/>
      <c r="M5098" s="15"/>
      <c r="N5098" s="15"/>
      <c r="O5098" s="15"/>
      <c r="P5098" s="15"/>
      <c r="Q5098" s="15"/>
      <c r="R5098" s="15"/>
      <c r="S5098" s="15"/>
      <c r="T5098" s="15"/>
      <c r="U5098" s="15"/>
      <c r="V5098" s="15"/>
      <c r="W5098" s="15"/>
    </row>
    <row r="5099" spans="1:23" x14ac:dyDescent="0.2">
      <c r="A5099" s="35"/>
      <c r="B5099" s="35"/>
      <c r="C5099" s="35"/>
      <c r="D5099" s="15"/>
      <c r="E5099" s="15"/>
      <c r="F5099" s="15"/>
      <c r="G5099" s="15"/>
      <c r="H5099" s="15"/>
      <c r="I5099" s="15"/>
      <c r="J5099" s="15"/>
      <c r="K5099" s="15"/>
      <c r="L5099" s="15"/>
      <c r="M5099" s="15"/>
      <c r="N5099" s="15"/>
      <c r="O5099" s="15"/>
      <c r="P5099" s="15"/>
      <c r="Q5099" s="15"/>
      <c r="R5099" s="15"/>
      <c r="S5099" s="15"/>
      <c r="T5099" s="15"/>
      <c r="U5099" s="15"/>
      <c r="V5099" s="15"/>
      <c r="W5099" s="15"/>
    </row>
    <row r="5100" spans="1:23" x14ac:dyDescent="0.2">
      <c r="A5100" s="35"/>
      <c r="B5100" s="35"/>
      <c r="C5100" s="35"/>
      <c r="D5100" s="15"/>
      <c r="E5100" s="15"/>
      <c r="F5100" s="15"/>
      <c r="G5100" s="15"/>
      <c r="H5100" s="15"/>
      <c r="I5100" s="15"/>
      <c r="J5100" s="15"/>
      <c r="K5100" s="15"/>
      <c r="L5100" s="15"/>
      <c r="M5100" s="15"/>
      <c r="N5100" s="15"/>
      <c r="O5100" s="15"/>
      <c r="P5100" s="15"/>
      <c r="Q5100" s="15"/>
      <c r="R5100" s="15"/>
      <c r="S5100" s="15"/>
      <c r="T5100" s="15"/>
      <c r="U5100" s="15"/>
      <c r="V5100" s="15"/>
      <c r="W5100" s="15"/>
    </row>
    <row r="5101" spans="1:23" x14ac:dyDescent="0.2">
      <c r="A5101" s="35"/>
      <c r="B5101" s="35"/>
      <c r="C5101" s="35"/>
      <c r="D5101" s="15"/>
      <c r="E5101" s="15"/>
      <c r="F5101" s="15"/>
      <c r="G5101" s="15"/>
      <c r="H5101" s="15"/>
      <c r="I5101" s="15"/>
      <c r="J5101" s="15"/>
      <c r="K5101" s="15"/>
      <c r="L5101" s="15"/>
      <c r="M5101" s="15"/>
      <c r="N5101" s="15"/>
      <c r="O5101" s="15"/>
      <c r="P5101" s="15"/>
      <c r="Q5101" s="15"/>
      <c r="R5101" s="15"/>
      <c r="S5101" s="15"/>
      <c r="T5101" s="15"/>
      <c r="U5101" s="15"/>
      <c r="V5101" s="15"/>
      <c r="W5101" s="15"/>
    </row>
    <row r="5102" spans="1:23" x14ac:dyDescent="0.2">
      <c r="A5102" s="35"/>
      <c r="B5102" s="35"/>
      <c r="C5102" s="35"/>
      <c r="D5102" s="15"/>
      <c r="E5102" s="15"/>
      <c r="F5102" s="15"/>
      <c r="G5102" s="15"/>
      <c r="H5102" s="15"/>
      <c r="I5102" s="15"/>
      <c r="J5102" s="15"/>
      <c r="K5102" s="15"/>
      <c r="L5102" s="15"/>
      <c r="M5102" s="15"/>
      <c r="N5102" s="15"/>
      <c r="O5102" s="15"/>
      <c r="P5102" s="15"/>
      <c r="Q5102" s="15"/>
      <c r="R5102" s="15"/>
      <c r="S5102" s="15"/>
      <c r="T5102" s="15"/>
      <c r="U5102" s="15"/>
      <c r="V5102" s="15"/>
      <c r="W5102" s="15"/>
    </row>
    <row r="5103" spans="1:23" x14ac:dyDescent="0.2">
      <c r="A5103" s="35"/>
      <c r="B5103" s="35"/>
      <c r="C5103" s="35"/>
      <c r="D5103" s="15"/>
      <c r="E5103" s="15"/>
      <c r="F5103" s="15"/>
      <c r="G5103" s="15"/>
      <c r="H5103" s="15"/>
      <c r="I5103" s="15"/>
      <c r="J5103" s="15"/>
      <c r="K5103" s="15"/>
      <c r="L5103" s="15"/>
      <c r="M5103" s="15"/>
      <c r="N5103" s="15"/>
      <c r="O5103" s="15"/>
      <c r="P5103" s="15"/>
      <c r="Q5103" s="15"/>
      <c r="R5103" s="15"/>
      <c r="S5103" s="15"/>
      <c r="T5103" s="15"/>
      <c r="U5103" s="15"/>
      <c r="V5103" s="15"/>
      <c r="W5103" s="15"/>
    </row>
    <row r="5104" spans="1:23" x14ac:dyDescent="0.2">
      <c r="A5104" s="35"/>
      <c r="B5104" s="35"/>
      <c r="C5104" s="35"/>
      <c r="D5104" s="15"/>
      <c r="E5104" s="15"/>
      <c r="F5104" s="15"/>
      <c r="G5104" s="15"/>
      <c r="H5104" s="15"/>
      <c r="I5104" s="15"/>
      <c r="J5104" s="15"/>
      <c r="K5104" s="15"/>
      <c r="L5104" s="15"/>
      <c r="M5104" s="15"/>
      <c r="N5104" s="15"/>
      <c r="O5104" s="15"/>
      <c r="P5104" s="15"/>
      <c r="Q5104" s="15"/>
      <c r="R5104" s="15"/>
      <c r="S5104" s="15"/>
      <c r="T5104" s="15"/>
      <c r="U5104" s="15"/>
      <c r="V5104" s="15"/>
      <c r="W5104" s="15"/>
    </row>
    <row r="5105" spans="1:23" x14ac:dyDescent="0.2">
      <c r="A5105" s="35"/>
      <c r="B5105" s="35"/>
      <c r="C5105" s="35"/>
      <c r="D5105" s="15"/>
      <c r="E5105" s="15"/>
      <c r="F5105" s="15"/>
      <c r="G5105" s="15"/>
      <c r="H5105" s="15"/>
      <c r="I5105" s="15"/>
      <c r="J5105" s="15"/>
      <c r="K5105" s="15"/>
      <c r="L5105" s="15"/>
      <c r="M5105" s="15"/>
      <c r="N5105" s="15"/>
      <c r="O5105" s="15"/>
      <c r="P5105" s="15"/>
      <c r="Q5105" s="15"/>
      <c r="R5105" s="15"/>
      <c r="S5105" s="15"/>
      <c r="T5105" s="15"/>
      <c r="U5105" s="15"/>
      <c r="V5105" s="15"/>
      <c r="W5105" s="15"/>
    </row>
    <row r="5106" spans="1:23" x14ac:dyDescent="0.2">
      <c r="A5106" s="35"/>
      <c r="B5106" s="35"/>
      <c r="C5106" s="35"/>
      <c r="D5106" s="15"/>
      <c r="E5106" s="15"/>
      <c r="F5106" s="15"/>
      <c r="G5106" s="15"/>
      <c r="H5106" s="15"/>
      <c r="I5106" s="15"/>
      <c r="J5106" s="15"/>
      <c r="K5106" s="15"/>
      <c r="L5106" s="15"/>
      <c r="M5106" s="15"/>
      <c r="N5106" s="15"/>
      <c r="O5106" s="15"/>
      <c r="P5106" s="15"/>
      <c r="Q5106" s="15"/>
      <c r="R5106" s="15"/>
      <c r="S5106" s="15"/>
      <c r="T5106" s="15"/>
      <c r="U5106" s="15"/>
      <c r="V5106" s="15"/>
      <c r="W5106" s="15"/>
    </row>
    <row r="5107" spans="1:23" x14ac:dyDescent="0.2">
      <c r="A5107" s="35"/>
      <c r="B5107" s="35"/>
      <c r="C5107" s="35"/>
      <c r="D5107" s="15"/>
      <c r="E5107" s="15"/>
      <c r="F5107" s="15"/>
      <c r="G5107" s="15"/>
      <c r="H5107" s="15"/>
      <c r="I5107" s="15"/>
      <c r="J5107" s="15"/>
      <c r="K5107" s="15"/>
      <c r="L5107" s="15"/>
      <c r="M5107" s="15"/>
      <c r="N5107" s="15"/>
      <c r="O5107" s="15"/>
      <c r="P5107" s="15"/>
      <c r="Q5107" s="15"/>
      <c r="R5107" s="15"/>
      <c r="S5107" s="15"/>
      <c r="T5107" s="15"/>
      <c r="U5107" s="15"/>
      <c r="V5107" s="15"/>
      <c r="W5107" s="15"/>
    </row>
    <row r="5108" spans="1:23" x14ac:dyDescent="0.2">
      <c r="A5108" s="35"/>
      <c r="B5108" s="35"/>
      <c r="C5108" s="35"/>
      <c r="D5108" s="15"/>
      <c r="E5108" s="15"/>
      <c r="F5108" s="15"/>
      <c r="G5108" s="15"/>
      <c r="H5108" s="15"/>
      <c r="I5108" s="15"/>
      <c r="J5108" s="15"/>
      <c r="K5108" s="15"/>
      <c r="L5108" s="15"/>
      <c r="M5108" s="15"/>
      <c r="N5108" s="15"/>
      <c r="O5108" s="15"/>
      <c r="P5108" s="15"/>
      <c r="Q5108" s="15"/>
      <c r="R5108" s="15"/>
      <c r="S5108" s="15"/>
      <c r="T5108" s="15"/>
      <c r="U5108" s="15"/>
      <c r="V5108" s="15"/>
      <c r="W5108" s="15"/>
    </row>
    <row r="5109" spans="1:23" x14ac:dyDescent="0.2">
      <c r="A5109" s="35"/>
      <c r="B5109" s="35"/>
      <c r="C5109" s="35"/>
      <c r="D5109" s="15"/>
      <c r="E5109" s="15"/>
      <c r="F5109" s="15"/>
      <c r="G5109" s="15"/>
      <c r="H5109" s="15"/>
      <c r="I5109" s="15"/>
      <c r="J5109" s="15"/>
      <c r="K5109" s="15"/>
      <c r="L5109" s="15"/>
      <c r="M5109" s="15"/>
      <c r="N5109" s="15"/>
      <c r="O5109" s="15"/>
      <c r="P5109" s="15"/>
      <c r="Q5109" s="15"/>
      <c r="R5109" s="15"/>
      <c r="S5109" s="15"/>
      <c r="T5109" s="15"/>
      <c r="U5109" s="15"/>
      <c r="V5109" s="15"/>
      <c r="W5109" s="15"/>
    </row>
    <row r="5110" spans="1:23" x14ac:dyDescent="0.2">
      <c r="A5110" s="35"/>
      <c r="B5110" s="35"/>
      <c r="C5110" s="35"/>
      <c r="D5110" s="15"/>
      <c r="E5110" s="15"/>
      <c r="F5110" s="15"/>
      <c r="G5110" s="15"/>
      <c r="H5110" s="15"/>
      <c r="I5110" s="15"/>
      <c r="J5110" s="15"/>
      <c r="K5110" s="15"/>
      <c r="L5110" s="15"/>
      <c r="M5110" s="15"/>
      <c r="N5110" s="15"/>
      <c r="O5110" s="15"/>
      <c r="P5110" s="15"/>
      <c r="Q5110" s="15"/>
      <c r="R5110" s="15"/>
      <c r="S5110" s="15"/>
      <c r="T5110" s="15"/>
      <c r="U5110" s="15"/>
      <c r="V5110" s="15"/>
      <c r="W5110" s="15"/>
    </row>
    <row r="5111" spans="1:23" x14ac:dyDescent="0.2">
      <c r="A5111" s="35"/>
      <c r="B5111" s="35"/>
      <c r="C5111" s="35"/>
      <c r="D5111" s="15"/>
      <c r="E5111" s="15"/>
      <c r="F5111" s="15"/>
      <c r="G5111" s="15"/>
      <c r="H5111" s="15"/>
      <c r="I5111" s="15"/>
      <c r="J5111" s="15"/>
      <c r="K5111" s="15"/>
      <c r="L5111" s="15"/>
      <c r="M5111" s="15"/>
      <c r="N5111" s="15"/>
      <c r="O5111" s="15"/>
      <c r="P5111" s="15"/>
      <c r="Q5111" s="15"/>
      <c r="R5111" s="15"/>
      <c r="S5111" s="15"/>
      <c r="T5111" s="15"/>
      <c r="U5111" s="15"/>
      <c r="V5111" s="15"/>
      <c r="W5111" s="15"/>
    </row>
    <row r="5112" spans="1:23" x14ac:dyDescent="0.2">
      <c r="A5112" s="35"/>
      <c r="B5112" s="35"/>
      <c r="C5112" s="35"/>
      <c r="D5112" s="15"/>
      <c r="E5112" s="15"/>
      <c r="F5112" s="15"/>
      <c r="G5112" s="15"/>
      <c r="H5112" s="15"/>
      <c r="I5112" s="15"/>
      <c r="J5112" s="15"/>
      <c r="K5112" s="15"/>
      <c r="L5112" s="15"/>
      <c r="M5112" s="15"/>
      <c r="N5112" s="15"/>
      <c r="O5112" s="15"/>
      <c r="P5112" s="15"/>
      <c r="Q5112" s="15"/>
      <c r="R5112" s="15"/>
      <c r="S5112" s="15"/>
      <c r="T5112" s="15"/>
      <c r="U5112" s="15"/>
      <c r="V5112" s="15"/>
      <c r="W5112" s="15"/>
    </row>
    <row r="5113" spans="1:23" x14ac:dyDescent="0.2">
      <c r="A5113" s="35"/>
      <c r="B5113" s="35"/>
      <c r="C5113" s="35"/>
      <c r="D5113" s="15"/>
      <c r="E5113" s="15"/>
      <c r="F5113" s="15"/>
      <c r="G5113" s="15"/>
      <c r="H5113" s="15"/>
      <c r="I5113" s="15"/>
      <c r="J5113" s="15"/>
      <c r="K5113" s="15"/>
      <c r="L5113" s="15"/>
      <c r="M5113" s="15"/>
      <c r="N5113" s="15"/>
      <c r="O5113" s="15"/>
      <c r="P5113" s="15"/>
      <c r="Q5113" s="15"/>
      <c r="R5113" s="15"/>
      <c r="S5113" s="15"/>
      <c r="T5113" s="15"/>
      <c r="U5113" s="15"/>
      <c r="V5113" s="15"/>
      <c r="W5113" s="15"/>
    </row>
    <row r="5114" spans="1:23" x14ac:dyDescent="0.2">
      <c r="A5114" s="35"/>
      <c r="B5114" s="35"/>
      <c r="C5114" s="35"/>
      <c r="D5114" s="15"/>
      <c r="E5114" s="15"/>
      <c r="F5114" s="15"/>
      <c r="G5114" s="15"/>
      <c r="H5114" s="15"/>
      <c r="I5114" s="15"/>
      <c r="J5114" s="15"/>
      <c r="K5114" s="15"/>
      <c r="L5114" s="15"/>
      <c r="M5114" s="15"/>
      <c r="N5114" s="15"/>
      <c r="O5114" s="15"/>
      <c r="P5114" s="15"/>
      <c r="Q5114" s="15"/>
      <c r="R5114" s="15"/>
      <c r="S5114" s="15"/>
      <c r="T5114" s="15"/>
      <c r="U5114" s="15"/>
      <c r="V5114" s="15"/>
      <c r="W5114" s="15"/>
    </row>
    <row r="5115" spans="1:23" x14ac:dyDescent="0.2">
      <c r="A5115" s="35"/>
      <c r="B5115" s="35"/>
      <c r="C5115" s="35"/>
      <c r="D5115" s="15"/>
      <c r="E5115" s="15"/>
      <c r="F5115" s="15"/>
      <c r="G5115" s="15"/>
      <c r="H5115" s="15"/>
      <c r="I5115" s="15"/>
      <c r="J5115" s="15"/>
      <c r="K5115" s="15"/>
      <c r="L5115" s="15"/>
      <c r="M5115" s="15"/>
      <c r="N5115" s="15"/>
      <c r="O5115" s="15"/>
      <c r="P5115" s="15"/>
      <c r="Q5115" s="15"/>
      <c r="R5115" s="15"/>
      <c r="S5115" s="15"/>
      <c r="T5115" s="15"/>
      <c r="U5115" s="15"/>
      <c r="V5115" s="15"/>
      <c r="W5115" s="15"/>
    </row>
    <row r="5116" spans="1:23" x14ac:dyDescent="0.2">
      <c r="A5116" s="35"/>
      <c r="B5116" s="35"/>
      <c r="C5116" s="35"/>
      <c r="D5116" s="15"/>
      <c r="E5116" s="15"/>
      <c r="F5116" s="15"/>
      <c r="G5116" s="15"/>
      <c r="H5116" s="15"/>
      <c r="I5116" s="15"/>
      <c r="J5116" s="15"/>
      <c r="K5116" s="15"/>
      <c r="L5116" s="15"/>
      <c r="M5116" s="15"/>
      <c r="N5116" s="15"/>
      <c r="O5116" s="15"/>
      <c r="P5116" s="15"/>
      <c r="Q5116" s="15"/>
      <c r="R5116" s="15"/>
      <c r="S5116" s="15"/>
      <c r="T5116" s="15"/>
      <c r="U5116" s="15"/>
      <c r="V5116" s="15"/>
      <c r="W5116" s="15"/>
    </row>
    <row r="5117" spans="1:23" x14ac:dyDescent="0.2">
      <c r="A5117" s="35"/>
      <c r="B5117" s="35"/>
      <c r="C5117" s="35"/>
      <c r="D5117" s="15"/>
      <c r="E5117" s="15"/>
      <c r="F5117" s="15"/>
      <c r="G5117" s="15"/>
      <c r="H5117" s="15"/>
      <c r="I5117" s="15"/>
      <c r="J5117" s="15"/>
      <c r="K5117" s="15"/>
      <c r="L5117" s="15"/>
      <c r="M5117" s="15"/>
      <c r="N5117" s="15"/>
      <c r="O5117" s="15"/>
      <c r="P5117" s="15"/>
      <c r="Q5117" s="15"/>
      <c r="R5117" s="15"/>
      <c r="S5117" s="15"/>
      <c r="T5117" s="15"/>
      <c r="U5117" s="15"/>
      <c r="V5117" s="15"/>
      <c r="W5117" s="15"/>
    </row>
    <row r="5118" spans="1:23" x14ac:dyDescent="0.2">
      <c r="A5118" s="35"/>
      <c r="B5118" s="35"/>
      <c r="C5118" s="35"/>
      <c r="D5118" s="15"/>
      <c r="E5118" s="15"/>
      <c r="F5118" s="15"/>
      <c r="G5118" s="15"/>
      <c r="H5118" s="15"/>
      <c r="I5118" s="15"/>
      <c r="J5118" s="15"/>
      <c r="K5118" s="15"/>
      <c r="L5118" s="15"/>
      <c r="M5118" s="15"/>
      <c r="N5118" s="15"/>
      <c r="O5118" s="15"/>
      <c r="P5118" s="15"/>
      <c r="Q5118" s="15"/>
      <c r="R5118" s="15"/>
      <c r="S5118" s="15"/>
      <c r="T5118" s="15"/>
      <c r="U5118" s="15"/>
      <c r="V5118" s="15"/>
      <c r="W5118" s="15"/>
    </row>
    <row r="5119" spans="1:23" x14ac:dyDescent="0.2">
      <c r="A5119" s="35"/>
      <c r="B5119" s="35"/>
      <c r="C5119" s="35"/>
      <c r="D5119" s="15"/>
      <c r="E5119" s="15"/>
      <c r="F5119" s="15"/>
      <c r="G5119" s="15"/>
      <c r="H5119" s="15"/>
      <c r="I5119" s="15"/>
      <c r="J5119" s="15"/>
      <c r="K5119" s="15"/>
      <c r="L5119" s="15"/>
      <c r="M5119" s="15"/>
      <c r="N5119" s="15"/>
      <c r="O5119" s="15"/>
      <c r="P5119" s="15"/>
      <c r="Q5119" s="15"/>
      <c r="R5119" s="15"/>
      <c r="S5119" s="15"/>
      <c r="T5119" s="15"/>
      <c r="U5119" s="15"/>
      <c r="V5119" s="15"/>
      <c r="W5119" s="15"/>
    </row>
    <row r="5120" spans="1:23" x14ac:dyDescent="0.2">
      <c r="A5120" s="35"/>
      <c r="B5120" s="35"/>
      <c r="C5120" s="35"/>
      <c r="D5120" s="15"/>
      <c r="E5120" s="15"/>
      <c r="F5120" s="15"/>
      <c r="G5120" s="15"/>
      <c r="H5120" s="15"/>
      <c r="I5120" s="15"/>
      <c r="J5120" s="15"/>
      <c r="K5120" s="15"/>
      <c r="L5120" s="15"/>
      <c r="M5120" s="15"/>
      <c r="N5120" s="15"/>
      <c r="O5120" s="15"/>
      <c r="P5120" s="15"/>
      <c r="Q5120" s="15"/>
      <c r="R5120" s="15"/>
      <c r="S5120" s="15"/>
      <c r="T5120" s="15"/>
      <c r="U5120" s="15"/>
      <c r="V5120" s="15"/>
      <c r="W5120" s="15"/>
    </row>
    <row r="5121" spans="1:23" x14ac:dyDescent="0.2">
      <c r="A5121" s="35"/>
      <c r="B5121" s="35"/>
      <c r="C5121" s="35"/>
      <c r="D5121" s="15"/>
      <c r="E5121" s="15"/>
      <c r="F5121" s="15"/>
      <c r="G5121" s="15"/>
      <c r="H5121" s="15"/>
      <c r="I5121" s="15"/>
      <c r="J5121" s="15"/>
      <c r="K5121" s="15"/>
      <c r="L5121" s="15"/>
      <c r="M5121" s="15"/>
      <c r="N5121" s="15"/>
      <c r="O5121" s="15"/>
      <c r="P5121" s="15"/>
      <c r="Q5121" s="15"/>
      <c r="R5121" s="15"/>
      <c r="S5121" s="15"/>
      <c r="T5121" s="15"/>
      <c r="U5121" s="15"/>
      <c r="V5121" s="15"/>
      <c r="W5121" s="15"/>
    </row>
    <row r="5122" spans="1:23" x14ac:dyDescent="0.2">
      <c r="A5122" s="35"/>
      <c r="B5122" s="35"/>
      <c r="C5122" s="35"/>
      <c r="D5122" s="15"/>
      <c r="E5122" s="15"/>
      <c r="F5122" s="15"/>
      <c r="G5122" s="15"/>
      <c r="H5122" s="15"/>
      <c r="I5122" s="15"/>
      <c r="J5122" s="15"/>
      <c r="K5122" s="15"/>
      <c r="L5122" s="15"/>
      <c r="M5122" s="15"/>
      <c r="N5122" s="15"/>
      <c r="O5122" s="15"/>
      <c r="P5122" s="15"/>
      <c r="Q5122" s="15"/>
      <c r="R5122" s="15"/>
      <c r="S5122" s="15"/>
      <c r="T5122" s="15"/>
      <c r="U5122" s="15"/>
      <c r="V5122" s="15"/>
      <c r="W5122" s="15"/>
    </row>
    <row r="5123" spans="1:23" x14ac:dyDescent="0.2">
      <c r="A5123" s="35"/>
      <c r="B5123" s="35"/>
      <c r="C5123" s="35"/>
      <c r="D5123" s="15"/>
      <c r="E5123" s="15"/>
      <c r="F5123" s="15"/>
      <c r="G5123" s="15"/>
      <c r="H5123" s="15"/>
      <c r="I5123" s="15"/>
      <c r="J5123" s="15"/>
      <c r="K5123" s="15"/>
      <c r="L5123" s="15"/>
      <c r="M5123" s="15"/>
      <c r="N5123" s="15"/>
      <c r="O5123" s="15"/>
      <c r="P5123" s="15"/>
      <c r="Q5123" s="15"/>
      <c r="R5123" s="15"/>
      <c r="S5123" s="15"/>
      <c r="T5123" s="15"/>
      <c r="U5123" s="15"/>
      <c r="V5123" s="15"/>
      <c r="W5123" s="15"/>
    </row>
    <row r="5124" spans="1:23" x14ac:dyDescent="0.2">
      <c r="A5124" s="35"/>
      <c r="B5124" s="35"/>
      <c r="C5124" s="35"/>
      <c r="D5124" s="15"/>
      <c r="E5124" s="15"/>
      <c r="F5124" s="15"/>
      <c r="G5124" s="15"/>
      <c r="H5124" s="15"/>
      <c r="I5124" s="15"/>
      <c r="J5124" s="15"/>
      <c r="K5124" s="15"/>
      <c r="L5124" s="15"/>
      <c r="M5124" s="15"/>
      <c r="N5124" s="15"/>
      <c r="O5124" s="15"/>
      <c r="P5124" s="15"/>
      <c r="Q5124" s="15"/>
      <c r="R5124" s="15"/>
      <c r="S5124" s="15"/>
      <c r="T5124" s="15"/>
      <c r="U5124" s="15"/>
      <c r="V5124" s="15"/>
      <c r="W5124" s="15"/>
    </row>
    <row r="5125" spans="1:23" x14ac:dyDescent="0.2">
      <c r="A5125" s="35"/>
      <c r="B5125" s="35"/>
      <c r="C5125" s="35"/>
      <c r="D5125" s="15"/>
      <c r="E5125" s="15"/>
      <c r="F5125" s="15"/>
      <c r="G5125" s="15"/>
      <c r="H5125" s="15"/>
      <c r="I5125" s="15"/>
      <c r="J5125" s="15"/>
      <c r="K5125" s="15"/>
      <c r="L5125" s="15"/>
      <c r="M5125" s="15"/>
      <c r="N5125" s="15"/>
      <c r="O5125" s="15"/>
      <c r="P5125" s="15"/>
      <c r="Q5125" s="15"/>
      <c r="R5125" s="15"/>
      <c r="S5125" s="15"/>
      <c r="T5125" s="15"/>
      <c r="U5125" s="15"/>
      <c r="V5125" s="15"/>
      <c r="W5125" s="15"/>
    </row>
    <row r="5126" spans="1:23" x14ac:dyDescent="0.2">
      <c r="A5126" s="35"/>
      <c r="B5126" s="35"/>
      <c r="C5126" s="35"/>
      <c r="D5126" s="15"/>
      <c r="E5126" s="15"/>
      <c r="F5126" s="15"/>
      <c r="G5126" s="15"/>
      <c r="H5126" s="15"/>
      <c r="I5126" s="15"/>
      <c r="J5126" s="15"/>
      <c r="K5126" s="15"/>
      <c r="L5126" s="15"/>
      <c r="M5126" s="15"/>
      <c r="N5126" s="15"/>
      <c r="O5126" s="15"/>
      <c r="P5126" s="15"/>
      <c r="Q5126" s="15"/>
      <c r="R5126" s="15"/>
      <c r="S5126" s="15"/>
      <c r="T5126" s="15"/>
      <c r="U5126" s="15"/>
      <c r="V5126" s="15"/>
      <c r="W5126" s="15"/>
    </row>
    <row r="5127" spans="1:23" x14ac:dyDescent="0.2">
      <c r="A5127" s="35"/>
      <c r="B5127" s="35"/>
      <c r="C5127" s="35"/>
      <c r="D5127" s="15"/>
      <c r="E5127" s="15"/>
      <c r="F5127" s="15"/>
      <c r="G5127" s="15"/>
      <c r="H5127" s="15"/>
      <c r="I5127" s="15"/>
      <c r="J5127" s="15"/>
      <c r="K5127" s="15"/>
      <c r="L5127" s="15"/>
      <c r="M5127" s="15"/>
      <c r="N5127" s="15"/>
      <c r="O5127" s="15"/>
      <c r="P5127" s="15"/>
      <c r="Q5127" s="15"/>
      <c r="R5127" s="15"/>
      <c r="S5127" s="15"/>
      <c r="T5127" s="15"/>
      <c r="U5127" s="15"/>
      <c r="V5127" s="15"/>
      <c r="W5127" s="15"/>
    </row>
    <row r="5128" spans="1:23" x14ac:dyDescent="0.2">
      <c r="A5128" s="35"/>
      <c r="B5128" s="35"/>
      <c r="C5128" s="35"/>
      <c r="D5128" s="15"/>
      <c r="E5128" s="15"/>
      <c r="F5128" s="15"/>
      <c r="G5128" s="15"/>
      <c r="H5128" s="15"/>
      <c r="I5128" s="15"/>
      <c r="J5128" s="15"/>
      <c r="K5128" s="15"/>
      <c r="L5128" s="15"/>
      <c r="M5128" s="15"/>
      <c r="N5128" s="15"/>
      <c r="O5128" s="15"/>
      <c r="P5128" s="15"/>
      <c r="Q5128" s="15"/>
      <c r="R5128" s="15"/>
      <c r="S5128" s="15"/>
      <c r="T5128" s="15"/>
      <c r="U5128" s="15"/>
      <c r="V5128" s="15"/>
      <c r="W5128" s="15"/>
    </row>
    <row r="5129" spans="1:23" x14ac:dyDescent="0.2">
      <c r="A5129" s="35"/>
      <c r="B5129" s="35"/>
      <c r="C5129" s="35"/>
      <c r="D5129" s="15"/>
      <c r="E5129" s="15"/>
      <c r="F5129" s="15"/>
      <c r="G5129" s="15"/>
      <c r="H5129" s="15"/>
      <c r="I5129" s="15"/>
      <c r="J5129" s="15"/>
      <c r="K5129" s="15"/>
      <c r="L5129" s="15"/>
      <c r="M5129" s="15"/>
      <c r="N5129" s="15"/>
      <c r="O5129" s="15"/>
      <c r="P5129" s="15"/>
      <c r="Q5129" s="15"/>
      <c r="R5129" s="15"/>
      <c r="S5129" s="15"/>
      <c r="T5129" s="15"/>
      <c r="U5129" s="15"/>
      <c r="V5129" s="15"/>
      <c r="W5129" s="15"/>
    </row>
    <row r="5130" spans="1:23" x14ac:dyDescent="0.2">
      <c r="A5130" s="35"/>
      <c r="B5130" s="35"/>
      <c r="C5130" s="35"/>
      <c r="D5130" s="15"/>
      <c r="E5130" s="15"/>
      <c r="F5130" s="15"/>
      <c r="G5130" s="15"/>
      <c r="H5130" s="15"/>
      <c r="I5130" s="15"/>
      <c r="J5130" s="15"/>
      <c r="K5130" s="15"/>
      <c r="L5130" s="15"/>
      <c r="M5130" s="15"/>
      <c r="N5130" s="15"/>
      <c r="O5130" s="15"/>
      <c r="P5130" s="15"/>
      <c r="Q5130" s="15"/>
      <c r="R5130" s="15"/>
      <c r="S5130" s="15"/>
      <c r="T5130" s="15"/>
      <c r="U5130" s="15"/>
      <c r="V5130" s="15"/>
      <c r="W5130" s="15"/>
    </row>
    <row r="5131" spans="1:23" x14ac:dyDescent="0.2">
      <c r="A5131" s="35"/>
      <c r="B5131" s="35"/>
      <c r="C5131" s="35"/>
      <c r="D5131" s="15"/>
      <c r="E5131" s="15"/>
      <c r="F5131" s="15"/>
      <c r="G5131" s="15"/>
      <c r="H5131" s="15"/>
      <c r="I5131" s="15"/>
      <c r="J5131" s="15"/>
      <c r="K5131" s="15"/>
      <c r="L5131" s="15"/>
      <c r="M5131" s="15"/>
      <c r="N5131" s="15"/>
      <c r="O5131" s="15"/>
      <c r="P5131" s="15"/>
      <c r="Q5131" s="15"/>
      <c r="R5131" s="15"/>
      <c r="S5131" s="15"/>
      <c r="T5131" s="15"/>
      <c r="U5131" s="15"/>
      <c r="V5131" s="15"/>
      <c r="W5131" s="15"/>
    </row>
    <row r="5132" spans="1:23" x14ac:dyDescent="0.2">
      <c r="A5132" s="35"/>
      <c r="B5132" s="35"/>
      <c r="C5132" s="35"/>
      <c r="D5132" s="15"/>
      <c r="E5132" s="15"/>
      <c r="F5132" s="15"/>
      <c r="G5132" s="15"/>
      <c r="H5132" s="15"/>
      <c r="I5132" s="15"/>
      <c r="J5132" s="15"/>
      <c r="K5132" s="15"/>
      <c r="L5132" s="15"/>
      <c r="M5132" s="15"/>
      <c r="N5132" s="15"/>
      <c r="O5132" s="15"/>
      <c r="P5132" s="15"/>
      <c r="Q5132" s="15"/>
      <c r="R5132" s="15"/>
      <c r="S5132" s="15"/>
      <c r="T5132" s="15"/>
      <c r="U5132" s="15"/>
      <c r="V5132" s="15"/>
      <c r="W5132" s="15"/>
    </row>
    <row r="5133" spans="1:23" x14ac:dyDescent="0.2">
      <c r="A5133" s="35"/>
      <c r="B5133" s="35"/>
      <c r="C5133" s="35"/>
      <c r="D5133" s="15"/>
      <c r="E5133" s="15"/>
      <c r="F5133" s="15"/>
      <c r="G5133" s="15"/>
      <c r="H5133" s="15"/>
      <c r="I5133" s="15"/>
      <c r="J5133" s="15"/>
      <c r="K5133" s="15"/>
      <c r="L5133" s="15"/>
      <c r="M5133" s="15"/>
      <c r="N5133" s="15"/>
      <c r="O5133" s="15"/>
      <c r="P5133" s="15"/>
      <c r="Q5133" s="15"/>
      <c r="R5133" s="15"/>
      <c r="S5133" s="15"/>
      <c r="T5133" s="15"/>
      <c r="U5133" s="15"/>
      <c r="V5133" s="15"/>
      <c r="W5133" s="15"/>
    </row>
    <row r="5134" spans="1:23" x14ac:dyDescent="0.2">
      <c r="A5134" s="35"/>
      <c r="B5134" s="35"/>
      <c r="C5134" s="35"/>
      <c r="D5134" s="15"/>
      <c r="E5134" s="15"/>
      <c r="F5134" s="15"/>
      <c r="G5134" s="15"/>
      <c r="H5134" s="15"/>
      <c r="I5134" s="15"/>
      <c r="J5134" s="15"/>
      <c r="K5134" s="15"/>
      <c r="L5134" s="15"/>
      <c r="M5134" s="15"/>
      <c r="N5134" s="15"/>
      <c r="O5134" s="15"/>
      <c r="P5134" s="15"/>
      <c r="Q5134" s="15"/>
      <c r="R5134" s="15"/>
      <c r="S5134" s="15"/>
      <c r="T5134" s="15"/>
      <c r="U5134" s="15"/>
      <c r="V5134" s="15"/>
      <c r="W5134" s="15"/>
    </row>
    <row r="5135" spans="1:23" x14ac:dyDescent="0.2">
      <c r="A5135" s="35"/>
      <c r="B5135" s="35"/>
      <c r="C5135" s="35"/>
      <c r="D5135" s="15"/>
      <c r="E5135" s="15"/>
      <c r="F5135" s="15"/>
      <c r="G5135" s="15"/>
      <c r="H5135" s="15"/>
      <c r="I5135" s="15"/>
      <c r="J5135" s="15"/>
      <c r="K5135" s="15"/>
      <c r="L5135" s="15"/>
      <c r="M5135" s="15"/>
      <c r="N5135" s="15"/>
      <c r="O5135" s="15"/>
      <c r="P5135" s="15"/>
      <c r="Q5135" s="15"/>
      <c r="R5135" s="15"/>
      <c r="S5135" s="15"/>
      <c r="T5135" s="15"/>
      <c r="U5135" s="15"/>
      <c r="V5135" s="15"/>
      <c r="W5135" s="15"/>
    </row>
    <row r="5136" spans="1:23" x14ac:dyDescent="0.2">
      <c r="A5136" s="35"/>
      <c r="B5136" s="35"/>
      <c r="C5136" s="35"/>
      <c r="D5136" s="15"/>
      <c r="E5136" s="15"/>
      <c r="F5136" s="15"/>
      <c r="G5136" s="15"/>
      <c r="H5136" s="15"/>
      <c r="I5136" s="15"/>
      <c r="J5136" s="15"/>
      <c r="K5136" s="15"/>
      <c r="L5136" s="15"/>
      <c r="M5136" s="15"/>
      <c r="N5136" s="15"/>
      <c r="O5136" s="15"/>
      <c r="P5136" s="15"/>
      <c r="Q5136" s="15"/>
      <c r="R5136" s="15"/>
      <c r="S5136" s="15"/>
      <c r="T5136" s="15"/>
      <c r="U5136" s="15"/>
      <c r="V5136" s="15"/>
      <c r="W5136" s="15"/>
    </row>
    <row r="5137" spans="1:23" x14ac:dyDescent="0.2">
      <c r="A5137" s="35"/>
      <c r="B5137" s="35"/>
      <c r="C5137" s="35"/>
      <c r="D5137" s="15"/>
      <c r="E5137" s="15"/>
      <c r="F5137" s="15"/>
      <c r="G5137" s="15"/>
      <c r="H5137" s="15"/>
      <c r="I5137" s="15"/>
      <c r="J5137" s="15"/>
      <c r="K5137" s="15"/>
      <c r="L5137" s="15"/>
      <c r="M5137" s="15"/>
      <c r="N5137" s="15"/>
      <c r="O5137" s="15"/>
      <c r="P5137" s="15"/>
      <c r="Q5137" s="15"/>
      <c r="R5137" s="15"/>
      <c r="S5137" s="15"/>
      <c r="T5137" s="15"/>
      <c r="U5137" s="15"/>
      <c r="V5137" s="15"/>
      <c r="W5137" s="15"/>
    </row>
    <row r="5138" spans="1:23" x14ac:dyDescent="0.2">
      <c r="A5138" s="35"/>
      <c r="B5138" s="35"/>
      <c r="C5138" s="35"/>
      <c r="D5138" s="15"/>
      <c r="E5138" s="15"/>
      <c r="F5138" s="15"/>
      <c r="G5138" s="15"/>
      <c r="H5138" s="15"/>
      <c r="I5138" s="15"/>
      <c r="J5138" s="15"/>
      <c r="K5138" s="15"/>
      <c r="L5138" s="15"/>
      <c r="M5138" s="15"/>
      <c r="N5138" s="15"/>
      <c r="O5138" s="15"/>
      <c r="P5138" s="15"/>
      <c r="Q5138" s="15"/>
      <c r="R5138" s="15"/>
      <c r="S5138" s="15"/>
      <c r="T5138" s="15"/>
      <c r="U5138" s="15"/>
      <c r="V5138" s="15"/>
      <c r="W5138" s="15"/>
    </row>
    <row r="5139" spans="1:23" x14ac:dyDescent="0.2">
      <c r="A5139" s="35"/>
      <c r="B5139" s="35"/>
      <c r="C5139" s="35"/>
      <c r="D5139" s="15"/>
      <c r="E5139" s="15"/>
      <c r="F5139" s="15"/>
      <c r="G5139" s="15"/>
      <c r="H5139" s="15"/>
      <c r="I5139" s="15"/>
      <c r="J5139" s="15"/>
      <c r="K5139" s="15"/>
      <c r="L5139" s="15"/>
      <c r="M5139" s="15"/>
      <c r="N5139" s="15"/>
      <c r="O5139" s="15"/>
      <c r="P5139" s="15"/>
      <c r="Q5139" s="15"/>
      <c r="R5139" s="15"/>
      <c r="S5139" s="15"/>
      <c r="T5139" s="15"/>
      <c r="U5139" s="15"/>
      <c r="V5139" s="15"/>
      <c r="W5139" s="15"/>
    </row>
    <row r="5140" spans="1:23" x14ac:dyDescent="0.2">
      <c r="A5140" s="35"/>
      <c r="B5140" s="35"/>
      <c r="C5140" s="35"/>
      <c r="D5140" s="15"/>
      <c r="E5140" s="15"/>
      <c r="F5140" s="15"/>
      <c r="G5140" s="15"/>
      <c r="H5140" s="15"/>
      <c r="I5140" s="15"/>
      <c r="J5140" s="15"/>
      <c r="K5140" s="15"/>
      <c r="L5140" s="15"/>
      <c r="M5140" s="15"/>
      <c r="N5140" s="15"/>
      <c r="O5140" s="15"/>
      <c r="P5140" s="15"/>
      <c r="Q5140" s="15"/>
      <c r="R5140" s="15"/>
      <c r="S5140" s="15"/>
      <c r="T5140" s="15"/>
      <c r="U5140" s="15"/>
      <c r="V5140" s="15"/>
      <c r="W5140" s="15"/>
    </row>
    <row r="5141" spans="1:23" x14ac:dyDescent="0.2">
      <c r="A5141" s="35"/>
      <c r="B5141" s="35"/>
      <c r="C5141" s="35"/>
      <c r="D5141" s="15"/>
      <c r="E5141" s="15"/>
      <c r="F5141" s="15"/>
      <c r="G5141" s="15"/>
      <c r="H5141" s="15"/>
      <c r="I5141" s="15"/>
      <c r="J5141" s="15"/>
      <c r="K5141" s="15"/>
      <c r="L5141" s="15"/>
      <c r="M5141" s="15"/>
      <c r="N5141" s="15"/>
      <c r="O5141" s="15"/>
      <c r="P5141" s="15"/>
      <c r="Q5141" s="15"/>
      <c r="R5141" s="15"/>
      <c r="S5141" s="15"/>
      <c r="T5141" s="15"/>
      <c r="U5141" s="15"/>
      <c r="V5141" s="15"/>
      <c r="W5141" s="15"/>
    </row>
    <row r="5142" spans="1:23" x14ac:dyDescent="0.2">
      <c r="A5142" s="35"/>
      <c r="B5142" s="35"/>
      <c r="C5142" s="35"/>
      <c r="D5142" s="15"/>
      <c r="E5142" s="15"/>
      <c r="F5142" s="15"/>
      <c r="G5142" s="15"/>
      <c r="H5142" s="15"/>
      <c r="I5142" s="15"/>
      <c r="J5142" s="15"/>
      <c r="K5142" s="15"/>
      <c r="L5142" s="15"/>
      <c r="M5142" s="15"/>
      <c r="N5142" s="15"/>
      <c r="O5142" s="15"/>
      <c r="P5142" s="15"/>
      <c r="Q5142" s="15"/>
      <c r="R5142" s="15"/>
      <c r="S5142" s="15"/>
      <c r="T5142" s="15"/>
      <c r="U5142" s="15"/>
      <c r="V5142" s="15"/>
      <c r="W5142" s="15"/>
    </row>
    <row r="5143" spans="1:23" x14ac:dyDescent="0.2">
      <c r="A5143" s="35"/>
      <c r="B5143" s="35"/>
      <c r="C5143" s="35"/>
      <c r="D5143" s="15"/>
      <c r="E5143" s="15"/>
      <c r="F5143" s="15"/>
      <c r="G5143" s="15"/>
      <c r="H5143" s="15"/>
      <c r="I5143" s="15"/>
      <c r="J5143" s="15"/>
      <c r="K5143" s="15"/>
      <c r="L5143" s="15"/>
      <c r="M5143" s="15"/>
      <c r="N5143" s="15"/>
      <c r="O5143" s="15"/>
      <c r="P5143" s="15"/>
      <c r="Q5143" s="15"/>
      <c r="R5143" s="15"/>
      <c r="S5143" s="15"/>
      <c r="T5143" s="15"/>
      <c r="U5143" s="15"/>
      <c r="V5143" s="15"/>
      <c r="W5143" s="15"/>
    </row>
    <row r="5144" spans="1:23" x14ac:dyDescent="0.2">
      <c r="A5144" s="35"/>
      <c r="B5144" s="35"/>
      <c r="C5144" s="35"/>
      <c r="D5144" s="15"/>
      <c r="E5144" s="15"/>
      <c r="F5144" s="15"/>
      <c r="G5144" s="15"/>
      <c r="H5144" s="15"/>
      <c r="I5144" s="15"/>
      <c r="J5144" s="15"/>
      <c r="K5144" s="15"/>
      <c r="L5144" s="15"/>
      <c r="M5144" s="15"/>
      <c r="N5144" s="15"/>
      <c r="O5144" s="15"/>
      <c r="P5144" s="15"/>
      <c r="Q5144" s="15"/>
      <c r="R5144" s="15"/>
      <c r="S5144" s="15"/>
      <c r="T5144" s="15"/>
      <c r="U5144" s="15"/>
      <c r="V5144" s="15"/>
      <c r="W5144" s="15"/>
    </row>
    <row r="5145" spans="1:23" x14ac:dyDescent="0.2">
      <c r="A5145" s="35"/>
      <c r="B5145" s="35"/>
      <c r="C5145" s="35"/>
      <c r="D5145" s="15"/>
      <c r="E5145" s="15"/>
      <c r="F5145" s="15"/>
      <c r="G5145" s="15"/>
      <c r="H5145" s="15"/>
      <c r="I5145" s="15"/>
      <c r="J5145" s="15"/>
      <c r="K5145" s="15"/>
      <c r="L5145" s="15"/>
      <c r="M5145" s="15"/>
      <c r="N5145" s="15"/>
      <c r="O5145" s="15"/>
      <c r="P5145" s="15"/>
      <c r="Q5145" s="15"/>
      <c r="R5145" s="15"/>
      <c r="S5145" s="15"/>
      <c r="T5145" s="15"/>
      <c r="U5145" s="15"/>
      <c r="V5145" s="15"/>
      <c r="W5145" s="15"/>
    </row>
    <row r="5146" spans="1:23" x14ac:dyDescent="0.2">
      <c r="A5146" s="35"/>
      <c r="B5146" s="35"/>
      <c r="C5146" s="35"/>
      <c r="D5146" s="15"/>
      <c r="E5146" s="15"/>
      <c r="F5146" s="15"/>
      <c r="G5146" s="15"/>
      <c r="H5146" s="15"/>
      <c r="I5146" s="15"/>
      <c r="J5146" s="15"/>
      <c r="K5146" s="15"/>
      <c r="L5146" s="15"/>
      <c r="M5146" s="15"/>
      <c r="N5146" s="15"/>
      <c r="O5146" s="15"/>
      <c r="P5146" s="15"/>
      <c r="Q5146" s="15"/>
      <c r="R5146" s="15"/>
      <c r="S5146" s="15"/>
      <c r="T5146" s="15"/>
      <c r="U5146" s="15"/>
      <c r="V5146" s="15"/>
      <c r="W5146" s="15"/>
    </row>
    <row r="5147" spans="1:23" x14ac:dyDescent="0.2">
      <c r="A5147" s="35"/>
      <c r="B5147" s="35"/>
      <c r="C5147" s="35"/>
      <c r="D5147" s="15"/>
      <c r="E5147" s="15"/>
      <c r="F5147" s="15"/>
      <c r="G5147" s="15"/>
      <c r="H5147" s="15"/>
      <c r="I5147" s="15"/>
      <c r="J5147" s="15"/>
      <c r="K5147" s="15"/>
      <c r="L5147" s="15"/>
      <c r="M5147" s="15"/>
      <c r="N5147" s="15"/>
      <c r="O5147" s="15"/>
      <c r="P5147" s="15"/>
      <c r="Q5147" s="15"/>
      <c r="R5147" s="15"/>
      <c r="S5147" s="15"/>
      <c r="T5147" s="15"/>
      <c r="U5147" s="15"/>
      <c r="V5147" s="15"/>
      <c r="W5147" s="15"/>
    </row>
    <row r="5148" spans="1:23" x14ac:dyDescent="0.2">
      <c r="A5148" s="35"/>
      <c r="B5148" s="35"/>
      <c r="C5148" s="35"/>
      <c r="D5148" s="15"/>
      <c r="E5148" s="15"/>
      <c r="F5148" s="15"/>
      <c r="G5148" s="15"/>
      <c r="H5148" s="15"/>
      <c r="I5148" s="15"/>
      <c r="J5148" s="15"/>
      <c r="K5148" s="15"/>
      <c r="L5148" s="15"/>
      <c r="M5148" s="15"/>
      <c r="N5148" s="15"/>
      <c r="O5148" s="15"/>
      <c r="P5148" s="15"/>
      <c r="Q5148" s="15"/>
      <c r="R5148" s="15"/>
      <c r="S5148" s="15"/>
      <c r="T5148" s="15"/>
      <c r="U5148" s="15"/>
      <c r="V5148" s="15"/>
      <c r="W5148" s="15"/>
    </row>
    <row r="5149" spans="1:23" x14ac:dyDescent="0.2">
      <c r="A5149" s="35"/>
      <c r="B5149" s="35"/>
      <c r="C5149" s="35"/>
      <c r="D5149" s="15"/>
      <c r="E5149" s="15"/>
      <c r="F5149" s="15"/>
      <c r="G5149" s="15"/>
      <c r="H5149" s="15"/>
      <c r="I5149" s="15"/>
      <c r="J5149" s="15"/>
      <c r="K5149" s="15"/>
      <c r="L5149" s="15"/>
      <c r="M5149" s="15"/>
      <c r="N5149" s="15"/>
      <c r="O5149" s="15"/>
      <c r="P5149" s="15"/>
      <c r="Q5149" s="15"/>
      <c r="R5149" s="15"/>
      <c r="S5149" s="15"/>
      <c r="T5149" s="15"/>
      <c r="U5149" s="15"/>
      <c r="V5149" s="15"/>
      <c r="W5149" s="15"/>
    </row>
    <row r="5150" spans="1:23" x14ac:dyDescent="0.2">
      <c r="A5150" s="35"/>
      <c r="B5150" s="35"/>
      <c r="C5150" s="35"/>
      <c r="D5150" s="15"/>
      <c r="E5150" s="15"/>
      <c r="F5150" s="15"/>
      <c r="G5150" s="15"/>
      <c r="H5150" s="15"/>
      <c r="I5150" s="15"/>
      <c r="J5150" s="15"/>
      <c r="K5150" s="15"/>
      <c r="L5150" s="15"/>
      <c r="M5150" s="15"/>
      <c r="N5150" s="15"/>
      <c r="O5150" s="15"/>
      <c r="P5150" s="15"/>
      <c r="Q5150" s="15"/>
      <c r="R5150" s="15"/>
      <c r="S5150" s="15"/>
      <c r="T5150" s="15"/>
      <c r="U5150" s="15"/>
      <c r="V5150" s="15"/>
      <c r="W5150" s="15"/>
    </row>
    <row r="5151" spans="1:23" x14ac:dyDescent="0.2">
      <c r="A5151" s="35"/>
      <c r="B5151" s="35"/>
      <c r="C5151" s="35"/>
      <c r="D5151" s="15"/>
      <c r="E5151" s="15"/>
      <c r="F5151" s="15"/>
      <c r="G5151" s="15"/>
      <c r="H5151" s="15"/>
      <c r="I5151" s="15"/>
      <c r="J5151" s="15"/>
      <c r="K5151" s="15"/>
      <c r="L5151" s="15"/>
      <c r="M5151" s="15"/>
      <c r="N5151" s="15"/>
      <c r="O5151" s="15"/>
      <c r="P5151" s="15"/>
      <c r="Q5151" s="15"/>
      <c r="R5151" s="15"/>
      <c r="S5151" s="15"/>
      <c r="T5151" s="15"/>
      <c r="U5151" s="15"/>
      <c r="V5151" s="15"/>
      <c r="W5151" s="15"/>
    </row>
    <row r="5152" spans="1:23" x14ac:dyDescent="0.2">
      <c r="A5152" s="35"/>
      <c r="B5152" s="35"/>
      <c r="C5152" s="35"/>
      <c r="D5152" s="15"/>
      <c r="E5152" s="15"/>
      <c r="F5152" s="15"/>
      <c r="G5152" s="15"/>
      <c r="H5152" s="15"/>
      <c r="I5152" s="15"/>
      <c r="J5152" s="15"/>
      <c r="K5152" s="15"/>
      <c r="L5152" s="15"/>
      <c r="M5152" s="15"/>
      <c r="N5152" s="15"/>
      <c r="O5152" s="15"/>
      <c r="P5152" s="15"/>
      <c r="Q5152" s="15"/>
      <c r="R5152" s="15"/>
      <c r="S5152" s="15"/>
      <c r="T5152" s="15"/>
      <c r="U5152" s="15"/>
      <c r="V5152" s="15"/>
      <c r="W5152" s="15"/>
    </row>
    <row r="5153" spans="1:23" x14ac:dyDescent="0.2">
      <c r="A5153" s="35"/>
      <c r="B5153" s="35"/>
      <c r="C5153" s="35"/>
      <c r="D5153" s="15"/>
      <c r="E5153" s="15"/>
      <c r="F5153" s="15"/>
      <c r="G5153" s="15"/>
      <c r="H5153" s="15"/>
      <c r="I5153" s="15"/>
      <c r="J5153" s="15"/>
      <c r="K5153" s="15"/>
      <c r="L5153" s="15"/>
      <c r="M5153" s="15"/>
      <c r="N5153" s="15"/>
      <c r="O5153" s="15"/>
      <c r="P5153" s="15"/>
      <c r="Q5153" s="15"/>
      <c r="R5153" s="15"/>
      <c r="S5153" s="15"/>
      <c r="T5153" s="15"/>
      <c r="U5153" s="15"/>
      <c r="V5153" s="15"/>
      <c r="W5153" s="15"/>
    </row>
    <row r="5154" spans="1:23" x14ac:dyDescent="0.2">
      <c r="A5154" s="35"/>
      <c r="B5154" s="35"/>
      <c r="C5154" s="35"/>
      <c r="D5154" s="15"/>
      <c r="E5154" s="15"/>
      <c r="F5154" s="15"/>
      <c r="G5154" s="15"/>
      <c r="H5154" s="15"/>
      <c r="I5154" s="15"/>
      <c r="J5154" s="15"/>
      <c r="K5154" s="15"/>
      <c r="L5154" s="15"/>
      <c r="M5154" s="15"/>
      <c r="N5154" s="15"/>
      <c r="O5154" s="15"/>
      <c r="P5154" s="15"/>
      <c r="Q5154" s="15"/>
      <c r="R5154" s="15"/>
      <c r="S5154" s="15"/>
      <c r="T5154" s="15"/>
      <c r="U5154" s="15"/>
      <c r="V5154" s="15"/>
      <c r="W5154" s="15"/>
    </row>
    <row r="5155" spans="1:23" x14ac:dyDescent="0.2">
      <c r="A5155" s="35"/>
      <c r="B5155" s="35"/>
      <c r="C5155" s="35"/>
      <c r="D5155" s="15"/>
      <c r="E5155" s="15"/>
      <c r="F5155" s="15"/>
      <c r="G5155" s="15"/>
      <c r="H5155" s="15"/>
      <c r="I5155" s="15"/>
      <c r="J5155" s="15"/>
      <c r="K5155" s="15"/>
      <c r="L5155" s="15"/>
      <c r="M5155" s="15"/>
      <c r="N5155" s="15"/>
      <c r="O5155" s="15"/>
      <c r="P5155" s="15"/>
      <c r="Q5155" s="15"/>
      <c r="R5155" s="15"/>
      <c r="S5155" s="15"/>
      <c r="T5155" s="15"/>
      <c r="U5155" s="15"/>
      <c r="V5155" s="15"/>
      <c r="W5155" s="15"/>
    </row>
    <row r="5156" spans="1:23" x14ac:dyDescent="0.2">
      <c r="A5156" s="35"/>
      <c r="B5156" s="35"/>
      <c r="C5156" s="35"/>
      <c r="D5156" s="15"/>
      <c r="E5156" s="15"/>
      <c r="F5156" s="15"/>
      <c r="G5156" s="15"/>
      <c r="H5156" s="15"/>
      <c r="I5156" s="15"/>
      <c r="J5156" s="15"/>
      <c r="K5156" s="15"/>
      <c r="L5156" s="15"/>
      <c r="M5156" s="15"/>
      <c r="N5156" s="15"/>
      <c r="O5156" s="15"/>
      <c r="P5156" s="15"/>
      <c r="Q5156" s="15"/>
      <c r="R5156" s="15"/>
      <c r="S5156" s="15"/>
      <c r="T5156" s="15"/>
      <c r="U5156" s="15"/>
      <c r="V5156" s="15"/>
      <c r="W5156" s="15"/>
    </row>
    <row r="5157" spans="1:23" x14ac:dyDescent="0.2">
      <c r="A5157" s="35"/>
      <c r="B5157" s="35"/>
      <c r="C5157" s="35"/>
      <c r="D5157" s="15"/>
      <c r="E5157" s="15"/>
      <c r="F5157" s="15"/>
      <c r="G5157" s="15"/>
      <c r="H5157" s="15"/>
      <c r="I5157" s="15"/>
      <c r="J5157" s="15"/>
      <c r="K5157" s="15"/>
      <c r="L5157" s="15"/>
      <c r="M5157" s="15"/>
      <c r="N5157" s="15"/>
      <c r="O5157" s="15"/>
      <c r="P5157" s="15"/>
      <c r="Q5157" s="15"/>
      <c r="R5157" s="15"/>
      <c r="S5157" s="15"/>
      <c r="T5157" s="15"/>
      <c r="U5157" s="15"/>
      <c r="V5157" s="15"/>
      <c r="W5157" s="15"/>
    </row>
    <row r="5158" spans="1:23" x14ac:dyDescent="0.2">
      <c r="A5158" s="35"/>
      <c r="B5158" s="35"/>
      <c r="C5158" s="35"/>
      <c r="D5158" s="15"/>
      <c r="E5158" s="15"/>
      <c r="F5158" s="15"/>
      <c r="G5158" s="15"/>
      <c r="H5158" s="15"/>
      <c r="I5158" s="15"/>
      <c r="J5158" s="15"/>
      <c r="K5158" s="15"/>
      <c r="L5158" s="15"/>
      <c r="M5158" s="15"/>
      <c r="N5158" s="15"/>
      <c r="O5158" s="15"/>
      <c r="P5158" s="15"/>
      <c r="Q5158" s="15"/>
      <c r="R5158" s="15"/>
      <c r="S5158" s="15"/>
      <c r="T5158" s="15"/>
      <c r="U5158" s="15"/>
      <c r="V5158" s="15"/>
      <c r="W5158" s="15"/>
    </row>
    <row r="5159" spans="1:23" x14ac:dyDescent="0.2">
      <c r="A5159" s="35"/>
      <c r="B5159" s="35"/>
      <c r="C5159" s="35"/>
      <c r="D5159" s="15"/>
      <c r="E5159" s="15"/>
      <c r="F5159" s="15"/>
      <c r="G5159" s="15"/>
      <c r="H5159" s="15"/>
      <c r="I5159" s="15"/>
      <c r="J5159" s="15"/>
      <c r="K5159" s="15"/>
      <c r="L5159" s="15"/>
      <c r="M5159" s="15"/>
      <c r="N5159" s="15"/>
      <c r="O5159" s="15"/>
      <c r="P5159" s="15"/>
      <c r="Q5159" s="15"/>
      <c r="R5159" s="15"/>
      <c r="S5159" s="15"/>
      <c r="T5159" s="15"/>
      <c r="U5159" s="15"/>
      <c r="V5159" s="15"/>
      <c r="W5159" s="15"/>
    </row>
    <row r="5160" spans="1:23" x14ac:dyDescent="0.2">
      <c r="A5160" s="35"/>
      <c r="B5160" s="35"/>
      <c r="C5160" s="35"/>
      <c r="D5160" s="15"/>
      <c r="E5160" s="15"/>
      <c r="F5160" s="15"/>
      <c r="G5160" s="15"/>
      <c r="H5160" s="15"/>
      <c r="I5160" s="15"/>
      <c r="J5160" s="15"/>
      <c r="K5160" s="15"/>
      <c r="L5160" s="15"/>
      <c r="M5160" s="15"/>
      <c r="N5160" s="15"/>
      <c r="O5160" s="15"/>
      <c r="P5160" s="15"/>
      <c r="Q5160" s="15"/>
      <c r="R5160" s="15"/>
      <c r="S5160" s="15"/>
      <c r="T5160" s="15"/>
      <c r="U5160" s="15"/>
      <c r="V5160" s="15"/>
      <c r="W5160" s="15"/>
    </row>
    <row r="5161" spans="1:23" x14ac:dyDescent="0.2">
      <c r="A5161" s="35"/>
      <c r="B5161" s="35"/>
      <c r="C5161" s="35"/>
      <c r="D5161" s="15"/>
      <c r="E5161" s="15"/>
      <c r="F5161" s="15"/>
      <c r="G5161" s="15"/>
      <c r="H5161" s="15"/>
      <c r="I5161" s="15"/>
      <c r="J5161" s="15"/>
      <c r="K5161" s="15"/>
      <c r="L5161" s="15"/>
      <c r="M5161" s="15"/>
      <c r="N5161" s="15"/>
      <c r="O5161" s="15"/>
      <c r="P5161" s="15"/>
      <c r="Q5161" s="15"/>
      <c r="R5161" s="15"/>
      <c r="S5161" s="15"/>
      <c r="T5161" s="15"/>
      <c r="U5161" s="15"/>
      <c r="V5161" s="15"/>
      <c r="W5161" s="15"/>
    </row>
    <row r="5162" spans="1:23" x14ac:dyDescent="0.2">
      <c r="A5162" s="35"/>
      <c r="B5162" s="35"/>
      <c r="C5162" s="35"/>
      <c r="D5162" s="15"/>
      <c r="E5162" s="15"/>
      <c r="F5162" s="15"/>
      <c r="G5162" s="15"/>
      <c r="H5162" s="15"/>
      <c r="I5162" s="15"/>
      <c r="J5162" s="15"/>
      <c r="K5162" s="15"/>
      <c r="L5162" s="15"/>
      <c r="M5162" s="15"/>
      <c r="N5162" s="15"/>
      <c r="O5162" s="15"/>
      <c r="P5162" s="15"/>
      <c r="Q5162" s="15"/>
      <c r="R5162" s="15"/>
      <c r="S5162" s="15"/>
      <c r="T5162" s="15"/>
      <c r="U5162" s="15"/>
      <c r="V5162" s="15"/>
      <c r="W5162" s="15"/>
    </row>
    <row r="5163" spans="1:23" x14ac:dyDescent="0.2">
      <c r="A5163" s="35"/>
      <c r="B5163" s="35"/>
      <c r="C5163" s="35"/>
      <c r="D5163" s="15"/>
      <c r="E5163" s="15"/>
      <c r="F5163" s="15"/>
      <c r="G5163" s="15"/>
      <c r="H5163" s="15"/>
      <c r="I5163" s="15"/>
      <c r="J5163" s="15"/>
      <c r="K5163" s="15"/>
      <c r="L5163" s="15"/>
      <c r="M5163" s="15"/>
      <c r="N5163" s="15"/>
      <c r="O5163" s="15"/>
      <c r="P5163" s="15"/>
      <c r="Q5163" s="15"/>
      <c r="R5163" s="15"/>
      <c r="S5163" s="15"/>
      <c r="T5163" s="15"/>
      <c r="U5163" s="15"/>
      <c r="V5163" s="15"/>
      <c r="W5163" s="15"/>
    </row>
    <row r="5164" spans="1:23" x14ac:dyDescent="0.2">
      <c r="A5164" s="35"/>
      <c r="B5164" s="35"/>
      <c r="C5164" s="35"/>
      <c r="D5164" s="15"/>
      <c r="E5164" s="15"/>
      <c r="F5164" s="15"/>
      <c r="G5164" s="15"/>
      <c r="H5164" s="15"/>
      <c r="I5164" s="15"/>
      <c r="J5164" s="15"/>
      <c r="K5164" s="15"/>
      <c r="L5164" s="15"/>
      <c r="M5164" s="15"/>
      <c r="N5164" s="15"/>
      <c r="O5164" s="15"/>
      <c r="P5164" s="15"/>
      <c r="Q5164" s="15"/>
      <c r="R5164" s="15"/>
      <c r="S5164" s="15"/>
      <c r="T5164" s="15"/>
      <c r="U5164" s="15"/>
      <c r="V5164" s="15"/>
      <c r="W5164" s="15"/>
    </row>
    <row r="5165" spans="1:23" x14ac:dyDescent="0.2">
      <c r="A5165" s="35"/>
      <c r="B5165" s="35"/>
      <c r="C5165" s="35"/>
      <c r="D5165" s="15"/>
      <c r="E5165" s="15"/>
      <c r="F5165" s="15"/>
      <c r="G5165" s="15"/>
      <c r="H5165" s="15"/>
      <c r="I5165" s="15"/>
      <c r="J5165" s="15"/>
      <c r="K5165" s="15"/>
      <c r="L5165" s="15"/>
      <c r="M5165" s="15"/>
      <c r="N5165" s="15"/>
      <c r="O5165" s="15"/>
      <c r="P5165" s="15"/>
      <c r="Q5165" s="15"/>
      <c r="R5165" s="15"/>
      <c r="S5165" s="15"/>
      <c r="T5165" s="15"/>
      <c r="U5165" s="15"/>
      <c r="V5165" s="15"/>
      <c r="W5165" s="15"/>
    </row>
    <row r="5166" spans="1:23" x14ac:dyDescent="0.2">
      <c r="A5166" s="35"/>
      <c r="B5166" s="35"/>
      <c r="C5166" s="35"/>
      <c r="D5166" s="15"/>
      <c r="E5166" s="15"/>
      <c r="F5166" s="15"/>
      <c r="G5166" s="15"/>
      <c r="H5166" s="15"/>
      <c r="I5166" s="15"/>
      <c r="J5166" s="15"/>
      <c r="K5166" s="15"/>
      <c r="L5166" s="15"/>
      <c r="M5166" s="15"/>
      <c r="N5166" s="15"/>
      <c r="O5166" s="15"/>
      <c r="P5166" s="15"/>
      <c r="Q5166" s="15"/>
      <c r="R5166" s="15"/>
      <c r="S5166" s="15"/>
      <c r="T5166" s="15"/>
      <c r="U5166" s="15"/>
      <c r="V5166" s="15"/>
      <c r="W5166" s="15"/>
    </row>
    <row r="5167" spans="1:23" x14ac:dyDescent="0.2">
      <c r="A5167" s="35"/>
      <c r="B5167" s="35"/>
      <c r="C5167" s="35"/>
      <c r="D5167" s="15"/>
      <c r="E5167" s="15"/>
      <c r="F5167" s="15"/>
      <c r="G5167" s="15"/>
      <c r="H5167" s="15"/>
      <c r="I5167" s="15"/>
      <c r="J5167" s="15"/>
      <c r="K5167" s="15"/>
      <c r="L5167" s="15"/>
      <c r="M5167" s="15"/>
      <c r="N5167" s="15"/>
      <c r="O5167" s="15"/>
      <c r="P5167" s="15"/>
      <c r="Q5167" s="15"/>
      <c r="R5167" s="15"/>
      <c r="S5167" s="15"/>
      <c r="T5167" s="15"/>
      <c r="U5167" s="15"/>
      <c r="V5167" s="15"/>
      <c r="W5167" s="15"/>
    </row>
    <row r="5168" spans="1:23" x14ac:dyDescent="0.2">
      <c r="A5168" s="35"/>
      <c r="B5168" s="35"/>
      <c r="C5168" s="35"/>
      <c r="D5168" s="15"/>
      <c r="E5168" s="15"/>
      <c r="F5168" s="15"/>
      <c r="G5168" s="15"/>
      <c r="H5168" s="15"/>
      <c r="I5168" s="15"/>
      <c r="J5168" s="15"/>
      <c r="K5168" s="15"/>
      <c r="L5168" s="15"/>
      <c r="M5168" s="15"/>
      <c r="N5168" s="15"/>
      <c r="O5168" s="15"/>
      <c r="P5168" s="15"/>
      <c r="Q5168" s="15"/>
      <c r="R5168" s="15"/>
      <c r="S5168" s="15"/>
      <c r="T5168" s="15"/>
      <c r="U5168" s="15"/>
      <c r="V5168" s="15"/>
      <c r="W5168" s="15"/>
    </row>
    <row r="5169" spans="1:23" x14ac:dyDescent="0.2">
      <c r="A5169" s="35"/>
      <c r="B5169" s="35"/>
      <c r="C5169" s="35"/>
      <c r="D5169" s="15"/>
      <c r="E5169" s="15"/>
      <c r="F5169" s="15"/>
      <c r="G5169" s="15"/>
      <c r="H5169" s="15"/>
      <c r="I5169" s="15"/>
      <c r="J5169" s="15"/>
      <c r="K5169" s="15"/>
      <c r="L5169" s="15"/>
      <c r="M5169" s="15"/>
      <c r="N5169" s="15"/>
      <c r="O5169" s="15"/>
      <c r="P5169" s="15"/>
      <c r="Q5169" s="15"/>
      <c r="R5169" s="15"/>
      <c r="S5169" s="15"/>
      <c r="T5169" s="15"/>
      <c r="U5169" s="15"/>
      <c r="V5169" s="15"/>
      <c r="W5169" s="15"/>
    </row>
    <row r="5170" spans="1:23" x14ac:dyDescent="0.2">
      <c r="A5170" s="35"/>
      <c r="B5170" s="35"/>
      <c r="C5170" s="35"/>
      <c r="D5170" s="15"/>
      <c r="E5170" s="15"/>
      <c r="F5170" s="15"/>
      <c r="G5170" s="15"/>
      <c r="H5170" s="15"/>
      <c r="I5170" s="15"/>
      <c r="J5170" s="15"/>
      <c r="K5170" s="15"/>
      <c r="L5170" s="15"/>
      <c r="M5170" s="15"/>
      <c r="N5170" s="15"/>
      <c r="O5170" s="15"/>
      <c r="P5170" s="15"/>
      <c r="Q5170" s="15"/>
      <c r="R5170" s="15"/>
      <c r="S5170" s="15"/>
      <c r="T5170" s="15"/>
      <c r="U5170" s="15"/>
      <c r="V5170" s="15"/>
      <c r="W5170" s="15"/>
    </row>
    <row r="5171" spans="1:23" x14ac:dyDescent="0.2">
      <c r="A5171" s="35"/>
      <c r="B5171" s="35"/>
      <c r="C5171" s="35"/>
      <c r="D5171" s="15"/>
      <c r="E5171" s="15"/>
      <c r="F5171" s="15"/>
      <c r="G5171" s="15"/>
      <c r="H5171" s="15"/>
      <c r="I5171" s="15"/>
      <c r="J5171" s="15"/>
      <c r="K5171" s="15"/>
      <c r="L5171" s="15"/>
      <c r="M5171" s="15"/>
      <c r="N5171" s="15"/>
      <c r="O5171" s="15"/>
      <c r="P5171" s="15"/>
      <c r="Q5171" s="15"/>
      <c r="R5171" s="15"/>
      <c r="S5171" s="15"/>
      <c r="T5171" s="15"/>
      <c r="U5171" s="15"/>
      <c r="V5171" s="15"/>
      <c r="W5171" s="15"/>
    </row>
    <row r="5172" spans="1:23" x14ac:dyDescent="0.2">
      <c r="A5172" s="35"/>
      <c r="B5172" s="35"/>
      <c r="C5172" s="35"/>
      <c r="D5172" s="15"/>
      <c r="E5172" s="15"/>
      <c r="F5172" s="15"/>
      <c r="G5172" s="15"/>
      <c r="H5172" s="15"/>
      <c r="I5172" s="15"/>
      <c r="J5172" s="15"/>
      <c r="K5172" s="15"/>
      <c r="L5172" s="15"/>
      <c r="M5172" s="15"/>
      <c r="N5172" s="15"/>
      <c r="O5172" s="15"/>
      <c r="P5172" s="15"/>
      <c r="Q5172" s="15"/>
      <c r="R5172" s="15"/>
      <c r="S5172" s="15"/>
      <c r="T5172" s="15"/>
      <c r="U5172" s="15"/>
      <c r="V5172" s="15"/>
      <c r="W5172" s="15"/>
    </row>
    <row r="5173" spans="1:23" x14ac:dyDescent="0.2">
      <c r="A5173" s="35"/>
      <c r="B5173" s="35"/>
      <c r="C5173" s="35"/>
      <c r="D5173" s="15"/>
      <c r="E5173" s="15"/>
      <c r="F5173" s="15"/>
      <c r="G5173" s="15"/>
      <c r="H5173" s="15"/>
      <c r="I5173" s="15"/>
      <c r="J5173" s="15"/>
      <c r="K5173" s="15"/>
      <c r="L5173" s="15"/>
      <c r="M5173" s="15"/>
      <c r="N5173" s="15"/>
      <c r="O5173" s="15"/>
      <c r="P5173" s="15"/>
      <c r="Q5173" s="15"/>
      <c r="R5173" s="15"/>
      <c r="S5173" s="15"/>
      <c r="T5173" s="15"/>
      <c r="U5173" s="15"/>
      <c r="V5173" s="15"/>
      <c r="W5173" s="15"/>
    </row>
    <row r="5174" spans="1:23" x14ac:dyDescent="0.2">
      <c r="A5174" s="35"/>
      <c r="B5174" s="35"/>
      <c r="C5174" s="35"/>
      <c r="D5174" s="15"/>
      <c r="E5174" s="15"/>
      <c r="F5174" s="15"/>
      <c r="G5174" s="15"/>
      <c r="H5174" s="15"/>
      <c r="I5174" s="15"/>
      <c r="J5174" s="15"/>
      <c r="K5174" s="15"/>
      <c r="L5174" s="15"/>
      <c r="M5174" s="15"/>
      <c r="N5174" s="15"/>
      <c r="O5174" s="15"/>
      <c r="P5174" s="15"/>
      <c r="Q5174" s="15"/>
      <c r="R5174" s="15"/>
      <c r="S5174" s="15"/>
      <c r="T5174" s="15"/>
      <c r="U5174" s="15"/>
      <c r="V5174" s="15"/>
      <c r="W5174" s="15"/>
    </row>
    <row r="5175" spans="1:23" x14ac:dyDescent="0.2">
      <c r="A5175" s="35"/>
      <c r="B5175" s="35"/>
      <c r="C5175" s="35"/>
      <c r="D5175" s="15"/>
      <c r="E5175" s="15"/>
      <c r="F5175" s="15"/>
      <c r="G5175" s="15"/>
      <c r="H5175" s="15"/>
      <c r="I5175" s="15"/>
      <c r="J5175" s="15"/>
      <c r="K5175" s="15"/>
      <c r="L5175" s="15"/>
      <c r="M5175" s="15"/>
      <c r="N5175" s="15"/>
      <c r="O5175" s="15"/>
      <c r="P5175" s="15"/>
      <c r="Q5175" s="15"/>
      <c r="R5175" s="15"/>
      <c r="S5175" s="15"/>
      <c r="T5175" s="15"/>
      <c r="U5175" s="15"/>
      <c r="V5175" s="15"/>
      <c r="W5175" s="15"/>
    </row>
    <row r="5176" spans="1:23" x14ac:dyDescent="0.2">
      <c r="A5176" s="35"/>
      <c r="B5176" s="35"/>
      <c r="C5176" s="35"/>
      <c r="D5176" s="15"/>
      <c r="E5176" s="15"/>
      <c r="F5176" s="15"/>
      <c r="G5176" s="15"/>
      <c r="H5176" s="15"/>
      <c r="I5176" s="15"/>
      <c r="J5176" s="15"/>
      <c r="K5176" s="15"/>
      <c r="L5176" s="15"/>
      <c r="M5176" s="15"/>
      <c r="N5176" s="15"/>
      <c r="O5176" s="15"/>
      <c r="P5176" s="15"/>
      <c r="Q5176" s="15"/>
      <c r="R5176" s="15"/>
      <c r="S5176" s="15"/>
      <c r="T5176" s="15"/>
      <c r="U5176" s="15"/>
      <c r="V5176" s="15"/>
      <c r="W5176" s="15"/>
    </row>
    <row r="5177" spans="1:23" x14ac:dyDescent="0.2">
      <c r="A5177" s="35"/>
      <c r="B5177" s="35"/>
      <c r="C5177" s="35"/>
      <c r="D5177" s="15"/>
      <c r="E5177" s="15"/>
      <c r="F5177" s="15"/>
      <c r="G5177" s="15"/>
      <c r="H5177" s="15"/>
      <c r="I5177" s="15"/>
      <c r="J5177" s="15"/>
      <c r="K5177" s="15"/>
      <c r="L5177" s="15"/>
      <c r="M5177" s="15"/>
      <c r="N5177" s="15"/>
      <c r="O5177" s="15"/>
      <c r="P5177" s="15"/>
      <c r="Q5177" s="15"/>
      <c r="R5177" s="15"/>
      <c r="S5177" s="15"/>
      <c r="T5177" s="15"/>
      <c r="U5177" s="15"/>
      <c r="V5177" s="15"/>
      <c r="W5177" s="15"/>
    </row>
    <row r="5178" spans="1:23" x14ac:dyDescent="0.2">
      <c r="A5178" s="35"/>
      <c r="B5178" s="35"/>
      <c r="C5178" s="35"/>
      <c r="D5178" s="15"/>
      <c r="E5178" s="15"/>
      <c r="F5178" s="15"/>
      <c r="G5178" s="15"/>
      <c r="H5178" s="15"/>
      <c r="I5178" s="15"/>
      <c r="J5178" s="15"/>
      <c r="K5178" s="15"/>
      <c r="L5178" s="15"/>
      <c r="M5178" s="15"/>
      <c r="N5178" s="15"/>
      <c r="O5178" s="15"/>
      <c r="P5178" s="15"/>
      <c r="Q5178" s="15"/>
      <c r="R5178" s="15"/>
      <c r="S5178" s="15"/>
      <c r="T5178" s="15"/>
      <c r="U5178" s="15"/>
      <c r="V5178" s="15"/>
      <c r="W5178" s="15"/>
    </row>
    <row r="5179" spans="1:23" x14ac:dyDescent="0.2">
      <c r="A5179" s="35"/>
      <c r="B5179" s="35"/>
      <c r="C5179" s="35"/>
      <c r="D5179" s="15"/>
      <c r="E5179" s="15"/>
      <c r="F5179" s="15"/>
      <c r="G5179" s="15"/>
      <c r="H5179" s="15"/>
      <c r="I5179" s="15"/>
      <c r="J5179" s="15"/>
      <c r="K5179" s="15"/>
      <c r="L5179" s="15"/>
      <c r="M5179" s="15"/>
      <c r="N5179" s="15"/>
      <c r="O5179" s="15"/>
      <c r="P5179" s="15"/>
      <c r="Q5179" s="15"/>
      <c r="R5179" s="15"/>
      <c r="S5179" s="15"/>
      <c r="T5179" s="15"/>
      <c r="U5179" s="15"/>
      <c r="V5179" s="15"/>
      <c r="W5179" s="15"/>
    </row>
    <row r="5180" spans="1:23" x14ac:dyDescent="0.2">
      <c r="A5180" s="35"/>
      <c r="B5180" s="35"/>
      <c r="C5180" s="35"/>
      <c r="D5180" s="15"/>
      <c r="E5180" s="15"/>
      <c r="F5180" s="15"/>
      <c r="G5180" s="15"/>
      <c r="H5180" s="15"/>
      <c r="I5180" s="15"/>
      <c r="J5180" s="15"/>
      <c r="K5180" s="15"/>
      <c r="L5180" s="15"/>
      <c r="M5180" s="15"/>
      <c r="N5180" s="15"/>
      <c r="O5180" s="15"/>
      <c r="P5180" s="15"/>
      <c r="Q5180" s="15"/>
      <c r="R5180" s="15"/>
      <c r="S5180" s="15"/>
      <c r="T5180" s="15"/>
      <c r="U5180" s="15"/>
      <c r="V5180" s="15"/>
      <c r="W5180" s="15"/>
    </row>
    <row r="5181" spans="1:23" x14ac:dyDescent="0.2">
      <c r="A5181" s="35"/>
      <c r="B5181" s="35"/>
      <c r="C5181" s="35"/>
      <c r="D5181" s="15"/>
      <c r="E5181" s="15"/>
      <c r="F5181" s="15"/>
      <c r="G5181" s="15"/>
      <c r="H5181" s="15"/>
      <c r="I5181" s="15"/>
      <c r="J5181" s="15"/>
      <c r="K5181" s="15"/>
      <c r="L5181" s="15"/>
      <c r="M5181" s="15"/>
      <c r="N5181" s="15"/>
      <c r="O5181" s="15"/>
      <c r="P5181" s="15"/>
      <c r="Q5181" s="15"/>
      <c r="R5181" s="15"/>
      <c r="S5181" s="15"/>
      <c r="T5181" s="15"/>
      <c r="U5181" s="15"/>
      <c r="V5181" s="15"/>
      <c r="W5181" s="15"/>
    </row>
    <row r="5182" spans="1:23" x14ac:dyDescent="0.2">
      <c r="A5182" s="35"/>
      <c r="B5182" s="35"/>
      <c r="C5182" s="35"/>
      <c r="D5182" s="15"/>
      <c r="E5182" s="15"/>
      <c r="F5182" s="15"/>
      <c r="G5182" s="15"/>
      <c r="H5182" s="15"/>
      <c r="I5182" s="15"/>
      <c r="J5182" s="15"/>
      <c r="K5182" s="15"/>
      <c r="L5182" s="15"/>
      <c r="M5182" s="15"/>
      <c r="N5182" s="15"/>
      <c r="O5182" s="15"/>
      <c r="P5182" s="15"/>
      <c r="Q5182" s="15"/>
      <c r="R5182" s="15"/>
      <c r="S5182" s="15"/>
      <c r="T5182" s="15"/>
      <c r="U5182" s="15"/>
      <c r="V5182" s="15"/>
      <c r="W5182" s="15"/>
    </row>
    <row r="5183" spans="1:23" x14ac:dyDescent="0.2">
      <c r="A5183" s="35"/>
      <c r="B5183" s="35"/>
      <c r="C5183" s="35"/>
      <c r="D5183" s="15"/>
      <c r="E5183" s="15"/>
      <c r="F5183" s="15"/>
      <c r="G5183" s="15"/>
      <c r="H5183" s="15"/>
      <c r="I5183" s="15"/>
      <c r="J5183" s="15"/>
      <c r="K5183" s="15"/>
      <c r="L5183" s="15"/>
      <c r="M5183" s="15"/>
      <c r="N5183" s="15"/>
      <c r="O5183" s="15"/>
      <c r="P5183" s="15"/>
      <c r="Q5183" s="15"/>
      <c r="R5183" s="15"/>
      <c r="S5183" s="15"/>
      <c r="T5183" s="15"/>
      <c r="U5183" s="15"/>
      <c r="V5183" s="15"/>
      <c r="W5183" s="15"/>
    </row>
    <row r="5184" spans="1:23" x14ac:dyDescent="0.2">
      <c r="A5184" s="35"/>
      <c r="B5184" s="35"/>
      <c r="C5184" s="35"/>
      <c r="D5184" s="15"/>
      <c r="E5184" s="15"/>
      <c r="F5184" s="15"/>
      <c r="G5184" s="15"/>
      <c r="H5184" s="15"/>
      <c r="I5184" s="15"/>
      <c r="J5184" s="15"/>
      <c r="K5184" s="15"/>
      <c r="L5184" s="15"/>
      <c r="M5184" s="15"/>
      <c r="N5184" s="15"/>
      <c r="O5184" s="15"/>
      <c r="P5184" s="15"/>
      <c r="Q5184" s="15"/>
      <c r="R5184" s="15"/>
      <c r="S5184" s="15"/>
      <c r="T5184" s="15"/>
      <c r="U5184" s="15"/>
      <c r="V5184" s="15"/>
      <c r="W5184" s="15"/>
    </row>
    <row r="5185" spans="1:23" x14ac:dyDescent="0.2">
      <c r="A5185" s="35"/>
      <c r="B5185" s="35"/>
      <c r="C5185" s="35"/>
      <c r="D5185" s="15"/>
      <c r="E5185" s="15"/>
      <c r="F5185" s="15"/>
      <c r="G5185" s="15"/>
      <c r="H5185" s="15"/>
      <c r="I5185" s="15"/>
      <c r="J5185" s="15"/>
      <c r="K5185" s="15"/>
      <c r="L5185" s="15"/>
      <c r="M5185" s="15"/>
      <c r="N5185" s="15"/>
      <c r="O5185" s="15"/>
      <c r="P5185" s="15"/>
      <c r="Q5185" s="15"/>
      <c r="R5185" s="15"/>
      <c r="S5185" s="15"/>
      <c r="T5185" s="15"/>
      <c r="U5185" s="15"/>
      <c r="V5185" s="15"/>
      <c r="W5185" s="15"/>
    </row>
    <row r="5186" spans="1:23" x14ac:dyDescent="0.2">
      <c r="A5186" s="35"/>
      <c r="B5186" s="35"/>
      <c r="C5186" s="35"/>
      <c r="D5186" s="15"/>
      <c r="E5186" s="15"/>
      <c r="F5186" s="15"/>
      <c r="G5186" s="15"/>
      <c r="H5186" s="15"/>
      <c r="I5186" s="15"/>
      <c r="J5186" s="15"/>
      <c r="K5186" s="15"/>
      <c r="L5186" s="15"/>
      <c r="M5186" s="15"/>
      <c r="N5186" s="15"/>
      <c r="O5186" s="15"/>
      <c r="P5186" s="15"/>
      <c r="Q5186" s="15"/>
      <c r="R5186" s="15"/>
      <c r="S5186" s="15"/>
      <c r="T5186" s="15"/>
      <c r="U5186" s="15"/>
      <c r="V5186" s="15"/>
      <c r="W5186" s="15"/>
    </row>
    <row r="5187" spans="1:23" x14ac:dyDescent="0.2">
      <c r="A5187" s="35"/>
      <c r="B5187" s="35"/>
      <c r="C5187" s="35"/>
      <c r="D5187" s="15"/>
      <c r="E5187" s="15"/>
      <c r="F5187" s="15"/>
      <c r="G5187" s="15"/>
      <c r="H5187" s="15"/>
      <c r="I5187" s="15"/>
      <c r="J5187" s="15"/>
      <c r="K5187" s="15"/>
      <c r="L5187" s="15"/>
      <c r="M5187" s="15"/>
      <c r="N5187" s="15"/>
      <c r="O5187" s="15"/>
      <c r="P5187" s="15"/>
      <c r="Q5187" s="15"/>
      <c r="R5187" s="15"/>
      <c r="S5187" s="15"/>
      <c r="T5187" s="15"/>
      <c r="U5187" s="15"/>
      <c r="V5187" s="15"/>
      <c r="W5187" s="15"/>
    </row>
    <row r="5188" spans="1:23" x14ac:dyDescent="0.2">
      <c r="A5188" s="35"/>
      <c r="B5188" s="35"/>
      <c r="C5188" s="35"/>
      <c r="D5188" s="15"/>
      <c r="E5188" s="15"/>
      <c r="F5188" s="15"/>
      <c r="G5188" s="15"/>
      <c r="H5188" s="15"/>
      <c r="I5188" s="15"/>
      <c r="J5188" s="15"/>
      <c r="K5188" s="15"/>
      <c r="L5188" s="15"/>
      <c r="M5188" s="15"/>
      <c r="N5188" s="15"/>
      <c r="O5188" s="15"/>
      <c r="P5188" s="15"/>
      <c r="Q5188" s="15"/>
      <c r="R5188" s="15"/>
      <c r="S5188" s="15"/>
      <c r="T5188" s="15"/>
      <c r="U5188" s="15"/>
      <c r="V5188" s="15"/>
      <c r="W5188" s="15"/>
    </row>
    <row r="5189" spans="1:23" x14ac:dyDescent="0.2">
      <c r="A5189" s="35"/>
      <c r="B5189" s="35"/>
      <c r="C5189" s="35"/>
      <c r="D5189" s="15"/>
      <c r="E5189" s="15"/>
      <c r="F5189" s="15"/>
      <c r="G5189" s="15"/>
      <c r="H5189" s="15"/>
      <c r="I5189" s="15"/>
      <c r="J5189" s="15"/>
      <c r="K5189" s="15"/>
      <c r="L5189" s="15"/>
      <c r="M5189" s="15"/>
      <c r="N5189" s="15"/>
      <c r="O5189" s="15"/>
      <c r="P5189" s="15"/>
      <c r="Q5189" s="15"/>
      <c r="R5189" s="15"/>
      <c r="S5189" s="15"/>
      <c r="T5189" s="15"/>
      <c r="U5189" s="15"/>
      <c r="V5189" s="15"/>
      <c r="W5189" s="15"/>
    </row>
    <row r="5190" spans="1:23" x14ac:dyDescent="0.2">
      <c r="A5190" s="35"/>
      <c r="B5190" s="35"/>
      <c r="C5190" s="35"/>
      <c r="D5190" s="15"/>
      <c r="E5190" s="15"/>
      <c r="F5190" s="15"/>
      <c r="G5190" s="15"/>
      <c r="H5190" s="15"/>
      <c r="I5190" s="15"/>
      <c r="J5190" s="15"/>
      <c r="K5190" s="15"/>
      <c r="L5190" s="15"/>
      <c r="M5190" s="15"/>
      <c r="N5190" s="15"/>
      <c r="O5190" s="15"/>
      <c r="P5190" s="15"/>
      <c r="Q5190" s="15"/>
      <c r="R5190" s="15"/>
      <c r="S5190" s="15"/>
      <c r="T5190" s="15"/>
      <c r="U5190" s="15"/>
      <c r="V5190" s="15"/>
      <c r="W5190" s="15"/>
    </row>
    <row r="5191" spans="1:23" x14ac:dyDescent="0.2">
      <c r="A5191" s="35"/>
      <c r="B5191" s="35"/>
      <c r="C5191" s="35"/>
      <c r="D5191" s="15"/>
      <c r="E5191" s="15"/>
      <c r="F5191" s="15"/>
      <c r="G5191" s="15"/>
      <c r="H5191" s="15"/>
      <c r="I5191" s="15"/>
      <c r="J5191" s="15"/>
      <c r="K5191" s="15"/>
      <c r="L5191" s="15"/>
      <c r="M5191" s="15"/>
      <c r="N5191" s="15"/>
      <c r="O5191" s="15"/>
      <c r="P5191" s="15"/>
      <c r="Q5191" s="15"/>
      <c r="R5191" s="15"/>
      <c r="S5191" s="15"/>
      <c r="T5191" s="15"/>
      <c r="U5191" s="15"/>
      <c r="V5191" s="15"/>
      <c r="W5191" s="15"/>
    </row>
    <row r="5192" spans="1:23" x14ac:dyDescent="0.2">
      <c r="A5192" s="35"/>
      <c r="B5192" s="35"/>
      <c r="C5192" s="35"/>
      <c r="D5192" s="15"/>
      <c r="E5192" s="15"/>
      <c r="F5192" s="15"/>
      <c r="G5192" s="15"/>
      <c r="H5192" s="15"/>
      <c r="I5192" s="15"/>
      <c r="J5192" s="15"/>
      <c r="K5192" s="15"/>
      <c r="L5192" s="15"/>
      <c r="M5192" s="15"/>
      <c r="N5192" s="15"/>
      <c r="O5192" s="15"/>
      <c r="P5192" s="15"/>
      <c r="Q5192" s="15"/>
      <c r="R5192" s="15"/>
      <c r="S5192" s="15"/>
      <c r="T5192" s="15"/>
      <c r="U5192" s="15"/>
      <c r="V5192" s="15"/>
      <c r="W5192" s="15"/>
    </row>
    <row r="5193" spans="1:23" x14ac:dyDescent="0.2">
      <c r="A5193" s="35"/>
      <c r="B5193" s="35"/>
      <c r="C5193" s="35"/>
      <c r="D5193" s="15"/>
      <c r="E5193" s="15"/>
      <c r="F5193" s="15"/>
      <c r="G5193" s="15"/>
      <c r="H5193" s="15"/>
      <c r="I5193" s="15"/>
      <c r="J5193" s="15"/>
      <c r="K5193" s="15"/>
      <c r="L5193" s="15"/>
      <c r="M5193" s="15"/>
      <c r="N5193" s="15"/>
      <c r="O5193" s="15"/>
      <c r="P5193" s="15"/>
      <c r="Q5193" s="15"/>
      <c r="R5193" s="15"/>
      <c r="S5193" s="15"/>
      <c r="T5193" s="15"/>
      <c r="U5193" s="15"/>
      <c r="V5193" s="15"/>
      <c r="W5193" s="15"/>
    </row>
    <row r="5194" spans="1:23" x14ac:dyDescent="0.2">
      <c r="A5194" s="35"/>
      <c r="B5194" s="35"/>
      <c r="C5194" s="35"/>
      <c r="D5194" s="15"/>
      <c r="E5194" s="15"/>
      <c r="F5194" s="15"/>
      <c r="G5194" s="15"/>
      <c r="H5194" s="15"/>
      <c r="I5194" s="15"/>
      <c r="J5194" s="15"/>
      <c r="K5194" s="15"/>
      <c r="L5194" s="15"/>
      <c r="M5194" s="15"/>
      <c r="N5194" s="15"/>
      <c r="O5194" s="15"/>
      <c r="P5194" s="15"/>
      <c r="Q5194" s="15"/>
      <c r="R5194" s="15"/>
      <c r="S5194" s="15"/>
      <c r="T5194" s="15"/>
      <c r="U5194" s="15"/>
      <c r="V5194" s="15"/>
      <c r="W5194" s="15"/>
    </row>
    <row r="5195" spans="1:23" x14ac:dyDescent="0.2">
      <c r="A5195" s="35"/>
      <c r="B5195" s="35"/>
      <c r="C5195" s="35"/>
      <c r="D5195" s="15"/>
      <c r="E5195" s="15"/>
      <c r="F5195" s="15"/>
      <c r="G5195" s="15"/>
      <c r="H5195" s="15"/>
      <c r="I5195" s="15"/>
      <c r="J5195" s="15"/>
      <c r="K5195" s="15"/>
      <c r="L5195" s="15"/>
      <c r="M5195" s="15"/>
      <c r="N5195" s="15"/>
      <c r="O5195" s="15"/>
      <c r="P5195" s="15"/>
      <c r="Q5195" s="15"/>
      <c r="R5195" s="15"/>
      <c r="S5195" s="15"/>
      <c r="T5195" s="15"/>
      <c r="U5195" s="15"/>
      <c r="V5195" s="15"/>
      <c r="W5195" s="15"/>
    </row>
    <row r="5196" spans="1:23" x14ac:dyDescent="0.2">
      <c r="A5196" s="35"/>
      <c r="B5196" s="35"/>
      <c r="C5196" s="35"/>
      <c r="D5196" s="15"/>
      <c r="E5196" s="15"/>
      <c r="F5196" s="15"/>
      <c r="G5196" s="15"/>
      <c r="H5196" s="15"/>
      <c r="I5196" s="15"/>
      <c r="J5196" s="15"/>
      <c r="K5196" s="15"/>
      <c r="L5196" s="15"/>
      <c r="M5196" s="15"/>
      <c r="N5196" s="15"/>
      <c r="O5196" s="15"/>
      <c r="P5196" s="15"/>
      <c r="Q5196" s="15"/>
      <c r="R5196" s="15"/>
      <c r="S5196" s="15"/>
      <c r="T5196" s="15"/>
      <c r="U5196" s="15"/>
      <c r="V5196" s="15"/>
      <c r="W5196" s="15"/>
    </row>
    <row r="5197" spans="1:23" x14ac:dyDescent="0.2">
      <c r="A5197" s="35"/>
      <c r="B5197" s="35"/>
      <c r="C5197" s="35"/>
      <c r="D5197" s="15"/>
      <c r="E5197" s="15"/>
      <c r="F5197" s="15"/>
      <c r="G5197" s="15"/>
      <c r="H5197" s="15"/>
      <c r="I5197" s="15"/>
      <c r="J5197" s="15"/>
      <c r="K5197" s="15"/>
      <c r="L5197" s="15"/>
      <c r="M5197" s="15"/>
      <c r="N5197" s="15"/>
      <c r="O5197" s="15"/>
      <c r="P5197" s="15"/>
      <c r="Q5197" s="15"/>
      <c r="R5197" s="15"/>
      <c r="S5197" s="15"/>
      <c r="T5197" s="15"/>
      <c r="U5197" s="15"/>
      <c r="V5197" s="15"/>
      <c r="W5197" s="15"/>
    </row>
    <row r="5198" spans="1:23" x14ac:dyDescent="0.2">
      <c r="A5198" s="35"/>
      <c r="B5198" s="35"/>
      <c r="C5198" s="35"/>
      <c r="D5198" s="15"/>
      <c r="E5198" s="15"/>
      <c r="F5198" s="15"/>
      <c r="G5198" s="15"/>
      <c r="H5198" s="15"/>
      <c r="I5198" s="15"/>
      <c r="J5198" s="15"/>
      <c r="K5198" s="15"/>
      <c r="L5198" s="15"/>
      <c r="M5198" s="15"/>
      <c r="N5198" s="15"/>
      <c r="O5198" s="15"/>
      <c r="P5198" s="15"/>
      <c r="Q5198" s="15"/>
      <c r="R5198" s="15"/>
      <c r="S5198" s="15"/>
      <c r="T5198" s="15"/>
      <c r="U5198" s="15"/>
      <c r="V5198" s="15"/>
      <c r="W5198" s="15"/>
    </row>
    <row r="5199" spans="1:23" x14ac:dyDescent="0.2">
      <c r="A5199" s="35"/>
      <c r="B5199" s="35"/>
      <c r="C5199" s="35"/>
      <c r="D5199" s="15"/>
      <c r="E5199" s="15"/>
      <c r="F5199" s="15"/>
      <c r="G5199" s="15"/>
      <c r="H5199" s="15"/>
      <c r="I5199" s="15"/>
      <c r="J5199" s="15"/>
      <c r="K5199" s="15"/>
      <c r="L5199" s="15"/>
      <c r="M5199" s="15"/>
      <c r="N5199" s="15"/>
      <c r="O5199" s="15"/>
      <c r="P5199" s="15"/>
      <c r="Q5199" s="15"/>
      <c r="R5199" s="15"/>
      <c r="S5199" s="15"/>
      <c r="T5199" s="15"/>
      <c r="U5199" s="15"/>
      <c r="V5199" s="15"/>
      <c r="W5199" s="15"/>
    </row>
    <row r="5200" spans="1:23" x14ac:dyDescent="0.2">
      <c r="A5200" s="35"/>
      <c r="B5200" s="35"/>
      <c r="C5200" s="35"/>
      <c r="D5200" s="15"/>
      <c r="E5200" s="15"/>
      <c r="F5200" s="15"/>
      <c r="G5200" s="15"/>
      <c r="H5200" s="15"/>
      <c r="I5200" s="15"/>
      <c r="J5200" s="15"/>
      <c r="K5200" s="15"/>
      <c r="L5200" s="15"/>
      <c r="M5200" s="15"/>
      <c r="N5200" s="15"/>
      <c r="O5200" s="15"/>
      <c r="P5200" s="15"/>
      <c r="Q5200" s="15"/>
      <c r="R5200" s="15"/>
      <c r="S5200" s="15"/>
      <c r="T5200" s="15"/>
      <c r="U5200" s="15"/>
      <c r="V5200" s="15"/>
      <c r="W5200" s="15"/>
    </row>
    <row r="5201" spans="1:23" x14ac:dyDescent="0.2">
      <c r="A5201" s="35"/>
      <c r="B5201" s="35"/>
      <c r="C5201" s="35"/>
      <c r="D5201" s="15"/>
      <c r="E5201" s="15"/>
      <c r="F5201" s="15"/>
      <c r="G5201" s="15"/>
      <c r="H5201" s="15"/>
      <c r="I5201" s="15"/>
      <c r="J5201" s="15"/>
      <c r="K5201" s="15"/>
      <c r="L5201" s="15"/>
      <c r="M5201" s="15"/>
      <c r="N5201" s="15"/>
      <c r="O5201" s="15"/>
      <c r="P5201" s="15"/>
      <c r="Q5201" s="15"/>
      <c r="R5201" s="15"/>
      <c r="S5201" s="15"/>
      <c r="T5201" s="15"/>
      <c r="U5201" s="15"/>
      <c r="V5201" s="15"/>
      <c r="W5201" s="15"/>
    </row>
    <row r="5202" spans="1:23" x14ac:dyDescent="0.2">
      <c r="A5202" s="35"/>
      <c r="B5202" s="35"/>
      <c r="C5202" s="35"/>
      <c r="D5202" s="15"/>
      <c r="E5202" s="15"/>
      <c r="F5202" s="15"/>
      <c r="G5202" s="15"/>
      <c r="H5202" s="15"/>
      <c r="I5202" s="15"/>
      <c r="J5202" s="15"/>
      <c r="K5202" s="15"/>
      <c r="L5202" s="15"/>
      <c r="M5202" s="15"/>
      <c r="N5202" s="15"/>
      <c r="O5202" s="15"/>
      <c r="P5202" s="15"/>
      <c r="Q5202" s="15"/>
      <c r="R5202" s="15"/>
      <c r="S5202" s="15"/>
      <c r="T5202" s="15"/>
      <c r="U5202" s="15"/>
      <c r="V5202" s="15"/>
      <c r="W5202" s="15"/>
    </row>
    <row r="5203" spans="1:23" x14ac:dyDescent="0.2">
      <c r="A5203" s="35"/>
      <c r="B5203" s="35"/>
      <c r="C5203" s="35"/>
      <c r="D5203" s="15"/>
      <c r="E5203" s="15"/>
      <c r="F5203" s="15"/>
      <c r="G5203" s="15"/>
      <c r="H5203" s="15"/>
      <c r="I5203" s="15"/>
      <c r="J5203" s="15"/>
      <c r="K5203" s="15"/>
      <c r="L5203" s="15"/>
      <c r="M5203" s="15"/>
      <c r="N5203" s="15"/>
      <c r="O5203" s="15"/>
      <c r="P5203" s="15"/>
      <c r="Q5203" s="15"/>
      <c r="R5203" s="15"/>
      <c r="S5203" s="15"/>
      <c r="T5203" s="15"/>
      <c r="U5203" s="15"/>
      <c r="V5203" s="15"/>
      <c r="W5203" s="15"/>
    </row>
    <row r="5204" spans="1:23" x14ac:dyDescent="0.2">
      <c r="A5204" s="35"/>
      <c r="B5204" s="35"/>
      <c r="C5204" s="35"/>
      <c r="D5204" s="15"/>
      <c r="E5204" s="15"/>
      <c r="F5204" s="15"/>
      <c r="G5204" s="15"/>
      <c r="H5204" s="15"/>
      <c r="I5204" s="15"/>
      <c r="J5204" s="15"/>
      <c r="K5204" s="15"/>
      <c r="L5204" s="15"/>
      <c r="M5204" s="15"/>
      <c r="N5204" s="15"/>
      <c r="O5204" s="15"/>
      <c r="P5204" s="15"/>
      <c r="Q5204" s="15"/>
      <c r="R5204" s="15"/>
      <c r="S5204" s="15"/>
      <c r="T5204" s="15"/>
      <c r="U5204" s="15"/>
      <c r="V5204" s="15"/>
      <c r="W5204" s="15"/>
    </row>
    <row r="5205" spans="1:23" x14ac:dyDescent="0.2">
      <c r="A5205" s="35"/>
      <c r="B5205" s="35"/>
      <c r="C5205" s="35"/>
      <c r="D5205" s="15"/>
      <c r="E5205" s="15"/>
      <c r="F5205" s="15"/>
      <c r="G5205" s="15"/>
      <c r="H5205" s="15"/>
      <c r="I5205" s="15"/>
      <c r="J5205" s="15"/>
      <c r="K5205" s="15"/>
      <c r="L5205" s="15"/>
      <c r="M5205" s="15"/>
      <c r="N5205" s="15"/>
      <c r="O5205" s="15"/>
      <c r="P5205" s="15"/>
      <c r="Q5205" s="15"/>
      <c r="R5205" s="15"/>
      <c r="S5205" s="15"/>
      <c r="T5205" s="15"/>
      <c r="U5205" s="15"/>
      <c r="V5205" s="15"/>
      <c r="W5205" s="15"/>
    </row>
    <row r="5206" spans="1:23" x14ac:dyDescent="0.2">
      <c r="A5206" s="35"/>
      <c r="B5206" s="35"/>
      <c r="C5206" s="35"/>
      <c r="D5206" s="15"/>
      <c r="E5206" s="15"/>
      <c r="F5206" s="15"/>
      <c r="G5206" s="15"/>
      <c r="H5206" s="15"/>
      <c r="I5206" s="15"/>
      <c r="J5206" s="15"/>
      <c r="K5206" s="15"/>
      <c r="L5206" s="15"/>
      <c r="M5206" s="15"/>
      <c r="N5206" s="15"/>
      <c r="O5206" s="15"/>
      <c r="P5206" s="15"/>
      <c r="Q5206" s="15"/>
      <c r="R5206" s="15"/>
      <c r="S5206" s="15"/>
      <c r="T5206" s="15"/>
      <c r="U5206" s="15"/>
      <c r="V5206" s="15"/>
      <c r="W5206" s="15"/>
    </row>
    <row r="5207" spans="1:23" x14ac:dyDescent="0.2">
      <c r="A5207" s="35"/>
      <c r="B5207" s="35"/>
      <c r="C5207" s="35"/>
      <c r="D5207" s="15"/>
      <c r="E5207" s="15"/>
      <c r="F5207" s="15"/>
      <c r="G5207" s="15"/>
      <c r="H5207" s="15"/>
      <c r="I5207" s="15"/>
      <c r="J5207" s="15"/>
      <c r="K5207" s="15"/>
      <c r="L5207" s="15"/>
      <c r="M5207" s="15"/>
      <c r="N5207" s="15"/>
      <c r="O5207" s="15"/>
      <c r="P5207" s="15"/>
      <c r="Q5207" s="15"/>
      <c r="R5207" s="15"/>
      <c r="S5207" s="15"/>
      <c r="T5207" s="15"/>
      <c r="U5207" s="15"/>
      <c r="V5207" s="15"/>
      <c r="W5207" s="15"/>
    </row>
    <row r="5208" spans="1:23" x14ac:dyDescent="0.2">
      <c r="A5208" s="35"/>
      <c r="B5208" s="35"/>
      <c r="C5208" s="35"/>
      <c r="D5208" s="15"/>
      <c r="E5208" s="15"/>
      <c r="F5208" s="15"/>
      <c r="G5208" s="15"/>
      <c r="H5208" s="15"/>
      <c r="I5208" s="15"/>
      <c r="J5208" s="15"/>
      <c r="K5208" s="15"/>
      <c r="L5208" s="15"/>
      <c r="M5208" s="15"/>
      <c r="N5208" s="15"/>
      <c r="O5208" s="15"/>
      <c r="P5208" s="15"/>
      <c r="Q5208" s="15"/>
      <c r="R5208" s="15"/>
      <c r="S5208" s="15"/>
      <c r="T5208" s="15"/>
      <c r="U5208" s="15"/>
      <c r="V5208" s="15"/>
      <c r="W5208" s="15"/>
    </row>
    <row r="5209" spans="1:23" x14ac:dyDescent="0.2">
      <c r="A5209" s="35"/>
      <c r="B5209" s="35"/>
      <c r="C5209" s="35"/>
      <c r="D5209" s="15"/>
      <c r="E5209" s="15"/>
      <c r="F5209" s="15"/>
      <c r="G5209" s="15"/>
      <c r="H5209" s="15"/>
      <c r="I5209" s="15"/>
      <c r="J5209" s="15"/>
      <c r="K5209" s="15"/>
      <c r="L5209" s="15"/>
      <c r="M5209" s="15"/>
      <c r="N5209" s="15"/>
      <c r="O5209" s="15"/>
      <c r="P5209" s="15"/>
      <c r="Q5209" s="15"/>
      <c r="R5209" s="15"/>
      <c r="S5209" s="15"/>
      <c r="T5209" s="15"/>
      <c r="U5209" s="15"/>
      <c r="V5209" s="15"/>
      <c r="W5209" s="15"/>
    </row>
    <row r="5210" spans="1:23" x14ac:dyDescent="0.2">
      <c r="A5210" s="35"/>
      <c r="B5210" s="35"/>
      <c r="C5210" s="35"/>
      <c r="D5210" s="15"/>
      <c r="E5210" s="15"/>
      <c r="F5210" s="15"/>
      <c r="G5210" s="15"/>
      <c r="H5210" s="15"/>
      <c r="I5210" s="15"/>
      <c r="J5210" s="15"/>
      <c r="K5210" s="15"/>
      <c r="L5210" s="15"/>
      <c r="M5210" s="15"/>
      <c r="N5210" s="15"/>
      <c r="O5210" s="15"/>
      <c r="P5210" s="15"/>
      <c r="Q5210" s="15"/>
      <c r="R5210" s="15"/>
      <c r="S5210" s="15"/>
      <c r="T5210" s="15"/>
      <c r="U5210" s="15"/>
      <c r="V5210" s="15"/>
      <c r="W5210" s="15"/>
    </row>
    <row r="5211" spans="1:23" x14ac:dyDescent="0.2">
      <c r="A5211" s="35"/>
      <c r="B5211" s="35"/>
      <c r="C5211" s="35"/>
      <c r="D5211" s="15"/>
      <c r="E5211" s="15"/>
      <c r="F5211" s="15"/>
      <c r="G5211" s="15"/>
      <c r="H5211" s="15"/>
      <c r="I5211" s="15"/>
      <c r="J5211" s="15"/>
      <c r="K5211" s="15"/>
      <c r="L5211" s="15"/>
      <c r="M5211" s="15"/>
      <c r="N5211" s="15"/>
      <c r="O5211" s="15"/>
      <c r="P5211" s="15"/>
      <c r="Q5211" s="15"/>
      <c r="R5211" s="15"/>
      <c r="S5211" s="15"/>
      <c r="T5211" s="15"/>
      <c r="U5211" s="15"/>
      <c r="V5211" s="15"/>
      <c r="W5211" s="15"/>
    </row>
    <row r="5212" spans="1:23" x14ac:dyDescent="0.2">
      <c r="A5212" s="35"/>
      <c r="B5212" s="35"/>
      <c r="C5212" s="35"/>
      <c r="D5212" s="15"/>
      <c r="E5212" s="15"/>
      <c r="F5212" s="15"/>
      <c r="G5212" s="15"/>
      <c r="H5212" s="15"/>
      <c r="I5212" s="15"/>
      <c r="J5212" s="15"/>
      <c r="K5212" s="15"/>
      <c r="L5212" s="15"/>
      <c r="M5212" s="15"/>
      <c r="N5212" s="15"/>
      <c r="O5212" s="15"/>
      <c r="P5212" s="15"/>
      <c r="Q5212" s="15"/>
      <c r="R5212" s="15"/>
      <c r="S5212" s="15"/>
      <c r="T5212" s="15"/>
      <c r="U5212" s="15"/>
      <c r="V5212" s="15"/>
      <c r="W5212" s="15"/>
    </row>
    <row r="5213" spans="1:23" x14ac:dyDescent="0.2">
      <c r="A5213" s="35"/>
      <c r="B5213" s="35"/>
      <c r="C5213" s="35"/>
      <c r="D5213" s="15"/>
      <c r="E5213" s="15"/>
      <c r="F5213" s="15"/>
      <c r="G5213" s="15"/>
      <c r="H5213" s="15"/>
      <c r="I5213" s="15"/>
      <c r="J5213" s="15"/>
      <c r="K5213" s="15"/>
      <c r="L5213" s="15"/>
      <c r="M5213" s="15"/>
      <c r="N5213" s="15"/>
      <c r="O5213" s="15"/>
      <c r="P5213" s="15"/>
      <c r="Q5213" s="15"/>
      <c r="R5213" s="15"/>
      <c r="S5213" s="15"/>
      <c r="T5213" s="15"/>
      <c r="U5213" s="15"/>
      <c r="V5213" s="15"/>
      <c r="W5213" s="15"/>
    </row>
    <row r="5214" spans="1:23" x14ac:dyDescent="0.2">
      <c r="A5214" s="35"/>
      <c r="B5214" s="35"/>
      <c r="C5214" s="35"/>
      <c r="D5214" s="15"/>
      <c r="E5214" s="15"/>
      <c r="F5214" s="15"/>
      <c r="G5214" s="15"/>
      <c r="H5214" s="15"/>
      <c r="I5214" s="15"/>
      <c r="J5214" s="15"/>
      <c r="K5214" s="15"/>
      <c r="L5214" s="15"/>
      <c r="M5214" s="15"/>
      <c r="N5214" s="15"/>
      <c r="O5214" s="15"/>
      <c r="P5214" s="15"/>
      <c r="Q5214" s="15"/>
      <c r="R5214" s="15"/>
      <c r="S5214" s="15"/>
      <c r="T5214" s="15"/>
      <c r="U5214" s="15"/>
      <c r="V5214" s="15"/>
      <c r="W5214" s="15"/>
    </row>
    <row r="5215" spans="1:23" x14ac:dyDescent="0.2">
      <c r="A5215" s="35"/>
      <c r="B5215" s="35"/>
      <c r="C5215" s="35"/>
      <c r="D5215" s="15"/>
      <c r="E5215" s="15"/>
      <c r="F5215" s="15"/>
      <c r="G5215" s="15"/>
      <c r="H5215" s="15"/>
      <c r="I5215" s="15"/>
      <c r="J5215" s="15"/>
      <c r="K5215" s="15"/>
      <c r="L5215" s="15"/>
      <c r="M5215" s="15"/>
      <c r="N5215" s="15"/>
      <c r="O5215" s="15"/>
      <c r="P5215" s="15"/>
      <c r="Q5215" s="15"/>
      <c r="R5215" s="15"/>
      <c r="S5215" s="15"/>
      <c r="T5215" s="15"/>
      <c r="U5215" s="15"/>
      <c r="V5215" s="15"/>
      <c r="W5215" s="15"/>
    </row>
    <row r="5216" spans="1:23" x14ac:dyDescent="0.2">
      <c r="A5216" s="35"/>
      <c r="B5216" s="35"/>
      <c r="C5216" s="35"/>
      <c r="D5216" s="15"/>
      <c r="E5216" s="15"/>
      <c r="F5216" s="15"/>
      <c r="G5216" s="15"/>
      <c r="H5216" s="15"/>
      <c r="I5216" s="15"/>
      <c r="J5216" s="15"/>
      <c r="K5216" s="15"/>
      <c r="L5216" s="15"/>
      <c r="M5216" s="15"/>
      <c r="N5216" s="15"/>
      <c r="O5216" s="15"/>
      <c r="P5216" s="15"/>
      <c r="Q5216" s="15"/>
      <c r="R5216" s="15"/>
      <c r="S5216" s="15"/>
      <c r="T5216" s="15"/>
      <c r="U5216" s="15"/>
      <c r="V5216" s="15"/>
      <c r="W5216" s="15"/>
    </row>
    <row r="5217" spans="1:23" x14ac:dyDescent="0.2">
      <c r="A5217" s="35"/>
      <c r="B5217" s="35"/>
      <c r="C5217" s="35"/>
      <c r="D5217" s="15"/>
      <c r="E5217" s="15"/>
      <c r="F5217" s="15"/>
      <c r="G5217" s="15"/>
      <c r="H5217" s="15"/>
      <c r="I5217" s="15"/>
      <c r="J5217" s="15"/>
      <c r="K5217" s="15"/>
      <c r="L5217" s="15"/>
      <c r="M5217" s="15"/>
      <c r="N5217" s="15"/>
      <c r="O5217" s="15"/>
      <c r="P5217" s="15"/>
      <c r="Q5217" s="15"/>
      <c r="R5217" s="15"/>
      <c r="S5217" s="15"/>
      <c r="T5217" s="15"/>
      <c r="U5217" s="15"/>
      <c r="V5217" s="15"/>
      <c r="W5217" s="15"/>
    </row>
    <row r="5218" spans="1:23" x14ac:dyDescent="0.2">
      <c r="A5218" s="35"/>
      <c r="B5218" s="35"/>
      <c r="C5218" s="35"/>
      <c r="D5218" s="15"/>
      <c r="E5218" s="15"/>
      <c r="F5218" s="15"/>
      <c r="G5218" s="15"/>
      <c r="H5218" s="15"/>
      <c r="I5218" s="15"/>
      <c r="J5218" s="15"/>
      <c r="K5218" s="15"/>
      <c r="L5218" s="15"/>
      <c r="M5218" s="15"/>
      <c r="N5218" s="15"/>
      <c r="O5218" s="15"/>
      <c r="P5218" s="15"/>
      <c r="Q5218" s="15"/>
      <c r="R5218" s="15"/>
      <c r="S5218" s="15"/>
      <c r="T5218" s="15"/>
      <c r="U5218" s="15"/>
      <c r="V5218" s="15"/>
      <c r="W5218" s="15"/>
    </row>
    <row r="5219" spans="1:23" x14ac:dyDescent="0.2">
      <c r="A5219" s="35"/>
      <c r="B5219" s="35"/>
      <c r="C5219" s="35"/>
      <c r="D5219" s="15"/>
      <c r="E5219" s="15"/>
      <c r="F5219" s="15"/>
      <c r="G5219" s="15"/>
      <c r="H5219" s="15"/>
      <c r="I5219" s="15"/>
      <c r="J5219" s="15"/>
      <c r="K5219" s="15"/>
      <c r="L5219" s="15"/>
      <c r="M5219" s="15"/>
      <c r="N5219" s="15"/>
      <c r="O5219" s="15"/>
      <c r="P5219" s="15"/>
      <c r="Q5219" s="15"/>
      <c r="R5219" s="15"/>
      <c r="S5219" s="15"/>
      <c r="T5219" s="15"/>
      <c r="U5219" s="15"/>
      <c r="V5219" s="15"/>
      <c r="W5219" s="15"/>
    </row>
    <row r="5220" spans="1:23" x14ac:dyDescent="0.2">
      <c r="A5220" s="35"/>
      <c r="B5220" s="35"/>
      <c r="C5220" s="35"/>
      <c r="D5220" s="15"/>
      <c r="E5220" s="15"/>
      <c r="F5220" s="15"/>
      <c r="G5220" s="15"/>
      <c r="H5220" s="15"/>
      <c r="I5220" s="15"/>
      <c r="J5220" s="15"/>
      <c r="K5220" s="15"/>
      <c r="L5220" s="15"/>
      <c r="M5220" s="15"/>
      <c r="N5220" s="15"/>
      <c r="O5220" s="15"/>
      <c r="P5220" s="15"/>
      <c r="Q5220" s="15"/>
      <c r="R5220" s="15"/>
      <c r="S5220" s="15"/>
      <c r="T5220" s="15"/>
      <c r="U5220" s="15"/>
      <c r="V5220" s="15"/>
      <c r="W5220" s="15"/>
    </row>
    <row r="5221" spans="1:23" x14ac:dyDescent="0.2">
      <c r="A5221" s="35"/>
      <c r="B5221" s="35"/>
      <c r="C5221" s="35"/>
      <c r="D5221" s="15"/>
      <c r="E5221" s="15"/>
      <c r="F5221" s="15"/>
      <c r="G5221" s="15"/>
      <c r="H5221" s="15"/>
      <c r="I5221" s="15"/>
      <c r="J5221" s="15"/>
      <c r="K5221" s="15"/>
      <c r="L5221" s="15"/>
      <c r="M5221" s="15"/>
      <c r="N5221" s="15"/>
      <c r="O5221" s="15"/>
      <c r="P5221" s="15"/>
      <c r="Q5221" s="15"/>
      <c r="R5221" s="15"/>
      <c r="S5221" s="15"/>
      <c r="T5221" s="15"/>
      <c r="U5221" s="15"/>
      <c r="V5221" s="15"/>
      <c r="W5221" s="15"/>
    </row>
    <row r="5222" spans="1:23" x14ac:dyDescent="0.2">
      <c r="A5222" s="35"/>
      <c r="B5222" s="35"/>
      <c r="C5222" s="35"/>
      <c r="D5222" s="15"/>
      <c r="E5222" s="15"/>
      <c r="F5222" s="15"/>
      <c r="G5222" s="15"/>
      <c r="H5222" s="15"/>
      <c r="I5222" s="15"/>
      <c r="J5222" s="15"/>
      <c r="K5222" s="15"/>
      <c r="L5222" s="15"/>
      <c r="M5222" s="15"/>
      <c r="N5222" s="15"/>
      <c r="O5222" s="15"/>
      <c r="P5222" s="15"/>
      <c r="Q5222" s="15"/>
      <c r="R5222" s="15"/>
      <c r="S5222" s="15"/>
      <c r="T5222" s="15"/>
      <c r="U5222" s="15"/>
      <c r="V5222" s="15"/>
      <c r="W5222" s="15"/>
    </row>
    <row r="5223" spans="1:23" x14ac:dyDescent="0.2">
      <c r="A5223" s="35"/>
      <c r="B5223" s="35"/>
      <c r="C5223" s="35"/>
      <c r="D5223" s="15"/>
      <c r="E5223" s="15"/>
      <c r="F5223" s="15"/>
      <c r="G5223" s="15"/>
      <c r="H5223" s="15"/>
      <c r="I5223" s="15"/>
      <c r="J5223" s="15"/>
      <c r="K5223" s="15"/>
      <c r="L5223" s="15"/>
      <c r="M5223" s="15"/>
      <c r="N5223" s="15"/>
      <c r="O5223" s="15"/>
      <c r="P5223" s="15"/>
      <c r="Q5223" s="15"/>
      <c r="R5223" s="15"/>
      <c r="S5223" s="15"/>
      <c r="T5223" s="15"/>
      <c r="U5223" s="15"/>
      <c r="V5223" s="15"/>
      <c r="W5223" s="15"/>
    </row>
    <row r="5224" spans="1:23" x14ac:dyDescent="0.2">
      <c r="A5224" s="35"/>
      <c r="B5224" s="35"/>
      <c r="C5224" s="35"/>
      <c r="D5224" s="15"/>
      <c r="E5224" s="15"/>
      <c r="F5224" s="15"/>
      <c r="G5224" s="15"/>
      <c r="H5224" s="15"/>
      <c r="I5224" s="15"/>
      <c r="J5224" s="15"/>
      <c r="K5224" s="15"/>
      <c r="L5224" s="15"/>
      <c r="M5224" s="15"/>
      <c r="N5224" s="15"/>
      <c r="O5224" s="15"/>
      <c r="P5224" s="15"/>
      <c r="Q5224" s="15"/>
      <c r="R5224" s="15"/>
      <c r="S5224" s="15"/>
      <c r="T5224" s="15"/>
      <c r="U5224" s="15"/>
      <c r="V5224" s="15"/>
      <c r="W5224" s="15"/>
    </row>
    <row r="5225" spans="1:23" x14ac:dyDescent="0.2">
      <c r="A5225" s="35"/>
      <c r="B5225" s="35"/>
      <c r="C5225" s="35"/>
      <c r="D5225" s="15"/>
      <c r="E5225" s="15"/>
      <c r="F5225" s="15"/>
      <c r="G5225" s="15"/>
      <c r="H5225" s="15"/>
      <c r="I5225" s="15"/>
      <c r="J5225" s="15"/>
      <c r="K5225" s="15"/>
      <c r="L5225" s="15"/>
      <c r="M5225" s="15"/>
      <c r="N5225" s="15"/>
      <c r="O5225" s="15"/>
      <c r="P5225" s="15"/>
      <c r="Q5225" s="15"/>
      <c r="R5225" s="15"/>
      <c r="S5225" s="15"/>
      <c r="T5225" s="15"/>
      <c r="U5225" s="15"/>
      <c r="V5225" s="15"/>
      <c r="W5225" s="15"/>
    </row>
    <row r="5226" spans="1:23" x14ac:dyDescent="0.2">
      <c r="A5226" s="35"/>
      <c r="B5226" s="35"/>
      <c r="C5226" s="35"/>
      <c r="D5226" s="15"/>
      <c r="E5226" s="15"/>
      <c r="F5226" s="15"/>
      <c r="G5226" s="15"/>
      <c r="H5226" s="15"/>
      <c r="I5226" s="15"/>
      <c r="J5226" s="15"/>
      <c r="K5226" s="15"/>
      <c r="L5226" s="15"/>
      <c r="M5226" s="15"/>
      <c r="N5226" s="15"/>
      <c r="O5226" s="15"/>
      <c r="P5226" s="15"/>
      <c r="Q5226" s="15"/>
      <c r="R5226" s="15"/>
      <c r="S5226" s="15"/>
      <c r="T5226" s="15"/>
      <c r="U5226" s="15"/>
      <c r="V5226" s="15"/>
      <c r="W5226" s="15"/>
    </row>
    <row r="5227" spans="1:23" x14ac:dyDescent="0.2">
      <c r="A5227" s="35"/>
      <c r="B5227" s="35"/>
      <c r="C5227" s="35"/>
      <c r="D5227" s="15"/>
      <c r="E5227" s="15"/>
      <c r="F5227" s="15"/>
      <c r="G5227" s="15"/>
      <c r="H5227" s="15"/>
      <c r="I5227" s="15"/>
      <c r="J5227" s="15"/>
      <c r="K5227" s="15"/>
      <c r="L5227" s="15"/>
      <c r="M5227" s="15"/>
      <c r="N5227" s="15"/>
      <c r="O5227" s="15"/>
      <c r="P5227" s="15"/>
      <c r="Q5227" s="15"/>
      <c r="R5227" s="15"/>
      <c r="S5227" s="15"/>
      <c r="T5227" s="15"/>
      <c r="U5227" s="15"/>
      <c r="V5227" s="15"/>
      <c r="W5227" s="15"/>
    </row>
    <row r="5228" spans="1:23" x14ac:dyDescent="0.2">
      <c r="A5228" s="35"/>
      <c r="B5228" s="35"/>
      <c r="C5228" s="35"/>
      <c r="D5228" s="15"/>
      <c r="E5228" s="15"/>
      <c r="F5228" s="15"/>
      <c r="G5228" s="15"/>
      <c r="H5228" s="15"/>
      <c r="I5228" s="15"/>
      <c r="J5228" s="15"/>
      <c r="K5228" s="15"/>
      <c r="L5228" s="15"/>
      <c r="M5228" s="15"/>
      <c r="N5228" s="15"/>
      <c r="O5228" s="15"/>
      <c r="P5228" s="15"/>
      <c r="Q5228" s="15"/>
      <c r="R5228" s="15"/>
      <c r="S5228" s="15"/>
      <c r="T5228" s="15"/>
      <c r="U5228" s="15"/>
      <c r="V5228" s="15"/>
      <c r="W5228" s="15"/>
    </row>
    <row r="5229" spans="1:23" x14ac:dyDescent="0.2">
      <c r="A5229" s="35"/>
      <c r="B5229" s="35"/>
      <c r="C5229" s="35"/>
      <c r="D5229" s="15"/>
      <c r="E5229" s="15"/>
      <c r="F5229" s="15"/>
      <c r="G5229" s="15"/>
      <c r="H5229" s="15"/>
      <c r="I5229" s="15"/>
      <c r="J5229" s="15"/>
      <c r="K5229" s="15"/>
      <c r="L5229" s="15"/>
      <c r="M5229" s="15"/>
      <c r="N5229" s="15"/>
      <c r="O5229" s="15"/>
      <c r="P5229" s="15"/>
      <c r="Q5229" s="15"/>
      <c r="R5229" s="15"/>
      <c r="S5229" s="15"/>
      <c r="T5229" s="15"/>
      <c r="U5229" s="15"/>
      <c r="V5229" s="15"/>
      <c r="W5229" s="15"/>
    </row>
    <row r="5230" spans="1:23" x14ac:dyDescent="0.2">
      <c r="A5230" s="35"/>
      <c r="B5230" s="35"/>
      <c r="C5230" s="35"/>
      <c r="D5230" s="15"/>
      <c r="E5230" s="15"/>
      <c r="F5230" s="15"/>
      <c r="G5230" s="15"/>
      <c r="H5230" s="15"/>
      <c r="I5230" s="15"/>
      <c r="J5230" s="15"/>
      <c r="K5230" s="15"/>
      <c r="L5230" s="15"/>
      <c r="M5230" s="15"/>
      <c r="N5230" s="15"/>
      <c r="O5230" s="15"/>
      <c r="P5230" s="15"/>
      <c r="Q5230" s="15"/>
      <c r="R5230" s="15"/>
      <c r="S5230" s="15"/>
      <c r="T5230" s="15"/>
      <c r="U5230" s="15"/>
      <c r="V5230" s="15"/>
      <c r="W5230" s="15"/>
    </row>
    <row r="5231" spans="1:23" x14ac:dyDescent="0.2">
      <c r="A5231" s="35"/>
      <c r="B5231" s="35"/>
      <c r="C5231" s="35"/>
      <c r="D5231" s="15"/>
      <c r="E5231" s="15"/>
      <c r="F5231" s="15"/>
      <c r="G5231" s="15"/>
      <c r="H5231" s="15"/>
      <c r="I5231" s="15"/>
      <c r="J5231" s="15"/>
      <c r="K5231" s="15"/>
      <c r="L5231" s="15"/>
      <c r="M5231" s="15"/>
      <c r="N5231" s="15"/>
      <c r="O5231" s="15"/>
      <c r="P5231" s="15"/>
      <c r="Q5231" s="15"/>
      <c r="R5231" s="15"/>
      <c r="S5231" s="15"/>
      <c r="T5231" s="15"/>
      <c r="U5231" s="15"/>
      <c r="V5231" s="15"/>
      <c r="W5231" s="15"/>
    </row>
    <row r="5232" spans="1:23" x14ac:dyDescent="0.2">
      <c r="A5232" s="35"/>
      <c r="B5232" s="35"/>
      <c r="C5232" s="35"/>
      <c r="D5232" s="15"/>
      <c r="E5232" s="15"/>
      <c r="F5232" s="15"/>
      <c r="G5232" s="15"/>
      <c r="H5232" s="15"/>
      <c r="I5232" s="15"/>
      <c r="J5232" s="15"/>
      <c r="K5232" s="15"/>
      <c r="L5232" s="15"/>
      <c r="M5232" s="15"/>
      <c r="N5232" s="15"/>
      <c r="O5232" s="15"/>
      <c r="P5232" s="15"/>
      <c r="Q5232" s="15"/>
      <c r="R5232" s="15"/>
      <c r="S5232" s="15"/>
      <c r="T5232" s="15"/>
      <c r="U5232" s="15"/>
      <c r="V5232" s="15"/>
      <c r="W5232" s="15"/>
    </row>
    <row r="5233" spans="1:23" x14ac:dyDescent="0.2">
      <c r="A5233" s="35"/>
      <c r="B5233" s="35"/>
      <c r="C5233" s="35"/>
      <c r="D5233" s="15"/>
      <c r="E5233" s="15"/>
      <c r="F5233" s="15"/>
      <c r="G5233" s="15"/>
      <c r="H5233" s="15"/>
      <c r="I5233" s="15"/>
      <c r="J5233" s="15"/>
      <c r="K5233" s="15"/>
      <c r="L5233" s="15"/>
      <c r="M5233" s="15"/>
      <c r="N5233" s="15"/>
      <c r="O5233" s="15"/>
      <c r="P5233" s="15"/>
      <c r="Q5233" s="15"/>
      <c r="R5233" s="15"/>
      <c r="S5233" s="15"/>
      <c r="T5233" s="15"/>
      <c r="U5233" s="15"/>
      <c r="V5233" s="15"/>
      <c r="W5233" s="15"/>
    </row>
    <row r="5234" spans="1:23" x14ac:dyDescent="0.2">
      <c r="A5234" s="35"/>
      <c r="B5234" s="35"/>
      <c r="C5234" s="35"/>
      <c r="D5234" s="15"/>
      <c r="E5234" s="15"/>
      <c r="F5234" s="15"/>
      <c r="G5234" s="15"/>
      <c r="H5234" s="15"/>
      <c r="I5234" s="15"/>
      <c r="J5234" s="15"/>
      <c r="K5234" s="15"/>
      <c r="L5234" s="15"/>
      <c r="M5234" s="15"/>
      <c r="N5234" s="15"/>
      <c r="O5234" s="15"/>
      <c r="P5234" s="15"/>
      <c r="Q5234" s="15"/>
      <c r="R5234" s="15"/>
      <c r="S5234" s="15"/>
      <c r="T5234" s="15"/>
      <c r="U5234" s="15"/>
      <c r="V5234" s="15"/>
      <c r="W5234" s="15"/>
    </row>
    <row r="5235" spans="1:23" x14ac:dyDescent="0.2">
      <c r="A5235" s="35"/>
      <c r="B5235" s="35"/>
      <c r="C5235" s="35"/>
      <c r="D5235" s="15"/>
      <c r="E5235" s="15"/>
      <c r="F5235" s="15"/>
      <c r="G5235" s="15"/>
      <c r="H5235" s="15"/>
      <c r="I5235" s="15"/>
      <c r="J5235" s="15"/>
      <c r="K5235" s="15"/>
      <c r="L5235" s="15"/>
      <c r="M5235" s="15"/>
      <c r="N5235" s="15"/>
      <c r="O5235" s="15"/>
      <c r="P5235" s="15"/>
      <c r="Q5235" s="15"/>
      <c r="R5235" s="15"/>
      <c r="S5235" s="15"/>
      <c r="T5235" s="15"/>
      <c r="U5235" s="15"/>
      <c r="V5235" s="15"/>
      <c r="W5235" s="15"/>
    </row>
    <row r="5236" spans="1:23" x14ac:dyDescent="0.2">
      <c r="A5236" s="35"/>
      <c r="B5236" s="35"/>
      <c r="C5236" s="35"/>
      <c r="D5236" s="15"/>
      <c r="E5236" s="15"/>
      <c r="F5236" s="15"/>
      <c r="G5236" s="15"/>
      <c r="H5236" s="15"/>
      <c r="I5236" s="15"/>
      <c r="J5236" s="15"/>
      <c r="K5236" s="15"/>
      <c r="L5236" s="15"/>
      <c r="M5236" s="15"/>
      <c r="N5236" s="15"/>
      <c r="O5236" s="15"/>
      <c r="P5236" s="15"/>
      <c r="Q5236" s="15"/>
      <c r="R5236" s="15"/>
      <c r="S5236" s="15"/>
      <c r="T5236" s="15"/>
      <c r="U5236" s="15"/>
      <c r="V5236" s="15"/>
      <c r="W5236" s="15"/>
    </row>
    <row r="5237" spans="1:23" x14ac:dyDescent="0.2">
      <c r="A5237" s="35"/>
      <c r="B5237" s="35"/>
      <c r="C5237" s="35"/>
      <c r="D5237" s="15"/>
      <c r="E5237" s="15"/>
      <c r="F5237" s="15"/>
      <c r="G5237" s="15"/>
      <c r="H5237" s="15"/>
      <c r="I5237" s="15"/>
      <c r="J5237" s="15"/>
      <c r="K5237" s="15"/>
      <c r="L5237" s="15"/>
      <c r="M5237" s="15"/>
      <c r="N5237" s="15"/>
      <c r="O5237" s="15"/>
      <c r="P5237" s="15"/>
      <c r="Q5237" s="15"/>
      <c r="R5237" s="15"/>
      <c r="S5237" s="15"/>
      <c r="T5237" s="15"/>
      <c r="U5237" s="15"/>
      <c r="V5237" s="15"/>
      <c r="W5237" s="15"/>
    </row>
    <row r="5238" spans="1:23" x14ac:dyDescent="0.2">
      <c r="A5238" s="35"/>
      <c r="B5238" s="35"/>
      <c r="C5238" s="35"/>
      <c r="D5238" s="15"/>
      <c r="E5238" s="15"/>
      <c r="F5238" s="15"/>
      <c r="G5238" s="15"/>
      <c r="H5238" s="15"/>
      <c r="I5238" s="15"/>
      <c r="J5238" s="15"/>
      <c r="K5238" s="15"/>
      <c r="L5238" s="15"/>
      <c r="M5238" s="15"/>
      <c r="N5238" s="15"/>
      <c r="O5238" s="15"/>
      <c r="P5238" s="15"/>
      <c r="Q5238" s="15"/>
      <c r="R5238" s="15"/>
      <c r="S5238" s="15"/>
      <c r="T5238" s="15"/>
      <c r="U5238" s="15"/>
      <c r="V5238" s="15"/>
      <c r="W5238" s="15"/>
    </row>
    <row r="5239" spans="1:23" x14ac:dyDescent="0.2">
      <c r="A5239" s="35"/>
      <c r="B5239" s="35"/>
      <c r="C5239" s="35"/>
      <c r="D5239" s="15"/>
      <c r="E5239" s="15"/>
      <c r="F5239" s="15"/>
      <c r="G5239" s="15"/>
      <c r="H5239" s="15"/>
      <c r="I5239" s="15"/>
      <c r="J5239" s="15"/>
      <c r="K5239" s="15"/>
      <c r="L5239" s="15"/>
      <c r="M5239" s="15"/>
      <c r="N5239" s="15"/>
      <c r="O5239" s="15"/>
      <c r="P5239" s="15"/>
      <c r="Q5239" s="15"/>
      <c r="R5239" s="15"/>
      <c r="S5239" s="15"/>
      <c r="T5239" s="15"/>
      <c r="U5239" s="15"/>
      <c r="V5239" s="15"/>
      <c r="W5239" s="15"/>
    </row>
    <row r="5240" spans="1:23" x14ac:dyDescent="0.2">
      <c r="A5240" s="35"/>
      <c r="B5240" s="35"/>
      <c r="C5240" s="35"/>
      <c r="D5240" s="15"/>
      <c r="E5240" s="15"/>
      <c r="F5240" s="15"/>
      <c r="G5240" s="15"/>
      <c r="H5240" s="15"/>
      <c r="I5240" s="15"/>
      <c r="J5240" s="15"/>
      <c r="K5240" s="15"/>
      <c r="L5240" s="15"/>
      <c r="M5240" s="15"/>
      <c r="N5240" s="15"/>
      <c r="O5240" s="15"/>
      <c r="P5240" s="15"/>
      <c r="Q5240" s="15"/>
      <c r="R5240" s="15"/>
      <c r="S5240" s="15"/>
      <c r="T5240" s="15"/>
      <c r="U5240" s="15"/>
      <c r="V5240" s="15"/>
      <c r="W5240" s="15"/>
    </row>
    <row r="5241" spans="1:23" x14ac:dyDescent="0.2">
      <c r="A5241" s="35"/>
      <c r="B5241" s="35"/>
      <c r="C5241" s="35"/>
      <c r="D5241" s="15"/>
      <c r="E5241" s="15"/>
      <c r="F5241" s="15"/>
      <c r="G5241" s="15"/>
      <c r="H5241" s="15"/>
      <c r="I5241" s="15"/>
      <c r="J5241" s="15"/>
      <c r="K5241" s="15"/>
      <c r="L5241" s="15"/>
      <c r="M5241" s="15"/>
      <c r="N5241" s="15"/>
      <c r="O5241" s="15"/>
      <c r="P5241" s="15"/>
      <c r="Q5241" s="15"/>
      <c r="R5241" s="15"/>
      <c r="S5241" s="15"/>
      <c r="T5241" s="15"/>
      <c r="U5241" s="15"/>
      <c r="V5241" s="15"/>
      <c r="W5241" s="15"/>
    </row>
    <row r="5242" spans="1:23" x14ac:dyDescent="0.2">
      <c r="A5242" s="35"/>
      <c r="B5242" s="35"/>
      <c r="C5242" s="35"/>
      <c r="D5242" s="15"/>
      <c r="E5242" s="15"/>
      <c r="F5242" s="15"/>
      <c r="G5242" s="15"/>
      <c r="H5242" s="15"/>
      <c r="I5242" s="15"/>
      <c r="J5242" s="15"/>
      <c r="K5242" s="15"/>
      <c r="L5242" s="15"/>
      <c r="M5242" s="15"/>
      <c r="N5242" s="15"/>
      <c r="O5242" s="15"/>
      <c r="P5242" s="15"/>
      <c r="Q5242" s="15"/>
      <c r="R5242" s="15"/>
      <c r="S5242" s="15"/>
      <c r="T5242" s="15"/>
      <c r="U5242" s="15"/>
      <c r="V5242" s="15"/>
      <c r="W5242" s="15"/>
    </row>
    <row r="5243" spans="1:23" x14ac:dyDescent="0.2">
      <c r="A5243" s="35"/>
      <c r="B5243" s="35"/>
      <c r="C5243" s="35"/>
      <c r="D5243" s="15"/>
      <c r="E5243" s="15"/>
      <c r="F5243" s="15"/>
      <c r="G5243" s="15"/>
      <c r="H5243" s="15"/>
      <c r="I5243" s="15"/>
      <c r="J5243" s="15"/>
      <c r="K5243" s="15"/>
      <c r="L5243" s="15"/>
      <c r="M5243" s="15"/>
      <c r="N5243" s="15"/>
      <c r="O5243" s="15"/>
      <c r="P5243" s="15"/>
      <c r="Q5243" s="15"/>
      <c r="R5243" s="15"/>
      <c r="S5243" s="15"/>
      <c r="T5243" s="15"/>
      <c r="U5243" s="15"/>
      <c r="V5243" s="15"/>
      <c r="W5243" s="15"/>
    </row>
    <row r="5244" spans="1:23" x14ac:dyDescent="0.2">
      <c r="A5244" s="35"/>
      <c r="B5244" s="35"/>
      <c r="C5244" s="35"/>
      <c r="D5244" s="15"/>
      <c r="E5244" s="15"/>
      <c r="F5244" s="15"/>
      <c r="G5244" s="15"/>
      <c r="H5244" s="15"/>
      <c r="I5244" s="15"/>
      <c r="J5244" s="15"/>
      <c r="K5244" s="15"/>
      <c r="L5244" s="15"/>
      <c r="M5244" s="15"/>
      <c r="N5244" s="15"/>
      <c r="O5244" s="15"/>
      <c r="P5244" s="15"/>
      <c r="Q5244" s="15"/>
      <c r="R5244" s="15"/>
      <c r="S5244" s="15"/>
      <c r="T5244" s="15"/>
      <c r="U5244" s="15"/>
      <c r="V5244" s="15"/>
      <c r="W5244" s="15"/>
    </row>
    <row r="5245" spans="1:23" x14ac:dyDescent="0.2">
      <c r="A5245" s="35"/>
      <c r="B5245" s="35"/>
      <c r="C5245" s="35"/>
      <c r="D5245" s="15"/>
      <c r="E5245" s="15"/>
      <c r="F5245" s="15"/>
      <c r="G5245" s="15"/>
      <c r="H5245" s="15"/>
      <c r="I5245" s="15"/>
      <c r="J5245" s="15"/>
      <c r="K5245" s="15"/>
      <c r="L5245" s="15"/>
      <c r="M5245" s="15"/>
      <c r="N5245" s="15"/>
      <c r="O5245" s="15"/>
      <c r="P5245" s="15"/>
      <c r="Q5245" s="15"/>
      <c r="R5245" s="15"/>
      <c r="S5245" s="15"/>
      <c r="T5245" s="15"/>
      <c r="U5245" s="15"/>
      <c r="V5245" s="15"/>
      <c r="W5245" s="15"/>
    </row>
    <row r="5246" spans="1:23" x14ac:dyDescent="0.2">
      <c r="A5246" s="35"/>
      <c r="B5246" s="35"/>
      <c r="C5246" s="35"/>
      <c r="D5246" s="15"/>
      <c r="E5246" s="15"/>
      <c r="F5246" s="15"/>
      <c r="G5246" s="15"/>
      <c r="H5246" s="15"/>
      <c r="I5246" s="15"/>
      <c r="J5246" s="15"/>
      <c r="K5246" s="15"/>
      <c r="L5246" s="15"/>
      <c r="M5246" s="15"/>
      <c r="N5246" s="15"/>
      <c r="O5246" s="15"/>
      <c r="P5246" s="15"/>
      <c r="Q5246" s="15"/>
      <c r="R5246" s="15"/>
      <c r="S5246" s="15"/>
      <c r="T5246" s="15"/>
      <c r="U5246" s="15"/>
      <c r="V5246" s="15"/>
      <c r="W5246" s="15"/>
    </row>
    <row r="5247" spans="1:23" x14ac:dyDescent="0.2">
      <c r="A5247" s="35"/>
      <c r="B5247" s="35"/>
      <c r="C5247" s="35"/>
      <c r="D5247" s="15"/>
      <c r="E5247" s="15"/>
      <c r="F5247" s="15"/>
      <c r="G5247" s="15"/>
      <c r="H5247" s="15"/>
      <c r="I5247" s="15"/>
      <c r="J5247" s="15"/>
      <c r="K5247" s="15"/>
      <c r="L5247" s="15"/>
      <c r="M5247" s="15"/>
      <c r="N5247" s="15"/>
      <c r="O5247" s="15"/>
      <c r="P5247" s="15"/>
      <c r="Q5247" s="15"/>
      <c r="R5247" s="15"/>
      <c r="S5247" s="15"/>
      <c r="T5247" s="15"/>
      <c r="U5247" s="15"/>
      <c r="V5247" s="15"/>
      <c r="W5247" s="15"/>
    </row>
    <row r="5248" spans="1:23" x14ac:dyDescent="0.2">
      <c r="A5248" s="35"/>
      <c r="B5248" s="35"/>
      <c r="C5248" s="35"/>
      <c r="D5248" s="15"/>
      <c r="E5248" s="15"/>
      <c r="F5248" s="15"/>
      <c r="G5248" s="15"/>
      <c r="H5248" s="15"/>
      <c r="I5248" s="15"/>
      <c r="J5248" s="15"/>
      <c r="K5248" s="15"/>
      <c r="L5248" s="15"/>
      <c r="M5248" s="15"/>
      <c r="N5248" s="15"/>
      <c r="O5248" s="15"/>
      <c r="P5248" s="15"/>
      <c r="Q5248" s="15"/>
      <c r="R5248" s="15"/>
      <c r="S5248" s="15"/>
      <c r="T5248" s="15"/>
      <c r="U5248" s="15"/>
      <c r="V5248" s="15"/>
      <c r="W5248" s="15"/>
    </row>
    <row r="5249" spans="1:23" x14ac:dyDescent="0.2">
      <c r="A5249" s="35"/>
      <c r="B5249" s="35"/>
      <c r="C5249" s="35"/>
      <c r="D5249" s="15"/>
      <c r="E5249" s="15"/>
      <c r="F5249" s="15"/>
      <c r="G5249" s="15"/>
      <c r="H5249" s="15"/>
      <c r="I5249" s="15"/>
      <c r="J5249" s="15"/>
      <c r="K5249" s="15"/>
      <c r="L5249" s="15"/>
      <c r="M5249" s="15"/>
      <c r="N5249" s="15"/>
      <c r="O5249" s="15"/>
      <c r="P5249" s="15"/>
      <c r="Q5249" s="15"/>
      <c r="R5249" s="15"/>
      <c r="S5249" s="15"/>
      <c r="T5249" s="15"/>
      <c r="U5249" s="15"/>
      <c r="V5249" s="15"/>
      <c r="W5249" s="15"/>
    </row>
    <row r="5250" spans="1:23" x14ac:dyDescent="0.2">
      <c r="A5250" s="35"/>
      <c r="B5250" s="35"/>
      <c r="C5250" s="35"/>
      <c r="D5250" s="15"/>
      <c r="E5250" s="15"/>
      <c r="F5250" s="15"/>
      <c r="G5250" s="15"/>
      <c r="H5250" s="15"/>
      <c r="I5250" s="15"/>
      <c r="J5250" s="15"/>
      <c r="K5250" s="15"/>
      <c r="L5250" s="15"/>
      <c r="M5250" s="15"/>
      <c r="N5250" s="15"/>
      <c r="O5250" s="15"/>
      <c r="P5250" s="15"/>
      <c r="Q5250" s="15"/>
      <c r="R5250" s="15"/>
      <c r="S5250" s="15"/>
      <c r="T5250" s="15"/>
      <c r="U5250" s="15"/>
      <c r="V5250" s="15"/>
      <c r="W5250" s="15"/>
    </row>
    <row r="5251" spans="1:23" x14ac:dyDescent="0.2">
      <c r="A5251" s="35"/>
      <c r="B5251" s="35"/>
      <c r="C5251" s="35"/>
      <c r="D5251" s="15"/>
      <c r="E5251" s="15"/>
      <c r="F5251" s="15"/>
      <c r="G5251" s="15"/>
      <c r="H5251" s="15"/>
      <c r="I5251" s="15"/>
      <c r="J5251" s="15"/>
      <c r="K5251" s="15"/>
      <c r="L5251" s="15"/>
      <c r="M5251" s="15"/>
      <c r="N5251" s="15"/>
      <c r="O5251" s="15"/>
      <c r="P5251" s="15"/>
      <c r="Q5251" s="15"/>
      <c r="R5251" s="15"/>
      <c r="S5251" s="15"/>
      <c r="T5251" s="15"/>
      <c r="U5251" s="15"/>
      <c r="V5251" s="15"/>
      <c r="W5251" s="15"/>
    </row>
    <row r="5252" spans="1:23" x14ac:dyDescent="0.2">
      <c r="A5252" s="35"/>
      <c r="B5252" s="35"/>
      <c r="C5252" s="35"/>
      <c r="D5252" s="15"/>
      <c r="E5252" s="15"/>
      <c r="F5252" s="15"/>
      <c r="G5252" s="15"/>
      <c r="H5252" s="15"/>
      <c r="I5252" s="15"/>
      <c r="J5252" s="15"/>
      <c r="K5252" s="15"/>
      <c r="L5252" s="15"/>
      <c r="M5252" s="15"/>
      <c r="N5252" s="15"/>
      <c r="O5252" s="15"/>
      <c r="P5252" s="15"/>
      <c r="Q5252" s="15"/>
      <c r="R5252" s="15"/>
      <c r="S5252" s="15"/>
      <c r="T5252" s="15"/>
      <c r="U5252" s="15"/>
      <c r="V5252" s="15"/>
      <c r="W5252" s="15"/>
    </row>
    <row r="5253" spans="1:23" x14ac:dyDescent="0.2">
      <c r="A5253" s="35"/>
      <c r="B5253" s="35"/>
      <c r="C5253" s="35"/>
      <c r="D5253" s="15"/>
      <c r="E5253" s="15"/>
      <c r="F5253" s="15"/>
      <c r="G5253" s="15"/>
      <c r="H5253" s="15"/>
      <c r="I5253" s="15"/>
      <c r="J5253" s="15"/>
      <c r="K5253" s="15"/>
      <c r="L5253" s="15"/>
      <c r="M5253" s="15"/>
      <c r="N5253" s="15"/>
      <c r="O5253" s="15"/>
      <c r="P5253" s="15"/>
      <c r="Q5253" s="15"/>
      <c r="R5253" s="15"/>
      <c r="S5253" s="15"/>
      <c r="T5253" s="15"/>
      <c r="U5253" s="15"/>
      <c r="V5253" s="15"/>
      <c r="W5253" s="15"/>
    </row>
    <row r="5254" spans="1:23" x14ac:dyDescent="0.2">
      <c r="A5254" s="35"/>
      <c r="B5254" s="35"/>
      <c r="C5254" s="35"/>
      <c r="D5254" s="15"/>
      <c r="E5254" s="15"/>
      <c r="F5254" s="15"/>
      <c r="G5254" s="15"/>
      <c r="H5254" s="15"/>
      <c r="I5254" s="15"/>
      <c r="J5254" s="15"/>
      <c r="K5254" s="15"/>
      <c r="L5254" s="15"/>
      <c r="M5254" s="15"/>
      <c r="N5254" s="15"/>
      <c r="O5254" s="15"/>
      <c r="P5254" s="15"/>
      <c r="Q5254" s="15"/>
      <c r="R5254" s="15"/>
      <c r="S5254" s="15"/>
      <c r="T5254" s="15"/>
      <c r="U5254" s="15"/>
      <c r="V5254" s="15"/>
      <c r="W5254" s="15"/>
    </row>
    <row r="5255" spans="1:23" x14ac:dyDescent="0.2">
      <c r="A5255" s="35"/>
      <c r="B5255" s="35"/>
      <c r="C5255" s="35"/>
      <c r="D5255" s="15"/>
      <c r="E5255" s="15"/>
      <c r="F5255" s="15"/>
      <c r="G5255" s="15"/>
      <c r="H5255" s="15"/>
      <c r="I5255" s="15"/>
      <c r="J5255" s="15"/>
      <c r="K5255" s="15"/>
      <c r="L5255" s="15"/>
      <c r="M5255" s="15"/>
      <c r="N5255" s="15"/>
      <c r="O5255" s="15"/>
      <c r="P5255" s="15"/>
      <c r="Q5255" s="15"/>
      <c r="R5255" s="15"/>
      <c r="S5255" s="15"/>
      <c r="T5255" s="15"/>
      <c r="U5255" s="15"/>
      <c r="V5255" s="15"/>
      <c r="W5255" s="15"/>
    </row>
    <row r="5256" spans="1:23" x14ac:dyDescent="0.2">
      <c r="A5256" s="35"/>
      <c r="B5256" s="35"/>
      <c r="C5256" s="35"/>
      <c r="D5256" s="15"/>
      <c r="E5256" s="15"/>
      <c r="F5256" s="15"/>
      <c r="G5256" s="15"/>
      <c r="H5256" s="15"/>
      <c r="I5256" s="15"/>
      <c r="J5256" s="15"/>
      <c r="K5256" s="15"/>
      <c r="L5256" s="15"/>
      <c r="M5256" s="15"/>
      <c r="N5256" s="15"/>
      <c r="O5256" s="15"/>
      <c r="P5256" s="15"/>
      <c r="Q5256" s="15"/>
      <c r="R5256" s="15"/>
      <c r="S5256" s="15"/>
      <c r="T5256" s="15"/>
      <c r="U5256" s="15"/>
      <c r="V5256" s="15"/>
      <c r="W5256" s="15"/>
    </row>
    <row r="5257" spans="1:23" x14ac:dyDescent="0.2">
      <c r="A5257" s="35"/>
      <c r="B5257" s="35"/>
      <c r="C5257" s="35"/>
      <c r="D5257" s="15"/>
      <c r="E5257" s="15"/>
      <c r="F5257" s="15"/>
      <c r="G5257" s="15"/>
      <c r="H5257" s="15"/>
      <c r="I5257" s="15"/>
      <c r="J5257" s="15"/>
      <c r="K5257" s="15"/>
      <c r="L5257" s="15"/>
      <c r="M5257" s="15"/>
      <c r="N5257" s="15"/>
      <c r="O5257" s="15"/>
      <c r="P5257" s="15"/>
      <c r="Q5257" s="15"/>
      <c r="R5257" s="15"/>
      <c r="S5257" s="15"/>
      <c r="T5257" s="15"/>
      <c r="U5257" s="15"/>
      <c r="V5257" s="15"/>
      <c r="W5257" s="15"/>
    </row>
    <row r="5258" spans="1:23" x14ac:dyDescent="0.2">
      <c r="A5258" s="35"/>
      <c r="B5258" s="35"/>
      <c r="C5258" s="35"/>
      <c r="D5258" s="15"/>
      <c r="E5258" s="15"/>
      <c r="F5258" s="15"/>
      <c r="G5258" s="15"/>
      <c r="H5258" s="15"/>
      <c r="I5258" s="15"/>
      <c r="J5258" s="15"/>
      <c r="K5258" s="15"/>
      <c r="L5258" s="15"/>
      <c r="M5258" s="15"/>
      <c r="N5258" s="15"/>
      <c r="O5258" s="15"/>
      <c r="P5258" s="15"/>
      <c r="Q5258" s="15"/>
      <c r="R5258" s="15"/>
      <c r="S5258" s="15"/>
      <c r="T5258" s="15"/>
      <c r="U5258" s="15"/>
      <c r="V5258" s="15"/>
      <c r="W5258" s="15"/>
    </row>
    <row r="5259" spans="1:23" x14ac:dyDescent="0.2">
      <c r="A5259" s="35"/>
      <c r="B5259" s="35"/>
      <c r="C5259" s="35"/>
      <c r="D5259" s="15"/>
      <c r="E5259" s="15"/>
      <c r="F5259" s="15"/>
      <c r="G5259" s="15"/>
      <c r="H5259" s="15"/>
      <c r="I5259" s="15"/>
      <c r="J5259" s="15"/>
      <c r="K5259" s="15"/>
      <c r="L5259" s="15"/>
      <c r="M5259" s="15"/>
      <c r="N5259" s="15"/>
      <c r="O5259" s="15"/>
      <c r="P5259" s="15"/>
      <c r="Q5259" s="15"/>
      <c r="R5259" s="15"/>
      <c r="S5259" s="15"/>
      <c r="T5259" s="15"/>
      <c r="U5259" s="15"/>
      <c r="V5259" s="15"/>
      <c r="W5259" s="15"/>
    </row>
    <row r="5260" spans="1:23" x14ac:dyDescent="0.2">
      <c r="A5260" s="35"/>
      <c r="B5260" s="35"/>
      <c r="C5260" s="35"/>
      <c r="D5260" s="15"/>
      <c r="E5260" s="15"/>
      <c r="F5260" s="15"/>
      <c r="G5260" s="15"/>
      <c r="H5260" s="15"/>
      <c r="I5260" s="15"/>
      <c r="J5260" s="15"/>
      <c r="K5260" s="15"/>
      <c r="L5260" s="15"/>
      <c r="M5260" s="15"/>
      <c r="N5260" s="15"/>
      <c r="O5260" s="15"/>
      <c r="P5260" s="15"/>
      <c r="Q5260" s="15"/>
      <c r="R5260" s="15"/>
      <c r="S5260" s="15"/>
      <c r="T5260" s="15"/>
      <c r="U5260" s="15"/>
      <c r="V5260" s="15"/>
      <c r="W5260" s="15"/>
    </row>
    <row r="5261" spans="1:23" x14ac:dyDescent="0.2">
      <c r="A5261" s="35"/>
      <c r="B5261" s="35"/>
      <c r="C5261" s="35"/>
      <c r="D5261" s="15"/>
      <c r="E5261" s="15"/>
      <c r="F5261" s="15"/>
      <c r="G5261" s="15"/>
      <c r="H5261" s="15"/>
      <c r="I5261" s="15"/>
      <c r="J5261" s="15"/>
      <c r="K5261" s="15"/>
      <c r="L5261" s="15"/>
      <c r="M5261" s="15"/>
      <c r="N5261" s="15"/>
      <c r="O5261" s="15"/>
      <c r="P5261" s="15"/>
      <c r="Q5261" s="15"/>
      <c r="R5261" s="15"/>
      <c r="S5261" s="15"/>
      <c r="T5261" s="15"/>
      <c r="U5261" s="15"/>
      <c r="V5261" s="15"/>
      <c r="W5261" s="15"/>
    </row>
    <row r="5262" spans="1:23" x14ac:dyDescent="0.2">
      <c r="A5262" s="35"/>
      <c r="B5262" s="35"/>
      <c r="C5262" s="35"/>
      <c r="D5262" s="15"/>
      <c r="E5262" s="15"/>
      <c r="F5262" s="15"/>
      <c r="G5262" s="15"/>
      <c r="H5262" s="15"/>
      <c r="I5262" s="15"/>
      <c r="J5262" s="15"/>
      <c r="K5262" s="15"/>
      <c r="L5262" s="15"/>
      <c r="M5262" s="15"/>
      <c r="N5262" s="15"/>
      <c r="O5262" s="15"/>
      <c r="P5262" s="15"/>
      <c r="Q5262" s="15"/>
      <c r="R5262" s="15"/>
      <c r="S5262" s="15"/>
      <c r="T5262" s="15"/>
      <c r="U5262" s="15"/>
      <c r="V5262" s="15"/>
      <c r="W5262" s="15"/>
    </row>
    <row r="5263" spans="1:23" x14ac:dyDescent="0.2">
      <c r="A5263" s="35"/>
      <c r="B5263" s="35"/>
      <c r="C5263" s="35"/>
      <c r="D5263" s="15"/>
      <c r="E5263" s="15"/>
      <c r="F5263" s="15"/>
      <c r="G5263" s="15"/>
      <c r="H5263" s="15"/>
      <c r="I5263" s="15"/>
      <c r="J5263" s="15"/>
      <c r="K5263" s="15"/>
      <c r="L5263" s="15"/>
      <c r="M5263" s="15"/>
      <c r="N5263" s="15"/>
      <c r="O5263" s="15"/>
      <c r="P5263" s="15"/>
      <c r="Q5263" s="15"/>
      <c r="R5263" s="15"/>
      <c r="S5263" s="15"/>
      <c r="T5263" s="15"/>
      <c r="U5263" s="15"/>
      <c r="V5263" s="15"/>
      <c r="W5263" s="15"/>
    </row>
    <row r="5264" spans="1:23" x14ac:dyDescent="0.2">
      <c r="A5264" s="35"/>
      <c r="B5264" s="35"/>
      <c r="C5264" s="35"/>
      <c r="D5264" s="15"/>
      <c r="E5264" s="15"/>
      <c r="F5264" s="15"/>
      <c r="G5264" s="15"/>
      <c r="H5264" s="15"/>
      <c r="I5264" s="15"/>
      <c r="J5264" s="15"/>
      <c r="K5264" s="15"/>
      <c r="L5264" s="15"/>
      <c r="M5264" s="15"/>
      <c r="N5264" s="15"/>
      <c r="O5264" s="15"/>
      <c r="P5264" s="15"/>
      <c r="Q5264" s="15"/>
      <c r="R5264" s="15"/>
      <c r="S5264" s="15"/>
      <c r="T5264" s="15"/>
      <c r="U5264" s="15"/>
      <c r="V5264" s="15"/>
      <c r="W5264" s="15"/>
    </row>
    <row r="5265" spans="1:23" x14ac:dyDescent="0.2">
      <c r="A5265" s="35"/>
      <c r="B5265" s="35"/>
      <c r="C5265" s="35"/>
      <c r="D5265" s="15"/>
      <c r="E5265" s="15"/>
      <c r="F5265" s="15"/>
      <c r="G5265" s="15"/>
      <c r="H5265" s="15"/>
      <c r="I5265" s="15"/>
      <c r="J5265" s="15"/>
      <c r="K5265" s="15"/>
      <c r="L5265" s="15"/>
      <c r="M5265" s="15"/>
      <c r="N5265" s="15"/>
      <c r="O5265" s="15"/>
      <c r="P5265" s="15"/>
      <c r="Q5265" s="15"/>
      <c r="R5265" s="15"/>
      <c r="S5265" s="15"/>
      <c r="T5265" s="15"/>
      <c r="U5265" s="15"/>
      <c r="V5265" s="15"/>
      <c r="W5265" s="15"/>
    </row>
    <row r="5266" spans="1:23" x14ac:dyDescent="0.2">
      <c r="A5266" s="35"/>
      <c r="B5266" s="35"/>
      <c r="C5266" s="35"/>
      <c r="D5266" s="15"/>
      <c r="E5266" s="15"/>
      <c r="F5266" s="15"/>
      <c r="G5266" s="15"/>
      <c r="H5266" s="15"/>
      <c r="I5266" s="15"/>
      <c r="J5266" s="15"/>
      <c r="K5266" s="15"/>
      <c r="L5266" s="15"/>
      <c r="M5266" s="15"/>
      <c r="N5266" s="15"/>
      <c r="O5266" s="15"/>
      <c r="P5266" s="15"/>
      <c r="Q5266" s="15"/>
      <c r="R5266" s="15"/>
      <c r="S5266" s="15"/>
      <c r="T5266" s="15"/>
      <c r="U5266" s="15"/>
      <c r="V5266" s="15"/>
      <c r="W5266" s="15"/>
    </row>
    <row r="5267" spans="1:23" x14ac:dyDescent="0.2">
      <c r="A5267" s="35"/>
      <c r="B5267" s="35"/>
      <c r="C5267" s="35"/>
      <c r="D5267" s="15"/>
      <c r="E5267" s="15"/>
      <c r="F5267" s="15"/>
      <c r="G5267" s="15"/>
      <c r="H5267" s="15"/>
      <c r="I5267" s="15"/>
      <c r="J5267" s="15"/>
      <c r="K5267" s="15"/>
      <c r="L5267" s="15"/>
      <c r="M5267" s="15"/>
      <c r="N5267" s="15"/>
      <c r="O5267" s="15"/>
      <c r="P5267" s="15"/>
      <c r="Q5267" s="15"/>
      <c r="R5267" s="15"/>
      <c r="S5267" s="15"/>
      <c r="T5267" s="15"/>
      <c r="U5267" s="15"/>
      <c r="V5267" s="15"/>
      <c r="W5267" s="15"/>
    </row>
    <row r="5268" spans="1:23" x14ac:dyDescent="0.2">
      <c r="A5268" s="35"/>
      <c r="B5268" s="35"/>
      <c r="C5268" s="35"/>
      <c r="D5268" s="15"/>
      <c r="E5268" s="15"/>
      <c r="F5268" s="15"/>
      <c r="G5268" s="15"/>
      <c r="H5268" s="15"/>
      <c r="I5268" s="15"/>
      <c r="J5268" s="15"/>
      <c r="K5268" s="15"/>
      <c r="L5268" s="15"/>
      <c r="M5268" s="15"/>
      <c r="N5268" s="15"/>
      <c r="O5268" s="15"/>
      <c r="P5268" s="15"/>
      <c r="Q5268" s="15"/>
      <c r="R5268" s="15"/>
      <c r="S5268" s="15"/>
      <c r="T5268" s="15"/>
      <c r="U5268" s="15"/>
      <c r="V5268" s="15"/>
      <c r="W5268" s="15"/>
    </row>
    <row r="5269" spans="1:23" x14ac:dyDescent="0.2">
      <c r="A5269" s="35"/>
      <c r="B5269" s="35"/>
      <c r="C5269" s="35"/>
      <c r="D5269" s="15"/>
      <c r="E5269" s="15"/>
      <c r="F5269" s="15"/>
      <c r="G5269" s="15"/>
      <c r="H5269" s="15"/>
      <c r="I5269" s="15"/>
      <c r="J5269" s="15"/>
      <c r="K5269" s="15"/>
      <c r="L5269" s="15"/>
      <c r="M5269" s="15"/>
      <c r="N5269" s="15"/>
      <c r="O5269" s="15"/>
      <c r="P5269" s="15"/>
      <c r="Q5269" s="15"/>
      <c r="R5269" s="15"/>
      <c r="S5269" s="15"/>
      <c r="T5269" s="15"/>
      <c r="U5269" s="15"/>
      <c r="V5269" s="15"/>
      <c r="W5269" s="15"/>
    </row>
    <row r="5270" spans="1:23" x14ac:dyDescent="0.2">
      <c r="A5270" s="35"/>
      <c r="B5270" s="35"/>
      <c r="C5270" s="35"/>
      <c r="D5270" s="15"/>
      <c r="E5270" s="15"/>
      <c r="F5270" s="15"/>
      <c r="G5270" s="15"/>
      <c r="H5270" s="15"/>
      <c r="I5270" s="15"/>
      <c r="J5270" s="15"/>
      <c r="K5270" s="15"/>
      <c r="L5270" s="15"/>
      <c r="M5270" s="15"/>
      <c r="N5270" s="15"/>
      <c r="O5270" s="15"/>
      <c r="P5270" s="15"/>
      <c r="Q5270" s="15"/>
      <c r="R5270" s="15"/>
      <c r="S5270" s="15"/>
      <c r="T5270" s="15"/>
      <c r="U5270" s="15"/>
      <c r="V5270" s="15"/>
      <c r="W5270" s="15"/>
    </row>
    <row r="5271" spans="1:23" x14ac:dyDescent="0.2">
      <c r="A5271" s="35"/>
      <c r="B5271" s="35"/>
      <c r="C5271" s="35"/>
      <c r="D5271" s="15"/>
      <c r="E5271" s="15"/>
      <c r="F5271" s="15"/>
      <c r="G5271" s="15"/>
      <c r="H5271" s="15"/>
      <c r="I5271" s="15"/>
      <c r="J5271" s="15"/>
      <c r="K5271" s="15"/>
      <c r="L5271" s="15"/>
      <c r="M5271" s="15"/>
      <c r="N5271" s="15"/>
      <c r="O5271" s="15"/>
      <c r="P5271" s="15"/>
      <c r="Q5271" s="15"/>
      <c r="R5271" s="15"/>
      <c r="S5271" s="15"/>
      <c r="T5271" s="15"/>
      <c r="U5271" s="15"/>
      <c r="V5271" s="15"/>
      <c r="W5271" s="15"/>
    </row>
    <row r="5272" spans="1:23" x14ac:dyDescent="0.2">
      <c r="A5272" s="35"/>
      <c r="B5272" s="35"/>
      <c r="C5272" s="35"/>
      <c r="D5272" s="15"/>
      <c r="E5272" s="15"/>
      <c r="F5272" s="15"/>
      <c r="G5272" s="15"/>
      <c r="H5272" s="15"/>
      <c r="I5272" s="15"/>
      <c r="J5272" s="15"/>
      <c r="K5272" s="15"/>
      <c r="L5272" s="15"/>
      <c r="M5272" s="15"/>
      <c r="N5272" s="15"/>
      <c r="O5272" s="15"/>
      <c r="P5272" s="15"/>
      <c r="Q5272" s="15"/>
      <c r="R5272" s="15"/>
      <c r="S5272" s="15"/>
      <c r="T5272" s="15"/>
      <c r="U5272" s="15"/>
      <c r="V5272" s="15"/>
      <c r="W5272" s="15"/>
    </row>
    <row r="5273" spans="1:23" x14ac:dyDescent="0.2">
      <c r="A5273" s="35"/>
      <c r="B5273" s="35"/>
      <c r="C5273" s="35"/>
      <c r="D5273" s="15"/>
      <c r="E5273" s="15"/>
      <c r="F5273" s="15"/>
      <c r="G5273" s="15"/>
      <c r="H5273" s="15"/>
      <c r="I5273" s="15"/>
      <c r="J5273" s="15"/>
      <c r="K5273" s="15"/>
      <c r="L5273" s="15"/>
      <c r="M5273" s="15"/>
      <c r="N5273" s="15"/>
      <c r="O5273" s="15"/>
      <c r="P5273" s="15"/>
      <c r="Q5273" s="15"/>
      <c r="R5273" s="15"/>
      <c r="S5273" s="15"/>
      <c r="T5273" s="15"/>
      <c r="U5273" s="15"/>
      <c r="V5273" s="15"/>
      <c r="W5273" s="15"/>
    </row>
    <row r="5274" spans="1:23" x14ac:dyDescent="0.2">
      <c r="A5274" s="35"/>
      <c r="B5274" s="35"/>
      <c r="C5274" s="35"/>
      <c r="D5274" s="15"/>
      <c r="E5274" s="15"/>
      <c r="F5274" s="15"/>
      <c r="G5274" s="15"/>
      <c r="H5274" s="15"/>
      <c r="I5274" s="15"/>
      <c r="J5274" s="15"/>
      <c r="K5274" s="15"/>
      <c r="L5274" s="15"/>
      <c r="M5274" s="15"/>
      <c r="N5274" s="15"/>
      <c r="O5274" s="15"/>
      <c r="P5274" s="15"/>
      <c r="Q5274" s="15"/>
      <c r="R5274" s="15"/>
      <c r="S5274" s="15"/>
      <c r="T5274" s="15"/>
      <c r="U5274" s="15"/>
      <c r="V5274" s="15"/>
      <c r="W5274" s="15"/>
    </row>
    <row r="5275" spans="1:23" x14ac:dyDescent="0.2">
      <c r="A5275" s="35"/>
      <c r="B5275" s="35"/>
      <c r="C5275" s="35"/>
      <c r="D5275" s="15"/>
      <c r="E5275" s="15"/>
      <c r="F5275" s="15"/>
      <c r="G5275" s="15"/>
      <c r="H5275" s="15"/>
      <c r="I5275" s="15"/>
      <c r="J5275" s="15"/>
      <c r="K5275" s="15"/>
      <c r="L5275" s="15"/>
      <c r="M5275" s="15"/>
      <c r="N5275" s="15"/>
      <c r="O5275" s="15"/>
      <c r="P5275" s="15"/>
      <c r="Q5275" s="15"/>
      <c r="R5275" s="15"/>
      <c r="S5275" s="15"/>
      <c r="T5275" s="15"/>
      <c r="U5275" s="15"/>
      <c r="V5275" s="15"/>
      <c r="W5275" s="15"/>
    </row>
    <row r="5276" spans="1:23" x14ac:dyDescent="0.2">
      <c r="A5276" s="35"/>
      <c r="B5276" s="35"/>
      <c r="C5276" s="35"/>
      <c r="D5276" s="15"/>
      <c r="E5276" s="15"/>
      <c r="F5276" s="15"/>
      <c r="G5276" s="15"/>
      <c r="H5276" s="15"/>
      <c r="I5276" s="15"/>
      <c r="J5276" s="15"/>
      <c r="K5276" s="15"/>
      <c r="L5276" s="15"/>
      <c r="M5276" s="15"/>
      <c r="N5276" s="15"/>
      <c r="O5276" s="15"/>
      <c r="P5276" s="15"/>
      <c r="Q5276" s="15"/>
      <c r="R5276" s="15"/>
      <c r="S5276" s="15"/>
      <c r="T5276" s="15"/>
      <c r="U5276" s="15"/>
      <c r="V5276" s="15"/>
      <c r="W5276" s="15"/>
    </row>
    <row r="5277" spans="1:23" x14ac:dyDescent="0.2">
      <c r="A5277" s="35"/>
      <c r="B5277" s="35"/>
      <c r="C5277" s="35"/>
      <c r="D5277" s="15"/>
      <c r="E5277" s="15"/>
      <c r="F5277" s="15"/>
      <c r="G5277" s="15"/>
      <c r="H5277" s="15"/>
      <c r="I5277" s="15"/>
      <c r="J5277" s="15"/>
      <c r="K5277" s="15"/>
      <c r="L5277" s="15"/>
      <c r="M5277" s="15"/>
      <c r="N5277" s="15"/>
      <c r="O5277" s="15"/>
      <c r="P5277" s="15"/>
      <c r="Q5277" s="15"/>
      <c r="R5277" s="15"/>
      <c r="S5277" s="15"/>
      <c r="T5277" s="15"/>
      <c r="U5277" s="15"/>
      <c r="V5277" s="15"/>
      <c r="W5277" s="15"/>
    </row>
    <row r="5278" spans="1:23" x14ac:dyDescent="0.2">
      <c r="A5278" s="35"/>
      <c r="B5278" s="35"/>
      <c r="C5278" s="35"/>
      <c r="D5278" s="15"/>
      <c r="E5278" s="15"/>
      <c r="F5278" s="15"/>
      <c r="G5278" s="15"/>
      <c r="H5278" s="15"/>
      <c r="I5278" s="15"/>
      <c r="J5278" s="15"/>
      <c r="K5278" s="15"/>
      <c r="L5278" s="15"/>
      <c r="M5278" s="15"/>
      <c r="N5278" s="15"/>
      <c r="O5278" s="15"/>
      <c r="P5278" s="15"/>
      <c r="Q5278" s="15"/>
      <c r="R5278" s="15"/>
      <c r="S5278" s="15"/>
      <c r="T5278" s="15"/>
      <c r="U5278" s="15"/>
      <c r="V5278" s="15"/>
      <c r="W5278" s="15"/>
    </row>
    <row r="5279" spans="1:23" x14ac:dyDescent="0.2">
      <c r="A5279" s="35"/>
      <c r="B5279" s="35"/>
      <c r="C5279" s="35"/>
      <c r="D5279" s="15"/>
      <c r="E5279" s="15"/>
      <c r="F5279" s="15"/>
      <c r="G5279" s="15"/>
      <c r="H5279" s="15"/>
      <c r="I5279" s="15"/>
      <c r="J5279" s="15"/>
      <c r="K5279" s="15"/>
      <c r="L5279" s="15"/>
      <c r="M5279" s="15"/>
      <c r="N5279" s="15"/>
      <c r="O5279" s="15"/>
      <c r="P5279" s="15"/>
      <c r="Q5279" s="15"/>
      <c r="R5279" s="15"/>
      <c r="S5279" s="15"/>
      <c r="T5279" s="15"/>
      <c r="U5279" s="15"/>
      <c r="V5279" s="15"/>
      <c r="W5279" s="15"/>
    </row>
    <row r="5280" spans="1:23" x14ac:dyDescent="0.2">
      <c r="A5280" s="35"/>
      <c r="B5280" s="35"/>
      <c r="C5280" s="35"/>
      <c r="D5280" s="15"/>
      <c r="E5280" s="15"/>
      <c r="F5280" s="15"/>
      <c r="G5280" s="15"/>
      <c r="H5280" s="15"/>
      <c r="I5280" s="15"/>
      <c r="J5280" s="15"/>
      <c r="K5280" s="15"/>
      <c r="L5280" s="15"/>
      <c r="M5280" s="15"/>
      <c r="N5280" s="15"/>
      <c r="O5280" s="15"/>
      <c r="P5280" s="15"/>
      <c r="Q5280" s="15"/>
      <c r="R5280" s="15"/>
      <c r="S5280" s="15"/>
      <c r="T5280" s="15"/>
      <c r="U5280" s="15"/>
      <c r="V5280" s="15"/>
      <c r="W5280" s="15"/>
    </row>
    <row r="5281" spans="1:23" x14ac:dyDescent="0.2">
      <c r="A5281" s="35"/>
      <c r="B5281" s="35"/>
      <c r="C5281" s="35"/>
      <c r="D5281" s="15"/>
      <c r="E5281" s="15"/>
      <c r="F5281" s="15"/>
      <c r="G5281" s="15"/>
      <c r="H5281" s="15"/>
      <c r="I5281" s="15"/>
      <c r="J5281" s="15"/>
      <c r="K5281" s="15"/>
      <c r="L5281" s="15"/>
      <c r="M5281" s="15"/>
      <c r="N5281" s="15"/>
      <c r="O5281" s="15"/>
      <c r="P5281" s="15"/>
      <c r="Q5281" s="15"/>
      <c r="R5281" s="15"/>
      <c r="S5281" s="15"/>
      <c r="T5281" s="15"/>
      <c r="U5281" s="15"/>
      <c r="V5281" s="15"/>
      <c r="W5281" s="15"/>
    </row>
    <row r="5282" spans="1:23" x14ac:dyDescent="0.2">
      <c r="A5282" s="35"/>
      <c r="B5282" s="35"/>
      <c r="C5282" s="35"/>
      <c r="D5282" s="15"/>
      <c r="E5282" s="15"/>
      <c r="F5282" s="15"/>
      <c r="G5282" s="15"/>
      <c r="H5282" s="15"/>
      <c r="I5282" s="15"/>
      <c r="J5282" s="15"/>
      <c r="K5282" s="15"/>
      <c r="L5282" s="15"/>
      <c r="M5282" s="15"/>
      <c r="N5282" s="15"/>
      <c r="O5282" s="15"/>
      <c r="P5282" s="15"/>
      <c r="Q5282" s="15"/>
      <c r="R5282" s="15"/>
      <c r="S5282" s="15"/>
      <c r="T5282" s="15"/>
      <c r="U5282" s="15"/>
      <c r="V5282" s="15"/>
      <c r="W5282" s="15"/>
    </row>
    <row r="5283" spans="1:23" x14ac:dyDescent="0.2">
      <c r="A5283" s="35"/>
      <c r="B5283" s="35"/>
      <c r="C5283" s="35"/>
      <c r="D5283" s="15"/>
      <c r="E5283" s="15"/>
      <c r="F5283" s="15"/>
      <c r="G5283" s="15"/>
      <c r="H5283" s="15"/>
      <c r="I5283" s="15"/>
      <c r="J5283" s="15"/>
      <c r="K5283" s="15"/>
      <c r="L5283" s="15"/>
      <c r="M5283" s="15"/>
      <c r="N5283" s="15"/>
      <c r="O5283" s="15"/>
      <c r="P5283" s="15"/>
      <c r="Q5283" s="15"/>
      <c r="R5283" s="15"/>
      <c r="S5283" s="15"/>
      <c r="T5283" s="15"/>
      <c r="U5283" s="15"/>
      <c r="V5283" s="15"/>
      <c r="W5283" s="15"/>
    </row>
    <row r="5284" spans="1:23" x14ac:dyDescent="0.2">
      <c r="A5284" s="35"/>
      <c r="B5284" s="35"/>
      <c r="C5284" s="35"/>
      <c r="D5284" s="15"/>
      <c r="E5284" s="15"/>
      <c r="F5284" s="15"/>
      <c r="G5284" s="15"/>
      <c r="H5284" s="15"/>
      <c r="I5284" s="15"/>
      <c r="J5284" s="15"/>
      <c r="K5284" s="15"/>
      <c r="L5284" s="15"/>
      <c r="M5284" s="15"/>
      <c r="N5284" s="15"/>
      <c r="O5284" s="15"/>
      <c r="P5284" s="15"/>
      <c r="Q5284" s="15"/>
      <c r="R5284" s="15"/>
      <c r="S5284" s="15"/>
      <c r="T5284" s="15"/>
      <c r="U5284" s="15"/>
      <c r="V5284" s="15"/>
      <c r="W5284" s="15"/>
    </row>
    <row r="5285" spans="1:23" x14ac:dyDescent="0.2">
      <c r="A5285" s="35"/>
      <c r="B5285" s="35"/>
      <c r="C5285" s="35"/>
      <c r="D5285" s="15"/>
      <c r="E5285" s="15"/>
      <c r="F5285" s="15"/>
      <c r="G5285" s="15"/>
      <c r="H5285" s="15"/>
      <c r="I5285" s="15"/>
      <c r="J5285" s="15"/>
      <c r="K5285" s="15"/>
      <c r="L5285" s="15"/>
      <c r="M5285" s="15"/>
      <c r="N5285" s="15"/>
      <c r="O5285" s="15"/>
      <c r="P5285" s="15"/>
      <c r="Q5285" s="15"/>
      <c r="R5285" s="15"/>
      <c r="S5285" s="15"/>
      <c r="T5285" s="15"/>
      <c r="U5285" s="15"/>
      <c r="V5285" s="15"/>
      <c r="W5285" s="15"/>
    </row>
    <row r="5286" spans="1:23" x14ac:dyDescent="0.2">
      <c r="A5286" s="35"/>
      <c r="B5286" s="35"/>
      <c r="C5286" s="35"/>
      <c r="D5286" s="15"/>
      <c r="E5286" s="15"/>
      <c r="F5286" s="15"/>
      <c r="G5286" s="15"/>
      <c r="H5286" s="15"/>
      <c r="I5286" s="15"/>
      <c r="J5286" s="15"/>
      <c r="K5286" s="15"/>
      <c r="L5286" s="15"/>
      <c r="M5286" s="15"/>
      <c r="N5286" s="15"/>
      <c r="O5286" s="15"/>
      <c r="P5286" s="15"/>
      <c r="Q5286" s="15"/>
      <c r="R5286" s="15"/>
      <c r="S5286" s="15"/>
      <c r="T5286" s="15"/>
      <c r="U5286" s="15"/>
      <c r="V5286" s="15"/>
      <c r="W5286" s="15"/>
    </row>
    <row r="5287" spans="1:23" x14ac:dyDescent="0.2">
      <c r="A5287" s="35"/>
      <c r="B5287" s="35"/>
      <c r="C5287" s="35"/>
      <c r="D5287" s="15"/>
      <c r="E5287" s="15"/>
      <c r="F5287" s="15"/>
      <c r="G5287" s="15"/>
      <c r="H5287" s="15"/>
      <c r="I5287" s="15"/>
      <c r="J5287" s="15"/>
      <c r="K5287" s="15"/>
      <c r="L5287" s="15"/>
      <c r="M5287" s="15"/>
      <c r="N5287" s="15"/>
      <c r="O5287" s="15"/>
      <c r="P5287" s="15"/>
      <c r="Q5287" s="15"/>
      <c r="R5287" s="15"/>
      <c r="S5287" s="15"/>
      <c r="T5287" s="15"/>
      <c r="U5287" s="15"/>
      <c r="V5287" s="15"/>
      <c r="W5287" s="15"/>
    </row>
    <row r="5288" spans="1:23" x14ac:dyDescent="0.2">
      <c r="A5288" s="35"/>
      <c r="B5288" s="35"/>
      <c r="C5288" s="35"/>
      <c r="D5288" s="15"/>
      <c r="E5288" s="15"/>
      <c r="F5288" s="15"/>
      <c r="G5288" s="15"/>
      <c r="H5288" s="15"/>
      <c r="I5288" s="15"/>
      <c r="J5288" s="15"/>
      <c r="K5288" s="15"/>
      <c r="L5288" s="15"/>
      <c r="M5288" s="15"/>
      <c r="N5288" s="15"/>
      <c r="O5288" s="15"/>
      <c r="P5288" s="15"/>
      <c r="Q5288" s="15"/>
      <c r="R5288" s="15"/>
      <c r="S5288" s="15"/>
      <c r="T5288" s="15"/>
      <c r="U5288" s="15"/>
      <c r="V5288" s="15"/>
      <c r="W5288" s="15"/>
    </row>
    <row r="5289" spans="1:23" x14ac:dyDescent="0.2">
      <c r="A5289" s="35"/>
      <c r="B5289" s="35"/>
      <c r="C5289" s="35"/>
      <c r="D5289" s="15"/>
      <c r="E5289" s="15"/>
      <c r="F5289" s="15"/>
      <c r="G5289" s="15"/>
      <c r="H5289" s="15"/>
      <c r="I5289" s="15"/>
      <c r="J5289" s="15"/>
      <c r="K5289" s="15"/>
      <c r="L5289" s="15"/>
      <c r="M5289" s="15"/>
      <c r="N5289" s="15"/>
      <c r="O5289" s="15"/>
      <c r="P5289" s="15"/>
      <c r="Q5289" s="15"/>
      <c r="R5289" s="15"/>
      <c r="S5289" s="15"/>
      <c r="T5289" s="15"/>
      <c r="U5289" s="15"/>
      <c r="V5289" s="15"/>
      <c r="W5289" s="15"/>
    </row>
    <row r="5290" spans="1:23" x14ac:dyDescent="0.2">
      <c r="A5290" s="35"/>
      <c r="B5290" s="35"/>
      <c r="C5290" s="35"/>
      <c r="D5290" s="15"/>
      <c r="E5290" s="15"/>
      <c r="F5290" s="15"/>
      <c r="G5290" s="15"/>
      <c r="H5290" s="15"/>
      <c r="I5290" s="15"/>
      <c r="J5290" s="15"/>
      <c r="K5290" s="15"/>
      <c r="L5290" s="15"/>
      <c r="M5290" s="15"/>
      <c r="N5290" s="15"/>
      <c r="O5290" s="15"/>
      <c r="P5290" s="15"/>
      <c r="Q5290" s="15"/>
      <c r="R5290" s="15"/>
      <c r="S5290" s="15"/>
      <c r="T5290" s="15"/>
      <c r="U5290" s="15"/>
      <c r="V5290" s="15"/>
      <c r="W5290" s="15"/>
    </row>
    <row r="5291" spans="1:23" x14ac:dyDescent="0.2">
      <c r="A5291" s="35"/>
      <c r="B5291" s="35"/>
      <c r="C5291" s="35"/>
      <c r="D5291" s="15"/>
      <c r="E5291" s="15"/>
      <c r="F5291" s="15"/>
      <c r="G5291" s="15"/>
      <c r="H5291" s="15"/>
      <c r="I5291" s="15"/>
      <c r="J5291" s="15"/>
      <c r="K5291" s="15"/>
      <c r="L5291" s="15"/>
      <c r="M5291" s="15"/>
      <c r="N5291" s="15"/>
      <c r="O5291" s="15"/>
      <c r="P5291" s="15"/>
      <c r="Q5291" s="15"/>
      <c r="R5291" s="15"/>
      <c r="S5291" s="15"/>
      <c r="T5291" s="15"/>
      <c r="U5291" s="15"/>
      <c r="V5291" s="15"/>
      <c r="W5291" s="15"/>
    </row>
    <row r="5292" spans="1:23" x14ac:dyDescent="0.2">
      <c r="A5292" s="35"/>
      <c r="B5292" s="35"/>
      <c r="C5292" s="35"/>
      <c r="D5292" s="15"/>
      <c r="E5292" s="15"/>
      <c r="F5292" s="15"/>
      <c r="G5292" s="15"/>
      <c r="H5292" s="15"/>
      <c r="I5292" s="15"/>
      <c r="J5292" s="15"/>
      <c r="K5292" s="15"/>
      <c r="L5292" s="15"/>
      <c r="M5292" s="15"/>
      <c r="N5292" s="15"/>
      <c r="O5292" s="15"/>
      <c r="P5292" s="15"/>
      <c r="Q5292" s="15"/>
      <c r="R5292" s="15"/>
      <c r="S5292" s="15"/>
      <c r="T5292" s="15"/>
      <c r="U5292" s="15"/>
      <c r="V5292" s="15"/>
      <c r="W5292" s="15"/>
    </row>
    <row r="5293" spans="1:23" x14ac:dyDescent="0.2">
      <c r="A5293" s="35"/>
      <c r="B5293" s="35"/>
      <c r="C5293" s="35"/>
      <c r="D5293" s="15"/>
      <c r="E5293" s="15"/>
      <c r="F5293" s="15"/>
      <c r="G5293" s="15"/>
      <c r="H5293" s="15"/>
      <c r="I5293" s="15"/>
      <c r="J5293" s="15"/>
      <c r="K5293" s="15"/>
      <c r="L5293" s="15"/>
      <c r="M5293" s="15"/>
      <c r="N5293" s="15"/>
      <c r="O5293" s="15"/>
      <c r="P5293" s="15"/>
      <c r="Q5293" s="15"/>
      <c r="R5293" s="15"/>
      <c r="S5293" s="15"/>
      <c r="T5293" s="15"/>
      <c r="U5293" s="15"/>
      <c r="V5293" s="15"/>
      <c r="W5293" s="15"/>
    </row>
    <row r="5294" spans="1:23" x14ac:dyDescent="0.2">
      <c r="A5294" s="35"/>
      <c r="B5294" s="35"/>
      <c r="C5294" s="35"/>
      <c r="D5294" s="15"/>
      <c r="E5294" s="15"/>
      <c r="F5294" s="15"/>
      <c r="G5294" s="15"/>
      <c r="H5294" s="15"/>
      <c r="I5294" s="15"/>
      <c r="J5294" s="15"/>
      <c r="K5294" s="15"/>
      <c r="L5294" s="15"/>
      <c r="M5294" s="15"/>
      <c r="N5294" s="15"/>
      <c r="O5294" s="15"/>
      <c r="P5294" s="15"/>
      <c r="Q5294" s="15"/>
      <c r="R5294" s="15"/>
      <c r="S5294" s="15"/>
      <c r="T5294" s="15"/>
      <c r="U5294" s="15"/>
      <c r="V5294" s="15"/>
      <c r="W5294" s="15"/>
    </row>
    <row r="5295" spans="1:23" x14ac:dyDescent="0.2">
      <c r="A5295" s="35"/>
      <c r="B5295" s="35"/>
      <c r="C5295" s="35"/>
      <c r="D5295" s="15"/>
      <c r="E5295" s="15"/>
      <c r="F5295" s="15"/>
      <c r="G5295" s="15"/>
      <c r="H5295" s="15"/>
      <c r="I5295" s="15"/>
      <c r="J5295" s="15"/>
      <c r="K5295" s="15"/>
      <c r="L5295" s="15"/>
      <c r="M5295" s="15"/>
      <c r="N5295" s="15"/>
      <c r="O5295" s="15"/>
      <c r="P5295" s="15"/>
      <c r="Q5295" s="15"/>
      <c r="R5295" s="15"/>
      <c r="S5295" s="15"/>
      <c r="T5295" s="15"/>
      <c r="U5295" s="15"/>
      <c r="V5295" s="15"/>
      <c r="W5295" s="15"/>
    </row>
    <row r="5296" spans="1:23" x14ac:dyDescent="0.2">
      <c r="A5296" s="35"/>
      <c r="B5296" s="35"/>
      <c r="C5296" s="35"/>
      <c r="D5296" s="15"/>
      <c r="E5296" s="15"/>
      <c r="F5296" s="15"/>
      <c r="G5296" s="15"/>
      <c r="H5296" s="15"/>
      <c r="I5296" s="15"/>
      <c r="J5296" s="15"/>
      <c r="K5296" s="15"/>
      <c r="L5296" s="15"/>
      <c r="M5296" s="15"/>
      <c r="N5296" s="15"/>
      <c r="O5296" s="15"/>
      <c r="P5296" s="15"/>
      <c r="Q5296" s="15"/>
      <c r="R5296" s="15"/>
      <c r="S5296" s="15"/>
      <c r="T5296" s="15"/>
      <c r="U5296" s="15"/>
      <c r="V5296" s="15"/>
      <c r="W5296" s="15"/>
    </row>
    <row r="5297" spans="1:23" x14ac:dyDescent="0.2">
      <c r="A5297" s="35"/>
      <c r="B5297" s="35"/>
      <c r="C5297" s="35"/>
      <c r="D5297" s="15"/>
      <c r="E5297" s="15"/>
      <c r="F5297" s="15"/>
      <c r="G5297" s="15"/>
      <c r="H5297" s="15"/>
      <c r="I5297" s="15"/>
      <c r="J5297" s="15"/>
      <c r="K5297" s="15"/>
      <c r="L5297" s="15"/>
      <c r="M5297" s="15"/>
      <c r="N5297" s="15"/>
      <c r="O5297" s="15"/>
      <c r="P5297" s="15"/>
      <c r="Q5297" s="15"/>
      <c r="R5297" s="15"/>
      <c r="S5297" s="15"/>
      <c r="T5297" s="15"/>
      <c r="U5297" s="15"/>
      <c r="V5297" s="15"/>
      <c r="W5297" s="15"/>
    </row>
    <row r="5298" spans="1:23" x14ac:dyDescent="0.2">
      <c r="A5298" s="35"/>
      <c r="B5298" s="35"/>
      <c r="C5298" s="35"/>
      <c r="D5298" s="15"/>
      <c r="E5298" s="15"/>
      <c r="F5298" s="15"/>
      <c r="G5298" s="15"/>
      <c r="H5298" s="15"/>
      <c r="I5298" s="15"/>
      <c r="J5298" s="15"/>
      <c r="K5298" s="15"/>
      <c r="L5298" s="15"/>
      <c r="M5298" s="15"/>
      <c r="N5298" s="15"/>
      <c r="O5298" s="15"/>
      <c r="P5298" s="15"/>
      <c r="Q5298" s="15"/>
      <c r="R5298" s="15"/>
      <c r="S5298" s="15"/>
      <c r="T5298" s="15"/>
      <c r="U5298" s="15"/>
      <c r="V5298" s="15"/>
      <c r="W5298" s="15"/>
    </row>
    <row r="5299" spans="1:23" x14ac:dyDescent="0.2">
      <c r="A5299" s="35"/>
      <c r="B5299" s="35"/>
      <c r="C5299" s="35"/>
      <c r="D5299" s="15"/>
      <c r="E5299" s="15"/>
      <c r="F5299" s="15"/>
      <c r="G5299" s="15"/>
      <c r="H5299" s="15"/>
      <c r="I5299" s="15"/>
      <c r="J5299" s="15"/>
      <c r="K5299" s="15"/>
      <c r="L5299" s="15"/>
      <c r="M5299" s="15"/>
      <c r="N5299" s="15"/>
      <c r="O5299" s="15"/>
      <c r="P5299" s="15"/>
      <c r="Q5299" s="15"/>
      <c r="R5299" s="15"/>
      <c r="S5299" s="15"/>
      <c r="T5299" s="15"/>
      <c r="U5299" s="15"/>
      <c r="V5299" s="15"/>
      <c r="W5299" s="15"/>
    </row>
    <row r="5300" spans="1:23" x14ac:dyDescent="0.2">
      <c r="A5300" s="35"/>
      <c r="B5300" s="35"/>
      <c r="C5300" s="35"/>
      <c r="D5300" s="15"/>
      <c r="E5300" s="15"/>
      <c r="F5300" s="15"/>
      <c r="G5300" s="15"/>
      <c r="H5300" s="15"/>
      <c r="I5300" s="15"/>
      <c r="J5300" s="15"/>
      <c r="K5300" s="15"/>
      <c r="L5300" s="15"/>
      <c r="M5300" s="15"/>
      <c r="N5300" s="15"/>
      <c r="O5300" s="15"/>
      <c r="P5300" s="15"/>
      <c r="Q5300" s="15"/>
      <c r="R5300" s="15"/>
      <c r="S5300" s="15"/>
      <c r="T5300" s="15"/>
      <c r="U5300" s="15"/>
      <c r="V5300" s="15"/>
      <c r="W5300" s="15"/>
    </row>
    <row r="5301" spans="1:23" x14ac:dyDescent="0.2">
      <c r="A5301" s="35"/>
      <c r="B5301" s="35"/>
      <c r="C5301" s="35"/>
      <c r="D5301" s="15"/>
      <c r="E5301" s="15"/>
      <c r="F5301" s="15"/>
      <c r="G5301" s="15"/>
      <c r="H5301" s="15"/>
      <c r="I5301" s="15"/>
      <c r="J5301" s="15"/>
      <c r="K5301" s="15"/>
      <c r="L5301" s="15"/>
      <c r="M5301" s="15"/>
      <c r="N5301" s="15"/>
      <c r="O5301" s="15"/>
      <c r="P5301" s="15"/>
      <c r="Q5301" s="15"/>
      <c r="R5301" s="15"/>
      <c r="S5301" s="15"/>
      <c r="T5301" s="15"/>
      <c r="U5301" s="15"/>
      <c r="V5301" s="15"/>
      <c r="W5301" s="15"/>
    </row>
    <row r="5302" spans="1:23" x14ac:dyDescent="0.2">
      <c r="A5302" s="35"/>
      <c r="B5302" s="35"/>
      <c r="C5302" s="35"/>
      <c r="D5302" s="15"/>
      <c r="E5302" s="15"/>
      <c r="F5302" s="15"/>
      <c r="G5302" s="15"/>
      <c r="H5302" s="15"/>
      <c r="I5302" s="15"/>
      <c r="J5302" s="15"/>
      <c r="K5302" s="15"/>
      <c r="L5302" s="15"/>
      <c r="M5302" s="15"/>
      <c r="N5302" s="15"/>
      <c r="O5302" s="15"/>
      <c r="P5302" s="15"/>
      <c r="Q5302" s="15"/>
      <c r="R5302" s="15"/>
      <c r="S5302" s="15"/>
      <c r="T5302" s="15"/>
      <c r="U5302" s="15"/>
      <c r="V5302" s="15"/>
      <c r="W5302" s="15"/>
    </row>
    <row r="5303" spans="1:23" x14ac:dyDescent="0.2">
      <c r="A5303" s="35"/>
      <c r="B5303" s="35"/>
      <c r="C5303" s="35"/>
      <c r="D5303" s="15"/>
      <c r="E5303" s="15"/>
      <c r="F5303" s="15"/>
      <c r="G5303" s="15"/>
      <c r="H5303" s="15"/>
      <c r="I5303" s="15"/>
      <c r="J5303" s="15"/>
      <c r="K5303" s="15"/>
      <c r="L5303" s="15"/>
      <c r="M5303" s="15"/>
      <c r="N5303" s="15"/>
      <c r="O5303" s="15"/>
      <c r="P5303" s="15"/>
      <c r="Q5303" s="15"/>
      <c r="R5303" s="15"/>
      <c r="S5303" s="15"/>
      <c r="T5303" s="15"/>
      <c r="U5303" s="15"/>
      <c r="V5303" s="15"/>
      <c r="W5303" s="15"/>
    </row>
    <row r="5304" spans="1:23" x14ac:dyDescent="0.2">
      <c r="A5304" s="35"/>
      <c r="B5304" s="35"/>
      <c r="C5304" s="35"/>
      <c r="D5304" s="15"/>
      <c r="E5304" s="15"/>
      <c r="F5304" s="15"/>
      <c r="G5304" s="15"/>
      <c r="H5304" s="15"/>
      <c r="I5304" s="15"/>
      <c r="J5304" s="15"/>
      <c r="K5304" s="15"/>
      <c r="L5304" s="15"/>
      <c r="M5304" s="15"/>
      <c r="N5304" s="15"/>
      <c r="O5304" s="15"/>
      <c r="P5304" s="15"/>
      <c r="Q5304" s="15"/>
      <c r="R5304" s="15"/>
      <c r="S5304" s="15"/>
      <c r="T5304" s="15"/>
      <c r="U5304" s="15"/>
      <c r="V5304" s="15"/>
      <c r="W5304" s="15"/>
    </row>
    <row r="5305" spans="1:23" x14ac:dyDescent="0.2">
      <c r="A5305" s="35"/>
      <c r="B5305" s="35"/>
      <c r="C5305" s="35"/>
      <c r="D5305" s="15"/>
      <c r="E5305" s="15"/>
      <c r="F5305" s="15"/>
      <c r="G5305" s="15"/>
      <c r="H5305" s="15"/>
      <c r="I5305" s="15"/>
      <c r="J5305" s="15"/>
      <c r="K5305" s="15"/>
      <c r="L5305" s="15"/>
      <c r="M5305" s="15"/>
      <c r="N5305" s="15"/>
      <c r="O5305" s="15"/>
      <c r="P5305" s="15"/>
      <c r="Q5305" s="15"/>
      <c r="R5305" s="15"/>
      <c r="S5305" s="15"/>
      <c r="T5305" s="15"/>
      <c r="U5305" s="15"/>
      <c r="V5305" s="15"/>
      <c r="W5305" s="15"/>
    </row>
    <row r="5306" spans="1:23" x14ac:dyDescent="0.2">
      <c r="A5306" s="35"/>
      <c r="B5306" s="35"/>
      <c r="C5306" s="35"/>
      <c r="D5306" s="15"/>
      <c r="E5306" s="15"/>
      <c r="F5306" s="15"/>
      <c r="G5306" s="15"/>
      <c r="H5306" s="15"/>
      <c r="I5306" s="15"/>
      <c r="J5306" s="15"/>
      <c r="K5306" s="15"/>
      <c r="L5306" s="15"/>
      <c r="M5306" s="15"/>
      <c r="N5306" s="15"/>
      <c r="O5306" s="15"/>
      <c r="P5306" s="15"/>
      <c r="Q5306" s="15"/>
      <c r="R5306" s="15"/>
      <c r="S5306" s="15"/>
      <c r="T5306" s="15"/>
      <c r="U5306" s="15"/>
      <c r="V5306" s="15"/>
      <c r="W5306" s="15"/>
    </row>
    <row r="5307" spans="1:23" x14ac:dyDescent="0.2">
      <c r="A5307" s="35"/>
      <c r="B5307" s="35"/>
      <c r="C5307" s="35"/>
      <c r="D5307" s="15"/>
      <c r="E5307" s="15"/>
      <c r="F5307" s="15"/>
      <c r="G5307" s="15"/>
      <c r="H5307" s="15"/>
      <c r="I5307" s="15"/>
      <c r="J5307" s="15"/>
      <c r="K5307" s="15"/>
      <c r="L5307" s="15"/>
      <c r="M5307" s="15"/>
      <c r="N5307" s="15"/>
      <c r="O5307" s="15"/>
      <c r="P5307" s="15"/>
      <c r="Q5307" s="15"/>
      <c r="R5307" s="15"/>
      <c r="S5307" s="15"/>
      <c r="T5307" s="15"/>
      <c r="U5307" s="15"/>
      <c r="V5307" s="15"/>
      <c r="W5307" s="15"/>
    </row>
    <row r="5308" spans="1:23" x14ac:dyDescent="0.2">
      <c r="A5308" s="35"/>
      <c r="B5308" s="35"/>
      <c r="C5308" s="35"/>
      <c r="D5308" s="15"/>
      <c r="E5308" s="15"/>
      <c r="F5308" s="15"/>
      <c r="G5308" s="15"/>
      <c r="H5308" s="15"/>
      <c r="I5308" s="15"/>
      <c r="J5308" s="15"/>
      <c r="K5308" s="15"/>
      <c r="L5308" s="15"/>
      <c r="M5308" s="15"/>
      <c r="N5308" s="15"/>
      <c r="O5308" s="15"/>
      <c r="P5308" s="15"/>
      <c r="Q5308" s="15"/>
      <c r="R5308" s="15"/>
      <c r="S5308" s="15"/>
      <c r="T5308" s="15"/>
      <c r="U5308" s="15"/>
      <c r="V5308" s="15"/>
      <c r="W5308" s="15"/>
    </row>
    <row r="5309" spans="1:23" x14ac:dyDescent="0.2">
      <c r="A5309" s="35"/>
      <c r="B5309" s="35"/>
      <c r="C5309" s="35"/>
      <c r="D5309" s="15"/>
      <c r="E5309" s="15"/>
      <c r="F5309" s="15"/>
      <c r="G5309" s="15"/>
      <c r="H5309" s="15"/>
      <c r="I5309" s="15"/>
      <c r="J5309" s="15"/>
      <c r="K5309" s="15"/>
      <c r="L5309" s="15"/>
      <c r="M5309" s="15"/>
      <c r="N5309" s="15"/>
      <c r="O5309" s="15"/>
      <c r="P5309" s="15"/>
      <c r="Q5309" s="15"/>
      <c r="R5309" s="15"/>
      <c r="S5309" s="15"/>
      <c r="T5309" s="15"/>
      <c r="U5309" s="15"/>
      <c r="V5309" s="15"/>
      <c r="W5309" s="15"/>
    </row>
    <row r="5310" spans="1:23" x14ac:dyDescent="0.2">
      <c r="A5310" s="35"/>
      <c r="B5310" s="35"/>
      <c r="C5310" s="35"/>
      <c r="D5310" s="15"/>
      <c r="E5310" s="15"/>
      <c r="F5310" s="15"/>
      <c r="G5310" s="15"/>
      <c r="H5310" s="15"/>
      <c r="I5310" s="15"/>
      <c r="J5310" s="15"/>
      <c r="K5310" s="15"/>
      <c r="L5310" s="15"/>
      <c r="M5310" s="15"/>
      <c r="N5310" s="15"/>
      <c r="O5310" s="15"/>
      <c r="P5310" s="15"/>
      <c r="Q5310" s="15"/>
      <c r="R5310" s="15"/>
      <c r="S5310" s="15"/>
      <c r="T5310" s="15"/>
      <c r="U5310" s="15"/>
      <c r="V5310" s="15"/>
      <c r="W5310" s="15"/>
    </row>
    <row r="5311" spans="1:23" x14ac:dyDescent="0.2">
      <c r="A5311" s="35"/>
      <c r="B5311" s="35"/>
      <c r="C5311" s="35"/>
      <c r="D5311" s="15"/>
      <c r="E5311" s="15"/>
      <c r="F5311" s="15"/>
      <c r="G5311" s="15"/>
      <c r="H5311" s="15"/>
      <c r="I5311" s="15"/>
      <c r="J5311" s="15"/>
      <c r="K5311" s="15"/>
      <c r="L5311" s="15"/>
      <c r="M5311" s="15"/>
      <c r="N5311" s="15"/>
      <c r="O5311" s="15"/>
      <c r="P5311" s="15"/>
      <c r="Q5311" s="15"/>
      <c r="R5311" s="15"/>
      <c r="S5311" s="15"/>
      <c r="T5311" s="15"/>
      <c r="U5311" s="15"/>
      <c r="V5311" s="15"/>
      <c r="W5311" s="15"/>
    </row>
    <row r="5312" spans="1:23" x14ac:dyDescent="0.2">
      <c r="A5312" s="35"/>
      <c r="B5312" s="35"/>
      <c r="C5312" s="35"/>
      <c r="D5312" s="15"/>
      <c r="E5312" s="15"/>
      <c r="F5312" s="15"/>
      <c r="G5312" s="15"/>
      <c r="H5312" s="15"/>
      <c r="I5312" s="15"/>
      <c r="J5312" s="15"/>
      <c r="K5312" s="15"/>
      <c r="L5312" s="15"/>
      <c r="M5312" s="15"/>
      <c r="N5312" s="15"/>
      <c r="O5312" s="15"/>
      <c r="P5312" s="15"/>
      <c r="Q5312" s="15"/>
      <c r="R5312" s="15"/>
      <c r="S5312" s="15"/>
      <c r="T5312" s="15"/>
      <c r="U5312" s="15"/>
      <c r="V5312" s="15"/>
      <c r="W5312" s="15"/>
    </row>
    <row r="5313" spans="1:23" x14ac:dyDescent="0.2">
      <c r="A5313" s="35"/>
      <c r="B5313" s="35"/>
      <c r="C5313" s="35"/>
      <c r="D5313" s="15"/>
      <c r="E5313" s="15"/>
      <c r="F5313" s="15"/>
      <c r="G5313" s="15"/>
      <c r="H5313" s="15"/>
      <c r="I5313" s="15"/>
      <c r="J5313" s="15"/>
      <c r="K5313" s="15"/>
      <c r="L5313" s="15"/>
      <c r="M5313" s="15"/>
      <c r="N5313" s="15"/>
      <c r="O5313" s="15"/>
      <c r="P5313" s="15"/>
      <c r="Q5313" s="15"/>
      <c r="R5313" s="15"/>
      <c r="S5313" s="15"/>
      <c r="T5313" s="15"/>
      <c r="U5313" s="15"/>
      <c r="V5313" s="15"/>
      <c r="W5313" s="15"/>
    </row>
    <row r="5314" spans="1:23" x14ac:dyDescent="0.2">
      <c r="A5314" s="35"/>
      <c r="B5314" s="35"/>
      <c r="C5314" s="35"/>
      <c r="D5314" s="15"/>
      <c r="E5314" s="15"/>
      <c r="F5314" s="15"/>
      <c r="G5314" s="15"/>
      <c r="H5314" s="15"/>
      <c r="I5314" s="15"/>
      <c r="J5314" s="15"/>
      <c r="K5314" s="15"/>
      <c r="L5314" s="15"/>
      <c r="M5314" s="15"/>
      <c r="N5314" s="15"/>
      <c r="O5314" s="15"/>
      <c r="P5314" s="15"/>
      <c r="Q5314" s="15"/>
      <c r="R5314" s="15"/>
      <c r="S5314" s="15"/>
      <c r="T5314" s="15"/>
      <c r="U5314" s="15"/>
      <c r="V5314" s="15"/>
      <c r="W5314" s="15"/>
    </row>
    <row r="5315" spans="1:23" x14ac:dyDescent="0.2">
      <c r="A5315" s="35"/>
      <c r="B5315" s="35"/>
      <c r="C5315" s="35"/>
      <c r="D5315" s="15"/>
      <c r="E5315" s="15"/>
      <c r="F5315" s="15"/>
      <c r="G5315" s="15"/>
      <c r="H5315" s="15"/>
      <c r="I5315" s="15"/>
      <c r="J5315" s="15"/>
      <c r="K5315" s="15"/>
      <c r="L5315" s="15"/>
      <c r="M5315" s="15"/>
      <c r="N5315" s="15"/>
      <c r="O5315" s="15"/>
      <c r="P5315" s="15"/>
      <c r="Q5315" s="15"/>
      <c r="R5315" s="15"/>
      <c r="S5315" s="15"/>
      <c r="T5315" s="15"/>
      <c r="U5315" s="15"/>
      <c r="V5315" s="15"/>
      <c r="W5315" s="15"/>
    </row>
    <row r="5316" spans="1:23" x14ac:dyDescent="0.2">
      <c r="A5316" s="35"/>
      <c r="B5316" s="35"/>
      <c r="C5316" s="35"/>
      <c r="D5316" s="15"/>
      <c r="E5316" s="15"/>
      <c r="F5316" s="15"/>
      <c r="G5316" s="15"/>
      <c r="H5316" s="15"/>
      <c r="I5316" s="15"/>
      <c r="J5316" s="15"/>
      <c r="K5316" s="15"/>
      <c r="L5316" s="15"/>
      <c r="M5316" s="15"/>
      <c r="N5316" s="15"/>
      <c r="O5316" s="15"/>
      <c r="P5316" s="15"/>
      <c r="Q5316" s="15"/>
      <c r="R5316" s="15"/>
      <c r="S5316" s="15"/>
      <c r="T5316" s="15"/>
      <c r="U5316" s="15"/>
      <c r="V5316" s="15"/>
      <c r="W5316" s="15"/>
    </row>
    <row r="5317" spans="1:23" x14ac:dyDescent="0.2">
      <c r="A5317" s="35"/>
      <c r="B5317" s="35"/>
      <c r="C5317" s="35"/>
      <c r="D5317" s="15"/>
      <c r="E5317" s="15"/>
      <c r="F5317" s="15"/>
      <c r="G5317" s="15"/>
      <c r="H5317" s="15"/>
      <c r="I5317" s="15"/>
      <c r="J5317" s="15"/>
      <c r="K5317" s="15"/>
      <c r="L5317" s="15"/>
      <c r="M5317" s="15"/>
      <c r="N5317" s="15"/>
      <c r="O5317" s="15"/>
      <c r="P5317" s="15"/>
      <c r="Q5317" s="15"/>
      <c r="R5317" s="15"/>
      <c r="S5317" s="15"/>
      <c r="T5317" s="15"/>
      <c r="U5317" s="15"/>
      <c r="V5317" s="15"/>
      <c r="W5317" s="15"/>
    </row>
    <row r="5318" spans="1:23" x14ac:dyDescent="0.2">
      <c r="A5318" s="35"/>
      <c r="B5318" s="35"/>
      <c r="C5318" s="35"/>
      <c r="D5318" s="15"/>
      <c r="E5318" s="15"/>
      <c r="F5318" s="15"/>
      <c r="G5318" s="15"/>
      <c r="H5318" s="15"/>
      <c r="I5318" s="15"/>
      <c r="J5318" s="15"/>
      <c r="K5318" s="15"/>
      <c r="L5318" s="15"/>
      <c r="M5318" s="15"/>
      <c r="N5318" s="15"/>
      <c r="O5318" s="15"/>
      <c r="P5318" s="15"/>
      <c r="Q5318" s="15"/>
      <c r="R5318" s="15"/>
      <c r="S5318" s="15"/>
      <c r="T5318" s="15"/>
      <c r="U5318" s="15"/>
      <c r="V5318" s="15"/>
      <c r="W5318" s="15"/>
    </row>
    <row r="5319" spans="1:23" x14ac:dyDescent="0.2">
      <c r="A5319" s="35"/>
      <c r="B5319" s="35"/>
      <c r="C5319" s="35"/>
      <c r="D5319" s="15"/>
      <c r="E5319" s="15"/>
      <c r="F5319" s="15"/>
      <c r="G5319" s="15"/>
      <c r="H5319" s="15"/>
      <c r="I5319" s="15"/>
      <c r="J5319" s="15"/>
      <c r="K5319" s="15"/>
      <c r="L5319" s="15"/>
      <c r="M5319" s="15"/>
      <c r="N5319" s="15"/>
      <c r="O5319" s="15"/>
      <c r="P5319" s="15"/>
      <c r="Q5319" s="15"/>
      <c r="R5319" s="15"/>
      <c r="S5319" s="15"/>
      <c r="T5319" s="15"/>
      <c r="U5319" s="15"/>
      <c r="V5319" s="15"/>
      <c r="W5319" s="15"/>
    </row>
    <row r="5320" spans="1:23" x14ac:dyDescent="0.2">
      <c r="A5320" s="35"/>
      <c r="B5320" s="35"/>
      <c r="C5320" s="35"/>
      <c r="D5320" s="15"/>
      <c r="E5320" s="15"/>
      <c r="F5320" s="15"/>
      <c r="G5320" s="15"/>
      <c r="H5320" s="15"/>
      <c r="I5320" s="15"/>
      <c r="J5320" s="15"/>
      <c r="K5320" s="15"/>
      <c r="L5320" s="15"/>
      <c r="M5320" s="15"/>
      <c r="N5320" s="15"/>
      <c r="O5320" s="15"/>
      <c r="P5320" s="15"/>
      <c r="Q5320" s="15"/>
      <c r="R5320" s="15"/>
      <c r="S5320" s="15"/>
      <c r="T5320" s="15"/>
      <c r="U5320" s="15"/>
      <c r="V5320" s="15"/>
      <c r="W5320" s="15"/>
    </row>
    <row r="5321" spans="1:23" x14ac:dyDescent="0.2">
      <c r="A5321" s="35"/>
      <c r="B5321" s="35"/>
      <c r="C5321" s="35"/>
      <c r="D5321" s="15"/>
      <c r="E5321" s="15"/>
      <c r="F5321" s="15"/>
      <c r="G5321" s="15"/>
      <c r="H5321" s="15"/>
      <c r="I5321" s="15"/>
      <c r="J5321" s="15"/>
      <c r="K5321" s="15"/>
      <c r="L5321" s="15"/>
      <c r="M5321" s="15"/>
      <c r="N5321" s="15"/>
      <c r="O5321" s="15"/>
      <c r="P5321" s="15"/>
      <c r="Q5321" s="15"/>
      <c r="R5321" s="15"/>
      <c r="S5321" s="15"/>
      <c r="T5321" s="15"/>
      <c r="U5321" s="15"/>
      <c r="V5321" s="15"/>
      <c r="W5321" s="15"/>
    </row>
    <row r="5322" spans="1:23" x14ac:dyDescent="0.2">
      <c r="A5322" s="35"/>
      <c r="B5322" s="35"/>
      <c r="C5322" s="35"/>
      <c r="D5322" s="15"/>
      <c r="E5322" s="15"/>
      <c r="F5322" s="15"/>
      <c r="G5322" s="15"/>
      <c r="H5322" s="15"/>
      <c r="I5322" s="15"/>
      <c r="J5322" s="15"/>
      <c r="K5322" s="15"/>
      <c r="L5322" s="15"/>
      <c r="M5322" s="15"/>
      <c r="N5322" s="15"/>
      <c r="O5322" s="15"/>
      <c r="P5322" s="15"/>
      <c r="Q5322" s="15"/>
      <c r="R5322" s="15"/>
      <c r="S5322" s="15"/>
      <c r="T5322" s="15"/>
      <c r="U5322" s="15"/>
      <c r="V5322" s="15"/>
      <c r="W5322" s="15"/>
    </row>
    <row r="5323" spans="1:23" x14ac:dyDescent="0.2">
      <c r="A5323" s="35"/>
      <c r="B5323" s="35"/>
      <c r="C5323" s="35"/>
      <c r="D5323" s="15"/>
      <c r="E5323" s="15"/>
      <c r="F5323" s="15"/>
      <c r="G5323" s="15"/>
      <c r="H5323" s="15"/>
      <c r="I5323" s="15"/>
      <c r="J5323" s="15"/>
      <c r="K5323" s="15"/>
      <c r="L5323" s="15"/>
      <c r="M5323" s="15"/>
      <c r="N5323" s="15"/>
      <c r="O5323" s="15"/>
      <c r="P5323" s="15"/>
      <c r="Q5323" s="15"/>
      <c r="R5323" s="15"/>
      <c r="S5323" s="15"/>
      <c r="T5323" s="15"/>
      <c r="U5323" s="15"/>
      <c r="V5323" s="15"/>
      <c r="W5323" s="15"/>
    </row>
    <row r="5324" spans="1:23" x14ac:dyDescent="0.2">
      <c r="A5324" s="35"/>
      <c r="B5324" s="35"/>
      <c r="C5324" s="35"/>
      <c r="D5324" s="15"/>
      <c r="E5324" s="15"/>
      <c r="F5324" s="15"/>
      <c r="G5324" s="15"/>
      <c r="H5324" s="15"/>
      <c r="I5324" s="15"/>
      <c r="J5324" s="15"/>
      <c r="K5324" s="15"/>
      <c r="L5324" s="15"/>
      <c r="M5324" s="15"/>
      <c r="N5324" s="15"/>
      <c r="O5324" s="15"/>
      <c r="P5324" s="15"/>
      <c r="Q5324" s="15"/>
      <c r="R5324" s="15"/>
      <c r="S5324" s="15"/>
      <c r="T5324" s="15"/>
      <c r="U5324" s="15"/>
      <c r="V5324" s="15"/>
      <c r="W5324" s="15"/>
    </row>
    <row r="5325" spans="1:23" x14ac:dyDescent="0.2">
      <c r="A5325" s="35"/>
      <c r="B5325" s="35"/>
      <c r="C5325" s="35"/>
      <c r="D5325" s="15"/>
      <c r="E5325" s="15"/>
      <c r="F5325" s="15"/>
      <c r="G5325" s="15"/>
      <c r="H5325" s="15"/>
      <c r="I5325" s="15"/>
      <c r="J5325" s="15"/>
      <c r="K5325" s="15"/>
      <c r="L5325" s="15"/>
      <c r="M5325" s="15"/>
      <c r="N5325" s="15"/>
      <c r="O5325" s="15"/>
      <c r="P5325" s="15"/>
      <c r="Q5325" s="15"/>
      <c r="R5325" s="15"/>
      <c r="S5325" s="15"/>
      <c r="T5325" s="15"/>
      <c r="U5325" s="15"/>
      <c r="V5325" s="15"/>
      <c r="W5325" s="15"/>
    </row>
    <row r="5326" spans="1:23" x14ac:dyDescent="0.2">
      <c r="A5326" s="35"/>
      <c r="B5326" s="35"/>
      <c r="C5326" s="35"/>
      <c r="D5326" s="15"/>
      <c r="E5326" s="15"/>
      <c r="F5326" s="15"/>
      <c r="G5326" s="15"/>
      <c r="H5326" s="15"/>
      <c r="I5326" s="15"/>
      <c r="J5326" s="15"/>
      <c r="K5326" s="15"/>
      <c r="L5326" s="15"/>
      <c r="M5326" s="15"/>
      <c r="N5326" s="15"/>
      <c r="O5326" s="15"/>
      <c r="P5326" s="15"/>
      <c r="Q5326" s="15"/>
      <c r="R5326" s="15"/>
      <c r="S5326" s="15"/>
      <c r="T5326" s="15"/>
      <c r="U5326" s="15"/>
      <c r="V5326" s="15"/>
      <c r="W5326" s="15"/>
    </row>
    <row r="5327" spans="1:23" x14ac:dyDescent="0.2">
      <c r="A5327" s="35"/>
      <c r="B5327" s="35"/>
      <c r="C5327" s="35"/>
      <c r="D5327" s="15"/>
      <c r="E5327" s="15"/>
      <c r="F5327" s="15"/>
      <c r="G5327" s="15"/>
      <c r="H5327" s="15"/>
      <c r="I5327" s="15"/>
      <c r="J5327" s="15"/>
      <c r="K5327" s="15"/>
      <c r="L5327" s="15"/>
      <c r="M5327" s="15"/>
      <c r="N5327" s="15"/>
      <c r="O5327" s="15"/>
      <c r="P5327" s="15"/>
      <c r="Q5327" s="15"/>
      <c r="R5327" s="15"/>
      <c r="S5327" s="15"/>
      <c r="T5327" s="15"/>
      <c r="U5327" s="15"/>
      <c r="V5327" s="15"/>
      <c r="W5327" s="15"/>
    </row>
    <row r="5328" spans="1:23" x14ac:dyDescent="0.2">
      <c r="A5328" s="35"/>
      <c r="B5328" s="35"/>
      <c r="C5328" s="35"/>
      <c r="D5328" s="15"/>
      <c r="E5328" s="15"/>
      <c r="F5328" s="15"/>
      <c r="G5328" s="15"/>
      <c r="H5328" s="15"/>
      <c r="I5328" s="15"/>
      <c r="J5328" s="15"/>
      <c r="K5328" s="15"/>
      <c r="L5328" s="15"/>
      <c r="M5328" s="15"/>
      <c r="N5328" s="15"/>
      <c r="O5328" s="15"/>
      <c r="P5328" s="15"/>
      <c r="Q5328" s="15"/>
      <c r="R5328" s="15"/>
      <c r="S5328" s="15"/>
      <c r="T5328" s="15"/>
      <c r="U5328" s="15"/>
      <c r="V5328" s="15"/>
      <c r="W5328" s="15"/>
    </row>
    <row r="5329" spans="1:23" x14ac:dyDescent="0.2">
      <c r="A5329" s="35"/>
      <c r="B5329" s="35"/>
      <c r="C5329" s="35"/>
      <c r="D5329" s="15"/>
      <c r="E5329" s="15"/>
      <c r="F5329" s="15"/>
      <c r="G5329" s="15"/>
      <c r="H5329" s="15"/>
      <c r="I5329" s="15"/>
      <c r="J5329" s="15"/>
      <c r="K5329" s="15"/>
      <c r="L5329" s="15"/>
      <c r="M5329" s="15"/>
      <c r="N5329" s="15"/>
      <c r="O5329" s="15"/>
      <c r="P5329" s="15"/>
      <c r="Q5329" s="15"/>
      <c r="R5329" s="15"/>
      <c r="S5329" s="15"/>
      <c r="T5329" s="15"/>
      <c r="U5329" s="15"/>
      <c r="V5329" s="15"/>
      <c r="W5329" s="15"/>
    </row>
    <row r="5330" spans="1:23" x14ac:dyDescent="0.2">
      <c r="A5330" s="35"/>
      <c r="B5330" s="35"/>
      <c r="C5330" s="35"/>
      <c r="D5330" s="15"/>
      <c r="E5330" s="15"/>
      <c r="F5330" s="15"/>
      <c r="G5330" s="15"/>
      <c r="H5330" s="15"/>
      <c r="I5330" s="15"/>
      <c r="J5330" s="15"/>
      <c r="K5330" s="15"/>
      <c r="L5330" s="15"/>
      <c r="M5330" s="15"/>
      <c r="N5330" s="15"/>
      <c r="O5330" s="15"/>
      <c r="P5330" s="15"/>
      <c r="Q5330" s="15"/>
      <c r="R5330" s="15"/>
      <c r="S5330" s="15"/>
      <c r="T5330" s="15"/>
      <c r="U5330" s="15"/>
      <c r="V5330" s="15"/>
      <c r="W5330" s="15"/>
    </row>
    <row r="5331" spans="1:23" x14ac:dyDescent="0.2">
      <c r="A5331" s="35"/>
      <c r="B5331" s="35"/>
      <c r="C5331" s="35"/>
      <c r="D5331" s="15"/>
      <c r="E5331" s="15"/>
      <c r="F5331" s="15"/>
      <c r="G5331" s="15"/>
      <c r="H5331" s="15"/>
      <c r="I5331" s="15"/>
      <c r="J5331" s="15"/>
      <c r="K5331" s="15"/>
      <c r="L5331" s="15"/>
      <c r="M5331" s="15"/>
      <c r="N5331" s="15"/>
      <c r="O5331" s="15"/>
      <c r="P5331" s="15"/>
      <c r="Q5331" s="15"/>
      <c r="R5331" s="15"/>
      <c r="S5331" s="15"/>
      <c r="T5331" s="15"/>
      <c r="U5331" s="15"/>
      <c r="V5331" s="15"/>
      <c r="W5331" s="15"/>
    </row>
    <row r="5332" spans="1:23" x14ac:dyDescent="0.2">
      <c r="A5332" s="35"/>
      <c r="B5332" s="35"/>
      <c r="C5332" s="35"/>
      <c r="D5332" s="15"/>
      <c r="E5332" s="15"/>
      <c r="F5332" s="15"/>
      <c r="G5332" s="15"/>
      <c r="H5332" s="15"/>
      <c r="I5332" s="15"/>
      <c r="J5332" s="15"/>
      <c r="K5332" s="15"/>
      <c r="L5332" s="15"/>
      <c r="M5332" s="15"/>
      <c r="N5332" s="15"/>
      <c r="O5332" s="15"/>
      <c r="P5332" s="15"/>
      <c r="Q5332" s="15"/>
      <c r="R5332" s="15"/>
      <c r="S5332" s="15"/>
      <c r="T5332" s="15"/>
      <c r="U5332" s="15"/>
      <c r="V5332" s="15"/>
      <c r="W5332" s="15"/>
    </row>
    <row r="5333" spans="1:23" x14ac:dyDescent="0.2">
      <c r="A5333" s="35"/>
      <c r="B5333" s="35"/>
      <c r="C5333" s="35"/>
      <c r="D5333" s="15"/>
      <c r="E5333" s="15"/>
      <c r="F5333" s="15"/>
      <c r="G5333" s="15"/>
      <c r="H5333" s="15"/>
      <c r="I5333" s="15"/>
      <c r="J5333" s="15"/>
      <c r="K5333" s="15"/>
      <c r="L5333" s="15"/>
      <c r="M5333" s="15"/>
      <c r="N5333" s="15"/>
      <c r="O5333" s="15"/>
      <c r="P5333" s="15"/>
      <c r="Q5333" s="15"/>
      <c r="R5333" s="15"/>
      <c r="S5333" s="15"/>
      <c r="T5333" s="15"/>
      <c r="U5333" s="15"/>
      <c r="V5333" s="15"/>
      <c r="W5333" s="15"/>
    </row>
    <row r="5334" spans="1:23" x14ac:dyDescent="0.2">
      <c r="A5334" s="35"/>
      <c r="B5334" s="35"/>
      <c r="C5334" s="35"/>
      <c r="D5334" s="15"/>
      <c r="E5334" s="15"/>
      <c r="F5334" s="15"/>
      <c r="G5334" s="15"/>
      <c r="H5334" s="15"/>
      <c r="I5334" s="15"/>
      <c r="J5334" s="15"/>
      <c r="K5334" s="15"/>
      <c r="L5334" s="15"/>
      <c r="M5334" s="15"/>
      <c r="N5334" s="15"/>
      <c r="O5334" s="15"/>
      <c r="P5334" s="15"/>
      <c r="Q5334" s="15"/>
      <c r="R5334" s="15"/>
      <c r="S5334" s="15"/>
      <c r="T5334" s="15"/>
      <c r="U5334" s="15"/>
      <c r="V5334" s="15"/>
      <c r="W5334" s="15"/>
    </row>
    <row r="5335" spans="1:23" x14ac:dyDescent="0.2">
      <c r="A5335" s="35"/>
      <c r="B5335" s="35"/>
      <c r="C5335" s="35"/>
      <c r="D5335" s="15"/>
      <c r="E5335" s="15"/>
      <c r="F5335" s="15"/>
      <c r="G5335" s="15"/>
      <c r="H5335" s="15"/>
      <c r="I5335" s="15"/>
      <c r="J5335" s="15"/>
      <c r="K5335" s="15"/>
      <c r="L5335" s="15"/>
      <c r="M5335" s="15"/>
      <c r="N5335" s="15"/>
      <c r="O5335" s="15"/>
      <c r="P5335" s="15"/>
      <c r="Q5335" s="15"/>
      <c r="R5335" s="15"/>
      <c r="S5335" s="15"/>
      <c r="T5335" s="15"/>
      <c r="U5335" s="15"/>
      <c r="V5335" s="15"/>
      <c r="W5335" s="15"/>
    </row>
    <row r="5336" spans="1:23" x14ac:dyDescent="0.2">
      <c r="A5336" s="35"/>
      <c r="B5336" s="35"/>
      <c r="C5336" s="35"/>
      <c r="D5336" s="15"/>
      <c r="E5336" s="15"/>
      <c r="F5336" s="15"/>
      <c r="G5336" s="15"/>
      <c r="H5336" s="15"/>
      <c r="I5336" s="15"/>
      <c r="J5336" s="15"/>
      <c r="K5336" s="15"/>
      <c r="L5336" s="15"/>
      <c r="M5336" s="15"/>
      <c r="N5336" s="15"/>
      <c r="O5336" s="15"/>
      <c r="P5336" s="15"/>
      <c r="Q5336" s="15"/>
      <c r="R5336" s="15"/>
      <c r="S5336" s="15"/>
      <c r="T5336" s="15"/>
      <c r="U5336" s="15"/>
      <c r="V5336" s="15"/>
      <c r="W5336" s="15"/>
    </row>
    <row r="5337" spans="1:23" x14ac:dyDescent="0.2">
      <c r="A5337" s="35"/>
      <c r="B5337" s="35"/>
      <c r="C5337" s="35"/>
      <c r="D5337" s="15"/>
      <c r="E5337" s="15"/>
      <c r="F5337" s="15"/>
      <c r="G5337" s="15"/>
      <c r="H5337" s="15"/>
      <c r="I5337" s="15"/>
      <c r="J5337" s="15"/>
      <c r="K5337" s="15"/>
      <c r="L5337" s="15"/>
      <c r="M5337" s="15"/>
      <c r="N5337" s="15"/>
      <c r="O5337" s="15"/>
      <c r="P5337" s="15"/>
      <c r="Q5337" s="15"/>
      <c r="R5337" s="15"/>
      <c r="S5337" s="15"/>
      <c r="T5337" s="15"/>
      <c r="U5337" s="15"/>
      <c r="V5337" s="15"/>
      <c r="W5337" s="15"/>
    </row>
    <row r="5338" spans="1:23" x14ac:dyDescent="0.2">
      <c r="A5338" s="35"/>
      <c r="B5338" s="35"/>
      <c r="C5338" s="35"/>
      <c r="D5338" s="15"/>
      <c r="E5338" s="15"/>
      <c r="F5338" s="15"/>
      <c r="G5338" s="15"/>
      <c r="H5338" s="15"/>
      <c r="I5338" s="15"/>
      <c r="J5338" s="15"/>
      <c r="K5338" s="15"/>
      <c r="L5338" s="15"/>
      <c r="M5338" s="15"/>
      <c r="N5338" s="15"/>
      <c r="O5338" s="15"/>
      <c r="P5338" s="15"/>
      <c r="Q5338" s="15"/>
      <c r="R5338" s="15"/>
      <c r="S5338" s="15"/>
      <c r="T5338" s="15"/>
      <c r="U5338" s="15"/>
      <c r="V5338" s="15"/>
      <c r="W5338" s="15"/>
    </row>
    <row r="5339" spans="1:23" x14ac:dyDescent="0.2">
      <c r="A5339" s="35"/>
      <c r="B5339" s="35"/>
      <c r="C5339" s="35"/>
      <c r="D5339" s="15"/>
      <c r="E5339" s="15"/>
      <c r="F5339" s="15"/>
      <c r="G5339" s="15"/>
      <c r="H5339" s="15"/>
      <c r="I5339" s="15"/>
      <c r="J5339" s="15"/>
      <c r="K5339" s="15"/>
      <c r="L5339" s="15"/>
      <c r="M5339" s="15"/>
      <c r="N5339" s="15"/>
      <c r="O5339" s="15"/>
      <c r="P5339" s="15"/>
      <c r="Q5339" s="15"/>
      <c r="R5339" s="15"/>
      <c r="S5339" s="15"/>
      <c r="T5339" s="15"/>
      <c r="U5339" s="15"/>
      <c r="V5339" s="15"/>
      <c r="W5339" s="15"/>
    </row>
    <row r="5340" spans="1:23" x14ac:dyDescent="0.2">
      <c r="A5340" s="35"/>
      <c r="B5340" s="35"/>
      <c r="C5340" s="35"/>
      <c r="D5340" s="15"/>
      <c r="E5340" s="15"/>
      <c r="F5340" s="15"/>
      <c r="G5340" s="15"/>
      <c r="H5340" s="15"/>
      <c r="I5340" s="15"/>
      <c r="J5340" s="15"/>
      <c r="K5340" s="15"/>
      <c r="L5340" s="15"/>
      <c r="M5340" s="15"/>
      <c r="N5340" s="15"/>
      <c r="O5340" s="15"/>
      <c r="P5340" s="15"/>
      <c r="Q5340" s="15"/>
      <c r="R5340" s="15"/>
      <c r="S5340" s="15"/>
      <c r="T5340" s="15"/>
      <c r="U5340" s="15"/>
      <c r="V5340" s="15"/>
      <c r="W5340" s="15"/>
    </row>
    <row r="5341" spans="1:23" x14ac:dyDescent="0.2">
      <c r="A5341" s="35"/>
      <c r="B5341" s="35"/>
      <c r="C5341" s="35"/>
      <c r="D5341" s="15"/>
      <c r="E5341" s="15"/>
      <c r="F5341" s="15"/>
      <c r="G5341" s="15"/>
      <c r="H5341" s="15"/>
      <c r="I5341" s="15"/>
      <c r="J5341" s="15"/>
      <c r="K5341" s="15"/>
      <c r="L5341" s="15"/>
      <c r="M5341" s="15"/>
      <c r="N5341" s="15"/>
      <c r="O5341" s="15"/>
      <c r="P5341" s="15"/>
      <c r="Q5341" s="15"/>
      <c r="R5341" s="15"/>
      <c r="S5341" s="15"/>
      <c r="T5341" s="15"/>
      <c r="U5341" s="15"/>
      <c r="V5341" s="15"/>
      <c r="W5341" s="15"/>
    </row>
    <row r="5342" spans="1:23" x14ac:dyDescent="0.2">
      <c r="A5342" s="35"/>
      <c r="B5342" s="35"/>
      <c r="C5342" s="35"/>
      <c r="D5342" s="15"/>
      <c r="E5342" s="15"/>
      <c r="F5342" s="15"/>
      <c r="G5342" s="15"/>
      <c r="H5342" s="15"/>
      <c r="I5342" s="15"/>
      <c r="J5342" s="15"/>
      <c r="K5342" s="15"/>
      <c r="L5342" s="15"/>
      <c r="M5342" s="15"/>
      <c r="N5342" s="15"/>
      <c r="O5342" s="15"/>
      <c r="P5342" s="15"/>
      <c r="Q5342" s="15"/>
      <c r="R5342" s="15"/>
      <c r="S5342" s="15"/>
      <c r="T5342" s="15"/>
      <c r="U5342" s="15"/>
      <c r="V5342" s="15"/>
      <c r="W5342" s="15"/>
    </row>
    <row r="5343" spans="1:23" x14ac:dyDescent="0.2">
      <c r="A5343" s="35"/>
      <c r="B5343" s="35"/>
      <c r="C5343" s="35"/>
      <c r="D5343" s="15"/>
      <c r="E5343" s="15"/>
      <c r="F5343" s="15"/>
      <c r="G5343" s="15"/>
      <c r="H5343" s="15"/>
      <c r="I5343" s="15"/>
      <c r="J5343" s="15"/>
      <c r="K5343" s="15"/>
      <c r="L5343" s="15"/>
      <c r="M5343" s="15"/>
      <c r="N5343" s="15"/>
      <c r="O5343" s="15"/>
      <c r="P5343" s="15"/>
      <c r="Q5343" s="15"/>
      <c r="R5343" s="15"/>
      <c r="S5343" s="15"/>
      <c r="T5343" s="15"/>
      <c r="U5343" s="15"/>
      <c r="V5343" s="15"/>
      <c r="W5343" s="15"/>
    </row>
    <row r="5344" spans="1:23" x14ac:dyDescent="0.2">
      <c r="A5344" s="35"/>
      <c r="B5344" s="35"/>
      <c r="C5344" s="35"/>
      <c r="D5344" s="15"/>
      <c r="E5344" s="15"/>
      <c r="F5344" s="15"/>
      <c r="G5344" s="15"/>
      <c r="H5344" s="15"/>
      <c r="I5344" s="15"/>
      <c r="J5344" s="15"/>
      <c r="K5344" s="15"/>
      <c r="L5344" s="15"/>
      <c r="M5344" s="15"/>
      <c r="N5344" s="15"/>
      <c r="O5344" s="15"/>
      <c r="P5344" s="15"/>
      <c r="Q5344" s="15"/>
      <c r="R5344" s="15"/>
      <c r="S5344" s="15"/>
      <c r="T5344" s="15"/>
      <c r="U5344" s="15"/>
      <c r="V5344" s="15"/>
      <c r="W5344" s="15"/>
    </row>
    <row r="5345" spans="1:23" x14ac:dyDescent="0.2">
      <c r="A5345" s="35"/>
      <c r="B5345" s="35"/>
      <c r="C5345" s="35"/>
      <c r="D5345" s="15"/>
      <c r="E5345" s="15"/>
      <c r="F5345" s="15"/>
      <c r="G5345" s="15"/>
      <c r="H5345" s="15"/>
      <c r="I5345" s="15"/>
      <c r="J5345" s="15"/>
      <c r="K5345" s="15"/>
      <c r="L5345" s="15"/>
      <c r="M5345" s="15"/>
      <c r="N5345" s="15"/>
      <c r="O5345" s="15"/>
      <c r="P5345" s="15"/>
      <c r="Q5345" s="15"/>
      <c r="R5345" s="15"/>
      <c r="S5345" s="15"/>
      <c r="T5345" s="15"/>
      <c r="U5345" s="15"/>
      <c r="V5345" s="15"/>
      <c r="W5345" s="15"/>
    </row>
    <row r="5346" spans="1:23" x14ac:dyDescent="0.2">
      <c r="A5346" s="35"/>
      <c r="B5346" s="35"/>
      <c r="C5346" s="35"/>
      <c r="D5346" s="15"/>
      <c r="E5346" s="15"/>
      <c r="F5346" s="15"/>
      <c r="G5346" s="15"/>
      <c r="H5346" s="15"/>
      <c r="I5346" s="15"/>
      <c r="J5346" s="15"/>
      <c r="K5346" s="15"/>
      <c r="L5346" s="15"/>
      <c r="M5346" s="15"/>
      <c r="N5346" s="15"/>
      <c r="O5346" s="15"/>
      <c r="P5346" s="15"/>
      <c r="Q5346" s="15"/>
      <c r="R5346" s="15"/>
      <c r="S5346" s="15"/>
      <c r="T5346" s="15"/>
      <c r="U5346" s="15"/>
      <c r="V5346" s="15"/>
      <c r="W5346" s="15"/>
    </row>
    <row r="5347" spans="1:23" x14ac:dyDescent="0.2">
      <c r="A5347" s="35"/>
      <c r="B5347" s="35"/>
      <c r="C5347" s="35"/>
      <c r="D5347" s="15"/>
      <c r="E5347" s="15"/>
      <c r="F5347" s="15"/>
      <c r="G5347" s="15"/>
      <c r="H5347" s="15"/>
      <c r="I5347" s="15"/>
      <c r="J5347" s="15"/>
      <c r="K5347" s="15"/>
      <c r="L5347" s="15"/>
      <c r="M5347" s="15"/>
      <c r="N5347" s="15"/>
      <c r="O5347" s="15"/>
      <c r="P5347" s="15"/>
      <c r="Q5347" s="15"/>
      <c r="R5347" s="15"/>
      <c r="S5347" s="15"/>
      <c r="T5347" s="15"/>
      <c r="U5347" s="15"/>
      <c r="V5347" s="15"/>
      <c r="W5347" s="15"/>
    </row>
    <row r="5348" spans="1:23" x14ac:dyDescent="0.2">
      <c r="A5348" s="35"/>
      <c r="B5348" s="35"/>
      <c r="C5348" s="35"/>
      <c r="D5348" s="15"/>
      <c r="E5348" s="15"/>
      <c r="F5348" s="15"/>
      <c r="G5348" s="15"/>
      <c r="H5348" s="15"/>
      <c r="I5348" s="15"/>
      <c r="J5348" s="15"/>
      <c r="K5348" s="15"/>
      <c r="L5348" s="15"/>
      <c r="M5348" s="15"/>
      <c r="N5348" s="15"/>
      <c r="O5348" s="15"/>
      <c r="P5348" s="15"/>
      <c r="Q5348" s="15"/>
      <c r="R5348" s="15"/>
      <c r="S5348" s="15"/>
      <c r="T5348" s="15"/>
      <c r="U5348" s="15"/>
      <c r="V5348" s="15"/>
      <c r="W5348" s="15"/>
    </row>
    <row r="5349" spans="1:23" x14ac:dyDescent="0.2">
      <c r="A5349" s="35"/>
      <c r="B5349" s="35"/>
      <c r="C5349" s="35"/>
      <c r="D5349" s="15"/>
      <c r="E5349" s="15"/>
      <c r="F5349" s="15"/>
      <c r="G5349" s="15"/>
      <c r="H5349" s="15"/>
      <c r="I5349" s="15"/>
      <c r="J5349" s="15"/>
      <c r="K5349" s="15"/>
      <c r="L5349" s="15"/>
      <c r="M5349" s="15"/>
      <c r="N5349" s="15"/>
      <c r="O5349" s="15"/>
      <c r="P5349" s="15"/>
      <c r="Q5349" s="15"/>
      <c r="R5349" s="15"/>
      <c r="S5349" s="15"/>
      <c r="T5349" s="15"/>
      <c r="U5349" s="15"/>
      <c r="V5349" s="15"/>
      <c r="W5349" s="15"/>
    </row>
    <row r="5350" spans="1:23" x14ac:dyDescent="0.2">
      <c r="A5350" s="35"/>
      <c r="B5350" s="35"/>
      <c r="C5350" s="35"/>
      <c r="D5350" s="15"/>
      <c r="E5350" s="15"/>
      <c r="F5350" s="15"/>
      <c r="G5350" s="15"/>
      <c r="H5350" s="15"/>
      <c r="I5350" s="15"/>
      <c r="J5350" s="15"/>
      <c r="K5350" s="15"/>
      <c r="L5350" s="15"/>
      <c r="M5350" s="15"/>
      <c r="N5350" s="15"/>
      <c r="O5350" s="15"/>
      <c r="P5350" s="15"/>
      <c r="Q5350" s="15"/>
      <c r="R5350" s="15"/>
      <c r="S5350" s="15"/>
      <c r="T5350" s="15"/>
      <c r="U5350" s="15"/>
      <c r="V5350" s="15"/>
      <c r="W5350" s="15"/>
    </row>
    <row r="5351" spans="1:23" x14ac:dyDescent="0.2">
      <c r="A5351" s="35"/>
      <c r="B5351" s="35"/>
      <c r="C5351" s="35"/>
      <c r="D5351" s="15"/>
      <c r="E5351" s="15"/>
      <c r="F5351" s="15"/>
      <c r="G5351" s="15"/>
      <c r="H5351" s="15"/>
      <c r="I5351" s="15"/>
      <c r="J5351" s="15"/>
      <c r="K5351" s="15"/>
      <c r="L5351" s="15"/>
      <c r="M5351" s="15"/>
      <c r="N5351" s="15"/>
      <c r="O5351" s="15"/>
      <c r="P5351" s="15"/>
      <c r="Q5351" s="15"/>
      <c r="R5351" s="15"/>
      <c r="S5351" s="15"/>
      <c r="T5351" s="15"/>
      <c r="U5351" s="15"/>
      <c r="V5351" s="15"/>
      <c r="W5351" s="15"/>
    </row>
    <row r="5352" spans="1:23" x14ac:dyDescent="0.2">
      <c r="A5352" s="35"/>
      <c r="B5352" s="35"/>
      <c r="C5352" s="35"/>
      <c r="D5352" s="15"/>
      <c r="E5352" s="15"/>
      <c r="F5352" s="15"/>
      <c r="G5352" s="15"/>
      <c r="H5352" s="15"/>
      <c r="I5352" s="15"/>
      <c r="J5352" s="15"/>
      <c r="K5352" s="15"/>
      <c r="L5352" s="15"/>
      <c r="M5352" s="15"/>
      <c r="N5352" s="15"/>
      <c r="O5352" s="15"/>
      <c r="P5352" s="15"/>
      <c r="Q5352" s="15"/>
      <c r="R5352" s="15"/>
      <c r="S5352" s="15"/>
      <c r="T5352" s="15"/>
      <c r="U5352" s="15"/>
      <c r="V5352" s="15"/>
      <c r="W5352" s="15"/>
    </row>
    <row r="5353" spans="1:23" x14ac:dyDescent="0.2">
      <c r="A5353" s="35"/>
      <c r="B5353" s="35"/>
      <c r="C5353" s="35"/>
      <c r="D5353" s="15"/>
      <c r="E5353" s="15"/>
      <c r="F5353" s="15"/>
      <c r="G5353" s="15"/>
      <c r="H5353" s="15"/>
      <c r="I5353" s="15"/>
      <c r="J5353" s="15"/>
      <c r="K5353" s="15"/>
      <c r="L5353" s="15"/>
      <c r="M5353" s="15"/>
      <c r="N5353" s="15"/>
      <c r="O5353" s="15"/>
      <c r="P5353" s="15"/>
      <c r="Q5353" s="15"/>
      <c r="R5353" s="15"/>
      <c r="S5353" s="15"/>
      <c r="T5353" s="15"/>
      <c r="U5353" s="15"/>
      <c r="V5353" s="15"/>
      <c r="W5353" s="15"/>
    </row>
    <row r="5354" spans="1:23" x14ac:dyDescent="0.2">
      <c r="A5354" s="35"/>
      <c r="B5354" s="35"/>
      <c r="C5354" s="35"/>
      <c r="D5354" s="15"/>
      <c r="E5354" s="15"/>
      <c r="F5354" s="15"/>
      <c r="G5354" s="15"/>
      <c r="H5354" s="15"/>
      <c r="I5354" s="15"/>
      <c r="J5354" s="15"/>
      <c r="K5354" s="15"/>
      <c r="L5354" s="15"/>
      <c r="M5354" s="15"/>
      <c r="N5354" s="15"/>
      <c r="O5354" s="15"/>
      <c r="P5354" s="15"/>
      <c r="Q5354" s="15"/>
      <c r="R5354" s="15"/>
      <c r="S5354" s="15"/>
      <c r="T5354" s="15"/>
      <c r="U5354" s="15"/>
      <c r="V5354" s="15"/>
      <c r="W5354" s="15"/>
    </row>
    <row r="5355" spans="1:23" x14ac:dyDescent="0.2">
      <c r="A5355" s="35"/>
      <c r="B5355" s="35"/>
      <c r="C5355" s="35"/>
      <c r="D5355" s="15"/>
      <c r="E5355" s="15"/>
      <c r="F5355" s="15"/>
      <c r="G5355" s="15"/>
      <c r="H5355" s="15"/>
      <c r="I5355" s="15"/>
      <c r="J5355" s="15"/>
      <c r="K5355" s="15"/>
      <c r="L5355" s="15"/>
      <c r="M5355" s="15"/>
      <c r="N5355" s="15"/>
      <c r="O5355" s="15"/>
      <c r="P5355" s="15"/>
      <c r="Q5355" s="15"/>
      <c r="R5355" s="15"/>
      <c r="S5355" s="15"/>
      <c r="T5355" s="15"/>
      <c r="U5355" s="15"/>
      <c r="V5355" s="15"/>
      <c r="W5355" s="15"/>
    </row>
    <row r="5356" spans="1:23" x14ac:dyDescent="0.2">
      <c r="A5356" s="35"/>
      <c r="B5356" s="35"/>
      <c r="C5356" s="35"/>
      <c r="D5356" s="15"/>
      <c r="E5356" s="15"/>
      <c r="F5356" s="15"/>
      <c r="G5356" s="15"/>
      <c r="H5356" s="15"/>
      <c r="I5356" s="15"/>
      <c r="J5356" s="15"/>
      <c r="K5356" s="15"/>
      <c r="L5356" s="15"/>
      <c r="M5356" s="15"/>
      <c r="N5356" s="15"/>
      <c r="O5356" s="15"/>
      <c r="P5356" s="15"/>
      <c r="Q5356" s="15"/>
      <c r="R5356" s="15"/>
      <c r="S5356" s="15"/>
      <c r="T5356" s="15"/>
      <c r="U5356" s="15"/>
      <c r="V5356" s="15"/>
      <c r="W5356" s="15"/>
    </row>
    <row r="5357" spans="1:23" x14ac:dyDescent="0.2">
      <c r="A5357" s="35"/>
      <c r="B5357" s="35"/>
      <c r="C5357" s="35"/>
      <c r="D5357" s="15"/>
      <c r="E5357" s="15"/>
      <c r="F5357" s="15"/>
      <c r="G5357" s="15"/>
      <c r="H5357" s="15"/>
      <c r="I5357" s="15"/>
      <c r="J5357" s="15"/>
      <c r="K5357" s="15"/>
      <c r="L5357" s="15"/>
      <c r="M5357" s="15"/>
      <c r="N5357" s="15"/>
      <c r="O5357" s="15"/>
      <c r="P5357" s="15"/>
      <c r="Q5357" s="15"/>
      <c r="R5357" s="15"/>
      <c r="S5357" s="15"/>
      <c r="T5357" s="15"/>
      <c r="U5357" s="15"/>
      <c r="V5357" s="15"/>
      <c r="W5357" s="15"/>
    </row>
    <row r="5358" spans="1:23" x14ac:dyDescent="0.2">
      <c r="A5358" s="35"/>
      <c r="B5358" s="35"/>
      <c r="C5358" s="35"/>
      <c r="D5358" s="15"/>
      <c r="E5358" s="15"/>
      <c r="F5358" s="15"/>
      <c r="G5358" s="15"/>
      <c r="H5358" s="15"/>
      <c r="I5358" s="15"/>
      <c r="J5358" s="15"/>
      <c r="K5358" s="15"/>
      <c r="L5358" s="15"/>
      <c r="M5358" s="15"/>
      <c r="N5358" s="15"/>
      <c r="O5358" s="15"/>
      <c r="P5358" s="15"/>
      <c r="Q5358" s="15"/>
      <c r="R5358" s="15"/>
      <c r="S5358" s="15"/>
      <c r="T5358" s="15"/>
      <c r="U5358" s="15"/>
      <c r="V5358" s="15"/>
      <c r="W5358" s="15"/>
    </row>
    <row r="5359" spans="1:23" x14ac:dyDescent="0.2">
      <c r="A5359" s="35"/>
      <c r="B5359" s="35"/>
      <c r="C5359" s="35"/>
      <c r="D5359" s="15"/>
      <c r="E5359" s="15"/>
      <c r="F5359" s="15"/>
      <c r="G5359" s="15"/>
      <c r="H5359" s="15"/>
      <c r="I5359" s="15"/>
      <c r="J5359" s="15"/>
      <c r="K5359" s="15"/>
      <c r="L5359" s="15"/>
      <c r="M5359" s="15"/>
      <c r="N5359" s="15"/>
      <c r="O5359" s="15"/>
      <c r="P5359" s="15"/>
      <c r="Q5359" s="15"/>
      <c r="R5359" s="15"/>
      <c r="S5359" s="15"/>
      <c r="T5359" s="15"/>
      <c r="U5359" s="15"/>
      <c r="V5359" s="15"/>
      <c r="W5359" s="15"/>
    </row>
    <row r="5360" spans="1:23" x14ac:dyDescent="0.2">
      <c r="A5360" s="35"/>
      <c r="B5360" s="35"/>
      <c r="C5360" s="35"/>
      <c r="D5360" s="15"/>
      <c r="E5360" s="15"/>
      <c r="F5360" s="15"/>
      <c r="G5360" s="15"/>
      <c r="H5360" s="15"/>
      <c r="I5360" s="15"/>
      <c r="J5360" s="15"/>
      <c r="K5360" s="15"/>
      <c r="L5360" s="15"/>
      <c r="M5360" s="15"/>
      <c r="N5360" s="15"/>
      <c r="O5360" s="15"/>
      <c r="P5360" s="15"/>
      <c r="Q5360" s="15"/>
      <c r="R5360" s="15"/>
      <c r="S5360" s="15"/>
      <c r="T5360" s="15"/>
      <c r="U5360" s="15"/>
      <c r="V5360" s="15"/>
      <c r="W5360" s="15"/>
    </row>
    <row r="5361" spans="1:23" x14ac:dyDescent="0.2">
      <c r="A5361" s="35"/>
      <c r="B5361" s="35"/>
      <c r="C5361" s="35"/>
      <c r="D5361" s="15"/>
      <c r="E5361" s="15"/>
      <c r="F5361" s="15"/>
      <c r="G5361" s="15"/>
      <c r="H5361" s="15"/>
      <c r="I5361" s="15"/>
      <c r="J5361" s="15"/>
      <c r="K5361" s="15"/>
      <c r="L5361" s="15"/>
      <c r="M5361" s="15"/>
      <c r="N5361" s="15"/>
      <c r="O5361" s="15"/>
      <c r="P5361" s="15"/>
      <c r="Q5361" s="15"/>
      <c r="R5361" s="15"/>
      <c r="S5361" s="15"/>
      <c r="T5361" s="15"/>
      <c r="U5361" s="15"/>
      <c r="V5361" s="15"/>
      <c r="W5361" s="15"/>
    </row>
    <row r="5362" spans="1:23" x14ac:dyDescent="0.2">
      <c r="A5362" s="35"/>
      <c r="B5362" s="35"/>
      <c r="C5362" s="35"/>
      <c r="D5362" s="15"/>
      <c r="E5362" s="15"/>
      <c r="F5362" s="15"/>
      <c r="G5362" s="15"/>
      <c r="H5362" s="15"/>
      <c r="I5362" s="15"/>
      <c r="J5362" s="15"/>
      <c r="K5362" s="15"/>
      <c r="L5362" s="15"/>
      <c r="M5362" s="15"/>
      <c r="N5362" s="15"/>
      <c r="O5362" s="15"/>
      <c r="P5362" s="15"/>
      <c r="Q5362" s="15"/>
      <c r="R5362" s="15"/>
      <c r="S5362" s="15"/>
      <c r="T5362" s="15"/>
      <c r="U5362" s="15"/>
      <c r="V5362" s="15"/>
      <c r="W5362" s="15"/>
    </row>
    <row r="5363" spans="1:23" x14ac:dyDescent="0.2">
      <c r="A5363" s="35"/>
      <c r="B5363" s="35"/>
      <c r="C5363" s="35"/>
      <c r="D5363" s="15"/>
      <c r="E5363" s="15"/>
      <c r="F5363" s="15"/>
      <c r="G5363" s="15"/>
      <c r="H5363" s="15"/>
      <c r="I5363" s="15"/>
      <c r="J5363" s="15"/>
      <c r="K5363" s="15"/>
      <c r="L5363" s="15"/>
      <c r="M5363" s="15"/>
      <c r="N5363" s="15"/>
      <c r="O5363" s="15"/>
      <c r="P5363" s="15"/>
      <c r="Q5363" s="15"/>
      <c r="R5363" s="15"/>
      <c r="S5363" s="15"/>
      <c r="T5363" s="15"/>
      <c r="U5363" s="15"/>
      <c r="V5363" s="15"/>
      <c r="W5363" s="15"/>
    </row>
    <row r="5364" spans="1:23" x14ac:dyDescent="0.2">
      <c r="A5364" s="35"/>
      <c r="B5364" s="35"/>
      <c r="C5364" s="35"/>
      <c r="D5364" s="15"/>
      <c r="E5364" s="15"/>
      <c r="F5364" s="15"/>
      <c r="G5364" s="15"/>
      <c r="H5364" s="15"/>
      <c r="I5364" s="15"/>
      <c r="J5364" s="15"/>
      <c r="K5364" s="15"/>
      <c r="L5364" s="15"/>
      <c r="M5364" s="15"/>
      <c r="N5364" s="15"/>
      <c r="O5364" s="15"/>
      <c r="P5364" s="15"/>
      <c r="Q5364" s="15"/>
      <c r="R5364" s="15"/>
      <c r="S5364" s="15"/>
      <c r="T5364" s="15"/>
      <c r="U5364" s="15"/>
      <c r="V5364" s="15"/>
      <c r="W5364" s="15"/>
    </row>
    <row r="5365" spans="1:23" x14ac:dyDescent="0.2">
      <c r="A5365" s="35"/>
      <c r="B5365" s="35"/>
      <c r="C5365" s="35"/>
      <c r="D5365" s="15"/>
      <c r="E5365" s="15"/>
      <c r="F5365" s="15"/>
      <c r="G5365" s="15"/>
      <c r="H5365" s="15"/>
      <c r="I5365" s="15"/>
      <c r="J5365" s="15"/>
      <c r="K5365" s="15"/>
      <c r="L5365" s="15"/>
      <c r="M5365" s="15"/>
      <c r="N5365" s="15"/>
      <c r="O5365" s="15"/>
      <c r="P5365" s="15"/>
      <c r="Q5365" s="15"/>
      <c r="R5365" s="15"/>
      <c r="S5365" s="15"/>
      <c r="T5365" s="15"/>
      <c r="U5365" s="15"/>
      <c r="V5365" s="15"/>
      <c r="W5365" s="15"/>
    </row>
    <row r="5366" spans="1:23" x14ac:dyDescent="0.2">
      <c r="A5366" s="35"/>
      <c r="B5366" s="35"/>
      <c r="C5366" s="35"/>
      <c r="D5366" s="15"/>
      <c r="E5366" s="15"/>
      <c r="F5366" s="15"/>
      <c r="G5366" s="15"/>
      <c r="H5366" s="15"/>
      <c r="I5366" s="15"/>
      <c r="J5366" s="15"/>
      <c r="K5366" s="15"/>
      <c r="L5366" s="15"/>
      <c r="M5366" s="15"/>
      <c r="N5366" s="15"/>
      <c r="O5366" s="15"/>
      <c r="P5366" s="15"/>
      <c r="Q5366" s="15"/>
      <c r="R5366" s="15"/>
      <c r="S5366" s="15"/>
      <c r="T5366" s="15"/>
      <c r="U5366" s="15"/>
      <c r="V5366" s="15"/>
      <c r="W5366" s="15"/>
    </row>
    <row r="5367" spans="1:23" x14ac:dyDescent="0.2">
      <c r="A5367" s="35"/>
      <c r="B5367" s="35"/>
      <c r="C5367" s="35"/>
      <c r="D5367" s="15"/>
      <c r="E5367" s="15"/>
      <c r="F5367" s="15"/>
      <c r="G5367" s="15"/>
      <c r="H5367" s="15"/>
      <c r="I5367" s="15"/>
      <c r="J5367" s="15"/>
      <c r="K5367" s="15"/>
      <c r="L5367" s="15"/>
      <c r="M5367" s="15"/>
      <c r="N5367" s="15"/>
      <c r="O5367" s="15"/>
      <c r="P5367" s="15"/>
      <c r="Q5367" s="15"/>
      <c r="R5367" s="15"/>
      <c r="S5367" s="15"/>
      <c r="T5367" s="15"/>
      <c r="U5367" s="15"/>
      <c r="V5367" s="15"/>
      <c r="W5367" s="15"/>
    </row>
    <row r="5368" spans="1:23" x14ac:dyDescent="0.2">
      <c r="A5368" s="35"/>
      <c r="B5368" s="35"/>
      <c r="C5368" s="35"/>
      <c r="D5368" s="15"/>
      <c r="E5368" s="15"/>
      <c r="F5368" s="15"/>
      <c r="G5368" s="15"/>
      <c r="H5368" s="15"/>
      <c r="I5368" s="15"/>
      <c r="J5368" s="15"/>
      <c r="K5368" s="15"/>
      <c r="L5368" s="15"/>
      <c r="M5368" s="15"/>
      <c r="N5368" s="15"/>
      <c r="O5368" s="15"/>
      <c r="P5368" s="15"/>
      <c r="Q5368" s="15"/>
      <c r="R5368" s="15"/>
      <c r="S5368" s="15"/>
      <c r="T5368" s="15"/>
      <c r="U5368" s="15"/>
      <c r="V5368" s="15"/>
      <c r="W5368" s="15"/>
    </row>
    <row r="5369" spans="1:23" x14ac:dyDescent="0.2">
      <c r="A5369" s="35"/>
      <c r="B5369" s="35"/>
      <c r="C5369" s="35"/>
      <c r="D5369" s="15"/>
      <c r="E5369" s="15"/>
      <c r="F5369" s="15"/>
      <c r="G5369" s="15"/>
      <c r="H5369" s="15"/>
      <c r="I5369" s="15"/>
      <c r="J5369" s="15"/>
      <c r="K5369" s="15"/>
      <c r="L5369" s="15"/>
      <c r="M5369" s="15"/>
      <c r="N5369" s="15"/>
      <c r="O5369" s="15"/>
      <c r="P5369" s="15"/>
      <c r="Q5369" s="15"/>
      <c r="R5369" s="15"/>
      <c r="S5369" s="15"/>
      <c r="T5369" s="15"/>
      <c r="U5369" s="15"/>
      <c r="V5369" s="15"/>
      <c r="W5369" s="15"/>
    </row>
    <row r="5370" spans="1:23" x14ac:dyDescent="0.2">
      <c r="A5370" s="35"/>
      <c r="B5370" s="35"/>
      <c r="C5370" s="35"/>
      <c r="D5370" s="15"/>
      <c r="E5370" s="15"/>
      <c r="F5370" s="15"/>
      <c r="G5370" s="15"/>
      <c r="H5370" s="15"/>
      <c r="I5370" s="15"/>
      <c r="J5370" s="15"/>
      <c r="K5370" s="15"/>
      <c r="L5370" s="15"/>
      <c r="M5370" s="15"/>
      <c r="N5370" s="15"/>
      <c r="O5370" s="15"/>
      <c r="P5370" s="15"/>
      <c r="Q5370" s="15"/>
      <c r="R5370" s="15"/>
      <c r="S5370" s="15"/>
      <c r="T5370" s="15"/>
      <c r="U5370" s="15"/>
      <c r="V5370" s="15"/>
      <c r="W5370" s="15"/>
    </row>
    <row r="5371" spans="1:23" x14ac:dyDescent="0.2">
      <c r="A5371" s="35"/>
      <c r="B5371" s="35"/>
      <c r="C5371" s="35"/>
      <c r="D5371" s="15"/>
      <c r="E5371" s="15"/>
      <c r="F5371" s="15"/>
      <c r="G5371" s="15"/>
      <c r="H5371" s="15"/>
      <c r="I5371" s="15"/>
      <c r="J5371" s="15"/>
      <c r="K5371" s="15"/>
      <c r="L5371" s="15"/>
      <c r="M5371" s="15"/>
      <c r="N5371" s="15"/>
      <c r="O5371" s="15"/>
      <c r="P5371" s="15"/>
      <c r="Q5371" s="15"/>
      <c r="R5371" s="15"/>
      <c r="S5371" s="15"/>
      <c r="T5371" s="15"/>
      <c r="U5371" s="15"/>
      <c r="V5371" s="15"/>
      <c r="W5371" s="15"/>
    </row>
    <row r="5372" spans="1:23" x14ac:dyDescent="0.2">
      <c r="A5372" s="35"/>
      <c r="B5372" s="35"/>
      <c r="C5372" s="35"/>
      <c r="D5372" s="15"/>
      <c r="E5372" s="15"/>
      <c r="F5372" s="15"/>
      <c r="G5372" s="15"/>
      <c r="H5372" s="15"/>
      <c r="I5372" s="15"/>
      <c r="J5372" s="15"/>
      <c r="K5372" s="15"/>
      <c r="L5372" s="15"/>
      <c r="M5372" s="15"/>
      <c r="N5372" s="15"/>
      <c r="O5372" s="15"/>
      <c r="P5372" s="15"/>
      <c r="Q5372" s="15"/>
      <c r="R5372" s="15"/>
      <c r="S5372" s="15"/>
      <c r="T5372" s="15"/>
      <c r="U5372" s="15"/>
      <c r="V5372" s="15"/>
      <c r="W5372" s="15"/>
    </row>
    <row r="5373" spans="1:23" x14ac:dyDescent="0.2">
      <c r="A5373" s="35"/>
      <c r="B5373" s="35"/>
      <c r="C5373" s="35"/>
      <c r="D5373" s="15"/>
      <c r="E5373" s="15"/>
      <c r="F5373" s="15"/>
      <c r="G5373" s="15"/>
      <c r="H5373" s="15"/>
      <c r="I5373" s="15"/>
      <c r="J5373" s="15"/>
      <c r="K5373" s="15"/>
      <c r="L5373" s="15"/>
      <c r="M5373" s="15"/>
      <c r="N5373" s="15"/>
      <c r="O5373" s="15"/>
      <c r="P5373" s="15"/>
      <c r="Q5373" s="15"/>
      <c r="R5373" s="15"/>
      <c r="S5373" s="15"/>
      <c r="T5373" s="15"/>
      <c r="U5373" s="15"/>
      <c r="V5373" s="15"/>
      <c r="W5373" s="15"/>
    </row>
    <row r="5374" spans="1:23" x14ac:dyDescent="0.2">
      <c r="A5374" s="35"/>
      <c r="B5374" s="35"/>
      <c r="C5374" s="35"/>
      <c r="D5374" s="15"/>
      <c r="E5374" s="15"/>
      <c r="F5374" s="15"/>
      <c r="G5374" s="15"/>
      <c r="H5374" s="15"/>
      <c r="I5374" s="15"/>
      <c r="J5374" s="15"/>
      <c r="K5374" s="15"/>
      <c r="L5374" s="15"/>
      <c r="M5374" s="15"/>
      <c r="N5374" s="15"/>
      <c r="O5374" s="15"/>
      <c r="P5374" s="15"/>
      <c r="Q5374" s="15"/>
      <c r="R5374" s="15"/>
      <c r="S5374" s="15"/>
      <c r="T5374" s="15"/>
      <c r="U5374" s="15"/>
      <c r="V5374" s="15"/>
      <c r="W5374" s="15"/>
    </row>
    <row r="5375" spans="1:23" x14ac:dyDescent="0.2">
      <c r="A5375" s="35"/>
      <c r="B5375" s="35"/>
      <c r="C5375" s="35"/>
      <c r="D5375" s="15"/>
      <c r="E5375" s="15"/>
      <c r="F5375" s="15"/>
      <c r="G5375" s="15"/>
      <c r="H5375" s="15"/>
      <c r="I5375" s="15"/>
      <c r="J5375" s="15"/>
      <c r="K5375" s="15"/>
      <c r="L5375" s="15"/>
      <c r="M5375" s="15"/>
      <c r="N5375" s="15"/>
      <c r="O5375" s="15"/>
      <c r="P5375" s="15"/>
      <c r="Q5375" s="15"/>
      <c r="R5375" s="15"/>
      <c r="S5375" s="15"/>
      <c r="T5375" s="15"/>
      <c r="U5375" s="15"/>
      <c r="V5375" s="15"/>
      <c r="W5375" s="15"/>
    </row>
    <row r="5376" spans="1:23" x14ac:dyDescent="0.2">
      <c r="A5376" s="35"/>
      <c r="B5376" s="35"/>
      <c r="C5376" s="35"/>
      <c r="D5376" s="15"/>
      <c r="E5376" s="15"/>
      <c r="F5376" s="15"/>
      <c r="G5376" s="15"/>
      <c r="H5376" s="15"/>
      <c r="I5376" s="15"/>
      <c r="J5376" s="15"/>
      <c r="K5376" s="15"/>
      <c r="L5376" s="15"/>
      <c r="M5376" s="15"/>
      <c r="N5376" s="15"/>
      <c r="O5376" s="15"/>
      <c r="P5376" s="15"/>
      <c r="Q5376" s="15"/>
      <c r="R5376" s="15"/>
      <c r="S5376" s="15"/>
      <c r="T5376" s="15"/>
      <c r="U5376" s="15"/>
      <c r="V5376" s="15"/>
      <c r="W5376" s="15"/>
    </row>
    <row r="5377" spans="1:23" x14ac:dyDescent="0.2">
      <c r="A5377" s="35"/>
      <c r="B5377" s="35"/>
      <c r="C5377" s="35"/>
      <c r="D5377" s="15"/>
      <c r="E5377" s="15"/>
      <c r="F5377" s="15"/>
      <c r="G5377" s="15"/>
      <c r="H5377" s="15"/>
      <c r="I5377" s="15"/>
      <c r="J5377" s="15"/>
      <c r="K5377" s="15"/>
      <c r="L5377" s="15"/>
      <c r="M5377" s="15"/>
      <c r="N5377" s="15"/>
      <c r="O5377" s="15"/>
      <c r="P5377" s="15"/>
      <c r="Q5377" s="15"/>
      <c r="R5377" s="15"/>
      <c r="S5377" s="15"/>
      <c r="T5377" s="15"/>
      <c r="U5377" s="15"/>
      <c r="V5377" s="15"/>
      <c r="W5377" s="15"/>
    </row>
    <row r="5378" spans="1:23" x14ac:dyDescent="0.2">
      <c r="A5378" s="35"/>
      <c r="B5378" s="35"/>
      <c r="C5378" s="35"/>
      <c r="D5378" s="15"/>
      <c r="E5378" s="15"/>
      <c r="F5378" s="15"/>
      <c r="G5378" s="15"/>
      <c r="H5378" s="15"/>
      <c r="I5378" s="15"/>
      <c r="J5378" s="15"/>
      <c r="K5378" s="15"/>
      <c r="L5378" s="15"/>
      <c r="M5378" s="15"/>
      <c r="N5378" s="15"/>
      <c r="O5378" s="15"/>
      <c r="P5378" s="15"/>
      <c r="Q5378" s="15"/>
      <c r="R5378" s="15"/>
      <c r="S5378" s="15"/>
      <c r="T5378" s="15"/>
      <c r="U5378" s="15"/>
      <c r="V5378" s="15"/>
      <c r="W5378" s="15"/>
    </row>
    <row r="5379" spans="1:23" x14ac:dyDescent="0.2">
      <c r="A5379" s="35"/>
      <c r="B5379" s="35"/>
      <c r="C5379" s="35"/>
      <c r="D5379" s="15"/>
      <c r="E5379" s="15"/>
      <c r="F5379" s="15"/>
      <c r="G5379" s="15"/>
      <c r="H5379" s="15"/>
      <c r="I5379" s="15"/>
      <c r="J5379" s="15"/>
      <c r="K5379" s="15"/>
      <c r="L5379" s="15"/>
      <c r="M5379" s="15"/>
      <c r="N5379" s="15"/>
      <c r="O5379" s="15"/>
      <c r="P5379" s="15"/>
      <c r="Q5379" s="15"/>
      <c r="R5379" s="15"/>
      <c r="S5379" s="15"/>
      <c r="T5379" s="15"/>
      <c r="U5379" s="15"/>
      <c r="V5379" s="15"/>
      <c r="W5379" s="15"/>
    </row>
    <row r="5380" spans="1:23" x14ac:dyDescent="0.2">
      <c r="A5380" s="35"/>
      <c r="B5380" s="35"/>
      <c r="C5380" s="35"/>
      <c r="D5380" s="15"/>
      <c r="E5380" s="15"/>
      <c r="F5380" s="15"/>
      <c r="G5380" s="15"/>
      <c r="H5380" s="15"/>
      <c r="I5380" s="15"/>
      <c r="J5380" s="15"/>
      <c r="K5380" s="15"/>
      <c r="L5380" s="15"/>
      <c r="M5380" s="15"/>
      <c r="N5380" s="15"/>
      <c r="O5380" s="15"/>
      <c r="P5380" s="15"/>
      <c r="Q5380" s="15"/>
      <c r="R5380" s="15"/>
      <c r="S5380" s="15"/>
      <c r="T5380" s="15"/>
      <c r="U5380" s="15"/>
      <c r="V5380" s="15"/>
      <c r="W5380" s="15"/>
    </row>
    <row r="5381" spans="1:23" x14ac:dyDescent="0.2">
      <c r="A5381" s="35"/>
      <c r="B5381" s="35"/>
      <c r="C5381" s="35"/>
      <c r="D5381" s="15"/>
      <c r="E5381" s="15"/>
      <c r="F5381" s="15"/>
      <c r="G5381" s="15"/>
      <c r="H5381" s="15"/>
      <c r="I5381" s="15"/>
      <c r="J5381" s="15"/>
      <c r="K5381" s="15"/>
      <c r="L5381" s="15"/>
      <c r="M5381" s="15"/>
      <c r="N5381" s="15"/>
      <c r="O5381" s="15"/>
      <c r="P5381" s="15"/>
      <c r="Q5381" s="15"/>
      <c r="R5381" s="15"/>
      <c r="S5381" s="15"/>
      <c r="T5381" s="15"/>
      <c r="U5381" s="15"/>
      <c r="V5381" s="15"/>
      <c r="W5381" s="15"/>
    </row>
    <row r="5382" spans="1:23" x14ac:dyDescent="0.2">
      <c r="A5382" s="35"/>
      <c r="B5382" s="35"/>
      <c r="C5382" s="35"/>
      <c r="D5382" s="15"/>
      <c r="E5382" s="15"/>
      <c r="F5382" s="15"/>
      <c r="G5382" s="15"/>
      <c r="H5382" s="15"/>
      <c r="I5382" s="15"/>
      <c r="J5382" s="15"/>
      <c r="K5382" s="15"/>
      <c r="L5382" s="15"/>
      <c r="M5382" s="15"/>
      <c r="N5382" s="15"/>
      <c r="O5382" s="15"/>
      <c r="P5382" s="15"/>
      <c r="Q5382" s="15"/>
      <c r="R5382" s="15"/>
      <c r="S5382" s="15"/>
      <c r="T5382" s="15"/>
      <c r="U5382" s="15"/>
      <c r="V5382" s="15"/>
      <c r="W5382" s="15"/>
    </row>
    <row r="5383" spans="1:23" x14ac:dyDescent="0.2">
      <c r="A5383" s="35"/>
      <c r="B5383" s="35"/>
      <c r="C5383" s="35"/>
      <c r="D5383" s="15"/>
      <c r="E5383" s="15"/>
      <c r="F5383" s="15"/>
      <c r="G5383" s="15"/>
      <c r="H5383" s="15"/>
      <c r="I5383" s="15"/>
      <c r="J5383" s="15"/>
      <c r="K5383" s="15"/>
      <c r="L5383" s="15"/>
      <c r="M5383" s="15"/>
      <c r="N5383" s="15"/>
      <c r="O5383" s="15"/>
      <c r="P5383" s="15"/>
      <c r="Q5383" s="15"/>
      <c r="R5383" s="15"/>
      <c r="S5383" s="15"/>
      <c r="T5383" s="15"/>
      <c r="U5383" s="15"/>
      <c r="V5383" s="15"/>
      <c r="W5383" s="15"/>
    </row>
    <row r="5384" spans="1:23" x14ac:dyDescent="0.2">
      <c r="A5384" s="35"/>
      <c r="B5384" s="35"/>
      <c r="C5384" s="35"/>
      <c r="D5384" s="15"/>
      <c r="E5384" s="15"/>
      <c r="F5384" s="15"/>
      <c r="G5384" s="15"/>
      <c r="H5384" s="15"/>
      <c r="I5384" s="15"/>
      <c r="J5384" s="15"/>
      <c r="K5384" s="15"/>
      <c r="L5384" s="15"/>
      <c r="M5384" s="15"/>
      <c r="N5384" s="15"/>
      <c r="O5384" s="15"/>
      <c r="P5384" s="15"/>
      <c r="Q5384" s="15"/>
      <c r="R5384" s="15"/>
      <c r="S5384" s="15"/>
      <c r="T5384" s="15"/>
      <c r="U5384" s="15"/>
      <c r="V5384" s="15"/>
      <c r="W5384" s="15"/>
    </row>
    <row r="5385" spans="1:23" x14ac:dyDescent="0.2">
      <c r="A5385" s="35"/>
      <c r="B5385" s="35"/>
      <c r="C5385" s="35"/>
      <c r="D5385" s="15"/>
      <c r="E5385" s="15"/>
      <c r="F5385" s="15"/>
      <c r="G5385" s="15"/>
      <c r="H5385" s="15"/>
      <c r="I5385" s="15"/>
      <c r="J5385" s="15"/>
      <c r="K5385" s="15"/>
      <c r="L5385" s="15"/>
      <c r="M5385" s="15"/>
      <c r="N5385" s="15"/>
      <c r="O5385" s="15"/>
      <c r="P5385" s="15"/>
      <c r="Q5385" s="15"/>
      <c r="R5385" s="15"/>
      <c r="S5385" s="15"/>
      <c r="T5385" s="15"/>
      <c r="U5385" s="15"/>
      <c r="V5385" s="15"/>
      <c r="W5385" s="15"/>
    </row>
    <row r="5386" spans="1:23" x14ac:dyDescent="0.2">
      <c r="A5386" s="35"/>
      <c r="B5386" s="35"/>
      <c r="C5386" s="35"/>
      <c r="D5386" s="15"/>
      <c r="E5386" s="15"/>
      <c r="F5386" s="15"/>
      <c r="G5386" s="15"/>
      <c r="H5386" s="15"/>
      <c r="I5386" s="15"/>
      <c r="J5386" s="15"/>
      <c r="K5386" s="15"/>
      <c r="L5386" s="15"/>
      <c r="M5386" s="15"/>
      <c r="N5386" s="15"/>
      <c r="O5386" s="15"/>
      <c r="P5386" s="15"/>
      <c r="Q5386" s="15"/>
      <c r="R5386" s="15"/>
      <c r="S5386" s="15"/>
      <c r="T5386" s="15"/>
      <c r="U5386" s="15"/>
      <c r="V5386" s="15"/>
      <c r="W5386" s="15"/>
    </row>
    <row r="5387" spans="1:23" x14ac:dyDescent="0.2">
      <c r="A5387" s="35"/>
      <c r="B5387" s="35"/>
      <c r="C5387" s="35"/>
      <c r="D5387" s="15"/>
      <c r="E5387" s="15"/>
      <c r="F5387" s="15"/>
      <c r="G5387" s="15"/>
      <c r="H5387" s="15"/>
      <c r="I5387" s="15"/>
      <c r="J5387" s="15"/>
      <c r="K5387" s="15"/>
      <c r="L5387" s="15"/>
      <c r="M5387" s="15"/>
      <c r="N5387" s="15"/>
      <c r="O5387" s="15"/>
      <c r="P5387" s="15"/>
      <c r="Q5387" s="15"/>
      <c r="R5387" s="15"/>
      <c r="S5387" s="15"/>
      <c r="T5387" s="15"/>
      <c r="U5387" s="15"/>
      <c r="V5387" s="15"/>
      <c r="W5387" s="15"/>
    </row>
    <row r="5388" spans="1:23" x14ac:dyDescent="0.2">
      <c r="A5388" s="35"/>
      <c r="B5388" s="35"/>
      <c r="C5388" s="35"/>
      <c r="D5388" s="15"/>
      <c r="E5388" s="15"/>
      <c r="F5388" s="15"/>
      <c r="G5388" s="15"/>
      <c r="H5388" s="15"/>
      <c r="I5388" s="15"/>
      <c r="J5388" s="15"/>
      <c r="K5388" s="15"/>
      <c r="L5388" s="15"/>
      <c r="M5388" s="15"/>
      <c r="N5388" s="15"/>
      <c r="O5388" s="15"/>
      <c r="P5388" s="15"/>
      <c r="Q5388" s="15"/>
      <c r="R5388" s="15"/>
      <c r="S5388" s="15"/>
      <c r="T5388" s="15"/>
      <c r="U5388" s="15"/>
      <c r="V5388" s="15"/>
      <c r="W5388" s="15"/>
    </row>
    <row r="5389" spans="1:23" x14ac:dyDescent="0.2">
      <c r="A5389" s="35"/>
      <c r="B5389" s="35"/>
      <c r="C5389" s="35"/>
      <c r="D5389" s="15"/>
      <c r="E5389" s="15"/>
      <c r="F5389" s="15"/>
      <c r="G5389" s="15"/>
      <c r="H5389" s="15"/>
      <c r="I5389" s="15"/>
      <c r="J5389" s="15"/>
      <c r="K5389" s="15"/>
      <c r="L5389" s="15"/>
      <c r="M5389" s="15"/>
      <c r="N5389" s="15"/>
      <c r="O5389" s="15"/>
      <c r="P5389" s="15"/>
      <c r="Q5389" s="15"/>
      <c r="R5389" s="15"/>
      <c r="S5389" s="15"/>
      <c r="T5389" s="15"/>
      <c r="U5389" s="15"/>
      <c r="V5389" s="15"/>
      <c r="W5389" s="15"/>
    </row>
    <row r="5390" spans="1:23" x14ac:dyDescent="0.2">
      <c r="A5390" s="35"/>
      <c r="B5390" s="35"/>
      <c r="C5390" s="35"/>
      <c r="D5390" s="15"/>
      <c r="E5390" s="15"/>
      <c r="F5390" s="15"/>
      <c r="G5390" s="15"/>
      <c r="H5390" s="15"/>
      <c r="I5390" s="15"/>
      <c r="J5390" s="15"/>
      <c r="K5390" s="15"/>
      <c r="L5390" s="15"/>
      <c r="M5390" s="15"/>
      <c r="N5390" s="15"/>
      <c r="O5390" s="15"/>
      <c r="P5390" s="15"/>
      <c r="Q5390" s="15"/>
      <c r="R5390" s="15"/>
      <c r="S5390" s="15"/>
      <c r="T5390" s="15"/>
      <c r="U5390" s="15"/>
      <c r="V5390" s="15"/>
      <c r="W5390" s="15"/>
    </row>
    <row r="5391" spans="1:23" x14ac:dyDescent="0.2">
      <c r="A5391" s="35"/>
      <c r="B5391" s="35"/>
      <c r="C5391" s="35"/>
      <c r="D5391" s="15"/>
      <c r="E5391" s="15"/>
      <c r="F5391" s="15"/>
      <c r="G5391" s="15"/>
      <c r="H5391" s="15"/>
      <c r="I5391" s="15"/>
      <c r="J5391" s="15"/>
      <c r="K5391" s="15"/>
      <c r="L5391" s="15"/>
      <c r="M5391" s="15"/>
      <c r="N5391" s="15"/>
      <c r="O5391" s="15"/>
      <c r="P5391" s="15"/>
      <c r="Q5391" s="15"/>
      <c r="R5391" s="15"/>
      <c r="S5391" s="15"/>
      <c r="T5391" s="15"/>
      <c r="U5391" s="15"/>
      <c r="V5391" s="15"/>
      <c r="W5391" s="15"/>
    </row>
    <row r="5392" spans="1:23" x14ac:dyDescent="0.2">
      <c r="A5392" s="35"/>
      <c r="B5392" s="35"/>
      <c r="C5392" s="35"/>
      <c r="D5392" s="15"/>
      <c r="E5392" s="15"/>
      <c r="F5392" s="15"/>
      <c r="G5392" s="15"/>
      <c r="H5392" s="15"/>
      <c r="I5392" s="15"/>
      <c r="J5392" s="15"/>
      <c r="K5392" s="15"/>
      <c r="L5392" s="15"/>
      <c r="M5392" s="15"/>
      <c r="N5392" s="15"/>
      <c r="O5392" s="15"/>
      <c r="P5392" s="15"/>
      <c r="Q5392" s="15"/>
      <c r="R5392" s="15"/>
      <c r="S5392" s="15"/>
      <c r="T5392" s="15"/>
      <c r="U5392" s="15"/>
      <c r="V5392" s="15"/>
      <c r="W5392" s="15"/>
    </row>
    <row r="5393" spans="1:23" x14ac:dyDescent="0.2">
      <c r="A5393" s="35"/>
      <c r="B5393" s="35"/>
      <c r="C5393" s="35"/>
      <c r="D5393" s="15"/>
      <c r="E5393" s="15"/>
      <c r="F5393" s="15"/>
      <c r="G5393" s="15"/>
      <c r="H5393" s="15"/>
      <c r="I5393" s="15"/>
      <c r="J5393" s="15"/>
      <c r="K5393" s="15"/>
      <c r="L5393" s="15"/>
      <c r="M5393" s="15"/>
      <c r="N5393" s="15"/>
      <c r="O5393" s="15"/>
      <c r="P5393" s="15"/>
      <c r="Q5393" s="15"/>
      <c r="R5393" s="15"/>
      <c r="S5393" s="15"/>
      <c r="T5393" s="15"/>
      <c r="U5393" s="15"/>
      <c r="V5393" s="15"/>
      <c r="W5393" s="15"/>
    </row>
    <row r="5394" spans="1:23" x14ac:dyDescent="0.2">
      <c r="A5394" s="35"/>
      <c r="B5394" s="35"/>
      <c r="C5394" s="35"/>
      <c r="D5394" s="15"/>
      <c r="E5394" s="15"/>
      <c r="F5394" s="15"/>
      <c r="G5394" s="15"/>
      <c r="H5394" s="15"/>
      <c r="I5394" s="15"/>
      <c r="J5394" s="15"/>
      <c r="K5394" s="15"/>
      <c r="L5394" s="15"/>
      <c r="M5394" s="15"/>
      <c r="N5394" s="15"/>
      <c r="O5394" s="15"/>
      <c r="P5394" s="15"/>
      <c r="Q5394" s="15"/>
      <c r="R5394" s="15"/>
      <c r="S5394" s="15"/>
      <c r="T5394" s="15"/>
      <c r="U5394" s="15"/>
      <c r="V5394" s="15"/>
      <c r="W5394" s="15"/>
    </row>
    <row r="5395" spans="1:23" x14ac:dyDescent="0.2">
      <c r="A5395" s="35"/>
      <c r="B5395" s="35"/>
      <c r="C5395" s="35"/>
      <c r="D5395" s="15"/>
      <c r="E5395" s="15"/>
      <c r="F5395" s="15"/>
      <c r="G5395" s="15"/>
      <c r="H5395" s="15"/>
      <c r="I5395" s="15"/>
      <c r="J5395" s="15"/>
      <c r="K5395" s="15"/>
      <c r="L5395" s="15"/>
      <c r="M5395" s="15"/>
      <c r="N5395" s="15"/>
      <c r="O5395" s="15"/>
      <c r="P5395" s="15"/>
      <c r="Q5395" s="15"/>
      <c r="R5395" s="15"/>
      <c r="S5395" s="15"/>
      <c r="T5395" s="15"/>
      <c r="U5395" s="15"/>
      <c r="V5395" s="15"/>
      <c r="W5395" s="15"/>
    </row>
    <row r="5396" spans="1:23" x14ac:dyDescent="0.2">
      <c r="A5396" s="35"/>
      <c r="B5396" s="35"/>
      <c r="C5396" s="35"/>
      <c r="D5396" s="15"/>
      <c r="E5396" s="15"/>
      <c r="F5396" s="15"/>
      <c r="G5396" s="15"/>
      <c r="H5396" s="15"/>
      <c r="I5396" s="15"/>
      <c r="J5396" s="15"/>
      <c r="K5396" s="15"/>
      <c r="L5396" s="15"/>
      <c r="M5396" s="15"/>
      <c r="N5396" s="15"/>
      <c r="O5396" s="15"/>
      <c r="P5396" s="15"/>
      <c r="Q5396" s="15"/>
      <c r="R5396" s="15"/>
      <c r="S5396" s="15"/>
      <c r="T5396" s="15"/>
      <c r="U5396" s="15"/>
      <c r="V5396" s="15"/>
      <c r="W5396" s="15"/>
    </row>
    <row r="5397" spans="1:23" x14ac:dyDescent="0.2">
      <c r="A5397" s="35"/>
      <c r="B5397" s="35"/>
      <c r="C5397" s="35"/>
      <c r="D5397" s="15"/>
      <c r="E5397" s="15"/>
      <c r="F5397" s="15"/>
      <c r="G5397" s="15"/>
      <c r="H5397" s="15"/>
      <c r="I5397" s="15"/>
      <c r="J5397" s="15"/>
      <c r="K5397" s="15"/>
      <c r="L5397" s="15"/>
      <c r="M5397" s="15"/>
      <c r="N5397" s="15"/>
      <c r="O5397" s="15"/>
      <c r="P5397" s="15"/>
      <c r="Q5397" s="15"/>
      <c r="R5397" s="15"/>
      <c r="S5397" s="15"/>
      <c r="T5397" s="15"/>
      <c r="U5397" s="15"/>
      <c r="V5397" s="15"/>
      <c r="W5397" s="15"/>
    </row>
    <row r="5398" spans="1:23" x14ac:dyDescent="0.2">
      <c r="A5398" s="35"/>
      <c r="B5398" s="35"/>
      <c r="C5398" s="35"/>
      <c r="D5398" s="15"/>
      <c r="E5398" s="15"/>
      <c r="F5398" s="15"/>
      <c r="G5398" s="15"/>
      <c r="H5398" s="15"/>
      <c r="I5398" s="15"/>
      <c r="J5398" s="15"/>
      <c r="K5398" s="15"/>
      <c r="L5398" s="15"/>
      <c r="M5398" s="15"/>
      <c r="N5398" s="15"/>
      <c r="O5398" s="15"/>
      <c r="P5398" s="15"/>
      <c r="Q5398" s="15"/>
      <c r="R5398" s="15"/>
      <c r="S5398" s="15"/>
      <c r="T5398" s="15"/>
      <c r="U5398" s="15"/>
      <c r="V5398" s="15"/>
      <c r="W5398" s="15"/>
    </row>
    <row r="5399" spans="1:23" x14ac:dyDescent="0.2">
      <c r="A5399" s="35"/>
      <c r="B5399" s="35"/>
      <c r="C5399" s="35"/>
      <c r="D5399" s="15"/>
      <c r="E5399" s="15"/>
      <c r="F5399" s="15"/>
      <c r="G5399" s="15"/>
      <c r="H5399" s="15"/>
      <c r="I5399" s="15"/>
      <c r="J5399" s="15"/>
      <c r="K5399" s="15"/>
      <c r="L5399" s="15"/>
      <c r="M5399" s="15"/>
      <c r="N5399" s="15"/>
      <c r="O5399" s="15"/>
      <c r="P5399" s="15"/>
      <c r="Q5399" s="15"/>
      <c r="R5399" s="15"/>
      <c r="S5399" s="15"/>
      <c r="T5399" s="15"/>
      <c r="U5399" s="15"/>
      <c r="V5399" s="15"/>
      <c r="W5399" s="15"/>
    </row>
    <row r="5400" spans="1:23" x14ac:dyDescent="0.2">
      <c r="A5400" s="35"/>
      <c r="B5400" s="35"/>
      <c r="C5400" s="35"/>
      <c r="D5400" s="15"/>
      <c r="E5400" s="15"/>
      <c r="F5400" s="15"/>
      <c r="G5400" s="15"/>
      <c r="H5400" s="15"/>
      <c r="I5400" s="15"/>
      <c r="J5400" s="15"/>
      <c r="K5400" s="15"/>
      <c r="L5400" s="15"/>
      <c r="M5400" s="15"/>
      <c r="N5400" s="15"/>
      <c r="O5400" s="15"/>
      <c r="P5400" s="15"/>
      <c r="Q5400" s="15"/>
      <c r="R5400" s="15"/>
      <c r="S5400" s="15"/>
      <c r="T5400" s="15"/>
      <c r="U5400" s="15"/>
      <c r="V5400" s="15"/>
      <c r="W5400" s="15"/>
    </row>
    <row r="5401" spans="1:23" x14ac:dyDescent="0.2">
      <c r="A5401" s="35"/>
      <c r="B5401" s="35"/>
      <c r="C5401" s="35"/>
      <c r="D5401" s="15"/>
      <c r="E5401" s="15"/>
      <c r="F5401" s="15"/>
      <c r="G5401" s="15"/>
      <c r="H5401" s="15"/>
      <c r="I5401" s="15"/>
      <c r="J5401" s="15"/>
      <c r="K5401" s="15"/>
      <c r="L5401" s="15"/>
      <c r="M5401" s="15"/>
      <c r="N5401" s="15"/>
      <c r="O5401" s="15"/>
      <c r="P5401" s="15"/>
      <c r="Q5401" s="15"/>
      <c r="R5401" s="15"/>
      <c r="S5401" s="15"/>
      <c r="T5401" s="15"/>
      <c r="U5401" s="15"/>
      <c r="V5401" s="15"/>
      <c r="W5401" s="15"/>
    </row>
    <row r="5402" spans="1:23" x14ac:dyDescent="0.2">
      <c r="A5402" s="35"/>
      <c r="B5402" s="35"/>
      <c r="C5402" s="35"/>
      <c r="D5402" s="15"/>
      <c r="E5402" s="15"/>
      <c r="F5402" s="15"/>
      <c r="G5402" s="15"/>
      <c r="H5402" s="15"/>
      <c r="I5402" s="15"/>
      <c r="J5402" s="15"/>
      <c r="K5402" s="15"/>
      <c r="L5402" s="15"/>
      <c r="M5402" s="15"/>
      <c r="N5402" s="15"/>
      <c r="O5402" s="15"/>
      <c r="P5402" s="15"/>
      <c r="Q5402" s="15"/>
      <c r="R5402" s="15"/>
      <c r="S5402" s="15"/>
      <c r="T5402" s="15"/>
      <c r="U5402" s="15"/>
      <c r="V5402" s="15"/>
      <c r="W5402" s="15"/>
    </row>
    <row r="5403" spans="1:23" x14ac:dyDescent="0.2">
      <c r="A5403" s="35"/>
      <c r="B5403" s="35"/>
      <c r="C5403" s="35"/>
      <c r="D5403" s="15"/>
      <c r="E5403" s="15"/>
      <c r="F5403" s="15"/>
      <c r="G5403" s="15"/>
      <c r="H5403" s="15"/>
      <c r="I5403" s="15"/>
      <c r="J5403" s="15"/>
      <c r="K5403" s="15"/>
      <c r="L5403" s="15"/>
      <c r="M5403" s="15"/>
      <c r="N5403" s="15"/>
      <c r="O5403" s="15"/>
      <c r="P5403" s="15"/>
      <c r="Q5403" s="15"/>
      <c r="R5403" s="15"/>
      <c r="S5403" s="15"/>
      <c r="T5403" s="15"/>
      <c r="U5403" s="15"/>
      <c r="V5403" s="15"/>
      <c r="W5403" s="15"/>
    </row>
    <row r="5404" spans="1:23" x14ac:dyDescent="0.2">
      <c r="A5404" s="35"/>
      <c r="B5404" s="35"/>
      <c r="C5404" s="35"/>
      <c r="D5404" s="15"/>
      <c r="E5404" s="15"/>
      <c r="F5404" s="15"/>
      <c r="G5404" s="15"/>
      <c r="H5404" s="15"/>
      <c r="I5404" s="15"/>
      <c r="J5404" s="15"/>
      <c r="K5404" s="15"/>
      <c r="L5404" s="15"/>
      <c r="M5404" s="15"/>
      <c r="N5404" s="15"/>
      <c r="O5404" s="15"/>
      <c r="P5404" s="15"/>
      <c r="Q5404" s="15"/>
      <c r="R5404" s="15"/>
      <c r="S5404" s="15"/>
      <c r="T5404" s="15"/>
      <c r="U5404" s="15"/>
      <c r="V5404" s="15"/>
      <c r="W5404" s="15"/>
    </row>
    <row r="5405" spans="1:23" x14ac:dyDescent="0.2">
      <c r="A5405" s="35"/>
      <c r="B5405" s="35"/>
      <c r="C5405" s="35"/>
      <c r="D5405" s="15"/>
      <c r="E5405" s="15"/>
      <c r="F5405" s="15"/>
      <c r="G5405" s="15"/>
      <c r="H5405" s="15"/>
      <c r="I5405" s="15"/>
      <c r="J5405" s="15"/>
      <c r="K5405" s="15"/>
      <c r="L5405" s="15"/>
      <c r="M5405" s="15"/>
      <c r="N5405" s="15"/>
      <c r="O5405" s="15"/>
      <c r="P5405" s="15"/>
      <c r="Q5405" s="15"/>
      <c r="R5405" s="15"/>
      <c r="S5405" s="15"/>
      <c r="T5405" s="15"/>
      <c r="U5405" s="15"/>
      <c r="V5405" s="15"/>
      <c r="W5405" s="15"/>
    </row>
    <row r="5406" spans="1:23" x14ac:dyDescent="0.2">
      <c r="A5406" s="35"/>
      <c r="B5406" s="35"/>
      <c r="C5406" s="35"/>
      <c r="D5406" s="15"/>
      <c r="E5406" s="15"/>
      <c r="F5406" s="15"/>
      <c r="G5406" s="15"/>
      <c r="H5406" s="15"/>
      <c r="I5406" s="15"/>
      <c r="J5406" s="15"/>
      <c r="K5406" s="15"/>
      <c r="L5406" s="15"/>
      <c r="M5406" s="15"/>
      <c r="N5406" s="15"/>
      <c r="O5406" s="15"/>
      <c r="P5406" s="15"/>
      <c r="Q5406" s="15"/>
      <c r="R5406" s="15"/>
      <c r="S5406" s="15"/>
      <c r="T5406" s="15"/>
      <c r="U5406" s="15"/>
      <c r="V5406" s="15"/>
      <c r="W5406" s="15"/>
    </row>
    <row r="5407" spans="1:23" x14ac:dyDescent="0.2">
      <c r="A5407" s="35"/>
      <c r="B5407" s="35"/>
      <c r="C5407" s="35"/>
      <c r="D5407" s="15"/>
      <c r="E5407" s="15"/>
      <c r="F5407" s="15"/>
      <c r="G5407" s="15"/>
      <c r="H5407" s="15"/>
      <c r="I5407" s="15"/>
      <c r="J5407" s="15"/>
      <c r="K5407" s="15"/>
      <c r="L5407" s="15"/>
      <c r="M5407" s="15"/>
      <c r="N5407" s="15"/>
      <c r="O5407" s="15"/>
      <c r="P5407" s="15"/>
      <c r="Q5407" s="15"/>
      <c r="R5407" s="15"/>
      <c r="S5407" s="15"/>
      <c r="T5407" s="15"/>
      <c r="U5407" s="15"/>
      <c r="V5407" s="15"/>
      <c r="W5407" s="15"/>
    </row>
    <row r="5408" spans="1:23" x14ac:dyDescent="0.2">
      <c r="A5408" s="35"/>
      <c r="B5408" s="35"/>
      <c r="C5408" s="35"/>
      <c r="D5408" s="15"/>
      <c r="E5408" s="15"/>
      <c r="F5408" s="15"/>
      <c r="G5408" s="15"/>
      <c r="H5408" s="15"/>
      <c r="I5408" s="15"/>
      <c r="J5408" s="15"/>
      <c r="K5408" s="15"/>
      <c r="L5408" s="15"/>
      <c r="M5408" s="15"/>
      <c r="N5408" s="15"/>
      <c r="O5408" s="15"/>
      <c r="P5408" s="15"/>
      <c r="Q5408" s="15"/>
      <c r="R5408" s="15"/>
      <c r="S5408" s="15"/>
      <c r="T5408" s="15"/>
      <c r="U5408" s="15"/>
      <c r="V5408" s="15"/>
      <c r="W5408" s="15"/>
    </row>
    <row r="5409" spans="1:23" x14ac:dyDescent="0.2">
      <c r="A5409" s="35"/>
      <c r="B5409" s="35"/>
      <c r="C5409" s="35"/>
      <c r="D5409" s="15"/>
      <c r="E5409" s="15"/>
      <c r="F5409" s="15"/>
      <c r="G5409" s="15"/>
      <c r="H5409" s="15"/>
      <c r="I5409" s="15"/>
      <c r="J5409" s="15"/>
      <c r="K5409" s="15"/>
      <c r="L5409" s="15"/>
      <c r="M5409" s="15"/>
      <c r="N5409" s="15"/>
      <c r="O5409" s="15"/>
      <c r="P5409" s="15"/>
      <c r="Q5409" s="15"/>
      <c r="R5409" s="15"/>
      <c r="S5409" s="15"/>
      <c r="T5409" s="15"/>
      <c r="U5409" s="15"/>
      <c r="V5409" s="15"/>
      <c r="W5409" s="15"/>
    </row>
    <row r="5410" spans="1:23" x14ac:dyDescent="0.2">
      <c r="A5410" s="35"/>
      <c r="B5410" s="35"/>
      <c r="C5410" s="35"/>
      <c r="D5410" s="15"/>
      <c r="E5410" s="15"/>
      <c r="F5410" s="15"/>
      <c r="G5410" s="15"/>
      <c r="H5410" s="15"/>
      <c r="I5410" s="15"/>
      <c r="J5410" s="15"/>
      <c r="K5410" s="15"/>
      <c r="L5410" s="15"/>
      <c r="M5410" s="15"/>
      <c r="N5410" s="15"/>
      <c r="O5410" s="15"/>
      <c r="P5410" s="15"/>
      <c r="Q5410" s="15"/>
      <c r="R5410" s="15"/>
      <c r="S5410" s="15"/>
      <c r="T5410" s="15"/>
      <c r="U5410" s="15"/>
      <c r="V5410" s="15"/>
      <c r="W5410" s="15"/>
    </row>
    <row r="5411" spans="1:23" x14ac:dyDescent="0.2">
      <c r="A5411" s="35"/>
      <c r="B5411" s="35"/>
      <c r="C5411" s="35"/>
      <c r="D5411" s="15"/>
      <c r="E5411" s="15"/>
      <c r="F5411" s="15"/>
      <c r="G5411" s="15"/>
      <c r="H5411" s="15"/>
      <c r="I5411" s="15"/>
      <c r="J5411" s="15"/>
      <c r="K5411" s="15"/>
      <c r="L5411" s="15"/>
      <c r="M5411" s="15"/>
      <c r="N5411" s="15"/>
      <c r="O5411" s="15"/>
      <c r="P5411" s="15"/>
      <c r="Q5411" s="15"/>
      <c r="R5411" s="15"/>
      <c r="S5411" s="15"/>
      <c r="T5411" s="15"/>
      <c r="U5411" s="15"/>
      <c r="V5411" s="15"/>
      <c r="W5411" s="15"/>
    </row>
    <row r="5412" spans="1:23" x14ac:dyDescent="0.2">
      <c r="A5412" s="35"/>
      <c r="B5412" s="35"/>
      <c r="C5412" s="35"/>
      <c r="D5412" s="15"/>
      <c r="E5412" s="15"/>
      <c r="F5412" s="15"/>
      <c r="G5412" s="15"/>
      <c r="H5412" s="15"/>
      <c r="I5412" s="15"/>
      <c r="J5412" s="15"/>
      <c r="K5412" s="15"/>
      <c r="L5412" s="15"/>
      <c r="M5412" s="15"/>
      <c r="N5412" s="15"/>
      <c r="O5412" s="15"/>
      <c r="P5412" s="15"/>
      <c r="Q5412" s="15"/>
      <c r="R5412" s="15"/>
      <c r="S5412" s="15"/>
      <c r="T5412" s="15"/>
      <c r="U5412" s="15"/>
      <c r="V5412" s="15"/>
      <c r="W5412" s="15"/>
    </row>
    <row r="5413" spans="1:23" x14ac:dyDescent="0.2">
      <c r="A5413" s="35"/>
      <c r="B5413" s="35"/>
      <c r="C5413" s="35"/>
      <c r="D5413" s="15"/>
      <c r="E5413" s="15"/>
      <c r="F5413" s="15"/>
      <c r="G5413" s="15"/>
      <c r="H5413" s="15"/>
      <c r="I5413" s="15"/>
      <c r="J5413" s="15"/>
      <c r="K5413" s="15"/>
      <c r="L5413" s="15"/>
      <c r="M5413" s="15"/>
      <c r="N5413" s="15"/>
      <c r="O5413" s="15"/>
      <c r="P5413" s="15"/>
      <c r="Q5413" s="15"/>
      <c r="R5413" s="15"/>
      <c r="S5413" s="15"/>
      <c r="T5413" s="15"/>
      <c r="U5413" s="15"/>
      <c r="V5413" s="15"/>
      <c r="W5413" s="15"/>
    </row>
    <row r="5414" spans="1:23" x14ac:dyDescent="0.2">
      <c r="A5414" s="35"/>
      <c r="B5414" s="35"/>
      <c r="C5414" s="35"/>
      <c r="D5414" s="15"/>
      <c r="E5414" s="15"/>
      <c r="F5414" s="15"/>
      <c r="G5414" s="15"/>
      <c r="H5414" s="15"/>
      <c r="I5414" s="15"/>
      <c r="J5414" s="15"/>
      <c r="K5414" s="15"/>
      <c r="L5414" s="15"/>
      <c r="M5414" s="15"/>
      <c r="N5414" s="15"/>
      <c r="O5414" s="15"/>
      <c r="P5414" s="15"/>
      <c r="Q5414" s="15"/>
      <c r="R5414" s="15"/>
      <c r="S5414" s="15"/>
      <c r="T5414" s="15"/>
      <c r="U5414" s="15"/>
      <c r="V5414" s="15"/>
      <c r="W5414" s="15"/>
    </row>
    <row r="5415" spans="1:23" x14ac:dyDescent="0.2">
      <c r="A5415" s="35"/>
      <c r="B5415" s="35"/>
      <c r="C5415" s="35"/>
      <c r="D5415" s="15"/>
      <c r="E5415" s="15"/>
      <c r="F5415" s="15"/>
      <c r="G5415" s="15"/>
      <c r="H5415" s="15"/>
      <c r="I5415" s="15"/>
      <c r="J5415" s="15"/>
      <c r="K5415" s="15"/>
      <c r="L5415" s="15"/>
      <c r="M5415" s="15"/>
      <c r="N5415" s="15"/>
      <c r="O5415" s="15"/>
      <c r="P5415" s="15"/>
      <c r="Q5415" s="15"/>
      <c r="R5415" s="15"/>
      <c r="S5415" s="15"/>
      <c r="T5415" s="15"/>
      <c r="U5415" s="15"/>
      <c r="V5415" s="15"/>
      <c r="W5415" s="15"/>
    </row>
    <row r="5416" spans="1:23" x14ac:dyDescent="0.2">
      <c r="A5416" s="35"/>
      <c r="B5416" s="35"/>
      <c r="C5416" s="35"/>
      <c r="D5416" s="15"/>
      <c r="E5416" s="15"/>
      <c r="F5416" s="15"/>
      <c r="G5416" s="15"/>
      <c r="H5416" s="15"/>
      <c r="I5416" s="15"/>
      <c r="J5416" s="15"/>
      <c r="K5416" s="15"/>
      <c r="L5416" s="15"/>
      <c r="M5416" s="15"/>
      <c r="N5416" s="15"/>
      <c r="O5416" s="15"/>
      <c r="P5416" s="15"/>
      <c r="Q5416" s="15"/>
      <c r="R5416" s="15"/>
      <c r="S5416" s="15"/>
      <c r="T5416" s="15"/>
      <c r="U5416" s="15"/>
      <c r="V5416" s="15"/>
      <c r="W5416" s="15"/>
    </row>
    <row r="5417" spans="1:23" x14ac:dyDescent="0.2">
      <c r="A5417" s="35"/>
      <c r="B5417" s="35"/>
      <c r="C5417" s="35"/>
      <c r="D5417" s="15"/>
      <c r="E5417" s="15"/>
      <c r="F5417" s="15"/>
      <c r="G5417" s="15"/>
      <c r="H5417" s="15"/>
      <c r="I5417" s="15"/>
      <c r="J5417" s="15"/>
      <c r="K5417" s="15"/>
      <c r="L5417" s="15"/>
      <c r="M5417" s="15"/>
      <c r="N5417" s="15"/>
      <c r="O5417" s="15"/>
      <c r="P5417" s="15"/>
      <c r="Q5417" s="15"/>
      <c r="R5417" s="15"/>
      <c r="S5417" s="15"/>
      <c r="T5417" s="15"/>
      <c r="U5417" s="15"/>
      <c r="V5417" s="15"/>
      <c r="W5417" s="15"/>
    </row>
    <row r="5418" spans="1:23" x14ac:dyDescent="0.2">
      <c r="A5418" s="35"/>
      <c r="B5418" s="35"/>
      <c r="C5418" s="35"/>
      <c r="D5418" s="15"/>
      <c r="E5418" s="15"/>
      <c r="F5418" s="15"/>
      <c r="G5418" s="15"/>
      <c r="H5418" s="15"/>
      <c r="I5418" s="15"/>
      <c r="J5418" s="15"/>
      <c r="K5418" s="15"/>
      <c r="L5418" s="15"/>
      <c r="M5418" s="15"/>
      <c r="N5418" s="15"/>
      <c r="O5418" s="15"/>
      <c r="P5418" s="15"/>
      <c r="Q5418" s="15"/>
      <c r="R5418" s="15"/>
      <c r="S5418" s="15"/>
      <c r="T5418" s="15"/>
      <c r="U5418" s="15"/>
      <c r="V5418" s="15"/>
      <c r="W5418" s="15"/>
    </row>
    <row r="5419" spans="1:23" x14ac:dyDescent="0.2">
      <c r="A5419" s="35"/>
      <c r="B5419" s="35"/>
      <c r="C5419" s="35"/>
      <c r="D5419" s="15"/>
      <c r="E5419" s="15"/>
      <c r="F5419" s="15"/>
      <c r="G5419" s="15"/>
      <c r="H5419" s="15"/>
      <c r="I5419" s="15"/>
      <c r="J5419" s="15"/>
      <c r="K5419" s="15"/>
      <c r="L5419" s="15"/>
      <c r="M5419" s="15"/>
      <c r="N5419" s="15"/>
      <c r="O5419" s="15"/>
      <c r="P5419" s="15"/>
      <c r="Q5419" s="15"/>
      <c r="R5419" s="15"/>
      <c r="S5419" s="15"/>
      <c r="T5419" s="15"/>
      <c r="U5419" s="15"/>
      <c r="V5419" s="15"/>
      <c r="W5419" s="15"/>
    </row>
    <row r="5420" spans="1:23" x14ac:dyDescent="0.2">
      <c r="A5420" s="35"/>
      <c r="B5420" s="35"/>
      <c r="C5420" s="35"/>
      <c r="D5420" s="15"/>
      <c r="E5420" s="15"/>
      <c r="F5420" s="15"/>
      <c r="G5420" s="15"/>
      <c r="H5420" s="15"/>
      <c r="I5420" s="15"/>
      <c r="J5420" s="15"/>
      <c r="K5420" s="15"/>
      <c r="L5420" s="15"/>
      <c r="M5420" s="15"/>
      <c r="N5420" s="15"/>
      <c r="O5420" s="15"/>
      <c r="P5420" s="15"/>
      <c r="Q5420" s="15"/>
      <c r="R5420" s="15"/>
      <c r="S5420" s="15"/>
      <c r="T5420" s="15"/>
      <c r="U5420" s="15"/>
      <c r="V5420" s="15"/>
      <c r="W5420" s="15"/>
    </row>
    <row r="5421" spans="1:23" x14ac:dyDescent="0.2">
      <c r="A5421" s="35"/>
      <c r="B5421" s="35"/>
      <c r="C5421" s="35"/>
      <c r="D5421" s="15"/>
      <c r="E5421" s="15"/>
      <c r="F5421" s="15"/>
      <c r="G5421" s="15"/>
      <c r="H5421" s="15"/>
      <c r="I5421" s="15"/>
      <c r="J5421" s="15"/>
      <c r="K5421" s="15"/>
      <c r="L5421" s="15"/>
      <c r="M5421" s="15"/>
      <c r="N5421" s="15"/>
      <c r="O5421" s="15"/>
      <c r="P5421" s="15"/>
      <c r="Q5421" s="15"/>
      <c r="R5421" s="15"/>
      <c r="S5421" s="15"/>
      <c r="T5421" s="15"/>
      <c r="U5421" s="15"/>
      <c r="V5421" s="15"/>
      <c r="W5421" s="15"/>
    </row>
    <row r="5422" spans="1:23" x14ac:dyDescent="0.2">
      <c r="A5422" s="35"/>
      <c r="B5422" s="35"/>
      <c r="C5422" s="35"/>
      <c r="D5422" s="15"/>
      <c r="E5422" s="15"/>
      <c r="F5422" s="15"/>
      <c r="G5422" s="15"/>
      <c r="H5422" s="15"/>
      <c r="I5422" s="15"/>
      <c r="J5422" s="15"/>
      <c r="K5422" s="15"/>
      <c r="L5422" s="15"/>
      <c r="M5422" s="15"/>
      <c r="N5422" s="15"/>
      <c r="O5422" s="15"/>
      <c r="P5422" s="15"/>
      <c r="Q5422" s="15"/>
      <c r="R5422" s="15"/>
      <c r="S5422" s="15"/>
      <c r="T5422" s="15"/>
      <c r="U5422" s="15"/>
      <c r="V5422" s="15"/>
      <c r="W5422" s="15"/>
    </row>
    <row r="5423" spans="1:23" x14ac:dyDescent="0.2">
      <c r="A5423" s="35"/>
      <c r="B5423" s="35"/>
      <c r="C5423" s="35"/>
      <c r="D5423" s="15"/>
      <c r="E5423" s="15"/>
      <c r="F5423" s="15"/>
      <c r="G5423" s="15"/>
      <c r="H5423" s="15"/>
      <c r="I5423" s="15"/>
      <c r="J5423" s="15"/>
      <c r="K5423" s="15"/>
      <c r="L5423" s="15"/>
      <c r="M5423" s="15"/>
      <c r="N5423" s="15"/>
      <c r="O5423" s="15"/>
      <c r="P5423" s="15"/>
      <c r="Q5423" s="15"/>
      <c r="R5423" s="15"/>
      <c r="S5423" s="15"/>
      <c r="T5423" s="15"/>
      <c r="U5423" s="15"/>
      <c r="V5423" s="15"/>
      <c r="W5423" s="15"/>
    </row>
    <row r="5424" spans="1:23" x14ac:dyDescent="0.2">
      <c r="A5424" s="35"/>
      <c r="B5424" s="35"/>
      <c r="C5424" s="35"/>
      <c r="D5424" s="15"/>
      <c r="E5424" s="15"/>
      <c r="F5424" s="15"/>
      <c r="G5424" s="15"/>
      <c r="H5424" s="15"/>
      <c r="I5424" s="15"/>
      <c r="J5424" s="15"/>
      <c r="K5424" s="15"/>
      <c r="L5424" s="15"/>
      <c r="M5424" s="15"/>
      <c r="N5424" s="15"/>
      <c r="O5424" s="15"/>
      <c r="P5424" s="15"/>
      <c r="Q5424" s="15"/>
      <c r="R5424" s="15"/>
      <c r="S5424" s="15"/>
      <c r="T5424" s="15"/>
      <c r="U5424" s="15"/>
      <c r="V5424" s="15"/>
      <c r="W5424" s="15"/>
    </row>
    <row r="5425" spans="1:23" x14ac:dyDescent="0.2">
      <c r="A5425" s="35"/>
      <c r="B5425" s="35"/>
      <c r="C5425" s="35"/>
      <c r="D5425" s="15"/>
      <c r="E5425" s="15"/>
      <c r="F5425" s="15"/>
      <c r="G5425" s="15"/>
      <c r="H5425" s="15"/>
      <c r="I5425" s="15"/>
      <c r="J5425" s="15"/>
      <c r="K5425" s="15"/>
      <c r="L5425" s="15"/>
      <c r="M5425" s="15"/>
      <c r="N5425" s="15"/>
      <c r="O5425" s="15"/>
      <c r="P5425" s="15"/>
      <c r="Q5425" s="15"/>
      <c r="R5425" s="15"/>
      <c r="S5425" s="15"/>
      <c r="T5425" s="15"/>
      <c r="U5425" s="15"/>
      <c r="V5425" s="15"/>
      <c r="W5425" s="15"/>
    </row>
    <row r="5426" spans="1:23" x14ac:dyDescent="0.2">
      <c r="A5426" s="35"/>
      <c r="B5426" s="35"/>
      <c r="C5426" s="35"/>
      <c r="D5426" s="15"/>
      <c r="E5426" s="15"/>
      <c r="F5426" s="15"/>
      <c r="G5426" s="15"/>
      <c r="H5426" s="15"/>
      <c r="I5426" s="15"/>
      <c r="J5426" s="15"/>
      <c r="K5426" s="15"/>
      <c r="L5426" s="15"/>
      <c r="M5426" s="15"/>
      <c r="N5426" s="15"/>
      <c r="O5426" s="15"/>
      <c r="P5426" s="15"/>
      <c r="Q5426" s="15"/>
      <c r="R5426" s="15"/>
      <c r="S5426" s="15"/>
      <c r="T5426" s="15"/>
      <c r="U5426" s="15"/>
      <c r="V5426" s="15"/>
      <c r="W5426" s="15"/>
    </row>
    <row r="5427" spans="1:23" x14ac:dyDescent="0.2">
      <c r="A5427" s="35"/>
      <c r="B5427" s="35"/>
      <c r="C5427" s="35"/>
      <c r="D5427" s="15"/>
      <c r="E5427" s="15"/>
      <c r="F5427" s="15"/>
      <c r="G5427" s="15"/>
      <c r="H5427" s="15"/>
      <c r="I5427" s="15"/>
      <c r="J5427" s="15"/>
      <c r="K5427" s="15"/>
      <c r="L5427" s="15"/>
      <c r="M5427" s="15"/>
      <c r="N5427" s="15"/>
      <c r="O5427" s="15"/>
      <c r="P5427" s="15"/>
      <c r="Q5427" s="15"/>
      <c r="R5427" s="15"/>
      <c r="S5427" s="15"/>
      <c r="T5427" s="15"/>
      <c r="U5427" s="15"/>
      <c r="V5427" s="15"/>
      <c r="W5427" s="15"/>
    </row>
    <row r="5428" spans="1:23" x14ac:dyDescent="0.2">
      <c r="A5428" s="35"/>
      <c r="B5428" s="35"/>
      <c r="C5428" s="35"/>
      <c r="D5428" s="15"/>
      <c r="E5428" s="15"/>
      <c r="F5428" s="15"/>
      <c r="G5428" s="15"/>
      <c r="H5428" s="15"/>
      <c r="I5428" s="15"/>
      <c r="J5428" s="15"/>
      <c r="K5428" s="15"/>
      <c r="L5428" s="15"/>
      <c r="M5428" s="15"/>
      <c r="N5428" s="15"/>
      <c r="O5428" s="15"/>
      <c r="P5428" s="15"/>
      <c r="Q5428" s="15"/>
      <c r="R5428" s="15"/>
      <c r="S5428" s="15"/>
      <c r="T5428" s="15"/>
      <c r="U5428" s="15"/>
      <c r="V5428" s="15"/>
      <c r="W5428" s="15"/>
    </row>
    <row r="5429" spans="1:23" x14ac:dyDescent="0.2">
      <c r="A5429" s="35"/>
      <c r="B5429" s="35"/>
      <c r="C5429" s="35"/>
      <c r="D5429" s="15"/>
      <c r="E5429" s="15"/>
      <c r="F5429" s="15"/>
      <c r="G5429" s="15"/>
      <c r="H5429" s="15"/>
      <c r="I5429" s="15"/>
      <c r="J5429" s="15"/>
      <c r="K5429" s="15"/>
      <c r="L5429" s="15"/>
      <c r="M5429" s="15"/>
      <c r="N5429" s="15"/>
      <c r="O5429" s="15"/>
      <c r="P5429" s="15"/>
      <c r="Q5429" s="15"/>
      <c r="R5429" s="15"/>
      <c r="S5429" s="15"/>
      <c r="T5429" s="15"/>
      <c r="U5429" s="15"/>
      <c r="V5429" s="15"/>
      <c r="W5429" s="15"/>
    </row>
    <row r="5430" spans="1:23" x14ac:dyDescent="0.2">
      <c r="A5430" s="35"/>
      <c r="B5430" s="35"/>
      <c r="C5430" s="35"/>
      <c r="D5430" s="15"/>
      <c r="E5430" s="15"/>
      <c r="F5430" s="15"/>
      <c r="G5430" s="15"/>
      <c r="H5430" s="15"/>
      <c r="I5430" s="15"/>
      <c r="J5430" s="15"/>
      <c r="K5430" s="15"/>
      <c r="L5430" s="15"/>
      <c r="M5430" s="15"/>
      <c r="N5430" s="15"/>
      <c r="O5430" s="15"/>
      <c r="P5430" s="15"/>
      <c r="Q5430" s="15"/>
      <c r="R5430" s="15"/>
      <c r="S5430" s="15"/>
      <c r="T5430" s="15"/>
      <c r="U5430" s="15"/>
      <c r="V5430" s="15"/>
      <c r="W5430" s="15"/>
    </row>
    <row r="5431" spans="1:23" x14ac:dyDescent="0.2">
      <c r="A5431" s="35"/>
      <c r="B5431" s="35"/>
      <c r="C5431" s="35"/>
      <c r="D5431" s="15"/>
      <c r="E5431" s="15"/>
      <c r="F5431" s="15"/>
      <c r="G5431" s="15"/>
      <c r="H5431" s="15"/>
      <c r="I5431" s="15"/>
      <c r="J5431" s="15"/>
      <c r="K5431" s="15"/>
      <c r="L5431" s="15"/>
      <c r="M5431" s="15"/>
      <c r="N5431" s="15"/>
      <c r="O5431" s="15"/>
      <c r="P5431" s="15"/>
      <c r="Q5431" s="15"/>
      <c r="R5431" s="15"/>
      <c r="S5431" s="15"/>
      <c r="T5431" s="15"/>
      <c r="U5431" s="15"/>
      <c r="V5431" s="15"/>
      <c r="W5431" s="15"/>
    </row>
    <row r="5432" spans="1:23" x14ac:dyDescent="0.2">
      <c r="A5432" s="35"/>
      <c r="B5432" s="35"/>
      <c r="C5432" s="35"/>
      <c r="D5432" s="15"/>
      <c r="E5432" s="15"/>
      <c r="F5432" s="15"/>
      <c r="G5432" s="15"/>
      <c r="H5432" s="15"/>
      <c r="I5432" s="15"/>
      <c r="J5432" s="15"/>
      <c r="K5432" s="15"/>
      <c r="L5432" s="15"/>
      <c r="M5432" s="15"/>
      <c r="N5432" s="15"/>
      <c r="O5432" s="15"/>
      <c r="P5432" s="15"/>
      <c r="Q5432" s="15"/>
      <c r="R5432" s="15"/>
      <c r="S5432" s="15"/>
      <c r="T5432" s="15"/>
      <c r="U5432" s="15"/>
      <c r="V5432" s="15"/>
      <c r="W5432" s="15"/>
    </row>
    <row r="5433" spans="1:23" x14ac:dyDescent="0.2">
      <c r="A5433" s="35"/>
      <c r="B5433" s="35"/>
      <c r="C5433" s="35"/>
      <c r="D5433" s="15"/>
      <c r="E5433" s="15"/>
      <c r="F5433" s="15"/>
      <c r="G5433" s="15"/>
      <c r="H5433" s="15"/>
      <c r="I5433" s="15"/>
      <c r="J5433" s="15"/>
      <c r="K5433" s="15"/>
      <c r="L5433" s="15"/>
      <c r="M5433" s="15"/>
      <c r="N5433" s="15"/>
      <c r="O5433" s="15"/>
      <c r="P5433" s="15"/>
      <c r="Q5433" s="15"/>
      <c r="R5433" s="15"/>
      <c r="S5433" s="15"/>
      <c r="T5433" s="15"/>
      <c r="U5433" s="15"/>
      <c r="V5433" s="15"/>
      <c r="W5433" s="15"/>
    </row>
    <row r="5434" spans="1:23" x14ac:dyDescent="0.2">
      <c r="A5434" s="35"/>
      <c r="B5434" s="35"/>
      <c r="C5434" s="35"/>
      <c r="D5434" s="15"/>
      <c r="E5434" s="15"/>
      <c r="F5434" s="15"/>
      <c r="G5434" s="15"/>
      <c r="H5434" s="15"/>
      <c r="I5434" s="15"/>
      <c r="J5434" s="15"/>
      <c r="K5434" s="15"/>
      <c r="L5434" s="15"/>
      <c r="M5434" s="15"/>
      <c r="N5434" s="15"/>
      <c r="O5434" s="15"/>
      <c r="P5434" s="15"/>
      <c r="Q5434" s="15"/>
      <c r="R5434" s="15"/>
      <c r="S5434" s="15"/>
      <c r="T5434" s="15"/>
      <c r="U5434" s="15"/>
      <c r="V5434" s="15"/>
      <c r="W5434" s="15"/>
    </row>
    <row r="5435" spans="1:23" x14ac:dyDescent="0.2">
      <c r="A5435" s="35"/>
      <c r="B5435" s="35"/>
      <c r="C5435" s="35"/>
      <c r="D5435" s="15"/>
      <c r="E5435" s="15"/>
      <c r="F5435" s="15"/>
      <c r="G5435" s="15"/>
      <c r="H5435" s="15"/>
      <c r="I5435" s="15"/>
      <c r="J5435" s="15"/>
      <c r="K5435" s="15"/>
      <c r="L5435" s="15"/>
      <c r="M5435" s="15"/>
      <c r="N5435" s="15"/>
      <c r="O5435" s="15"/>
      <c r="P5435" s="15"/>
      <c r="Q5435" s="15"/>
      <c r="R5435" s="15"/>
      <c r="S5435" s="15"/>
      <c r="T5435" s="15"/>
      <c r="U5435" s="15"/>
      <c r="V5435" s="15"/>
      <c r="W5435" s="15"/>
    </row>
    <row r="5436" spans="1:23" x14ac:dyDescent="0.2">
      <c r="A5436" s="35"/>
      <c r="B5436" s="35"/>
      <c r="C5436" s="35"/>
      <c r="D5436" s="15"/>
      <c r="E5436" s="15"/>
      <c r="F5436" s="15"/>
      <c r="G5436" s="15"/>
      <c r="H5436" s="15"/>
      <c r="I5436" s="15"/>
      <c r="J5436" s="15"/>
      <c r="K5436" s="15"/>
      <c r="L5436" s="15"/>
      <c r="M5436" s="15"/>
      <c r="N5436" s="15"/>
      <c r="O5436" s="15"/>
      <c r="P5436" s="15"/>
      <c r="Q5436" s="15"/>
      <c r="R5436" s="15"/>
      <c r="S5436" s="15"/>
      <c r="T5436" s="15"/>
      <c r="U5436" s="15"/>
      <c r="V5436" s="15"/>
      <c r="W5436" s="15"/>
    </row>
    <row r="5437" spans="1:23" x14ac:dyDescent="0.2">
      <c r="A5437" s="35"/>
      <c r="B5437" s="35"/>
      <c r="C5437" s="35"/>
      <c r="D5437" s="15"/>
      <c r="E5437" s="15"/>
      <c r="F5437" s="15"/>
      <c r="G5437" s="15"/>
      <c r="H5437" s="15"/>
      <c r="I5437" s="15"/>
      <c r="J5437" s="15"/>
      <c r="K5437" s="15"/>
      <c r="L5437" s="15"/>
      <c r="M5437" s="15"/>
      <c r="N5437" s="15"/>
      <c r="O5437" s="15"/>
      <c r="P5437" s="15"/>
      <c r="Q5437" s="15"/>
      <c r="R5437" s="15"/>
      <c r="S5437" s="15"/>
      <c r="T5437" s="15"/>
      <c r="U5437" s="15"/>
      <c r="V5437" s="15"/>
      <c r="W5437" s="15"/>
    </row>
    <row r="5438" spans="1:23" x14ac:dyDescent="0.2">
      <c r="A5438" s="35"/>
      <c r="B5438" s="35"/>
      <c r="C5438" s="35"/>
      <c r="D5438" s="15"/>
      <c r="E5438" s="15"/>
      <c r="F5438" s="15"/>
      <c r="G5438" s="15"/>
      <c r="H5438" s="15"/>
      <c r="I5438" s="15"/>
      <c r="J5438" s="15"/>
      <c r="K5438" s="15"/>
      <c r="L5438" s="15"/>
      <c r="M5438" s="15"/>
      <c r="N5438" s="15"/>
      <c r="O5438" s="15"/>
      <c r="P5438" s="15"/>
      <c r="Q5438" s="15"/>
      <c r="R5438" s="15"/>
      <c r="S5438" s="15"/>
      <c r="T5438" s="15"/>
      <c r="U5438" s="15"/>
      <c r="V5438" s="15"/>
      <c r="W5438" s="15"/>
    </row>
    <row r="5439" spans="1:23" x14ac:dyDescent="0.2">
      <c r="A5439" s="35"/>
      <c r="B5439" s="35"/>
      <c r="C5439" s="35"/>
      <c r="D5439" s="15"/>
      <c r="E5439" s="15"/>
      <c r="F5439" s="15"/>
      <c r="G5439" s="15"/>
      <c r="H5439" s="15"/>
      <c r="I5439" s="15"/>
      <c r="J5439" s="15"/>
      <c r="K5439" s="15"/>
      <c r="L5439" s="15"/>
      <c r="M5439" s="15"/>
      <c r="N5439" s="15"/>
      <c r="O5439" s="15"/>
      <c r="P5439" s="15"/>
      <c r="Q5439" s="15"/>
      <c r="R5439" s="15"/>
      <c r="S5439" s="15"/>
      <c r="T5439" s="15"/>
      <c r="U5439" s="15"/>
      <c r="V5439" s="15"/>
      <c r="W5439" s="15"/>
    </row>
    <row r="5440" spans="1:23" x14ac:dyDescent="0.2">
      <c r="A5440" s="35"/>
      <c r="B5440" s="35"/>
      <c r="C5440" s="35"/>
      <c r="D5440" s="15"/>
      <c r="E5440" s="15"/>
      <c r="F5440" s="15"/>
      <c r="G5440" s="15"/>
      <c r="H5440" s="15"/>
      <c r="I5440" s="15"/>
      <c r="J5440" s="15"/>
      <c r="K5440" s="15"/>
      <c r="L5440" s="15"/>
      <c r="M5440" s="15"/>
      <c r="N5440" s="15"/>
      <c r="O5440" s="15"/>
      <c r="P5440" s="15"/>
      <c r="Q5440" s="15"/>
      <c r="R5440" s="15"/>
      <c r="S5440" s="15"/>
      <c r="T5440" s="15"/>
      <c r="U5440" s="15"/>
      <c r="V5440" s="15"/>
      <c r="W5440" s="15"/>
    </row>
    <row r="5441" spans="1:23" x14ac:dyDescent="0.2">
      <c r="A5441" s="35"/>
      <c r="B5441" s="35"/>
      <c r="C5441" s="35"/>
      <c r="D5441" s="15"/>
      <c r="E5441" s="15"/>
      <c r="F5441" s="15"/>
      <c r="G5441" s="15"/>
      <c r="H5441" s="15"/>
      <c r="I5441" s="15"/>
      <c r="J5441" s="15"/>
      <c r="K5441" s="15"/>
      <c r="L5441" s="15"/>
      <c r="M5441" s="15"/>
      <c r="N5441" s="15"/>
      <c r="O5441" s="15"/>
      <c r="P5441" s="15"/>
      <c r="Q5441" s="15"/>
      <c r="R5441" s="15"/>
      <c r="S5441" s="15"/>
      <c r="T5441" s="15"/>
      <c r="U5441" s="15"/>
      <c r="V5441" s="15"/>
      <c r="W5441" s="15"/>
    </row>
    <row r="5442" spans="1:23" x14ac:dyDescent="0.2">
      <c r="A5442" s="35"/>
      <c r="B5442" s="35"/>
      <c r="C5442" s="35"/>
      <c r="D5442" s="15"/>
      <c r="E5442" s="15"/>
      <c r="F5442" s="15"/>
      <c r="G5442" s="15"/>
      <c r="H5442" s="15"/>
      <c r="I5442" s="15"/>
      <c r="J5442" s="15"/>
      <c r="K5442" s="15"/>
      <c r="L5442" s="15"/>
      <c r="M5442" s="15"/>
      <c r="N5442" s="15"/>
      <c r="O5442" s="15"/>
      <c r="P5442" s="15"/>
      <c r="Q5442" s="15"/>
      <c r="R5442" s="15"/>
      <c r="S5442" s="15"/>
      <c r="T5442" s="15"/>
      <c r="U5442" s="15"/>
      <c r="V5442" s="15"/>
      <c r="W5442" s="15"/>
    </row>
    <row r="5443" spans="1:23" x14ac:dyDescent="0.2">
      <c r="A5443" s="35"/>
      <c r="B5443" s="35"/>
      <c r="C5443" s="35"/>
      <c r="D5443" s="15"/>
      <c r="E5443" s="15"/>
      <c r="F5443" s="15"/>
      <c r="G5443" s="15"/>
      <c r="H5443" s="15"/>
      <c r="I5443" s="15"/>
      <c r="J5443" s="15"/>
      <c r="K5443" s="15"/>
      <c r="L5443" s="15"/>
      <c r="M5443" s="15"/>
      <c r="N5443" s="15"/>
      <c r="O5443" s="15"/>
      <c r="P5443" s="15"/>
      <c r="Q5443" s="15"/>
      <c r="R5443" s="15"/>
      <c r="S5443" s="15"/>
      <c r="T5443" s="15"/>
      <c r="U5443" s="15"/>
      <c r="V5443" s="15"/>
      <c r="W5443" s="15"/>
    </row>
    <row r="5444" spans="1:23" x14ac:dyDescent="0.2">
      <c r="A5444" s="35"/>
      <c r="B5444" s="35"/>
      <c r="C5444" s="35"/>
      <c r="D5444" s="15"/>
      <c r="E5444" s="15"/>
      <c r="F5444" s="15"/>
      <c r="G5444" s="15"/>
      <c r="H5444" s="15"/>
      <c r="I5444" s="15"/>
      <c r="J5444" s="15"/>
      <c r="K5444" s="15"/>
      <c r="L5444" s="15"/>
      <c r="M5444" s="15"/>
      <c r="N5444" s="15"/>
      <c r="O5444" s="15"/>
      <c r="P5444" s="15"/>
      <c r="Q5444" s="15"/>
      <c r="R5444" s="15"/>
      <c r="S5444" s="15"/>
      <c r="T5444" s="15"/>
      <c r="U5444" s="15"/>
      <c r="V5444" s="15"/>
      <c r="W5444" s="15"/>
    </row>
    <row r="5445" spans="1:23" x14ac:dyDescent="0.2">
      <c r="A5445" s="35"/>
      <c r="B5445" s="35"/>
      <c r="C5445" s="35"/>
      <c r="D5445" s="15"/>
      <c r="E5445" s="15"/>
      <c r="F5445" s="15"/>
      <c r="G5445" s="15"/>
      <c r="H5445" s="15"/>
      <c r="I5445" s="15"/>
      <c r="J5445" s="15"/>
      <c r="K5445" s="15"/>
      <c r="L5445" s="15"/>
      <c r="M5445" s="15"/>
      <c r="N5445" s="15"/>
      <c r="O5445" s="15"/>
      <c r="P5445" s="15"/>
      <c r="Q5445" s="15"/>
      <c r="R5445" s="15"/>
      <c r="S5445" s="15"/>
      <c r="T5445" s="15"/>
      <c r="U5445" s="15"/>
      <c r="V5445" s="15"/>
      <c r="W5445" s="15"/>
    </row>
    <row r="5446" spans="1:23" x14ac:dyDescent="0.2">
      <c r="A5446" s="35"/>
      <c r="B5446" s="35"/>
      <c r="C5446" s="35"/>
      <c r="D5446" s="15"/>
      <c r="E5446" s="15"/>
      <c r="F5446" s="15"/>
      <c r="G5446" s="15"/>
      <c r="H5446" s="15"/>
      <c r="I5446" s="15"/>
      <c r="J5446" s="15"/>
      <c r="K5446" s="15"/>
      <c r="L5446" s="15"/>
      <c r="M5446" s="15"/>
      <c r="N5446" s="15"/>
      <c r="O5446" s="15"/>
      <c r="P5446" s="15"/>
      <c r="Q5446" s="15"/>
      <c r="R5446" s="15"/>
      <c r="S5446" s="15"/>
      <c r="T5446" s="15"/>
      <c r="U5446" s="15"/>
      <c r="V5446" s="15"/>
      <c r="W5446" s="15"/>
    </row>
    <row r="5447" spans="1:23" x14ac:dyDescent="0.2">
      <c r="A5447" s="35"/>
      <c r="B5447" s="35"/>
      <c r="C5447" s="35"/>
      <c r="D5447" s="15"/>
      <c r="E5447" s="15"/>
      <c r="F5447" s="15"/>
      <c r="G5447" s="15"/>
      <c r="H5447" s="15"/>
      <c r="I5447" s="15"/>
      <c r="J5447" s="15"/>
      <c r="K5447" s="15"/>
      <c r="L5447" s="15"/>
      <c r="M5447" s="15"/>
      <c r="N5447" s="15"/>
      <c r="O5447" s="15"/>
      <c r="P5447" s="15"/>
      <c r="Q5447" s="15"/>
      <c r="R5447" s="15"/>
      <c r="S5447" s="15"/>
      <c r="T5447" s="15"/>
      <c r="U5447" s="15"/>
      <c r="V5447" s="15"/>
      <c r="W5447" s="15"/>
    </row>
    <row r="5448" spans="1:23" x14ac:dyDescent="0.2">
      <c r="A5448" s="35"/>
      <c r="B5448" s="35"/>
      <c r="C5448" s="35"/>
      <c r="D5448" s="15"/>
      <c r="E5448" s="15"/>
      <c r="F5448" s="15"/>
      <c r="G5448" s="15"/>
      <c r="H5448" s="15"/>
      <c r="I5448" s="15"/>
      <c r="J5448" s="15"/>
      <c r="K5448" s="15"/>
      <c r="L5448" s="15"/>
      <c r="M5448" s="15"/>
      <c r="N5448" s="15"/>
      <c r="O5448" s="15"/>
      <c r="P5448" s="15"/>
      <c r="Q5448" s="15"/>
      <c r="R5448" s="15"/>
      <c r="S5448" s="15"/>
      <c r="T5448" s="15"/>
      <c r="U5448" s="15"/>
      <c r="V5448" s="15"/>
      <c r="W5448" s="15"/>
    </row>
    <row r="5449" spans="1:23" x14ac:dyDescent="0.2">
      <c r="A5449" s="35"/>
      <c r="B5449" s="35"/>
      <c r="C5449" s="35"/>
      <c r="D5449" s="15"/>
      <c r="E5449" s="15"/>
      <c r="F5449" s="15"/>
      <c r="G5449" s="15"/>
      <c r="H5449" s="15"/>
      <c r="I5449" s="15"/>
      <c r="J5449" s="15"/>
      <c r="K5449" s="15"/>
      <c r="L5449" s="15"/>
      <c r="M5449" s="15"/>
      <c r="N5449" s="15"/>
      <c r="O5449" s="15"/>
      <c r="P5449" s="15"/>
      <c r="Q5449" s="15"/>
      <c r="R5449" s="15"/>
      <c r="S5449" s="15"/>
      <c r="T5449" s="15"/>
      <c r="U5449" s="15"/>
      <c r="V5449" s="15"/>
      <c r="W5449" s="15"/>
    </row>
    <row r="5450" spans="1:23" x14ac:dyDescent="0.2">
      <c r="A5450" s="35"/>
      <c r="B5450" s="35"/>
      <c r="C5450" s="35"/>
      <c r="D5450" s="15"/>
      <c r="E5450" s="15"/>
      <c r="F5450" s="15"/>
      <c r="G5450" s="15"/>
      <c r="H5450" s="15"/>
      <c r="I5450" s="15"/>
      <c r="J5450" s="15"/>
      <c r="K5450" s="15"/>
      <c r="L5450" s="15"/>
      <c r="M5450" s="15"/>
      <c r="N5450" s="15"/>
      <c r="O5450" s="15"/>
      <c r="P5450" s="15"/>
      <c r="Q5450" s="15"/>
      <c r="R5450" s="15"/>
      <c r="S5450" s="15"/>
      <c r="T5450" s="15"/>
      <c r="U5450" s="15"/>
      <c r="V5450" s="15"/>
      <c r="W5450" s="15"/>
    </row>
    <row r="5451" spans="1:23" x14ac:dyDescent="0.2">
      <c r="A5451" s="35"/>
      <c r="B5451" s="35"/>
      <c r="C5451" s="35"/>
      <c r="D5451" s="15"/>
      <c r="E5451" s="15"/>
      <c r="F5451" s="15"/>
      <c r="G5451" s="15"/>
      <c r="H5451" s="15"/>
      <c r="I5451" s="15"/>
      <c r="J5451" s="15"/>
      <c r="K5451" s="15"/>
      <c r="L5451" s="15"/>
      <c r="M5451" s="15"/>
      <c r="N5451" s="15"/>
      <c r="O5451" s="15"/>
      <c r="P5451" s="15"/>
      <c r="Q5451" s="15"/>
      <c r="R5451" s="15"/>
      <c r="S5451" s="15"/>
      <c r="T5451" s="15"/>
      <c r="U5451" s="15"/>
      <c r="V5451" s="15"/>
      <c r="W5451" s="15"/>
    </row>
    <row r="5452" spans="1:23" x14ac:dyDescent="0.2">
      <c r="A5452" s="35"/>
      <c r="B5452" s="35"/>
      <c r="C5452" s="35"/>
      <c r="D5452" s="15"/>
      <c r="E5452" s="15"/>
      <c r="F5452" s="15"/>
      <c r="G5452" s="15"/>
      <c r="H5452" s="15"/>
      <c r="I5452" s="15"/>
      <c r="J5452" s="15"/>
      <c r="K5452" s="15"/>
      <c r="L5452" s="15"/>
      <c r="M5452" s="15"/>
      <c r="N5452" s="15"/>
      <c r="O5452" s="15"/>
      <c r="P5452" s="15"/>
      <c r="Q5452" s="15"/>
      <c r="R5452" s="15"/>
      <c r="S5452" s="15"/>
      <c r="T5452" s="15"/>
      <c r="U5452" s="15"/>
      <c r="V5452" s="15"/>
      <c r="W5452" s="15"/>
    </row>
    <row r="5453" spans="1:23" x14ac:dyDescent="0.2">
      <c r="A5453" s="35"/>
      <c r="B5453" s="35"/>
      <c r="C5453" s="35"/>
      <c r="D5453" s="15"/>
      <c r="E5453" s="15"/>
      <c r="F5453" s="15"/>
      <c r="G5453" s="15"/>
      <c r="H5453" s="15"/>
      <c r="I5453" s="15"/>
      <c r="J5453" s="15"/>
      <c r="K5453" s="15"/>
      <c r="L5453" s="15"/>
      <c r="M5453" s="15"/>
      <c r="N5453" s="15"/>
      <c r="O5453" s="15"/>
      <c r="P5453" s="15"/>
      <c r="Q5453" s="15"/>
      <c r="R5453" s="15"/>
      <c r="S5453" s="15"/>
      <c r="T5453" s="15"/>
      <c r="U5453" s="15"/>
      <c r="V5453" s="15"/>
      <c r="W5453" s="15"/>
    </row>
    <row r="5454" spans="1:23" x14ac:dyDescent="0.2">
      <c r="A5454" s="35"/>
      <c r="B5454" s="35"/>
      <c r="C5454" s="35"/>
      <c r="D5454" s="15"/>
      <c r="E5454" s="15"/>
      <c r="F5454" s="15"/>
      <c r="G5454" s="15"/>
      <c r="H5454" s="15"/>
      <c r="I5454" s="15"/>
      <c r="J5454" s="15"/>
      <c r="K5454" s="15"/>
      <c r="L5454" s="15"/>
      <c r="M5454" s="15"/>
      <c r="N5454" s="15"/>
      <c r="O5454" s="15"/>
      <c r="P5454" s="15"/>
      <c r="Q5454" s="15"/>
      <c r="R5454" s="15"/>
      <c r="S5454" s="15"/>
      <c r="T5454" s="15"/>
      <c r="U5454" s="15"/>
      <c r="V5454" s="15"/>
      <c r="W5454" s="15"/>
    </row>
    <row r="5455" spans="1:23" x14ac:dyDescent="0.2">
      <c r="A5455" s="35"/>
      <c r="B5455" s="35"/>
      <c r="C5455" s="35"/>
      <c r="D5455" s="15"/>
      <c r="E5455" s="15"/>
      <c r="F5455" s="15"/>
      <c r="G5455" s="15"/>
      <c r="H5455" s="15"/>
      <c r="I5455" s="15"/>
      <c r="J5455" s="15"/>
      <c r="K5455" s="15"/>
      <c r="L5455" s="15"/>
      <c r="M5455" s="15"/>
      <c r="N5455" s="15"/>
      <c r="O5455" s="15"/>
      <c r="P5455" s="15"/>
      <c r="Q5455" s="15"/>
      <c r="R5455" s="15"/>
      <c r="S5455" s="15"/>
      <c r="T5455" s="15"/>
      <c r="U5455" s="15"/>
      <c r="V5455" s="15"/>
      <c r="W5455" s="15"/>
    </row>
    <row r="5456" spans="1:23" x14ac:dyDescent="0.2">
      <c r="A5456" s="35"/>
      <c r="B5456" s="35"/>
      <c r="C5456" s="35"/>
      <c r="D5456" s="15"/>
      <c r="E5456" s="15"/>
      <c r="F5456" s="15"/>
      <c r="G5456" s="15"/>
      <c r="H5456" s="15"/>
      <c r="I5456" s="15"/>
      <c r="J5456" s="15"/>
      <c r="K5456" s="15"/>
      <c r="L5456" s="15"/>
      <c r="M5456" s="15"/>
      <c r="N5456" s="15"/>
      <c r="O5456" s="15"/>
      <c r="P5456" s="15"/>
      <c r="Q5456" s="15"/>
      <c r="R5456" s="15"/>
      <c r="S5456" s="15"/>
      <c r="T5456" s="15"/>
      <c r="U5456" s="15"/>
      <c r="V5456" s="15"/>
      <c r="W5456" s="15"/>
    </row>
    <row r="5457" spans="1:23" x14ac:dyDescent="0.2">
      <c r="A5457" s="35"/>
      <c r="B5457" s="35"/>
      <c r="C5457" s="35"/>
      <c r="D5457" s="15"/>
      <c r="E5457" s="15"/>
      <c r="F5457" s="15"/>
      <c r="G5457" s="15"/>
      <c r="H5457" s="15"/>
      <c r="I5457" s="15"/>
      <c r="J5457" s="15"/>
      <c r="K5457" s="15"/>
      <c r="L5457" s="15"/>
      <c r="M5457" s="15"/>
      <c r="N5457" s="15"/>
      <c r="O5457" s="15"/>
      <c r="P5457" s="15"/>
      <c r="Q5457" s="15"/>
      <c r="R5457" s="15"/>
      <c r="S5457" s="15"/>
      <c r="T5457" s="15"/>
      <c r="U5457" s="15"/>
      <c r="V5457" s="15"/>
      <c r="W5457" s="15"/>
    </row>
    <row r="5458" spans="1:23" x14ac:dyDescent="0.2">
      <c r="A5458" s="35"/>
      <c r="B5458" s="35"/>
      <c r="C5458" s="35"/>
      <c r="D5458" s="15"/>
      <c r="E5458" s="15"/>
      <c r="F5458" s="15"/>
      <c r="G5458" s="15"/>
      <c r="H5458" s="15"/>
      <c r="I5458" s="15"/>
      <c r="J5458" s="15"/>
      <c r="K5458" s="15"/>
      <c r="L5458" s="15"/>
      <c r="M5458" s="15"/>
      <c r="N5458" s="15"/>
      <c r="O5458" s="15"/>
      <c r="P5458" s="15"/>
      <c r="Q5458" s="15"/>
      <c r="R5458" s="15"/>
      <c r="S5458" s="15"/>
      <c r="T5458" s="15"/>
      <c r="U5458" s="15"/>
      <c r="V5458" s="15"/>
      <c r="W5458" s="15"/>
    </row>
    <row r="5459" spans="1:23" x14ac:dyDescent="0.2">
      <c r="A5459" s="35"/>
      <c r="B5459" s="35"/>
      <c r="C5459" s="35"/>
      <c r="D5459" s="15"/>
      <c r="E5459" s="15"/>
      <c r="F5459" s="15"/>
      <c r="G5459" s="15"/>
      <c r="H5459" s="15"/>
      <c r="I5459" s="15"/>
      <c r="J5459" s="15"/>
      <c r="K5459" s="15"/>
      <c r="L5459" s="15"/>
      <c r="M5459" s="15"/>
      <c r="N5459" s="15"/>
      <c r="O5459" s="15"/>
      <c r="P5459" s="15"/>
      <c r="Q5459" s="15"/>
      <c r="R5459" s="15"/>
      <c r="S5459" s="15"/>
      <c r="T5459" s="15"/>
      <c r="U5459" s="15"/>
      <c r="V5459" s="15"/>
      <c r="W5459" s="15"/>
    </row>
    <row r="5460" spans="1:23" x14ac:dyDescent="0.2">
      <c r="A5460" s="35"/>
      <c r="B5460" s="35"/>
      <c r="C5460" s="35"/>
      <c r="D5460" s="15"/>
      <c r="E5460" s="15"/>
      <c r="F5460" s="15"/>
      <c r="G5460" s="15"/>
      <c r="H5460" s="15"/>
      <c r="I5460" s="15"/>
      <c r="J5460" s="15"/>
      <c r="K5460" s="15"/>
      <c r="L5460" s="15"/>
      <c r="M5460" s="15"/>
      <c r="N5460" s="15"/>
      <c r="O5460" s="15"/>
      <c r="P5460" s="15"/>
      <c r="Q5460" s="15"/>
      <c r="R5460" s="15"/>
      <c r="S5460" s="15"/>
      <c r="T5460" s="15"/>
      <c r="U5460" s="15"/>
      <c r="V5460" s="15"/>
      <c r="W5460" s="15"/>
    </row>
    <row r="5461" spans="1:23" x14ac:dyDescent="0.2">
      <c r="A5461" s="35"/>
      <c r="B5461" s="35"/>
      <c r="C5461" s="35"/>
      <c r="D5461" s="15"/>
      <c r="E5461" s="15"/>
      <c r="F5461" s="15"/>
      <c r="G5461" s="15"/>
      <c r="H5461" s="15"/>
      <c r="I5461" s="15"/>
      <c r="J5461" s="15"/>
      <c r="K5461" s="15"/>
      <c r="L5461" s="15"/>
      <c r="M5461" s="15"/>
      <c r="N5461" s="15"/>
      <c r="O5461" s="15"/>
      <c r="P5461" s="15"/>
      <c r="Q5461" s="15"/>
      <c r="R5461" s="15"/>
      <c r="S5461" s="15"/>
      <c r="T5461" s="15"/>
      <c r="U5461" s="15"/>
      <c r="V5461" s="15"/>
      <c r="W5461" s="15"/>
    </row>
    <row r="5462" spans="1:23" x14ac:dyDescent="0.2">
      <c r="A5462" s="35"/>
      <c r="B5462" s="35"/>
      <c r="C5462" s="35"/>
      <c r="D5462" s="15"/>
      <c r="E5462" s="15"/>
      <c r="F5462" s="15"/>
      <c r="G5462" s="15"/>
      <c r="H5462" s="15"/>
      <c r="I5462" s="15"/>
      <c r="J5462" s="15"/>
      <c r="K5462" s="15"/>
      <c r="L5462" s="15"/>
      <c r="M5462" s="15"/>
      <c r="N5462" s="15"/>
      <c r="O5462" s="15"/>
      <c r="P5462" s="15"/>
      <c r="Q5462" s="15"/>
      <c r="R5462" s="15"/>
      <c r="S5462" s="15"/>
      <c r="T5462" s="15"/>
      <c r="U5462" s="15"/>
      <c r="V5462" s="15"/>
      <c r="W5462" s="15"/>
    </row>
    <row r="5463" spans="1:23" x14ac:dyDescent="0.2">
      <c r="A5463" s="35"/>
      <c r="B5463" s="35"/>
      <c r="C5463" s="35"/>
      <c r="D5463" s="15"/>
      <c r="E5463" s="15"/>
      <c r="F5463" s="15"/>
      <c r="G5463" s="15"/>
      <c r="H5463" s="15"/>
      <c r="I5463" s="15"/>
      <c r="J5463" s="15"/>
      <c r="K5463" s="15"/>
      <c r="L5463" s="15"/>
      <c r="M5463" s="15"/>
      <c r="N5463" s="15"/>
      <c r="O5463" s="15"/>
      <c r="P5463" s="15"/>
      <c r="Q5463" s="15"/>
      <c r="R5463" s="15"/>
      <c r="S5463" s="15"/>
      <c r="T5463" s="15"/>
      <c r="U5463" s="15"/>
      <c r="V5463" s="15"/>
      <c r="W5463" s="15"/>
    </row>
    <row r="5464" spans="1:23" x14ac:dyDescent="0.2">
      <c r="A5464" s="35"/>
      <c r="B5464" s="35"/>
      <c r="C5464" s="35"/>
      <c r="D5464" s="15"/>
      <c r="E5464" s="15"/>
      <c r="F5464" s="15"/>
      <c r="G5464" s="15"/>
      <c r="H5464" s="15"/>
      <c r="I5464" s="15"/>
      <c r="J5464" s="15"/>
      <c r="K5464" s="15"/>
      <c r="L5464" s="15"/>
      <c r="M5464" s="15"/>
      <c r="N5464" s="15"/>
      <c r="O5464" s="15"/>
      <c r="P5464" s="15"/>
      <c r="Q5464" s="15"/>
      <c r="R5464" s="15"/>
      <c r="S5464" s="15"/>
      <c r="T5464" s="15"/>
      <c r="U5464" s="15"/>
      <c r="V5464" s="15"/>
      <c r="W5464" s="15"/>
    </row>
    <row r="5465" spans="1:23" x14ac:dyDescent="0.2">
      <c r="A5465" s="35"/>
      <c r="B5465" s="35"/>
      <c r="C5465" s="35"/>
      <c r="D5465" s="15"/>
      <c r="E5465" s="15"/>
      <c r="F5465" s="15"/>
      <c r="G5465" s="15"/>
      <c r="H5465" s="15"/>
      <c r="I5465" s="15"/>
      <c r="J5465" s="15"/>
      <c r="K5465" s="15"/>
      <c r="L5465" s="15"/>
      <c r="M5465" s="15"/>
      <c r="N5465" s="15"/>
      <c r="O5465" s="15"/>
      <c r="P5465" s="15"/>
      <c r="Q5465" s="15"/>
      <c r="R5465" s="15"/>
      <c r="S5465" s="15"/>
      <c r="T5465" s="15"/>
      <c r="U5465" s="15"/>
      <c r="V5465" s="15"/>
      <c r="W5465" s="15"/>
    </row>
    <row r="5466" spans="1:23" x14ac:dyDescent="0.2">
      <c r="A5466" s="35"/>
      <c r="B5466" s="35"/>
      <c r="C5466" s="35"/>
      <c r="D5466" s="15"/>
      <c r="E5466" s="15"/>
      <c r="F5466" s="15"/>
      <c r="G5466" s="15"/>
      <c r="H5466" s="15"/>
      <c r="I5466" s="15"/>
      <c r="J5466" s="15"/>
      <c r="K5466" s="15"/>
      <c r="L5466" s="15"/>
      <c r="M5466" s="15"/>
      <c r="N5466" s="15"/>
      <c r="O5466" s="15"/>
      <c r="P5466" s="15"/>
      <c r="Q5466" s="15"/>
      <c r="R5466" s="15"/>
      <c r="S5466" s="15"/>
      <c r="T5466" s="15"/>
      <c r="U5466" s="15"/>
      <c r="V5466" s="15"/>
      <c r="W5466" s="15"/>
    </row>
    <row r="5467" spans="1:23" x14ac:dyDescent="0.2">
      <c r="A5467" s="35"/>
      <c r="B5467" s="35"/>
      <c r="C5467" s="35"/>
      <c r="D5467" s="15"/>
      <c r="E5467" s="15"/>
      <c r="F5467" s="15"/>
      <c r="G5467" s="15"/>
      <c r="H5467" s="15"/>
      <c r="I5467" s="15"/>
      <c r="J5467" s="15"/>
      <c r="K5467" s="15"/>
      <c r="L5467" s="15"/>
      <c r="M5467" s="15"/>
      <c r="N5467" s="15"/>
      <c r="O5467" s="15"/>
      <c r="P5467" s="15"/>
      <c r="Q5467" s="15"/>
      <c r="R5467" s="15"/>
      <c r="S5467" s="15"/>
      <c r="T5467" s="15"/>
      <c r="U5467" s="15"/>
      <c r="V5467" s="15"/>
      <c r="W5467" s="15"/>
    </row>
    <row r="5468" spans="1:23" x14ac:dyDescent="0.2">
      <c r="A5468" s="35"/>
      <c r="B5468" s="35"/>
      <c r="C5468" s="35"/>
      <c r="D5468" s="15"/>
      <c r="E5468" s="15"/>
      <c r="F5468" s="15"/>
      <c r="G5468" s="15"/>
      <c r="H5468" s="15"/>
      <c r="I5468" s="15"/>
      <c r="J5468" s="15"/>
      <c r="K5468" s="15"/>
      <c r="L5468" s="15"/>
      <c r="M5468" s="15"/>
      <c r="N5468" s="15"/>
      <c r="O5468" s="15"/>
      <c r="P5468" s="15"/>
      <c r="Q5468" s="15"/>
      <c r="R5468" s="15"/>
      <c r="S5468" s="15"/>
      <c r="T5468" s="15"/>
      <c r="U5468" s="15"/>
      <c r="V5468" s="15"/>
      <c r="W5468" s="15"/>
    </row>
    <row r="5469" spans="1:23" x14ac:dyDescent="0.2">
      <c r="A5469" s="35"/>
      <c r="B5469" s="35"/>
      <c r="C5469" s="35"/>
      <c r="D5469" s="15"/>
      <c r="E5469" s="15"/>
      <c r="F5469" s="15"/>
      <c r="G5469" s="15"/>
      <c r="H5469" s="15"/>
      <c r="I5469" s="15"/>
      <c r="J5469" s="15"/>
      <c r="K5469" s="15"/>
      <c r="L5469" s="15"/>
      <c r="M5469" s="15"/>
      <c r="N5469" s="15"/>
      <c r="O5469" s="15"/>
      <c r="P5469" s="15"/>
      <c r="Q5469" s="15"/>
      <c r="R5469" s="15"/>
      <c r="S5469" s="15"/>
      <c r="T5469" s="15"/>
      <c r="U5469" s="15"/>
      <c r="V5469" s="15"/>
      <c r="W5469" s="15"/>
    </row>
    <row r="5470" spans="1:23" x14ac:dyDescent="0.2">
      <c r="A5470" s="35"/>
      <c r="B5470" s="35"/>
      <c r="C5470" s="35"/>
      <c r="D5470" s="15"/>
      <c r="E5470" s="15"/>
      <c r="F5470" s="15"/>
      <c r="G5470" s="15"/>
      <c r="H5470" s="15"/>
      <c r="I5470" s="15"/>
      <c r="J5470" s="15"/>
      <c r="K5470" s="15"/>
      <c r="L5470" s="15"/>
      <c r="M5470" s="15"/>
      <c r="N5470" s="15"/>
      <c r="O5470" s="15"/>
      <c r="P5470" s="15"/>
      <c r="Q5470" s="15"/>
      <c r="R5470" s="15"/>
      <c r="S5470" s="15"/>
      <c r="T5470" s="15"/>
      <c r="U5470" s="15"/>
      <c r="V5470" s="15"/>
      <c r="W5470" s="15"/>
    </row>
    <row r="5471" spans="1:23" x14ac:dyDescent="0.2">
      <c r="A5471" s="35"/>
      <c r="B5471" s="35"/>
      <c r="C5471" s="35"/>
      <c r="D5471" s="15"/>
      <c r="E5471" s="15"/>
      <c r="F5471" s="15"/>
      <c r="G5471" s="15"/>
      <c r="H5471" s="15"/>
      <c r="I5471" s="15"/>
      <c r="J5471" s="15"/>
      <c r="K5471" s="15"/>
      <c r="L5471" s="15"/>
      <c r="M5471" s="15"/>
      <c r="N5471" s="15"/>
      <c r="O5471" s="15"/>
      <c r="P5471" s="15"/>
      <c r="Q5471" s="15"/>
      <c r="R5471" s="15"/>
      <c r="S5471" s="15"/>
      <c r="T5471" s="15"/>
      <c r="U5471" s="15"/>
      <c r="V5471" s="15"/>
      <c r="W5471" s="15"/>
    </row>
    <row r="5472" spans="1:23" x14ac:dyDescent="0.2">
      <c r="A5472" s="35"/>
      <c r="B5472" s="35"/>
      <c r="C5472" s="35"/>
      <c r="D5472" s="15"/>
      <c r="E5472" s="15"/>
      <c r="F5472" s="15"/>
      <c r="G5472" s="15"/>
      <c r="H5472" s="15"/>
      <c r="I5472" s="15"/>
      <c r="J5472" s="15"/>
      <c r="K5472" s="15"/>
      <c r="L5472" s="15"/>
      <c r="M5472" s="15"/>
      <c r="N5472" s="15"/>
      <c r="O5472" s="15"/>
      <c r="P5472" s="15"/>
      <c r="Q5472" s="15"/>
      <c r="R5472" s="15"/>
      <c r="S5472" s="15"/>
      <c r="T5472" s="15"/>
      <c r="U5472" s="15"/>
      <c r="V5472" s="15"/>
      <c r="W5472" s="15"/>
    </row>
    <row r="5473" spans="1:23" x14ac:dyDescent="0.2">
      <c r="A5473" s="35"/>
      <c r="B5473" s="35"/>
      <c r="C5473" s="35"/>
      <c r="D5473" s="15"/>
      <c r="E5473" s="15"/>
      <c r="F5473" s="15"/>
      <c r="G5473" s="15"/>
      <c r="H5473" s="15"/>
      <c r="I5473" s="15"/>
      <c r="J5473" s="15"/>
      <c r="K5473" s="15"/>
      <c r="L5473" s="15"/>
      <c r="M5473" s="15"/>
      <c r="N5473" s="15"/>
      <c r="O5473" s="15"/>
      <c r="P5473" s="15"/>
      <c r="Q5473" s="15"/>
      <c r="R5473" s="15"/>
      <c r="S5473" s="15"/>
      <c r="T5473" s="15"/>
      <c r="U5473" s="15"/>
      <c r="V5473" s="15"/>
      <c r="W5473" s="15"/>
    </row>
    <row r="5474" spans="1:23" x14ac:dyDescent="0.2">
      <c r="A5474" s="35"/>
      <c r="B5474" s="35"/>
      <c r="C5474" s="35"/>
      <c r="D5474" s="15"/>
      <c r="E5474" s="15"/>
      <c r="F5474" s="15"/>
      <c r="G5474" s="15"/>
      <c r="H5474" s="15"/>
      <c r="I5474" s="15"/>
      <c r="J5474" s="15"/>
      <c r="K5474" s="15"/>
      <c r="L5474" s="15"/>
      <c r="M5474" s="15"/>
      <c r="N5474" s="15"/>
      <c r="O5474" s="15"/>
      <c r="P5474" s="15"/>
      <c r="Q5474" s="15"/>
      <c r="R5474" s="15"/>
      <c r="S5474" s="15"/>
      <c r="T5474" s="15"/>
      <c r="U5474" s="15"/>
      <c r="V5474" s="15"/>
      <c r="W5474" s="15"/>
    </row>
    <row r="5475" spans="1:23" x14ac:dyDescent="0.2">
      <c r="A5475" s="35"/>
      <c r="B5475" s="35"/>
      <c r="C5475" s="35"/>
      <c r="D5475" s="15"/>
      <c r="E5475" s="15"/>
      <c r="F5475" s="15"/>
      <c r="G5475" s="15"/>
      <c r="H5475" s="15"/>
      <c r="I5475" s="15"/>
      <c r="J5475" s="15"/>
      <c r="K5475" s="15"/>
      <c r="L5475" s="15"/>
      <c r="M5475" s="15"/>
      <c r="N5475" s="15"/>
      <c r="O5475" s="15"/>
      <c r="P5475" s="15"/>
      <c r="Q5475" s="15"/>
      <c r="R5475" s="15"/>
      <c r="S5475" s="15"/>
      <c r="T5475" s="15"/>
      <c r="U5475" s="15"/>
      <c r="V5475" s="15"/>
      <c r="W5475" s="15"/>
    </row>
    <row r="5476" spans="1:23" x14ac:dyDescent="0.2">
      <c r="A5476" s="35"/>
      <c r="B5476" s="35"/>
      <c r="C5476" s="35"/>
      <c r="D5476" s="15"/>
      <c r="E5476" s="15"/>
      <c r="F5476" s="15"/>
      <c r="G5476" s="15"/>
      <c r="H5476" s="15"/>
      <c r="I5476" s="15"/>
      <c r="J5476" s="15"/>
      <c r="K5476" s="15"/>
      <c r="L5476" s="15"/>
      <c r="M5476" s="15"/>
      <c r="N5476" s="15"/>
      <c r="O5476" s="15"/>
      <c r="P5476" s="15"/>
      <c r="Q5476" s="15"/>
      <c r="R5476" s="15"/>
      <c r="S5476" s="15"/>
      <c r="T5476" s="15"/>
      <c r="U5476" s="15"/>
      <c r="V5476" s="15"/>
      <c r="W5476" s="15"/>
    </row>
    <row r="5477" spans="1:23" x14ac:dyDescent="0.2">
      <c r="A5477" s="35"/>
      <c r="B5477" s="35"/>
      <c r="C5477" s="35"/>
      <c r="D5477" s="15"/>
      <c r="E5477" s="15"/>
      <c r="F5477" s="15"/>
      <c r="G5477" s="15"/>
      <c r="H5477" s="15"/>
      <c r="I5477" s="15"/>
      <c r="J5477" s="15"/>
      <c r="K5477" s="15"/>
      <c r="L5477" s="15"/>
      <c r="M5477" s="15"/>
      <c r="N5477" s="15"/>
      <c r="O5477" s="15"/>
      <c r="P5477" s="15"/>
      <c r="Q5477" s="15"/>
      <c r="R5477" s="15"/>
      <c r="S5477" s="15"/>
      <c r="T5477" s="15"/>
      <c r="U5477" s="15"/>
      <c r="V5477" s="15"/>
      <c r="W5477" s="15"/>
    </row>
    <row r="5478" spans="1:23" x14ac:dyDescent="0.2">
      <c r="A5478" s="35"/>
      <c r="B5478" s="35"/>
      <c r="C5478" s="35"/>
      <c r="D5478" s="15"/>
      <c r="E5478" s="15"/>
      <c r="F5478" s="15"/>
      <c r="G5478" s="15"/>
      <c r="H5478" s="15"/>
      <c r="I5478" s="15"/>
      <c r="J5478" s="15"/>
      <c r="K5478" s="15"/>
      <c r="L5478" s="15"/>
      <c r="M5478" s="15"/>
      <c r="N5478" s="15"/>
      <c r="O5478" s="15"/>
      <c r="P5478" s="15"/>
      <c r="Q5478" s="15"/>
      <c r="R5478" s="15"/>
      <c r="S5478" s="15"/>
      <c r="T5478" s="15"/>
      <c r="U5478" s="15"/>
      <c r="V5478" s="15"/>
      <c r="W5478" s="15"/>
    </row>
    <row r="5479" spans="1:23" x14ac:dyDescent="0.2">
      <c r="A5479" s="35"/>
      <c r="B5479" s="35"/>
      <c r="C5479" s="35"/>
      <c r="D5479" s="15"/>
      <c r="E5479" s="15"/>
      <c r="F5479" s="15"/>
      <c r="G5479" s="15"/>
      <c r="H5479" s="15"/>
      <c r="I5479" s="15"/>
      <c r="J5479" s="15"/>
      <c r="K5479" s="15"/>
      <c r="L5479" s="15"/>
      <c r="M5479" s="15"/>
      <c r="N5479" s="15"/>
      <c r="O5479" s="15"/>
      <c r="P5479" s="15"/>
      <c r="Q5479" s="15"/>
      <c r="R5479" s="15"/>
      <c r="S5479" s="15"/>
      <c r="T5479" s="15"/>
      <c r="U5479" s="15"/>
      <c r="V5479" s="15"/>
      <c r="W5479" s="15"/>
    </row>
    <row r="5480" spans="1:23" x14ac:dyDescent="0.2">
      <c r="A5480" s="35"/>
      <c r="B5480" s="35"/>
      <c r="C5480" s="35"/>
      <c r="D5480" s="15"/>
      <c r="E5480" s="15"/>
      <c r="F5480" s="15"/>
      <c r="G5480" s="15"/>
      <c r="H5480" s="15"/>
      <c r="I5480" s="15"/>
      <c r="J5480" s="15"/>
      <c r="K5480" s="15"/>
      <c r="L5480" s="15"/>
      <c r="M5480" s="15"/>
      <c r="N5480" s="15"/>
      <c r="O5480" s="15"/>
      <c r="P5480" s="15"/>
      <c r="Q5480" s="15"/>
      <c r="R5480" s="15"/>
      <c r="S5480" s="15"/>
      <c r="T5480" s="15"/>
      <c r="U5480" s="15"/>
      <c r="V5480" s="15"/>
      <c r="W5480" s="15"/>
    </row>
    <row r="5481" spans="1:23" x14ac:dyDescent="0.2">
      <c r="A5481" s="35"/>
      <c r="B5481" s="35"/>
      <c r="C5481" s="35"/>
      <c r="D5481" s="15"/>
      <c r="E5481" s="15"/>
      <c r="F5481" s="15"/>
      <c r="G5481" s="15"/>
      <c r="H5481" s="15"/>
      <c r="I5481" s="15"/>
      <c r="J5481" s="15"/>
      <c r="K5481" s="15"/>
      <c r="L5481" s="15"/>
      <c r="M5481" s="15"/>
      <c r="N5481" s="15"/>
      <c r="O5481" s="15"/>
      <c r="P5481" s="15"/>
      <c r="Q5481" s="15"/>
      <c r="R5481" s="15"/>
      <c r="S5481" s="15"/>
      <c r="T5481" s="15"/>
      <c r="U5481" s="15"/>
      <c r="V5481" s="15"/>
      <c r="W5481" s="15"/>
    </row>
    <row r="5482" spans="1:23" x14ac:dyDescent="0.2">
      <c r="A5482" s="35"/>
      <c r="B5482" s="35"/>
      <c r="C5482" s="35"/>
      <c r="D5482" s="15"/>
      <c r="E5482" s="15"/>
      <c r="F5482" s="15"/>
      <c r="G5482" s="15"/>
      <c r="H5482" s="15"/>
      <c r="I5482" s="15"/>
      <c r="J5482" s="15"/>
      <c r="K5482" s="15"/>
      <c r="L5482" s="15"/>
      <c r="M5482" s="15"/>
      <c r="N5482" s="15"/>
      <c r="O5482" s="15"/>
      <c r="P5482" s="15"/>
      <c r="Q5482" s="15"/>
      <c r="R5482" s="15"/>
      <c r="S5482" s="15"/>
      <c r="T5482" s="15"/>
      <c r="U5482" s="15"/>
      <c r="V5482" s="15"/>
      <c r="W5482" s="15"/>
    </row>
    <row r="5483" spans="1:23" x14ac:dyDescent="0.2">
      <c r="A5483" s="35"/>
      <c r="B5483" s="35"/>
      <c r="C5483" s="35"/>
      <c r="D5483" s="15"/>
      <c r="E5483" s="15"/>
      <c r="F5483" s="15"/>
      <c r="G5483" s="15"/>
      <c r="H5483" s="15"/>
      <c r="I5483" s="15"/>
      <c r="J5483" s="15"/>
      <c r="K5483" s="15"/>
      <c r="L5483" s="15"/>
      <c r="M5483" s="15"/>
      <c r="N5483" s="15"/>
      <c r="O5483" s="15"/>
      <c r="P5483" s="15"/>
      <c r="Q5483" s="15"/>
      <c r="R5483" s="15"/>
      <c r="S5483" s="15"/>
      <c r="T5483" s="15"/>
      <c r="U5483" s="15"/>
      <c r="V5483" s="15"/>
      <c r="W5483" s="15"/>
    </row>
    <row r="5484" spans="1:23" x14ac:dyDescent="0.2">
      <c r="A5484" s="35"/>
      <c r="B5484" s="35"/>
      <c r="C5484" s="35"/>
      <c r="D5484" s="15"/>
      <c r="E5484" s="15"/>
      <c r="F5484" s="15"/>
      <c r="G5484" s="15"/>
      <c r="H5484" s="15"/>
      <c r="I5484" s="15"/>
      <c r="J5484" s="15"/>
      <c r="K5484" s="15"/>
      <c r="L5484" s="15"/>
      <c r="M5484" s="15"/>
      <c r="N5484" s="15"/>
      <c r="O5484" s="15"/>
      <c r="P5484" s="15"/>
      <c r="Q5484" s="15"/>
      <c r="R5484" s="15"/>
      <c r="S5484" s="15"/>
      <c r="T5484" s="15"/>
      <c r="U5484" s="15"/>
      <c r="V5484" s="15"/>
      <c r="W5484" s="15"/>
    </row>
    <row r="5485" spans="1:23" x14ac:dyDescent="0.2">
      <c r="A5485" s="35"/>
      <c r="B5485" s="35"/>
      <c r="C5485" s="35"/>
      <c r="D5485" s="15"/>
      <c r="E5485" s="15"/>
      <c r="F5485" s="15"/>
      <c r="G5485" s="15"/>
      <c r="H5485" s="15"/>
      <c r="I5485" s="15"/>
      <c r="J5485" s="15"/>
      <c r="K5485" s="15"/>
      <c r="L5485" s="15"/>
      <c r="M5485" s="15"/>
      <c r="N5485" s="15"/>
      <c r="O5485" s="15"/>
      <c r="P5485" s="15"/>
      <c r="Q5485" s="15"/>
      <c r="R5485" s="15"/>
      <c r="S5485" s="15"/>
      <c r="T5485" s="15"/>
      <c r="U5485" s="15"/>
      <c r="V5485" s="15"/>
      <c r="W5485" s="15"/>
    </row>
    <row r="5486" spans="1:23" x14ac:dyDescent="0.2">
      <c r="A5486" s="35"/>
      <c r="B5486" s="35"/>
      <c r="C5486" s="35"/>
      <c r="D5486" s="15"/>
      <c r="E5486" s="15"/>
      <c r="F5486" s="15"/>
      <c r="G5486" s="15"/>
      <c r="H5486" s="15"/>
      <c r="I5486" s="15"/>
      <c r="J5486" s="15"/>
      <c r="K5486" s="15"/>
      <c r="L5486" s="15"/>
      <c r="M5486" s="15"/>
      <c r="N5486" s="15"/>
      <c r="O5486" s="15"/>
      <c r="P5486" s="15"/>
      <c r="Q5486" s="15"/>
      <c r="R5486" s="15"/>
      <c r="S5486" s="15"/>
      <c r="T5486" s="15"/>
      <c r="U5486" s="15"/>
      <c r="V5486" s="15"/>
      <c r="W5486" s="15"/>
    </row>
    <row r="5487" spans="1:23" x14ac:dyDescent="0.2">
      <c r="A5487" s="35"/>
      <c r="B5487" s="35"/>
      <c r="C5487" s="35"/>
      <c r="D5487" s="15"/>
      <c r="E5487" s="15"/>
      <c r="F5487" s="15"/>
      <c r="G5487" s="15"/>
      <c r="H5487" s="15"/>
      <c r="I5487" s="15"/>
      <c r="J5487" s="15"/>
      <c r="K5487" s="15"/>
      <c r="L5487" s="15"/>
      <c r="M5487" s="15"/>
      <c r="N5487" s="15"/>
      <c r="O5487" s="15"/>
      <c r="P5487" s="15"/>
      <c r="Q5487" s="15"/>
      <c r="R5487" s="15"/>
      <c r="S5487" s="15"/>
      <c r="T5487" s="15"/>
      <c r="U5487" s="15"/>
      <c r="V5487" s="15"/>
      <c r="W5487" s="15"/>
    </row>
    <row r="5488" spans="1:23" x14ac:dyDescent="0.2">
      <c r="A5488" s="35"/>
      <c r="B5488" s="35"/>
      <c r="C5488" s="35"/>
      <c r="D5488" s="15"/>
      <c r="E5488" s="15"/>
      <c r="F5488" s="15"/>
      <c r="G5488" s="15"/>
      <c r="H5488" s="15"/>
      <c r="I5488" s="15"/>
      <c r="J5488" s="15"/>
      <c r="K5488" s="15"/>
      <c r="L5488" s="15"/>
      <c r="M5488" s="15"/>
      <c r="N5488" s="15"/>
      <c r="O5488" s="15"/>
      <c r="P5488" s="15"/>
      <c r="Q5488" s="15"/>
      <c r="R5488" s="15"/>
      <c r="S5488" s="15"/>
      <c r="T5488" s="15"/>
      <c r="U5488" s="15"/>
      <c r="V5488" s="15"/>
      <c r="W5488" s="15"/>
    </row>
    <row r="5489" spans="1:23" x14ac:dyDescent="0.2">
      <c r="A5489" s="35"/>
      <c r="B5489" s="35"/>
      <c r="C5489" s="35"/>
      <c r="D5489" s="15"/>
      <c r="E5489" s="15"/>
      <c r="F5489" s="15"/>
      <c r="G5489" s="15"/>
      <c r="H5489" s="15"/>
      <c r="I5489" s="15"/>
      <c r="J5489" s="15"/>
      <c r="K5489" s="15"/>
      <c r="L5489" s="15"/>
      <c r="M5489" s="15"/>
      <c r="N5489" s="15"/>
      <c r="O5489" s="15"/>
      <c r="P5489" s="15"/>
      <c r="Q5489" s="15"/>
      <c r="R5489" s="15"/>
      <c r="S5489" s="15"/>
      <c r="T5489" s="15"/>
      <c r="U5489" s="15"/>
      <c r="V5489" s="15"/>
      <c r="W5489" s="15"/>
    </row>
    <row r="5490" spans="1:23" x14ac:dyDescent="0.2">
      <c r="A5490" s="35"/>
      <c r="B5490" s="35"/>
      <c r="C5490" s="35"/>
      <c r="D5490" s="15"/>
      <c r="E5490" s="15"/>
      <c r="F5490" s="15"/>
      <c r="G5490" s="15"/>
      <c r="H5490" s="15"/>
      <c r="I5490" s="15"/>
      <c r="J5490" s="15"/>
      <c r="K5490" s="15"/>
      <c r="L5490" s="15"/>
      <c r="M5490" s="15"/>
      <c r="N5490" s="15"/>
      <c r="O5490" s="15"/>
      <c r="P5490" s="15"/>
      <c r="Q5490" s="15"/>
      <c r="R5490" s="15"/>
      <c r="S5490" s="15"/>
      <c r="T5490" s="15"/>
      <c r="U5490" s="15"/>
      <c r="V5490" s="15"/>
      <c r="W5490" s="15"/>
    </row>
    <row r="5491" spans="1:23" x14ac:dyDescent="0.2">
      <c r="A5491" s="35"/>
      <c r="B5491" s="35"/>
      <c r="C5491" s="35"/>
      <c r="D5491" s="15"/>
      <c r="E5491" s="15"/>
      <c r="F5491" s="15"/>
      <c r="G5491" s="15"/>
      <c r="H5491" s="15"/>
      <c r="I5491" s="15"/>
      <c r="J5491" s="15"/>
      <c r="K5491" s="15"/>
      <c r="L5491" s="15"/>
      <c r="M5491" s="15"/>
      <c r="N5491" s="15"/>
      <c r="O5491" s="15"/>
      <c r="P5491" s="15"/>
      <c r="Q5491" s="15"/>
      <c r="R5491" s="15"/>
      <c r="S5491" s="15"/>
      <c r="T5491" s="15"/>
      <c r="U5491" s="15"/>
      <c r="V5491" s="15"/>
      <c r="W5491" s="15"/>
    </row>
    <row r="5492" spans="1:23" x14ac:dyDescent="0.2">
      <c r="A5492" s="35"/>
      <c r="B5492" s="35"/>
      <c r="C5492" s="35"/>
      <c r="D5492" s="15"/>
      <c r="E5492" s="15"/>
      <c r="F5492" s="15"/>
      <c r="G5492" s="15"/>
      <c r="H5492" s="15"/>
      <c r="I5492" s="15"/>
      <c r="J5492" s="15"/>
      <c r="K5492" s="15"/>
      <c r="L5492" s="15"/>
      <c r="M5492" s="15"/>
      <c r="N5492" s="15"/>
      <c r="O5492" s="15"/>
      <c r="P5492" s="15"/>
      <c r="Q5492" s="15"/>
      <c r="R5492" s="15"/>
      <c r="S5492" s="15"/>
      <c r="T5492" s="15"/>
      <c r="U5492" s="15"/>
      <c r="V5492" s="15"/>
      <c r="W5492" s="15"/>
    </row>
    <row r="5493" spans="1:23" x14ac:dyDescent="0.2">
      <c r="A5493" s="35"/>
      <c r="B5493" s="35"/>
      <c r="C5493" s="35"/>
      <c r="D5493" s="15"/>
      <c r="E5493" s="15"/>
      <c r="F5493" s="15"/>
      <c r="G5493" s="15"/>
      <c r="H5493" s="15"/>
      <c r="I5493" s="15"/>
      <c r="J5493" s="15"/>
      <c r="K5493" s="15"/>
      <c r="L5493" s="15"/>
      <c r="M5493" s="15"/>
      <c r="N5493" s="15"/>
      <c r="O5493" s="15"/>
      <c r="P5493" s="15"/>
      <c r="Q5493" s="15"/>
      <c r="R5493" s="15"/>
      <c r="S5493" s="15"/>
      <c r="T5493" s="15"/>
      <c r="U5493" s="15"/>
      <c r="V5493" s="15"/>
      <c r="W5493" s="15"/>
    </row>
    <row r="5494" spans="1:23" x14ac:dyDescent="0.2">
      <c r="A5494" s="35"/>
      <c r="B5494" s="35"/>
      <c r="C5494" s="35"/>
      <c r="D5494" s="15"/>
      <c r="E5494" s="15"/>
      <c r="F5494" s="15"/>
      <c r="G5494" s="15"/>
      <c r="H5494" s="15"/>
      <c r="I5494" s="15"/>
      <c r="J5494" s="15"/>
      <c r="K5494" s="15"/>
      <c r="L5494" s="15"/>
      <c r="M5494" s="15"/>
      <c r="N5494" s="15"/>
      <c r="O5494" s="15"/>
      <c r="P5494" s="15"/>
      <c r="Q5494" s="15"/>
      <c r="R5494" s="15"/>
      <c r="S5494" s="15"/>
      <c r="T5494" s="15"/>
      <c r="U5494" s="15"/>
      <c r="V5494" s="15"/>
      <c r="W5494" s="15"/>
    </row>
    <row r="5495" spans="1:23" x14ac:dyDescent="0.2">
      <c r="A5495" s="35"/>
      <c r="B5495" s="35"/>
      <c r="C5495" s="35"/>
      <c r="D5495" s="15"/>
      <c r="E5495" s="15"/>
      <c r="F5495" s="15"/>
      <c r="G5495" s="15"/>
      <c r="H5495" s="15"/>
      <c r="I5495" s="15"/>
      <c r="J5495" s="15"/>
      <c r="K5495" s="15"/>
      <c r="L5495" s="15"/>
      <c r="M5495" s="15"/>
      <c r="N5495" s="15"/>
      <c r="O5495" s="15"/>
      <c r="P5495" s="15"/>
      <c r="Q5495" s="15"/>
      <c r="R5495" s="15"/>
      <c r="S5495" s="15"/>
      <c r="T5495" s="15"/>
      <c r="U5495" s="15"/>
      <c r="V5495" s="15"/>
      <c r="W5495" s="15"/>
    </row>
    <row r="5496" spans="1:23" x14ac:dyDescent="0.2">
      <c r="A5496" s="35"/>
      <c r="B5496" s="35"/>
      <c r="C5496" s="35"/>
      <c r="D5496" s="15"/>
      <c r="E5496" s="15"/>
      <c r="F5496" s="15"/>
      <c r="G5496" s="15"/>
      <c r="H5496" s="15"/>
      <c r="I5496" s="15"/>
      <c r="J5496" s="15"/>
      <c r="K5496" s="15"/>
      <c r="L5496" s="15"/>
      <c r="M5496" s="15"/>
      <c r="N5496" s="15"/>
      <c r="O5496" s="15"/>
      <c r="P5496" s="15"/>
      <c r="Q5496" s="15"/>
      <c r="R5496" s="15"/>
      <c r="S5496" s="15"/>
      <c r="T5496" s="15"/>
      <c r="U5496" s="15"/>
      <c r="V5496" s="15"/>
      <c r="W5496" s="15"/>
    </row>
    <row r="5497" spans="1:23" x14ac:dyDescent="0.2">
      <c r="A5497" s="35"/>
      <c r="B5497" s="35"/>
      <c r="C5497" s="35"/>
      <c r="D5497" s="15"/>
      <c r="E5497" s="15"/>
      <c r="F5497" s="15"/>
      <c r="G5497" s="15"/>
      <c r="H5497" s="15"/>
      <c r="I5497" s="15"/>
      <c r="J5497" s="15"/>
      <c r="K5497" s="15"/>
      <c r="L5497" s="15"/>
      <c r="M5497" s="15"/>
      <c r="N5497" s="15"/>
      <c r="O5497" s="15"/>
      <c r="P5497" s="15"/>
      <c r="Q5497" s="15"/>
      <c r="R5497" s="15"/>
      <c r="S5497" s="15"/>
      <c r="T5497" s="15"/>
      <c r="U5497" s="15"/>
      <c r="V5497" s="15"/>
      <c r="W5497" s="15"/>
    </row>
    <row r="5498" spans="1:23" x14ac:dyDescent="0.2">
      <c r="A5498" s="35"/>
      <c r="B5498" s="35"/>
      <c r="C5498" s="35"/>
      <c r="D5498" s="15"/>
      <c r="E5498" s="15"/>
      <c r="F5498" s="15"/>
      <c r="G5498" s="15"/>
      <c r="H5498" s="15"/>
      <c r="I5498" s="15"/>
      <c r="J5498" s="15"/>
      <c r="K5498" s="15"/>
      <c r="L5498" s="15"/>
      <c r="M5498" s="15"/>
      <c r="N5498" s="15"/>
      <c r="O5498" s="15"/>
      <c r="P5498" s="15"/>
      <c r="Q5498" s="15"/>
      <c r="R5498" s="15"/>
      <c r="S5498" s="15"/>
      <c r="T5498" s="15"/>
      <c r="U5498" s="15"/>
      <c r="V5498" s="15"/>
      <c r="W5498" s="15"/>
    </row>
    <row r="5499" spans="1:23" x14ac:dyDescent="0.2">
      <c r="A5499" s="35"/>
      <c r="B5499" s="35"/>
      <c r="C5499" s="35"/>
      <c r="D5499" s="15"/>
      <c r="E5499" s="15"/>
      <c r="F5499" s="15"/>
      <c r="G5499" s="15"/>
      <c r="H5499" s="15"/>
      <c r="I5499" s="15"/>
      <c r="J5499" s="15"/>
      <c r="K5499" s="15"/>
      <c r="L5499" s="15"/>
      <c r="M5499" s="15"/>
      <c r="N5499" s="15"/>
      <c r="O5499" s="15"/>
      <c r="P5499" s="15"/>
      <c r="Q5499" s="15"/>
      <c r="R5499" s="15"/>
      <c r="S5499" s="15"/>
      <c r="T5499" s="15"/>
      <c r="U5499" s="15"/>
      <c r="V5499" s="15"/>
      <c r="W5499" s="15"/>
    </row>
    <row r="5500" spans="1:23" x14ac:dyDescent="0.2">
      <c r="A5500" s="35"/>
      <c r="B5500" s="35"/>
      <c r="C5500" s="35"/>
      <c r="D5500" s="15"/>
      <c r="E5500" s="15"/>
      <c r="F5500" s="15"/>
      <c r="G5500" s="15"/>
      <c r="H5500" s="15"/>
      <c r="I5500" s="15"/>
      <c r="J5500" s="15"/>
      <c r="K5500" s="15"/>
      <c r="L5500" s="15"/>
      <c r="M5500" s="15"/>
      <c r="N5500" s="15"/>
      <c r="O5500" s="15"/>
      <c r="P5500" s="15"/>
      <c r="Q5500" s="15"/>
      <c r="R5500" s="15"/>
      <c r="S5500" s="15"/>
      <c r="T5500" s="15"/>
      <c r="U5500" s="15"/>
      <c r="V5500" s="15"/>
      <c r="W5500" s="15"/>
    </row>
    <row r="5501" spans="1:23" x14ac:dyDescent="0.2">
      <c r="A5501" s="35"/>
      <c r="B5501" s="35"/>
      <c r="C5501" s="35"/>
      <c r="D5501" s="15"/>
      <c r="E5501" s="15"/>
      <c r="F5501" s="15"/>
      <c r="G5501" s="15"/>
      <c r="H5501" s="15"/>
      <c r="I5501" s="15"/>
      <c r="J5501" s="15"/>
      <c r="K5501" s="15"/>
      <c r="L5501" s="15"/>
      <c r="M5501" s="15"/>
      <c r="N5501" s="15"/>
      <c r="O5501" s="15"/>
      <c r="P5501" s="15"/>
      <c r="Q5501" s="15"/>
      <c r="R5501" s="15"/>
      <c r="S5501" s="15"/>
      <c r="T5501" s="15"/>
      <c r="U5501" s="15"/>
      <c r="V5501" s="15"/>
      <c r="W5501" s="15"/>
    </row>
    <row r="5502" spans="1:23" x14ac:dyDescent="0.2">
      <c r="A5502" s="35"/>
      <c r="B5502" s="35"/>
      <c r="C5502" s="35"/>
      <c r="D5502" s="15"/>
      <c r="E5502" s="15"/>
      <c r="F5502" s="15"/>
      <c r="G5502" s="15"/>
      <c r="H5502" s="15"/>
      <c r="I5502" s="15"/>
      <c r="J5502" s="15"/>
      <c r="K5502" s="15"/>
      <c r="L5502" s="15"/>
      <c r="M5502" s="15"/>
      <c r="N5502" s="15"/>
      <c r="O5502" s="15"/>
      <c r="P5502" s="15"/>
      <c r="Q5502" s="15"/>
      <c r="R5502" s="15"/>
      <c r="S5502" s="15"/>
      <c r="T5502" s="15"/>
      <c r="U5502" s="15"/>
      <c r="V5502" s="15"/>
      <c r="W5502" s="15"/>
    </row>
    <row r="5503" spans="1:23" x14ac:dyDescent="0.2">
      <c r="A5503" s="35"/>
      <c r="B5503" s="35"/>
      <c r="C5503" s="35"/>
      <c r="D5503" s="15"/>
      <c r="E5503" s="15"/>
      <c r="F5503" s="15"/>
      <c r="G5503" s="15"/>
      <c r="H5503" s="15"/>
      <c r="I5503" s="15"/>
      <c r="J5503" s="15"/>
      <c r="K5503" s="15"/>
      <c r="L5503" s="15"/>
      <c r="M5503" s="15"/>
      <c r="N5503" s="15"/>
      <c r="O5503" s="15"/>
      <c r="P5503" s="15"/>
      <c r="Q5503" s="15"/>
      <c r="R5503" s="15"/>
      <c r="S5503" s="15"/>
      <c r="T5503" s="15"/>
      <c r="U5503" s="15"/>
      <c r="V5503" s="15"/>
      <c r="W5503" s="15"/>
    </row>
    <row r="5504" spans="1:23" x14ac:dyDescent="0.2">
      <c r="A5504" s="35"/>
      <c r="B5504" s="35"/>
      <c r="C5504" s="35"/>
      <c r="D5504" s="15"/>
      <c r="E5504" s="15"/>
      <c r="F5504" s="15"/>
      <c r="G5504" s="15"/>
      <c r="H5504" s="15"/>
      <c r="I5504" s="15"/>
      <c r="J5504" s="15"/>
      <c r="K5504" s="15"/>
      <c r="L5504" s="15"/>
      <c r="M5504" s="15"/>
      <c r="N5504" s="15"/>
      <c r="O5504" s="15"/>
      <c r="P5504" s="15"/>
      <c r="Q5504" s="15"/>
      <c r="R5504" s="15"/>
      <c r="S5504" s="15"/>
      <c r="T5504" s="15"/>
      <c r="U5504" s="15"/>
      <c r="V5504" s="15"/>
      <c r="W5504" s="15"/>
    </row>
    <row r="5505" spans="1:23" x14ac:dyDescent="0.2">
      <c r="A5505" s="35"/>
      <c r="B5505" s="35"/>
      <c r="C5505" s="35"/>
      <c r="D5505" s="15"/>
      <c r="E5505" s="15"/>
      <c r="F5505" s="15"/>
      <c r="G5505" s="15"/>
      <c r="H5505" s="15"/>
      <c r="I5505" s="15"/>
      <c r="J5505" s="15"/>
      <c r="K5505" s="15"/>
      <c r="L5505" s="15"/>
      <c r="M5505" s="15"/>
      <c r="N5505" s="15"/>
      <c r="O5505" s="15"/>
      <c r="P5505" s="15"/>
      <c r="Q5505" s="15"/>
      <c r="R5505" s="15"/>
      <c r="S5505" s="15"/>
      <c r="T5505" s="15"/>
      <c r="U5505" s="15"/>
      <c r="V5505" s="15"/>
      <c r="W5505" s="15"/>
    </row>
    <row r="5506" spans="1:23" x14ac:dyDescent="0.2">
      <c r="A5506" s="35"/>
      <c r="B5506" s="35"/>
      <c r="C5506" s="35"/>
      <c r="D5506" s="15"/>
      <c r="E5506" s="15"/>
      <c r="F5506" s="15"/>
      <c r="G5506" s="15"/>
      <c r="H5506" s="15"/>
      <c r="I5506" s="15"/>
      <c r="J5506" s="15"/>
      <c r="K5506" s="15"/>
      <c r="L5506" s="15"/>
      <c r="M5506" s="15"/>
      <c r="N5506" s="15"/>
      <c r="O5506" s="15"/>
      <c r="P5506" s="15"/>
      <c r="Q5506" s="15"/>
      <c r="R5506" s="15"/>
      <c r="S5506" s="15"/>
      <c r="T5506" s="15"/>
      <c r="U5506" s="15"/>
      <c r="V5506" s="15"/>
      <c r="W5506" s="15"/>
    </row>
    <row r="5507" spans="1:23" x14ac:dyDescent="0.2">
      <c r="A5507" s="35"/>
      <c r="B5507" s="35"/>
      <c r="C5507" s="35"/>
      <c r="D5507" s="15"/>
      <c r="E5507" s="15"/>
      <c r="F5507" s="15"/>
      <c r="G5507" s="15"/>
      <c r="H5507" s="15"/>
      <c r="I5507" s="15"/>
      <c r="J5507" s="15"/>
      <c r="K5507" s="15"/>
      <c r="L5507" s="15"/>
      <c r="M5507" s="15"/>
      <c r="N5507" s="15"/>
      <c r="O5507" s="15"/>
      <c r="P5507" s="15"/>
      <c r="Q5507" s="15"/>
      <c r="R5507" s="15"/>
      <c r="S5507" s="15"/>
      <c r="T5507" s="15"/>
      <c r="U5507" s="15"/>
      <c r="V5507" s="15"/>
      <c r="W5507" s="15"/>
    </row>
    <row r="5508" spans="1:23" x14ac:dyDescent="0.2">
      <c r="A5508" s="35"/>
      <c r="B5508" s="35"/>
      <c r="C5508" s="35"/>
      <c r="D5508" s="15"/>
      <c r="E5508" s="15"/>
      <c r="F5508" s="15"/>
      <c r="G5508" s="15"/>
      <c r="H5508" s="15"/>
      <c r="I5508" s="15"/>
      <c r="J5508" s="15"/>
      <c r="K5508" s="15"/>
      <c r="L5508" s="15"/>
      <c r="M5508" s="15"/>
      <c r="N5508" s="15"/>
      <c r="O5508" s="15"/>
      <c r="P5508" s="15"/>
      <c r="Q5508" s="15"/>
      <c r="R5508" s="15"/>
      <c r="S5508" s="15"/>
      <c r="T5508" s="15"/>
      <c r="U5508" s="15"/>
      <c r="V5508" s="15"/>
      <c r="W5508" s="15"/>
    </row>
    <row r="5509" spans="1:23" x14ac:dyDescent="0.2">
      <c r="A5509" s="35"/>
      <c r="B5509" s="35"/>
      <c r="C5509" s="35"/>
      <c r="D5509" s="15"/>
      <c r="E5509" s="15"/>
      <c r="F5509" s="15"/>
      <c r="G5509" s="15"/>
      <c r="H5509" s="15"/>
      <c r="I5509" s="15"/>
      <c r="J5509" s="15"/>
      <c r="K5509" s="15"/>
      <c r="L5509" s="15"/>
      <c r="M5509" s="15"/>
      <c r="N5509" s="15"/>
      <c r="O5509" s="15"/>
      <c r="P5509" s="15"/>
      <c r="Q5509" s="15"/>
      <c r="R5509" s="15"/>
      <c r="S5509" s="15"/>
      <c r="T5509" s="15"/>
      <c r="U5509" s="15"/>
      <c r="V5509" s="15"/>
      <c r="W5509" s="15"/>
    </row>
    <row r="5510" spans="1:23" x14ac:dyDescent="0.2">
      <c r="A5510" s="35"/>
      <c r="B5510" s="35"/>
      <c r="C5510" s="35"/>
      <c r="D5510" s="15"/>
      <c r="E5510" s="15"/>
      <c r="F5510" s="15"/>
      <c r="G5510" s="15"/>
      <c r="H5510" s="15"/>
      <c r="I5510" s="15"/>
      <c r="J5510" s="15"/>
      <c r="K5510" s="15"/>
      <c r="L5510" s="15"/>
      <c r="M5510" s="15"/>
      <c r="N5510" s="15"/>
      <c r="O5510" s="15"/>
      <c r="P5510" s="15"/>
      <c r="Q5510" s="15"/>
      <c r="R5510" s="15"/>
      <c r="S5510" s="15"/>
      <c r="T5510" s="15"/>
      <c r="U5510" s="15"/>
      <c r="V5510" s="15"/>
      <c r="W5510" s="15"/>
    </row>
    <row r="5511" spans="1:23" x14ac:dyDescent="0.2">
      <c r="A5511" s="35"/>
      <c r="B5511" s="35"/>
      <c r="C5511" s="35"/>
      <c r="D5511" s="15"/>
      <c r="E5511" s="15"/>
      <c r="F5511" s="15"/>
      <c r="G5511" s="15"/>
      <c r="H5511" s="15"/>
      <c r="I5511" s="15"/>
      <c r="J5511" s="15"/>
      <c r="K5511" s="15"/>
      <c r="L5511" s="15"/>
      <c r="M5511" s="15"/>
      <c r="N5511" s="15"/>
      <c r="O5511" s="15"/>
      <c r="P5511" s="15"/>
      <c r="Q5511" s="15"/>
      <c r="R5511" s="15"/>
      <c r="S5511" s="15"/>
      <c r="T5511" s="15"/>
      <c r="U5511" s="15"/>
      <c r="V5511" s="15"/>
      <c r="W5511" s="15"/>
    </row>
    <row r="5512" spans="1:23" x14ac:dyDescent="0.2">
      <c r="A5512" s="35"/>
      <c r="B5512" s="35"/>
      <c r="C5512" s="35"/>
      <c r="D5512" s="15"/>
      <c r="E5512" s="15"/>
      <c r="F5512" s="15"/>
      <c r="G5512" s="15"/>
      <c r="H5512" s="15"/>
      <c r="I5512" s="15"/>
      <c r="J5512" s="15"/>
      <c r="K5512" s="15"/>
      <c r="L5512" s="15"/>
      <c r="M5512" s="15"/>
      <c r="N5512" s="15"/>
      <c r="O5512" s="15"/>
      <c r="P5512" s="15"/>
      <c r="Q5512" s="15"/>
      <c r="R5512" s="15"/>
      <c r="S5512" s="15"/>
      <c r="T5512" s="15"/>
      <c r="U5512" s="15"/>
      <c r="V5512" s="15"/>
      <c r="W5512" s="15"/>
    </row>
    <row r="5513" spans="1:23" x14ac:dyDescent="0.2">
      <c r="A5513" s="35"/>
      <c r="B5513" s="35"/>
      <c r="C5513" s="35"/>
      <c r="D5513" s="15"/>
      <c r="E5513" s="15"/>
      <c r="F5513" s="15"/>
      <c r="G5513" s="15"/>
      <c r="H5513" s="15"/>
      <c r="I5513" s="15"/>
      <c r="J5513" s="15"/>
      <c r="K5513" s="15"/>
      <c r="L5513" s="15"/>
      <c r="M5513" s="15"/>
      <c r="N5513" s="15"/>
      <c r="O5513" s="15"/>
      <c r="P5513" s="15"/>
      <c r="Q5513" s="15"/>
      <c r="R5513" s="15"/>
      <c r="S5513" s="15"/>
      <c r="T5513" s="15"/>
      <c r="U5513" s="15"/>
      <c r="V5513" s="15"/>
      <c r="W5513" s="15"/>
    </row>
    <row r="5514" spans="1:23" x14ac:dyDescent="0.2">
      <c r="A5514" s="35"/>
      <c r="B5514" s="35"/>
      <c r="C5514" s="35"/>
      <c r="D5514" s="15"/>
      <c r="E5514" s="15"/>
      <c r="F5514" s="15"/>
      <c r="G5514" s="15"/>
      <c r="H5514" s="15"/>
      <c r="I5514" s="15"/>
      <c r="J5514" s="15"/>
      <c r="K5514" s="15"/>
      <c r="L5514" s="15"/>
      <c r="M5514" s="15"/>
      <c r="N5514" s="15"/>
      <c r="O5514" s="15"/>
      <c r="P5514" s="15"/>
      <c r="Q5514" s="15"/>
      <c r="R5514" s="15"/>
      <c r="S5514" s="15"/>
      <c r="T5514" s="15"/>
      <c r="U5514" s="15"/>
      <c r="V5514" s="15"/>
      <c r="W5514" s="15"/>
    </row>
    <row r="5515" spans="1:23" x14ac:dyDescent="0.2">
      <c r="A5515" s="35"/>
      <c r="B5515" s="35"/>
      <c r="C5515" s="35"/>
      <c r="D5515" s="15"/>
      <c r="E5515" s="15"/>
      <c r="F5515" s="15"/>
      <c r="G5515" s="15"/>
      <c r="H5515" s="15"/>
      <c r="I5515" s="15"/>
      <c r="J5515" s="15"/>
      <c r="K5515" s="15"/>
      <c r="L5515" s="15"/>
      <c r="M5515" s="15"/>
      <c r="N5515" s="15"/>
      <c r="O5515" s="15"/>
      <c r="P5515" s="15"/>
      <c r="Q5515" s="15"/>
      <c r="R5515" s="15"/>
      <c r="S5515" s="15"/>
      <c r="T5515" s="15"/>
      <c r="U5515" s="15"/>
      <c r="V5515" s="15"/>
      <c r="W5515" s="15"/>
    </row>
    <row r="5516" spans="1:23" x14ac:dyDescent="0.2">
      <c r="A5516" s="35"/>
      <c r="B5516" s="35"/>
      <c r="C5516" s="35"/>
      <c r="D5516" s="15"/>
      <c r="E5516" s="15"/>
      <c r="F5516" s="15"/>
      <c r="G5516" s="15"/>
      <c r="H5516" s="15"/>
      <c r="I5516" s="15"/>
      <c r="J5516" s="15"/>
      <c r="K5516" s="15"/>
      <c r="L5516" s="15"/>
      <c r="M5516" s="15"/>
      <c r="N5516" s="15"/>
      <c r="O5516" s="15"/>
      <c r="P5516" s="15"/>
      <c r="Q5516" s="15"/>
      <c r="R5516" s="15"/>
      <c r="S5516" s="15"/>
      <c r="T5516" s="15"/>
      <c r="U5516" s="15"/>
      <c r="V5516" s="15"/>
      <c r="W5516" s="15"/>
    </row>
    <row r="5517" spans="1:23" x14ac:dyDescent="0.2">
      <c r="A5517" s="35"/>
      <c r="B5517" s="35"/>
      <c r="C5517" s="35"/>
      <c r="D5517" s="15"/>
      <c r="E5517" s="15"/>
      <c r="F5517" s="15"/>
      <c r="G5517" s="15"/>
      <c r="H5517" s="15"/>
      <c r="I5517" s="15"/>
      <c r="J5517" s="15"/>
      <c r="K5517" s="15"/>
      <c r="L5517" s="15"/>
      <c r="M5517" s="15"/>
      <c r="N5517" s="15"/>
      <c r="O5517" s="15"/>
      <c r="P5517" s="15"/>
      <c r="Q5517" s="15"/>
      <c r="R5517" s="15"/>
      <c r="S5517" s="15"/>
      <c r="T5517" s="15"/>
      <c r="U5517" s="15"/>
      <c r="V5517" s="15"/>
      <c r="W5517" s="15"/>
    </row>
    <row r="5518" spans="1:23" x14ac:dyDescent="0.2">
      <c r="A5518" s="35"/>
      <c r="B5518" s="35"/>
      <c r="C5518" s="35"/>
      <c r="D5518" s="15"/>
      <c r="E5518" s="15"/>
      <c r="F5518" s="15"/>
      <c r="G5518" s="15"/>
      <c r="H5518" s="15"/>
      <c r="I5518" s="15"/>
      <c r="J5518" s="15"/>
      <c r="K5518" s="15"/>
      <c r="L5518" s="15"/>
      <c r="M5518" s="15"/>
      <c r="N5518" s="15"/>
      <c r="O5518" s="15"/>
      <c r="P5518" s="15"/>
      <c r="Q5518" s="15"/>
      <c r="R5518" s="15"/>
      <c r="S5518" s="15"/>
      <c r="T5518" s="15"/>
      <c r="U5518" s="15"/>
      <c r="V5518" s="15"/>
      <c r="W5518" s="15"/>
    </row>
    <row r="5519" spans="1:23" x14ac:dyDescent="0.2">
      <c r="A5519" s="35"/>
      <c r="B5519" s="35"/>
      <c r="C5519" s="35"/>
      <c r="D5519" s="15"/>
      <c r="E5519" s="15"/>
      <c r="F5519" s="15"/>
      <c r="G5519" s="15"/>
      <c r="H5519" s="15"/>
      <c r="I5519" s="15"/>
      <c r="J5519" s="15"/>
      <c r="K5519" s="15"/>
      <c r="L5519" s="15"/>
      <c r="M5519" s="15"/>
      <c r="N5519" s="15"/>
      <c r="O5519" s="15"/>
      <c r="P5519" s="15"/>
      <c r="Q5519" s="15"/>
      <c r="R5519" s="15"/>
      <c r="S5519" s="15"/>
      <c r="T5519" s="15"/>
      <c r="U5519" s="15"/>
      <c r="V5519" s="15"/>
      <c r="W5519" s="15"/>
    </row>
    <row r="5520" spans="1:23" x14ac:dyDescent="0.2">
      <c r="A5520" s="35"/>
      <c r="B5520" s="35"/>
      <c r="C5520" s="35"/>
      <c r="D5520" s="15"/>
      <c r="E5520" s="15"/>
      <c r="F5520" s="15"/>
      <c r="G5520" s="15"/>
      <c r="H5520" s="15"/>
      <c r="I5520" s="15"/>
      <c r="J5520" s="15"/>
      <c r="K5520" s="15"/>
      <c r="L5520" s="15"/>
      <c r="M5520" s="15"/>
      <c r="N5520" s="15"/>
      <c r="O5520" s="15"/>
      <c r="P5520" s="15"/>
      <c r="Q5520" s="15"/>
      <c r="R5520" s="15"/>
      <c r="S5520" s="15"/>
      <c r="T5520" s="15"/>
      <c r="U5520" s="15"/>
      <c r="V5520" s="15"/>
      <c r="W5520" s="15"/>
    </row>
    <row r="5521" spans="1:23" x14ac:dyDescent="0.2">
      <c r="A5521" s="35"/>
      <c r="B5521" s="35"/>
      <c r="C5521" s="35"/>
      <c r="D5521" s="15"/>
      <c r="E5521" s="15"/>
      <c r="F5521" s="15"/>
      <c r="G5521" s="15"/>
      <c r="H5521" s="15"/>
      <c r="I5521" s="15"/>
      <c r="J5521" s="15"/>
      <c r="K5521" s="15"/>
      <c r="L5521" s="15"/>
      <c r="M5521" s="15"/>
      <c r="N5521" s="15"/>
      <c r="O5521" s="15"/>
      <c r="P5521" s="15"/>
      <c r="Q5521" s="15"/>
      <c r="R5521" s="15"/>
      <c r="S5521" s="15"/>
      <c r="T5521" s="15"/>
      <c r="U5521" s="15"/>
      <c r="V5521" s="15"/>
      <c r="W5521" s="15"/>
    </row>
    <row r="5522" spans="1:23" x14ac:dyDescent="0.2">
      <c r="A5522" s="35"/>
      <c r="B5522" s="35"/>
      <c r="C5522" s="35"/>
      <c r="D5522" s="15"/>
      <c r="E5522" s="15"/>
      <c r="F5522" s="15"/>
      <c r="G5522" s="15"/>
      <c r="H5522" s="15"/>
      <c r="I5522" s="15"/>
      <c r="J5522" s="15"/>
      <c r="K5522" s="15"/>
      <c r="L5522" s="15"/>
      <c r="M5522" s="15"/>
      <c r="N5522" s="15"/>
      <c r="O5522" s="15"/>
      <c r="P5522" s="15"/>
      <c r="Q5522" s="15"/>
      <c r="R5522" s="15"/>
      <c r="S5522" s="15"/>
      <c r="T5522" s="15"/>
      <c r="U5522" s="15"/>
      <c r="V5522" s="15"/>
      <c r="W5522" s="15"/>
    </row>
    <row r="5523" spans="1:23" x14ac:dyDescent="0.2">
      <c r="A5523" s="35"/>
      <c r="B5523" s="35"/>
      <c r="C5523" s="35"/>
      <c r="D5523" s="15"/>
      <c r="E5523" s="15"/>
      <c r="F5523" s="15"/>
      <c r="G5523" s="15"/>
      <c r="H5523" s="15"/>
      <c r="I5523" s="15"/>
      <c r="J5523" s="15"/>
      <c r="K5523" s="15"/>
      <c r="L5523" s="15"/>
      <c r="M5523" s="15"/>
      <c r="N5523" s="15"/>
      <c r="O5523" s="15"/>
      <c r="P5523" s="15"/>
      <c r="Q5523" s="15"/>
      <c r="R5523" s="15"/>
      <c r="S5523" s="15"/>
      <c r="T5523" s="15"/>
      <c r="U5523" s="15"/>
      <c r="V5523" s="15"/>
      <c r="W5523" s="15"/>
    </row>
    <row r="5524" spans="1:23" x14ac:dyDescent="0.2">
      <c r="A5524" s="35"/>
      <c r="B5524" s="35"/>
      <c r="C5524" s="35"/>
      <c r="D5524" s="15"/>
      <c r="E5524" s="15"/>
      <c r="F5524" s="15"/>
      <c r="G5524" s="15"/>
      <c r="H5524" s="15"/>
      <c r="I5524" s="15"/>
      <c r="J5524" s="15"/>
      <c r="K5524" s="15"/>
      <c r="L5524" s="15"/>
      <c r="M5524" s="15"/>
      <c r="N5524" s="15"/>
      <c r="O5524" s="15"/>
      <c r="P5524" s="15"/>
      <c r="Q5524" s="15"/>
      <c r="R5524" s="15"/>
      <c r="S5524" s="15"/>
      <c r="T5524" s="15"/>
      <c r="U5524" s="15"/>
      <c r="V5524" s="15"/>
      <c r="W5524" s="15"/>
    </row>
    <row r="5525" spans="1:23" x14ac:dyDescent="0.2">
      <c r="A5525" s="35"/>
      <c r="B5525" s="35"/>
      <c r="C5525" s="35"/>
      <c r="D5525" s="15"/>
      <c r="E5525" s="15"/>
      <c r="F5525" s="15"/>
      <c r="G5525" s="15"/>
      <c r="H5525" s="15"/>
      <c r="I5525" s="15"/>
      <c r="J5525" s="15"/>
      <c r="K5525" s="15"/>
      <c r="L5525" s="15"/>
      <c r="M5525" s="15"/>
      <c r="N5525" s="15"/>
      <c r="O5525" s="15"/>
      <c r="P5525" s="15"/>
      <c r="Q5525" s="15"/>
      <c r="R5525" s="15"/>
      <c r="S5525" s="15"/>
      <c r="T5525" s="15"/>
      <c r="U5525" s="15"/>
      <c r="V5525" s="15"/>
      <c r="W5525" s="15"/>
    </row>
    <row r="5526" spans="1:23" x14ac:dyDescent="0.2">
      <c r="A5526" s="35"/>
      <c r="B5526" s="35"/>
      <c r="C5526" s="35"/>
      <c r="D5526" s="15"/>
      <c r="E5526" s="15"/>
      <c r="F5526" s="15"/>
      <c r="G5526" s="15"/>
      <c r="H5526" s="15"/>
      <c r="I5526" s="15"/>
      <c r="J5526" s="15"/>
      <c r="K5526" s="15"/>
      <c r="L5526" s="15"/>
      <c r="M5526" s="15"/>
      <c r="N5526" s="15"/>
      <c r="O5526" s="15"/>
      <c r="P5526" s="15"/>
      <c r="Q5526" s="15"/>
      <c r="R5526" s="15"/>
      <c r="S5526" s="15"/>
      <c r="T5526" s="15"/>
      <c r="U5526" s="15"/>
      <c r="V5526" s="15"/>
      <c r="W5526" s="15"/>
    </row>
    <row r="5527" spans="1:23" x14ac:dyDescent="0.2">
      <c r="A5527" s="35"/>
      <c r="B5527" s="35"/>
      <c r="C5527" s="35"/>
      <c r="D5527" s="15"/>
      <c r="E5527" s="15"/>
      <c r="F5527" s="15"/>
      <c r="G5527" s="15"/>
      <c r="H5527" s="15"/>
      <c r="I5527" s="15"/>
      <c r="J5527" s="15"/>
      <c r="K5527" s="15"/>
      <c r="L5527" s="15"/>
      <c r="M5527" s="15"/>
      <c r="N5527" s="15"/>
      <c r="O5527" s="15"/>
      <c r="P5527" s="15"/>
      <c r="Q5527" s="15"/>
      <c r="R5527" s="15"/>
      <c r="S5527" s="15"/>
      <c r="T5527" s="15"/>
      <c r="U5527" s="15"/>
      <c r="V5527" s="15"/>
      <c r="W5527" s="15"/>
    </row>
    <row r="5528" spans="1:23" x14ac:dyDescent="0.2">
      <c r="A5528" s="35"/>
      <c r="B5528" s="35"/>
      <c r="C5528" s="35"/>
      <c r="D5528" s="15"/>
      <c r="E5528" s="15"/>
      <c r="F5528" s="15"/>
      <c r="G5528" s="15"/>
      <c r="H5528" s="15"/>
      <c r="I5528" s="15"/>
      <c r="J5528" s="15"/>
      <c r="K5528" s="15"/>
      <c r="L5528" s="15"/>
      <c r="M5528" s="15"/>
      <c r="N5528" s="15"/>
      <c r="O5528" s="15"/>
      <c r="P5528" s="15"/>
      <c r="Q5528" s="15"/>
      <c r="R5528" s="15"/>
      <c r="S5528" s="15"/>
      <c r="T5528" s="15"/>
      <c r="U5528" s="15"/>
      <c r="V5528" s="15"/>
      <c r="W5528" s="15"/>
    </row>
    <row r="5529" spans="1:23" x14ac:dyDescent="0.2">
      <c r="A5529" s="35"/>
      <c r="B5529" s="35"/>
      <c r="C5529" s="35"/>
      <c r="D5529" s="15"/>
      <c r="E5529" s="15"/>
      <c r="F5529" s="15"/>
      <c r="G5529" s="15"/>
      <c r="H5529" s="15"/>
      <c r="I5529" s="15"/>
      <c r="J5529" s="15"/>
      <c r="K5529" s="15"/>
      <c r="L5529" s="15"/>
      <c r="M5529" s="15"/>
      <c r="N5529" s="15"/>
      <c r="O5529" s="15"/>
      <c r="P5529" s="15"/>
      <c r="Q5529" s="15"/>
      <c r="R5529" s="15"/>
      <c r="S5529" s="15"/>
      <c r="T5529" s="15"/>
      <c r="U5529" s="15"/>
      <c r="V5529" s="15"/>
      <c r="W5529" s="15"/>
    </row>
    <row r="5530" spans="1:23" x14ac:dyDescent="0.2">
      <c r="A5530" s="35"/>
      <c r="B5530" s="35"/>
      <c r="C5530" s="35"/>
      <c r="D5530" s="15"/>
      <c r="E5530" s="15"/>
      <c r="F5530" s="15"/>
      <c r="G5530" s="15"/>
      <c r="H5530" s="15"/>
      <c r="I5530" s="15"/>
      <c r="J5530" s="15"/>
      <c r="K5530" s="15"/>
      <c r="L5530" s="15"/>
      <c r="M5530" s="15"/>
      <c r="N5530" s="15"/>
      <c r="O5530" s="15"/>
      <c r="P5530" s="15"/>
      <c r="Q5530" s="15"/>
      <c r="R5530" s="15"/>
      <c r="S5530" s="15"/>
      <c r="T5530" s="15"/>
      <c r="U5530" s="15"/>
      <c r="V5530" s="15"/>
      <c r="W5530" s="15"/>
    </row>
    <row r="5531" spans="1:23" x14ac:dyDescent="0.2">
      <c r="A5531" s="35"/>
      <c r="B5531" s="35"/>
      <c r="C5531" s="35"/>
      <c r="D5531" s="15"/>
      <c r="E5531" s="15"/>
      <c r="F5531" s="15"/>
      <c r="G5531" s="15"/>
      <c r="H5531" s="15"/>
      <c r="I5531" s="15"/>
      <c r="J5531" s="15"/>
      <c r="K5531" s="15"/>
      <c r="L5531" s="15"/>
      <c r="M5531" s="15"/>
      <c r="N5531" s="15"/>
      <c r="O5531" s="15"/>
      <c r="P5531" s="15"/>
      <c r="Q5531" s="15"/>
      <c r="R5531" s="15"/>
      <c r="S5531" s="15"/>
      <c r="T5531" s="15"/>
      <c r="U5531" s="15"/>
      <c r="V5531" s="15"/>
      <c r="W5531" s="15"/>
    </row>
    <row r="5532" spans="1:23" x14ac:dyDescent="0.2">
      <c r="A5532" s="35"/>
      <c r="B5532" s="35"/>
      <c r="C5532" s="35"/>
      <c r="D5532" s="15"/>
      <c r="E5532" s="15"/>
      <c r="F5532" s="15"/>
      <c r="G5532" s="15"/>
      <c r="H5532" s="15"/>
      <c r="I5532" s="15"/>
      <c r="J5532" s="15"/>
      <c r="K5532" s="15"/>
      <c r="L5532" s="15"/>
      <c r="M5532" s="15"/>
      <c r="N5532" s="15"/>
      <c r="O5532" s="15"/>
      <c r="P5532" s="15"/>
      <c r="Q5532" s="15"/>
      <c r="R5532" s="15"/>
      <c r="S5532" s="15"/>
      <c r="T5532" s="15"/>
      <c r="U5532" s="15"/>
      <c r="V5532" s="15"/>
      <c r="W5532" s="15"/>
    </row>
    <row r="5533" spans="1:23" x14ac:dyDescent="0.2">
      <c r="A5533" s="35"/>
      <c r="B5533" s="35"/>
      <c r="C5533" s="35"/>
      <c r="D5533" s="15"/>
      <c r="E5533" s="15"/>
      <c r="F5533" s="15"/>
      <c r="G5533" s="15"/>
      <c r="H5533" s="15"/>
      <c r="I5533" s="15"/>
      <c r="J5533" s="15"/>
      <c r="K5533" s="15"/>
      <c r="L5533" s="15"/>
      <c r="M5533" s="15"/>
      <c r="N5533" s="15"/>
      <c r="O5533" s="15"/>
      <c r="P5533" s="15"/>
      <c r="Q5533" s="15"/>
      <c r="R5533" s="15"/>
      <c r="S5533" s="15"/>
      <c r="T5533" s="15"/>
      <c r="U5533" s="15"/>
      <c r="V5533" s="15"/>
      <c r="W5533" s="15"/>
    </row>
    <row r="5534" spans="1:23" x14ac:dyDescent="0.2">
      <c r="A5534" s="35"/>
      <c r="B5534" s="35"/>
      <c r="C5534" s="35"/>
      <c r="D5534" s="15"/>
      <c r="E5534" s="15"/>
      <c r="F5534" s="15"/>
      <c r="G5534" s="15"/>
      <c r="H5534" s="15"/>
      <c r="I5534" s="15"/>
      <c r="J5534" s="15"/>
      <c r="K5534" s="15"/>
      <c r="L5534" s="15"/>
      <c r="M5534" s="15"/>
      <c r="N5534" s="15"/>
      <c r="O5534" s="15"/>
      <c r="P5534" s="15"/>
      <c r="Q5534" s="15"/>
      <c r="R5534" s="15"/>
      <c r="S5534" s="15"/>
      <c r="T5534" s="15"/>
      <c r="U5534" s="15"/>
      <c r="V5534" s="15"/>
      <c r="W5534" s="15"/>
    </row>
    <row r="5535" spans="1:23" x14ac:dyDescent="0.2">
      <c r="A5535" s="35"/>
      <c r="B5535" s="35"/>
      <c r="C5535" s="35"/>
      <c r="D5535" s="15"/>
      <c r="E5535" s="15"/>
      <c r="F5535" s="15"/>
      <c r="G5535" s="15"/>
      <c r="H5535" s="15"/>
      <c r="I5535" s="15"/>
      <c r="J5535" s="15"/>
      <c r="K5535" s="15"/>
      <c r="L5535" s="15"/>
      <c r="M5535" s="15"/>
      <c r="N5535" s="15"/>
      <c r="O5535" s="15"/>
      <c r="P5535" s="15"/>
      <c r="Q5535" s="15"/>
      <c r="R5535" s="15"/>
      <c r="S5535" s="15"/>
      <c r="T5535" s="15"/>
      <c r="U5535" s="15"/>
      <c r="V5535" s="15"/>
      <c r="W5535" s="15"/>
    </row>
    <row r="5536" spans="1:23" x14ac:dyDescent="0.2">
      <c r="A5536" s="35"/>
      <c r="B5536" s="35"/>
      <c r="C5536" s="35"/>
      <c r="D5536" s="15"/>
      <c r="E5536" s="15"/>
      <c r="F5536" s="15"/>
      <c r="G5536" s="15"/>
      <c r="H5536" s="15"/>
      <c r="I5536" s="15"/>
      <c r="J5536" s="15"/>
      <c r="K5536" s="15"/>
      <c r="L5536" s="15"/>
      <c r="M5536" s="15"/>
      <c r="N5536" s="15"/>
      <c r="O5536" s="15"/>
      <c r="P5536" s="15"/>
      <c r="Q5536" s="15"/>
      <c r="R5536" s="15"/>
      <c r="S5536" s="15"/>
      <c r="T5536" s="15"/>
      <c r="U5536" s="15"/>
      <c r="V5536" s="15"/>
      <c r="W5536" s="15"/>
    </row>
    <row r="5537" spans="1:23" x14ac:dyDescent="0.2">
      <c r="A5537" s="35"/>
      <c r="B5537" s="35"/>
      <c r="C5537" s="35"/>
      <c r="D5537" s="15"/>
      <c r="E5537" s="15"/>
      <c r="F5537" s="15"/>
      <c r="G5537" s="15"/>
      <c r="H5537" s="15"/>
      <c r="I5537" s="15"/>
      <c r="J5537" s="15"/>
      <c r="K5537" s="15"/>
      <c r="L5537" s="15"/>
      <c r="M5537" s="15"/>
      <c r="N5537" s="15"/>
      <c r="O5537" s="15"/>
      <c r="P5537" s="15"/>
      <c r="Q5537" s="15"/>
      <c r="R5537" s="15"/>
      <c r="S5537" s="15"/>
      <c r="T5537" s="15"/>
      <c r="U5537" s="15"/>
      <c r="V5537" s="15"/>
      <c r="W5537" s="15"/>
    </row>
    <row r="5538" spans="1:23" x14ac:dyDescent="0.2">
      <c r="A5538" s="35"/>
      <c r="B5538" s="35"/>
      <c r="C5538" s="35"/>
      <c r="D5538" s="15"/>
      <c r="E5538" s="15"/>
      <c r="F5538" s="15"/>
      <c r="G5538" s="15"/>
      <c r="H5538" s="15"/>
      <c r="I5538" s="15"/>
      <c r="J5538" s="15"/>
      <c r="K5538" s="15"/>
      <c r="L5538" s="15"/>
      <c r="M5538" s="15"/>
      <c r="N5538" s="15"/>
      <c r="O5538" s="15"/>
      <c r="P5538" s="15"/>
      <c r="Q5538" s="15"/>
      <c r="R5538" s="15"/>
      <c r="S5538" s="15"/>
      <c r="T5538" s="15"/>
      <c r="U5538" s="15"/>
      <c r="V5538" s="15"/>
      <c r="W5538" s="15"/>
    </row>
    <row r="5539" spans="1:23" x14ac:dyDescent="0.2">
      <c r="A5539" s="35"/>
      <c r="B5539" s="35"/>
      <c r="C5539" s="35"/>
      <c r="D5539" s="15"/>
      <c r="E5539" s="15"/>
      <c r="F5539" s="15"/>
      <c r="G5539" s="15"/>
      <c r="H5539" s="15"/>
      <c r="I5539" s="15"/>
      <c r="J5539" s="15"/>
      <c r="K5539" s="15"/>
      <c r="L5539" s="15"/>
      <c r="M5539" s="15"/>
      <c r="N5539" s="15"/>
      <c r="O5539" s="15"/>
      <c r="P5539" s="15"/>
      <c r="Q5539" s="15"/>
      <c r="R5539" s="15"/>
      <c r="S5539" s="15"/>
      <c r="T5539" s="15"/>
      <c r="U5539" s="15"/>
      <c r="V5539" s="15"/>
      <c r="W5539" s="15"/>
    </row>
    <row r="5540" spans="1:23" x14ac:dyDescent="0.2">
      <c r="A5540" s="35"/>
      <c r="B5540" s="35"/>
      <c r="C5540" s="35"/>
      <c r="D5540" s="15"/>
      <c r="E5540" s="15"/>
      <c r="F5540" s="15"/>
      <c r="G5540" s="15"/>
      <c r="H5540" s="15"/>
      <c r="I5540" s="15"/>
      <c r="J5540" s="15"/>
      <c r="K5540" s="15"/>
      <c r="L5540" s="15"/>
      <c r="M5540" s="15"/>
      <c r="N5540" s="15"/>
      <c r="O5540" s="15"/>
      <c r="P5540" s="15"/>
      <c r="Q5540" s="15"/>
      <c r="R5540" s="15"/>
      <c r="S5540" s="15"/>
      <c r="T5540" s="15"/>
      <c r="U5540" s="15"/>
      <c r="V5540" s="15"/>
      <c r="W5540" s="15"/>
    </row>
    <row r="5541" spans="1:23" x14ac:dyDescent="0.2">
      <c r="A5541" s="35"/>
      <c r="B5541" s="35"/>
      <c r="C5541" s="35"/>
      <c r="D5541" s="15"/>
      <c r="E5541" s="15"/>
      <c r="F5541" s="15"/>
      <c r="G5541" s="15"/>
      <c r="H5541" s="15"/>
      <c r="I5541" s="15"/>
      <c r="J5541" s="15"/>
      <c r="K5541" s="15"/>
      <c r="L5541" s="15"/>
      <c r="M5541" s="15"/>
      <c r="N5541" s="15"/>
      <c r="O5541" s="15"/>
      <c r="P5541" s="15"/>
      <c r="Q5541" s="15"/>
      <c r="R5541" s="15"/>
      <c r="S5541" s="15"/>
      <c r="T5541" s="15"/>
      <c r="U5541" s="15"/>
      <c r="V5541" s="15"/>
      <c r="W5541" s="15"/>
    </row>
    <row r="5542" spans="1:23" x14ac:dyDescent="0.2">
      <c r="A5542" s="35"/>
      <c r="B5542" s="35"/>
      <c r="C5542" s="35"/>
      <c r="D5542" s="15"/>
      <c r="E5542" s="15"/>
      <c r="F5542" s="15"/>
      <c r="G5542" s="15"/>
      <c r="H5542" s="15"/>
      <c r="I5542" s="15"/>
      <c r="J5542" s="15"/>
      <c r="K5542" s="15"/>
      <c r="L5542" s="15"/>
      <c r="M5542" s="15"/>
      <c r="N5542" s="15"/>
      <c r="O5542" s="15"/>
      <c r="P5542" s="15"/>
      <c r="Q5542" s="15"/>
      <c r="R5542" s="15"/>
      <c r="S5542" s="15"/>
      <c r="T5542" s="15"/>
      <c r="U5542" s="15"/>
      <c r="V5542" s="15"/>
      <c r="W5542" s="15"/>
    </row>
    <row r="5543" spans="1:23" x14ac:dyDescent="0.2">
      <c r="A5543" s="35"/>
      <c r="B5543" s="35"/>
      <c r="C5543" s="35"/>
      <c r="D5543" s="15"/>
      <c r="E5543" s="15"/>
      <c r="F5543" s="15"/>
      <c r="G5543" s="15"/>
      <c r="H5543" s="15"/>
      <c r="I5543" s="15"/>
      <c r="J5543" s="15"/>
      <c r="K5543" s="15"/>
      <c r="L5543" s="15"/>
      <c r="M5543" s="15"/>
      <c r="N5543" s="15"/>
      <c r="O5543" s="15"/>
      <c r="P5543" s="15"/>
      <c r="Q5543" s="15"/>
      <c r="R5543" s="15"/>
      <c r="S5543" s="15"/>
      <c r="T5543" s="15"/>
      <c r="U5543" s="15"/>
      <c r="V5543" s="15"/>
      <c r="W5543" s="15"/>
    </row>
    <row r="5544" spans="1:23" x14ac:dyDescent="0.2">
      <c r="A5544" s="35"/>
      <c r="B5544" s="35"/>
      <c r="C5544" s="35"/>
      <c r="D5544" s="15"/>
      <c r="E5544" s="15"/>
      <c r="F5544" s="15"/>
      <c r="G5544" s="15"/>
      <c r="H5544" s="15"/>
      <c r="I5544" s="15"/>
      <c r="J5544" s="15"/>
      <c r="K5544" s="15"/>
      <c r="L5544" s="15"/>
      <c r="M5544" s="15"/>
      <c r="N5544" s="15"/>
      <c r="O5544" s="15"/>
      <c r="P5544" s="15"/>
      <c r="Q5544" s="15"/>
      <c r="R5544" s="15"/>
      <c r="S5544" s="15"/>
      <c r="T5544" s="15"/>
      <c r="U5544" s="15"/>
      <c r="V5544" s="15"/>
      <c r="W5544" s="15"/>
    </row>
    <row r="5545" spans="1:23" x14ac:dyDescent="0.2">
      <c r="A5545" s="35"/>
      <c r="B5545" s="35"/>
      <c r="C5545" s="35"/>
      <c r="D5545" s="15"/>
      <c r="E5545" s="15"/>
      <c r="F5545" s="15"/>
      <c r="G5545" s="15"/>
      <c r="H5545" s="15"/>
      <c r="I5545" s="15"/>
      <c r="J5545" s="15"/>
      <c r="K5545" s="15"/>
      <c r="L5545" s="15"/>
      <c r="M5545" s="15"/>
      <c r="N5545" s="15"/>
      <c r="O5545" s="15"/>
      <c r="P5545" s="15"/>
      <c r="Q5545" s="15"/>
      <c r="R5545" s="15"/>
      <c r="S5545" s="15"/>
      <c r="T5545" s="15"/>
      <c r="U5545" s="15"/>
      <c r="V5545" s="15"/>
      <c r="W5545" s="15"/>
    </row>
    <row r="5546" spans="1:23" x14ac:dyDescent="0.2">
      <c r="A5546" s="35"/>
      <c r="B5546" s="35"/>
      <c r="C5546" s="35"/>
      <c r="D5546" s="15"/>
      <c r="E5546" s="15"/>
      <c r="F5546" s="15"/>
      <c r="G5546" s="15"/>
      <c r="H5546" s="15"/>
      <c r="I5546" s="15"/>
      <c r="J5546" s="15"/>
      <c r="K5546" s="15"/>
      <c r="L5546" s="15"/>
      <c r="M5546" s="15"/>
      <c r="N5546" s="15"/>
      <c r="O5546" s="15"/>
      <c r="P5546" s="15"/>
      <c r="Q5546" s="15"/>
      <c r="R5546" s="15"/>
      <c r="S5546" s="15"/>
      <c r="T5546" s="15"/>
      <c r="U5546" s="15"/>
      <c r="V5546" s="15"/>
      <c r="W5546" s="15"/>
    </row>
    <row r="5547" spans="1:23" x14ac:dyDescent="0.2">
      <c r="A5547" s="35"/>
      <c r="B5547" s="35"/>
      <c r="C5547" s="35"/>
      <c r="D5547" s="15"/>
      <c r="E5547" s="15"/>
      <c r="F5547" s="15"/>
      <c r="G5547" s="15"/>
      <c r="H5547" s="15"/>
      <c r="I5547" s="15"/>
      <c r="J5547" s="15"/>
      <c r="K5547" s="15"/>
      <c r="L5547" s="15"/>
      <c r="M5547" s="15"/>
      <c r="N5547" s="15"/>
      <c r="O5547" s="15"/>
      <c r="P5547" s="15"/>
      <c r="Q5547" s="15"/>
      <c r="R5547" s="15"/>
      <c r="S5547" s="15"/>
      <c r="T5547" s="15"/>
      <c r="U5547" s="15"/>
      <c r="V5547" s="15"/>
      <c r="W5547" s="15"/>
    </row>
    <row r="5548" spans="1:23" x14ac:dyDescent="0.2">
      <c r="A5548" s="35"/>
      <c r="B5548" s="35"/>
      <c r="C5548" s="35"/>
      <c r="D5548" s="15"/>
      <c r="E5548" s="15"/>
      <c r="F5548" s="15"/>
      <c r="G5548" s="15"/>
      <c r="H5548" s="15"/>
      <c r="I5548" s="15"/>
      <c r="J5548" s="15"/>
      <c r="K5548" s="15"/>
      <c r="L5548" s="15"/>
      <c r="M5548" s="15"/>
      <c r="N5548" s="15"/>
      <c r="O5548" s="15"/>
      <c r="P5548" s="15"/>
      <c r="Q5548" s="15"/>
      <c r="R5548" s="15"/>
      <c r="S5548" s="15"/>
      <c r="T5548" s="15"/>
      <c r="U5548" s="15"/>
      <c r="V5548" s="15"/>
      <c r="W5548" s="15"/>
    </row>
    <row r="5549" spans="1:23" x14ac:dyDescent="0.2">
      <c r="A5549" s="35"/>
      <c r="B5549" s="35"/>
      <c r="C5549" s="35"/>
      <c r="D5549" s="15"/>
      <c r="E5549" s="15"/>
      <c r="F5549" s="15"/>
      <c r="G5549" s="15"/>
      <c r="H5549" s="15"/>
      <c r="I5549" s="15"/>
      <c r="J5549" s="15"/>
      <c r="K5549" s="15"/>
      <c r="L5549" s="15"/>
      <c r="M5549" s="15"/>
      <c r="N5549" s="15"/>
      <c r="O5549" s="15"/>
      <c r="P5549" s="15"/>
      <c r="Q5549" s="15"/>
      <c r="R5549" s="15"/>
      <c r="S5549" s="15"/>
      <c r="T5549" s="15"/>
      <c r="U5549" s="15"/>
      <c r="V5549" s="15"/>
      <c r="W5549" s="15"/>
    </row>
    <row r="5550" spans="1:23" x14ac:dyDescent="0.2">
      <c r="A5550" s="35"/>
      <c r="B5550" s="35"/>
      <c r="C5550" s="35"/>
      <c r="D5550" s="15"/>
      <c r="E5550" s="15"/>
      <c r="F5550" s="15"/>
      <c r="G5550" s="15"/>
      <c r="H5550" s="15"/>
      <c r="I5550" s="15"/>
      <c r="J5550" s="15"/>
      <c r="K5550" s="15"/>
      <c r="L5550" s="15"/>
      <c r="M5550" s="15"/>
      <c r="N5550" s="15"/>
      <c r="O5550" s="15"/>
      <c r="P5550" s="15"/>
      <c r="Q5550" s="15"/>
      <c r="R5550" s="15"/>
      <c r="S5550" s="15"/>
      <c r="T5550" s="15"/>
      <c r="U5550" s="15"/>
      <c r="V5550" s="15"/>
      <c r="W5550" s="15"/>
    </row>
    <row r="5551" spans="1:23" x14ac:dyDescent="0.2">
      <c r="A5551" s="35"/>
      <c r="B5551" s="35"/>
      <c r="C5551" s="35"/>
      <c r="D5551" s="15"/>
      <c r="E5551" s="15"/>
      <c r="F5551" s="15"/>
      <c r="G5551" s="15"/>
      <c r="H5551" s="15"/>
      <c r="I5551" s="15"/>
      <c r="J5551" s="15"/>
      <c r="K5551" s="15"/>
      <c r="L5551" s="15"/>
      <c r="M5551" s="15"/>
      <c r="N5551" s="15"/>
      <c r="O5551" s="15"/>
      <c r="P5551" s="15"/>
      <c r="Q5551" s="15"/>
      <c r="R5551" s="15"/>
      <c r="S5551" s="15"/>
      <c r="T5551" s="15"/>
      <c r="U5551" s="15"/>
      <c r="V5551" s="15"/>
      <c r="W5551" s="15"/>
    </row>
    <row r="5552" spans="1:23" x14ac:dyDescent="0.2">
      <c r="A5552" s="35"/>
      <c r="B5552" s="35"/>
      <c r="C5552" s="35"/>
      <c r="D5552" s="15"/>
      <c r="E5552" s="15"/>
      <c r="F5552" s="15"/>
      <c r="G5552" s="15"/>
      <c r="H5552" s="15"/>
      <c r="I5552" s="15"/>
      <c r="J5552" s="15"/>
      <c r="K5552" s="15"/>
      <c r="L5552" s="15"/>
      <c r="M5552" s="15"/>
      <c r="N5552" s="15"/>
      <c r="O5552" s="15"/>
      <c r="P5552" s="15"/>
      <c r="Q5552" s="15"/>
      <c r="R5552" s="15"/>
      <c r="S5552" s="15"/>
      <c r="T5552" s="15"/>
      <c r="U5552" s="15"/>
      <c r="V5552" s="15"/>
      <c r="W5552" s="15"/>
    </row>
    <row r="5553" spans="1:23" x14ac:dyDescent="0.2">
      <c r="A5553" s="35"/>
      <c r="B5553" s="35"/>
      <c r="C5553" s="35"/>
      <c r="D5553" s="15"/>
      <c r="E5553" s="15"/>
      <c r="F5553" s="15"/>
      <c r="G5553" s="15"/>
      <c r="H5553" s="15"/>
      <c r="I5553" s="15"/>
      <c r="J5553" s="15"/>
      <c r="K5553" s="15"/>
      <c r="L5553" s="15"/>
      <c r="M5553" s="15"/>
      <c r="N5553" s="15"/>
      <c r="O5553" s="15"/>
      <c r="P5553" s="15"/>
      <c r="Q5553" s="15"/>
      <c r="R5553" s="15"/>
      <c r="S5553" s="15"/>
      <c r="T5553" s="15"/>
      <c r="U5553" s="15"/>
      <c r="V5553" s="15"/>
      <c r="W5553" s="15"/>
    </row>
    <row r="5554" spans="1:23" x14ac:dyDescent="0.2">
      <c r="A5554" s="35"/>
      <c r="B5554" s="35"/>
      <c r="C5554" s="35"/>
      <c r="D5554" s="15"/>
      <c r="E5554" s="15"/>
      <c r="F5554" s="15"/>
      <c r="G5554" s="15"/>
      <c r="H5554" s="15"/>
      <c r="I5554" s="15"/>
      <c r="J5554" s="15"/>
      <c r="K5554" s="15"/>
      <c r="L5554" s="15"/>
      <c r="M5554" s="15"/>
      <c r="N5554" s="15"/>
      <c r="O5554" s="15"/>
      <c r="P5554" s="15"/>
      <c r="Q5554" s="15"/>
      <c r="R5554" s="15"/>
      <c r="S5554" s="15"/>
      <c r="T5554" s="15"/>
      <c r="U5554" s="15"/>
      <c r="V5554" s="15"/>
      <c r="W5554" s="15"/>
    </row>
    <row r="5555" spans="1:23" x14ac:dyDescent="0.2">
      <c r="A5555" s="35"/>
      <c r="B5555" s="35"/>
      <c r="C5555" s="35"/>
      <c r="D5555" s="15"/>
      <c r="E5555" s="15"/>
      <c r="F5555" s="15"/>
      <c r="G5555" s="15"/>
      <c r="H5555" s="15"/>
      <c r="I5555" s="15"/>
      <c r="J5555" s="15"/>
      <c r="K5555" s="15"/>
      <c r="L5555" s="15"/>
      <c r="M5555" s="15"/>
      <c r="N5555" s="15"/>
      <c r="O5555" s="15"/>
      <c r="P5555" s="15"/>
      <c r="Q5555" s="15"/>
      <c r="R5555" s="15"/>
      <c r="S5555" s="15"/>
      <c r="T5555" s="15"/>
      <c r="U5555" s="15"/>
      <c r="V5555" s="15"/>
      <c r="W5555" s="15"/>
    </row>
    <row r="5556" spans="1:23" x14ac:dyDescent="0.2">
      <c r="A5556" s="35"/>
      <c r="B5556" s="35"/>
      <c r="C5556" s="35"/>
      <c r="D5556" s="15"/>
      <c r="E5556" s="15"/>
      <c r="F5556" s="15"/>
      <c r="G5556" s="15"/>
      <c r="H5556" s="15"/>
      <c r="I5556" s="15"/>
      <c r="J5556" s="15"/>
      <c r="K5556" s="15"/>
      <c r="L5556" s="15"/>
      <c r="M5556" s="15"/>
      <c r="N5556" s="15"/>
      <c r="O5556" s="15"/>
      <c r="P5556" s="15"/>
      <c r="Q5556" s="15"/>
      <c r="R5556" s="15"/>
      <c r="S5556" s="15"/>
      <c r="T5556" s="15"/>
      <c r="U5556" s="15"/>
      <c r="V5556" s="15"/>
      <c r="W5556" s="15"/>
    </row>
    <row r="5557" spans="1:23" x14ac:dyDescent="0.2">
      <c r="A5557" s="35"/>
      <c r="B5557" s="35"/>
      <c r="C5557" s="35"/>
      <c r="D5557" s="15"/>
      <c r="E5557" s="15"/>
      <c r="F5557" s="15"/>
      <c r="G5557" s="15"/>
      <c r="H5557" s="15"/>
      <c r="I5557" s="15"/>
      <c r="J5557" s="15"/>
      <c r="K5557" s="15"/>
      <c r="L5557" s="15"/>
      <c r="M5557" s="15"/>
      <c r="N5557" s="15"/>
      <c r="O5557" s="15"/>
      <c r="P5557" s="15"/>
      <c r="Q5557" s="15"/>
      <c r="R5557" s="15"/>
      <c r="S5557" s="15"/>
      <c r="T5557" s="15"/>
      <c r="U5557" s="15"/>
      <c r="V5557" s="15"/>
      <c r="W5557" s="15"/>
    </row>
    <row r="5558" spans="1:23" x14ac:dyDescent="0.2">
      <c r="A5558" s="35"/>
      <c r="B5558" s="35"/>
      <c r="C5558" s="35"/>
      <c r="D5558" s="15"/>
      <c r="E5558" s="15"/>
      <c r="F5558" s="15"/>
      <c r="G5558" s="15"/>
      <c r="H5558" s="15"/>
      <c r="I5558" s="15"/>
      <c r="J5558" s="15"/>
      <c r="K5558" s="15"/>
      <c r="L5558" s="15"/>
      <c r="M5558" s="15"/>
      <c r="N5558" s="15"/>
      <c r="O5558" s="15"/>
      <c r="P5558" s="15"/>
      <c r="Q5558" s="15"/>
      <c r="R5558" s="15"/>
      <c r="S5558" s="15"/>
      <c r="T5558" s="15"/>
      <c r="U5558" s="15"/>
      <c r="V5558" s="15"/>
      <c r="W5558" s="15"/>
    </row>
    <row r="5559" spans="1:23" x14ac:dyDescent="0.2">
      <c r="A5559" s="35"/>
      <c r="B5559" s="35"/>
      <c r="C5559" s="35"/>
      <c r="D5559" s="15"/>
      <c r="E5559" s="15"/>
      <c r="F5559" s="15"/>
      <c r="G5559" s="15"/>
      <c r="H5559" s="15"/>
      <c r="I5559" s="15"/>
      <c r="J5559" s="15"/>
      <c r="K5559" s="15"/>
      <c r="L5559" s="15"/>
      <c r="M5559" s="15"/>
      <c r="N5559" s="15"/>
      <c r="O5559" s="15"/>
      <c r="P5559" s="15"/>
      <c r="Q5559" s="15"/>
      <c r="R5559" s="15"/>
      <c r="S5559" s="15"/>
      <c r="T5559" s="15"/>
      <c r="U5559" s="15"/>
      <c r="V5559" s="15"/>
      <c r="W5559" s="15"/>
    </row>
    <row r="5560" spans="1:23" x14ac:dyDescent="0.2">
      <c r="A5560" s="35"/>
      <c r="B5560" s="35"/>
      <c r="C5560" s="35"/>
      <c r="D5560" s="15"/>
      <c r="E5560" s="15"/>
      <c r="F5560" s="15"/>
      <c r="G5560" s="15"/>
      <c r="H5560" s="15"/>
      <c r="I5560" s="15"/>
      <c r="J5560" s="15"/>
      <c r="K5560" s="15"/>
      <c r="L5560" s="15"/>
      <c r="M5560" s="15"/>
      <c r="N5560" s="15"/>
      <c r="O5560" s="15"/>
      <c r="P5560" s="15"/>
      <c r="Q5560" s="15"/>
      <c r="R5560" s="15"/>
      <c r="S5560" s="15"/>
      <c r="T5560" s="15"/>
      <c r="U5560" s="15"/>
      <c r="V5560" s="15"/>
      <c r="W5560" s="15"/>
    </row>
    <row r="5561" spans="1:23" x14ac:dyDescent="0.2">
      <c r="A5561" s="35"/>
      <c r="B5561" s="35"/>
      <c r="C5561" s="35"/>
      <c r="D5561" s="15"/>
      <c r="E5561" s="15"/>
      <c r="F5561" s="15"/>
      <c r="G5561" s="15"/>
      <c r="H5561" s="15"/>
      <c r="I5561" s="15"/>
      <c r="J5561" s="15"/>
      <c r="K5561" s="15"/>
      <c r="L5561" s="15"/>
      <c r="M5561" s="15"/>
      <c r="N5561" s="15"/>
      <c r="O5561" s="15"/>
      <c r="P5561" s="15"/>
      <c r="Q5561" s="15"/>
      <c r="R5561" s="15"/>
      <c r="S5561" s="15"/>
      <c r="T5561" s="15"/>
      <c r="U5561" s="15"/>
      <c r="V5561" s="15"/>
      <c r="W5561" s="15"/>
    </row>
    <row r="5562" spans="1:23" x14ac:dyDescent="0.2">
      <c r="A5562" s="35"/>
      <c r="B5562" s="35"/>
      <c r="C5562" s="35"/>
      <c r="D5562" s="15"/>
      <c r="E5562" s="15"/>
      <c r="F5562" s="15"/>
      <c r="G5562" s="15"/>
      <c r="H5562" s="15"/>
      <c r="I5562" s="15"/>
      <c r="J5562" s="15"/>
      <c r="K5562" s="15"/>
      <c r="L5562" s="15"/>
      <c r="M5562" s="15"/>
      <c r="N5562" s="15"/>
      <c r="O5562" s="15"/>
      <c r="P5562" s="15"/>
      <c r="Q5562" s="15"/>
      <c r="R5562" s="15"/>
      <c r="S5562" s="15"/>
      <c r="T5562" s="15"/>
      <c r="U5562" s="15"/>
      <c r="V5562" s="15"/>
      <c r="W5562" s="15"/>
    </row>
    <row r="5563" spans="1:23" x14ac:dyDescent="0.2">
      <c r="A5563" s="35"/>
      <c r="B5563" s="35"/>
      <c r="C5563" s="35"/>
      <c r="D5563" s="15"/>
      <c r="E5563" s="15"/>
      <c r="F5563" s="15"/>
      <c r="G5563" s="15"/>
      <c r="H5563" s="15"/>
      <c r="I5563" s="15"/>
      <c r="J5563" s="15"/>
      <c r="K5563" s="15"/>
      <c r="L5563" s="15"/>
      <c r="M5563" s="15"/>
      <c r="N5563" s="15"/>
      <c r="O5563" s="15"/>
      <c r="P5563" s="15"/>
      <c r="Q5563" s="15"/>
      <c r="R5563" s="15"/>
      <c r="S5563" s="15"/>
      <c r="T5563" s="15"/>
      <c r="U5563" s="15"/>
      <c r="V5563" s="15"/>
      <c r="W5563" s="15"/>
    </row>
    <row r="5564" spans="1:23" x14ac:dyDescent="0.2">
      <c r="A5564" s="35"/>
      <c r="B5564" s="35"/>
      <c r="C5564" s="35"/>
      <c r="D5564" s="15"/>
      <c r="E5564" s="15"/>
      <c r="F5564" s="15"/>
      <c r="G5564" s="15"/>
      <c r="H5564" s="15"/>
      <c r="I5564" s="15"/>
      <c r="J5564" s="15"/>
      <c r="K5564" s="15"/>
      <c r="L5564" s="15"/>
      <c r="M5564" s="15"/>
      <c r="N5564" s="15"/>
      <c r="O5564" s="15"/>
      <c r="P5564" s="15"/>
      <c r="Q5564" s="15"/>
      <c r="R5564" s="15"/>
      <c r="S5564" s="15"/>
      <c r="T5564" s="15"/>
      <c r="U5564" s="15"/>
      <c r="V5564" s="15"/>
      <c r="W5564" s="15"/>
    </row>
    <row r="5565" spans="1:23" x14ac:dyDescent="0.2">
      <c r="A5565" s="35"/>
      <c r="B5565" s="35"/>
      <c r="C5565" s="35"/>
      <c r="D5565" s="15"/>
      <c r="E5565" s="15"/>
      <c r="F5565" s="15"/>
      <c r="G5565" s="15"/>
      <c r="H5565" s="15"/>
      <c r="I5565" s="15"/>
      <c r="J5565" s="15"/>
      <c r="K5565" s="15"/>
      <c r="L5565" s="15"/>
      <c r="M5565" s="15"/>
      <c r="N5565" s="15"/>
      <c r="O5565" s="15"/>
      <c r="P5565" s="15"/>
      <c r="Q5565" s="15"/>
      <c r="R5565" s="15"/>
      <c r="S5565" s="15"/>
      <c r="T5565" s="15"/>
      <c r="U5565" s="15"/>
      <c r="V5565" s="15"/>
      <c r="W5565" s="15"/>
    </row>
    <row r="5566" spans="1:23" x14ac:dyDescent="0.2">
      <c r="A5566" s="35"/>
      <c r="B5566" s="35"/>
      <c r="C5566" s="35"/>
      <c r="D5566" s="15"/>
      <c r="E5566" s="15"/>
      <c r="F5566" s="15"/>
      <c r="G5566" s="15"/>
      <c r="H5566" s="15"/>
      <c r="I5566" s="15"/>
      <c r="J5566" s="15"/>
      <c r="K5566" s="15"/>
      <c r="L5566" s="15"/>
      <c r="M5566" s="15"/>
      <c r="N5566" s="15"/>
      <c r="O5566" s="15"/>
      <c r="P5566" s="15"/>
      <c r="Q5566" s="15"/>
      <c r="R5566" s="15"/>
      <c r="S5566" s="15"/>
      <c r="T5566" s="15"/>
      <c r="U5566" s="15"/>
      <c r="V5566" s="15"/>
      <c r="W5566" s="15"/>
    </row>
    <row r="5567" spans="1:23" x14ac:dyDescent="0.2">
      <c r="A5567" s="35"/>
      <c r="B5567" s="35"/>
      <c r="C5567" s="35"/>
      <c r="D5567" s="15"/>
      <c r="E5567" s="15"/>
      <c r="F5567" s="15"/>
      <c r="G5567" s="15"/>
      <c r="H5567" s="15"/>
      <c r="I5567" s="15"/>
      <c r="J5567" s="15"/>
      <c r="K5567" s="15"/>
      <c r="L5567" s="15"/>
      <c r="M5567" s="15"/>
      <c r="N5567" s="15"/>
      <c r="O5567" s="15"/>
      <c r="P5567" s="15"/>
      <c r="Q5567" s="15"/>
      <c r="R5567" s="15"/>
      <c r="S5567" s="15"/>
      <c r="T5567" s="15"/>
      <c r="U5567" s="15"/>
      <c r="V5567" s="15"/>
      <c r="W5567" s="15"/>
    </row>
    <row r="5568" spans="1:23" x14ac:dyDescent="0.2">
      <c r="A5568" s="35"/>
      <c r="B5568" s="35"/>
      <c r="C5568" s="35"/>
      <c r="D5568" s="15"/>
      <c r="E5568" s="15"/>
      <c r="F5568" s="15"/>
      <c r="G5568" s="15"/>
      <c r="H5568" s="15"/>
      <c r="I5568" s="15"/>
      <c r="J5568" s="15"/>
      <c r="K5568" s="15"/>
      <c r="L5568" s="15"/>
      <c r="M5568" s="15"/>
      <c r="N5568" s="15"/>
      <c r="O5568" s="15"/>
      <c r="P5568" s="15"/>
      <c r="Q5568" s="15"/>
      <c r="R5568" s="15"/>
      <c r="S5568" s="15"/>
      <c r="T5568" s="15"/>
      <c r="U5568" s="15"/>
      <c r="V5568" s="15"/>
      <c r="W5568" s="15"/>
    </row>
    <row r="5569" spans="1:23" x14ac:dyDescent="0.2">
      <c r="A5569" s="35"/>
      <c r="B5569" s="35"/>
      <c r="C5569" s="35"/>
      <c r="D5569" s="15"/>
      <c r="E5569" s="15"/>
      <c r="F5569" s="15"/>
      <c r="G5569" s="15"/>
      <c r="H5569" s="15"/>
      <c r="I5569" s="15"/>
      <c r="J5569" s="15"/>
      <c r="K5569" s="15"/>
      <c r="L5569" s="15"/>
      <c r="M5569" s="15"/>
      <c r="N5569" s="15"/>
      <c r="O5569" s="15"/>
      <c r="P5569" s="15"/>
      <c r="Q5569" s="15"/>
      <c r="R5569" s="15"/>
      <c r="S5569" s="15"/>
      <c r="T5569" s="15"/>
      <c r="U5569" s="15"/>
      <c r="V5569" s="15"/>
      <c r="W5569" s="15"/>
    </row>
    <row r="5570" spans="1:23" x14ac:dyDescent="0.2">
      <c r="A5570" s="35"/>
      <c r="B5570" s="35"/>
      <c r="C5570" s="35"/>
      <c r="D5570" s="15"/>
      <c r="E5570" s="15"/>
      <c r="F5570" s="15"/>
      <c r="G5570" s="15"/>
      <c r="H5570" s="15"/>
      <c r="I5570" s="15"/>
      <c r="J5570" s="15"/>
      <c r="K5570" s="15"/>
      <c r="L5570" s="15"/>
      <c r="M5570" s="15"/>
      <c r="N5570" s="15"/>
      <c r="O5570" s="15"/>
      <c r="P5570" s="15"/>
      <c r="Q5570" s="15"/>
      <c r="R5570" s="15"/>
      <c r="S5570" s="15"/>
      <c r="T5570" s="15"/>
      <c r="U5570" s="15"/>
      <c r="V5570" s="15"/>
      <c r="W5570" s="15"/>
    </row>
    <row r="5571" spans="1:23" x14ac:dyDescent="0.2">
      <c r="A5571" s="35"/>
      <c r="B5571" s="35"/>
      <c r="C5571" s="35"/>
      <c r="D5571" s="15"/>
      <c r="E5571" s="15"/>
      <c r="F5571" s="15"/>
      <c r="G5571" s="15"/>
      <c r="H5571" s="15"/>
      <c r="I5571" s="15"/>
      <c r="J5571" s="15"/>
      <c r="K5571" s="15"/>
      <c r="L5571" s="15"/>
      <c r="M5571" s="15"/>
      <c r="N5571" s="15"/>
      <c r="O5571" s="15"/>
      <c r="P5571" s="15"/>
      <c r="Q5571" s="15"/>
      <c r="R5571" s="15"/>
      <c r="S5571" s="15"/>
      <c r="T5571" s="15"/>
      <c r="U5571" s="15"/>
      <c r="V5571" s="15"/>
      <c r="W5571" s="15"/>
    </row>
    <row r="5572" spans="1:23" x14ac:dyDescent="0.2">
      <c r="A5572" s="35"/>
      <c r="B5572" s="35"/>
      <c r="C5572" s="35"/>
      <c r="D5572" s="15"/>
      <c r="E5572" s="15"/>
      <c r="F5572" s="15"/>
      <c r="G5572" s="15"/>
      <c r="H5572" s="15"/>
      <c r="I5572" s="15"/>
      <c r="J5572" s="15"/>
      <c r="K5572" s="15"/>
      <c r="L5572" s="15"/>
      <c r="M5572" s="15"/>
      <c r="N5572" s="15"/>
      <c r="O5572" s="15"/>
      <c r="P5572" s="15"/>
      <c r="Q5572" s="15"/>
      <c r="R5572" s="15"/>
      <c r="S5572" s="15"/>
      <c r="T5572" s="15"/>
      <c r="U5572" s="15"/>
      <c r="V5572" s="15"/>
      <c r="W5572" s="15"/>
    </row>
    <row r="5573" spans="1:23" x14ac:dyDescent="0.2">
      <c r="A5573" s="35"/>
      <c r="B5573" s="35"/>
      <c r="C5573" s="35"/>
      <c r="D5573" s="15"/>
      <c r="E5573" s="15"/>
      <c r="F5573" s="15"/>
      <c r="G5573" s="15"/>
      <c r="H5573" s="15"/>
      <c r="I5573" s="15"/>
      <c r="J5573" s="15"/>
      <c r="K5573" s="15"/>
      <c r="L5573" s="15"/>
      <c r="M5573" s="15"/>
      <c r="N5573" s="15"/>
      <c r="O5573" s="15"/>
      <c r="P5573" s="15"/>
      <c r="Q5573" s="15"/>
      <c r="R5573" s="15"/>
      <c r="S5573" s="15"/>
      <c r="T5573" s="15"/>
      <c r="U5573" s="15"/>
      <c r="V5573" s="15"/>
      <c r="W5573" s="15"/>
    </row>
    <row r="5574" spans="1:23" x14ac:dyDescent="0.2">
      <c r="A5574" s="35"/>
      <c r="B5574" s="35"/>
      <c r="C5574" s="35"/>
      <c r="D5574" s="15"/>
      <c r="E5574" s="15"/>
      <c r="F5574" s="15"/>
      <c r="G5574" s="15"/>
      <c r="H5574" s="15"/>
      <c r="I5574" s="15"/>
      <c r="J5574" s="15"/>
      <c r="K5574" s="15"/>
      <c r="L5574" s="15"/>
      <c r="M5574" s="15"/>
      <c r="N5574" s="15"/>
      <c r="O5574" s="15"/>
      <c r="P5574" s="15"/>
      <c r="Q5574" s="15"/>
      <c r="R5574" s="15"/>
      <c r="S5574" s="15"/>
      <c r="T5574" s="15"/>
      <c r="U5574" s="15"/>
      <c r="V5574" s="15"/>
      <c r="W5574" s="15"/>
    </row>
    <row r="5575" spans="1:23" x14ac:dyDescent="0.2">
      <c r="A5575" s="35"/>
      <c r="B5575" s="35"/>
      <c r="C5575" s="35"/>
      <c r="D5575" s="15"/>
      <c r="E5575" s="15"/>
      <c r="F5575" s="15"/>
      <c r="G5575" s="15"/>
      <c r="H5575" s="15"/>
      <c r="I5575" s="15"/>
      <c r="J5575" s="15"/>
      <c r="K5575" s="15"/>
      <c r="L5575" s="15"/>
      <c r="M5575" s="15"/>
      <c r="N5575" s="15"/>
      <c r="O5575" s="15"/>
      <c r="P5575" s="15"/>
      <c r="Q5575" s="15"/>
      <c r="R5575" s="15"/>
      <c r="S5575" s="15"/>
      <c r="T5575" s="15"/>
      <c r="U5575" s="15"/>
      <c r="V5575" s="15"/>
      <c r="W5575" s="15"/>
    </row>
    <row r="5576" spans="1:23" x14ac:dyDescent="0.2">
      <c r="A5576" s="35"/>
      <c r="B5576" s="35"/>
      <c r="C5576" s="35"/>
      <c r="D5576" s="15"/>
      <c r="E5576" s="15"/>
      <c r="F5576" s="15"/>
      <c r="G5576" s="15"/>
      <c r="H5576" s="15"/>
      <c r="I5576" s="15"/>
      <c r="J5576" s="15"/>
      <c r="K5576" s="15"/>
      <c r="L5576" s="15"/>
      <c r="M5576" s="15"/>
      <c r="N5576" s="15"/>
      <c r="O5576" s="15"/>
      <c r="P5576" s="15"/>
      <c r="Q5576" s="15"/>
      <c r="R5576" s="15"/>
      <c r="S5576" s="15"/>
      <c r="T5576" s="15"/>
      <c r="U5576" s="15"/>
      <c r="V5576" s="15"/>
      <c r="W5576" s="15"/>
    </row>
    <row r="5577" spans="1:23" x14ac:dyDescent="0.2">
      <c r="A5577" s="35"/>
      <c r="B5577" s="35"/>
      <c r="C5577" s="35"/>
      <c r="D5577" s="15"/>
      <c r="E5577" s="15"/>
      <c r="F5577" s="15"/>
      <c r="G5577" s="15"/>
      <c r="H5577" s="15"/>
      <c r="I5577" s="15"/>
      <c r="J5577" s="15"/>
      <c r="K5577" s="15"/>
      <c r="L5577" s="15"/>
      <c r="M5577" s="15"/>
      <c r="N5577" s="15"/>
      <c r="O5577" s="15"/>
      <c r="P5577" s="15"/>
      <c r="Q5577" s="15"/>
      <c r="R5577" s="15"/>
      <c r="S5577" s="15"/>
      <c r="T5577" s="15"/>
      <c r="U5577" s="15"/>
      <c r="V5577" s="15"/>
      <c r="W5577" s="15"/>
    </row>
    <row r="5578" spans="1:23" x14ac:dyDescent="0.2">
      <c r="A5578" s="35"/>
      <c r="B5578" s="35"/>
      <c r="C5578" s="35"/>
      <c r="D5578" s="15"/>
      <c r="E5578" s="15"/>
      <c r="F5578" s="15"/>
      <c r="G5578" s="15"/>
      <c r="H5578" s="15"/>
      <c r="I5578" s="15"/>
      <c r="J5578" s="15"/>
      <c r="K5578" s="15"/>
      <c r="L5578" s="15"/>
      <c r="M5578" s="15"/>
      <c r="N5578" s="15"/>
      <c r="O5578" s="15"/>
      <c r="P5578" s="15"/>
      <c r="Q5578" s="15"/>
      <c r="R5578" s="15"/>
      <c r="S5578" s="15"/>
      <c r="T5578" s="15"/>
      <c r="U5578" s="15"/>
      <c r="V5578" s="15"/>
      <c r="W5578" s="15"/>
    </row>
    <row r="5579" spans="1:23" x14ac:dyDescent="0.2">
      <c r="A5579" s="35"/>
      <c r="B5579" s="35"/>
      <c r="C5579" s="35"/>
      <c r="D5579" s="15"/>
      <c r="E5579" s="15"/>
      <c r="F5579" s="15"/>
      <c r="G5579" s="15"/>
      <c r="H5579" s="15"/>
      <c r="I5579" s="15"/>
      <c r="J5579" s="15"/>
      <c r="K5579" s="15"/>
      <c r="L5579" s="15"/>
      <c r="M5579" s="15"/>
      <c r="N5579" s="15"/>
      <c r="O5579" s="15"/>
      <c r="P5579" s="15"/>
      <c r="Q5579" s="15"/>
      <c r="R5579" s="15"/>
      <c r="S5579" s="15"/>
      <c r="T5579" s="15"/>
      <c r="U5579" s="15"/>
      <c r="V5579" s="15"/>
      <c r="W5579" s="15"/>
    </row>
    <row r="5580" spans="1:23" x14ac:dyDescent="0.2">
      <c r="A5580" s="35"/>
      <c r="B5580" s="35"/>
      <c r="C5580" s="35"/>
      <c r="D5580" s="15"/>
      <c r="E5580" s="15"/>
      <c r="F5580" s="15"/>
      <c r="G5580" s="15"/>
      <c r="H5580" s="15"/>
      <c r="I5580" s="15"/>
      <c r="J5580" s="15"/>
      <c r="K5580" s="15"/>
      <c r="L5580" s="15"/>
      <c r="M5580" s="15"/>
      <c r="N5580" s="15"/>
      <c r="O5580" s="15"/>
      <c r="P5580" s="15"/>
      <c r="Q5580" s="15"/>
      <c r="R5580" s="15"/>
      <c r="S5580" s="15"/>
      <c r="T5580" s="15"/>
      <c r="U5580" s="15"/>
      <c r="V5580" s="15"/>
      <c r="W5580" s="15"/>
    </row>
    <row r="5581" spans="1:23" x14ac:dyDescent="0.2">
      <c r="A5581" s="35"/>
      <c r="B5581" s="35"/>
      <c r="C5581" s="35"/>
      <c r="D5581" s="15"/>
      <c r="E5581" s="15"/>
      <c r="F5581" s="15"/>
      <c r="G5581" s="15"/>
      <c r="H5581" s="15"/>
      <c r="I5581" s="15"/>
      <c r="J5581" s="15"/>
      <c r="K5581" s="15"/>
      <c r="L5581" s="15"/>
      <c r="M5581" s="15"/>
      <c r="N5581" s="15"/>
      <c r="O5581" s="15"/>
      <c r="P5581" s="15"/>
      <c r="Q5581" s="15"/>
      <c r="R5581" s="15"/>
      <c r="S5581" s="15"/>
      <c r="T5581" s="15"/>
      <c r="U5581" s="15"/>
      <c r="V5581" s="15"/>
      <c r="W5581" s="15"/>
    </row>
    <row r="5582" spans="1:23" x14ac:dyDescent="0.2">
      <c r="A5582" s="35"/>
      <c r="B5582" s="35"/>
      <c r="C5582" s="35"/>
      <c r="D5582" s="15"/>
      <c r="E5582" s="15"/>
      <c r="F5582" s="15"/>
      <c r="G5582" s="15"/>
      <c r="H5582" s="15"/>
      <c r="I5582" s="15"/>
      <c r="J5582" s="15"/>
      <c r="K5582" s="15"/>
      <c r="L5582" s="15"/>
      <c r="M5582" s="15"/>
      <c r="N5582" s="15"/>
      <c r="O5582" s="15"/>
      <c r="P5582" s="15"/>
      <c r="Q5582" s="15"/>
      <c r="R5582" s="15"/>
      <c r="S5582" s="15"/>
      <c r="T5582" s="15"/>
      <c r="U5582" s="15"/>
      <c r="V5582" s="15"/>
      <c r="W5582" s="15"/>
    </row>
    <row r="5583" spans="1:23" x14ac:dyDescent="0.2">
      <c r="A5583" s="35"/>
      <c r="B5583" s="35"/>
      <c r="C5583" s="35"/>
      <c r="D5583" s="15"/>
      <c r="E5583" s="15"/>
      <c r="F5583" s="15"/>
      <c r="G5583" s="15"/>
      <c r="H5583" s="15"/>
      <c r="I5583" s="15"/>
      <c r="J5583" s="15"/>
      <c r="K5583" s="15"/>
      <c r="L5583" s="15"/>
      <c r="M5583" s="15"/>
      <c r="N5583" s="15"/>
      <c r="O5583" s="15"/>
      <c r="P5583" s="15"/>
      <c r="Q5583" s="15"/>
      <c r="R5583" s="15"/>
      <c r="S5583" s="15"/>
      <c r="T5583" s="15"/>
      <c r="U5583" s="15"/>
      <c r="V5583" s="15"/>
      <c r="W5583" s="15"/>
    </row>
    <row r="5584" spans="1:23" x14ac:dyDescent="0.2">
      <c r="A5584" s="35"/>
      <c r="B5584" s="35"/>
      <c r="C5584" s="35"/>
      <c r="D5584" s="15"/>
      <c r="E5584" s="15"/>
      <c r="F5584" s="15"/>
      <c r="G5584" s="15"/>
      <c r="H5584" s="15"/>
      <c r="I5584" s="15"/>
      <c r="J5584" s="15"/>
      <c r="K5584" s="15"/>
      <c r="L5584" s="15"/>
      <c r="M5584" s="15"/>
      <c r="N5584" s="15"/>
      <c r="O5584" s="15"/>
      <c r="P5584" s="15"/>
      <c r="Q5584" s="15"/>
      <c r="R5584" s="15"/>
      <c r="S5584" s="15"/>
      <c r="T5584" s="15"/>
      <c r="U5584" s="15"/>
      <c r="V5584" s="15"/>
      <c r="W5584" s="15"/>
    </row>
    <row r="5585" spans="1:23" x14ac:dyDescent="0.2">
      <c r="A5585" s="35"/>
      <c r="B5585" s="35"/>
      <c r="C5585" s="35"/>
      <c r="D5585" s="15"/>
      <c r="E5585" s="15"/>
      <c r="F5585" s="15"/>
      <c r="G5585" s="15"/>
      <c r="H5585" s="15"/>
      <c r="I5585" s="15"/>
      <c r="J5585" s="15"/>
      <c r="K5585" s="15"/>
      <c r="L5585" s="15"/>
      <c r="M5585" s="15"/>
      <c r="N5585" s="15"/>
      <c r="O5585" s="15"/>
      <c r="P5585" s="15"/>
      <c r="Q5585" s="15"/>
      <c r="R5585" s="15"/>
      <c r="S5585" s="15"/>
      <c r="T5585" s="15"/>
      <c r="U5585" s="15"/>
      <c r="V5585" s="15"/>
      <c r="W5585" s="15"/>
    </row>
    <row r="5586" spans="1:23" x14ac:dyDescent="0.2">
      <c r="A5586" s="35"/>
      <c r="B5586" s="35"/>
      <c r="C5586" s="35"/>
      <c r="D5586" s="15"/>
      <c r="E5586" s="15"/>
      <c r="F5586" s="15"/>
      <c r="G5586" s="15"/>
      <c r="H5586" s="15"/>
      <c r="I5586" s="15"/>
      <c r="J5586" s="15"/>
      <c r="K5586" s="15"/>
      <c r="L5586" s="15"/>
      <c r="M5586" s="15"/>
      <c r="N5586" s="15"/>
      <c r="O5586" s="15"/>
      <c r="P5586" s="15"/>
      <c r="Q5586" s="15"/>
      <c r="R5586" s="15"/>
      <c r="S5586" s="15"/>
      <c r="T5586" s="15"/>
      <c r="U5586" s="15"/>
      <c r="V5586" s="15"/>
      <c r="W5586" s="15"/>
    </row>
    <row r="5587" spans="1:23" x14ac:dyDescent="0.2">
      <c r="A5587" s="35"/>
      <c r="B5587" s="35"/>
      <c r="C5587" s="35"/>
      <c r="D5587" s="15"/>
      <c r="E5587" s="15"/>
      <c r="F5587" s="15"/>
      <c r="G5587" s="15"/>
      <c r="H5587" s="15"/>
      <c r="I5587" s="15"/>
      <c r="J5587" s="15"/>
      <c r="K5587" s="15"/>
      <c r="L5587" s="15"/>
      <c r="M5587" s="15"/>
      <c r="N5587" s="15"/>
      <c r="O5587" s="15"/>
      <c r="P5587" s="15"/>
      <c r="Q5587" s="15"/>
      <c r="R5587" s="15"/>
      <c r="S5587" s="15"/>
      <c r="T5587" s="15"/>
      <c r="U5587" s="15"/>
      <c r="V5587" s="15"/>
      <c r="W5587" s="15"/>
    </row>
    <row r="5588" spans="1:23" x14ac:dyDescent="0.2">
      <c r="A5588" s="35"/>
      <c r="B5588" s="35"/>
      <c r="C5588" s="35"/>
      <c r="D5588" s="15"/>
      <c r="E5588" s="15"/>
      <c r="F5588" s="15"/>
      <c r="G5588" s="15"/>
      <c r="H5588" s="15"/>
      <c r="I5588" s="15"/>
      <c r="J5588" s="15"/>
      <c r="K5588" s="15"/>
      <c r="L5588" s="15"/>
      <c r="M5588" s="15"/>
      <c r="N5588" s="15"/>
      <c r="O5588" s="15"/>
      <c r="P5588" s="15"/>
      <c r="Q5588" s="15"/>
      <c r="R5588" s="15"/>
      <c r="S5588" s="15"/>
      <c r="T5588" s="15"/>
      <c r="U5588" s="15"/>
      <c r="V5588" s="15"/>
      <c r="W5588" s="15"/>
    </row>
    <row r="5589" spans="1:23" x14ac:dyDescent="0.2">
      <c r="A5589" s="35"/>
      <c r="B5589" s="35"/>
      <c r="C5589" s="35"/>
      <c r="D5589" s="15"/>
      <c r="E5589" s="15"/>
      <c r="F5589" s="15"/>
      <c r="G5589" s="15"/>
      <c r="H5589" s="15"/>
      <c r="I5589" s="15"/>
      <c r="J5589" s="15"/>
      <c r="K5589" s="15"/>
      <c r="L5589" s="15"/>
      <c r="M5589" s="15"/>
      <c r="N5589" s="15"/>
      <c r="O5589" s="15"/>
      <c r="P5589" s="15"/>
      <c r="Q5589" s="15"/>
      <c r="R5589" s="15"/>
      <c r="S5589" s="15"/>
      <c r="T5589" s="15"/>
      <c r="U5589" s="15"/>
      <c r="V5589" s="15"/>
      <c r="W5589" s="15"/>
    </row>
    <row r="5590" spans="1:23" x14ac:dyDescent="0.2">
      <c r="A5590" s="35"/>
      <c r="B5590" s="35"/>
      <c r="C5590" s="35"/>
      <c r="D5590" s="15"/>
      <c r="E5590" s="15"/>
      <c r="F5590" s="15"/>
      <c r="G5590" s="15"/>
      <c r="H5590" s="15"/>
      <c r="I5590" s="15"/>
      <c r="J5590" s="15"/>
      <c r="K5590" s="15"/>
      <c r="L5590" s="15"/>
      <c r="M5590" s="15"/>
      <c r="N5590" s="15"/>
      <c r="O5590" s="15"/>
      <c r="P5590" s="15"/>
      <c r="Q5590" s="15"/>
      <c r="R5590" s="15"/>
      <c r="S5590" s="15"/>
      <c r="T5590" s="15"/>
      <c r="U5590" s="15"/>
      <c r="V5590" s="15"/>
      <c r="W5590" s="15"/>
    </row>
    <row r="5591" spans="1:23" x14ac:dyDescent="0.2">
      <c r="A5591" s="35"/>
      <c r="B5591" s="35"/>
      <c r="C5591" s="35"/>
      <c r="D5591" s="15"/>
      <c r="E5591" s="15"/>
      <c r="F5591" s="15"/>
      <c r="G5591" s="15"/>
      <c r="H5591" s="15"/>
      <c r="I5591" s="15"/>
      <c r="J5591" s="15"/>
      <c r="K5591" s="15"/>
      <c r="L5591" s="15"/>
      <c r="M5591" s="15"/>
      <c r="N5591" s="15"/>
      <c r="O5591" s="15"/>
      <c r="P5591" s="15"/>
      <c r="Q5591" s="15"/>
      <c r="R5591" s="15"/>
      <c r="S5591" s="15"/>
      <c r="T5591" s="15"/>
      <c r="U5591" s="15"/>
      <c r="V5591" s="15"/>
      <c r="W5591" s="15"/>
    </row>
    <row r="5592" spans="1:23" x14ac:dyDescent="0.2">
      <c r="A5592" s="35"/>
      <c r="B5592" s="35"/>
      <c r="C5592" s="35"/>
      <c r="D5592" s="15"/>
      <c r="E5592" s="15"/>
      <c r="F5592" s="15"/>
      <c r="G5592" s="15"/>
      <c r="H5592" s="15"/>
      <c r="I5592" s="15"/>
      <c r="J5592" s="15"/>
      <c r="K5592" s="15"/>
      <c r="L5592" s="15"/>
      <c r="M5592" s="15"/>
      <c r="N5592" s="15"/>
      <c r="O5592" s="15"/>
      <c r="P5592" s="15"/>
      <c r="Q5592" s="15"/>
      <c r="R5592" s="15"/>
      <c r="S5592" s="15"/>
      <c r="T5592" s="15"/>
      <c r="U5592" s="15"/>
      <c r="V5592" s="15"/>
      <c r="W5592" s="15"/>
    </row>
  </sheetData>
  <mergeCells count="3">
    <mergeCell ref="D2:G2"/>
    <mergeCell ref="G4:G5"/>
    <mergeCell ref="H4:H5"/>
  </mergeCells>
  <conditionalFormatting sqref="E10">
    <cfRule type="expression" dxfId="0" priority="2" stopIfTrue="1">
      <formula>$C$10="Area of system -"</formula>
    </cfRule>
  </conditionalFormatting>
  <dataValidations count="8">
    <dataValidation type="whole" allowBlank="1" showInputMessage="1" showErrorMessage="1" errorTitle="Invalid Porosity" error="You have entered an invalid stone porosity." sqref="E6" xr:uid="{D33DFAF9-520D-4C8C-88AE-2417F3BBABE7}">
      <formula1>0</formula1>
      <formula2>100</formula2>
    </dataValidation>
    <dataValidation errorStyle="warning" operator="greaterThanOrEqual" allowBlank="1" showInputMessage="1" showErrorMessage="1" errorTitle="Foundation Stone Warning" error="StormTech MC-3500 requires a minimum of 229 mm of foundation stone.  You may enter a value lower than this for modeling reasons however the installation specifications must indicate a minimum of 229 mm. " sqref="E9" xr:uid="{FCC7A2D6-9885-4663-A66C-1A37DEABC2A3}"/>
    <dataValidation type="whole" allowBlank="1" showInputMessage="1" showErrorMessage="1" errorTitle="StormTech Specification Error" error="StormTech requires a minimum of 150 mm of stone above the MC-3500 chambers and has a maximum allowable cover over the MC-3500 chambers of 1981 mm. " sqref="E8" xr:uid="{4709850C-5458-4F0D-8E8B-9F71EEFC95CB}">
      <formula1>152</formula1>
      <formula2>1981</formula2>
    </dataValidation>
    <dataValidation operator="greaterThanOrEqual" allowBlank="1" showInputMessage="1" showErrorMessage="1" errorTitle="Invalid Number of End Caps" error="Please enter a value greater than or equal to 2 for the number of end caps." sqref="E5" xr:uid="{F24942FE-3D82-4FBB-BEA3-E286548E4394}"/>
    <dataValidation operator="greaterThanOrEqual" allowBlank="1" showInputMessage="1" showErrorMessage="1" errorTitle="Invalid Number of Chambers" error="Please enter a value greater than or equal to 1 for the number of chambers." sqref="E4" xr:uid="{668A0266-439B-46DF-894E-622BE8B963DC}"/>
    <dataValidation type="whole" operator="greaterThanOrEqual" allowBlank="1" showInputMessage="1" showErrorMessage="1" errorTitle="Invalid End Cap Count" error="Please enter a value greater than or equal to 1." sqref="F5" xr:uid="{82189331-A03E-4C0E-AB9D-8EA99306F6AB}">
      <formula1>2</formula1>
    </dataValidation>
    <dataValidation type="whole" operator="greaterThanOrEqual" allowBlank="1" showInputMessage="1" showErrorMessage="1" errorTitle="Invalid Number of Chambers" error="Please enter a value greater than or equal to 1." sqref="F4" xr:uid="{F4B8BEE0-AE3F-41ED-9B7B-BC0C0F39BC34}">
      <formula1>1</formula1>
    </dataValidation>
    <dataValidation type="list" allowBlank="1" showInputMessage="1" showErrorMessage="1" sqref="N10" xr:uid="{55C0F80C-637D-4395-90D8-F329CB4E3670}">
      <formula1>Imp</formula1>
    </dataValidation>
  </dataValidations>
  <pageMargins left="0.5" right="0.5" top="0.25" bottom="0.25" header="0.5" footer="0.37"/>
  <pageSetup scale="62" orientation="portrait" r:id="rId1"/>
  <headerFooter alignWithMargins="0">
    <oddFooter>&amp;C&amp;"Arial,Bold"&amp;8Corporate Office&amp;"Arial,Regular"
20 Beaver Road Wethersfield, CT 06109 (888)-892-2694 Fax (866) 328-8401
&amp;R
&amp;P</oddFooter>
  </headerFooter>
  <rowBreaks count="1" manualBreakCount="1">
    <brk id="73" max="16383" man="1"/>
  </rowBreaks>
  <colBreaks count="1" manualBreakCount="1">
    <brk id="23" min="2" max="113" man="1"/>
  </colBreaks>
  <drawing r:id="rId2"/>
  <legacyDrawing r:id="rId3"/>
  <mc:AlternateContent xmlns:mc="http://schemas.openxmlformats.org/markup-compatibility/2006">
    <mc:Choice Requires="x14">
      <controls>
        <mc:AlternateContent xmlns:mc="http://schemas.openxmlformats.org/markup-compatibility/2006">
          <mc:Choice Requires="x14">
            <control shapeId="207873" r:id="rId4" name="Check Box 1">
              <controlPr defaultSize="0" autoFill="0" autoLine="0" autoPict="0">
                <anchor moveWithCells="1">
                  <from>
                    <xdr:col>11</xdr:col>
                    <xdr:colOff>0</xdr:colOff>
                    <xdr:row>8</xdr:row>
                    <xdr:rowOff>57150</xdr:rowOff>
                  </from>
                  <to>
                    <xdr:col>12</xdr:col>
                    <xdr:colOff>342900</xdr:colOff>
                    <xdr:row>9</xdr:row>
                    <xdr:rowOff>114300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93D52-98E5-4B2F-B30D-9B6ED9F012F4}">
  <sheetPr>
    <tabColor rgb="FFCCFFCC"/>
  </sheetPr>
  <dimension ref="B2:AG1003"/>
  <sheetViews>
    <sheetView topLeftCell="A37" zoomScaleNormal="100" workbookViewId="0">
      <selection activeCell="E4" sqref="E4"/>
    </sheetView>
  </sheetViews>
  <sheetFormatPr defaultRowHeight="12.75" x14ac:dyDescent="0.2"/>
  <cols>
    <col min="2" max="2" width="32.7109375" customWidth="1"/>
    <col min="5" max="5" width="12" bestFit="1" customWidth="1"/>
    <col min="6" max="6" width="14.28515625" bestFit="1" customWidth="1"/>
    <col min="7" max="7" width="12" bestFit="1" customWidth="1"/>
    <col min="8" max="8" width="11.85546875" bestFit="1" customWidth="1"/>
    <col min="9" max="9" width="12" bestFit="1" customWidth="1"/>
    <col min="10" max="10" width="11.85546875" bestFit="1" customWidth="1"/>
    <col min="11" max="11" width="11" bestFit="1" customWidth="1"/>
    <col min="12" max="12" width="11.85546875" bestFit="1" customWidth="1"/>
    <col min="13" max="13" width="11" bestFit="1" customWidth="1"/>
    <col min="14" max="14" width="13.140625" bestFit="1" customWidth="1"/>
    <col min="15" max="15" width="11" bestFit="1" customWidth="1"/>
    <col min="16" max="16" width="13.140625" bestFit="1" customWidth="1"/>
    <col min="17" max="17" width="11" bestFit="1" customWidth="1"/>
    <col min="18" max="18" width="13.140625" bestFit="1" customWidth="1"/>
    <col min="19" max="19" width="11" bestFit="1" customWidth="1"/>
    <col min="20" max="20" width="11.85546875" bestFit="1" customWidth="1"/>
    <col min="22" max="22" width="11.5703125" bestFit="1" customWidth="1"/>
    <col min="23" max="23" width="26.140625" customWidth="1"/>
    <col min="24" max="24" width="8.5703125" bestFit="1" customWidth="1"/>
    <col min="25" max="25" width="9.5703125" bestFit="1" customWidth="1"/>
    <col min="26" max="26" width="11.28515625" bestFit="1" customWidth="1"/>
    <col min="27" max="27" width="16.42578125" bestFit="1" customWidth="1"/>
    <col min="31" max="31" width="13.5703125" bestFit="1" customWidth="1"/>
  </cols>
  <sheetData>
    <row r="2" spans="2:33" x14ac:dyDescent="0.2">
      <c r="B2" t="b" cm="1">
        <f t="array" ref="B2">IF(OR('Cumulative Volumes Metric'!F4=MetricEndCapsIncluded[Chambers that include end caps]),TRUE,FALSE)</f>
        <v>1</v>
      </c>
      <c r="D2" s="107" t="s">
        <v>102</v>
      </c>
      <c r="E2" s="107" t="s">
        <v>100</v>
      </c>
      <c r="F2" s="107" t="s">
        <v>108</v>
      </c>
      <c r="G2" s="107" t="s">
        <v>11</v>
      </c>
      <c r="H2" s="107" t="s">
        <v>109</v>
      </c>
      <c r="I2" s="107" t="s">
        <v>12</v>
      </c>
      <c r="J2" s="107" t="s">
        <v>104</v>
      </c>
      <c r="K2" s="107" t="s">
        <v>13</v>
      </c>
      <c r="L2" s="107" t="s">
        <v>112</v>
      </c>
      <c r="M2" s="107" t="s">
        <v>16</v>
      </c>
      <c r="N2" s="107" t="s">
        <v>105</v>
      </c>
      <c r="O2" s="107" t="s">
        <v>20</v>
      </c>
      <c r="P2" s="107" t="s">
        <v>110</v>
      </c>
      <c r="Q2" s="107" t="s">
        <v>21</v>
      </c>
      <c r="R2" s="107" t="s">
        <v>106</v>
      </c>
      <c r="S2" s="107" t="s">
        <v>101</v>
      </c>
      <c r="T2" s="107" t="s">
        <v>107</v>
      </c>
      <c r="V2" s="107" t="s">
        <v>1</v>
      </c>
      <c r="W2" s="107" t="s">
        <v>102</v>
      </c>
      <c r="X2" s="107" t="s">
        <v>4</v>
      </c>
      <c r="Y2" s="107" t="s">
        <v>5</v>
      </c>
      <c r="AB2" s="107" t="s">
        <v>42</v>
      </c>
      <c r="AC2" s="107" t="s">
        <v>41</v>
      </c>
      <c r="AE2" s="107" t="s">
        <v>103</v>
      </c>
      <c r="AF2">
        <v>-1</v>
      </c>
      <c r="AG2">
        <v>-1</v>
      </c>
    </row>
    <row r="3" spans="2:33" x14ac:dyDescent="0.2">
      <c r="D3">
        <v>1</v>
      </c>
      <c r="E3">
        <v>1.4503278178273891E-3</v>
      </c>
      <c r="G3">
        <v>1.6650622458563649E-3</v>
      </c>
      <c r="I3">
        <v>1.5572715927027101E-3</v>
      </c>
      <c r="J3">
        <v>0</v>
      </c>
      <c r="K3">
        <v>1.6392009061303781E-3</v>
      </c>
      <c r="L3">
        <v>0</v>
      </c>
      <c r="M3">
        <v>1.6447883335690885E-3</v>
      </c>
      <c r="N3">
        <v>0</v>
      </c>
      <c r="O3">
        <v>1.1599164660907543E-3</v>
      </c>
      <c r="P3">
        <v>3.6870678182073126E-4</v>
      </c>
      <c r="Q3">
        <v>1.6813240832510611E-3</v>
      </c>
      <c r="R3">
        <v>3.6870678182073126E-4</v>
      </c>
      <c r="S3">
        <v>2.1085336670190525E-3</v>
      </c>
      <c r="T3">
        <v>1.1356235352E-5</v>
      </c>
      <c r="V3" s="115" t="s">
        <v>100</v>
      </c>
      <c r="W3">
        <f>ROUND(_xlfn.XLOOKUP(MetricDims[[#This Row],[Chamber]],ImperialDims[Chamber],ImperialDims[Height])*25.4,0)</f>
        <v>305</v>
      </c>
      <c r="X3">
        <f>ROUND(_xlfn.XLOOKUP(MetricDims[[#This Row],[Chamber]],ImperialDims[Chamber],ImperialDims[Width])*25.4,0)</f>
        <v>635</v>
      </c>
      <c r="Y3">
        <f>ROUND(_xlfn.XLOOKUP(MetricDims[[#This Row],[Chamber]],ImperialDims[Chamber],ImperialDims[Length])*25.4,0)</f>
        <v>2169</v>
      </c>
      <c r="AA3" s="107" t="s">
        <v>78</v>
      </c>
      <c r="AB3">
        <f>_xlfn.XLOOKUP('Cumulative Volumes Metric'!F4,MetricDims[Chamber],MetricDims[Height])</f>
        <v>1524</v>
      </c>
      <c r="AC3">
        <f>AB3/1000</f>
        <v>1.524</v>
      </c>
      <c r="AD3">
        <f>_xlfn.XLOOKUP('Cumulative Volumes Metric'!F4,ImperialDims[Chamber],ImperialDims[Height])</f>
        <v>60</v>
      </c>
      <c r="AE3" s="135">
        <f>ROUND('Cumulative Volumes Metric'!F10/25.4,0)</f>
        <v>12</v>
      </c>
      <c r="AF3" s="15">
        <f>IF(AF2&gt;=1,AF2+1,IF(AE3=0,1,-1))</f>
        <v>-1</v>
      </c>
      <c r="AG3" s="15">
        <f>IF(AND(AG2&gt;=1,AG2&lt;$AD$3),AG2+1,IF(AE3=0,1,-1))</f>
        <v>-1</v>
      </c>
    </row>
    <row r="4" spans="2:33" x14ac:dyDescent="0.2">
      <c r="B4" t="s">
        <v>111</v>
      </c>
      <c r="D4">
        <v>2</v>
      </c>
      <c r="E4">
        <v>3.8064392445503708E-3</v>
      </c>
      <c r="G4">
        <v>4.3809412139452514E-3</v>
      </c>
      <c r="I4">
        <v>4.6133213774442591E-3</v>
      </c>
      <c r="J4">
        <v>0</v>
      </c>
      <c r="K4">
        <v>4.7204343763274891E-3</v>
      </c>
      <c r="L4">
        <v>0</v>
      </c>
      <c r="M4">
        <v>5.4962647600171324E-3</v>
      </c>
      <c r="N4">
        <v>6.7740044715678283E-4</v>
      </c>
      <c r="O4">
        <v>3.2874650998160442E-3</v>
      </c>
      <c r="P4">
        <v>9.6029675775153569E-4</v>
      </c>
      <c r="Q4">
        <v>5.3852241257258716E-3</v>
      </c>
      <c r="R4">
        <v>9.6029675775153569E-4</v>
      </c>
      <c r="S4">
        <v>5.5713998870124942E-3</v>
      </c>
      <c r="T4">
        <v>1.0220611816800001E-4</v>
      </c>
      <c r="V4" s="106" t="s">
        <v>11</v>
      </c>
      <c r="W4">
        <f>ROUND(_xlfn.XLOOKUP(MetricDims[[#This Row],[Chamber]],ImperialDims[Chamber],ImperialDims[Height])*25.4,0)</f>
        <v>406</v>
      </c>
      <c r="X4">
        <f>ROUND(_xlfn.XLOOKUP(MetricDims[[#This Row],[Chamber]],ImperialDims[Chamber],ImperialDims[Width])*25.4,0)</f>
        <v>1016</v>
      </c>
      <c r="Y4">
        <f>ROUND(_xlfn.XLOOKUP(MetricDims[[#This Row],[Chamber]],ImperialDims[Chamber],ImperialDims[Length])*25.4,0)</f>
        <v>2169</v>
      </c>
      <c r="AA4" t="s">
        <v>5</v>
      </c>
      <c r="AB4">
        <f>_xlfn.XLOOKUP('Cumulative Volumes Metric'!F4,MetricDims[Chamber],MetricDims[Length])</f>
        <v>2010</v>
      </c>
      <c r="AC4">
        <f t="shared" ref="AC4:AC6" si="0">AB4/1000</f>
        <v>2.0099999999999998</v>
      </c>
      <c r="AE4" s="135">
        <f>AE3-1</f>
        <v>11</v>
      </c>
      <c r="AF4" s="15">
        <f t="shared" ref="AF4:AF67" si="1">IF(AF3&gt;=1,AF3+1,IF(AE4=0,1,-1))</f>
        <v>-1</v>
      </c>
      <c r="AG4" s="15">
        <f t="shared" ref="AG4:AG67" si="2">IF(AND(AG3&gt;=1,AG3&lt;$AD$3),AG3+1,IF(AE4=0,1,-1))</f>
        <v>-1</v>
      </c>
    </row>
    <row r="5" spans="2:33" x14ac:dyDescent="0.2">
      <c r="B5" t="s">
        <v>12</v>
      </c>
      <c r="D5">
        <v>3</v>
      </c>
      <c r="E5">
        <v>8.2283911511017247E-3</v>
      </c>
      <c r="G5">
        <v>7.5283149713566725E-3</v>
      </c>
      <c r="I5">
        <v>7.9836532058038517E-3</v>
      </c>
      <c r="J5">
        <v>1.1326738636800011E-4</v>
      </c>
      <c r="K5">
        <v>8.1159345887016256E-3</v>
      </c>
      <c r="L5">
        <v>1.1326738636800011E-4</v>
      </c>
      <c r="M5">
        <v>8.3239561093017399E-3</v>
      </c>
      <c r="N5">
        <v>1.0640331388278421E-3</v>
      </c>
      <c r="O5">
        <v>4.6647107461419519E-3</v>
      </c>
      <c r="P5">
        <v>1.4661081693331439E-3</v>
      </c>
      <c r="Q5">
        <v>7.7921019396853817E-3</v>
      </c>
      <c r="R5">
        <v>1.4661081693331439E-3</v>
      </c>
      <c r="S5">
        <v>8.0805089892756112E-3</v>
      </c>
      <c r="T5">
        <v>1.7412894206399998E-4</v>
      </c>
      <c r="V5" s="106" t="s">
        <v>12</v>
      </c>
      <c r="W5">
        <f>ROUND(_xlfn.XLOOKUP(MetricDims[[#This Row],[Chamber]],ImperialDims[Chamber],ImperialDims[Height])*25.4,0)</f>
        <v>762</v>
      </c>
      <c r="X5">
        <f>ROUND(_xlfn.XLOOKUP(MetricDims[[#This Row],[Chamber]],ImperialDims[Chamber],ImperialDims[Width])*25.4,0)</f>
        <v>1448</v>
      </c>
      <c r="Y5">
        <f>ROUND(_xlfn.XLOOKUP(MetricDims[[#This Row],[Chamber]],ImperialDims[Chamber],ImperialDims[Length])*25.4,0)</f>
        <v>2169</v>
      </c>
      <c r="AA5" t="s">
        <v>4</v>
      </c>
      <c r="AB5">
        <f>_xlfn.XLOOKUP('Cumulative Volumes Metric'!F4,MetricDims[Chamber],MetricDims[Width])</f>
        <v>2769</v>
      </c>
      <c r="AC5">
        <f t="shared" si="0"/>
        <v>2.7690000000000001</v>
      </c>
      <c r="AE5" s="135">
        <f t="shared" ref="AE5:AE68" si="3">AE4-1</f>
        <v>10</v>
      </c>
      <c r="AF5" s="15">
        <f t="shared" si="1"/>
        <v>-1</v>
      </c>
      <c r="AG5" s="15">
        <f t="shared" si="2"/>
        <v>-1</v>
      </c>
    </row>
    <row r="6" spans="2:33" x14ac:dyDescent="0.2">
      <c r="B6" t="s">
        <v>13</v>
      </c>
      <c r="D6">
        <v>4</v>
      </c>
      <c r="E6">
        <v>1.2513843158268719E-2</v>
      </c>
      <c r="G6">
        <v>1.5426651257376045E-2</v>
      </c>
      <c r="I6">
        <v>1.7102191388613564E-2</v>
      </c>
      <c r="J6">
        <v>1.6990107955199387E-4</v>
      </c>
      <c r="K6">
        <v>1.7302802208693169E-2</v>
      </c>
      <c r="L6">
        <v>1.6990107955199387E-4</v>
      </c>
      <c r="M6">
        <v>1.1429886450516858E-2</v>
      </c>
      <c r="N6">
        <v>1.4595865210780192E-3</v>
      </c>
      <c r="O6">
        <v>5.9103766105055681E-3</v>
      </c>
      <c r="P6">
        <v>1.8688950870736228E-3</v>
      </c>
      <c r="Q6">
        <v>1.0116122893954676E-2</v>
      </c>
      <c r="R6">
        <v>1.8688950870736228E-3</v>
      </c>
      <c r="S6">
        <v>1.4301061750902195E-2</v>
      </c>
      <c r="T6">
        <v>2.4605176596000002E-4</v>
      </c>
      <c r="V6" s="106" t="s">
        <v>13</v>
      </c>
      <c r="W6">
        <f>ROUND(_xlfn.XLOOKUP(MetricDims[[#This Row],[Chamber]],ImperialDims[Chamber],ImperialDims[Height])*25.4,0)</f>
        <v>762</v>
      </c>
      <c r="X6">
        <f>ROUND(_xlfn.XLOOKUP(MetricDims[[#This Row],[Chamber]],ImperialDims[Chamber],ImperialDims[Width])*25.4,0)</f>
        <v>1448</v>
      </c>
      <c r="Y6">
        <f>ROUND(_xlfn.XLOOKUP(MetricDims[[#This Row],[Chamber]],ImperialDims[Chamber],ImperialDims[Length])*25.4,0)</f>
        <v>2169</v>
      </c>
      <c r="AA6" s="107" t="s">
        <v>57</v>
      </c>
      <c r="AB6" s="108">
        <f>AB3+'Cumulative Volumes Metric'!F10+'Cumulative Volumes Metric'!F11</f>
        <v>2058</v>
      </c>
      <c r="AC6">
        <f t="shared" si="0"/>
        <v>2.0579999999999998</v>
      </c>
      <c r="AE6" s="135">
        <f t="shared" si="3"/>
        <v>9</v>
      </c>
      <c r="AF6" s="15">
        <f t="shared" si="1"/>
        <v>-1</v>
      </c>
      <c r="AG6" s="15">
        <f t="shared" si="2"/>
        <v>-1</v>
      </c>
    </row>
    <row r="7" spans="2:33" x14ac:dyDescent="0.2">
      <c r="B7" t="s">
        <v>101</v>
      </c>
      <c r="D7">
        <v>5</v>
      </c>
      <c r="E7">
        <v>1.5267189390721596E-2</v>
      </c>
      <c r="G7">
        <v>1.9936088016608611E-2</v>
      </c>
      <c r="I7">
        <v>2.2701768737447628E-2</v>
      </c>
      <c r="J7">
        <v>3.1148531251200343E-4</v>
      </c>
      <c r="K7">
        <v>2.2947532493274875E-2</v>
      </c>
      <c r="L7">
        <v>3.1148531251200343E-4</v>
      </c>
      <c r="M7">
        <v>1.9458609939119385E-2</v>
      </c>
      <c r="N7">
        <v>1.9134745213495073E-3</v>
      </c>
      <c r="O7">
        <v>7.5986079569587287E-3</v>
      </c>
      <c r="P7">
        <v>2.3522746708196959E-3</v>
      </c>
      <c r="Q7">
        <v>1.2980261645193192E-2</v>
      </c>
      <c r="R7">
        <v>2.3522746708196959E-3</v>
      </c>
      <c r="S7">
        <v>2.097238937493371E-2</v>
      </c>
      <c r="T7">
        <v>3.89897413752E-4</v>
      </c>
      <c r="V7" s="106" t="s">
        <v>101</v>
      </c>
      <c r="W7">
        <f>ROUND(_xlfn.XLOOKUP(MetricDims[[#This Row],[Chamber]],ImperialDims[Chamber],ImperialDims[Height])*25.4,0)</f>
        <v>838</v>
      </c>
      <c r="X7">
        <f>ROUND(_xlfn.XLOOKUP(MetricDims[[#This Row],[Chamber]],ImperialDims[Chamber],ImperialDims[Width])*25.4,0)</f>
        <v>1448</v>
      </c>
      <c r="Y7">
        <f>ROUND(_xlfn.XLOOKUP(MetricDims[[#This Row],[Chamber]],ImperialDims[Chamber],ImperialDims[Length])*25.4,0)</f>
        <v>2169</v>
      </c>
      <c r="AA7" s="107" t="s">
        <v>116</v>
      </c>
      <c r="AB7">
        <f>_xlfn.XLOOKUP('Cumulative Volumes Metric'!F4,MetricECStone[Chamber],MetricECStone[Millimeter])</f>
        <v>1137.9199999999998</v>
      </c>
      <c r="AC7">
        <f>AB7/1000</f>
        <v>1.1379199999999998</v>
      </c>
      <c r="AE7" s="135">
        <f t="shared" si="3"/>
        <v>8</v>
      </c>
      <c r="AF7" s="15">
        <f t="shared" si="1"/>
        <v>-1</v>
      </c>
      <c r="AG7" s="15">
        <f t="shared" si="2"/>
        <v>-1</v>
      </c>
    </row>
    <row r="8" spans="2:33" x14ac:dyDescent="0.2">
      <c r="B8" t="s">
        <v>16</v>
      </c>
      <c r="D8">
        <v>6</v>
      </c>
      <c r="E8">
        <v>1.7452571743363964E-2</v>
      </c>
      <c r="G8">
        <v>2.3347884796830642E-2</v>
      </c>
      <c r="I8">
        <v>2.6919759204199242E-2</v>
      </c>
      <c r="J8">
        <v>5.3802008524799101E-4</v>
      </c>
      <c r="K8">
        <v>2.7157080843833982E-2</v>
      </c>
      <c r="L8">
        <v>5.3802008524799101E-4</v>
      </c>
      <c r="M8">
        <v>2.9117846807305777E-2</v>
      </c>
      <c r="N8">
        <v>2.4980690318936066E-3</v>
      </c>
      <c r="O8">
        <v>1.2821482089763655E-2</v>
      </c>
      <c r="P8">
        <v>2.9826640237858612E-3</v>
      </c>
      <c r="Q8">
        <v>2.1000672801925548E-2</v>
      </c>
      <c r="R8">
        <v>2.9826640237858612E-3</v>
      </c>
      <c r="S8">
        <v>2.5266670369033468E-2</v>
      </c>
      <c r="T8">
        <v>6.8515953290399997E-4</v>
      </c>
      <c r="V8" s="106" t="s">
        <v>16</v>
      </c>
      <c r="W8">
        <f>ROUND(_xlfn.XLOOKUP(MetricDims[[#This Row],[Chamber]],ImperialDims[Chamber],ImperialDims[Height])*25.4,0)</f>
        <v>1143</v>
      </c>
      <c r="X8">
        <f>ROUND(_xlfn.XLOOKUP(MetricDims[[#This Row],[Chamber]],ImperialDims[Chamber],ImperialDims[Width])*25.4,0)</f>
        <v>2108</v>
      </c>
      <c r="Y8">
        <f>ROUND(_xlfn.XLOOKUP(MetricDims[[#This Row],[Chamber]],ImperialDims[Chamber],ImperialDims[Length])*25.4,0)</f>
        <v>2184</v>
      </c>
      <c r="AE8" s="135">
        <f t="shared" si="3"/>
        <v>7</v>
      </c>
      <c r="AF8" s="15">
        <f t="shared" si="1"/>
        <v>-1</v>
      </c>
      <c r="AG8" s="15">
        <f t="shared" si="2"/>
        <v>-1</v>
      </c>
    </row>
    <row r="9" spans="2:33" x14ac:dyDescent="0.2">
      <c r="B9" t="s">
        <v>20</v>
      </c>
      <c r="D9">
        <v>7</v>
      </c>
      <c r="E9">
        <v>1.9276417503546125E-2</v>
      </c>
      <c r="G9">
        <v>2.6180285085160189E-2</v>
      </c>
      <c r="I9">
        <v>3.0426557805150471E-2</v>
      </c>
      <c r="J9">
        <v>7.9287170457600074E-4</v>
      </c>
      <c r="K9">
        <v>3.0666482514512334E-2</v>
      </c>
      <c r="L9">
        <v>7.9287170457600074E-4</v>
      </c>
      <c r="M9">
        <v>3.538231912784924E-2</v>
      </c>
      <c r="N9">
        <v>3.0347547122976334E-3</v>
      </c>
      <c r="O9">
        <v>1.8837907121619615E-2</v>
      </c>
      <c r="P9">
        <v>3.7492280900467295E-3</v>
      </c>
      <c r="Q9">
        <v>3.1045550899051057E-2</v>
      </c>
      <c r="R9">
        <v>3.7492280900467295E-3</v>
      </c>
      <c r="S9">
        <v>2.8738087504559622E-2</v>
      </c>
      <c r="T9">
        <v>9.539237695679999E-4</v>
      </c>
      <c r="V9" s="106" t="s">
        <v>20</v>
      </c>
      <c r="W9">
        <f>ROUND(_xlfn.XLOOKUP(MetricDims[[#This Row],[Chamber]],ImperialDims[Chamber],ImperialDims[Height])*25.4,0)</f>
        <v>1524</v>
      </c>
      <c r="X9">
        <f>ROUND(_xlfn.XLOOKUP(MetricDims[[#This Row],[Chamber]],ImperialDims[Chamber],ImperialDims[Width])*25.4,0)</f>
        <v>2769</v>
      </c>
      <c r="Y9">
        <f>ROUND(_xlfn.XLOOKUP(MetricDims[[#This Row],[Chamber]],ImperialDims[Chamber],ImperialDims[Length])*25.4,0)</f>
        <v>1227</v>
      </c>
      <c r="AE9" s="135">
        <f t="shared" si="3"/>
        <v>6</v>
      </c>
      <c r="AF9" s="15">
        <f t="shared" si="1"/>
        <v>-1</v>
      </c>
      <c r="AG9" s="15">
        <f t="shared" si="2"/>
        <v>-1</v>
      </c>
    </row>
    <row r="10" spans="2:33" x14ac:dyDescent="0.2">
      <c r="B10" t="s">
        <v>21</v>
      </c>
      <c r="D10">
        <v>8</v>
      </c>
      <c r="E10">
        <v>2.0837579018987834E-2</v>
      </c>
      <c r="G10">
        <v>2.8741239008377745E-2</v>
      </c>
      <c r="I10">
        <v>3.342745974064109E-2</v>
      </c>
      <c r="J10">
        <v>1.0477233239040104E-3</v>
      </c>
      <c r="K10">
        <v>3.3630956817216465E-2</v>
      </c>
      <c r="L10">
        <v>1.0477233239040104E-3</v>
      </c>
      <c r="M10">
        <v>4.0272608523290371E-2</v>
      </c>
      <c r="N10">
        <v>3.5784793361467583E-3</v>
      </c>
      <c r="O10">
        <v>2.2625384680730359E-2</v>
      </c>
      <c r="P10">
        <v>4.5587149936288955E-3</v>
      </c>
      <c r="Q10">
        <v>3.7334957949880093E-2</v>
      </c>
      <c r="R10">
        <v>4.5587149936288955E-3</v>
      </c>
      <c r="S10">
        <v>3.1718276247790868E-2</v>
      </c>
      <c r="T10">
        <v>1.2264734180159999E-3</v>
      </c>
      <c r="V10" s="115" t="s">
        <v>21</v>
      </c>
      <c r="W10">
        <f>ROUND(_xlfn.XLOOKUP(MetricDims[[#This Row],[Chamber]],ImperialDims[Chamber],ImperialDims[Height])*25.4,0)</f>
        <v>1524</v>
      </c>
      <c r="X10">
        <f>ROUND(_xlfn.XLOOKUP(MetricDims[[#This Row],[Chamber]],ImperialDims[Chamber],ImperialDims[Width])*25.4,0)</f>
        <v>2769</v>
      </c>
      <c r="Y10">
        <f>ROUND(_xlfn.XLOOKUP(MetricDims[[#This Row],[Chamber]],ImperialDims[Chamber],ImperialDims[Length])*25.4,0)</f>
        <v>2010</v>
      </c>
      <c r="AA10" t="s">
        <v>120</v>
      </c>
      <c r="AB10" s="108">
        <f>'Cumulative Volumes Metric'!F10</f>
        <v>305</v>
      </c>
      <c r="AC10">
        <f>ROUND(AB10/25.4,0)</f>
        <v>12</v>
      </c>
      <c r="AE10" s="135">
        <f t="shared" si="3"/>
        <v>5</v>
      </c>
      <c r="AF10" s="15">
        <f t="shared" si="1"/>
        <v>-1</v>
      </c>
      <c r="AG10" s="15">
        <f t="shared" si="2"/>
        <v>-1</v>
      </c>
    </row>
    <row r="11" spans="2:33" x14ac:dyDescent="0.2">
      <c r="D11">
        <v>9</v>
      </c>
      <c r="E11">
        <v>2.2183252084578737E-2</v>
      </c>
      <c r="G11">
        <v>3.0994003016961067E-2</v>
      </c>
      <c r="I11">
        <v>3.5839153963534535E-2</v>
      </c>
      <c r="J11">
        <v>1.2176244034559918E-3</v>
      </c>
      <c r="K11">
        <v>3.6074374628344799E-2</v>
      </c>
      <c r="L11">
        <v>1.2176244034559918E-3</v>
      </c>
      <c r="M11">
        <v>4.4545774316862463E-2</v>
      </c>
      <c r="N11">
        <v>4.0895411103771036E-3</v>
      </c>
      <c r="O11">
        <v>2.5715019680022749E-2</v>
      </c>
      <c r="P11">
        <v>5.3430046722354567E-3</v>
      </c>
      <c r="Q11">
        <v>4.2424797394874092E-2</v>
      </c>
      <c r="R11">
        <v>5.3430046722354567E-3</v>
      </c>
      <c r="S11">
        <v>3.4341386041534985E-2</v>
      </c>
      <c r="T11">
        <v>1.4952376546799998E-3</v>
      </c>
      <c r="AA11" t="s">
        <v>121</v>
      </c>
      <c r="AB11" s="108">
        <f>'Cumulative Volumes Metric'!F11</f>
        <v>229</v>
      </c>
      <c r="AC11">
        <f t="shared" ref="AC11:AC12" si="4">ROUND(AB11/25.4,0)</f>
        <v>9</v>
      </c>
      <c r="AE11" s="135">
        <f t="shared" si="3"/>
        <v>4</v>
      </c>
      <c r="AF11" s="15">
        <f t="shared" si="1"/>
        <v>-1</v>
      </c>
      <c r="AG11" s="15">
        <f t="shared" si="2"/>
        <v>-1</v>
      </c>
    </row>
    <row r="12" spans="2:33" x14ac:dyDescent="0.2">
      <c r="D12">
        <v>10</v>
      </c>
      <c r="E12">
        <v>2.3358556585308939E-2</v>
      </c>
      <c r="G12">
        <v>3.2685307257074726E-2</v>
      </c>
      <c r="I12">
        <v>3.8369292767211502E-2</v>
      </c>
      <c r="J12">
        <v>1.5574265625600046E-3</v>
      </c>
      <c r="K12">
        <v>3.8625645759592403E-2</v>
      </c>
      <c r="L12">
        <v>1.5574265625600046E-3</v>
      </c>
      <c r="M12">
        <v>4.8340708197650004E-2</v>
      </c>
      <c r="N12">
        <v>4.6112087875631652E-3</v>
      </c>
      <c r="O12">
        <v>2.8398828826277703E-2</v>
      </c>
      <c r="P12">
        <v>6.1878889990090091E-3</v>
      </c>
      <c r="Q12">
        <v>4.6849492566898403E-2</v>
      </c>
      <c r="R12">
        <v>6.1878889990090091E-3</v>
      </c>
      <c r="S12">
        <v>3.6708505261566889E-2</v>
      </c>
      <c r="T12">
        <v>1.76021647956E-3</v>
      </c>
      <c r="AA12" t="s">
        <v>81</v>
      </c>
      <c r="AB12">
        <f>AB3</f>
        <v>1524</v>
      </c>
      <c r="AC12">
        <f t="shared" si="4"/>
        <v>60</v>
      </c>
      <c r="AE12" s="135">
        <f t="shared" si="3"/>
        <v>3</v>
      </c>
      <c r="AF12" s="15">
        <f t="shared" si="1"/>
        <v>-1</v>
      </c>
      <c r="AG12" s="15">
        <f t="shared" si="2"/>
        <v>-1</v>
      </c>
    </row>
    <row r="13" spans="2:33" x14ac:dyDescent="0.2">
      <c r="D13">
        <v>11</v>
      </c>
      <c r="E13">
        <v>2.4362216295896452E-2</v>
      </c>
      <c r="G13">
        <v>3.4402928607211947E-2</v>
      </c>
      <c r="I13">
        <v>4.1175124933796971E-2</v>
      </c>
      <c r="J13">
        <v>1.8122781818880017E-3</v>
      </c>
      <c r="K13">
        <v>4.1183755911085841E-2</v>
      </c>
      <c r="L13">
        <v>1.8122781818880017E-3</v>
      </c>
      <c r="M13">
        <v>5.1776822879795979E-2</v>
      </c>
      <c r="N13">
        <v>5.1448987625036446E-3</v>
      </c>
      <c r="O13">
        <v>3.0789565906838495E-2</v>
      </c>
      <c r="P13">
        <v>6.9923460285996625E-3</v>
      </c>
      <c r="Q13">
        <v>5.0798968143848329E-2</v>
      </c>
      <c r="R13">
        <v>6.9923460285996625E-3</v>
      </c>
      <c r="S13">
        <v>3.8857880402784283E-2</v>
      </c>
      <c r="T13">
        <v>1.9949120101679998E-3</v>
      </c>
      <c r="AB13" s="137" t="s">
        <v>122</v>
      </c>
      <c r="AC13">
        <f>SUM(AC10:AC12)</f>
        <v>81</v>
      </c>
      <c r="AE13" s="135">
        <f t="shared" si="3"/>
        <v>2</v>
      </c>
      <c r="AF13" s="15">
        <f t="shared" si="1"/>
        <v>-1</v>
      </c>
      <c r="AG13" s="15">
        <f t="shared" si="2"/>
        <v>-1</v>
      </c>
    </row>
    <row r="14" spans="2:33" x14ac:dyDescent="0.2">
      <c r="D14">
        <v>12</v>
      </c>
      <c r="E14">
        <v>2.533356765941841E-2</v>
      </c>
      <c r="G14">
        <v>3.6100274663563928E-2</v>
      </c>
      <c r="I14">
        <v>4.3175048898537453E-2</v>
      </c>
      <c r="J14">
        <v>2.0388129546240019E-3</v>
      </c>
      <c r="K14">
        <v>4.3240747557695122E-2</v>
      </c>
      <c r="L14">
        <v>2.0388129546240019E-3</v>
      </c>
      <c r="M14">
        <v>5.4870984567464316E-2</v>
      </c>
      <c r="N14">
        <v>5.6781338432345769E-3</v>
      </c>
      <c r="O14">
        <v>3.2945833781679111E-2</v>
      </c>
      <c r="P14">
        <v>7.7950601727311353E-3</v>
      </c>
      <c r="Q14">
        <v>5.4358033979894797E-2</v>
      </c>
      <c r="R14">
        <v>7.7950601727311353E-3</v>
      </c>
      <c r="S14">
        <v>4.082185667586119E-2</v>
      </c>
      <c r="T14">
        <v>2.210680481856E-3</v>
      </c>
      <c r="AE14" s="135">
        <f t="shared" si="3"/>
        <v>1</v>
      </c>
      <c r="AF14" s="15">
        <f t="shared" si="1"/>
        <v>-1</v>
      </c>
      <c r="AG14" s="15">
        <f t="shared" si="2"/>
        <v>-1</v>
      </c>
    </row>
    <row r="15" spans="2:33" x14ac:dyDescent="0.2">
      <c r="D15">
        <v>13</v>
      </c>
      <c r="G15">
        <v>3.7507154593350141E-2</v>
      </c>
      <c r="I15">
        <v>4.4806070759985529E-2</v>
      </c>
      <c r="J15">
        <v>2.2653477273599895E-3</v>
      </c>
      <c r="K15">
        <v>4.5053047996601939E-2</v>
      </c>
      <c r="L15">
        <v>2.2653477273599895E-3</v>
      </c>
      <c r="M15">
        <v>5.778912699985856E-2</v>
      </c>
      <c r="N15">
        <v>6.1803622201152299E-3</v>
      </c>
      <c r="O15">
        <v>3.4942949454905996E-2</v>
      </c>
      <c r="P15">
        <v>8.547170041059109E-3</v>
      </c>
      <c r="Q15">
        <v>5.7693239699844821E-2</v>
      </c>
      <c r="R15">
        <v>8.547170041059109E-3</v>
      </c>
      <c r="S15">
        <v>4.2635972044812426E-2</v>
      </c>
      <c r="T15">
        <v>2.4302343653279999E-3</v>
      </c>
      <c r="AE15" s="135">
        <f t="shared" si="3"/>
        <v>0</v>
      </c>
      <c r="AF15" s="15">
        <f t="shared" si="1"/>
        <v>1</v>
      </c>
      <c r="AG15" s="15">
        <f t="shared" si="2"/>
        <v>1</v>
      </c>
    </row>
    <row r="16" spans="2:33" x14ac:dyDescent="0.2">
      <c r="D16">
        <v>14</v>
      </c>
      <c r="G16">
        <v>3.865170777309529E-2</v>
      </c>
      <c r="I16">
        <v>4.6503754568670327E-2</v>
      </c>
      <c r="J16">
        <v>2.5201993466880119E-3</v>
      </c>
      <c r="K16">
        <v>4.6764869885317834E-2</v>
      </c>
      <c r="L16">
        <v>2.5201993466880119E-3</v>
      </c>
      <c r="M16">
        <v>6.0447063853886512E-2</v>
      </c>
      <c r="N16">
        <v>6.653842172781331E-3</v>
      </c>
      <c r="O16">
        <v>3.6802479116522541E-2</v>
      </c>
      <c r="P16">
        <v>9.2738385954977461E-3</v>
      </c>
      <c r="Q16">
        <v>6.0748314030864448E-2</v>
      </c>
      <c r="R16">
        <v>9.2738385954977461E-3</v>
      </c>
      <c r="S16">
        <v>4.432740724710324E-2</v>
      </c>
      <c r="T16">
        <v>2.6573590723679998E-3</v>
      </c>
      <c r="V16" s="107" t="s">
        <v>113</v>
      </c>
      <c r="W16" s="107" t="s">
        <v>1</v>
      </c>
      <c r="X16" s="107" t="s">
        <v>118</v>
      </c>
      <c r="Y16" s="107" t="s">
        <v>117</v>
      </c>
      <c r="AE16" s="135">
        <f t="shared" si="3"/>
        <v>-1</v>
      </c>
      <c r="AF16" s="15">
        <f t="shared" si="1"/>
        <v>2</v>
      </c>
      <c r="AG16" s="15">
        <f t="shared" si="2"/>
        <v>2</v>
      </c>
    </row>
    <row r="17" spans="4:33" x14ac:dyDescent="0.2">
      <c r="D17">
        <v>15</v>
      </c>
      <c r="G17">
        <v>3.9784715498981452E-2</v>
      </c>
      <c r="I17">
        <v>4.8124419903409002E-2</v>
      </c>
      <c r="J17">
        <v>2.5201993466879989E-3</v>
      </c>
      <c r="K17">
        <v>4.8389446694039398E-2</v>
      </c>
      <c r="L17">
        <v>2.5201993466879989E-3</v>
      </c>
      <c r="M17">
        <v>6.2982356222568231E-2</v>
      </c>
      <c r="N17">
        <v>7.0937370323749544E-3</v>
      </c>
      <c r="O17">
        <v>3.8539672377177203E-2</v>
      </c>
      <c r="P17">
        <v>1.0038376044173736E-2</v>
      </c>
      <c r="Q17">
        <v>6.3647104629761156E-2</v>
      </c>
      <c r="R17">
        <v>1.0038376044173736E-2</v>
      </c>
      <c r="S17">
        <v>4.5905965663723208E-2</v>
      </c>
      <c r="T17">
        <v>2.8958400147599999E-3</v>
      </c>
      <c r="V17" t="s">
        <v>79</v>
      </c>
      <c r="W17" s="107" t="s">
        <v>16</v>
      </c>
      <c r="X17">
        <f>_xlfn.XLOOKUP(MetricECStone[[#This Row],[Chamber]],ImperialECStone[Chamber],ImperialECStone[Inches])*25.4</f>
        <v>716.28</v>
      </c>
      <c r="Y17">
        <f t="shared" ref="Y17:Y24" si="5">X17/1000</f>
        <v>0.71628000000000003</v>
      </c>
      <c r="AE17" s="135">
        <f t="shared" si="3"/>
        <v>-2</v>
      </c>
      <c r="AF17" s="15">
        <f t="shared" si="1"/>
        <v>3</v>
      </c>
      <c r="AG17" s="15">
        <f t="shared" si="2"/>
        <v>3</v>
      </c>
    </row>
    <row r="18" spans="4:33" x14ac:dyDescent="0.2">
      <c r="D18">
        <v>16</v>
      </c>
      <c r="G18">
        <v>4.0623462160816366E-2</v>
      </c>
      <c r="I18">
        <v>4.96369316364361E-2</v>
      </c>
      <c r="J18">
        <v>2.8316846591999963E-3</v>
      </c>
      <c r="K18">
        <v>4.9911036386804462E-2</v>
      </c>
      <c r="L18">
        <v>2.8316846591999963E-3</v>
      </c>
      <c r="M18">
        <v>6.5320443437632728E-2</v>
      </c>
      <c r="N18">
        <v>7.5202585954735023E-3</v>
      </c>
      <c r="O18">
        <v>4.0173149369955939E-2</v>
      </c>
      <c r="P18">
        <v>1.0865043182783521E-2</v>
      </c>
      <c r="Q18">
        <v>6.6349799801783904E-2</v>
      </c>
      <c r="R18">
        <v>1.0865043182783521E-2</v>
      </c>
      <c r="S18">
        <v>4.7384448040993378E-2</v>
      </c>
      <c r="T18">
        <v>3.119179310016E-3</v>
      </c>
      <c r="V18" t="s">
        <v>80</v>
      </c>
      <c r="W18" s="107" t="s">
        <v>21</v>
      </c>
      <c r="X18">
        <f>_xlfn.XLOOKUP(MetricECStone[[#This Row],[Chamber]],ImperialECStone[Chamber],ImperialECStone[Inches])*25.4</f>
        <v>1137.9199999999998</v>
      </c>
      <c r="Y18">
        <f t="shared" si="5"/>
        <v>1.1379199999999998</v>
      </c>
      <c r="AE18" s="135">
        <f t="shared" si="3"/>
        <v>-3</v>
      </c>
      <c r="AF18" s="15">
        <f t="shared" si="1"/>
        <v>4</v>
      </c>
      <c r="AG18" s="15">
        <f t="shared" si="2"/>
        <v>4</v>
      </c>
    </row>
    <row r="19" spans="4:33" x14ac:dyDescent="0.2">
      <c r="D19">
        <v>17</v>
      </c>
      <c r="I19">
        <v>5.1049483222426729E-2</v>
      </c>
      <c r="J19">
        <v>2.9449520455679962E-3</v>
      </c>
      <c r="K19">
        <v>5.1338522724054918E-2</v>
      </c>
      <c r="L19">
        <v>2.9449520455679962E-3</v>
      </c>
      <c r="M19">
        <v>6.7528527254707579E-2</v>
      </c>
      <c r="N19">
        <v>7.9276900659243834E-3</v>
      </c>
      <c r="O19">
        <v>4.1719578932464932E-2</v>
      </c>
      <c r="P19">
        <v>1.158698201897212E-2</v>
      </c>
      <c r="Q19">
        <v>6.890695087073484E-2</v>
      </c>
      <c r="R19">
        <v>1.158698201897212E-2</v>
      </c>
      <c r="S19">
        <v>4.8773536156432193E-2</v>
      </c>
      <c r="T19">
        <v>3.3273769581360002E-3</v>
      </c>
      <c r="V19" t="s">
        <v>80</v>
      </c>
      <c r="W19" s="107" t="s">
        <v>20</v>
      </c>
      <c r="X19">
        <f>_xlfn.XLOOKUP(MetricECStone[[#This Row],[Chamber]],ImperialECStone[Chamber],ImperialECStone[Inches])*25.4</f>
        <v>1137.9199999999998</v>
      </c>
      <c r="Y19">
        <f t="shared" si="5"/>
        <v>1.1379199999999998</v>
      </c>
      <c r="AE19" s="135">
        <f t="shared" si="3"/>
        <v>-4</v>
      </c>
      <c r="AF19" s="15">
        <f t="shared" si="1"/>
        <v>5</v>
      </c>
      <c r="AG19" s="15">
        <f t="shared" si="2"/>
        <v>5</v>
      </c>
    </row>
    <row r="20" spans="4:33" x14ac:dyDescent="0.2">
      <c r="D20">
        <v>18</v>
      </c>
      <c r="I20">
        <v>5.2527243433437634E-2</v>
      </c>
      <c r="J20">
        <v>3.2281205114880031E-3</v>
      </c>
      <c r="K20">
        <v>5.2675356080985426E-2</v>
      </c>
      <c r="L20">
        <v>3.2281205114880031E-3</v>
      </c>
      <c r="M20">
        <v>6.9633138892821855E-2</v>
      </c>
      <c r="N20">
        <v>8.3233709006386852E-3</v>
      </c>
      <c r="O20">
        <v>4.3187080277502433E-2</v>
      </c>
      <c r="P20">
        <v>1.2484225966303294E-2</v>
      </c>
      <c r="Q20">
        <v>7.1331230638538967E-2</v>
      </c>
      <c r="R20">
        <v>1.2484225966303294E-2</v>
      </c>
      <c r="S20">
        <v>5.0080536955246335E-2</v>
      </c>
      <c r="T20">
        <v>3.5090767237680003E-3</v>
      </c>
      <c r="W20" s="107" t="s">
        <v>100</v>
      </c>
      <c r="X20">
        <f>_xlfn.XLOOKUP(MetricECStone[[#This Row],[Chamber]],ImperialECStone[Chamber],ImperialECStone[Inches])*25.4</f>
        <v>0</v>
      </c>
      <c r="Y20">
        <f t="shared" si="5"/>
        <v>0</v>
      </c>
      <c r="AE20" s="135">
        <f t="shared" si="3"/>
        <v>-5</v>
      </c>
      <c r="AF20" s="15">
        <f t="shared" si="1"/>
        <v>6</v>
      </c>
      <c r="AG20" s="15">
        <f t="shared" si="2"/>
        <v>6</v>
      </c>
    </row>
    <row r="21" spans="4:33" x14ac:dyDescent="0.2">
      <c r="D21">
        <v>19</v>
      </c>
      <c r="I21">
        <v>5.3605841081064073E-2</v>
      </c>
      <c r="J21">
        <v>3.4263384376319998E-3</v>
      </c>
      <c r="K21">
        <v>5.3930953136061208E-2</v>
      </c>
      <c r="L21">
        <v>3.4263384376319998E-3</v>
      </c>
      <c r="M21">
        <v>7.1589181367690588E-2</v>
      </c>
      <c r="N21">
        <v>8.7176125312873227E-3</v>
      </c>
      <c r="O21">
        <v>4.4584165935154942E-2</v>
      </c>
      <c r="P21">
        <v>1.3274319694180867E-2</v>
      </c>
      <c r="Q21">
        <v>7.3639239699844414E-2</v>
      </c>
      <c r="R21">
        <v>1.3274319694180867E-2</v>
      </c>
      <c r="S21">
        <v>5.1311660661251014E-2</v>
      </c>
      <c r="T21">
        <v>3.6339953126399999E-3</v>
      </c>
      <c r="W21" t="s">
        <v>11</v>
      </c>
      <c r="X21">
        <f>_xlfn.XLOOKUP(MetricECStone[[#This Row],[Chamber]],ImperialECStone[Chamber],ImperialECStone[Inches])*25.4</f>
        <v>0</v>
      </c>
      <c r="Y21">
        <f t="shared" si="5"/>
        <v>0</v>
      </c>
      <c r="AE21" s="135">
        <f t="shared" si="3"/>
        <v>-6</v>
      </c>
      <c r="AF21" s="15">
        <f t="shared" si="1"/>
        <v>7</v>
      </c>
      <c r="AG21" s="15">
        <f t="shared" si="2"/>
        <v>7</v>
      </c>
    </row>
    <row r="22" spans="4:33" x14ac:dyDescent="0.2">
      <c r="D22">
        <v>20</v>
      </c>
      <c r="I22">
        <v>5.4764395572126E-2</v>
      </c>
      <c r="J22">
        <v>3.2281205114880031E-3</v>
      </c>
      <c r="K22">
        <v>5.5108357921563024E-2</v>
      </c>
      <c r="L22">
        <v>3.2281205114880031E-3</v>
      </c>
      <c r="M22">
        <v>7.3445956675633514E-2</v>
      </c>
      <c r="N22">
        <v>9.0946124648017407E-3</v>
      </c>
      <c r="O22">
        <v>4.5912172731134057E-2</v>
      </c>
      <c r="P22">
        <v>1.4023498796545525E-2</v>
      </c>
      <c r="Q22">
        <v>7.5843537023927002E-2</v>
      </c>
      <c r="R22">
        <v>1.4023498796545525E-2</v>
      </c>
      <c r="S22">
        <v>5.2473257667920312E-2</v>
      </c>
      <c r="T22">
        <v>3.8611200196799998E-3</v>
      </c>
      <c r="V22" s="107" t="s">
        <v>80</v>
      </c>
      <c r="W22" t="s">
        <v>12</v>
      </c>
      <c r="X22">
        <f>_xlfn.XLOOKUP(MetricECStone[[#This Row],[Chamber]],ImperialECStone[Chamber],ImperialECStone[Inches])*25.4</f>
        <v>549.91</v>
      </c>
      <c r="Y22">
        <f t="shared" si="5"/>
        <v>0.54991000000000001</v>
      </c>
      <c r="AE22" s="135">
        <f t="shared" si="3"/>
        <v>-7</v>
      </c>
      <c r="AF22" s="15">
        <f t="shared" si="1"/>
        <v>8</v>
      </c>
      <c r="AG22" s="15">
        <f t="shared" si="2"/>
        <v>8</v>
      </c>
    </row>
    <row r="23" spans="4:33" x14ac:dyDescent="0.2">
      <c r="D23">
        <v>21</v>
      </c>
      <c r="I23">
        <v>5.5925218011441881E-2</v>
      </c>
      <c r="J23">
        <v>3.7944574433279974E-3</v>
      </c>
      <c r="K23">
        <v>5.6215047996602048E-2</v>
      </c>
      <c r="L23">
        <v>3.7944574433279974E-3</v>
      </c>
      <c r="M23">
        <v>7.5210459294917154E-2</v>
      </c>
      <c r="N23">
        <v>9.4703859137027155E-3</v>
      </c>
      <c r="O23">
        <v>4.7181885601019581E-2</v>
      </c>
      <c r="P23">
        <v>1.4743983293218124E-2</v>
      </c>
      <c r="Q23">
        <v>7.7943330879229999E-2</v>
      </c>
      <c r="R23">
        <v>1.4743983293218124E-2</v>
      </c>
      <c r="S23">
        <v>5.356990090418548E-2</v>
      </c>
      <c r="T23">
        <v>4.0503906088800003E-3</v>
      </c>
      <c r="V23" s="107" t="s">
        <v>80</v>
      </c>
      <c r="W23" t="s">
        <v>13</v>
      </c>
      <c r="X23">
        <f>_xlfn.XLOOKUP(MetricECStone[[#This Row],[Chamber]],ImperialECStone[Chamber],ImperialECStone[Inches])*25.4</f>
        <v>549.91</v>
      </c>
      <c r="Y23">
        <f t="shared" si="5"/>
        <v>0.54991000000000001</v>
      </c>
      <c r="AE23" s="135">
        <f t="shared" si="3"/>
        <v>-8</v>
      </c>
      <c r="AF23" s="15">
        <f t="shared" si="1"/>
        <v>9</v>
      </c>
      <c r="AG23" s="15">
        <f t="shared" si="2"/>
        <v>9</v>
      </c>
    </row>
    <row r="24" spans="4:33" x14ac:dyDescent="0.2">
      <c r="D24">
        <v>22</v>
      </c>
      <c r="I24">
        <v>5.691408277880023E-2</v>
      </c>
      <c r="J24">
        <v>3.9360416762880008E-3</v>
      </c>
      <c r="K24">
        <v>5.7253522016140451E-2</v>
      </c>
      <c r="L24">
        <v>3.9360416762880008E-3</v>
      </c>
      <c r="M24">
        <v>7.6882475152201951E-2</v>
      </c>
      <c r="N24">
        <v>9.8258376177311028E-3</v>
      </c>
      <c r="O24">
        <v>4.8396144414554622E-2</v>
      </c>
      <c r="P24">
        <v>1.541704148378866E-2</v>
      </c>
      <c r="Q24">
        <v>7.995012204445702E-2</v>
      </c>
      <c r="R24">
        <v>1.541704148378866E-2</v>
      </c>
      <c r="S24">
        <v>5.4605820662033934E-2</v>
      </c>
      <c r="T24">
        <v>4.107171785639999E-3</v>
      </c>
      <c r="V24" s="107" t="s">
        <v>80</v>
      </c>
      <c r="W24" t="s">
        <v>101</v>
      </c>
      <c r="X24">
        <f>_xlfn.XLOOKUP(MetricECStone[[#This Row],[Chamber]],ImperialECStone[Chamber],ImperialECStone[Inches])*25.4</f>
        <v>573.024</v>
      </c>
      <c r="Y24">
        <f t="shared" si="5"/>
        <v>0.57302399999999998</v>
      </c>
      <c r="AE24" s="135">
        <f t="shared" si="3"/>
        <v>-9</v>
      </c>
      <c r="AF24" s="15">
        <f t="shared" si="1"/>
        <v>10</v>
      </c>
      <c r="AG24" s="15">
        <f t="shared" si="2"/>
        <v>10</v>
      </c>
    </row>
    <row r="25" spans="4:33" x14ac:dyDescent="0.2">
      <c r="D25">
        <v>23</v>
      </c>
      <c r="I25">
        <v>5.7907155704479692E-2</v>
      </c>
      <c r="J25">
        <v>4.1059427558400013E-3</v>
      </c>
      <c r="K25">
        <v>5.8226940110434666E-2</v>
      </c>
      <c r="L25">
        <v>4.1059427558400013E-3</v>
      </c>
      <c r="M25">
        <v>7.847343848223115E-2</v>
      </c>
      <c r="N25">
        <v>1.0193635148229709E-2</v>
      </c>
      <c r="O25">
        <v>4.9556497239133766E-2</v>
      </c>
      <c r="P25">
        <v>1.6048999292085621E-2</v>
      </c>
      <c r="Q25">
        <v>8.1874839869744087E-2</v>
      </c>
      <c r="R25">
        <v>1.6048999292085621E-2</v>
      </c>
      <c r="S25">
        <v>5.5585508317140854E-2</v>
      </c>
      <c r="T25">
        <v>4.2207341391599998E-3</v>
      </c>
      <c r="AE25" s="135">
        <f t="shared" si="3"/>
        <v>-10</v>
      </c>
      <c r="AF25" s="15">
        <f t="shared" si="1"/>
        <v>11</v>
      </c>
      <c r="AG25" s="15">
        <f t="shared" si="2"/>
        <v>11</v>
      </c>
    </row>
    <row r="26" spans="4:33" x14ac:dyDescent="0.2">
      <c r="D26">
        <v>24</v>
      </c>
      <c r="I26">
        <v>5.8755827184965026E-2</v>
      </c>
      <c r="J26">
        <v>4.2758438353919974E-3</v>
      </c>
      <c r="K26">
        <v>5.913841823587708E-2</v>
      </c>
      <c r="L26">
        <v>4.2758438353919974E-3</v>
      </c>
      <c r="M26">
        <v>7.9984473170040912E-2</v>
      </c>
      <c r="N26">
        <v>1.0542065380863554E-2</v>
      </c>
      <c r="O26">
        <v>5.0666749823021218E-2</v>
      </c>
      <c r="P26">
        <v>1.6664857426022906E-2</v>
      </c>
      <c r="Q26">
        <v>8.3713956958799129E-2</v>
      </c>
      <c r="R26">
        <v>1.6664857426022906E-2</v>
      </c>
      <c r="S26">
        <v>5.6511708646280738E-2</v>
      </c>
      <c r="T26">
        <v>4.4175755519280007E-3</v>
      </c>
      <c r="AE26" s="135">
        <f t="shared" si="3"/>
        <v>-11</v>
      </c>
      <c r="AF26" s="15">
        <f t="shared" si="1"/>
        <v>12</v>
      </c>
      <c r="AG26" s="15">
        <f t="shared" si="2"/>
        <v>12</v>
      </c>
    </row>
    <row r="27" spans="4:33" x14ac:dyDescent="0.2">
      <c r="D27">
        <v>25</v>
      </c>
      <c r="I27">
        <v>5.9603934955768378E-2</v>
      </c>
      <c r="J27">
        <v>4.1908932956160007E-3</v>
      </c>
      <c r="K27">
        <v>5.9989871725895552E-2</v>
      </c>
      <c r="L27">
        <v>4.1908932956160007E-3</v>
      </c>
      <c r="M27">
        <v>8.1423126150361402E-2</v>
      </c>
      <c r="N27">
        <v>1.0882362439431232E-2</v>
      </c>
      <c r="O27">
        <v>5.1739898626646082E-2</v>
      </c>
      <c r="P27">
        <v>1.7273737505309375E-2</v>
      </c>
      <c r="Q27">
        <v>8.5481266883760329E-2</v>
      </c>
      <c r="R27">
        <v>1.7273737505309375E-2</v>
      </c>
      <c r="S27">
        <v>5.7387848302063477E-2</v>
      </c>
      <c r="T27">
        <v>4.633344023616E-3</v>
      </c>
      <c r="AE27" s="135">
        <f t="shared" si="3"/>
        <v>-12</v>
      </c>
      <c r="AF27" s="15">
        <f t="shared" si="1"/>
        <v>13</v>
      </c>
      <c r="AG27" s="15">
        <f t="shared" si="2"/>
        <v>13</v>
      </c>
    </row>
    <row r="28" spans="4:33" x14ac:dyDescent="0.2">
      <c r="D28">
        <v>26</v>
      </c>
      <c r="I28">
        <v>6.036517899748832E-2</v>
      </c>
      <c r="J28">
        <v>4.5590123013120008E-3</v>
      </c>
      <c r="K28">
        <v>6.0784401812261045E-2</v>
      </c>
      <c r="L28">
        <v>4.5590123013120008E-3</v>
      </c>
      <c r="M28">
        <v>8.280154523573538E-2</v>
      </c>
      <c r="N28">
        <v>1.1214890354533401E-2</v>
      </c>
      <c r="O28">
        <v>5.2766241257255798E-2</v>
      </c>
      <c r="P28">
        <v>1.7899899476143313E-2</v>
      </c>
      <c r="Q28">
        <v>8.7176479682854413E-2</v>
      </c>
      <c r="R28">
        <v>1.7899899476143313E-2</v>
      </c>
      <c r="S28">
        <v>5.8216216722250497E-2</v>
      </c>
      <c r="T28">
        <v>4.7469063771359999E-3</v>
      </c>
      <c r="AE28" s="135">
        <f t="shared" si="3"/>
        <v>-13</v>
      </c>
      <c r="AF28" s="15">
        <f t="shared" si="1"/>
        <v>14</v>
      </c>
      <c r="AG28" s="15">
        <f t="shared" si="2"/>
        <v>14</v>
      </c>
    </row>
    <row r="29" spans="4:33" x14ac:dyDescent="0.2">
      <c r="D29">
        <v>27</v>
      </c>
      <c r="I29">
        <v>6.0989782434281943E-2</v>
      </c>
      <c r="J29">
        <v>4.7005965342720004E-3</v>
      </c>
      <c r="K29">
        <v>6.1522989098116973E-2</v>
      </c>
      <c r="L29">
        <v>4.7005965342720004E-3</v>
      </c>
      <c r="M29">
        <v>8.4097075180518219E-2</v>
      </c>
      <c r="N29">
        <v>1.1541253325108719E-2</v>
      </c>
      <c r="O29">
        <v>5.3754048138185268E-2</v>
      </c>
      <c r="P29">
        <v>1.8210077870593196E-2</v>
      </c>
      <c r="Q29">
        <v>8.8808730284581333E-2</v>
      </c>
      <c r="R29">
        <v>1.8210077870593196E-2</v>
      </c>
      <c r="S29">
        <v>5.8998996872296712E-2</v>
      </c>
      <c r="T29">
        <v>4.8491124953039992E-3</v>
      </c>
      <c r="V29" t="s">
        <v>1</v>
      </c>
      <c r="W29" t="s">
        <v>123</v>
      </c>
      <c r="X29" t="s">
        <v>124</v>
      </c>
      <c r="AE29" s="135">
        <f t="shared" si="3"/>
        <v>-14</v>
      </c>
      <c r="AF29" s="15">
        <f t="shared" si="1"/>
        <v>15</v>
      </c>
      <c r="AG29" s="15">
        <f t="shared" si="2"/>
        <v>15</v>
      </c>
    </row>
    <row r="30" spans="4:33" x14ac:dyDescent="0.2">
      <c r="D30">
        <v>28</v>
      </c>
      <c r="I30">
        <v>6.1646897499226548E-2</v>
      </c>
      <c r="J30">
        <v>4.8138639206400016E-3</v>
      </c>
      <c r="K30">
        <v>6.2207559960356797E-2</v>
      </c>
      <c r="L30">
        <v>4.8138639206400016E-3</v>
      </c>
      <c r="M30">
        <v>8.5302282599461876E-2</v>
      </c>
      <c r="N30">
        <v>1.1856011668127839E-2</v>
      </c>
      <c r="O30">
        <v>5.4703031289820118E-2</v>
      </c>
      <c r="P30">
        <v>1.917885742602295E-2</v>
      </c>
      <c r="Q30">
        <v>9.0379990655528902E-2</v>
      </c>
      <c r="R30">
        <v>1.917885742602295E-2</v>
      </c>
      <c r="S30">
        <v>5.9739067185701794E-2</v>
      </c>
      <c r="T30">
        <v>4.9702456723919996E-3</v>
      </c>
      <c r="V30" t="s">
        <v>100</v>
      </c>
      <c r="W30">
        <v>100</v>
      </c>
      <c r="X30" t="b">
        <f>IF(MetricBaseStoneCheck[[#This Row],[Minimum Base stone depth]]&gt;'Cumulative Volumes Metric'!$F$11,TRUE,FALSE)</f>
        <v>0</v>
      </c>
      <c r="Z30" t="str">
        <f>IF(_xlfn.XLOOKUP('Cumulative Volumes Metric'!F4,MetricBaseStoneCheck[Chamber],MetricBaseStoneCheck[Check]),"StormTech requires a minimum of 229 mm of stone below the chambers.  This table is for modeling purposes only.  Please see the engineer's drawings for the actual amount of stone under the chambers.","")</f>
        <v/>
      </c>
      <c r="AE30" s="135">
        <f t="shared" si="3"/>
        <v>-15</v>
      </c>
      <c r="AF30" s="15">
        <f t="shared" si="1"/>
        <v>16</v>
      </c>
      <c r="AG30" s="15">
        <f t="shared" si="2"/>
        <v>16</v>
      </c>
    </row>
    <row r="31" spans="4:33" x14ac:dyDescent="0.2">
      <c r="D31">
        <v>29</v>
      </c>
      <c r="I31">
        <v>6.2249935763315362E-2</v>
      </c>
      <c r="J31">
        <v>4.9554481536000002E-3</v>
      </c>
      <c r="K31">
        <v>6.2840021237434512E-2</v>
      </c>
      <c r="L31">
        <v>4.9554481536000002E-3</v>
      </c>
      <c r="M31">
        <v>8.6457828118363361E-2</v>
      </c>
      <c r="N31">
        <v>1.216638760986357E-2</v>
      </c>
      <c r="O31">
        <v>5.5616077587427468E-2</v>
      </c>
      <c r="P31">
        <v>1.9816775307942812E-2</v>
      </c>
      <c r="Q31">
        <v>9.1887799235452552E-2</v>
      </c>
      <c r="R31">
        <v>1.9816775307942812E-2</v>
      </c>
      <c r="S31">
        <v>6.0437660305950665E-2</v>
      </c>
      <c r="T31">
        <v>4.9058936720639996E-3</v>
      </c>
      <c r="V31" t="s">
        <v>11</v>
      </c>
      <c r="W31">
        <v>152</v>
      </c>
      <c r="X31" t="b">
        <f>IF(MetricBaseStoneCheck[[#This Row],[Minimum Base stone depth]]&gt;'Cumulative Volumes Metric'!$F$11,TRUE,FALSE)</f>
        <v>0</v>
      </c>
      <c r="AE31" s="135">
        <f t="shared" si="3"/>
        <v>-16</v>
      </c>
      <c r="AF31" s="15">
        <f t="shared" si="1"/>
        <v>17</v>
      </c>
      <c r="AG31" s="15">
        <f t="shared" si="2"/>
        <v>17</v>
      </c>
    </row>
    <row r="32" spans="4:33" x14ac:dyDescent="0.2">
      <c r="D32">
        <v>30</v>
      </c>
      <c r="I32">
        <v>6.2503932858244057E-2</v>
      </c>
      <c r="J32">
        <v>3.2847542046720002E-3</v>
      </c>
      <c r="K32">
        <v>6.3504541129831532E-2</v>
      </c>
      <c r="L32">
        <v>3.2847542046720002E-3</v>
      </c>
      <c r="M32">
        <v>8.7619271980744665E-2</v>
      </c>
      <c r="N32">
        <v>1.2470824913238669E-2</v>
      </c>
      <c r="O32">
        <v>5.6494911510689187E-2</v>
      </c>
      <c r="P32">
        <v>2.0455900891972287E-2</v>
      </c>
      <c r="Q32">
        <v>9.3340449100948505E-2</v>
      </c>
      <c r="R32">
        <v>2.0455900891972287E-2</v>
      </c>
      <c r="S32">
        <v>6.1096749935108524E-2</v>
      </c>
      <c r="T32">
        <v>5.1405892026719999E-3</v>
      </c>
      <c r="V32" t="s">
        <v>12</v>
      </c>
      <c r="W32">
        <v>152</v>
      </c>
      <c r="X32" t="b">
        <f>IF(MetricBaseStoneCheck[[#This Row],[Minimum Base stone depth]]&gt;'Cumulative Volumes Metric'!$F$11,TRUE,FALSE)</f>
        <v>0</v>
      </c>
      <c r="AE32" s="135">
        <f t="shared" si="3"/>
        <v>-17</v>
      </c>
      <c r="AF32" s="15">
        <f t="shared" si="1"/>
        <v>18</v>
      </c>
      <c r="AG32" s="15">
        <f t="shared" si="2"/>
        <v>18</v>
      </c>
    </row>
    <row r="33" spans="4:33" x14ac:dyDescent="0.2">
      <c r="D33">
        <v>31</v>
      </c>
      <c r="M33">
        <v>8.8646657510972698E-2</v>
      </c>
      <c r="N33">
        <v>1.2765628951773836E-2</v>
      </c>
      <c r="O33">
        <v>5.7341275945065877E-2</v>
      </c>
      <c r="P33">
        <v>2.1059807730426115E-2</v>
      </c>
      <c r="Q33">
        <v>9.4736398697437357E-2</v>
      </c>
      <c r="R33">
        <v>2.1059807730426115E-2</v>
      </c>
      <c r="S33">
        <v>6.1717965722441558E-2</v>
      </c>
      <c r="T33">
        <v>5.1973703794319995E-3</v>
      </c>
      <c r="V33" t="s">
        <v>13</v>
      </c>
      <c r="W33">
        <v>229</v>
      </c>
      <c r="X33" t="b">
        <f>IF(MetricBaseStoneCheck[[#This Row],[Minimum Base stone depth]]&gt;'Cumulative Volumes Metric'!$F$11,TRUE,FALSE)</f>
        <v>0</v>
      </c>
      <c r="AE33" s="135">
        <f t="shared" si="3"/>
        <v>-18</v>
      </c>
      <c r="AF33" s="15">
        <f t="shared" si="1"/>
        <v>19</v>
      </c>
      <c r="AG33" s="15">
        <f t="shared" si="2"/>
        <v>19</v>
      </c>
    </row>
    <row r="34" spans="4:33" x14ac:dyDescent="0.2">
      <c r="D34">
        <v>32</v>
      </c>
      <c r="M34">
        <v>8.9640726320260627E-2</v>
      </c>
      <c r="N34">
        <v>1.3050016157545745E-2</v>
      </c>
      <c r="O34">
        <v>5.8156220019821597E-2</v>
      </c>
      <c r="P34">
        <v>2.1647063570720639E-2</v>
      </c>
      <c r="Q34">
        <v>9.6081268016423776E-2</v>
      </c>
      <c r="R34">
        <v>2.1647063570720639E-2</v>
      </c>
      <c r="S34">
        <v>6.2303020286327143E-2</v>
      </c>
      <c r="T34">
        <v>5.2617223797599994E-3</v>
      </c>
      <c r="V34" t="s">
        <v>101</v>
      </c>
      <c r="W34">
        <v>152</v>
      </c>
      <c r="X34" t="b">
        <f>IF(MetricBaseStoneCheck[[#This Row],[Minimum Base stone depth]]&gt;'Cumulative Volumes Metric'!$F$11,TRUE,FALSE)</f>
        <v>0</v>
      </c>
      <c r="AE34" s="135">
        <f t="shared" si="3"/>
        <v>-19</v>
      </c>
      <c r="AF34" s="15">
        <f t="shared" si="1"/>
        <v>20</v>
      </c>
      <c r="AG34" s="15">
        <f t="shared" si="2"/>
        <v>20</v>
      </c>
    </row>
    <row r="35" spans="4:33" x14ac:dyDescent="0.2">
      <c r="D35">
        <v>33</v>
      </c>
      <c r="M35">
        <v>9.0597571853320055E-2</v>
      </c>
      <c r="N35">
        <v>1.3326789641492899E-2</v>
      </c>
      <c r="O35">
        <v>5.8940914059181837E-2</v>
      </c>
      <c r="P35">
        <v>2.2243212232762297E-2</v>
      </c>
      <c r="Q35">
        <v>9.7376511963754783E-2</v>
      </c>
      <c r="R35">
        <v>2.2243212232762297E-2</v>
      </c>
      <c r="S35">
        <v>6.2942510799123594E-2</v>
      </c>
      <c r="T35">
        <v>3.7437722543760001E-3</v>
      </c>
      <c r="V35" t="s">
        <v>16</v>
      </c>
      <c r="W35">
        <v>229</v>
      </c>
      <c r="X35" t="b">
        <f>IF(MetricBaseStoneCheck[[#This Row],[Minimum Base stone depth]]&gt;'Cumulative Volumes Metric'!$F$11,TRUE,FALSE)</f>
        <v>0</v>
      </c>
      <c r="AE35" s="135">
        <f t="shared" si="3"/>
        <v>-20</v>
      </c>
      <c r="AF35" s="15">
        <f t="shared" si="1"/>
        <v>21</v>
      </c>
      <c r="AG35" s="15">
        <f t="shared" si="2"/>
        <v>21</v>
      </c>
    </row>
    <row r="36" spans="4:33" x14ac:dyDescent="0.2">
      <c r="D36">
        <v>34</v>
      </c>
      <c r="M36">
        <v>9.1494161970833904E-2</v>
      </c>
      <c r="N36">
        <v>1.3594498118956364E-2</v>
      </c>
      <c r="O36">
        <v>5.9693525980461501E-2</v>
      </c>
      <c r="P36">
        <v>2.2729755911085982E-2</v>
      </c>
      <c r="Q36">
        <v>9.8623255840294188E-2</v>
      </c>
      <c r="R36">
        <v>2.2729755911085982E-2</v>
      </c>
      <c r="V36" t="s">
        <v>20</v>
      </c>
      <c r="W36">
        <v>229</v>
      </c>
      <c r="X36" t="b">
        <f>IF(MetricBaseStoneCheck[[#This Row],[Minimum Base stone depth]]&gt;'Cumulative Volumes Metric'!$F$11,TRUE,FALSE)</f>
        <v>0</v>
      </c>
      <c r="AE36" s="135">
        <f t="shared" si="3"/>
        <v>-21</v>
      </c>
      <c r="AF36" s="15">
        <f t="shared" si="1"/>
        <v>22</v>
      </c>
      <c r="AG36" s="15">
        <f t="shared" si="2"/>
        <v>22</v>
      </c>
    </row>
    <row r="37" spans="4:33" x14ac:dyDescent="0.2">
      <c r="D37">
        <v>35</v>
      </c>
      <c r="M37">
        <v>9.2351920996743692E-2</v>
      </c>
      <c r="N37">
        <v>1.3852582078748236E-2</v>
      </c>
      <c r="O37">
        <v>6.0423249893812876E-2</v>
      </c>
      <c r="P37">
        <v>2.3218160838170698E-2</v>
      </c>
      <c r="Q37">
        <v>9.9826056349992934E-2</v>
      </c>
      <c r="R37">
        <v>2.3218160838170698E-2</v>
      </c>
      <c r="V37" t="s">
        <v>21</v>
      </c>
      <c r="W37">
        <v>229</v>
      </c>
      <c r="X37" t="b">
        <f>IF(MetricBaseStoneCheck[[#This Row],[Minimum Base stone depth]]&gt;'Cumulative Volumes Metric'!$F$11,TRUE,FALSE)</f>
        <v>0</v>
      </c>
      <c r="AE37" s="135">
        <f t="shared" si="3"/>
        <v>-22</v>
      </c>
      <c r="AF37" s="15">
        <f t="shared" si="1"/>
        <v>23</v>
      </c>
      <c r="AG37" s="15">
        <f t="shared" si="2"/>
        <v>23</v>
      </c>
    </row>
    <row r="38" spans="4:33" x14ac:dyDescent="0.2">
      <c r="D38">
        <v>36</v>
      </c>
      <c r="M38">
        <v>9.3168918873000106E-2</v>
      </c>
      <c r="N38">
        <v>1.4100542126531728E-2</v>
      </c>
      <c r="O38">
        <v>6.1126349992920902E-2</v>
      </c>
      <c r="P38">
        <v>2.3743714285714271E-2</v>
      </c>
      <c r="Q38">
        <v>0.10098182755203165</v>
      </c>
      <c r="R38">
        <v>2.3743714285714271E-2</v>
      </c>
      <c r="AE38" s="135">
        <f t="shared" si="3"/>
        <v>-23</v>
      </c>
      <c r="AF38" s="15">
        <f t="shared" si="1"/>
        <v>24</v>
      </c>
      <c r="AG38" s="15">
        <f t="shared" si="2"/>
        <v>24</v>
      </c>
    </row>
    <row r="39" spans="4:33" x14ac:dyDescent="0.2">
      <c r="D39">
        <v>37</v>
      </c>
      <c r="M39">
        <v>9.3953378451083092E-2</v>
      </c>
      <c r="N39">
        <v>1.4339966612482441E-2</v>
      </c>
      <c r="O39">
        <v>6.1802097409032968E-2</v>
      </c>
      <c r="P39">
        <v>2.4104535466515645E-2</v>
      </c>
      <c r="Q39">
        <v>0.10209779442163418</v>
      </c>
      <c r="R39">
        <v>2.4104535466515645E-2</v>
      </c>
      <c r="AE39" s="135">
        <f t="shared" si="3"/>
        <v>-24</v>
      </c>
      <c r="AF39" s="15">
        <f t="shared" si="1"/>
        <v>25</v>
      </c>
      <c r="AG39" s="15">
        <f t="shared" si="2"/>
        <v>25</v>
      </c>
    </row>
    <row r="40" spans="4:33" x14ac:dyDescent="0.2">
      <c r="D40">
        <v>38</v>
      </c>
      <c r="M40">
        <v>9.4694127990938695E-2</v>
      </c>
      <c r="N40">
        <v>1.4568804616914564E-2</v>
      </c>
      <c r="O40">
        <v>6.2452919439331622E-2</v>
      </c>
      <c r="P40">
        <v>2.4338602010477144E-2</v>
      </c>
      <c r="Q40">
        <v>0.10317083703808551</v>
      </c>
      <c r="R40">
        <v>2.4338602010477144E-2</v>
      </c>
      <c r="AE40" s="135">
        <f t="shared" si="3"/>
        <v>-25</v>
      </c>
      <c r="AF40" s="15">
        <f t="shared" si="1"/>
        <v>26</v>
      </c>
      <c r="AG40" s="15">
        <f t="shared" si="2"/>
        <v>26</v>
      </c>
    </row>
    <row r="41" spans="4:33" x14ac:dyDescent="0.2">
      <c r="D41">
        <v>39</v>
      </c>
      <c r="M41">
        <v>9.5387714285714312E-2</v>
      </c>
      <c r="N41">
        <v>1.4787077438221731E-2</v>
      </c>
      <c r="O41">
        <v>6.3079482656095157E-2</v>
      </c>
      <c r="P41">
        <v>2.5186301288404416E-2</v>
      </c>
      <c r="Q41">
        <v>0.10420340365283906</v>
      </c>
      <c r="R41">
        <v>2.5186301288404416E-2</v>
      </c>
      <c r="AE41" s="135">
        <f t="shared" si="3"/>
        <v>-26</v>
      </c>
      <c r="AF41" s="15">
        <f t="shared" si="1"/>
        <v>27</v>
      </c>
      <c r="AG41" s="15">
        <f t="shared" si="2"/>
        <v>27</v>
      </c>
    </row>
    <row r="42" spans="4:33" x14ac:dyDescent="0.2">
      <c r="D42">
        <v>40</v>
      </c>
      <c r="M42">
        <v>9.6064038510547928E-2</v>
      </c>
      <c r="N42">
        <v>1.4995722938057078E-2</v>
      </c>
      <c r="O42">
        <v>6.3680280334135655E-2</v>
      </c>
      <c r="P42">
        <v>2.5605019396856839E-2</v>
      </c>
      <c r="Q42">
        <v>0.10519599575251305</v>
      </c>
      <c r="R42">
        <v>2.5605019396856839E-2</v>
      </c>
      <c r="V42" t="s">
        <v>1</v>
      </c>
      <c r="W42" s="107" t="s">
        <v>125</v>
      </c>
      <c r="X42" t="s">
        <v>124</v>
      </c>
      <c r="AE42" s="135">
        <f t="shared" si="3"/>
        <v>-27</v>
      </c>
      <c r="AF42" s="15">
        <f t="shared" si="1"/>
        <v>28</v>
      </c>
      <c r="AG42" s="15">
        <f t="shared" si="2"/>
        <v>28</v>
      </c>
    </row>
    <row r="43" spans="4:33" x14ac:dyDescent="0.2">
      <c r="D43">
        <v>41</v>
      </c>
      <c r="M43">
        <v>9.6688107036669954E-2</v>
      </c>
      <c r="N43">
        <v>1.5193583378332773E-2</v>
      </c>
      <c r="O43">
        <v>6.4260176978620964E-2</v>
      </c>
      <c r="P43">
        <v>2.5973384114398999E-2</v>
      </c>
      <c r="Q43">
        <v>0.10615008806456175</v>
      </c>
      <c r="R43">
        <v>2.5973384114398999E-2</v>
      </c>
      <c r="V43" t="s">
        <v>100</v>
      </c>
      <c r="W43">
        <v>152</v>
      </c>
      <c r="X43" t="b">
        <f>IF(W43&gt;'Cumulative Volumes Metric'!$F$10,TRUE,FALSE)</f>
        <v>0</v>
      </c>
      <c r="AE43" s="135">
        <f t="shared" si="3"/>
        <v>-28</v>
      </c>
      <c r="AF43" s="15">
        <f t="shared" si="1"/>
        <v>29</v>
      </c>
      <c r="AG43" s="15">
        <f t="shared" si="2"/>
        <v>29</v>
      </c>
    </row>
    <row r="44" spans="4:33" x14ac:dyDescent="0.2">
      <c r="D44">
        <v>42</v>
      </c>
      <c r="M44">
        <v>9.7324605408466686E-2</v>
      </c>
      <c r="N44">
        <v>1.5380681054258181E-2</v>
      </c>
      <c r="O44">
        <v>6.4816289395441207E-2</v>
      </c>
      <c r="P44">
        <v>2.6045918731417268E-2</v>
      </c>
      <c r="Q44">
        <v>0.1070649432252584</v>
      </c>
      <c r="R44">
        <v>2.6045918731417268E-2</v>
      </c>
      <c r="V44" t="s">
        <v>11</v>
      </c>
      <c r="W44">
        <v>152</v>
      </c>
      <c r="X44" t="b">
        <f>IF(W44&gt;'Cumulative Volumes Metric'!$F$10,TRUE,FALSE)</f>
        <v>0</v>
      </c>
      <c r="AE44" s="135">
        <f t="shared" si="3"/>
        <v>-29</v>
      </c>
      <c r="AF44" s="15">
        <f t="shared" si="1"/>
        <v>30</v>
      </c>
      <c r="AG44" s="15">
        <f t="shared" si="2"/>
        <v>30</v>
      </c>
    </row>
    <row r="45" spans="4:33" x14ac:dyDescent="0.2">
      <c r="D45">
        <v>43</v>
      </c>
      <c r="M45">
        <v>9.79105988956534E-2</v>
      </c>
      <c r="N45">
        <v>1.5556870426318167E-2</v>
      </c>
      <c r="O45">
        <v>6.5350483930341124E-2</v>
      </c>
      <c r="P45">
        <v>2.6714145547217814E-2</v>
      </c>
      <c r="Q45">
        <v>0.10794410845249905</v>
      </c>
      <c r="R45">
        <v>2.6714145547217814E-2</v>
      </c>
      <c r="V45" t="s">
        <v>12</v>
      </c>
      <c r="W45">
        <v>152</v>
      </c>
      <c r="X45" t="b">
        <f>IF(W45&gt;'Cumulative Volumes Metric'!$F$10,TRUE,FALSE)</f>
        <v>0</v>
      </c>
      <c r="AE45" s="135">
        <f t="shared" si="3"/>
        <v>-30</v>
      </c>
      <c r="AF45" s="15">
        <f t="shared" si="1"/>
        <v>31</v>
      </c>
      <c r="AG45" s="15">
        <f t="shared" si="2"/>
        <v>31</v>
      </c>
    </row>
    <row r="46" spans="4:33" x14ac:dyDescent="0.2">
      <c r="D46">
        <v>44</v>
      </c>
      <c r="M46">
        <v>9.8504713011468237E-2</v>
      </c>
      <c r="N46">
        <v>1.5722048560306207E-2</v>
      </c>
      <c r="O46">
        <v>6.5862872150644153E-2</v>
      </c>
      <c r="P46">
        <v>2.7080302704233328E-2</v>
      </c>
      <c r="Q46">
        <v>0.10878360356788869</v>
      </c>
      <c r="R46">
        <v>2.7080302704233328E-2</v>
      </c>
      <c r="V46" t="s">
        <v>13</v>
      </c>
      <c r="W46">
        <v>152</v>
      </c>
      <c r="X46" t="b">
        <f>IF(W46&gt;'Cumulative Volumes Metric'!$F$10,TRUE,FALSE)</f>
        <v>0</v>
      </c>
      <c r="AE46" s="135">
        <f t="shared" si="3"/>
        <v>-31</v>
      </c>
      <c r="AF46" s="15">
        <f t="shared" si="1"/>
        <v>32</v>
      </c>
      <c r="AG46" s="15">
        <f t="shared" si="2"/>
        <v>32</v>
      </c>
    </row>
    <row r="47" spans="4:33" x14ac:dyDescent="0.2">
      <c r="D47">
        <v>45</v>
      </c>
      <c r="M47">
        <v>9.9252230213790177E-2</v>
      </c>
      <c r="N47">
        <v>1.6846177395842023E-2</v>
      </c>
      <c r="O47">
        <v>6.6354101090188425E-2</v>
      </c>
      <c r="P47">
        <v>2.7428602576808753E-2</v>
      </c>
      <c r="Q47">
        <v>0.1095897460002833</v>
      </c>
      <c r="R47">
        <v>2.7428602576808753E-2</v>
      </c>
      <c r="V47" t="s">
        <v>101</v>
      </c>
      <c r="W47">
        <v>152</v>
      </c>
      <c r="X47" t="b">
        <f>IF(W47&gt;'Cumulative Volumes Metric'!$F$10,TRUE,FALSE)</f>
        <v>0</v>
      </c>
      <c r="AE47" s="135">
        <f t="shared" si="3"/>
        <v>-32</v>
      </c>
      <c r="AF47" s="15">
        <f t="shared" si="1"/>
        <v>33</v>
      </c>
      <c r="AG47" s="15">
        <f t="shared" si="2"/>
        <v>33</v>
      </c>
    </row>
    <row r="48" spans="4:33" x14ac:dyDescent="0.2">
      <c r="D48">
        <v>46</v>
      </c>
      <c r="O48">
        <v>6.682452498938124E-2</v>
      </c>
      <c r="P48">
        <v>2.7789317853603321E-2</v>
      </c>
      <c r="Q48">
        <v>0.11036108112699988</v>
      </c>
      <c r="R48">
        <v>2.7789317853603321E-2</v>
      </c>
      <c r="V48" t="s">
        <v>16</v>
      </c>
      <c r="W48">
        <v>305</v>
      </c>
      <c r="X48" t="b">
        <f>IF(W48&gt;'Cumulative Volumes Metric'!$F$10,TRUE,FALSE)</f>
        <v>0</v>
      </c>
      <c r="AE48" s="135">
        <f t="shared" si="3"/>
        <v>-33</v>
      </c>
      <c r="AF48" s="15">
        <f t="shared" si="1"/>
        <v>34</v>
      </c>
      <c r="AG48" s="15">
        <f t="shared" si="2"/>
        <v>34</v>
      </c>
    </row>
    <row r="49" spans="4:33" x14ac:dyDescent="0.2">
      <c r="D49">
        <v>47</v>
      </c>
      <c r="O49">
        <v>6.7274413988390278E-2</v>
      </c>
      <c r="P49">
        <v>2.749946453348432E-2</v>
      </c>
      <c r="Q49">
        <v>0.11109868611071794</v>
      </c>
      <c r="R49">
        <v>2.749946453348432E-2</v>
      </c>
      <c r="V49" t="s">
        <v>20</v>
      </c>
      <c r="W49">
        <v>305</v>
      </c>
      <c r="X49" t="b">
        <f>IF(W49&gt;'Cumulative Volumes Metric'!$F$10,TRUE,FALSE)</f>
        <v>0</v>
      </c>
      <c r="AE49" s="135">
        <f t="shared" si="3"/>
        <v>-34</v>
      </c>
      <c r="AF49" s="15">
        <f t="shared" si="1"/>
        <v>35</v>
      </c>
      <c r="AG49" s="15">
        <f t="shared" si="2"/>
        <v>35</v>
      </c>
    </row>
    <row r="50" spans="4:33" x14ac:dyDescent="0.2">
      <c r="D50">
        <v>48</v>
      </c>
      <c r="O50">
        <v>6.770432082684405E-2</v>
      </c>
      <c r="P50">
        <v>2.8408496389636172E-2</v>
      </c>
      <c r="Q50">
        <v>0.11180166359903726</v>
      </c>
      <c r="R50">
        <v>2.8408496389636172E-2</v>
      </c>
      <c r="V50" t="s">
        <v>21</v>
      </c>
      <c r="W50">
        <v>305</v>
      </c>
      <c r="X50" t="b">
        <f>IF(W50&gt;'Cumulative Volumes Metric'!$F$10,TRUE,FALSE)</f>
        <v>0</v>
      </c>
      <c r="AE50" s="135">
        <f t="shared" si="3"/>
        <v>-35</v>
      </c>
      <c r="AF50" s="15">
        <f t="shared" si="1"/>
        <v>36</v>
      </c>
      <c r="AG50" s="15">
        <f t="shared" si="2"/>
        <v>36</v>
      </c>
    </row>
    <row r="51" spans="4:33" x14ac:dyDescent="0.2">
      <c r="D51">
        <v>49</v>
      </c>
      <c r="O51">
        <v>6.8114466090896192E-2</v>
      </c>
      <c r="P51">
        <v>2.8631585162112387E-2</v>
      </c>
      <c r="Q51">
        <v>0.11247198046156016</v>
      </c>
      <c r="R51">
        <v>2.8631585162112387E-2</v>
      </c>
      <c r="AE51" s="135">
        <f t="shared" si="3"/>
        <v>-36</v>
      </c>
      <c r="AF51" s="15">
        <f t="shared" si="1"/>
        <v>37</v>
      </c>
      <c r="AG51" s="15">
        <f t="shared" si="2"/>
        <v>37</v>
      </c>
    </row>
    <row r="52" spans="4:33" x14ac:dyDescent="0.2">
      <c r="D52">
        <v>50</v>
      </c>
      <c r="O52">
        <v>6.8505155316437791E-2</v>
      </c>
      <c r="P52">
        <v>2.889305847373641E-2</v>
      </c>
      <c r="Q52">
        <v>0.11311129123601876</v>
      </c>
      <c r="R52">
        <v>2.889305847373641E-2</v>
      </c>
      <c r="AE52" s="135">
        <f t="shared" si="3"/>
        <v>-37</v>
      </c>
      <c r="AF52" s="15">
        <f t="shared" si="1"/>
        <v>38</v>
      </c>
      <c r="AG52" s="15">
        <f t="shared" si="2"/>
        <v>38</v>
      </c>
    </row>
    <row r="53" spans="4:33" x14ac:dyDescent="0.2">
      <c r="D53">
        <v>51</v>
      </c>
      <c r="O53">
        <v>6.8876737363726528E-2</v>
      </c>
      <c r="P53">
        <v>2.9175378451083075E-2</v>
      </c>
      <c r="Q53">
        <v>0.11371738807871999</v>
      </c>
      <c r="R53">
        <v>2.9175378451083075E-2</v>
      </c>
      <c r="AE53" s="135">
        <f t="shared" si="3"/>
        <v>-38</v>
      </c>
      <c r="AF53" s="15">
        <f t="shared" si="1"/>
        <v>39</v>
      </c>
      <c r="AG53" s="15">
        <f t="shared" si="2"/>
        <v>39</v>
      </c>
    </row>
    <row r="54" spans="4:33" x14ac:dyDescent="0.2">
      <c r="D54">
        <v>52</v>
      </c>
      <c r="O54">
        <v>6.9229444145547228E-2</v>
      </c>
      <c r="P54">
        <v>2.9412688659209974E-2</v>
      </c>
      <c r="Q54">
        <v>0.11429154806739351</v>
      </c>
      <c r="R54">
        <v>2.9412688659209974E-2</v>
      </c>
      <c r="AE54" s="135">
        <f t="shared" si="3"/>
        <v>-39</v>
      </c>
      <c r="AF54" s="15">
        <f t="shared" si="1"/>
        <v>40</v>
      </c>
      <c r="AG54" s="15">
        <f t="shared" si="2"/>
        <v>40</v>
      </c>
    </row>
    <row r="55" spans="4:33" x14ac:dyDescent="0.2">
      <c r="D55">
        <v>53</v>
      </c>
      <c r="O55">
        <v>6.9563507574684977E-2</v>
      </c>
      <c r="P55">
        <v>2.962952569729577E-2</v>
      </c>
      <c r="Q55">
        <v>0.11483580857992352</v>
      </c>
      <c r="R55">
        <v>2.962952569729577E-2</v>
      </c>
      <c r="AE55" s="135">
        <f t="shared" si="3"/>
        <v>-40</v>
      </c>
      <c r="AF55" s="15">
        <f t="shared" si="1"/>
        <v>41</v>
      </c>
      <c r="AG55" s="15">
        <f t="shared" si="2"/>
        <v>41</v>
      </c>
    </row>
    <row r="56" spans="4:33" x14ac:dyDescent="0.2">
      <c r="D56">
        <v>54</v>
      </c>
      <c r="O56">
        <v>6.9879157864929889E-2</v>
      </c>
      <c r="P56">
        <v>2.9846367266034263E-2</v>
      </c>
      <c r="Q56">
        <v>0.11534905054509419</v>
      </c>
      <c r="R56">
        <v>2.9846367266034263E-2</v>
      </c>
      <c r="AE56" s="135">
        <f t="shared" si="3"/>
        <v>-41</v>
      </c>
      <c r="AF56" s="15">
        <f t="shared" si="1"/>
        <v>42</v>
      </c>
      <c r="AG56" s="15">
        <f t="shared" si="2"/>
        <v>42</v>
      </c>
    </row>
    <row r="57" spans="4:33" x14ac:dyDescent="0.2">
      <c r="D57">
        <v>55</v>
      </c>
      <c r="O57">
        <v>7.0176467223559413E-2</v>
      </c>
      <c r="P57">
        <v>2.9745055642078456E-2</v>
      </c>
      <c r="Q57">
        <v>0.11582914625513242</v>
      </c>
      <c r="R57">
        <v>2.9745055642078456E-2</v>
      </c>
      <c r="AE57" s="135">
        <f t="shared" si="3"/>
        <v>-42</v>
      </c>
      <c r="AF57" s="15">
        <f t="shared" si="1"/>
        <v>43</v>
      </c>
      <c r="AG57" s="15">
        <f t="shared" si="2"/>
        <v>43</v>
      </c>
    </row>
    <row r="58" spans="4:33" x14ac:dyDescent="0.2">
      <c r="D58">
        <v>56</v>
      </c>
      <c r="O58">
        <v>7.0458831374769909E-2</v>
      </c>
      <c r="P58">
        <v>2.9920840436075315E-2</v>
      </c>
      <c r="Q58">
        <v>0.11628752003397989</v>
      </c>
      <c r="R58">
        <v>2.9920840436075315E-2</v>
      </c>
      <c r="AE58" s="135">
        <f t="shared" si="3"/>
        <v>-43</v>
      </c>
      <c r="AF58" s="15">
        <f t="shared" si="1"/>
        <v>44</v>
      </c>
      <c r="AG58" s="15">
        <f t="shared" si="2"/>
        <v>44</v>
      </c>
    </row>
    <row r="59" spans="4:33" x14ac:dyDescent="0.2">
      <c r="D59">
        <v>57</v>
      </c>
      <c r="O59">
        <v>7.0725990938694624E-2</v>
      </c>
      <c r="P59">
        <v>3.0453342489027327E-2</v>
      </c>
      <c r="Q59">
        <v>0.11672375477842277</v>
      </c>
      <c r="R59">
        <v>3.0453342489027327E-2</v>
      </c>
      <c r="AE59" s="135">
        <f t="shared" si="3"/>
        <v>-44</v>
      </c>
      <c r="AF59" s="15">
        <f t="shared" si="1"/>
        <v>45</v>
      </c>
      <c r="AG59" s="15">
        <f t="shared" si="2"/>
        <v>45</v>
      </c>
    </row>
    <row r="60" spans="4:33" x14ac:dyDescent="0.2">
      <c r="D60">
        <v>58</v>
      </c>
      <c r="O60">
        <v>7.097572929350135E-2</v>
      </c>
      <c r="P60">
        <v>3.0660425031856155E-2</v>
      </c>
      <c r="Q60">
        <v>0.11713257907404785</v>
      </c>
      <c r="R60">
        <v>3.0660425031856155E-2</v>
      </c>
      <c r="AE60" s="135">
        <f t="shared" si="3"/>
        <v>-45</v>
      </c>
      <c r="AF60" s="15">
        <f t="shared" si="1"/>
        <v>46</v>
      </c>
      <c r="AG60" s="15">
        <f t="shared" si="2"/>
        <v>46</v>
      </c>
    </row>
    <row r="61" spans="4:33" x14ac:dyDescent="0.2">
      <c r="D61">
        <v>59</v>
      </c>
      <c r="O61">
        <v>7.1208259379866926E-2</v>
      </c>
      <c r="P61">
        <v>3.0811307093303132E-2</v>
      </c>
      <c r="Q61">
        <v>0.11751307971117091</v>
      </c>
      <c r="R61">
        <v>3.0811307093303132E-2</v>
      </c>
      <c r="AE61" s="135">
        <f t="shared" si="3"/>
        <v>-46</v>
      </c>
      <c r="AF61" s="15">
        <f t="shared" si="1"/>
        <v>47</v>
      </c>
      <c r="AG61" s="15">
        <f t="shared" si="2"/>
        <v>47</v>
      </c>
    </row>
    <row r="62" spans="4:33" x14ac:dyDescent="0.2">
      <c r="D62">
        <v>60</v>
      </c>
      <c r="O62">
        <v>7.1554009061305393E-2</v>
      </c>
      <c r="P62">
        <v>3.1328745858700269E-2</v>
      </c>
      <c r="Q62">
        <v>0.11810884836471754</v>
      </c>
      <c r="R62">
        <v>3.1328745858700269E-2</v>
      </c>
      <c r="AE62" s="135">
        <f t="shared" si="3"/>
        <v>-47</v>
      </c>
      <c r="AF62" s="15">
        <f t="shared" si="1"/>
        <v>48</v>
      </c>
      <c r="AG62" s="15">
        <f t="shared" si="2"/>
        <v>48</v>
      </c>
    </row>
    <row r="63" spans="4:33" x14ac:dyDescent="0.2">
      <c r="AE63" s="135">
        <f t="shared" si="3"/>
        <v>-48</v>
      </c>
      <c r="AF63" s="15">
        <f t="shared" si="1"/>
        <v>49</v>
      </c>
      <c r="AG63" s="15">
        <f t="shared" si="2"/>
        <v>49</v>
      </c>
    </row>
    <row r="64" spans="4:33" x14ac:dyDescent="0.2">
      <c r="AE64" s="135">
        <f t="shared" si="3"/>
        <v>-49</v>
      </c>
      <c r="AF64" s="15">
        <f t="shared" si="1"/>
        <v>50</v>
      </c>
      <c r="AG64" s="15">
        <f t="shared" si="2"/>
        <v>50</v>
      </c>
    </row>
    <row r="65" spans="31:33" x14ac:dyDescent="0.2">
      <c r="AE65" s="135">
        <f t="shared" si="3"/>
        <v>-50</v>
      </c>
      <c r="AF65" s="15">
        <f t="shared" si="1"/>
        <v>51</v>
      </c>
      <c r="AG65" s="15">
        <f t="shared" si="2"/>
        <v>51</v>
      </c>
    </row>
    <row r="66" spans="31:33" x14ac:dyDescent="0.2">
      <c r="AE66" s="135">
        <f t="shared" si="3"/>
        <v>-51</v>
      </c>
      <c r="AF66" s="15">
        <f t="shared" si="1"/>
        <v>52</v>
      </c>
      <c r="AG66" s="15">
        <f t="shared" si="2"/>
        <v>52</v>
      </c>
    </row>
    <row r="67" spans="31:33" x14ac:dyDescent="0.2">
      <c r="AE67" s="135">
        <f t="shared" si="3"/>
        <v>-52</v>
      </c>
      <c r="AF67" s="15">
        <f t="shared" si="1"/>
        <v>53</v>
      </c>
      <c r="AG67" s="15">
        <f t="shared" si="2"/>
        <v>53</v>
      </c>
    </row>
    <row r="68" spans="31:33" x14ac:dyDescent="0.2">
      <c r="AE68" s="135">
        <f t="shared" si="3"/>
        <v>-53</v>
      </c>
      <c r="AF68" s="15">
        <f t="shared" ref="AF68:AF131" si="6">IF(AF67&gt;=1,AF67+1,IF(AE68=0,1,-1))</f>
        <v>54</v>
      </c>
      <c r="AG68" s="15">
        <f t="shared" ref="AG68:AG131" si="7">IF(AND(AG67&gt;=1,AG67&lt;$AD$3),AG67+1,IF(AE68=0,1,-1))</f>
        <v>54</v>
      </c>
    </row>
    <row r="69" spans="31:33" x14ac:dyDescent="0.2">
      <c r="AE69" s="135">
        <f t="shared" ref="AE69:AE132" si="8">AE68-1</f>
        <v>-54</v>
      </c>
      <c r="AF69" s="15">
        <f t="shared" si="6"/>
        <v>55</v>
      </c>
      <c r="AG69" s="15">
        <f t="shared" si="7"/>
        <v>55</v>
      </c>
    </row>
    <row r="70" spans="31:33" x14ac:dyDescent="0.2">
      <c r="AE70" s="135">
        <f t="shared" si="8"/>
        <v>-55</v>
      </c>
      <c r="AF70" s="15">
        <f t="shared" si="6"/>
        <v>56</v>
      </c>
      <c r="AG70" s="15">
        <f t="shared" si="7"/>
        <v>56</v>
      </c>
    </row>
    <row r="71" spans="31:33" x14ac:dyDescent="0.2">
      <c r="AE71" s="135">
        <f t="shared" si="8"/>
        <v>-56</v>
      </c>
      <c r="AF71" s="15">
        <f t="shared" si="6"/>
        <v>57</v>
      </c>
      <c r="AG71" s="15">
        <f t="shared" si="7"/>
        <v>57</v>
      </c>
    </row>
    <row r="72" spans="31:33" x14ac:dyDescent="0.2">
      <c r="AE72" s="135">
        <f t="shared" si="8"/>
        <v>-57</v>
      </c>
      <c r="AF72" s="15">
        <f t="shared" si="6"/>
        <v>58</v>
      </c>
      <c r="AG72" s="15">
        <f t="shared" si="7"/>
        <v>58</v>
      </c>
    </row>
    <row r="73" spans="31:33" x14ac:dyDescent="0.2">
      <c r="AE73" s="135">
        <f t="shared" si="8"/>
        <v>-58</v>
      </c>
      <c r="AF73" s="15">
        <f t="shared" si="6"/>
        <v>59</v>
      </c>
      <c r="AG73" s="15">
        <f t="shared" si="7"/>
        <v>59</v>
      </c>
    </row>
    <row r="74" spans="31:33" x14ac:dyDescent="0.2">
      <c r="AE74" s="135">
        <f t="shared" si="8"/>
        <v>-59</v>
      </c>
      <c r="AF74" s="15">
        <f t="shared" si="6"/>
        <v>60</v>
      </c>
      <c r="AG74" s="15">
        <f t="shared" si="7"/>
        <v>60</v>
      </c>
    </row>
    <row r="75" spans="31:33" x14ac:dyDescent="0.2">
      <c r="AE75" s="135">
        <f t="shared" si="8"/>
        <v>-60</v>
      </c>
      <c r="AF75" s="15">
        <f t="shared" si="6"/>
        <v>61</v>
      </c>
      <c r="AG75" s="15">
        <f t="shared" si="7"/>
        <v>-1</v>
      </c>
    </row>
    <row r="76" spans="31:33" x14ac:dyDescent="0.2">
      <c r="AE76" s="135">
        <f t="shared" si="8"/>
        <v>-61</v>
      </c>
      <c r="AF76" s="15">
        <f t="shared" si="6"/>
        <v>62</v>
      </c>
      <c r="AG76" s="15">
        <f t="shared" si="7"/>
        <v>-1</v>
      </c>
    </row>
    <row r="77" spans="31:33" x14ac:dyDescent="0.2">
      <c r="AE77" s="135">
        <f t="shared" si="8"/>
        <v>-62</v>
      </c>
      <c r="AF77" s="15">
        <f t="shared" si="6"/>
        <v>63</v>
      </c>
      <c r="AG77" s="15">
        <f t="shared" si="7"/>
        <v>-1</v>
      </c>
    </row>
    <row r="78" spans="31:33" x14ac:dyDescent="0.2">
      <c r="AE78" s="135">
        <f t="shared" si="8"/>
        <v>-63</v>
      </c>
      <c r="AF78" s="15">
        <f t="shared" si="6"/>
        <v>64</v>
      </c>
      <c r="AG78" s="15">
        <f t="shared" si="7"/>
        <v>-1</v>
      </c>
    </row>
    <row r="79" spans="31:33" x14ac:dyDescent="0.2">
      <c r="AE79" s="135">
        <f t="shared" si="8"/>
        <v>-64</v>
      </c>
      <c r="AF79" s="15">
        <f t="shared" si="6"/>
        <v>65</v>
      </c>
      <c r="AG79" s="15">
        <f t="shared" si="7"/>
        <v>-1</v>
      </c>
    </row>
    <row r="80" spans="31:33" x14ac:dyDescent="0.2">
      <c r="AE80" s="135">
        <f t="shared" si="8"/>
        <v>-65</v>
      </c>
      <c r="AF80" s="15">
        <f t="shared" si="6"/>
        <v>66</v>
      </c>
      <c r="AG80" s="15">
        <f t="shared" si="7"/>
        <v>-1</v>
      </c>
    </row>
    <row r="81" spans="31:33" x14ac:dyDescent="0.2">
      <c r="AE81" s="135">
        <f t="shared" si="8"/>
        <v>-66</v>
      </c>
      <c r="AF81" s="15">
        <f t="shared" si="6"/>
        <v>67</v>
      </c>
      <c r="AG81" s="15">
        <f t="shared" si="7"/>
        <v>-1</v>
      </c>
    </row>
    <row r="82" spans="31:33" x14ac:dyDescent="0.2">
      <c r="AE82" s="135">
        <f t="shared" si="8"/>
        <v>-67</v>
      </c>
      <c r="AF82" s="15">
        <f t="shared" si="6"/>
        <v>68</v>
      </c>
      <c r="AG82" s="15">
        <f t="shared" si="7"/>
        <v>-1</v>
      </c>
    </row>
    <row r="83" spans="31:33" x14ac:dyDescent="0.2">
      <c r="AE83" s="135">
        <f t="shared" si="8"/>
        <v>-68</v>
      </c>
      <c r="AF83" s="15">
        <f t="shared" si="6"/>
        <v>69</v>
      </c>
      <c r="AG83" s="15">
        <f t="shared" si="7"/>
        <v>-1</v>
      </c>
    </row>
    <row r="84" spans="31:33" x14ac:dyDescent="0.2">
      <c r="AE84" s="135">
        <f t="shared" si="8"/>
        <v>-69</v>
      </c>
      <c r="AF84" s="15">
        <f t="shared" si="6"/>
        <v>70</v>
      </c>
      <c r="AG84" s="15">
        <f t="shared" si="7"/>
        <v>-1</v>
      </c>
    </row>
    <row r="85" spans="31:33" x14ac:dyDescent="0.2">
      <c r="AE85" s="135">
        <f t="shared" si="8"/>
        <v>-70</v>
      </c>
      <c r="AF85" s="15">
        <f t="shared" si="6"/>
        <v>71</v>
      </c>
      <c r="AG85" s="15">
        <f t="shared" si="7"/>
        <v>-1</v>
      </c>
    </row>
    <row r="86" spans="31:33" x14ac:dyDescent="0.2">
      <c r="AE86" s="135">
        <f t="shared" si="8"/>
        <v>-71</v>
      </c>
      <c r="AF86" s="15">
        <f t="shared" si="6"/>
        <v>72</v>
      </c>
      <c r="AG86" s="15">
        <f t="shared" si="7"/>
        <v>-1</v>
      </c>
    </row>
    <row r="87" spans="31:33" x14ac:dyDescent="0.2">
      <c r="AE87" s="135">
        <f t="shared" si="8"/>
        <v>-72</v>
      </c>
      <c r="AF87" s="15">
        <f t="shared" si="6"/>
        <v>73</v>
      </c>
      <c r="AG87" s="15">
        <f t="shared" si="7"/>
        <v>-1</v>
      </c>
    </row>
    <row r="88" spans="31:33" x14ac:dyDescent="0.2">
      <c r="AE88" s="135">
        <f t="shared" si="8"/>
        <v>-73</v>
      </c>
      <c r="AF88" s="15">
        <f t="shared" si="6"/>
        <v>74</v>
      </c>
      <c r="AG88" s="15">
        <f t="shared" si="7"/>
        <v>-1</v>
      </c>
    </row>
    <row r="89" spans="31:33" x14ac:dyDescent="0.2">
      <c r="AE89" s="135">
        <f t="shared" si="8"/>
        <v>-74</v>
      </c>
      <c r="AF89" s="15">
        <f t="shared" si="6"/>
        <v>75</v>
      </c>
      <c r="AG89" s="15">
        <f t="shared" si="7"/>
        <v>-1</v>
      </c>
    </row>
    <row r="90" spans="31:33" x14ac:dyDescent="0.2">
      <c r="AE90" s="135">
        <f t="shared" si="8"/>
        <v>-75</v>
      </c>
      <c r="AF90" s="15">
        <f t="shared" si="6"/>
        <v>76</v>
      </c>
      <c r="AG90" s="15">
        <f t="shared" si="7"/>
        <v>-1</v>
      </c>
    </row>
    <row r="91" spans="31:33" x14ac:dyDescent="0.2">
      <c r="AE91" s="135">
        <f t="shared" si="8"/>
        <v>-76</v>
      </c>
      <c r="AF91" s="15">
        <f t="shared" si="6"/>
        <v>77</v>
      </c>
      <c r="AG91" s="15">
        <f t="shared" si="7"/>
        <v>-1</v>
      </c>
    </row>
    <row r="92" spans="31:33" x14ac:dyDescent="0.2">
      <c r="AE92" s="135">
        <f t="shared" si="8"/>
        <v>-77</v>
      </c>
      <c r="AF92" s="15">
        <f t="shared" si="6"/>
        <v>78</v>
      </c>
      <c r="AG92" s="15">
        <f t="shared" si="7"/>
        <v>-1</v>
      </c>
    </row>
    <row r="93" spans="31:33" x14ac:dyDescent="0.2">
      <c r="AE93" s="135">
        <f t="shared" si="8"/>
        <v>-78</v>
      </c>
      <c r="AF93" s="15">
        <f t="shared" si="6"/>
        <v>79</v>
      </c>
      <c r="AG93" s="15">
        <f t="shared" si="7"/>
        <v>-1</v>
      </c>
    </row>
    <row r="94" spans="31:33" x14ac:dyDescent="0.2">
      <c r="AE94" s="135">
        <f t="shared" si="8"/>
        <v>-79</v>
      </c>
      <c r="AF94" s="15">
        <f t="shared" si="6"/>
        <v>80</v>
      </c>
      <c r="AG94" s="15">
        <f t="shared" si="7"/>
        <v>-1</v>
      </c>
    </row>
    <row r="95" spans="31:33" x14ac:dyDescent="0.2">
      <c r="AE95" s="135">
        <f t="shared" si="8"/>
        <v>-80</v>
      </c>
      <c r="AF95" s="15">
        <f t="shared" si="6"/>
        <v>81</v>
      </c>
      <c r="AG95" s="15">
        <f t="shared" si="7"/>
        <v>-1</v>
      </c>
    </row>
    <row r="96" spans="31:33" x14ac:dyDescent="0.2">
      <c r="AE96" s="135">
        <f t="shared" si="8"/>
        <v>-81</v>
      </c>
      <c r="AF96" s="15">
        <f t="shared" si="6"/>
        <v>82</v>
      </c>
      <c r="AG96" s="15">
        <f t="shared" si="7"/>
        <v>-1</v>
      </c>
    </row>
    <row r="97" spans="31:33" x14ac:dyDescent="0.2">
      <c r="AE97" s="135">
        <f t="shared" si="8"/>
        <v>-82</v>
      </c>
      <c r="AF97" s="15">
        <f t="shared" si="6"/>
        <v>83</v>
      </c>
      <c r="AG97" s="15">
        <f t="shared" si="7"/>
        <v>-1</v>
      </c>
    </row>
    <row r="98" spans="31:33" x14ac:dyDescent="0.2">
      <c r="AE98" s="135">
        <f t="shared" si="8"/>
        <v>-83</v>
      </c>
      <c r="AF98" s="15">
        <f t="shared" si="6"/>
        <v>84</v>
      </c>
      <c r="AG98" s="15">
        <f t="shared" si="7"/>
        <v>-1</v>
      </c>
    </row>
    <row r="99" spans="31:33" x14ac:dyDescent="0.2">
      <c r="AE99" s="135">
        <f t="shared" si="8"/>
        <v>-84</v>
      </c>
      <c r="AF99" s="15">
        <f t="shared" si="6"/>
        <v>85</v>
      </c>
      <c r="AG99" s="15">
        <f t="shared" si="7"/>
        <v>-1</v>
      </c>
    </row>
    <row r="100" spans="31:33" x14ac:dyDescent="0.2">
      <c r="AE100" s="135">
        <f t="shared" si="8"/>
        <v>-85</v>
      </c>
      <c r="AF100" s="15">
        <f t="shared" si="6"/>
        <v>86</v>
      </c>
      <c r="AG100" s="15">
        <f t="shared" si="7"/>
        <v>-1</v>
      </c>
    </row>
    <row r="101" spans="31:33" x14ac:dyDescent="0.2">
      <c r="AE101" s="135">
        <f t="shared" si="8"/>
        <v>-86</v>
      </c>
      <c r="AF101" s="15">
        <f t="shared" si="6"/>
        <v>87</v>
      </c>
      <c r="AG101" s="15">
        <f t="shared" si="7"/>
        <v>-1</v>
      </c>
    </row>
    <row r="102" spans="31:33" x14ac:dyDescent="0.2">
      <c r="AE102" s="135">
        <f t="shared" si="8"/>
        <v>-87</v>
      </c>
      <c r="AF102" s="15">
        <f t="shared" si="6"/>
        <v>88</v>
      </c>
      <c r="AG102" s="15">
        <f t="shared" si="7"/>
        <v>-1</v>
      </c>
    </row>
    <row r="103" spans="31:33" x14ac:dyDescent="0.2">
      <c r="AE103" s="135">
        <f t="shared" si="8"/>
        <v>-88</v>
      </c>
      <c r="AF103" s="15">
        <f t="shared" si="6"/>
        <v>89</v>
      </c>
      <c r="AG103" s="15">
        <f t="shared" si="7"/>
        <v>-1</v>
      </c>
    </row>
    <row r="104" spans="31:33" x14ac:dyDescent="0.2">
      <c r="AE104" s="135">
        <f t="shared" si="8"/>
        <v>-89</v>
      </c>
      <c r="AF104" s="15">
        <f t="shared" si="6"/>
        <v>90</v>
      </c>
      <c r="AG104" s="15">
        <f t="shared" si="7"/>
        <v>-1</v>
      </c>
    </row>
    <row r="105" spans="31:33" x14ac:dyDescent="0.2">
      <c r="AE105" s="135">
        <f t="shared" si="8"/>
        <v>-90</v>
      </c>
      <c r="AF105" s="15">
        <f t="shared" si="6"/>
        <v>91</v>
      </c>
      <c r="AG105" s="15">
        <f t="shared" si="7"/>
        <v>-1</v>
      </c>
    </row>
    <row r="106" spans="31:33" x14ac:dyDescent="0.2">
      <c r="AE106" s="135">
        <f t="shared" si="8"/>
        <v>-91</v>
      </c>
      <c r="AF106" s="15">
        <f t="shared" si="6"/>
        <v>92</v>
      </c>
      <c r="AG106" s="15">
        <f t="shared" si="7"/>
        <v>-1</v>
      </c>
    </row>
    <row r="107" spans="31:33" x14ac:dyDescent="0.2">
      <c r="AE107" s="135">
        <f t="shared" si="8"/>
        <v>-92</v>
      </c>
      <c r="AF107" s="15">
        <f t="shared" si="6"/>
        <v>93</v>
      </c>
      <c r="AG107" s="15">
        <f t="shared" si="7"/>
        <v>-1</v>
      </c>
    </row>
    <row r="108" spans="31:33" x14ac:dyDescent="0.2">
      <c r="AE108" s="135">
        <f t="shared" si="8"/>
        <v>-93</v>
      </c>
      <c r="AF108" s="15">
        <f t="shared" si="6"/>
        <v>94</v>
      </c>
      <c r="AG108" s="15">
        <f t="shared" si="7"/>
        <v>-1</v>
      </c>
    </row>
    <row r="109" spans="31:33" x14ac:dyDescent="0.2">
      <c r="AE109" s="135">
        <f t="shared" si="8"/>
        <v>-94</v>
      </c>
      <c r="AF109" s="15">
        <f t="shared" si="6"/>
        <v>95</v>
      </c>
      <c r="AG109" s="15">
        <f t="shared" si="7"/>
        <v>-1</v>
      </c>
    </row>
    <row r="110" spans="31:33" x14ac:dyDescent="0.2">
      <c r="AE110" s="135">
        <f t="shared" si="8"/>
        <v>-95</v>
      </c>
      <c r="AF110" s="15">
        <f t="shared" si="6"/>
        <v>96</v>
      </c>
      <c r="AG110" s="15">
        <f t="shared" si="7"/>
        <v>-1</v>
      </c>
    </row>
    <row r="111" spans="31:33" x14ac:dyDescent="0.2">
      <c r="AE111" s="135">
        <f t="shared" si="8"/>
        <v>-96</v>
      </c>
      <c r="AF111" s="15">
        <f t="shared" si="6"/>
        <v>97</v>
      </c>
      <c r="AG111" s="15">
        <f t="shared" si="7"/>
        <v>-1</v>
      </c>
    </row>
    <row r="112" spans="31:33" x14ac:dyDescent="0.2">
      <c r="AE112" s="135">
        <f t="shared" si="8"/>
        <v>-97</v>
      </c>
      <c r="AF112" s="15">
        <f t="shared" si="6"/>
        <v>98</v>
      </c>
      <c r="AG112" s="15">
        <f t="shared" si="7"/>
        <v>-1</v>
      </c>
    </row>
    <row r="113" spans="31:33" x14ac:dyDescent="0.2">
      <c r="AE113" s="135">
        <f t="shared" si="8"/>
        <v>-98</v>
      </c>
      <c r="AF113" s="15">
        <f t="shared" si="6"/>
        <v>99</v>
      </c>
      <c r="AG113" s="15">
        <f t="shared" si="7"/>
        <v>-1</v>
      </c>
    </row>
    <row r="114" spans="31:33" x14ac:dyDescent="0.2">
      <c r="AE114" s="135">
        <f t="shared" si="8"/>
        <v>-99</v>
      </c>
      <c r="AF114" s="15">
        <f t="shared" si="6"/>
        <v>100</v>
      </c>
      <c r="AG114" s="15">
        <f t="shared" si="7"/>
        <v>-1</v>
      </c>
    </row>
    <row r="115" spans="31:33" x14ac:dyDescent="0.2">
      <c r="AE115" s="135">
        <f t="shared" si="8"/>
        <v>-100</v>
      </c>
      <c r="AF115" s="15">
        <f t="shared" si="6"/>
        <v>101</v>
      </c>
      <c r="AG115" s="15">
        <f t="shared" si="7"/>
        <v>-1</v>
      </c>
    </row>
    <row r="116" spans="31:33" x14ac:dyDescent="0.2">
      <c r="AE116" s="135">
        <f t="shared" si="8"/>
        <v>-101</v>
      </c>
      <c r="AF116" s="15">
        <f t="shared" si="6"/>
        <v>102</v>
      </c>
      <c r="AG116" s="15">
        <f t="shared" si="7"/>
        <v>-1</v>
      </c>
    </row>
    <row r="117" spans="31:33" x14ac:dyDescent="0.2">
      <c r="AE117" s="135">
        <f t="shared" si="8"/>
        <v>-102</v>
      </c>
      <c r="AF117" s="15">
        <f t="shared" si="6"/>
        <v>103</v>
      </c>
      <c r="AG117" s="15">
        <f t="shared" si="7"/>
        <v>-1</v>
      </c>
    </row>
    <row r="118" spans="31:33" x14ac:dyDescent="0.2">
      <c r="AE118" s="135">
        <f t="shared" si="8"/>
        <v>-103</v>
      </c>
      <c r="AF118" s="15">
        <f t="shared" si="6"/>
        <v>104</v>
      </c>
      <c r="AG118" s="15">
        <f t="shared" si="7"/>
        <v>-1</v>
      </c>
    </row>
    <row r="119" spans="31:33" x14ac:dyDescent="0.2">
      <c r="AE119" s="135">
        <f t="shared" si="8"/>
        <v>-104</v>
      </c>
      <c r="AF119" s="15">
        <f t="shared" si="6"/>
        <v>105</v>
      </c>
      <c r="AG119" s="15">
        <f t="shared" si="7"/>
        <v>-1</v>
      </c>
    </row>
    <row r="120" spans="31:33" x14ac:dyDescent="0.2">
      <c r="AE120" s="135">
        <f t="shared" si="8"/>
        <v>-105</v>
      </c>
      <c r="AF120" s="15">
        <f t="shared" si="6"/>
        <v>106</v>
      </c>
      <c r="AG120" s="15">
        <f t="shared" si="7"/>
        <v>-1</v>
      </c>
    </row>
    <row r="121" spans="31:33" x14ac:dyDescent="0.2">
      <c r="AE121" s="135">
        <f t="shared" si="8"/>
        <v>-106</v>
      </c>
      <c r="AF121" s="15">
        <f t="shared" si="6"/>
        <v>107</v>
      </c>
      <c r="AG121" s="15">
        <f t="shared" si="7"/>
        <v>-1</v>
      </c>
    </row>
    <row r="122" spans="31:33" x14ac:dyDescent="0.2">
      <c r="AE122" s="135">
        <f t="shared" si="8"/>
        <v>-107</v>
      </c>
      <c r="AF122" s="15">
        <f t="shared" si="6"/>
        <v>108</v>
      </c>
      <c r="AG122" s="15">
        <f t="shared" si="7"/>
        <v>-1</v>
      </c>
    </row>
    <row r="123" spans="31:33" x14ac:dyDescent="0.2">
      <c r="AE123" s="135">
        <f t="shared" si="8"/>
        <v>-108</v>
      </c>
      <c r="AF123" s="15">
        <f t="shared" si="6"/>
        <v>109</v>
      </c>
      <c r="AG123" s="15">
        <f t="shared" si="7"/>
        <v>-1</v>
      </c>
    </row>
    <row r="124" spans="31:33" x14ac:dyDescent="0.2">
      <c r="AE124" s="135">
        <f t="shared" si="8"/>
        <v>-109</v>
      </c>
      <c r="AF124" s="15">
        <f t="shared" si="6"/>
        <v>110</v>
      </c>
      <c r="AG124" s="15">
        <f t="shared" si="7"/>
        <v>-1</v>
      </c>
    </row>
    <row r="125" spans="31:33" x14ac:dyDescent="0.2">
      <c r="AE125" s="135">
        <f t="shared" si="8"/>
        <v>-110</v>
      </c>
      <c r="AF125" s="15">
        <f t="shared" si="6"/>
        <v>111</v>
      </c>
      <c r="AG125" s="15">
        <f t="shared" si="7"/>
        <v>-1</v>
      </c>
    </row>
    <row r="126" spans="31:33" x14ac:dyDescent="0.2">
      <c r="AE126" s="135">
        <f t="shared" si="8"/>
        <v>-111</v>
      </c>
      <c r="AF126" s="15">
        <f t="shared" si="6"/>
        <v>112</v>
      </c>
      <c r="AG126" s="15">
        <f t="shared" si="7"/>
        <v>-1</v>
      </c>
    </row>
    <row r="127" spans="31:33" x14ac:dyDescent="0.2">
      <c r="AE127" s="135">
        <f t="shared" si="8"/>
        <v>-112</v>
      </c>
      <c r="AF127" s="15">
        <f t="shared" si="6"/>
        <v>113</v>
      </c>
      <c r="AG127" s="15">
        <f t="shared" si="7"/>
        <v>-1</v>
      </c>
    </row>
    <row r="128" spans="31:33" x14ac:dyDescent="0.2">
      <c r="AE128" s="135">
        <f t="shared" si="8"/>
        <v>-113</v>
      </c>
      <c r="AF128" s="15">
        <f t="shared" si="6"/>
        <v>114</v>
      </c>
      <c r="AG128" s="15">
        <f t="shared" si="7"/>
        <v>-1</v>
      </c>
    </row>
    <row r="129" spans="31:33" x14ac:dyDescent="0.2">
      <c r="AE129" s="135">
        <f t="shared" si="8"/>
        <v>-114</v>
      </c>
      <c r="AF129" s="15">
        <f t="shared" si="6"/>
        <v>115</v>
      </c>
      <c r="AG129" s="15">
        <f t="shared" si="7"/>
        <v>-1</v>
      </c>
    </row>
    <row r="130" spans="31:33" x14ac:dyDescent="0.2">
      <c r="AE130" s="135">
        <f t="shared" si="8"/>
        <v>-115</v>
      </c>
      <c r="AF130" s="15">
        <f t="shared" si="6"/>
        <v>116</v>
      </c>
      <c r="AG130" s="15">
        <f t="shared" si="7"/>
        <v>-1</v>
      </c>
    </row>
    <row r="131" spans="31:33" x14ac:dyDescent="0.2">
      <c r="AE131" s="135">
        <f t="shared" si="8"/>
        <v>-116</v>
      </c>
      <c r="AF131" s="15">
        <f t="shared" si="6"/>
        <v>117</v>
      </c>
      <c r="AG131" s="15">
        <f t="shared" si="7"/>
        <v>-1</v>
      </c>
    </row>
    <row r="132" spans="31:33" x14ac:dyDescent="0.2">
      <c r="AE132" s="135">
        <f t="shared" si="8"/>
        <v>-117</v>
      </c>
      <c r="AF132" s="15">
        <f t="shared" ref="AF132:AF195" si="9">IF(AF131&gt;=1,AF131+1,IF(AE132=0,1,-1))</f>
        <v>118</v>
      </c>
      <c r="AG132" s="15">
        <f t="shared" ref="AG132:AG195" si="10">IF(AND(AG131&gt;=1,AG131&lt;$AD$3),AG131+1,IF(AE132=0,1,-1))</f>
        <v>-1</v>
      </c>
    </row>
    <row r="133" spans="31:33" x14ac:dyDescent="0.2">
      <c r="AE133" s="135">
        <f t="shared" ref="AE133:AE196" si="11">AE132-1</f>
        <v>-118</v>
      </c>
      <c r="AF133" s="15">
        <f t="shared" si="9"/>
        <v>119</v>
      </c>
      <c r="AG133" s="15">
        <f t="shared" si="10"/>
        <v>-1</v>
      </c>
    </row>
    <row r="134" spans="31:33" x14ac:dyDescent="0.2">
      <c r="AE134" s="135">
        <f t="shared" si="11"/>
        <v>-119</v>
      </c>
      <c r="AF134" s="15">
        <f t="shared" si="9"/>
        <v>120</v>
      </c>
      <c r="AG134" s="15">
        <f t="shared" si="10"/>
        <v>-1</v>
      </c>
    </row>
    <row r="135" spans="31:33" x14ac:dyDescent="0.2">
      <c r="AE135" s="135">
        <f t="shared" si="11"/>
        <v>-120</v>
      </c>
      <c r="AF135" s="15">
        <f t="shared" si="9"/>
        <v>121</v>
      </c>
      <c r="AG135" s="15">
        <f t="shared" si="10"/>
        <v>-1</v>
      </c>
    </row>
    <row r="136" spans="31:33" x14ac:dyDescent="0.2">
      <c r="AE136" s="135">
        <f t="shared" si="11"/>
        <v>-121</v>
      </c>
      <c r="AF136" s="15">
        <f t="shared" si="9"/>
        <v>122</v>
      </c>
      <c r="AG136" s="15">
        <f t="shared" si="10"/>
        <v>-1</v>
      </c>
    </row>
    <row r="137" spans="31:33" x14ac:dyDescent="0.2">
      <c r="AE137" s="135">
        <f t="shared" si="11"/>
        <v>-122</v>
      </c>
      <c r="AF137" s="15">
        <f t="shared" si="9"/>
        <v>123</v>
      </c>
      <c r="AG137" s="15">
        <f t="shared" si="10"/>
        <v>-1</v>
      </c>
    </row>
    <row r="138" spans="31:33" x14ac:dyDescent="0.2">
      <c r="AE138" s="135">
        <f t="shared" si="11"/>
        <v>-123</v>
      </c>
      <c r="AF138" s="15">
        <f t="shared" si="9"/>
        <v>124</v>
      </c>
      <c r="AG138" s="15">
        <f t="shared" si="10"/>
        <v>-1</v>
      </c>
    </row>
    <row r="139" spans="31:33" x14ac:dyDescent="0.2">
      <c r="AE139" s="135">
        <f t="shared" si="11"/>
        <v>-124</v>
      </c>
      <c r="AF139" s="15">
        <f t="shared" si="9"/>
        <v>125</v>
      </c>
      <c r="AG139" s="15">
        <f t="shared" si="10"/>
        <v>-1</v>
      </c>
    </row>
    <row r="140" spans="31:33" x14ac:dyDescent="0.2">
      <c r="AE140" s="135">
        <f t="shared" si="11"/>
        <v>-125</v>
      </c>
      <c r="AF140" s="15">
        <f t="shared" si="9"/>
        <v>126</v>
      </c>
      <c r="AG140" s="15">
        <f t="shared" si="10"/>
        <v>-1</v>
      </c>
    </row>
    <row r="141" spans="31:33" x14ac:dyDescent="0.2">
      <c r="AE141" s="135">
        <f t="shared" si="11"/>
        <v>-126</v>
      </c>
      <c r="AF141" s="15">
        <f t="shared" si="9"/>
        <v>127</v>
      </c>
      <c r="AG141" s="15">
        <f t="shared" si="10"/>
        <v>-1</v>
      </c>
    </row>
    <row r="142" spans="31:33" x14ac:dyDescent="0.2">
      <c r="AE142" s="135">
        <f t="shared" si="11"/>
        <v>-127</v>
      </c>
      <c r="AF142" s="15">
        <f t="shared" si="9"/>
        <v>128</v>
      </c>
      <c r="AG142" s="15">
        <f t="shared" si="10"/>
        <v>-1</v>
      </c>
    </row>
    <row r="143" spans="31:33" x14ac:dyDescent="0.2">
      <c r="AE143" s="135">
        <f t="shared" si="11"/>
        <v>-128</v>
      </c>
      <c r="AF143" s="15">
        <f t="shared" si="9"/>
        <v>129</v>
      </c>
      <c r="AG143" s="15">
        <f t="shared" si="10"/>
        <v>-1</v>
      </c>
    </row>
    <row r="144" spans="31:33" x14ac:dyDescent="0.2">
      <c r="AE144" s="135">
        <f t="shared" si="11"/>
        <v>-129</v>
      </c>
      <c r="AF144" s="15">
        <f t="shared" si="9"/>
        <v>130</v>
      </c>
      <c r="AG144" s="15">
        <f t="shared" si="10"/>
        <v>-1</v>
      </c>
    </row>
    <row r="145" spans="31:33" x14ac:dyDescent="0.2">
      <c r="AE145" s="135">
        <f t="shared" si="11"/>
        <v>-130</v>
      </c>
      <c r="AF145" s="15">
        <f t="shared" si="9"/>
        <v>131</v>
      </c>
      <c r="AG145" s="15">
        <f t="shared" si="10"/>
        <v>-1</v>
      </c>
    </row>
    <row r="146" spans="31:33" x14ac:dyDescent="0.2">
      <c r="AE146" s="135">
        <f t="shared" si="11"/>
        <v>-131</v>
      </c>
      <c r="AF146" s="15">
        <f t="shared" si="9"/>
        <v>132</v>
      </c>
      <c r="AG146" s="15">
        <f t="shared" si="10"/>
        <v>-1</v>
      </c>
    </row>
    <row r="147" spans="31:33" x14ac:dyDescent="0.2">
      <c r="AE147" s="135">
        <f t="shared" si="11"/>
        <v>-132</v>
      </c>
      <c r="AF147" s="15">
        <f t="shared" si="9"/>
        <v>133</v>
      </c>
      <c r="AG147" s="15">
        <f t="shared" si="10"/>
        <v>-1</v>
      </c>
    </row>
    <row r="148" spans="31:33" x14ac:dyDescent="0.2">
      <c r="AE148" s="135">
        <f t="shared" si="11"/>
        <v>-133</v>
      </c>
      <c r="AF148" s="15">
        <f t="shared" si="9"/>
        <v>134</v>
      </c>
      <c r="AG148" s="15">
        <f t="shared" si="10"/>
        <v>-1</v>
      </c>
    </row>
    <row r="149" spans="31:33" x14ac:dyDescent="0.2">
      <c r="AE149" s="135">
        <f t="shared" si="11"/>
        <v>-134</v>
      </c>
      <c r="AF149" s="15">
        <f t="shared" si="9"/>
        <v>135</v>
      </c>
      <c r="AG149" s="15">
        <f t="shared" si="10"/>
        <v>-1</v>
      </c>
    </row>
    <row r="150" spans="31:33" x14ac:dyDescent="0.2">
      <c r="AE150" s="135">
        <f t="shared" si="11"/>
        <v>-135</v>
      </c>
      <c r="AF150" s="15">
        <f t="shared" si="9"/>
        <v>136</v>
      </c>
      <c r="AG150" s="15">
        <f t="shared" si="10"/>
        <v>-1</v>
      </c>
    </row>
    <row r="151" spans="31:33" x14ac:dyDescent="0.2">
      <c r="AE151" s="135">
        <f t="shared" si="11"/>
        <v>-136</v>
      </c>
      <c r="AF151" s="15">
        <f t="shared" si="9"/>
        <v>137</v>
      </c>
      <c r="AG151" s="15">
        <f t="shared" si="10"/>
        <v>-1</v>
      </c>
    </row>
    <row r="152" spans="31:33" x14ac:dyDescent="0.2">
      <c r="AE152" s="135">
        <f t="shared" si="11"/>
        <v>-137</v>
      </c>
      <c r="AF152" s="15">
        <f t="shared" si="9"/>
        <v>138</v>
      </c>
      <c r="AG152" s="15">
        <f t="shared" si="10"/>
        <v>-1</v>
      </c>
    </row>
    <row r="153" spans="31:33" x14ac:dyDescent="0.2">
      <c r="AE153" s="135">
        <f t="shared" si="11"/>
        <v>-138</v>
      </c>
      <c r="AF153" s="15">
        <f t="shared" si="9"/>
        <v>139</v>
      </c>
      <c r="AG153" s="15">
        <f t="shared" si="10"/>
        <v>-1</v>
      </c>
    </row>
    <row r="154" spans="31:33" x14ac:dyDescent="0.2">
      <c r="AE154" s="135">
        <f t="shared" si="11"/>
        <v>-139</v>
      </c>
      <c r="AF154" s="15">
        <f t="shared" si="9"/>
        <v>140</v>
      </c>
      <c r="AG154" s="15">
        <f t="shared" si="10"/>
        <v>-1</v>
      </c>
    </row>
    <row r="155" spans="31:33" x14ac:dyDescent="0.2">
      <c r="AE155" s="135">
        <f t="shared" si="11"/>
        <v>-140</v>
      </c>
      <c r="AF155" s="15">
        <f t="shared" si="9"/>
        <v>141</v>
      </c>
      <c r="AG155" s="15">
        <f t="shared" si="10"/>
        <v>-1</v>
      </c>
    </row>
    <row r="156" spans="31:33" x14ac:dyDescent="0.2">
      <c r="AE156" s="135">
        <f t="shared" si="11"/>
        <v>-141</v>
      </c>
      <c r="AF156" s="15">
        <f t="shared" si="9"/>
        <v>142</v>
      </c>
      <c r="AG156" s="15">
        <f t="shared" si="10"/>
        <v>-1</v>
      </c>
    </row>
    <row r="157" spans="31:33" x14ac:dyDescent="0.2">
      <c r="AE157" s="135">
        <f t="shared" si="11"/>
        <v>-142</v>
      </c>
      <c r="AF157" s="15">
        <f t="shared" si="9"/>
        <v>143</v>
      </c>
      <c r="AG157" s="15">
        <f t="shared" si="10"/>
        <v>-1</v>
      </c>
    </row>
    <row r="158" spans="31:33" x14ac:dyDescent="0.2">
      <c r="AE158" s="135">
        <f t="shared" si="11"/>
        <v>-143</v>
      </c>
      <c r="AF158" s="15">
        <f t="shared" si="9"/>
        <v>144</v>
      </c>
      <c r="AG158" s="15">
        <f t="shared" si="10"/>
        <v>-1</v>
      </c>
    </row>
    <row r="159" spans="31:33" x14ac:dyDescent="0.2">
      <c r="AE159" s="135">
        <f t="shared" si="11"/>
        <v>-144</v>
      </c>
      <c r="AF159" s="15">
        <f t="shared" si="9"/>
        <v>145</v>
      </c>
      <c r="AG159" s="15">
        <f t="shared" si="10"/>
        <v>-1</v>
      </c>
    </row>
    <row r="160" spans="31:33" x14ac:dyDescent="0.2">
      <c r="AE160" s="135">
        <f t="shared" si="11"/>
        <v>-145</v>
      </c>
      <c r="AF160" s="15">
        <f t="shared" si="9"/>
        <v>146</v>
      </c>
      <c r="AG160" s="15">
        <f t="shared" si="10"/>
        <v>-1</v>
      </c>
    </row>
    <row r="161" spans="31:33" x14ac:dyDescent="0.2">
      <c r="AE161" s="135">
        <f t="shared" si="11"/>
        <v>-146</v>
      </c>
      <c r="AF161" s="15">
        <f t="shared" si="9"/>
        <v>147</v>
      </c>
      <c r="AG161" s="15">
        <f t="shared" si="10"/>
        <v>-1</v>
      </c>
    </row>
    <row r="162" spans="31:33" x14ac:dyDescent="0.2">
      <c r="AE162" s="135">
        <f t="shared" si="11"/>
        <v>-147</v>
      </c>
      <c r="AF162" s="15">
        <f t="shared" si="9"/>
        <v>148</v>
      </c>
      <c r="AG162" s="15">
        <f t="shared" si="10"/>
        <v>-1</v>
      </c>
    </row>
    <row r="163" spans="31:33" x14ac:dyDescent="0.2">
      <c r="AE163" s="135">
        <f t="shared" si="11"/>
        <v>-148</v>
      </c>
      <c r="AF163" s="15">
        <f t="shared" si="9"/>
        <v>149</v>
      </c>
      <c r="AG163" s="15">
        <f t="shared" si="10"/>
        <v>-1</v>
      </c>
    </row>
    <row r="164" spans="31:33" x14ac:dyDescent="0.2">
      <c r="AE164" s="135">
        <f t="shared" si="11"/>
        <v>-149</v>
      </c>
      <c r="AF164" s="15">
        <f t="shared" si="9"/>
        <v>150</v>
      </c>
      <c r="AG164" s="15">
        <f t="shared" si="10"/>
        <v>-1</v>
      </c>
    </row>
    <row r="165" spans="31:33" x14ac:dyDescent="0.2">
      <c r="AE165" s="135">
        <f t="shared" si="11"/>
        <v>-150</v>
      </c>
      <c r="AF165" s="15">
        <f t="shared" si="9"/>
        <v>151</v>
      </c>
      <c r="AG165" s="15">
        <f t="shared" si="10"/>
        <v>-1</v>
      </c>
    </row>
    <row r="166" spans="31:33" x14ac:dyDescent="0.2">
      <c r="AE166" s="135">
        <f t="shared" si="11"/>
        <v>-151</v>
      </c>
      <c r="AF166" s="15">
        <f t="shared" si="9"/>
        <v>152</v>
      </c>
      <c r="AG166" s="15">
        <f t="shared" si="10"/>
        <v>-1</v>
      </c>
    </row>
    <row r="167" spans="31:33" x14ac:dyDescent="0.2">
      <c r="AE167" s="135">
        <f t="shared" si="11"/>
        <v>-152</v>
      </c>
      <c r="AF167" s="15">
        <f t="shared" si="9"/>
        <v>153</v>
      </c>
      <c r="AG167" s="15">
        <f t="shared" si="10"/>
        <v>-1</v>
      </c>
    </row>
    <row r="168" spans="31:33" x14ac:dyDescent="0.2">
      <c r="AE168" s="135">
        <f t="shared" si="11"/>
        <v>-153</v>
      </c>
      <c r="AF168" s="15">
        <f t="shared" si="9"/>
        <v>154</v>
      </c>
      <c r="AG168" s="15">
        <f t="shared" si="10"/>
        <v>-1</v>
      </c>
    </row>
    <row r="169" spans="31:33" x14ac:dyDescent="0.2">
      <c r="AE169" s="135">
        <f t="shared" si="11"/>
        <v>-154</v>
      </c>
      <c r="AF169" s="15">
        <f t="shared" si="9"/>
        <v>155</v>
      </c>
      <c r="AG169" s="15">
        <f t="shared" si="10"/>
        <v>-1</v>
      </c>
    </row>
    <row r="170" spans="31:33" x14ac:dyDescent="0.2">
      <c r="AE170" s="135">
        <f t="shared" si="11"/>
        <v>-155</v>
      </c>
      <c r="AF170" s="15">
        <f t="shared" si="9"/>
        <v>156</v>
      </c>
      <c r="AG170" s="15">
        <f t="shared" si="10"/>
        <v>-1</v>
      </c>
    </row>
    <row r="171" spans="31:33" x14ac:dyDescent="0.2">
      <c r="AE171" s="135">
        <f t="shared" si="11"/>
        <v>-156</v>
      </c>
      <c r="AF171" s="15">
        <f t="shared" si="9"/>
        <v>157</v>
      </c>
      <c r="AG171" s="15">
        <f t="shared" si="10"/>
        <v>-1</v>
      </c>
    </row>
    <row r="172" spans="31:33" x14ac:dyDescent="0.2">
      <c r="AE172" s="135">
        <f t="shared" si="11"/>
        <v>-157</v>
      </c>
      <c r="AF172" s="15">
        <f t="shared" si="9"/>
        <v>158</v>
      </c>
      <c r="AG172" s="15">
        <f t="shared" si="10"/>
        <v>-1</v>
      </c>
    </row>
    <row r="173" spans="31:33" x14ac:dyDescent="0.2">
      <c r="AE173" s="135">
        <f t="shared" si="11"/>
        <v>-158</v>
      </c>
      <c r="AF173" s="15">
        <f t="shared" si="9"/>
        <v>159</v>
      </c>
      <c r="AG173" s="15">
        <f t="shared" si="10"/>
        <v>-1</v>
      </c>
    </row>
    <row r="174" spans="31:33" x14ac:dyDescent="0.2">
      <c r="AE174" s="135">
        <f t="shared" si="11"/>
        <v>-159</v>
      </c>
      <c r="AF174" s="15">
        <f t="shared" si="9"/>
        <v>160</v>
      </c>
      <c r="AG174" s="15">
        <f t="shared" si="10"/>
        <v>-1</v>
      </c>
    </row>
    <row r="175" spans="31:33" x14ac:dyDescent="0.2">
      <c r="AE175" s="135">
        <f t="shared" si="11"/>
        <v>-160</v>
      </c>
      <c r="AF175" s="15">
        <f t="shared" si="9"/>
        <v>161</v>
      </c>
      <c r="AG175" s="15">
        <f t="shared" si="10"/>
        <v>-1</v>
      </c>
    </row>
    <row r="176" spans="31:33" x14ac:dyDescent="0.2">
      <c r="AE176" s="135">
        <f t="shared" si="11"/>
        <v>-161</v>
      </c>
      <c r="AF176" s="15">
        <f t="shared" si="9"/>
        <v>162</v>
      </c>
      <c r="AG176" s="15">
        <f t="shared" si="10"/>
        <v>-1</v>
      </c>
    </row>
    <row r="177" spans="31:33" x14ac:dyDescent="0.2">
      <c r="AE177" s="135">
        <f t="shared" si="11"/>
        <v>-162</v>
      </c>
      <c r="AF177" s="15">
        <f t="shared" si="9"/>
        <v>163</v>
      </c>
      <c r="AG177" s="15">
        <f t="shared" si="10"/>
        <v>-1</v>
      </c>
    </row>
    <row r="178" spans="31:33" x14ac:dyDescent="0.2">
      <c r="AE178" s="135">
        <f t="shared" si="11"/>
        <v>-163</v>
      </c>
      <c r="AF178" s="15">
        <f t="shared" si="9"/>
        <v>164</v>
      </c>
      <c r="AG178" s="15">
        <f t="shared" si="10"/>
        <v>-1</v>
      </c>
    </row>
    <row r="179" spans="31:33" x14ac:dyDescent="0.2">
      <c r="AE179" s="135">
        <f t="shared" si="11"/>
        <v>-164</v>
      </c>
      <c r="AF179" s="15">
        <f t="shared" si="9"/>
        <v>165</v>
      </c>
      <c r="AG179" s="15">
        <f t="shared" si="10"/>
        <v>-1</v>
      </c>
    </row>
    <row r="180" spans="31:33" x14ac:dyDescent="0.2">
      <c r="AE180" s="135">
        <f t="shared" si="11"/>
        <v>-165</v>
      </c>
      <c r="AF180" s="15">
        <f t="shared" si="9"/>
        <v>166</v>
      </c>
      <c r="AG180" s="15">
        <f t="shared" si="10"/>
        <v>-1</v>
      </c>
    </row>
    <row r="181" spans="31:33" x14ac:dyDescent="0.2">
      <c r="AE181" s="135">
        <f t="shared" si="11"/>
        <v>-166</v>
      </c>
      <c r="AF181" s="15">
        <f t="shared" si="9"/>
        <v>167</v>
      </c>
      <c r="AG181" s="15">
        <f t="shared" si="10"/>
        <v>-1</v>
      </c>
    </row>
    <row r="182" spans="31:33" x14ac:dyDescent="0.2">
      <c r="AE182" s="135">
        <f t="shared" si="11"/>
        <v>-167</v>
      </c>
      <c r="AF182" s="15">
        <f t="shared" si="9"/>
        <v>168</v>
      </c>
      <c r="AG182" s="15">
        <f t="shared" si="10"/>
        <v>-1</v>
      </c>
    </row>
    <row r="183" spans="31:33" x14ac:dyDescent="0.2">
      <c r="AE183" s="135">
        <f t="shared" si="11"/>
        <v>-168</v>
      </c>
      <c r="AF183" s="15">
        <f t="shared" si="9"/>
        <v>169</v>
      </c>
      <c r="AG183" s="15">
        <f t="shared" si="10"/>
        <v>-1</v>
      </c>
    </row>
    <row r="184" spans="31:33" x14ac:dyDescent="0.2">
      <c r="AE184" s="135">
        <f t="shared" si="11"/>
        <v>-169</v>
      </c>
      <c r="AF184" s="15">
        <f t="shared" si="9"/>
        <v>170</v>
      </c>
      <c r="AG184" s="15">
        <f t="shared" si="10"/>
        <v>-1</v>
      </c>
    </row>
    <row r="185" spans="31:33" x14ac:dyDescent="0.2">
      <c r="AE185" s="135">
        <f t="shared" si="11"/>
        <v>-170</v>
      </c>
      <c r="AF185" s="15">
        <f t="shared" si="9"/>
        <v>171</v>
      </c>
      <c r="AG185" s="15">
        <f t="shared" si="10"/>
        <v>-1</v>
      </c>
    </row>
    <row r="186" spans="31:33" x14ac:dyDescent="0.2">
      <c r="AE186" s="135">
        <f t="shared" si="11"/>
        <v>-171</v>
      </c>
      <c r="AF186" s="15">
        <f t="shared" si="9"/>
        <v>172</v>
      </c>
      <c r="AG186" s="15">
        <f t="shared" si="10"/>
        <v>-1</v>
      </c>
    </row>
    <row r="187" spans="31:33" x14ac:dyDescent="0.2">
      <c r="AE187" s="135">
        <f t="shared" si="11"/>
        <v>-172</v>
      </c>
      <c r="AF187" s="15">
        <f t="shared" si="9"/>
        <v>173</v>
      </c>
      <c r="AG187" s="15">
        <f t="shared" si="10"/>
        <v>-1</v>
      </c>
    </row>
    <row r="188" spans="31:33" x14ac:dyDescent="0.2">
      <c r="AE188" s="135">
        <f t="shared" si="11"/>
        <v>-173</v>
      </c>
      <c r="AF188" s="15">
        <f t="shared" si="9"/>
        <v>174</v>
      </c>
      <c r="AG188" s="15">
        <f t="shared" si="10"/>
        <v>-1</v>
      </c>
    </row>
    <row r="189" spans="31:33" x14ac:dyDescent="0.2">
      <c r="AE189" s="135">
        <f t="shared" si="11"/>
        <v>-174</v>
      </c>
      <c r="AF189" s="15">
        <f t="shared" si="9"/>
        <v>175</v>
      </c>
      <c r="AG189" s="15">
        <f t="shared" si="10"/>
        <v>-1</v>
      </c>
    </row>
    <row r="190" spans="31:33" x14ac:dyDescent="0.2">
      <c r="AE190" s="135">
        <f t="shared" si="11"/>
        <v>-175</v>
      </c>
      <c r="AF190" s="15">
        <f t="shared" si="9"/>
        <v>176</v>
      </c>
      <c r="AG190" s="15">
        <f t="shared" si="10"/>
        <v>-1</v>
      </c>
    </row>
    <row r="191" spans="31:33" x14ac:dyDescent="0.2">
      <c r="AE191" s="135">
        <f t="shared" si="11"/>
        <v>-176</v>
      </c>
      <c r="AF191" s="15">
        <f t="shared" si="9"/>
        <v>177</v>
      </c>
      <c r="AG191" s="15">
        <f t="shared" si="10"/>
        <v>-1</v>
      </c>
    </row>
    <row r="192" spans="31:33" x14ac:dyDescent="0.2">
      <c r="AE192" s="135">
        <f t="shared" si="11"/>
        <v>-177</v>
      </c>
      <c r="AF192" s="15">
        <f t="shared" si="9"/>
        <v>178</v>
      </c>
      <c r="AG192" s="15">
        <f t="shared" si="10"/>
        <v>-1</v>
      </c>
    </row>
    <row r="193" spans="31:33" x14ac:dyDescent="0.2">
      <c r="AE193" s="135">
        <f t="shared" si="11"/>
        <v>-178</v>
      </c>
      <c r="AF193" s="15">
        <f t="shared" si="9"/>
        <v>179</v>
      </c>
      <c r="AG193" s="15">
        <f t="shared" si="10"/>
        <v>-1</v>
      </c>
    </row>
    <row r="194" spans="31:33" x14ac:dyDescent="0.2">
      <c r="AE194" s="135">
        <f t="shared" si="11"/>
        <v>-179</v>
      </c>
      <c r="AF194" s="15">
        <f t="shared" si="9"/>
        <v>180</v>
      </c>
      <c r="AG194" s="15">
        <f t="shared" si="10"/>
        <v>-1</v>
      </c>
    </row>
    <row r="195" spans="31:33" x14ac:dyDescent="0.2">
      <c r="AE195" s="135">
        <f t="shared" si="11"/>
        <v>-180</v>
      </c>
      <c r="AF195" s="15">
        <f t="shared" si="9"/>
        <v>181</v>
      </c>
      <c r="AG195" s="15">
        <f t="shared" si="10"/>
        <v>-1</v>
      </c>
    </row>
    <row r="196" spans="31:33" x14ac:dyDescent="0.2">
      <c r="AE196" s="135">
        <f t="shared" si="11"/>
        <v>-181</v>
      </c>
      <c r="AF196" s="15">
        <f t="shared" ref="AF196:AF259" si="12">IF(AF195&gt;=1,AF195+1,IF(AE196=0,1,-1))</f>
        <v>182</v>
      </c>
      <c r="AG196" s="15">
        <f t="shared" ref="AG196:AG259" si="13">IF(AND(AG195&gt;=1,AG195&lt;$AD$3),AG195+1,IF(AE196=0,1,-1))</f>
        <v>-1</v>
      </c>
    </row>
    <row r="197" spans="31:33" x14ac:dyDescent="0.2">
      <c r="AE197" s="135">
        <f t="shared" ref="AE197:AE260" si="14">AE196-1</f>
        <v>-182</v>
      </c>
      <c r="AF197" s="15">
        <f t="shared" si="12"/>
        <v>183</v>
      </c>
      <c r="AG197" s="15">
        <f t="shared" si="13"/>
        <v>-1</v>
      </c>
    </row>
    <row r="198" spans="31:33" x14ac:dyDescent="0.2">
      <c r="AE198" s="135">
        <f t="shared" si="14"/>
        <v>-183</v>
      </c>
      <c r="AF198" s="15">
        <f t="shared" si="12"/>
        <v>184</v>
      </c>
      <c r="AG198" s="15">
        <f t="shared" si="13"/>
        <v>-1</v>
      </c>
    </row>
    <row r="199" spans="31:33" x14ac:dyDescent="0.2">
      <c r="AE199" s="135">
        <f t="shared" si="14"/>
        <v>-184</v>
      </c>
      <c r="AF199" s="15">
        <f t="shared" si="12"/>
        <v>185</v>
      </c>
      <c r="AG199" s="15">
        <f t="shared" si="13"/>
        <v>-1</v>
      </c>
    </row>
    <row r="200" spans="31:33" x14ac:dyDescent="0.2">
      <c r="AE200" s="135">
        <f t="shared" si="14"/>
        <v>-185</v>
      </c>
      <c r="AF200" s="15">
        <f t="shared" si="12"/>
        <v>186</v>
      </c>
      <c r="AG200" s="15">
        <f t="shared" si="13"/>
        <v>-1</v>
      </c>
    </row>
    <row r="201" spans="31:33" x14ac:dyDescent="0.2">
      <c r="AE201" s="135">
        <f t="shared" si="14"/>
        <v>-186</v>
      </c>
      <c r="AF201" s="15">
        <f t="shared" si="12"/>
        <v>187</v>
      </c>
      <c r="AG201" s="15">
        <f t="shared" si="13"/>
        <v>-1</v>
      </c>
    </row>
    <row r="202" spans="31:33" x14ac:dyDescent="0.2">
      <c r="AE202" s="135">
        <f t="shared" si="14"/>
        <v>-187</v>
      </c>
      <c r="AF202" s="15">
        <f t="shared" si="12"/>
        <v>188</v>
      </c>
      <c r="AG202" s="15">
        <f t="shared" si="13"/>
        <v>-1</v>
      </c>
    </row>
    <row r="203" spans="31:33" x14ac:dyDescent="0.2">
      <c r="AE203" s="135">
        <f t="shared" si="14"/>
        <v>-188</v>
      </c>
      <c r="AF203" s="15">
        <f t="shared" si="12"/>
        <v>189</v>
      </c>
      <c r="AG203" s="15">
        <f t="shared" si="13"/>
        <v>-1</v>
      </c>
    </row>
    <row r="204" spans="31:33" x14ac:dyDescent="0.2">
      <c r="AE204" s="135">
        <f t="shared" si="14"/>
        <v>-189</v>
      </c>
      <c r="AF204" s="15">
        <f t="shared" si="12"/>
        <v>190</v>
      </c>
      <c r="AG204" s="15">
        <f t="shared" si="13"/>
        <v>-1</v>
      </c>
    </row>
    <row r="205" spans="31:33" x14ac:dyDescent="0.2">
      <c r="AE205" s="135">
        <f t="shared" si="14"/>
        <v>-190</v>
      </c>
      <c r="AF205" s="15">
        <f t="shared" si="12"/>
        <v>191</v>
      </c>
      <c r="AG205" s="15">
        <f t="shared" si="13"/>
        <v>-1</v>
      </c>
    </row>
    <row r="206" spans="31:33" x14ac:dyDescent="0.2">
      <c r="AE206" s="135">
        <f t="shared" si="14"/>
        <v>-191</v>
      </c>
      <c r="AF206" s="15">
        <f t="shared" si="12"/>
        <v>192</v>
      </c>
      <c r="AG206" s="15">
        <f t="shared" si="13"/>
        <v>-1</v>
      </c>
    </row>
    <row r="207" spans="31:33" x14ac:dyDescent="0.2">
      <c r="AE207" s="135">
        <f t="shared" si="14"/>
        <v>-192</v>
      </c>
      <c r="AF207" s="15">
        <f t="shared" si="12"/>
        <v>193</v>
      </c>
      <c r="AG207" s="15">
        <f t="shared" si="13"/>
        <v>-1</v>
      </c>
    </row>
    <row r="208" spans="31:33" x14ac:dyDescent="0.2">
      <c r="AE208" s="135">
        <f t="shared" si="14"/>
        <v>-193</v>
      </c>
      <c r="AF208" s="15">
        <f t="shared" si="12"/>
        <v>194</v>
      </c>
      <c r="AG208" s="15">
        <f t="shared" si="13"/>
        <v>-1</v>
      </c>
    </row>
    <row r="209" spans="31:33" x14ac:dyDescent="0.2">
      <c r="AE209" s="135">
        <f t="shared" si="14"/>
        <v>-194</v>
      </c>
      <c r="AF209" s="15">
        <f t="shared" si="12"/>
        <v>195</v>
      </c>
      <c r="AG209" s="15">
        <f t="shared" si="13"/>
        <v>-1</v>
      </c>
    </row>
    <row r="210" spans="31:33" x14ac:dyDescent="0.2">
      <c r="AE210" s="135">
        <f t="shared" si="14"/>
        <v>-195</v>
      </c>
      <c r="AF210" s="15">
        <f t="shared" si="12"/>
        <v>196</v>
      </c>
      <c r="AG210" s="15">
        <f t="shared" si="13"/>
        <v>-1</v>
      </c>
    </row>
    <row r="211" spans="31:33" x14ac:dyDescent="0.2">
      <c r="AE211" s="135">
        <f t="shared" si="14"/>
        <v>-196</v>
      </c>
      <c r="AF211" s="15">
        <f t="shared" si="12"/>
        <v>197</v>
      </c>
      <c r="AG211" s="15">
        <f t="shared" si="13"/>
        <v>-1</v>
      </c>
    </row>
    <row r="212" spans="31:33" x14ac:dyDescent="0.2">
      <c r="AE212" s="135">
        <f t="shared" si="14"/>
        <v>-197</v>
      </c>
      <c r="AF212" s="15">
        <f t="shared" si="12"/>
        <v>198</v>
      </c>
      <c r="AG212" s="15">
        <f t="shared" si="13"/>
        <v>-1</v>
      </c>
    </row>
    <row r="213" spans="31:33" x14ac:dyDescent="0.2">
      <c r="AE213" s="135">
        <f t="shared" si="14"/>
        <v>-198</v>
      </c>
      <c r="AF213" s="15">
        <f t="shared" si="12"/>
        <v>199</v>
      </c>
      <c r="AG213" s="15">
        <f t="shared" si="13"/>
        <v>-1</v>
      </c>
    </row>
    <row r="214" spans="31:33" x14ac:dyDescent="0.2">
      <c r="AE214" s="135">
        <f t="shared" si="14"/>
        <v>-199</v>
      </c>
      <c r="AF214" s="15">
        <f t="shared" si="12"/>
        <v>200</v>
      </c>
      <c r="AG214" s="15">
        <f t="shared" si="13"/>
        <v>-1</v>
      </c>
    </row>
    <row r="215" spans="31:33" x14ac:dyDescent="0.2">
      <c r="AE215" s="135">
        <f t="shared" si="14"/>
        <v>-200</v>
      </c>
      <c r="AF215" s="15">
        <f t="shared" si="12"/>
        <v>201</v>
      </c>
      <c r="AG215" s="15">
        <f t="shared" si="13"/>
        <v>-1</v>
      </c>
    </row>
    <row r="216" spans="31:33" x14ac:dyDescent="0.2">
      <c r="AE216" s="135">
        <f t="shared" si="14"/>
        <v>-201</v>
      </c>
      <c r="AF216" s="15">
        <f t="shared" si="12"/>
        <v>202</v>
      </c>
      <c r="AG216" s="15">
        <f t="shared" si="13"/>
        <v>-1</v>
      </c>
    </row>
    <row r="217" spans="31:33" x14ac:dyDescent="0.2">
      <c r="AE217" s="135">
        <f t="shared" si="14"/>
        <v>-202</v>
      </c>
      <c r="AF217" s="15">
        <f t="shared" si="12"/>
        <v>203</v>
      </c>
      <c r="AG217" s="15">
        <f t="shared" si="13"/>
        <v>-1</v>
      </c>
    </row>
    <row r="218" spans="31:33" x14ac:dyDescent="0.2">
      <c r="AE218" s="135">
        <f t="shared" si="14"/>
        <v>-203</v>
      </c>
      <c r="AF218" s="15">
        <f t="shared" si="12"/>
        <v>204</v>
      </c>
      <c r="AG218" s="15">
        <f t="shared" si="13"/>
        <v>-1</v>
      </c>
    </row>
    <row r="219" spans="31:33" x14ac:dyDescent="0.2">
      <c r="AE219" s="135">
        <f t="shared" si="14"/>
        <v>-204</v>
      </c>
      <c r="AF219" s="15">
        <f t="shared" si="12"/>
        <v>205</v>
      </c>
      <c r="AG219" s="15">
        <f t="shared" si="13"/>
        <v>-1</v>
      </c>
    </row>
    <row r="220" spans="31:33" x14ac:dyDescent="0.2">
      <c r="AE220" s="135">
        <f t="shared" si="14"/>
        <v>-205</v>
      </c>
      <c r="AF220" s="15">
        <f t="shared" si="12"/>
        <v>206</v>
      </c>
      <c r="AG220" s="15">
        <f t="shared" si="13"/>
        <v>-1</v>
      </c>
    </row>
    <row r="221" spans="31:33" x14ac:dyDescent="0.2">
      <c r="AE221" s="135">
        <f t="shared" si="14"/>
        <v>-206</v>
      </c>
      <c r="AF221" s="15">
        <f t="shared" si="12"/>
        <v>207</v>
      </c>
      <c r="AG221" s="15">
        <f t="shared" si="13"/>
        <v>-1</v>
      </c>
    </row>
    <row r="222" spans="31:33" x14ac:dyDescent="0.2">
      <c r="AE222" s="135">
        <f t="shared" si="14"/>
        <v>-207</v>
      </c>
      <c r="AF222" s="15">
        <f t="shared" si="12"/>
        <v>208</v>
      </c>
      <c r="AG222" s="15">
        <f t="shared" si="13"/>
        <v>-1</v>
      </c>
    </row>
    <row r="223" spans="31:33" x14ac:dyDescent="0.2">
      <c r="AE223" s="135">
        <f t="shared" si="14"/>
        <v>-208</v>
      </c>
      <c r="AF223" s="15">
        <f t="shared" si="12"/>
        <v>209</v>
      </c>
      <c r="AG223" s="15">
        <f t="shared" si="13"/>
        <v>-1</v>
      </c>
    </row>
    <row r="224" spans="31:33" x14ac:dyDescent="0.2">
      <c r="AE224" s="135">
        <f t="shared" si="14"/>
        <v>-209</v>
      </c>
      <c r="AF224" s="15">
        <f t="shared" si="12"/>
        <v>210</v>
      </c>
      <c r="AG224" s="15">
        <f t="shared" si="13"/>
        <v>-1</v>
      </c>
    </row>
    <row r="225" spans="31:33" x14ac:dyDescent="0.2">
      <c r="AE225" s="135">
        <f t="shared" si="14"/>
        <v>-210</v>
      </c>
      <c r="AF225" s="15">
        <f t="shared" si="12"/>
        <v>211</v>
      </c>
      <c r="AG225" s="15">
        <f t="shared" si="13"/>
        <v>-1</v>
      </c>
    </row>
    <row r="226" spans="31:33" x14ac:dyDescent="0.2">
      <c r="AE226" s="135">
        <f t="shared" si="14"/>
        <v>-211</v>
      </c>
      <c r="AF226" s="15">
        <f t="shared" si="12"/>
        <v>212</v>
      </c>
      <c r="AG226" s="15">
        <f t="shared" si="13"/>
        <v>-1</v>
      </c>
    </row>
    <row r="227" spans="31:33" x14ac:dyDescent="0.2">
      <c r="AE227" s="135">
        <f t="shared" si="14"/>
        <v>-212</v>
      </c>
      <c r="AF227" s="15">
        <f t="shared" si="12"/>
        <v>213</v>
      </c>
      <c r="AG227" s="15">
        <f t="shared" si="13"/>
        <v>-1</v>
      </c>
    </row>
    <row r="228" spans="31:33" x14ac:dyDescent="0.2">
      <c r="AE228" s="135">
        <f t="shared" si="14"/>
        <v>-213</v>
      </c>
      <c r="AF228" s="15">
        <f t="shared" si="12"/>
        <v>214</v>
      </c>
      <c r="AG228" s="15">
        <f t="shared" si="13"/>
        <v>-1</v>
      </c>
    </row>
    <row r="229" spans="31:33" x14ac:dyDescent="0.2">
      <c r="AE229" s="135">
        <f t="shared" si="14"/>
        <v>-214</v>
      </c>
      <c r="AF229" s="15">
        <f t="shared" si="12"/>
        <v>215</v>
      </c>
      <c r="AG229" s="15">
        <f t="shared" si="13"/>
        <v>-1</v>
      </c>
    </row>
    <row r="230" spans="31:33" x14ac:dyDescent="0.2">
      <c r="AE230" s="135">
        <f t="shared" si="14"/>
        <v>-215</v>
      </c>
      <c r="AF230" s="15">
        <f t="shared" si="12"/>
        <v>216</v>
      </c>
      <c r="AG230" s="15">
        <f t="shared" si="13"/>
        <v>-1</v>
      </c>
    </row>
    <row r="231" spans="31:33" x14ac:dyDescent="0.2">
      <c r="AE231" s="135">
        <f t="shared" si="14"/>
        <v>-216</v>
      </c>
      <c r="AF231" s="15">
        <f t="shared" si="12"/>
        <v>217</v>
      </c>
      <c r="AG231" s="15">
        <f t="shared" si="13"/>
        <v>-1</v>
      </c>
    </row>
    <row r="232" spans="31:33" x14ac:dyDescent="0.2">
      <c r="AE232" s="135">
        <f t="shared" si="14"/>
        <v>-217</v>
      </c>
      <c r="AF232" s="15">
        <f t="shared" si="12"/>
        <v>218</v>
      </c>
      <c r="AG232" s="15">
        <f t="shared" si="13"/>
        <v>-1</v>
      </c>
    </row>
    <row r="233" spans="31:33" x14ac:dyDescent="0.2">
      <c r="AE233" s="135">
        <f t="shared" si="14"/>
        <v>-218</v>
      </c>
      <c r="AF233" s="15">
        <f t="shared" si="12"/>
        <v>219</v>
      </c>
      <c r="AG233" s="15">
        <f t="shared" si="13"/>
        <v>-1</v>
      </c>
    </row>
    <row r="234" spans="31:33" x14ac:dyDescent="0.2">
      <c r="AE234" s="135">
        <f t="shared" si="14"/>
        <v>-219</v>
      </c>
      <c r="AF234" s="15">
        <f t="shared" si="12"/>
        <v>220</v>
      </c>
      <c r="AG234" s="15">
        <f t="shared" si="13"/>
        <v>-1</v>
      </c>
    </row>
    <row r="235" spans="31:33" x14ac:dyDescent="0.2">
      <c r="AE235" s="135">
        <f t="shared" si="14"/>
        <v>-220</v>
      </c>
      <c r="AF235" s="15">
        <f t="shared" si="12"/>
        <v>221</v>
      </c>
      <c r="AG235" s="15">
        <f t="shared" si="13"/>
        <v>-1</v>
      </c>
    </row>
    <row r="236" spans="31:33" x14ac:dyDescent="0.2">
      <c r="AE236" s="135">
        <f t="shared" si="14"/>
        <v>-221</v>
      </c>
      <c r="AF236" s="15">
        <f t="shared" si="12"/>
        <v>222</v>
      </c>
      <c r="AG236" s="15">
        <f t="shared" si="13"/>
        <v>-1</v>
      </c>
    </row>
    <row r="237" spans="31:33" x14ac:dyDescent="0.2">
      <c r="AE237" s="135">
        <f t="shared" si="14"/>
        <v>-222</v>
      </c>
      <c r="AF237" s="15">
        <f t="shared" si="12"/>
        <v>223</v>
      </c>
      <c r="AG237" s="15">
        <f t="shared" si="13"/>
        <v>-1</v>
      </c>
    </row>
    <row r="238" spans="31:33" x14ac:dyDescent="0.2">
      <c r="AE238" s="135">
        <f t="shared" si="14"/>
        <v>-223</v>
      </c>
      <c r="AF238" s="15">
        <f t="shared" si="12"/>
        <v>224</v>
      </c>
      <c r="AG238" s="15">
        <f t="shared" si="13"/>
        <v>-1</v>
      </c>
    </row>
    <row r="239" spans="31:33" x14ac:dyDescent="0.2">
      <c r="AE239" s="135">
        <f t="shared" si="14"/>
        <v>-224</v>
      </c>
      <c r="AF239" s="15">
        <f t="shared" si="12"/>
        <v>225</v>
      </c>
      <c r="AG239" s="15">
        <f t="shared" si="13"/>
        <v>-1</v>
      </c>
    </row>
    <row r="240" spans="31:33" x14ac:dyDescent="0.2">
      <c r="AE240" s="135">
        <f t="shared" si="14"/>
        <v>-225</v>
      </c>
      <c r="AF240" s="15">
        <f t="shared" si="12"/>
        <v>226</v>
      </c>
      <c r="AG240" s="15">
        <f t="shared" si="13"/>
        <v>-1</v>
      </c>
    </row>
    <row r="241" spans="31:33" x14ac:dyDescent="0.2">
      <c r="AE241" s="135">
        <f t="shared" si="14"/>
        <v>-226</v>
      </c>
      <c r="AF241" s="15">
        <f t="shared" si="12"/>
        <v>227</v>
      </c>
      <c r="AG241" s="15">
        <f t="shared" si="13"/>
        <v>-1</v>
      </c>
    </row>
    <row r="242" spans="31:33" x14ac:dyDescent="0.2">
      <c r="AE242" s="135">
        <f t="shared" si="14"/>
        <v>-227</v>
      </c>
      <c r="AF242" s="15">
        <f t="shared" si="12"/>
        <v>228</v>
      </c>
      <c r="AG242" s="15">
        <f t="shared" si="13"/>
        <v>-1</v>
      </c>
    </row>
    <row r="243" spans="31:33" x14ac:dyDescent="0.2">
      <c r="AE243" s="135">
        <f t="shared" si="14"/>
        <v>-228</v>
      </c>
      <c r="AF243" s="15">
        <f t="shared" si="12"/>
        <v>229</v>
      </c>
      <c r="AG243" s="15">
        <f t="shared" si="13"/>
        <v>-1</v>
      </c>
    </row>
    <row r="244" spans="31:33" x14ac:dyDescent="0.2">
      <c r="AE244" s="135">
        <f t="shared" si="14"/>
        <v>-229</v>
      </c>
      <c r="AF244" s="15">
        <f t="shared" si="12"/>
        <v>230</v>
      </c>
      <c r="AG244" s="15">
        <f t="shared" si="13"/>
        <v>-1</v>
      </c>
    </row>
    <row r="245" spans="31:33" x14ac:dyDescent="0.2">
      <c r="AE245" s="135">
        <f t="shared" si="14"/>
        <v>-230</v>
      </c>
      <c r="AF245" s="15">
        <f t="shared" si="12"/>
        <v>231</v>
      </c>
      <c r="AG245" s="15">
        <f t="shared" si="13"/>
        <v>-1</v>
      </c>
    </row>
    <row r="246" spans="31:33" x14ac:dyDescent="0.2">
      <c r="AE246" s="135">
        <f t="shared" si="14"/>
        <v>-231</v>
      </c>
      <c r="AF246" s="15">
        <f t="shared" si="12"/>
        <v>232</v>
      </c>
      <c r="AG246" s="15">
        <f t="shared" si="13"/>
        <v>-1</v>
      </c>
    </row>
    <row r="247" spans="31:33" x14ac:dyDescent="0.2">
      <c r="AE247" s="135">
        <f t="shared" si="14"/>
        <v>-232</v>
      </c>
      <c r="AF247" s="15">
        <f t="shared" si="12"/>
        <v>233</v>
      </c>
      <c r="AG247" s="15">
        <f t="shared" si="13"/>
        <v>-1</v>
      </c>
    </row>
    <row r="248" spans="31:33" x14ac:dyDescent="0.2">
      <c r="AE248" s="135">
        <f t="shared" si="14"/>
        <v>-233</v>
      </c>
      <c r="AF248" s="15">
        <f t="shared" si="12"/>
        <v>234</v>
      </c>
      <c r="AG248" s="15">
        <f t="shared" si="13"/>
        <v>-1</v>
      </c>
    </row>
    <row r="249" spans="31:33" x14ac:dyDescent="0.2">
      <c r="AE249" s="135">
        <f t="shared" si="14"/>
        <v>-234</v>
      </c>
      <c r="AF249" s="15">
        <f t="shared" si="12"/>
        <v>235</v>
      </c>
      <c r="AG249" s="15">
        <f t="shared" si="13"/>
        <v>-1</v>
      </c>
    </row>
    <row r="250" spans="31:33" x14ac:dyDescent="0.2">
      <c r="AE250" s="135">
        <f t="shared" si="14"/>
        <v>-235</v>
      </c>
      <c r="AF250" s="15">
        <f t="shared" si="12"/>
        <v>236</v>
      </c>
      <c r="AG250" s="15">
        <f t="shared" si="13"/>
        <v>-1</v>
      </c>
    </row>
    <row r="251" spans="31:33" x14ac:dyDescent="0.2">
      <c r="AE251" s="135">
        <f t="shared" si="14"/>
        <v>-236</v>
      </c>
      <c r="AF251" s="15">
        <f t="shared" si="12"/>
        <v>237</v>
      </c>
      <c r="AG251" s="15">
        <f t="shared" si="13"/>
        <v>-1</v>
      </c>
    </row>
    <row r="252" spans="31:33" x14ac:dyDescent="0.2">
      <c r="AE252" s="135">
        <f t="shared" si="14"/>
        <v>-237</v>
      </c>
      <c r="AF252" s="15">
        <f t="shared" si="12"/>
        <v>238</v>
      </c>
      <c r="AG252" s="15">
        <f t="shared" si="13"/>
        <v>-1</v>
      </c>
    </row>
    <row r="253" spans="31:33" x14ac:dyDescent="0.2">
      <c r="AE253" s="135">
        <f t="shared" si="14"/>
        <v>-238</v>
      </c>
      <c r="AF253" s="15">
        <f t="shared" si="12"/>
        <v>239</v>
      </c>
      <c r="AG253" s="15">
        <f t="shared" si="13"/>
        <v>-1</v>
      </c>
    </row>
    <row r="254" spans="31:33" x14ac:dyDescent="0.2">
      <c r="AE254" s="135">
        <f t="shared" si="14"/>
        <v>-239</v>
      </c>
      <c r="AF254" s="15">
        <f t="shared" si="12"/>
        <v>240</v>
      </c>
      <c r="AG254" s="15">
        <f t="shared" si="13"/>
        <v>-1</v>
      </c>
    </row>
    <row r="255" spans="31:33" x14ac:dyDescent="0.2">
      <c r="AE255" s="135">
        <f t="shared" si="14"/>
        <v>-240</v>
      </c>
      <c r="AF255" s="15">
        <f t="shared" si="12"/>
        <v>241</v>
      </c>
      <c r="AG255" s="15">
        <f t="shared" si="13"/>
        <v>-1</v>
      </c>
    </row>
    <row r="256" spans="31:33" x14ac:dyDescent="0.2">
      <c r="AE256" s="135">
        <f t="shared" si="14"/>
        <v>-241</v>
      </c>
      <c r="AF256" s="15">
        <f t="shared" si="12"/>
        <v>242</v>
      </c>
      <c r="AG256" s="15">
        <f t="shared" si="13"/>
        <v>-1</v>
      </c>
    </row>
    <row r="257" spans="31:33" x14ac:dyDescent="0.2">
      <c r="AE257" s="135">
        <f t="shared" si="14"/>
        <v>-242</v>
      </c>
      <c r="AF257" s="15">
        <f t="shared" si="12"/>
        <v>243</v>
      </c>
      <c r="AG257" s="15">
        <f t="shared" si="13"/>
        <v>-1</v>
      </c>
    </row>
    <row r="258" spans="31:33" x14ac:dyDescent="0.2">
      <c r="AE258" s="135">
        <f t="shared" si="14"/>
        <v>-243</v>
      </c>
      <c r="AF258" s="15">
        <f t="shared" si="12"/>
        <v>244</v>
      </c>
      <c r="AG258" s="15">
        <f t="shared" si="13"/>
        <v>-1</v>
      </c>
    </row>
    <row r="259" spans="31:33" x14ac:dyDescent="0.2">
      <c r="AE259" s="135">
        <f t="shared" si="14"/>
        <v>-244</v>
      </c>
      <c r="AF259" s="15">
        <f t="shared" si="12"/>
        <v>245</v>
      </c>
      <c r="AG259" s="15">
        <f t="shared" si="13"/>
        <v>-1</v>
      </c>
    </row>
    <row r="260" spans="31:33" x14ac:dyDescent="0.2">
      <c r="AE260" s="135">
        <f t="shared" si="14"/>
        <v>-245</v>
      </c>
      <c r="AF260" s="15">
        <f t="shared" ref="AF260:AF323" si="15">IF(AF259&gt;=1,AF259+1,IF(AE260=0,1,-1))</f>
        <v>246</v>
      </c>
      <c r="AG260" s="15">
        <f t="shared" ref="AG260:AG323" si="16">IF(AND(AG259&gt;=1,AG259&lt;$AD$3),AG259+1,IF(AE260=0,1,-1))</f>
        <v>-1</v>
      </c>
    </row>
    <row r="261" spans="31:33" x14ac:dyDescent="0.2">
      <c r="AE261" s="135">
        <f t="shared" ref="AE261:AE324" si="17">AE260-1</f>
        <v>-246</v>
      </c>
      <c r="AF261" s="15">
        <f t="shared" si="15"/>
        <v>247</v>
      </c>
      <c r="AG261" s="15">
        <f t="shared" si="16"/>
        <v>-1</v>
      </c>
    </row>
    <row r="262" spans="31:33" x14ac:dyDescent="0.2">
      <c r="AE262" s="135">
        <f t="shared" si="17"/>
        <v>-247</v>
      </c>
      <c r="AF262" s="15">
        <f t="shared" si="15"/>
        <v>248</v>
      </c>
      <c r="AG262" s="15">
        <f t="shared" si="16"/>
        <v>-1</v>
      </c>
    </row>
    <row r="263" spans="31:33" x14ac:dyDescent="0.2">
      <c r="AE263" s="135">
        <f t="shared" si="17"/>
        <v>-248</v>
      </c>
      <c r="AF263" s="15">
        <f t="shared" si="15"/>
        <v>249</v>
      </c>
      <c r="AG263" s="15">
        <f t="shared" si="16"/>
        <v>-1</v>
      </c>
    </row>
    <row r="264" spans="31:33" x14ac:dyDescent="0.2">
      <c r="AE264" s="135">
        <f t="shared" si="17"/>
        <v>-249</v>
      </c>
      <c r="AF264" s="15">
        <f t="shared" si="15"/>
        <v>250</v>
      </c>
      <c r="AG264" s="15">
        <f t="shared" si="16"/>
        <v>-1</v>
      </c>
    </row>
    <row r="265" spans="31:33" x14ac:dyDescent="0.2">
      <c r="AE265" s="135">
        <f t="shared" si="17"/>
        <v>-250</v>
      </c>
      <c r="AF265" s="15">
        <f t="shared" si="15"/>
        <v>251</v>
      </c>
      <c r="AG265" s="15">
        <f t="shared" si="16"/>
        <v>-1</v>
      </c>
    </row>
    <row r="266" spans="31:33" x14ac:dyDescent="0.2">
      <c r="AE266" s="135">
        <f t="shared" si="17"/>
        <v>-251</v>
      </c>
      <c r="AF266" s="15">
        <f t="shared" si="15"/>
        <v>252</v>
      </c>
      <c r="AG266" s="15">
        <f t="shared" si="16"/>
        <v>-1</v>
      </c>
    </row>
    <row r="267" spans="31:33" x14ac:dyDescent="0.2">
      <c r="AE267" s="135">
        <f t="shared" si="17"/>
        <v>-252</v>
      </c>
      <c r="AF267" s="15">
        <f t="shared" si="15"/>
        <v>253</v>
      </c>
      <c r="AG267" s="15">
        <f t="shared" si="16"/>
        <v>-1</v>
      </c>
    </row>
    <row r="268" spans="31:33" x14ac:dyDescent="0.2">
      <c r="AE268" s="135">
        <f t="shared" si="17"/>
        <v>-253</v>
      </c>
      <c r="AF268" s="15">
        <f t="shared" si="15"/>
        <v>254</v>
      </c>
      <c r="AG268" s="15">
        <f t="shared" si="16"/>
        <v>-1</v>
      </c>
    </row>
    <row r="269" spans="31:33" x14ac:dyDescent="0.2">
      <c r="AE269" s="135">
        <f t="shared" si="17"/>
        <v>-254</v>
      </c>
      <c r="AF269" s="15">
        <f t="shared" si="15"/>
        <v>255</v>
      </c>
      <c r="AG269" s="15">
        <f t="shared" si="16"/>
        <v>-1</v>
      </c>
    </row>
    <row r="270" spans="31:33" x14ac:dyDescent="0.2">
      <c r="AE270" s="135">
        <f t="shared" si="17"/>
        <v>-255</v>
      </c>
      <c r="AF270" s="15">
        <f t="shared" si="15"/>
        <v>256</v>
      </c>
      <c r="AG270" s="15">
        <f t="shared" si="16"/>
        <v>-1</v>
      </c>
    </row>
    <row r="271" spans="31:33" x14ac:dyDescent="0.2">
      <c r="AE271" s="135">
        <f t="shared" si="17"/>
        <v>-256</v>
      </c>
      <c r="AF271" s="15">
        <f t="shared" si="15"/>
        <v>257</v>
      </c>
      <c r="AG271" s="15">
        <f t="shared" si="16"/>
        <v>-1</v>
      </c>
    </row>
    <row r="272" spans="31:33" x14ac:dyDescent="0.2">
      <c r="AE272" s="135">
        <f t="shared" si="17"/>
        <v>-257</v>
      </c>
      <c r="AF272" s="15">
        <f t="shared" si="15"/>
        <v>258</v>
      </c>
      <c r="AG272" s="15">
        <f t="shared" si="16"/>
        <v>-1</v>
      </c>
    </row>
    <row r="273" spans="31:33" x14ac:dyDescent="0.2">
      <c r="AE273" s="135">
        <f t="shared" si="17"/>
        <v>-258</v>
      </c>
      <c r="AF273" s="15">
        <f t="shared" si="15"/>
        <v>259</v>
      </c>
      <c r="AG273" s="15">
        <f t="shared" si="16"/>
        <v>-1</v>
      </c>
    </row>
    <row r="274" spans="31:33" x14ac:dyDescent="0.2">
      <c r="AE274" s="135">
        <f t="shared" si="17"/>
        <v>-259</v>
      </c>
      <c r="AF274" s="15">
        <f t="shared" si="15"/>
        <v>260</v>
      </c>
      <c r="AG274" s="15">
        <f t="shared" si="16"/>
        <v>-1</v>
      </c>
    </row>
    <row r="275" spans="31:33" x14ac:dyDescent="0.2">
      <c r="AE275" s="135">
        <f t="shared" si="17"/>
        <v>-260</v>
      </c>
      <c r="AF275" s="15">
        <f t="shared" si="15"/>
        <v>261</v>
      </c>
      <c r="AG275" s="15">
        <f t="shared" si="16"/>
        <v>-1</v>
      </c>
    </row>
    <row r="276" spans="31:33" x14ac:dyDescent="0.2">
      <c r="AE276" s="135">
        <f t="shared" si="17"/>
        <v>-261</v>
      </c>
      <c r="AF276" s="15">
        <f t="shared" si="15"/>
        <v>262</v>
      </c>
      <c r="AG276" s="15">
        <f t="shared" si="16"/>
        <v>-1</v>
      </c>
    </row>
    <row r="277" spans="31:33" x14ac:dyDescent="0.2">
      <c r="AE277" s="135">
        <f t="shared" si="17"/>
        <v>-262</v>
      </c>
      <c r="AF277" s="15">
        <f t="shared" si="15"/>
        <v>263</v>
      </c>
      <c r="AG277" s="15">
        <f t="shared" si="16"/>
        <v>-1</v>
      </c>
    </row>
    <row r="278" spans="31:33" x14ac:dyDescent="0.2">
      <c r="AE278" s="135">
        <f t="shared" si="17"/>
        <v>-263</v>
      </c>
      <c r="AF278" s="15">
        <f t="shared" si="15"/>
        <v>264</v>
      </c>
      <c r="AG278" s="15">
        <f t="shared" si="16"/>
        <v>-1</v>
      </c>
    </row>
    <row r="279" spans="31:33" x14ac:dyDescent="0.2">
      <c r="AE279" s="135">
        <f t="shared" si="17"/>
        <v>-264</v>
      </c>
      <c r="AF279" s="15">
        <f t="shared" si="15"/>
        <v>265</v>
      </c>
      <c r="AG279" s="15">
        <f t="shared" si="16"/>
        <v>-1</v>
      </c>
    </row>
    <row r="280" spans="31:33" x14ac:dyDescent="0.2">
      <c r="AE280" s="135">
        <f t="shared" si="17"/>
        <v>-265</v>
      </c>
      <c r="AF280" s="15">
        <f t="shared" si="15"/>
        <v>266</v>
      </c>
      <c r="AG280" s="15">
        <f t="shared" si="16"/>
        <v>-1</v>
      </c>
    </row>
    <row r="281" spans="31:33" x14ac:dyDescent="0.2">
      <c r="AE281" s="135">
        <f t="shared" si="17"/>
        <v>-266</v>
      </c>
      <c r="AF281" s="15">
        <f t="shared" si="15"/>
        <v>267</v>
      </c>
      <c r="AG281" s="15">
        <f t="shared" si="16"/>
        <v>-1</v>
      </c>
    </row>
    <row r="282" spans="31:33" x14ac:dyDescent="0.2">
      <c r="AE282" s="135">
        <f t="shared" si="17"/>
        <v>-267</v>
      </c>
      <c r="AF282" s="15">
        <f t="shared" si="15"/>
        <v>268</v>
      </c>
      <c r="AG282" s="15">
        <f t="shared" si="16"/>
        <v>-1</v>
      </c>
    </row>
    <row r="283" spans="31:33" x14ac:dyDescent="0.2">
      <c r="AE283" s="135">
        <f t="shared" si="17"/>
        <v>-268</v>
      </c>
      <c r="AF283" s="15">
        <f t="shared" si="15"/>
        <v>269</v>
      </c>
      <c r="AG283" s="15">
        <f t="shared" si="16"/>
        <v>-1</v>
      </c>
    </row>
    <row r="284" spans="31:33" x14ac:dyDescent="0.2">
      <c r="AE284" s="135">
        <f t="shared" si="17"/>
        <v>-269</v>
      </c>
      <c r="AF284" s="15">
        <f t="shared" si="15"/>
        <v>270</v>
      </c>
      <c r="AG284" s="15">
        <f t="shared" si="16"/>
        <v>-1</v>
      </c>
    </row>
    <row r="285" spans="31:33" x14ac:dyDescent="0.2">
      <c r="AE285" s="135">
        <f t="shared" si="17"/>
        <v>-270</v>
      </c>
      <c r="AF285" s="15">
        <f t="shared" si="15"/>
        <v>271</v>
      </c>
      <c r="AG285" s="15">
        <f t="shared" si="16"/>
        <v>-1</v>
      </c>
    </row>
    <row r="286" spans="31:33" x14ac:dyDescent="0.2">
      <c r="AE286" s="135">
        <f t="shared" si="17"/>
        <v>-271</v>
      </c>
      <c r="AF286" s="15">
        <f t="shared" si="15"/>
        <v>272</v>
      </c>
      <c r="AG286" s="15">
        <f t="shared" si="16"/>
        <v>-1</v>
      </c>
    </row>
    <row r="287" spans="31:33" x14ac:dyDescent="0.2">
      <c r="AE287" s="135">
        <f t="shared" si="17"/>
        <v>-272</v>
      </c>
      <c r="AF287" s="15">
        <f t="shared" si="15"/>
        <v>273</v>
      </c>
      <c r="AG287" s="15">
        <f t="shared" si="16"/>
        <v>-1</v>
      </c>
    </row>
    <row r="288" spans="31:33" x14ac:dyDescent="0.2">
      <c r="AE288" s="135">
        <f t="shared" si="17"/>
        <v>-273</v>
      </c>
      <c r="AF288" s="15">
        <f t="shared" si="15"/>
        <v>274</v>
      </c>
      <c r="AG288" s="15">
        <f t="shared" si="16"/>
        <v>-1</v>
      </c>
    </row>
    <row r="289" spans="31:33" x14ac:dyDescent="0.2">
      <c r="AE289" s="135">
        <f t="shared" si="17"/>
        <v>-274</v>
      </c>
      <c r="AF289" s="15">
        <f t="shared" si="15"/>
        <v>275</v>
      </c>
      <c r="AG289" s="15">
        <f t="shared" si="16"/>
        <v>-1</v>
      </c>
    </row>
    <row r="290" spans="31:33" x14ac:dyDescent="0.2">
      <c r="AE290" s="135">
        <f t="shared" si="17"/>
        <v>-275</v>
      </c>
      <c r="AF290" s="15">
        <f t="shared" si="15"/>
        <v>276</v>
      </c>
      <c r="AG290" s="15">
        <f t="shared" si="16"/>
        <v>-1</v>
      </c>
    </row>
    <row r="291" spans="31:33" x14ac:dyDescent="0.2">
      <c r="AE291" s="135">
        <f t="shared" si="17"/>
        <v>-276</v>
      </c>
      <c r="AF291" s="15">
        <f t="shared" si="15"/>
        <v>277</v>
      </c>
      <c r="AG291" s="15">
        <f t="shared" si="16"/>
        <v>-1</v>
      </c>
    </row>
    <row r="292" spans="31:33" x14ac:dyDescent="0.2">
      <c r="AE292" s="135">
        <f t="shared" si="17"/>
        <v>-277</v>
      </c>
      <c r="AF292" s="15">
        <f t="shared" si="15"/>
        <v>278</v>
      </c>
      <c r="AG292" s="15">
        <f t="shared" si="16"/>
        <v>-1</v>
      </c>
    </row>
    <row r="293" spans="31:33" x14ac:dyDescent="0.2">
      <c r="AE293" s="135">
        <f t="shared" si="17"/>
        <v>-278</v>
      </c>
      <c r="AF293" s="15">
        <f t="shared" si="15"/>
        <v>279</v>
      </c>
      <c r="AG293" s="15">
        <f t="shared" si="16"/>
        <v>-1</v>
      </c>
    </row>
    <row r="294" spans="31:33" x14ac:dyDescent="0.2">
      <c r="AE294" s="135">
        <f t="shared" si="17"/>
        <v>-279</v>
      </c>
      <c r="AF294" s="15">
        <f t="shared" si="15"/>
        <v>280</v>
      </c>
      <c r="AG294" s="15">
        <f t="shared" si="16"/>
        <v>-1</v>
      </c>
    </row>
    <row r="295" spans="31:33" x14ac:dyDescent="0.2">
      <c r="AE295" s="135">
        <f t="shared" si="17"/>
        <v>-280</v>
      </c>
      <c r="AF295" s="15">
        <f t="shared" si="15"/>
        <v>281</v>
      </c>
      <c r="AG295" s="15">
        <f t="shared" si="16"/>
        <v>-1</v>
      </c>
    </row>
    <row r="296" spans="31:33" x14ac:dyDescent="0.2">
      <c r="AE296" s="135">
        <f t="shared" si="17"/>
        <v>-281</v>
      </c>
      <c r="AF296" s="15">
        <f t="shared" si="15"/>
        <v>282</v>
      </c>
      <c r="AG296" s="15">
        <f t="shared" si="16"/>
        <v>-1</v>
      </c>
    </row>
    <row r="297" spans="31:33" x14ac:dyDescent="0.2">
      <c r="AE297" s="135">
        <f t="shared" si="17"/>
        <v>-282</v>
      </c>
      <c r="AF297" s="15">
        <f t="shared" si="15"/>
        <v>283</v>
      </c>
      <c r="AG297" s="15">
        <f t="shared" si="16"/>
        <v>-1</v>
      </c>
    </row>
    <row r="298" spans="31:33" x14ac:dyDescent="0.2">
      <c r="AE298" s="135">
        <f t="shared" si="17"/>
        <v>-283</v>
      </c>
      <c r="AF298" s="15">
        <f t="shared" si="15"/>
        <v>284</v>
      </c>
      <c r="AG298" s="15">
        <f t="shared" si="16"/>
        <v>-1</v>
      </c>
    </row>
    <row r="299" spans="31:33" x14ac:dyDescent="0.2">
      <c r="AE299" s="135">
        <f t="shared" si="17"/>
        <v>-284</v>
      </c>
      <c r="AF299" s="15">
        <f t="shared" si="15"/>
        <v>285</v>
      </c>
      <c r="AG299" s="15">
        <f t="shared" si="16"/>
        <v>-1</v>
      </c>
    </row>
    <row r="300" spans="31:33" x14ac:dyDescent="0.2">
      <c r="AE300" s="135">
        <f t="shared" si="17"/>
        <v>-285</v>
      </c>
      <c r="AF300" s="15">
        <f t="shared" si="15"/>
        <v>286</v>
      </c>
      <c r="AG300" s="15">
        <f t="shared" si="16"/>
        <v>-1</v>
      </c>
    </row>
    <row r="301" spans="31:33" x14ac:dyDescent="0.2">
      <c r="AE301" s="135">
        <f t="shared" si="17"/>
        <v>-286</v>
      </c>
      <c r="AF301" s="15">
        <f t="shared" si="15"/>
        <v>287</v>
      </c>
      <c r="AG301" s="15">
        <f t="shared" si="16"/>
        <v>-1</v>
      </c>
    </row>
    <row r="302" spans="31:33" x14ac:dyDescent="0.2">
      <c r="AE302" s="135">
        <f t="shared" si="17"/>
        <v>-287</v>
      </c>
      <c r="AF302" s="15">
        <f t="shared" si="15"/>
        <v>288</v>
      </c>
      <c r="AG302" s="15">
        <f t="shared" si="16"/>
        <v>-1</v>
      </c>
    </row>
    <row r="303" spans="31:33" x14ac:dyDescent="0.2">
      <c r="AE303" s="135">
        <f t="shared" si="17"/>
        <v>-288</v>
      </c>
      <c r="AF303" s="15">
        <f t="shared" si="15"/>
        <v>289</v>
      </c>
      <c r="AG303" s="15">
        <f t="shared" si="16"/>
        <v>-1</v>
      </c>
    </row>
    <row r="304" spans="31:33" x14ac:dyDescent="0.2">
      <c r="AE304" s="135">
        <f t="shared" si="17"/>
        <v>-289</v>
      </c>
      <c r="AF304" s="15">
        <f t="shared" si="15"/>
        <v>290</v>
      </c>
      <c r="AG304" s="15">
        <f t="shared" si="16"/>
        <v>-1</v>
      </c>
    </row>
    <row r="305" spans="31:33" x14ac:dyDescent="0.2">
      <c r="AE305" s="135">
        <f t="shared" si="17"/>
        <v>-290</v>
      </c>
      <c r="AF305" s="15">
        <f t="shared" si="15"/>
        <v>291</v>
      </c>
      <c r="AG305" s="15">
        <f t="shared" si="16"/>
        <v>-1</v>
      </c>
    </row>
    <row r="306" spans="31:33" x14ac:dyDescent="0.2">
      <c r="AE306" s="135">
        <f t="shared" si="17"/>
        <v>-291</v>
      </c>
      <c r="AF306" s="15">
        <f t="shared" si="15"/>
        <v>292</v>
      </c>
      <c r="AG306" s="15">
        <f t="shared" si="16"/>
        <v>-1</v>
      </c>
    </row>
    <row r="307" spans="31:33" x14ac:dyDescent="0.2">
      <c r="AE307" s="135">
        <f t="shared" si="17"/>
        <v>-292</v>
      </c>
      <c r="AF307" s="15">
        <f t="shared" si="15"/>
        <v>293</v>
      </c>
      <c r="AG307" s="15">
        <f t="shared" si="16"/>
        <v>-1</v>
      </c>
    </row>
    <row r="308" spans="31:33" x14ac:dyDescent="0.2">
      <c r="AE308" s="135">
        <f t="shared" si="17"/>
        <v>-293</v>
      </c>
      <c r="AF308" s="15">
        <f t="shared" si="15"/>
        <v>294</v>
      </c>
      <c r="AG308" s="15">
        <f t="shared" si="16"/>
        <v>-1</v>
      </c>
    </row>
    <row r="309" spans="31:33" x14ac:dyDescent="0.2">
      <c r="AE309" s="135">
        <f t="shared" si="17"/>
        <v>-294</v>
      </c>
      <c r="AF309" s="15">
        <f t="shared" si="15"/>
        <v>295</v>
      </c>
      <c r="AG309" s="15">
        <f t="shared" si="16"/>
        <v>-1</v>
      </c>
    </row>
    <row r="310" spans="31:33" x14ac:dyDescent="0.2">
      <c r="AE310" s="135">
        <f t="shared" si="17"/>
        <v>-295</v>
      </c>
      <c r="AF310" s="15">
        <f t="shared" si="15"/>
        <v>296</v>
      </c>
      <c r="AG310" s="15">
        <f t="shared" si="16"/>
        <v>-1</v>
      </c>
    </row>
    <row r="311" spans="31:33" x14ac:dyDescent="0.2">
      <c r="AE311" s="135">
        <f t="shared" si="17"/>
        <v>-296</v>
      </c>
      <c r="AF311" s="15">
        <f t="shared" si="15"/>
        <v>297</v>
      </c>
      <c r="AG311" s="15">
        <f t="shared" si="16"/>
        <v>-1</v>
      </c>
    </row>
    <row r="312" spans="31:33" x14ac:dyDescent="0.2">
      <c r="AE312" s="135">
        <f t="shared" si="17"/>
        <v>-297</v>
      </c>
      <c r="AF312" s="15">
        <f t="shared" si="15"/>
        <v>298</v>
      </c>
      <c r="AG312" s="15">
        <f t="shared" si="16"/>
        <v>-1</v>
      </c>
    </row>
    <row r="313" spans="31:33" x14ac:dyDescent="0.2">
      <c r="AE313" s="135">
        <f t="shared" si="17"/>
        <v>-298</v>
      </c>
      <c r="AF313" s="15">
        <f t="shared" si="15"/>
        <v>299</v>
      </c>
      <c r="AG313" s="15">
        <f t="shared" si="16"/>
        <v>-1</v>
      </c>
    </row>
    <row r="314" spans="31:33" x14ac:dyDescent="0.2">
      <c r="AE314" s="135">
        <f t="shared" si="17"/>
        <v>-299</v>
      </c>
      <c r="AF314" s="15">
        <f t="shared" si="15"/>
        <v>300</v>
      </c>
      <c r="AG314" s="15">
        <f t="shared" si="16"/>
        <v>-1</v>
      </c>
    </row>
    <row r="315" spans="31:33" x14ac:dyDescent="0.2">
      <c r="AE315" s="135">
        <f t="shared" si="17"/>
        <v>-300</v>
      </c>
      <c r="AF315" s="15">
        <f t="shared" si="15"/>
        <v>301</v>
      </c>
      <c r="AG315" s="15">
        <f t="shared" si="16"/>
        <v>-1</v>
      </c>
    </row>
    <row r="316" spans="31:33" x14ac:dyDescent="0.2">
      <c r="AE316" s="135">
        <f t="shared" si="17"/>
        <v>-301</v>
      </c>
      <c r="AF316" s="15">
        <f t="shared" si="15"/>
        <v>302</v>
      </c>
      <c r="AG316" s="15">
        <f t="shared" si="16"/>
        <v>-1</v>
      </c>
    </row>
    <row r="317" spans="31:33" x14ac:dyDescent="0.2">
      <c r="AE317" s="135">
        <f t="shared" si="17"/>
        <v>-302</v>
      </c>
      <c r="AF317" s="15">
        <f t="shared" si="15"/>
        <v>303</v>
      </c>
      <c r="AG317" s="15">
        <f t="shared" si="16"/>
        <v>-1</v>
      </c>
    </row>
    <row r="318" spans="31:33" x14ac:dyDescent="0.2">
      <c r="AE318" s="135">
        <f t="shared" si="17"/>
        <v>-303</v>
      </c>
      <c r="AF318" s="15">
        <f t="shared" si="15"/>
        <v>304</v>
      </c>
      <c r="AG318" s="15">
        <f t="shared" si="16"/>
        <v>-1</v>
      </c>
    </row>
    <row r="319" spans="31:33" x14ac:dyDescent="0.2">
      <c r="AE319" s="135">
        <f t="shared" si="17"/>
        <v>-304</v>
      </c>
      <c r="AF319" s="15">
        <f t="shared" si="15"/>
        <v>305</v>
      </c>
      <c r="AG319" s="15">
        <f t="shared" si="16"/>
        <v>-1</v>
      </c>
    </row>
    <row r="320" spans="31:33" x14ac:dyDescent="0.2">
      <c r="AE320" s="135">
        <f t="shared" si="17"/>
        <v>-305</v>
      </c>
      <c r="AF320" s="15">
        <f t="shared" si="15"/>
        <v>306</v>
      </c>
      <c r="AG320" s="15">
        <f t="shared" si="16"/>
        <v>-1</v>
      </c>
    </row>
    <row r="321" spans="31:33" x14ac:dyDescent="0.2">
      <c r="AE321" s="135">
        <f t="shared" si="17"/>
        <v>-306</v>
      </c>
      <c r="AF321" s="15">
        <f t="shared" si="15"/>
        <v>307</v>
      </c>
      <c r="AG321" s="15">
        <f t="shared" si="16"/>
        <v>-1</v>
      </c>
    </row>
    <row r="322" spans="31:33" x14ac:dyDescent="0.2">
      <c r="AE322" s="135">
        <f t="shared" si="17"/>
        <v>-307</v>
      </c>
      <c r="AF322" s="15">
        <f t="shared" si="15"/>
        <v>308</v>
      </c>
      <c r="AG322" s="15">
        <f t="shared" si="16"/>
        <v>-1</v>
      </c>
    </row>
    <row r="323" spans="31:33" x14ac:dyDescent="0.2">
      <c r="AE323" s="135">
        <f t="shared" si="17"/>
        <v>-308</v>
      </c>
      <c r="AF323" s="15">
        <f t="shared" si="15"/>
        <v>309</v>
      </c>
      <c r="AG323" s="15">
        <f t="shared" si="16"/>
        <v>-1</v>
      </c>
    </row>
    <row r="324" spans="31:33" x14ac:dyDescent="0.2">
      <c r="AE324" s="135">
        <f t="shared" si="17"/>
        <v>-309</v>
      </c>
      <c r="AF324" s="15">
        <f t="shared" ref="AF324:AF387" si="18">IF(AF323&gt;=1,AF323+1,IF(AE324=0,1,-1))</f>
        <v>310</v>
      </c>
      <c r="AG324" s="15">
        <f t="shared" ref="AG324:AG387" si="19">IF(AND(AG323&gt;=1,AG323&lt;$AD$3),AG323+1,IF(AE324=0,1,-1))</f>
        <v>-1</v>
      </c>
    </row>
    <row r="325" spans="31:33" x14ac:dyDescent="0.2">
      <c r="AE325" s="135">
        <f t="shared" ref="AE325:AE388" si="20">AE324-1</f>
        <v>-310</v>
      </c>
      <c r="AF325" s="15">
        <f t="shared" si="18"/>
        <v>311</v>
      </c>
      <c r="AG325" s="15">
        <f t="shared" si="19"/>
        <v>-1</v>
      </c>
    </row>
    <row r="326" spans="31:33" x14ac:dyDescent="0.2">
      <c r="AE326" s="135">
        <f t="shared" si="20"/>
        <v>-311</v>
      </c>
      <c r="AF326" s="15">
        <f t="shared" si="18"/>
        <v>312</v>
      </c>
      <c r="AG326" s="15">
        <f t="shared" si="19"/>
        <v>-1</v>
      </c>
    </row>
    <row r="327" spans="31:33" x14ac:dyDescent="0.2">
      <c r="AE327" s="135">
        <f t="shared" si="20"/>
        <v>-312</v>
      </c>
      <c r="AF327" s="15">
        <f t="shared" si="18"/>
        <v>313</v>
      </c>
      <c r="AG327" s="15">
        <f t="shared" si="19"/>
        <v>-1</v>
      </c>
    </row>
    <row r="328" spans="31:33" x14ac:dyDescent="0.2">
      <c r="AE328" s="135">
        <f t="shared" si="20"/>
        <v>-313</v>
      </c>
      <c r="AF328" s="15">
        <f t="shared" si="18"/>
        <v>314</v>
      </c>
      <c r="AG328" s="15">
        <f t="shared" si="19"/>
        <v>-1</v>
      </c>
    </row>
    <row r="329" spans="31:33" x14ac:dyDescent="0.2">
      <c r="AE329" s="135">
        <f t="shared" si="20"/>
        <v>-314</v>
      </c>
      <c r="AF329" s="15">
        <f t="shared" si="18"/>
        <v>315</v>
      </c>
      <c r="AG329" s="15">
        <f t="shared" si="19"/>
        <v>-1</v>
      </c>
    </row>
    <row r="330" spans="31:33" x14ac:dyDescent="0.2">
      <c r="AE330" s="135">
        <f t="shared" si="20"/>
        <v>-315</v>
      </c>
      <c r="AF330" s="15">
        <f t="shared" si="18"/>
        <v>316</v>
      </c>
      <c r="AG330" s="15">
        <f t="shared" si="19"/>
        <v>-1</v>
      </c>
    </row>
    <row r="331" spans="31:33" x14ac:dyDescent="0.2">
      <c r="AE331" s="135">
        <f t="shared" si="20"/>
        <v>-316</v>
      </c>
      <c r="AF331" s="15">
        <f t="shared" si="18"/>
        <v>317</v>
      </c>
      <c r="AG331" s="15">
        <f t="shared" si="19"/>
        <v>-1</v>
      </c>
    </row>
    <row r="332" spans="31:33" x14ac:dyDescent="0.2">
      <c r="AE332" s="135">
        <f t="shared" si="20"/>
        <v>-317</v>
      </c>
      <c r="AF332" s="15">
        <f t="shared" si="18"/>
        <v>318</v>
      </c>
      <c r="AG332" s="15">
        <f t="shared" si="19"/>
        <v>-1</v>
      </c>
    </row>
    <row r="333" spans="31:33" x14ac:dyDescent="0.2">
      <c r="AE333" s="135">
        <f t="shared" si="20"/>
        <v>-318</v>
      </c>
      <c r="AF333" s="15">
        <f t="shared" si="18"/>
        <v>319</v>
      </c>
      <c r="AG333" s="15">
        <f t="shared" si="19"/>
        <v>-1</v>
      </c>
    </row>
    <row r="334" spans="31:33" x14ac:dyDescent="0.2">
      <c r="AE334" s="135">
        <f t="shared" si="20"/>
        <v>-319</v>
      </c>
      <c r="AF334" s="15">
        <f t="shared" si="18"/>
        <v>320</v>
      </c>
      <c r="AG334" s="15">
        <f t="shared" si="19"/>
        <v>-1</v>
      </c>
    </row>
    <row r="335" spans="31:33" x14ac:dyDescent="0.2">
      <c r="AE335" s="135">
        <f t="shared" si="20"/>
        <v>-320</v>
      </c>
      <c r="AF335" s="15">
        <f t="shared" si="18"/>
        <v>321</v>
      </c>
      <c r="AG335" s="15">
        <f t="shared" si="19"/>
        <v>-1</v>
      </c>
    </row>
    <row r="336" spans="31:33" x14ac:dyDescent="0.2">
      <c r="AE336" s="135">
        <f t="shared" si="20"/>
        <v>-321</v>
      </c>
      <c r="AF336" s="15">
        <f t="shared" si="18"/>
        <v>322</v>
      </c>
      <c r="AG336" s="15">
        <f t="shared" si="19"/>
        <v>-1</v>
      </c>
    </row>
    <row r="337" spans="31:33" x14ac:dyDescent="0.2">
      <c r="AE337" s="135">
        <f t="shared" si="20"/>
        <v>-322</v>
      </c>
      <c r="AF337" s="15">
        <f t="shared" si="18"/>
        <v>323</v>
      </c>
      <c r="AG337" s="15">
        <f t="shared" si="19"/>
        <v>-1</v>
      </c>
    </row>
    <row r="338" spans="31:33" x14ac:dyDescent="0.2">
      <c r="AE338" s="135">
        <f t="shared" si="20"/>
        <v>-323</v>
      </c>
      <c r="AF338" s="15">
        <f t="shared" si="18"/>
        <v>324</v>
      </c>
      <c r="AG338" s="15">
        <f t="shared" si="19"/>
        <v>-1</v>
      </c>
    </row>
    <row r="339" spans="31:33" x14ac:dyDescent="0.2">
      <c r="AE339" s="135">
        <f t="shared" si="20"/>
        <v>-324</v>
      </c>
      <c r="AF339" s="15">
        <f t="shared" si="18"/>
        <v>325</v>
      </c>
      <c r="AG339" s="15">
        <f t="shared" si="19"/>
        <v>-1</v>
      </c>
    </row>
    <row r="340" spans="31:33" x14ac:dyDescent="0.2">
      <c r="AE340" s="135">
        <f t="shared" si="20"/>
        <v>-325</v>
      </c>
      <c r="AF340" s="15">
        <f t="shared" si="18"/>
        <v>326</v>
      </c>
      <c r="AG340" s="15">
        <f t="shared" si="19"/>
        <v>-1</v>
      </c>
    </row>
    <row r="341" spans="31:33" x14ac:dyDescent="0.2">
      <c r="AE341" s="135">
        <f t="shared" si="20"/>
        <v>-326</v>
      </c>
      <c r="AF341" s="15">
        <f t="shared" si="18"/>
        <v>327</v>
      </c>
      <c r="AG341" s="15">
        <f t="shared" si="19"/>
        <v>-1</v>
      </c>
    </row>
    <row r="342" spans="31:33" x14ac:dyDescent="0.2">
      <c r="AE342" s="135">
        <f t="shared" si="20"/>
        <v>-327</v>
      </c>
      <c r="AF342" s="15">
        <f t="shared" si="18"/>
        <v>328</v>
      </c>
      <c r="AG342" s="15">
        <f t="shared" si="19"/>
        <v>-1</v>
      </c>
    </row>
    <row r="343" spans="31:33" x14ac:dyDescent="0.2">
      <c r="AE343" s="135">
        <f t="shared" si="20"/>
        <v>-328</v>
      </c>
      <c r="AF343" s="15">
        <f t="shared" si="18"/>
        <v>329</v>
      </c>
      <c r="AG343" s="15">
        <f t="shared" si="19"/>
        <v>-1</v>
      </c>
    </row>
    <row r="344" spans="31:33" x14ac:dyDescent="0.2">
      <c r="AE344" s="135">
        <f t="shared" si="20"/>
        <v>-329</v>
      </c>
      <c r="AF344" s="15">
        <f t="shared" si="18"/>
        <v>330</v>
      </c>
      <c r="AG344" s="15">
        <f t="shared" si="19"/>
        <v>-1</v>
      </c>
    </row>
    <row r="345" spans="31:33" x14ac:dyDescent="0.2">
      <c r="AE345" s="135">
        <f t="shared" si="20"/>
        <v>-330</v>
      </c>
      <c r="AF345" s="15">
        <f t="shared" si="18"/>
        <v>331</v>
      </c>
      <c r="AG345" s="15">
        <f t="shared" si="19"/>
        <v>-1</v>
      </c>
    </row>
    <row r="346" spans="31:33" x14ac:dyDescent="0.2">
      <c r="AE346" s="135">
        <f t="shared" si="20"/>
        <v>-331</v>
      </c>
      <c r="AF346" s="15">
        <f t="shared" si="18"/>
        <v>332</v>
      </c>
      <c r="AG346" s="15">
        <f t="shared" si="19"/>
        <v>-1</v>
      </c>
    </row>
    <row r="347" spans="31:33" x14ac:dyDescent="0.2">
      <c r="AE347" s="135">
        <f t="shared" si="20"/>
        <v>-332</v>
      </c>
      <c r="AF347" s="15">
        <f t="shared" si="18"/>
        <v>333</v>
      </c>
      <c r="AG347" s="15">
        <f t="shared" si="19"/>
        <v>-1</v>
      </c>
    </row>
    <row r="348" spans="31:33" x14ac:dyDescent="0.2">
      <c r="AE348" s="135">
        <f t="shared" si="20"/>
        <v>-333</v>
      </c>
      <c r="AF348" s="15">
        <f t="shared" si="18"/>
        <v>334</v>
      </c>
      <c r="AG348" s="15">
        <f t="shared" si="19"/>
        <v>-1</v>
      </c>
    </row>
    <row r="349" spans="31:33" x14ac:dyDescent="0.2">
      <c r="AE349" s="135">
        <f t="shared" si="20"/>
        <v>-334</v>
      </c>
      <c r="AF349" s="15">
        <f t="shared" si="18"/>
        <v>335</v>
      </c>
      <c r="AG349" s="15">
        <f t="shared" si="19"/>
        <v>-1</v>
      </c>
    </row>
    <row r="350" spans="31:33" x14ac:dyDescent="0.2">
      <c r="AE350" s="135">
        <f t="shared" si="20"/>
        <v>-335</v>
      </c>
      <c r="AF350" s="15">
        <f t="shared" si="18"/>
        <v>336</v>
      </c>
      <c r="AG350" s="15">
        <f t="shared" si="19"/>
        <v>-1</v>
      </c>
    </row>
    <row r="351" spans="31:33" x14ac:dyDescent="0.2">
      <c r="AE351" s="135">
        <f t="shared" si="20"/>
        <v>-336</v>
      </c>
      <c r="AF351" s="15">
        <f t="shared" si="18"/>
        <v>337</v>
      </c>
      <c r="AG351" s="15">
        <f t="shared" si="19"/>
        <v>-1</v>
      </c>
    </row>
    <row r="352" spans="31:33" x14ac:dyDescent="0.2">
      <c r="AE352" s="135">
        <f t="shared" si="20"/>
        <v>-337</v>
      </c>
      <c r="AF352" s="15">
        <f t="shared" si="18"/>
        <v>338</v>
      </c>
      <c r="AG352" s="15">
        <f t="shared" si="19"/>
        <v>-1</v>
      </c>
    </row>
    <row r="353" spans="31:33" x14ac:dyDescent="0.2">
      <c r="AE353" s="135">
        <f t="shared" si="20"/>
        <v>-338</v>
      </c>
      <c r="AF353" s="15">
        <f t="shared" si="18"/>
        <v>339</v>
      </c>
      <c r="AG353" s="15">
        <f t="shared" si="19"/>
        <v>-1</v>
      </c>
    </row>
    <row r="354" spans="31:33" x14ac:dyDescent="0.2">
      <c r="AE354" s="135">
        <f t="shared" si="20"/>
        <v>-339</v>
      </c>
      <c r="AF354" s="15">
        <f t="shared" si="18"/>
        <v>340</v>
      </c>
      <c r="AG354" s="15">
        <f t="shared" si="19"/>
        <v>-1</v>
      </c>
    </row>
    <row r="355" spans="31:33" x14ac:dyDescent="0.2">
      <c r="AE355" s="135">
        <f t="shared" si="20"/>
        <v>-340</v>
      </c>
      <c r="AF355" s="15">
        <f t="shared" si="18"/>
        <v>341</v>
      </c>
      <c r="AG355" s="15">
        <f t="shared" si="19"/>
        <v>-1</v>
      </c>
    </row>
    <row r="356" spans="31:33" x14ac:dyDescent="0.2">
      <c r="AE356" s="135">
        <f t="shared" si="20"/>
        <v>-341</v>
      </c>
      <c r="AF356" s="15">
        <f t="shared" si="18"/>
        <v>342</v>
      </c>
      <c r="AG356" s="15">
        <f t="shared" si="19"/>
        <v>-1</v>
      </c>
    </row>
    <row r="357" spans="31:33" x14ac:dyDescent="0.2">
      <c r="AE357" s="135">
        <f t="shared" si="20"/>
        <v>-342</v>
      </c>
      <c r="AF357" s="15">
        <f t="shared" si="18"/>
        <v>343</v>
      </c>
      <c r="AG357" s="15">
        <f t="shared" si="19"/>
        <v>-1</v>
      </c>
    </row>
    <row r="358" spans="31:33" x14ac:dyDescent="0.2">
      <c r="AE358" s="135">
        <f t="shared" si="20"/>
        <v>-343</v>
      </c>
      <c r="AF358" s="15">
        <f t="shared" si="18"/>
        <v>344</v>
      </c>
      <c r="AG358" s="15">
        <f t="shared" si="19"/>
        <v>-1</v>
      </c>
    </row>
    <row r="359" spans="31:33" x14ac:dyDescent="0.2">
      <c r="AE359" s="135">
        <f t="shared" si="20"/>
        <v>-344</v>
      </c>
      <c r="AF359" s="15">
        <f t="shared" si="18"/>
        <v>345</v>
      </c>
      <c r="AG359" s="15">
        <f t="shared" si="19"/>
        <v>-1</v>
      </c>
    </row>
    <row r="360" spans="31:33" x14ac:dyDescent="0.2">
      <c r="AE360" s="135">
        <f t="shared" si="20"/>
        <v>-345</v>
      </c>
      <c r="AF360" s="15">
        <f t="shared" si="18"/>
        <v>346</v>
      </c>
      <c r="AG360" s="15">
        <f t="shared" si="19"/>
        <v>-1</v>
      </c>
    </row>
    <row r="361" spans="31:33" x14ac:dyDescent="0.2">
      <c r="AE361" s="135">
        <f t="shared" si="20"/>
        <v>-346</v>
      </c>
      <c r="AF361" s="15">
        <f t="shared" si="18"/>
        <v>347</v>
      </c>
      <c r="AG361" s="15">
        <f t="shared" si="19"/>
        <v>-1</v>
      </c>
    </row>
    <row r="362" spans="31:33" x14ac:dyDescent="0.2">
      <c r="AE362" s="135">
        <f t="shared" si="20"/>
        <v>-347</v>
      </c>
      <c r="AF362" s="15">
        <f t="shared" si="18"/>
        <v>348</v>
      </c>
      <c r="AG362" s="15">
        <f t="shared" si="19"/>
        <v>-1</v>
      </c>
    </row>
    <row r="363" spans="31:33" x14ac:dyDescent="0.2">
      <c r="AE363" s="135">
        <f t="shared" si="20"/>
        <v>-348</v>
      </c>
      <c r="AF363" s="15">
        <f t="shared" si="18"/>
        <v>349</v>
      </c>
      <c r="AG363" s="15">
        <f t="shared" si="19"/>
        <v>-1</v>
      </c>
    </row>
    <row r="364" spans="31:33" x14ac:dyDescent="0.2">
      <c r="AE364" s="135">
        <f t="shared" si="20"/>
        <v>-349</v>
      </c>
      <c r="AF364" s="15">
        <f t="shared" si="18"/>
        <v>350</v>
      </c>
      <c r="AG364" s="15">
        <f t="shared" si="19"/>
        <v>-1</v>
      </c>
    </row>
    <row r="365" spans="31:33" x14ac:dyDescent="0.2">
      <c r="AE365" s="135">
        <f t="shared" si="20"/>
        <v>-350</v>
      </c>
      <c r="AF365" s="15">
        <f t="shared" si="18"/>
        <v>351</v>
      </c>
      <c r="AG365" s="15">
        <f t="shared" si="19"/>
        <v>-1</v>
      </c>
    </row>
    <row r="366" spans="31:33" x14ac:dyDescent="0.2">
      <c r="AE366" s="135">
        <f t="shared" si="20"/>
        <v>-351</v>
      </c>
      <c r="AF366" s="15">
        <f t="shared" si="18"/>
        <v>352</v>
      </c>
      <c r="AG366" s="15">
        <f t="shared" si="19"/>
        <v>-1</v>
      </c>
    </row>
    <row r="367" spans="31:33" x14ac:dyDescent="0.2">
      <c r="AE367" s="135">
        <f t="shared" si="20"/>
        <v>-352</v>
      </c>
      <c r="AF367" s="15">
        <f t="shared" si="18"/>
        <v>353</v>
      </c>
      <c r="AG367" s="15">
        <f t="shared" si="19"/>
        <v>-1</v>
      </c>
    </row>
    <row r="368" spans="31:33" x14ac:dyDescent="0.2">
      <c r="AE368" s="135">
        <f t="shared" si="20"/>
        <v>-353</v>
      </c>
      <c r="AF368" s="15">
        <f t="shared" si="18"/>
        <v>354</v>
      </c>
      <c r="AG368" s="15">
        <f t="shared" si="19"/>
        <v>-1</v>
      </c>
    </row>
    <row r="369" spans="31:33" x14ac:dyDescent="0.2">
      <c r="AE369" s="135">
        <f t="shared" si="20"/>
        <v>-354</v>
      </c>
      <c r="AF369" s="15">
        <f t="shared" si="18"/>
        <v>355</v>
      </c>
      <c r="AG369" s="15">
        <f t="shared" si="19"/>
        <v>-1</v>
      </c>
    </row>
    <row r="370" spans="31:33" x14ac:dyDescent="0.2">
      <c r="AE370" s="135">
        <f t="shared" si="20"/>
        <v>-355</v>
      </c>
      <c r="AF370" s="15">
        <f t="shared" si="18"/>
        <v>356</v>
      </c>
      <c r="AG370" s="15">
        <f t="shared" si="19"/>
        <v>-1</v>
      </c>
    </row>
    <row r="371" spans="31:33" x14ac:dyDescent="0.2">
      <c r="AE371" s="135">
        <f t="shared" si="20"/>
        <v>-356</v>
      </c>
      <c r="AF371" s="15">
        <f t="shared" si="18"/>
        <v>357</v>
      </c>
      <c r="AG371" s="15">
        <f t="shared" si="19"/>
        <v>-1</v>
      </c>
    </row>
    <row r="372" spans="31:33" x14ac:dyDescent="0.2">
      <c r="AE372" s="135">
        <f t="shared" si="20"/>
        <v>-357</v>
      </c>
      <c r="AF372" s="15">
        <f t="shared" si="18"/>
        <v>358</v>
      </c>
      <c r="AG372" s="15">
        <f t="shared" si="19"/>
        <v>-1</v>
      </c>
    </row>
    <row r="373" spans="31:33" x14ac:dyDescent="0.2">
      <c r="AE373" s="135">
        <f t="shared" si="20"/>
        <v>-358</v>
      </c>
      <c r="AF373" s="15">
        <f t="shared" si="18"/>
        <v>359</v>
      </c>
      <c r="AG373" s="15">
        <f t="shared" si="19"/>
        <v>-1</v>
      </c>
    </row>
    <row r="374" spans="31:33" x14ac:dyDescent="0.2">
      <c r="AE374" s="135">
        <f t="shared" si="20"/>
        <v>-359</v>
      </c>
      <c r="AF374" s="15">
        <f t="shared" si="18"/>
        <v>360</v>
      </c>
      <c r="AG374" s="15">
        <f t="shared" si="19"/>
        <v>-1</v>
      </c>
    </row>
    <row r="375" spans="31:33" x14ac:dyDescent="0.2">
      <c r="AE375" s="135">
        <f t="shared" si="20"/>
        <v>-360</v>
      </c>
      <c r="AF375" s="15">
        <f t="shared" si="18"/>
        <v>361</v>
      </c>
      <c r="AG375" s="15">
        <f t="shared" si="19"/>
        <v>-1</v>
      </c>
    </row>
    <row r="376" spans="31:33" x14ac:dyDescent="0.2">
      <c r="AE376" s="135">
        <f t="shared" si="20"/>
        <v>-361</v>
      </c>
      <c r="AF376" s="15">
        <f t="shared" si="18"/>
        <v>362</v>
      </c>
      <c r="AG376" s="15">
        <f t="shared" si="19"/>
        <v>-1</v>
      </c>
    </row>
    <row r="377" spans="31:33" x14ac:dyDescent="0.2">
      <c r="AE377" s="135">
        <f t="shared" si="20"/>
        <v>-362</v>
      </c>
      <c r="AF377" s="15">
        <f t="shared" si="18"/>
        <v>363</v>
      </c>
      <c r="AG377" s="15">
        <f t="shared" si="19"/>
        <v>-1</v>
      </c>
    </row>
    <row r="378" spans="31:33" x14ac:dyDescent="0.2">
      <c r="AE378" s="135">
        <f t="shared" si="20"/>
        <v>-363</v>
      </c>
      <c r="AF378" s="15">
        <f t="shared" si="18"/>
        <v>364</v>
      </c>
      <c r="AG378" s="15">
        <f t="shared" si="19"/>
        <v>-1</v>
      </c>
    </row>
    <row r="379" spans="31:33" x14ac:dyDescent="0.2">
      <c r="AE379" s="135">
        <f t="shared" si="20"/>
        <v>-364</v>
      </c>
      <c r="AF379" s="15">
        <f t="shared" si="18"/>
        <v>365</v>
      </c>
      <c r="AG379" s="15">
        <f t="shared" si="19"/>
        <v>-1</v>
      </c>
    </row>
    <row r="380" spans="31:33" x14ac:dyDescent="0.2">
      <c r="AE380" s="135">
        <f t="shared" si="20"/>
        <v>-365</v>
      </c>
      <c r="AF380" s="15">
        <f t="shared" si="18"/>
        <v>366</v>
      </c>
      <c r="AG380" s="15">
        <f t="shared" si="19"/>
        <v>-1</v>
      </c>
    </row>
    <row r="381" spans="31:33" x14ac:dyDescent="0.2">
      <c r="AE381" s="135">
        <f t="shared" si="20"/>
        <v>-366</v>
      </c>
      <c r="AF381" s="15">
        <f t="shared" si="18"/>
        <v>367</v>
      </c>
      <c r="AG381" s="15">
        <f t="shared" si="19"/>
        <v>-1</v>
      </c>
    </row>
    <row r="382" spans="31:33" x14ac:dyDescent="0.2">
      <c r="AE382" s="135">
        <f t="shared" si="20"/>
        <v>-367</v>
      </c>
      <c r="AF382" s="15">
        <f t="shared" si="18"/>
        <v>368</v>
      </c>
      <c r="AG382" s="15">
        <f t="shared" si="19"/>
        <v>-1</v>
      </c>
    </row>
    <row r="383" spans="31:33" x14ac:dyDescent="0.2">
      <c r="AE383" s="135">
        <f t="shared" si="20"/>
        <v>-368</v>
      </c>
      <c r="AF383" s="15">
        <f t="shared" si="18"/>
        <v>369</v>
      </c>
      <c r="AG383" s="15">
        <f t="shared" si="19"/>
        <v>-1</v>
      </c>
    </row>
    <row r="384" spans="31:33" x14ac:dyDescent="0.2">
      <c r="AE384" s="135">
        <f t="shared" si="20"/>
        <v>-369</v>
      </c>
      <c r="AF384" s="15">
        <f t="shared" si="18"/>
        <v>370</v>
      </c>
      <c r="AG384" s="15">
        <f t="shared" si="19"/>
        <v>-1</v>
      </c>
    </row>
    <row r="385" spans="31:33" x14ac:dyDescent="0.2">
      <c r="AE385" s="135">
        <f t="shared" si="20"/>
        <v>-370</v>
      </c>
      <c r="AF385" s="15">
        <f t="shared" si="18"/>
        <v>371</v>
      </c>
      <c r="AG385" s="15">
        <f t="shared" si="19"/>
        <v>-1</v>
      </c>
    </row>
    <row r="386" spans="31:33" x14ac:dyDescent="0.2">
      <c r="AE386" s="135">
        <f t="shared" si="20"/>
        <v>-371</v>
      </c>
      <c r="AF386" s="15">
        <f t="shared" si="18"/>
        <v>372</v>
      </c>
      <c r="AG386" s="15">
        <f t="shared" si="19"/>
        <v>-1</v>
      </c>
    </row>
    <row r="387" spans="31:33" x14ac:dyDescent="0.2">
      <c r="AE387" s="135">
        <f t="shared" si="20"/>
        <v>-372</v>
      </c>
      <c r="AF387" s="15">
        <f t="shared" si="18"/>
        <v>373</v>
      </c>
      <c r="AG387" s="15">
        <f t="shared" si="19"/>
        <v>-1</v>
      </c>
    </row>
    <row r="388" spans="31:33" x14ac:dyDescent="0.2">
      <c r="AE388" s="135">
        <f t="shared" si="20"/>
        <v>-373</v>
      </c>
      <c r="AF388" s="15">
        <f t="shared" ref="AF388:AF451" si="21">IF(AF387&gt;=1,AF387+1,IF(AE388=0,1,-1))</f>
        <v>374</v>
      </c>
      <c r="AG388" s="15">
        <f t="shared" ref="AG388:AG451" si="22">IF(AND(AG387&gt;=1,AG387&lt;$AD$3),AG387+1,IF(AE388=0,1,-1))</f>
        <v>-1</v>
      </c>
    </row>
    <row r="389" spans="31:33" x14ac:dyDescent="0.2">
      <c r="AE389" s="135">
        <f t="shared" ref="AE389:AE452" si="23">AE388-1</f>
        <v>-374</v>
      </c>
      <c r="AF389" s="15">
        <f t="shared" si="21"/>
        <v>375</v>
      </c>
      <c r="AG389" s="15">
        <f t="shared" si="22"/>
        <v>-1</v>
      </c>
    </row>
    <row r="390" spans="31:33" x14ac:dyDescent="0.2">
      <c r="AE390" s="135">
        <f t="shared" si="23"/>
        <v>-375</v>
      </c>
      <c r="AF390" s="15">
        <f t="shared" si="21"/>
        <v>376</v>
      </c>
      <c r="AG390" s="15">
        <f t="shared" si="22"/>
        <v>-1</v>
      </c>
    </row>
    <row r="391" spans="31:33" x14ac:dyDescent="0.2">
      <c r="AE391" s="135">
        <f t="shared" si="23"/>
        <v>-376</v>
      </c>
      <c r="AF391" s="15">
        <f t="shared" si="21"/>
        <v>377</v>
      </c>
      <c r="AG391" s="15">
        <f t="shared" si="22"/>
        <v>-1</v>
      </c>
    </row>
    <row r="392" spans="31:33" x14ac:dyDescent="0.2">
      <c r="AE392" s="135">
        <f t="shared" si="23"/>
        <v>-377</v>
      </c>
      <c r="AF392" s="15">
        <f t="shared" si="21"/>
        <v>378</v>
      </c>
      <c r="AG392" s="15">
        <f t="shared" si="22"/>
        <v>-1</v>
      </c>
    </row>
    <row r="393" spans="31:33" x14ac:dyDescent="0.2">
      <c r="AE393" s="135">
        <f t="shared" si="23"/>
        <v>-378</v>
      </c>
      <c r="AF393" s="15">
        <f t="shared" si="21"/>
        <v>379</v>
      </c>
      <c r="AG393" s="15">
        <f t="shared" si="22"/>
        <v>-1</v>
      </c>
    </row>
    <row r="394" spans="31:33" x14ac:dyDescent="0.2">
      <c r="AE394" s="135">
        <f t="shared" si="23"/>
        <v>-379</v>
      </c>
      <c r="AF394" s="15">
        <f t="shared" si="21"/>
        <v>380</v>
      </c>
      <c r="AG394" s="15">
        <f t="shared" si="22"/>
        <v>-1</v>
      </c>
    </row>
    <row r="395" spans="31:33" x14ac:dyDescent="0.2">
      <c r="AE395" s="135">
        <f t="shared" si="23"/>
        <v>-380</v>
      </c>
      <c r="AF395" s="15">
        <f t="shared" si="21"/>
        <v>381</v>
      </c>
      <c r="AG395" s="15">
        <f t="shared" si="22"/>
        <v>-1</v>
      </c>
    </row>
    <row r="396" spans="31:33" x14ac:dyDescent="0.2">
      <c r="AE396" s="135">
        <f t="shared" si="23"/>
        <v>-381</v>
      </c>
      <c r="AF396" s="15">
        <f t="shared" si="21"/>
        <v>382</v>
      </c>
      <c r="AG396" s="15">
        <f t="shared" si="22"/>
        <v>-1</v>
      </c>
    </row>
    <row r="397" spans="31:33" x14ac:dyDescent="0.2">
      <c r="AE397" s="135">
        <f t="shared" si="23"/>
        <v>-382</v>
      </c>
      <c r="AF397" s="15">
        <f t="shared" si="21"/>
        <v>383</v>
      </c>
      <c r="AG397" s="15">
        <f t="shared" si="22"/>
        <v>-1</v>
      </c>
    </row>
    <row r="398" spans="31:33" x14ac:dyDescent="0.2">
      <c r="AE398" s="135">
        <f t="shared" si="23"/>
        <v>-383</v>
      </c>
      <c r="AF398" s="15">
        <f t="shared" si="21"/>
        <v>384</v>
      </c>
      <c r="AG398" s="15">
        <f t="shared" si="22"/>
        <v>-1</v>
      </c>
    </row>
    <row r="399" spans="31:33" x14ac:dyDescent="0.2">
      <c r="AE399" s="135">
        <f t="shared" si="23"/>
        <v>-384</v>
      </c>
      <c r="AF399" s="15">
        <f t="shared" si="21"/>
        <v>385</v>
      </c>
      <c r="AG399" s="15">
        <f t="shared" si="22"/>
        <v>-1</v>
      </c>
    </row>
    <row r="400" spans="31:33" x14ac:dyDescent="0.2">
      <c r="AE400" s="135">
        <f t="shared" si="23"/>
        <v>-385</v>
      </c>
      <c r="AF400" s="15">
        <f t="shared" si="21"/>
        <v>386</v>
      </c>
      <c r="AG400" s="15">
        <f t="shared" si="22"/>
        <v>-1</v>
      </c>
    </row>
    <row r="401" spans="31:33" x14ac:dyDescent="0.2">
      <c r="AE401" s="135">
        <f t="shared" si="23"/>
        <v>-386</v>
      </c>
      <c r="AF401" s="15">
        <f t="shared" si="21"/>
        <v>387</v>
      </c>
      <c r="AG401" s="15">
        <f t="shared" si="22"/>
        <v>-1</v>
      </c>
    </row>
    <row r="402" spans="31:33" x14ac:dyDescent="0.2">
      <c r="AE402" s="135">
        <f t="shared" si="23"/>
        <v>-387</v>
      </c>
      <c r="AF402" s="15">
        <f t="shared" si="21"/>
        <v>388</v>
      </c>
      <c r="AG402" s="15">
        <f t="shared" si="22"/>
        <v>-1</v>
      </c>
    </row>
    <row r="403" spans="31:33" x14ac:dyDescent="0.2">
      <c r="AE403" s="135">
        <f t="shared" si="23"/>
        <v>-388</v>
      </c>
      <c r="AF403" s="15">
        <f t="shared" si="21"/>
        <v>389</v>
      </c>
      <c r="AG403" s="15">
        <f t="shared" si="22"/>
        <v>-1</v>
      </c>
    </row>
    <row r="404" spans="31:33" x14ac:dyDescent="0.2">
      <c r="AE404" s="135">
        <f t="shared" si="23"/>
        <v>-389</v>
      </c>
      <c r="AF404" s="15">
        <f t="shared" si="21"/>
        <v>390</v>
      </c>
      <c r="AG404" s="15">
        <f t="shared" si="22"/>
        <v>-1</v>
      </c>
    </row>
    <row r="405" spans="31:33" x14ac:dyDescent="0.2">
      <c r="AE405" s="135">
        <f t="shared" si="23"/>
        <v>-390</v>
      </c>
      <c r="AF405" s="15">
        <f t="shared" si="21"/>
        <v>391</v>
      </c>
      <c r="AG405" s="15">
        <f t="shared" si="22"/>
        <v>-1</v>
      </c>
    </row>
    <row r="406" spans="31:33" x14ac:dyDescent="0.2">
      <c r="AE406" s="135">
        <f t="shared" si="23"/>
        <v>-391</v>
      </c>
      <c r="AF406" s="15">
        <f t="shared" si="21"/>
        <v>392</v>
      </c>
      <c r="AG406" s="15">
        <f t="shared" si="22"/>
        <v>-1</v>
      </c>
    </row>
    <row r="407" spans="31:33" x14ac:dyDescent="0.2">
      <c r="AE407" s="135">
        <f t="shared" si="23"/>
        <v>-392</v>
      </c>
      <c r="AF407" s="15">
        <f t="shared" si="21"/>
        <v>393</v>
      </c>
      <c r="AG407" s="15">
        <f t="shared" si="22"/>
        <v>-1</v>
      </c>
    </row>
    <row r="408" spans="31:33" x14ac:dyDescent="0.2">
      <c r="AE408" s="135">
        <f t="shared" si="23"/>
        <v>-393</v>
      </c>
      <c r="AF408" s="15">
        <f t="shared" si="21"/>
        <v>394</v>
      </c>
      <c r="AG408" s="15">
        <f t="shared" si="22"/>
        <v>-1</v>
      </c>
    </row>
    <row r="409" spans="31:33" x14ac:dyDescent="0.2">
      <c r="AE409" s="135">
        <f t="shared" si="23"/>
        <v>-394</v>
      </c>
      <c r="AF409" s="15">
        <f t="shared" si="21"/>
        <v>395</v>
      </c>
      <c r="AG409" s="15">
        <f t="shared" si="22"/>
        <v>-1</v>
      </c>
    </row>
    <row r="410" spans="31:33" x14ac:dyDescent="0.2">
      <c r="AE410" s="135">
        <f t="shared" si="23"/>
        <v>-395</v>
      </c>
      <c r="AF410" s="15">
        <f t="shared" si="21"/>
        <v>396</v>
      </c>
      <c r="AG410" s="15">
        <f t="shared" si="22"/>
        <v>-1</v>
      </c>
    </row>
    <row r="411" spans="31:33" x14ac:dyDescent="0.2">
      <c r="AE411" s="135">
        <f t="shared" si="23"/>
        <v>-396</v>
      </c>
      <c r="AF411" s="15">
        <f t="shared" si="21"/>
        <v>397</v>
      </c>
      <c r="AG411" s="15">
        <f t="shared" si="22"/>
        <v>-1</v>
      </c>
    </row>
    <row r="412" spans="31:33" x14ac:dyDescent="0.2">
      <c r="AE412" s="135">
        <f t="shared" si="23"/>
        <v>-397</v>
      </c>
      <c r="AF412" s="15">
        <f t="shared" si="21"/>
        <v>398</v>
      </c>
      <c r="AG412" s="15">
        <f t="shared" si="22"/>
        <v>-1</v>
      </c>
    </row>
    <row r="413" spans="31:33" x14ac:dyDescent="0.2">
      <c r="AE413" s="135">
        <f t="shared" si="23"/>
        <v>-398</v>
      </c>
      <c r="AF413" s="15">
        <f t="shared" si="21"/>
        <v>399</v>
      </c>
      <c r="AG413" s="15">
        <f t="shared" si="22"/>
        <v>-1</v>
      </c>
    </row>
    <row r="414" spans="31:33" x14ac:dyDescent="0.2">
      <c r="AE414" s="135">
        <f t="shared" si="23"/>
        <v>-399</v>
      </c>
      <c r="AF414" s="15">
        <f t="shared" si="21"/>
        <v>400</v>
      </c>
      <c r="AG414" s="15">
        <f t="shared" si="22"/>
        <v>-1</v>
      </c>
    </row>
    <row r="415" spans="31:33" x14ac:dyDescent="0.2">
      <c r="AE415" s="135">
        <f t="shared" si="23"/>
        <v>-400</v>
      </c>
      <c r="AF415" s="15">
        <f t="shared" si="21"/>
        <v>401</v>
      </c>
      <c r="AG415" s="15">
        <f t="shared" si="22"/>
        <v>-1</v>
      </c>
    </row>
    <row r="416" spans="31:33" x14ac:dyDescent="0.2">
      <c r="AE416" s="135">
        <f t="shared" si="23"/>
        <v>-401</v>
      </c>
      <c r="AF416" s="15">
        <f t="shared" si="21"/>
        <v>402</v>
      </c>
      <c r="AG416" s="15">
        <f t="shared" si="22"/>
        <v>-1</v>
      </c>
    </row>
    <row r="417" spans="31:33" x14ac:dyDescent="0.2">
      <c r="AE417" s="135">
        <f t="shared" si="23"/>
        <v>-402</v>
      </c>
      <c r="AF417" s="15">
        <f t="shared" si="21"/>
        <v>403</v>
      </c>
      <c r="AG417" s="15">
        <f t="shared" si="22"/>
        <v>-1</v>
      </c>
    </row>
    <row r="418" spans="31:33" x14ac:dyDescent="0.2">
      <c r="AE418" s="135">
        <f t="shared" si="23"/>
        <v>-403</v>
      </c>
      <c r="AF418" s="15">
        <f t="shared" si="21"/>
        <v>404</v>
      </c>
      <c r="AG418" s="15">
        <f t="shared" si="22"/>
        <v>-1</v>
      </c>
    </row>
    <row r="419" spans="31:33" x14ac:dyDescent="0.2">
      <c r="AE419" s="135">
        <f t="shared" si="23"/>
        <v>-404</v>
      </c>
      <c r="AF419" s="15">
        <f t="shared" si="21"/>
        <v>405</v>
      </c>
      <c r="AG419" s="15">
        <f t="shared" si="22"/>
        <v>-1</v>
      </c>
    </row>
    <row r="420" spans="31:33" x14ac:dyDescent="0.2">
      <c r="AE420" s="135">
        <f t="shared" si="23"/>
        <v>-405</v>
      </c>
      <c r="AF420" s="15">
        <f t="shared" si="21"/>
        <v>406</v>
      </c>
      <c r="AG420" s="15">
        <f t="shared" si="22"/>
        <v>-1</v>
      </c>
    </row>
    <row r="421" spans="31:33" x14ac:dyDescent="0.2">
      <c r="AE421" s="135">
        <f t="shared" si="23"/>
        <v>-406</v>
      </c>
      <c r="AF421" s="15">
        <f t="shared" si="21"/>
        <v>407</v>
      </c>
      <c r="AG421" s="15">
        <f t="shared" si="22"/>
        <v>-1</v>
      </c>
    </row>
    <row r="422" spans="31:33" x14ac:dyDescent="0.2">
      <c r="AE422" s="135">
        <f t="shared" si="23"/>
        <v>-407</v>
      </c>
      <c r="AF422" s="15">
        <f t="shared" si="21"/>
        <v>408</v>
      </c>
      <c r="AG422" s="15">
        <f t="shared" si="22"/>
        <v>-1</v>
      </c>
    </row>
    <row r="423" spans="31:33" x14ac:dyDescent="0.2">
      <c r="AE423" s="135">
        <f t="shared" si="23"/>
        <v>-408</v>
      </c>
      <c r="AF423" s="15">
        <f t="shared" si="21"/>
        <v>409</v>
      </c>
      <c r="AG423" s="15">
        <f t="shared" si="22"/>
        <v>-1</v>
      </c>
    </row>
    <row r="424" spans="31:33" x14ac:dyDescent="0.2">
      <c r="AE424" s="135">
        <f t="shared" si="23"/>
        <v>-409</v>
      </c>
      <c r="AF424" s="15">
        <f t="shared" si="21"/>
        <v>410</v>
      </c>
      <c r="AG424" s="15">
        <f t="shared" si="22"/>
        <v>-1</v>
      </c>
    </row>
    <row r="425" spans="31:33" x14ac:dyDescent="0.2">
      <c r="AE425" s="135">
        <f t="shared" si="23"/>
        <v>-410</v>
      </c>
      <c r="AF425" s="15">
        <f t="shared" si="21"/>
        <v>411</v>
      </c>
      <c r="AG425" s="15">
        <f t="shared" si="22"/>
        <v>-1</v>
      </c>
    </row>
    <row r="426" spans="31:33" x14ac:dyDescent="0.2">
      <c r="AE426" s="135">
        <f t="shared" si="23"/>
        <v>-411</v>
      </c>
      <c r="AF426" s="15">
        <f t="shared" si="21"/>
        <v>412</v>
      </c>
      <c r="AG426" s="15">
        <f t="shared" si="22"/>
        <v>-1</v>
      </c>
    </row>
    <row r="427" spans="31:33" x14ac:dyDescent="0.2">
      <c r="AE427" s="135">
        <f t="shared" si="23"/>
        <v>-412</v>
      </c>
      <c r="AF427" s="15">
        <f t="shared" si="21"/>
        <v>413</v>
      </c>
      <c r="AG427" s="15">
        <f t="shared" si="22"/>
        <v>-1</v>
      </c>
    </row>
    <row r="428" spans="31:33" x14ac:dyDescent="0.2">
      <c r="AE428" s="135">
        <f t="shared" si="23"/>
        <v>-413</v>
      </c>
      <c r="AF428" s="15">
        <f t="shared" si="21"/>
        <v>414</v>
      </c>
      <c r="AG428" s="15">
        <f t="shared" si="22"/>
        <v>-1</v>
      </c>
    </row>
    <row r="429" spans="31:33" x14ac:dyDescent="0.2">
      <c r="AE429" s="135">
        <f t="shared" si="23"/>
        <v>-414</v>
      </c>
      <c r="AF429" s="15">
        <f t="shared" si="21"/>
        <v>415</v>
      </c>
      <c r="AG429" s="15">
        <f t="shared" si="22"/>
        <v>-1</v>
      </c>
    </row>
    <row r="430" spans="31:33" x14ac:dyDescent="0.2">
      <c r="AE430" s="135">
        <f t="shared" si="23"/>
        <v>-415</v>
      </c>
      <c r="AF430" s="15">
        <f t="shared" si="21"/>
        <v>416</v>
      </c>
      <c r="AG430" s="15">
        <f t="shared" si="22"/>
        <v>-1</v>
      </c>
    </row>
    <row r="431" spans="31:33" x14ac:dyDescent="0.2">
      <c r="AE431" s="135">
        <f t="shared" si="23"/>
        <v>-416</v>
      </c>
      <c r="AF431" s="15">
        <f t="shared" si="21"/>
        <v>417</v>
      </c>
      <c r="AG431" s="15">
        <f t="shared" si="22"/>
        <v>-1</v>
      </c>
    </row>
    <row r="432" spans="31:33" x14ac:dyDescent="0.2">
      <c r="AE432" s="135">
        <f t="shared" si="23"/>
        <v>-417</v>
      </c>
      <c r="AF432" s="15">
        <f t="shared" si="21"/>
        <v>418</v>
      </c>
      <c r="AG432" s="15">
        <f t="shared" si="22"/>
        <v>-1</v>
      </c>
    </row>
    <row r="433" spans="31:33" x14ac:dyDescent="0.2">
      <c r="AE433" s="135">
        <f t="shared" si="23"/>
        <v>-418</v>
      </c>
      <c r="AF433" s="15">
        <f t="shared" si="21"/>
        <v>419</v>
      </c>
      <c r="AG433" s="15">
        <f t="shared" si="22"/>
        <v>-1</v>
      </c>
    </row>
    <row r="434" spans="31:33" x14ac:dyDescent="0.2">
      <c r="AE434" s="135">
        <f t="shared" si="23"/>
        <v>-419</v>
      </c>
      <c r="AF434" s="15">
        <f t="shared" si="21"/>
        <v>420</v>
      </c>
      <c r="AG434" s="15">
        <f t="shared" si="22"/>
        <v>-1</v>
      </c>
    </row>
    <row r="435" spans="31:33" x14ac:dyDescent="0.2">
      <c r="AE435" s="135">
        <f t="shared" si="23"/>
        <v>-420</v>
      </c>
      <c r="AF435" s="15">
        <f t="shared" si="21"/>
        <v>421</v>
      </c>
      <c r="AG435" s="15">
        <f t="shared" si="22"/>
        <v>-1</v>
      </c>
    </row>
    <row r="436" spans="31:33" x14ac:dyDescent="0.2">
      <c r="AE436" s="135">
        <f t="shared" si="23"/>
        <v>-421</v>
      </c>
      <c r="AF436" s="15">
        <f t="shared" si="21"/>
        <v>422</v>
      </c>
      <c r="AG436" s="15">
        <f t="shared" si="22"/>
        <v>-1</v>
      </c>
    </row>
    <row r="437" spans="31:33" x14ac:dyDescent="0.2">
      <c r="AE437" s="135">
        <f t="shared" si="23"/>
        <v>-422</v>
      </c>
      <c r="AF437" s="15">
        <f t="shared" si="21"/>
        <v>423</v>
      </c>
      <c r="AG437" s="15">
        <f t="shared" si="22"/>
        <v>-1</v>
      </c>
    </row>
    <row r="438" spans="31:33" x14ac:dyDescent="0.2">
      <c r="AE438" s="135">
        <f t="shared" si="23"/>
        <v>-423</v>
      </c>
      <c r="AF438" s="15">
        <f t="shared" si="21"/>
        <v>424</v>
      </c>
      <c r="AG438" s="15">
        <f t="shared" si="22"/>
        <v>-1</v>
      </c>
    </row>
    <row r="439" spans="31:33" x14ac:dyDescent="0.2">
      <c r="AE439" s="135">
        <f t="shared" si="23"/>
        <v>-424</v>
      </c>
      <c r="AF439" s="15">
        <f t="shared" si="21"/>
        <v>425</v>
      </c>
      <c r="AG439" s="15">
        <f t="shared" si="22"/>
        <v>-1</v>
      </c>
    </row>
    <row r="440" spans="31:33" x14ac:dyDescent="0.2">
      <c r="AE440" s="135">
        <f t="shared" si="23"/>
        <v>-425</v>
      </c>
      <c r="AF440" s="15">
        <f t="shared" si="21"/>
        <v>426</v>
      </c>
      <c r="AG440" s="15">
        <f t="shared" si="22"/>
        <v>-1</v>
      </c>
    </row>
    <row r="441" spans="31:33" x14ac:dyDescent="0.2">
      <c r="AE441" s="135">
        <f t="shared" si="23"/>
        <v>-426</v>
      </c>
      <c r="AF441" s="15">
        <f t="shared" si="21"/>
        <v>427</v>
      </c>
      <c r="AG441" s="15">
        <f t="shared" si="22"/>
        <v>-1</v>
      </c>
    </row>
    <row r="442" spans="31:33" x14ac:dyDescent="0.2">
      <c r="AE442" s="135">
        <f t="shared" si="23"/>
        <v>-427</v>
      </c>
      <c r="AF442" s="15">
        <f t="shared" si="21"/>
        <v>428</v>
      </c>
      <c r="AG442" s="15">
        <f t="shared" si="22"/>
        <v>-1</v>
      </c>
    </row>
    <row r="443" spans="31:33" x14ac:dyDescent="0.2">
      <c r="AE443" s="135">
        <f t="shared" si="23"/>
        <v>-428</v>
      </c>
      <c r="AF443" s="15">
        <f t="shared" si="21"/>
        <v>429</v>
      </c>
      <c r="AG443" s="15">
        <f t="shared" si="22"/>
        <v>-1</v>
      </c>
    </row>
    <row r="444" spans="31:33" x14ac:dyDescent="0.2">
      <c r="AE444" s="135">
        <f t="shared" si="23"/>
        <v>-429</v>
      </c>
      <c r="AF444" s="15">
        <f t="shared" si="21"/>
        <v>430</v>
      </c>
      <c r="AG444" s="15">
        <f t="shared" si="22"/>
        <v>-1</v>
      </c>
    </row>
    <row r="445" spans="31:33" x14ac:dyDescent="0.2">
      <c r="AE445" s="135">
        <f t="shared" si="23"/>
        <v>-430</v>
      </c>
      <c r="AF445" s="15">
        <f t="shared" si="21"/>
        <v>431</v>
      </c>
      <c r="AG445" s="15">
        <f t="shared" si="22"/>
        <v>-1</v>
      </c>
    </row>
    <row r="446" spans="31:33" x14ac:dyDescent="0.2">
      <c r="AE446" s="135">
        <f t="shared" si="23"/>
        <v>-431</v>
      </c>
      <c r="AF446" s="15">
        <f t="shared" si="21"/>
        <v>432</v>
      </c>
      <c r="AG446" s="15">
        <f t="shared" si="22"/>
        <v>-1</v>
      </c>
    </row>
    <row r="447" spans="31:33" x14ac:dyDescent="0.2">
      <c r="AE447" s="135">
        <f t="shared" si="23"/>
        <v>-432</v>
      </c>
      <c r="AF447" s="15">
        <f t="shared" si="21"/>
        <v>433</v>
      </c>
      <c r="AG447" s="15">
        <f t="shared" si="22"/>
        <v>-1</v>
      </c>
    </row>
    <row r="448" spans="31:33" x14ac:dyDescent="0.2">
      <c r="AE448" s="135">
        <f t="shared" si="23"/>
        <v>-433</v>
      </c>
      <c r="AF448" s="15">
        <f t="shared" si="21"/>
        <v>434</v>
      </c>
      <c r="AG448" s="15">
        <f t="shared" si="22"/>
        <v>-1</v>
      </c>
    </row>
    <row r="449" spans="31:33" x14ac:dyDescent="0.2">
      <c r="AE449" s="135">
        <f t="shared" si="23"/>
        <v>-434</v>
      </c>
      <c r="AF449" s="15">
        <f t="shared" si="21"/>
        <v>435</v>
      </c>
      <c r="AG449" s="15">
        <f t="shared" si="22"/>
        <v>-1</v>
      </c>
    </row>
    <row r="450" spans="31:33" x14ac:dyDescent="0.2">
      <c r="AE450" s="135">
        <f t="shared" si="23"/>
        <v>-435</v>
      </c>
      <c r="AF450" s="15">
        <f t="shared" si="21"/>
        <v>436</v>
      </c>
      <c r="AG450" s="15">
        <f t="shared" si="22"/>
        <v>-1</v>
      </c>
    </row>
    <row r="451" spans="31:33" x14ac:dyDescent="0.2">
      <c r="AE451" s="135">
        <f t="shared" si="23"/>
        <v>-436</v>
      </c>
      <c r="AF451" s="15">
        <f t="shared" si="21"/>
        <v>437</v>
      </c>
      <c r="AG451" s="15">
        <f t="shared" si="22"/>
        <v>-1</v>
      </c>
    </row>
    <row r="452" spans="31:33" x14ac:dyDescent="0.2">
      <c r="AE452" s="135">
        <f t="shared" si="23"/>
        <v>-437</v>
      </c>
      <c r="AF452" s="15">
        <f t="shared" ref="AF452:AF515" si="24">IF(AF451&gt;=1,AF451+1,IF(AE452=0,1,-1))</f>
        <v>438</v>
      </c>
      <c r="AG452" s="15">
        <f t="shared" ref="AG452:AG515" si="25">IF(AND(AG451&gt;=1,AG451&lt;$AD$3),AG451+1,IF(AE452=0,1,-1))</f>
        <v>-1</v>
      </c>
    </row>
    <row r="453" spans="31:33" x14ac:dyDescent="0.2">
      <c r="AE453" s="135">
        <f t="shared" ref="AE453:AE516" si="26">AE452-1</f>
        <v>-438</v>
      </c>
      <c r="AF453" s="15">
        <f t="shared" si="24"/>
        <v>439</v>
      </c>
      <c r="AG453" s="15">
        <f t="shared" si="25"/>
        <v>-1</v>
      </c>
    </row>
    <row r="454" spans="31:33" x14ac:dyDescent="0.2">
      <c r="AE454" s="135">
        <f t="shared" si="26"/>
        <v>-439</v>
      </c>
      <c r="AF454" s="15">
        <f t="shared" si="24"/>
        <v>440</v>
      </c>
      <c r="AG454" s="15">
        <f t="shared" si="25"/>
        <v>-1</v>
      </c>
    </row>
    <row r="455" spans="31:33" x14ac:dyDescent="0.2">
      <c r="AE455" s="135">
        <f t="shared" si="26"/>
        <v>-440</v>
      </c>
      <c r="AF455" s="15">
        <f t="shared" si="24"/>
        <v>441</v>
      </c>
      <c r="AG455" s="15">
        <f t="shared" si="25"/>
        <v>-1</v>
      </c>
    </row>
    <row r="456" spans="31:33" x14ac:dyDescent="0.2">
      <c r="AE456" s="135">
        <f t="shared" si="26"/>
        <v>-441</v>
      </c>
      <c r="AF456" s="15">
        <f t="shared" si="24"/>
        <v>442</v>
      </c>
      <c r="AG456" s="15">
        <f t="shared" si="25"/>
        <v>-1</v>
      </c>
    </row>
    <row r="457" spans="31:33" x14ac:dyDescent="0.2">
      <c r="AE457" s="135">
        <f t="shared" si="26"/>
        <v>-442</v>
      </c>
      <c r="AF457" s="15">
        <f t="shared" si="24"/>
        <v>443</v>
      </c>
      <c r="AG457" s="15">
        <f t="shared" si="25"/>
        <v>-1</v>
      </c>
    </row>
    <row r="458" spans="31:33" x14ac:dyDescent="0.2">
      <c r="AE458" s="135">
        <f t="shared" si="26"/>
        <v>-443</v>
      </c>
      <c r="AF458" s="15">
        <f t="shared" si="24"/>
        <v>444</v>
      </c>
      <c r="AG458" s="15">
        <f t="shared" si="25"/>
        <v>-1</v>
      </c>
    </row>
    <row r="459" spans="31:33" x14ac:dyDescent="0.2">
      <c r="AE459" s="135">
        <f t="shared" si="26"/>
        <v>-444</v>
      </c>
      <c r="AF459" s="15">
        <f t="shared" si="24"/>
        <v>445</v>
      </c>
      <c r="AG459" s="15">
        <f t="shared" si="25"/>
        <v>-1</v>
      </c>
    </row>
    <row r="460" spans="31:33" x14ac:dyDescent="0.2">
      <c r="AE460" s="135">
        <f t="shared" si="26"/>
        <v>-445</v>
      </c>
      <c r="AF460" s="15">
        <f t="shared" si="24"/>
        <v>446</v>
      </c>
      <c r="AG460" s="15">
        <f t="shared" si="25"/>
        <v>-1</v>
      </c>
    </row>
    <row r="461" spans="31:33" x14ac:dyDescent="0.2">
      <c r="AE461" s="135">
        <f t="shared" si="26"/>
        <v>-446</v>
      </c>
      <c r="AF461" s="15">
        <f t="shared" si="24"/>
        <v>447</v>
      </c>
      <c r="AG461" s="15">
        <f t="shared" si="25"/>
        <v>-1</v>
      </c>
    </row>
    <row r="462" spans="31:33" x14ac:dyDescent="0.2">
      <c r="AE462" s="135">
        <f t="shared" si="26"/>
        <v>-447</v>
      </c>
      <c r="AF462" s="15">
        <f t="shared" si="24"/>
        <v>448</v>
      </c>
      <c r="AG462" s="15">
        <f t="shared" si="25"/>
        <v>-1</v>
      </c>
    </row>
    <row r="463" spans="31:33" x14ac:dyDescent="0.2">
      <c r="AE463" s="135">
        <f t="shared" si="26"/>
        <v>-448</v>
      </c>
      <c r="AF463" s="15">
        <f t="shared" si="24"/>
        <v>449</v>
      </c>
      <c r="AG463" s="15">
        <f t="shared" si="25"/>
        <v>-1</v>
      </c>
    </row>
    <row r="464" spans="31:33" x14ac:dyDescent="0.2">
      <c r="AE464" s="135">
        <f t="shared" si="26"/>
        <v>-449</v>
      </c>
      <c r="AF464" s="15">
        <f t="shared" si="24"/>
        <v>450</v>
      </c>
      <c r="AG464" s="15">
        <f t="shared" si="25"/>
        <v>-1</v>
      </c>
    </row>
    <row r="465" spans="31:33" x14ac:dyDescent="0.2">
      <c r="AE465" s="135">
        <f t="shared" si="26"/>
        <v>-450</v>
      </c>
      <c r="AF465" s="15">
        <f t="shared" si="24"/>
        <v>451</v>
      </c>
      <c r="AG465" s="15">
        <f t="shared" si="25"/>
        <v>-1</v>
      </c>
    </row>
    <row r="466" spans="31:33" x14ac:dyDescent="0.2">
      <c r="AE466" s="135">
        <f t="shared" si="26"/>
        <v>-451</v>
      </c>
      <c r="AF466" s="15">
        <f t="shared" si="24"/>
        <v>452</v>
      </c>
      <c r="AG466" s="15">
        <f t="shared" si="25"/>
        <v>-1</v>
      </c>
    </row>
    <row r="467" spans="31:33" x14ac:dyDescent="0.2">
      <c r="AE467" s="135">
        <f t="shared" si="26"/>
        <v>-452</v>
      </c>
      <c r="AF467" s="15">
        <f t="shared" si="24"/>
        <v>453</v>
      </c>
      <c r="AG467" s="15">
        <f t="shared" si="25"/>
        <v>-1</v>
      </c>
    </row>
    <row r="468" spans="31:33" x14ac:dyDescent="0.2">
      <c r="AE468" s="135">
        <f t="shared" si="26"/>
        <v>-453</v>
      </c>
      <c r="AF468" s="15">
        <f t="shared" si="24"/>
        <v>454</v>
      </c>
      <c r="AG468" s="15">
        <f t="shared" si="25"/>
        <v>-1</v>
      </c>
    </row>
    <row r="469" spans="31:33" x14ac:dyDescent="0.2">
      <c r="AE469" s="135">
        <f t="shared" si="26"/>
        <v>-454</v>
      </c>
      <c r="AF469" s="15">
        <f t="shared" si="24"/>
        <v>455</v>
      </c>
      <c r="AG469" s="15">
        <f t="shared" si="25"/>
        <v>-1</v>
      </c>
    </row>
    <row r="470" spans="31:33" x14ac:dyDescent="0.2">
      <c r="AE470" s="135">
        <f t="shared" si="26"/>
        <v>-455</v>
      </c>
      <c r="AF470" s="15">
        <f t="shared" si="24"/>
        <v>456</v>
      </c>
      <c r="AG470" s="15">
        <f t="shared" si="25"/>
        <v>-1</v>
      </c>
    </row>
    <row r="471" spans="31:33" x14ac:dyDescent="0.2">
      <c r="AE471" s="135">
        <f t="shared" si="26"/>
        <v>-456</v>
      </c>
      <c r="AF471" s="15">
        <f t="shared" si="24"/>
        <v>457</v>
      </c>
      <c r="AG471" s="15">
        <f t="shared" si="25"/>
        <v>-1</v>
      </c>
    </row>
    <row r="472" spans="31:33" x14ac:dyDescent="0.2">
      <c r="AE472" s="135">
        <f t="shared" si="26"/>
        <v>-457</v>
      </c>
      <c r="AF472" s="15">
        <f t="shared" si="24"/>
        <v>458</v>
      </c>
      <c r="AG472" s="15">
        <f t="shared" si="25"/>
        <v>-1</v>
      </c>
    </row>
    <row r="473" spans="31:33" x14ac:dyDescent="0.2">
      <c r="AE473" s="135">
        <f t="shared" si="26"/>
        <v>-458</v>
      </c>
      <c r="AF473" s="15">
        <f t="shared" si="24"/>
        <v>459</v>
      </c>
      <c r="AG473" s="15">
        <f t="shared" si="25"/>
        <v>-1</v>
      </c>
    </row>
    <row r="474" spans="31:33" x14ac:dyDescent="0.2">
      <c r="AE474" s="135">
        <f t="shared" si="26"/>
        <v>-459</v>
      </c>
      <c r="AF474" s="15">
        <f t="shared" si="24"/>
        <v>460</v>
      </c>
      <c r="AG474" s="15">
        <f t="shared" si="25"/>
        <v>-1</v>
      </c>
    </row>
    <row r="475" spans="31:33" x14ac:dyDescent="0.2">
      <c r="AE475" s="135">
        <f t="shared" si="26"/>
        <v>-460</v>
      </c>
      <c r="AF475" s="15">
        <f t="shared" si="24"/>
        <v>461</v>
      </c>
      <c r="AG475" s="15">
        <f t="shared" si="25"/>
        <v>-1</v>
      </c>
    </row>
    <row r="476" spans="31:33" x14ac:dyDescent="0.2">
      <c r="AE476" s="135">
        <f t="shared" si="26"/>
        <v>-461</v>
      </c>
      <c r="AF476" s="15">
        <f t="shared" si="24"/>
        <v>462</v>
      </c>
      <c r="AG476" s="15">
        <f t="shared" si="25"/>
        <v>-1</v>
      </c>
    </row>
    <row r="477" spans="31:33" x14ac:dyDescent="0.2">
      <c r="AE477" s="135">
        <f t="shared" si="26"/>
        <v>-462</v>
      </c>
      <c r="AF477" s="15">
        <f t="shared" si="24"/>
        <v>463</v>
      </c>
      <c r="AG477" s="15">
        <f t="shared" si="25"/>
        <v>-1</v>
      </c>
    </row>
    <row r="478" spans="31:33" x14ac:dyDescent="0.2">
      <c r="AE478" s="135">
        <f t="shared" si="26"/>
        <v>-463</v>
      </c>
      <c r="AF478" s="15">
        <f t="shared" si="24"/>
        <v>464</v>
      </c>
      <c r="AG478" s="15">
        <f t="shared" si="25"/>
        <v>-1</v>
      </c>
    </row>
    <row r="479" spans="31:33" x14ac:dyDescent="0.2">
      <c r="AE479" s="135">
        <f t="shared" si="26"/>
        <v>-464</v>
      </c>
      <c r="AF479" s="15">
        <f t="shared" si="24"/>
        <v>465</v>
      </c>
      <c r="AG479" s="15">
        <f t="shared" si="25"/>
        <v>-1</v>
      </c>
    </row>
    <row r="480" spans="31:33" x14ac:dyDescent="0.2">
      <c r="AE480" s="135">
        <f t="shared" si="26"/>
        <v>-465</v>
      </c>
      <c r="AF480" s="15">
        <f t="shared" si="24"/>
        <v>466</v>
      </c>
      <c r="AG480" s="15">
        <f t="shared" si="25"/>
        <v>-1</v>
      </c>
    </row>
    <row r="481" spans="31:33" x14ac:dyDescent="0.2">
      <c r="AE481" s="135">
        <f t="shared" si="26"/>
        <v>-466</v>
      </c>
      <c r="AF481" s="15">
        <f t="shared" si="24"/>
        <v>467</v>
      </c>
      <c r="AG481" s="15">
        <f t="shared" si="25"/>
        <v>-1</v>
      </c>
    </row>
    <row r="482" spans="31:33" x14ac:dyDescent="0.2">
      <c r="AE482" s="135">
        <f t="shared" si="26"/>
        <v>-467</v>
      </c>
      <c r="AF482" s="15">
        <f t="shared" si="24"/>
        <v>468</v>
      </c>
      <c r="AG482" s="15">
        <f t="shared" si="25"/>
        <v>-1</v>
      </c>
    </row>
    <row r="483" spans="31:33" x14ac:dyDescent="0.2">
      <c r="AE483" s="135">
        <f t="shared" si="26"/>
        <v>-468</v>
      </c>
      <c r="AF483" s="15">
        <f t="shared" si="24"/>
        <v>469</v>
      </c>
      <c r="AG483" s="15">
        <f t="shared" si="25"/>
        <v>-1</v>
      </c>
    </row>
    <row r="484" spans="31:33" x14ac:dyDescent="0.2">
      <c r="AE484" s="135">
        <f t="shared" si="26"/>
        <v>-469</v>
      </c>
      <c r="AF484" s="15">
        <f t="shared" si="24"/>
        <v>470</v>
      </c>
      <c r="AG484" s="15">
        <f t="shared" si="25"/>
        <v>-1</v>
      </c>
    </row>
    <row r="485" spans="31:33" x14ac:dyDescent="0.2">
      <c r="AE485" s="135">
        <f t="shared" si="26"/>
        <v>-470</v>
      </c>
      <c r="AF485" s="15">
        <f t="shared" si="24"/>
        <v>471</v>
      </c>
      <c r="AG485" s="15">
        <f t="shared" si="25"/>
        <v>-1</v>
      </c>
    </row>
    <row r="486" spans="31:33" x14ac:dyDescent="0.2">
      <c r="AE486" s="135">
        <f t="shared" si="26"/>
        <v>-471</v>
      </c>
      <c r="AF486" s="15">
        <f t="shared" si="24"/>
        <v>472</v>
      </c>
      <c r="AG486" s="15">
        <f t="shared" si="25"/>
        <v>-1</v>
      </c>
    </row>
    <row r="487" spans="31:33" x14ac:dyDescent="0.2">
      <c r="AE487" s="135">
        <f t="shared" si="26"/>
        <v>-472</v>
      </c>
      <c r="AF487" s="15">
        <f t="shared" si="24"/>
        <v>473</v>
      </c>
      <c r="AG487" s="15">
        <f t="shared" si="25"/>
        <v>-1</v>
      </c>
    </row>
    <row r="488" spans="31:33" x14ac:dyDescent="0.2">
      <c r="AE488" s="135">
        <f t="shared" si="26"/>
        <v>-473</v>
      </c>
      <c r="AF488" s="15">
        <f t="shared" si="24"/>
        <v>474</v>
      </c>
      <c r="AG488" s="15">
        <f t="shared" si="25"/>
        <v>-1</v>
      </c>
    </row>
    <row r="489" spans="31:33" x14ac:dyDescent="0.2">
      <c r="AE489" s="135">
        <f t="shared" si="26"/>
        <v>-474</v>
      </c>
      <c r="AF489" s="15">
        <f t="shared" si="24"/>
        <v>475</v>
      </c>
      <c r="AG489" s="15">
        <f t="shared" si="25"/>
        <v>-1</v>
      </c>
    </row>
    <row r="490" spans="31:33" x14ac:dyDescent="0.2">
      <c r="AE490" s="135">
        <f t="shared" si="26"/>
        <v>-475</v>
      </c>
      <c r="AF490" s="15">
        <f t="shared" si="24"/>
        <v>476</v>
      </c>
      <c r="AG490" s="15">
        <f t="shared" si="25"/>
        <v>-1</v>
      </c>
    </row>
    <row r="491" spans="31:33" x14ac:dyDescent="0.2">
      <c r="AE491" s="135">
        <f t="shared" si="26"/>
        <v>-476</v>
      </c>
      <c r="AF491" s="15">
        <f t="shared" si="24"/>
        <v>477</v>
      </c>
      <c r="AG491" s="15">
        <f t="shared" si="25"/>
        <v>-1</v>
      </c>
    </row>
    <row r="492" spans="31:33" x14ac:dyDescent="0.2">
      <c r="AE492" s="135">
        <f t="shared" si="26"/>
        <v>-477</v>
      </c>
      <c r="AF492" s="15">
        <f t="shared" si="24"/>
        <v>478</v>
      </c>
      <c r="AG492" s="15">
        <f t="shared" si="25"/>
        <v>-1</v>
      </c>
    </row>
    <row r="493" spans="31:33" x14ac:dyDescent="0.2">
      <c r="AE493" s="135">
        <f t="shared" si="26"/>
        <v>-478</v>
      </c>
      <c r="AF493" s="15">
        <f t="shared" si="24"/>
        <v>479</v>
      </c>
      <c r="AG493" s="15">
        <f t="shared" si="25"/>
        <v>-1</v>
      </c>
    </row>
    <row r="494" spans="31:33" x14ac:dyDescent="0.2">
      <c r="AE494" s="135">
        <f t="shared" si="26"/>
        <v>-479</v>
      </c>
      <c r="AF494" s="15">
        <f t="shared" si="24"/>
        <v>480</v>
      </c>
      <c r="AG494" s="15">
        <f t="shared" si="25"/>
        <v>-1</v>
      </c>
    </row>
    <row r="495" spans="31:33" x14ac:dyDescent="0.2">
      <c r="AE495" s="135">
        <f t="shared" si="26"/>
        <v>-480</v>
      </c>
      <c r="AF495" s="15">
        <f t="shared" si="24"/>
        <v>481</v>
      </c>
      <c r="AG495" s="15">
        <f t="shared" si="25"/>
        <v>-1</v>
      </c>
    </row>
    <row r="496" spans="31:33" x14ac:dyDescent="0.2">
      <c r="AE496" s="135">
        <f t="shared" si="26"/>
        <v>-481</v>
      </c>
      <c r="AF496" s="15">
        <f t="shared" si="24"/>
        <v>482</v>
      </c>
      <c r="AG496" s="15">
        <f t="shared" si="25"/>
        <v>-1</v>
      </c>
    </row>
    <row r="497" spans="31:33" x14ac:dyDescent="0.2">
      <c r="AE497" s="135">
        <f t="shared" si="26"/>
        <v>-482</v>
      </c>
      <c r="AF497" s="15">
        <f t="shared" si="24"/>
        <v>483</v>
      </c>
      <c r="AG497" s="15">
        <f t="shared" si="25"/>
        <v>-1</v>
      </c>
    </row>
    <row r="498" spans="31:33" x14ac:dyDescent="0.2">
      <c r="AE498" s="135">
        <f t="shared" si="26"/>
        <v>-483</v>
      </c>
      <c r="AF498" s="15">
        <f t="shared" si="24"/>
        <v>484</v>
      </c>
      <c r="AG498" s="15">
        <f t="shared" si="25"/>
        <v>-1</v>
      </c>
    </row>
    <row r="499" spans="31:33" x14ac:dyDescent="0.2">
      <c r="AE499" s="135">
        <f t="shared" si="26"/>
        <v>-484</v>
      </c>
      <c r="AF499" s="15">
        <f t="shared" si="24"/>
        <v>485</v>
      </c>
      <c r="AG499" s="15">
        <f t="shared" si="25"/>
        <v>-1</v>
      </c>
    </row>
    <row r="500" spans="31:33" x14ac:dyDescent="0.2">
      <c r="AE500" s="135">
        <f t="shared" si="26"/>
        <v>-485</v>
      </c>
      <c r="AF500" s="15">
        <f t="shared" si="24"/>
        <v>486</v>
      </c>
      <c r="AG500" s="15">
        <f t="shared" si="25"/>
        <v>-1</v>
      </c>
    </row>
    <row r="501" spans="31:33" x14ac:dyDescent="0.2">
      <c r="AE501" s="135">
        <f t="shared" si="26"/>
        <v>-486</v>
      </c>
      <c r="AF501" s="15">
        <f t="shared" si="24"/>
        <v>487</v>
      </c>
      <c r="AG501" s="15">
        <f t="shared" si="25"/>
        <v>-1</v>
      </c>
    </row>
    <row r="502" spans="31:33" x14ac:dyDescent="0.2">
      <c r="AE502" s="135">
        <f t="shared" si="26"/>
        <v>-487</v>
      </c>
      <c r="AF502" s="15">
        <f t="shared" si="24"/>
        <v>488</v>
      </c>
      <c r="AG502" s="15">
        <f t="shared" si="25"/>
        <v>-1</v>
      </c>
    </row>
    <row r="503" spans="31:33" x14ac:dyDescent="0.2">
      <c r="AE503" s="135">
        <f t="shared" si="26"/>
        <v>-488</v>
      </c>
      <c r="AF503" s="15">
        <f t="shared" si="24"/>
        <v>489</v>
      </c>
      <c r="AG503" s="15">
        <f t="shared" si="25"/>
        <v>-1</v>
      </c>
    </row>
    <row r="504" spans="31:33" x14ac:dyDescent="0.2">
      <c r="AE504" s="135">
        <f t="shared" si="26"/>
        <v>-489</v>
      </c>
      <c r="AF504" s="15">
        <f t="shared" si="24"/>
        <v>490</v>
      </c>
      <c r="AG504" s="15">
        <f t="shared" si="25"/>
        <v>-1</v>
      </c>
    </row>
    <row r="505" spans="31:33" x14ac:dyDescent="0.2">
      <c r="AE505" s="135">
        <f t="shared" si="26"/>
        <v>-490</v>
      </c>
      <c r="AF505" s="15">
        <f t="shared" si="24"/>
        <v>491</v>
      </c>
      <c r="AG505" s="15">
        <f t="shared" si="25"/>
        <v>-1</v>
      </c>
    </row>
    <row r="506" spans="31:33" x14ac:dyDescent="0.2">
      <c r="AE506" s="135">
        <f t="shared" si="26"/>
        <v>-491</v>
      </c>
      <c r="AF506" s="15">
        <f t="shared" si="24"/>
        <v>492</v>
      </c>
      <c r="AG506" s="15">
        <f t="shared" si="25"/>
        <v>-1</v>
      </c>
    </row>
    <row r="507" spans="31:33" x14ac:dyDescent="0.2">
      <c r="AE507" s="135">
        <f t="shared" si="26"/>
        <v>-492</v>
      </c>
      <c r="AF507" s="15">
        <f t="shared" si="24"/>
        <v>493</v>
      </c>
      <c r="AG507" s="15">
        <f t="shared" si="25"/>
        <v>-1</v>
      </c>
    </row>
    <row r="508" spans="31:33" x14ac:dyDescent="0.2">
      <c r="AE508" s="135">
        <f t="shared" si="26"/>
        <v>-493</v>
      </c>
      <c r="AF508" s="15">
        <f t="shared" si="24"/>
        <v>494</v>
      </c>
      <c r="AG508" s="15">
        <f t="shared" si="25"/>
        <v>-1</v>
      </c>
    </row>
    <row r="509" spans="31:33" x14ac:dyDescent="0.2">
      <c r="AE509" s="135">
        <f t="shared" si="26"/>
        <v>-494</v>
      </c>
      <c r="AF509" s="15">
        <f t="shared" si="24"/>
        <v>495</v>
      </c>
      <c r="AG509" s="15">
        <f t="shared" si="25"/>
        <v>-1</v>
      </c>
    </row>
    <row r="510" spans="31:33" x14ac:dyDescent="0.2">
      <c r="AE510" s="135">
        <f t="shared" si="26"/>
        <v>-495</v>
      </c>
      <c r="AF510" s="15">
        <f t="shared" si="24"/>
        <v>496</v>
      </c>
      <c r="AG510" s="15">
        <f t="shared" si="25"/>
        <v>-1</v>
      </c>
    </row>
    <row r="511" spans="31:33" x14ac:dyDescent="0.2">
      <c r="AE511" s="135">
        <f t="shared" si="26"/>
        <v>-496</v>
      </c>
      <c r="AF511" s="15">
        <f t="shared" si="24"/>
        <v>497</v>
      </c>
      <c r="AG511" s="15">
        <f t="shared" si="25"/>
        <v>-1</v>
      </c>
    </row>
    <row r="512" spans="31:33" x14ac:dyDescent="0.2">
      <c r="AE512" s="135">
        <f t="shared" si="26"/>
        <v>-497</v>
      </c>
      <c r="AF512" s="15">
        <f t="shared" si="24"/>
        <v>498</v>
      </c>
      <c r="AG512" s="15">
        <f t="shared" si="25"/>
        <v>-1</v>
      </c>
    </row>
    <row r="513" spans="31:33" x14ac:dyDescent="0.2">
      <c r="AE513" s="135">
        <f t="shared" si="26"/>
        <v>-498</v>
      </c>
      <c r="AF513" s="15">
        <f t="shared" si="24"/>
        <v>499</v>
      </c>
      <c r="AG513" s="15">
        <f t="shared" si="25"/>
        <v>-1</v>
      </c>
    </row>
    <row r="514" spans="31:33" x14ac:dyDescent="0.2">
      <c r="AE514" s="135">
        <f t="shared" si="26"/>
        <v>-499</v>
      </c>
      <c r="AF514" s="15">
        <f t="shared" si="24"/>
        <v>500</v>
      </c>
      <c r="AG514" s="15">
        <f t="shared" si="25"/>
        <v>-1</v>
      </c>
    </row>
    <row r="515" spans="31:33" x14ac:dyDescent="0.2">
      <c r="AE515" s="135">
        <f t="shared" si="26"/>
        <v>-500</v>
      </c>
      <c r="AF515" s="15">
        <f t="shared" si="24"/>
        <v>501</v>
      </c>
      <c r="AG515" s="15">
        <f t="shared" si="25"/>
        <v>-1</v>
      </c>
    </row>
    <row r="516" spans="31:33" x14ac:dyDescent="0.2">
      <c r="AE516" s="135">
        <f t="shared" si="26"/>
        <v>-501</v>
      </c>
      <c r="AF516" s="15">
        <f t="shared" ref="AF516:AF579" si="27">IF(AF515&gt;=1,AF515+1,IF(AE516=0,1,-1))</f>
        <v>502</v>
      </c>
      <c r="AG516" s="15">
        <f t="shared" ref="AG516:AG579" si="28">IF(AND(AG515&gt;=1,AG515&lt;$AD$3),AG515+1,IF(AE516=0,1,-1))</f>
        <v>-1</v>
      </c>
    </row>
    <row r="517" spans="31:33" x14ac:dyDescent="0.2">
      <c r="AE517" s="135">
        <f t="shared" ref="AE517:AE580" si="29">AE516-1</f>
        <v>-502</v>
      </c>
      <c r="AF517" s="15">
        <f t="shared" si="27"/>
        <v>503</v>
      </c>
      <c r="AG517" s="15">
        <f t="shared" si="28"/>
        <v>-1</v>
      </c>
    </row>
    <row r="518" spans="31:33" x14ac:dyDescent="0.2">
      <c r="AE518" s="135">
        <f t="shared" si="29"/>
        <v>-503</v>
      </c>
      <c r="AF518" s="15">
        <f t="shared" si="27"/>
        <v>504</v>
      </c>
      <c r="AG518" s="15">
        <f t="shared" si="28"/>
        <v>-1</v>
      </c>
    </row>
    <row r="519" spans="31:33" x14ac:dyDescent="0.2">
      <c r="AE519" s="135">
        <f t="shared" si="29"/>
        <v>-504</v>
      </c>
      <c r="AF519" s="15">
        <f t="shared" si="27"/>
        <v>505</v>
      </c>
      <c r="AG519" s="15">
        <f t="shared" si="28"/>
        <v>-1</v>
      </c>
    </row>
    <row r="520" spans="31:33" x14ac:dyDescent="0.2">
      <c r="AE520" s="135">
        <f t="shared" si="29"/>
        <v>-505</v>
      </c>
      <c r="AF520" s="15">
        <f t="shared" si="27"/>
        <v>506</v>
      </c>
      <c r="AG520" s="15">
        <f t="shared" si="28"/>
        <v>-1</v>
      </c>
    </row>
    <row r="521" spans="31:33" x14ac:dyDescent="0.2">
      <c r="AE521" s="135">
        <f t="shared" si="29"/>
        <v>-506</v>
      </c>
      <c r="AF521" s="15">
        <f t="shared" si="27"/>
        <v>507</v>
      </c>
      <c r="AG521" s="15">
        <f t="shared" si="28"/>
        <v>-1</v>
      </c>
    </row>
    <row r="522" spans="31:33" x14ac:dyDescent="0.2">
      <c r="AE522" s="135">
        <f t="shared" si="29"/>
        <v>-507</v>
      </c>
      <c r="AF522" s="15">
        <f t="shared" si="27"/>
        <v>508</v>
      </c>
      <c r="AG522" s="15">
        <f t="shared" si="28"/>
        <v>-1</v>
      </c>
    </row>
    <row r="523" spans="31:33" x14ac:dyDescent="0.2">
      <c r="AE523" s="135">
        <f t="shared" si="29"/>
        <v>-508</v>
      </c>
      <c r="AF523" s="15">
        <f t="shared" si="27"/>
        <v>509</v>
      </c>
      <c r="AG523" s="15">
        <f t="shared" si="28"/>
        <v>-1</v>
      </c>
    </row>
    <row r="524" spans="31:33" x14ac:dyDescent="0.2">
      <c r="AE524" s="135">
        <f t="shared" si="29"/>
        <v>-509</v>
      </c>
      <c r="AF524" s="15">
        <f t="shared" si="27"/>
        <v>510</v>
      </c>
      <c r="AG524" s="15">
        <f t="shared" si="28"/>
        <v>-1</v>
      </c>
    </row>
    <row r="525" spans="31:33" x14ac:dyDescent="0.2">
      <c r="AE525" s="135">
        <f t="shared" si="29"/>
        <v>-510</v>
      </c>
      <c r="AF525" s="15">
        <f t="shared" si="27"/>
        <v>511</v>
      </c>
      <c r="AG525" s="15">
        <f t="shared" si="28"/>
        <v>-1</v>
      </c>
    </row>
    <row r="526" spans="31:33" x14ac:dyDescent="0.2">
      <c r="AE526" s="135">
        <f t="shared" si="29"/>
        <v>-511</v>
      </c>
      <c r="AF526" s="15">
        <f t="shared" si="27"/>
        <v>512</v>
      </c>
      <c r="AG526" s="15">
        <f t="shared" si="28"/>
        <v>-1</v>
      </c>
    </row>
    <row r="527" spans="31:33" x14ac:dyDescent="0.2">
      <c r="AE527" s="135">
        <f t="shared" si="29"/>
        <v>-512</v>
      </c>
      <c r="AF527" s="15">
        <f t="shared" si="27"/>
        <v>513</v>
      </c>
      <c r="AG527" s="15">
        <f t="shared" si="28"/>
        <v>-1</v>
      </c>
    </row>
    <row r="528" spans="31:33" x14ac:dyDescent="0.2">
      <c r="AE528" s="135">
        <f t="shared" si="29"/>
        <v>-513</v>
      </c>
      <c r="AF528" s="15">
        <f t="shared" si="27"/>
        <v>514</v>
      </c>
      <c r="AG528" s="15">
        <f t="shared" si="28"/>
        <v>-1</v>
      </c>
    </row>
    <row r="529" spans="31:33" x14ac:dyDescent="0.2">
      <c r="AE529" s="135">
        <f t="shared" si="29"/>
        <v>-514</v>
      </c>
      <c r="AF529" s="15">
        <f t="shared" si="27"/>
        <v>515</v>
      </c>
      <c r="AG529" s="15">
        <f t="shared" si="28"/>
        <v>-1</v>
      </c>
    </row>
    <row r="530" spans="31:33" x14ac:dyDescent="0.2">
      <c r="AE530" s="135">
        <f t="shared" si="29"/>
        <v>-515</v>
      </c>
      <c r="AF530" s="15">
        <f t="shared" si="27"/>
        <v>516</v>
      </c>
      <c r="AG530" s="15">
        <f t="shared" si="28"/>
        <v>-1</v>
      </c>
    </row>
    <row r="531" spans="31:33" x14ac:dyDescent="0.2">
      <c r="AE531" s="135">
        <f t="shared" si="29"/>
        <v>-516</v>
      </c>
      <c r="AF531" s="15">
        <f t="shared" si="27"/>
        <v>517</v>
      </c>
      <c r="AG531" s="15">
        <f t="shared" si="28"/>
        <v>-1</v>
      </c>
    </row>
    <row r="532" spans="31:33" x14ac:dyDescent="0.2">
      <c r="AE532" s="135">
        <f t="shared" si="29"/>
        <v>-517</v>
      </c>
      <c r="AF532" s="15">
        <f t="shared" si="27"/>
        <v>518</v>
      </c>
      <c r="AG532" s="15">
        <f t="shared" si="28"/>
        <v>-1</v>
      </c>
    </row>
    <row r="533" spans="31:33" x14ac:dyDescent="0.2">
      <c r="AE533" s="135">
        <f t="shared" si="29"/>
        <v>-518</v>
      </c>
      <c r="AF533" s="15">
        <f t="shared" si="27"/>
        <v>519</v>
      </c>
      <c r="AG533" s="15">
        <f t="shared" si="28"/>
        <v>-1</v>
      </c>
    </row>
    <row r="534" spans="31:33" x14ac:dyDescent="0.2">
      <c r="AE534" s="135">
        <f t="shared" si="29"/>
        <v>-519</v>
      </c>
      <c r="AF534" s="15">
        <f t="shared" si="27"/>
        <v>520</v>
      </c>
      <c r="AG534" s="15">
        <f t="shared" si="28"/>
        <v>-1</v>
      </c>
    </row>
    <row r="535" spans="31:33" x14ac:dyDescent="0.2">
      <c r="AE535" s="135">
        <f t="shared" si="29"/>
        <v>-520</v>
      </c>
      <c r="AF535" s="15">
        <f t="shared" si="27"/>
        <v>521</v>
      </c>
      <c r="AG535" s="15">
        <f t="shared" si="28"/>
        <v>-1</v>
      </c>
    </row>
    <row r="536" spans="31:33" x14ac:dyDescent="0.2">
      <c r="AE536" s="135">
        <f t="shared" si="29"/>
        <v>-521</v>
      </c>
      <c r="AF536" s="15">
        <f t="shared" si="27"/>
        <v>522</v>
      </c>
      <c r="AG536" s="15">
        <f t="shared" si="28"/>
        <v>-1</v>
      </c>
    </row>
    <row r="537" spans="31:33" x14ac:dyDescent="0.2">
      <c r="AE537" s="135">
        <f t="shared" si="29"/>
        <v>-522</v>
      </c>
      <c r="AF537" s="15">
        <f t="shared" si="27"/>
        <v>523</v>
      </c>
      <c r="AG537" s="15">
        <f t="shared" si="28"/>
        <v>-1</v>
      </c>
    </row>
    <row r="538" spans="31:33" x14ac:dyDescent="0.2">
      <c r="AE538" s="135">
        <f t="shared" si="29"/>
        <v>-523</v>
      </c>
      <c r="AF538" s="15">
        <f t="shared" si="27"/>
        <v>524</v>
      </c>
      <c r="AG538" s="15">
        <f t="shared" si="28"/>
        <v>-1</v>
      </c>
    </row>
    <row r="539" spans="31:33" x14ac:dyDescent="0.2">
      <c r="AE539" s="135">
        <f t="shared" si="29"/>
        <v>-524</v>
      </c>
      <c r="AF539" s="15">
        <f t="shared" si="27"/>
        <v>525</v>
      </c>
      <c r="AG539" s="15">
        <f t="shared" si="28"/>
        <v>-1</v>
      </c>
    </row>
    <row r="540" spans="31:33" x14ac:dyDescent="0.2">
      <c r="AE540" s="135">
        <f t="shared" si="29"/>
        <v>-525</v>
      </c>
      <c r="AF540" s="15">
        <f t="shared" si="27"/>
        <v>526</v>
      </c>
      <c r="AG540" s="15">
        <f t="shared" si="28"/>
        <v>-1</v>
      </c>
    </row>
    <row r="541" spans="31:33" x14ac:dyDescent="0.2">
      <c r="AE541" s="135">
        <f t="shared" si="29"/>
        <v>-526</v>
      </c>
      <c r="AF541" s="15">
        <f t="shared" si="27"/>
        <v>527</v>
      </c>
      <c r="AG541" s="15">
        <f t="shared" si="28"/>
        <v>-1</v>
      </c>
    </row>
    <row r="542" spans="31:33" x14ac:dyDescent="0.2">
      <c r="AE542" s="135">
        <f t="shared" si="29"/>
        <v>-527</v>
      </c>
      <c r="AF542" s="15">
        <f t="shared" si="27"/>
        <v>528</v>
      </c>
      <c r="AG542" s="15">
        <f t="shared" si="28"/>
        <v>-1</v>
      </c>
    </row>
    <row r="543" spans="31:33" x14ac:dyDescent="0.2">
      <c r="AE543" s="135">
        <f t="shared" si="29"/>
        <v>-528</v>
      </c>
      <c r="AF543" s="15">
        <f t="shared" si="27"/>
        <v>529</v>
      </c>
      <c r="AG543" s="15">
        <f t="shared" si="28"/>
        <v>-1</v>
      </c>
    </row>
    <row r="544" spans="31:33" x14ac:dyDescent="0.2">
      <c r="AE544" s="135">
        <f t="shared" si="29"/>
        <v>-529</v>
      </c>
      <c r="AF544" s="15">
        <f t="shared" si="27"/>
        <v>530</v>
      </c>
      <c r="AG544" s="15">
        <f t="shared" si="28"/>
        <v>-1</v>
      </c>
    </row>
    <row r="545" spans="31:33" x14ac:dyDescent="0.2">
      <c r="AE545" s="135">
        <f t="shared" si="29"/>
        <v>-530</v>
      </c>
      <c r="AF545" s="15">
        <f t="shared" si="27"/>
        <v>531</v>
      </c>
      <c r="AG545" s="15">
        <f t="shared" si="28"/>
        <v>-1</v>
      </c>
    </row>
    <row r="546" spans="31:33" x14ac:dyDescent="0.2">
      <c r="AE546" s="135">
        <f t="shared" si="29"/>
        <v>-531</v>
      </c>
      <c r="AF546" s="15">
        <f t="shared" si="27"/>
        <v>532</v>
      </c>
      <c r="AG546" s="15">
        <f t="shared" si="28"/>
        <v>-1</v>
      </c>
    </row>
    <row r="547" spans="31:33" x14ac:dyDescent="0.2">
      <c r="AE547" s="135">
        <f t="shared" si="29"/>
        <v>-532</v>
      </c>
      <c r="AF547" s="15">
        <f t="shared" si="27"/>
        <v>533</v>
      </c>
      <c r="AG547" s="15">
        <f t="shared" si="28"/>
        <v>-1</v>
      </c>
    </row>
    <row r="548" spans="31:33" x14ac:dyDescent="0.2">
      <c r="AE548" s="135">
        <f t="shared" si="29"/>
        <v>-533</v>
      </c>
      <c r="AF548" s="15">
        <f t="shared" si="27"/>
        <v>534</v>
      </c>
      <c r="AG548" s="15">
        <f t="shared" si="28"/>
        <v>-1</v>
      </c>
    </row>
    <row r="549" spans="31:33" x14ac:dyDescent="0.2">
      <c r="AE549" s="135">
        <f t="shared" si="29"/>
        <v>-534</v>
      </c>
      <c r="AF549" s="15">
        <f t="shared" si="27"/>
        <v>535</v>
      </c>
      <c r="AG549" s="15">
        <f t="shared" si="28"/>
        <v>-1</v>
      </c>
    </row>
    <row r="550" spans="31:33" x14ac:dyDescent="0.2">
      <c r="AE550" s="135">
        <f t="shared" si="29"/>
        <v>-535</v>
      </c>
      <c r="AF550" s="15">
        <f t="shared" si="27"/>
        <v>536</v>
      </c>
      <c r="AG550" s="15">
        <f t="shared" si="28"/>
        <v>-1</v>
      </c>
    </row>
    <row r="551" spans="31:33" x14ac:dyDescent="0.2">
      <c r="AE551" s="135">
        <f t="shared" si="29"/>
        <v>-536</v>
      </c>
      <c r="AF551" s="15">
        <f t="shared" si="27"/>
        <v>537</v>
      </c>
      <c r="AG551" s="15">
        <f t="shared" si="28"/>
        <v>-1</v>
      </c>
    </row>
    <row r="552" spans="31:33" x14ac:dyDescent="0.2">
      <c r="AE552" s="135">
        <f t="shared" si="29"/>
        <v>-537</v>
      </c>
      <c r="AF552" s="15">
        <f t="shared" si="27"/>
        <v>538</v>
      </c>
      <c r="AG552" s="15">
        <f t="shared" si="28"/>
        <v>-1</v>
      </c>
    </row>
    <row r="553" spans="31:33" x14ac:dyDescent="0.2">
      <c r="AE553" s="135">
        <f t="shared" si="29"/>
        <v>-538</v>
      </c>
      <c r="AF553" s="15">
        <f t="shared" si="27"/>
        <v>539</v>
      </c>
      <c r="AG553" s="15">
        <f t="shared" si="28"/>
        <v>-1</v>
      </c>
    </row>
    <row r="554" spans="31:33" x14ac:dyDescent="0.2">
      <c r="AE554" s="135">
        <f t="shared" si="29"/>
        <v>-539</v>
      </c>
      <c r="AF554" s="15">
        <f t="shared" si="27"/>
        <v>540</v>
      </c>
      <c r="AG554" s="15">
        <f t="shared" si="28"/>
        <v>-1</v>
      </c>
    </row>
    <row r="555" spans="31:33" x14ac:dyDescent="0.2">
      <c r="AE555" s="135">
        <f t="shared" si="29"/>
        <v>-540</v>
      </c>
      <c r="AF555" s="15">
        <f t="shared" si="27"/>
        <v>541</v>
      </c>
      <c r="AG555" s="15">
        <f t="shared" si="28"/>
        <v>-1</v>
      </c>
    </row>
    <row r="556" spans="31:33" x14ac:dyDescent="0.2">
      <c r="AE556" s="135">
        <f t="shared" si="29"/>
        <v>-541</v>
      </c>
      <c r="AF556" s="15">
        <f t="shared" si="27"/>
        <v>542</v>
      </c>
      <c r="AG556" s="15">
        <f t="shared" si="28"/>
        <v>-1</v>
      </c>
    </row>
    <row r="557" spans="31:33" x14ac:dyDescent="0.2">
      <c r="AE557" s="135">
        <f t="shared" si="29"/>
        <v>-542</v>
      </c>
      <c r="AF557" s="15">
        <f t="shared" si="27"/>
        <v>543</v>
      </c>
      <c r="AG557" s="15">
        <f t="shared" si="28"/>
        <v>-1</v>
      </c>
    </row>
    <row r="558" spans="31:33" x14ac:dyDescent="0.2">
      <c r="AE558" s="135">
        <f t="shared" si="29"/>
        <v>-543</v>
      </c>
      <c r="AF558" s="15">
        <f t="shared" si="27"/>
        <v>544</v>
      </c>
      <c r="AG558" s="15">
        <f t="shared" si="28"/>
        <v>-1</v>
      </c>
    </row>
    <row r="559" spans="31:33" x14ac:dyDescent="0.2">
      <c r="AE559" s="135">
        <f t="shared" si="29"/>
        <v>-544</v>
      </c>
      <c r="AF559" s="15">
        <f t="shared" si="27"/>
        <v>545</v>
      </c>
      <c r="AG559" s="15">
        <f t="shared" si="28"/>
        <v>-1</v>
      </c>
    </row>
    <row r="560" spans="31:33" x14ac:dyDescent="0.2">
      <c r="AE560" s="135">
        <f t="shared" si="29"/>
        <v>-545</v>
      </c>
      <c r="AF560" s="15">
        <f t="shared" si="27"/>
        <v>546</v>
      </c>
      <c r="AG560" s="15">
        <f t="shared" si="28"/>
        <v>-1</v>
      </c>
    </row>
    <row r="561" spans="31:33" x14ac:dyDescent="0.2">
      <c r="AE561" s="135">
        <f t="shared" si="29"/>
        <v>-546</v>
      </c>
      <c r="AF561" s="15">
        <f t="shared" si="27"/>
        <v>547</v>
      </c>
      <c r="AG561" s="15">
        <f t="shared" si="28"/>
        <v>-1</v>
      </c>
    </row>
    <row r="562" spans="31:33" x14ac:dyDescent="0.2">
      <c r="AE562" s="135">
        <f t="shared" si="29"/>
        <v>-547</v>
      </c>
      <c r="AF562" s="15">
        <f t="shared" si="27"/>
        <v>548</v>
      </c>
      <c r="AG562" s="15">
        <f t="shared" si="28"/>
        <v>-1</v>
      </c>
    </row>
    <row r="563" spans="31:33" x14ac:dyDescent="0.2">
      <c r="AE563" s="135">
        <f t="shared" si="29"/>
        <v>-548</v>
      </c>
      <c r="AF563" s="15">
        <f t="shared" si="27"/>
        <v>549</v>
      </c>
      <c r="AG563" s="15">
        <f t="shared" si="28"/>
        <v>-1</v>
      </c>
    </row>
    <row r="564" spans="31:33" x14ac:dyDescent="0.2">
      <c r="AE564" s="135">
        <f t="shared" si="29"/>
        <v>-549</v>
      </c>
      <c r="AF564" s="15">
        <f t="shared" si="27"/>
        <v>550</v>
      </c>
      <c r="AG564" s="15">
        <f t="shared" si="28"/>
        <v>-1</v>
      </c>
    </row>
    <row r="565" spans="31:33" x14ac:dyDescent="0.2">
      <c r="AE565" s="135">
        <f t="shared" si="29"/>
        <v>-550</v>
      </c>
      <c r="AF565" s="15">
        <f t="shared" si="27"/>
        <v>551</v>
      </c>
      <c r="AG565" s="15">
        <f t="shared" si="28"/>
        <v>-1</v>
      </c>
    </row>
    <row r="566" spans="31:33" x14ac:dyDescent="0.2">
      <c r="AE566" s="135">
        <f t="shared" si="29"/>
        <v>-551</v>
      </c>
      <c r="AF566" s="15">
        <f t="shared" si="27"/>
        <v>552</v>
      </c>
      <c r="AG566" s="15">
        <f t="shared" si="28"/>
        <v>-1</v>
      </c>
    </row>
    <row r="567" spans="31:33" x14ac:dyDescent="0.2">
      <c r="AE567" s="135">
        <f t="shared" si="29"/>
        <v>-552</v>
      </c>
      <c r="AF567" s="15">
        <f t="shared" si="27"/>
        <v>553</v>
      </c>
      <c r="AG567" s="15">
        <f t="shared" si="28"/>
        <v>-1</v>
      </c>
    </row>
    <row r="568" spans="31:33" x14ac:dyDescent="0.2">
      <c r="AE568" s="135">
        <f t="shared" si="29"/>
        <v>-553</v>
      </c>
      <c r="AF568" s="15">
        <f t="shared" si="27"/>
        <v>554</v>
      </c>
      <c r="AG568" s="15">
        <f t="shared" si="28"/>
        <v>-1</v>
      </c>
    </row>
    <row r="569" spans="31:33" x14ac:dyDescent="0.2">
      <c r="AE569" s="135">
        <f t="shared" si="29"/>
        <v>-554</v>
      </c>
      <c r="AF569" s="15">
        <f t="shared" si="27"/>
        <v>555</v>
      </c>
      <c r="AG569" s="15">
        <f t="shared" si="28"/>
        <v>-1</v>
      </c>
    </row>
    <row r="570" spans="31:33" x14ac:dyDescent="0.2">
      <c r="AE570" s="135">
        <f t="shared" si="29"/>
        <v>-555</v>
      </c>
      <c r="AF570" s="15">
        <f t="shared" si="27"/>
        <v>556</v>
      </c>
      <c r="AG570" s="15">
        <f t="shared" si="28"/>
        <v>-1</v>
      </c>
    </row>
    <row r="571" spans="31:33" x14ac:dyDescent="0.2">
      <c r="AE571" s="135">
        <f t="shared" si="29"/>
        <v>-556</v>
      </c>
      <c r="AF571" s="15">
        <f t="shared" si="27"/>
        <v>557</v>
      </c>
      <c r="AG571" s="15">
        <f t="shared" si="28"/>
        <v>-1</v>
      </c>
    </row>
    <row r="572" spans="31:33" x14ac:dyDescent="0.2">
      <c r="AE572" s="135">
        <f t="shared" si="29"/>
        <v>-557</v>
      </c>
      <c r="AF572" s="15">
        <f t="shared" si="27"/>
        <v>558</v>
      </c>
      <c r="AG572" s="15">
        <f t="shared" si="28"/>
        <v>-1</v>
      </c>
    </row>
    <row r="573" spans="31:33" x14ac:dyDescent="0.2">
      <c r="AE573" s="135">
        <f t="shared" si="29"/>
        <v>-558</v>
      </c>
      <c r="AF573" s="15">
        <f t="shared" si="27"/>
        <v>559</v>
      </c>
      <c r="AG573" s="15">
        <f t="shared" si="28"/>
        <v>-1</v>
      </c>
    </row>
    <row r="574" spans="31:33" x14ac:dyDescent="0.2">
      <c r="AE574" s="135">
        <f t="shared" si="29"/>
        <v>-559</v>
      </c>
      <c r="AF574" s="15">
        <f t="shared" si="27"/>
        <v>560</v>
      </c>
      <c r="AG574" s="15">
        <f t="shared" si="28"/>
        <v>-1</v>
      </c>
    </row>
    <row r="575" spans="31:33" x14ac:dyDescent="0.2">
      <c r="AE575" s="135">
        <f t="shared" si="29"/>
        <v>-560</v>
      </c>
      <c r="AF575" s="15">
        <f t="shared" si="27"/>
        <v>561</v>
      </c>
      <c r="AG575" s="15">
        <f t="shared" si="28"/>
        <v>-1</v>
      </c>
    </row>
    <row r="576" spans="31:33" x14ac:dyDescent="0.2">
      <c r="AE576" s="135">
        <f t="shared" si="29"/>
        <v>-561</v>
      </c>
      <c r="AF576" s="15">
        <f t="shared" si="27"/>
        <v>562</v>
      </c>
      <c r="AG576" s="15">
        <f t="shared" si="28"/>
        <v>-1</v>
      </c>
    </row>
    <row r="577" spans="31:33" x14ac:dyDescent="0.2">
      <c r="AE577" s="135">
        <f t="shared" si="29"/>
        <v>-562</v>
      </c>
      <c r="AF577" s="15">
        <f t="shared" si="27"/>
        <v>563</v>
      </c>
      <c r="AG577" s="15">
        <f t="shared" si="28"/>
        <v>-1</v>
      </c>
    </row>
    <row r="578" spans="31:33" x14ac:dyDescent="0.2">
      <c r="AE578" s="135">
        <f t="shared" si="29"/>
        <v>-563</v>
      </c>
      <c r="AF578" s="15">
        <f t="shared" si="27"/>
        <v>564</v>
      </c>
      <c r="AG578" s="15">
        <f t="shared" si="28"/>
        <v>-1</v>
      </c>
    </row>
    <row r="579" spans="31:33" x14ac:dyDescent="0.2">
      <c r="AE579" s="135">
        <f t="shared" si="29"/>
        <v>-564</v>
      </c>
      <c r="AF579" s="15">
        <f t="shared" si="27"/>
        <v>565</v>
      </c>
      <c r="AG579" s="15">
        <f t="shared" si="28"/>
        <v>-1</v>
      </c>
    </row>
    <row r="580" spans="31:33" x14ac:dyDescent="0.2">
      <c r="AE580" s="135">
        <f t="shared" si="29"/>
        <v>-565</v>
      </c>
      <c r="AF580" s="15">
        <f t="shared" ref="AF580:AF643" si="30">IF(AF579&gt;=1,AF579+1,IF(AE580=0,1,-1))</f>
        <v>566</v>
      </c>
      <c r="AG580" s="15">
        <f t="shared" ref="AG580:AG643" si="31">IF(AND(AG579&gt;=1,AG579&lt;$AD$3),AG579+1,IF(AE580=0,1,-1))</f>
        <v>-1</v>
      </c>
    </row>
    <row r="581" spans="31:33" x14ac:dyDescent="0.2">
      <c r="AE581" s="135">
        <f t="shared" ref="AE581:AE644" si="32">AE580-1</f>
        <v>-566</v>
      </c>
      <c r="AF581" s="15">
        <f t="shared" si="30"/>
        <v>567</v>
      </c>
      <c r="AG581" s="15">
        <f t="shared" si="31"/>
        <v>-1</v>
      </c>
    </row>
    <row r="582" spans="31:33" x14ac:dyDescent="0.2">
      <c r="AE582" s="135">
        <f t="shared" si="32"/>
        <v>-567</v>
      </c>
      <c r="AF582" s="15">
        <f t="shared" si="30"/>
        <v>568</v>
      </c>
      <c r="AG582" s="15">
        <f t="shared" si="31"/>
        <v>-1</v>
      </c>
    </row>
    <row r="583" spans="31:33" x14ac:dyDescent="0.2">
      <c r="AE583" s="135">
        <f t="shared" si="32"/>
        <v>-568</v>
      </c>
      <c r="AF583" s="15">
        <f t="shared" si="30"/>
        <v>569</v>
      </c>
      <c r="AG583" s="15">
        <f t="shared" si="31"/>
        <v>-1</v>
      </c>
    </row>
    <row r="584" spans="31:33" x14ac:dyDescent="0.2">
      <c r="AE584" s="135">
        <f t="shared" si="32"/>
        <v>-569</v>
      </c>
      <c r="AF584" s="15">
        <f t="shared" si="30"/>
        <v>570</v>
      </c>
      <c r="AG584" s="15">
        <f t="shared" si="31"/>
        <v>-1</v>
      </c>
    </row>
    <row r="585" spans="31:33" x14ac:dyDescent="0.2">
      <c r="AE585" s="135">
        <f t="shared" si="32"/>
        <v>-570</v>
      </c>
      <c r="AF585" s="15">
        <f t="shared" si="30"/>
        <v>571</v>
      </c>
      <c r="AG585" s="15">
        <f t="shared" si="31"/>
        <v>-1</v>
      </c>
    </row>
    <row r="586" spans="31:33" x14ac:dyDescent="0.2">
      <c r="AE586" s="135">
        <f t="shared" si="32"/>
        <v>-571</v>
      </c>
      <c r="AF586" s="15">
        <f t="shared" si="30"/>
        <v>572</v>
      </c>
      <c r="AG586" s="15">
        <f t="shared" si="31"/>
        <v>-1</v>
      </c>
    </row>
    <row r="587" spans="31:33" x14ac:dyDescent="0.2">
      <c r="AE587" s="135">
        <f t="shared" si="32"/>
        <v>-572</v>
      </c>
      <c r="AF587" s="15">
        <f t="shared" si="30"/>
        <v>573</v>
      </c>
      <c r="AG587" s="15">
        <f t="shared" si="31"/>
        <v>-1</v>
      </c>
    </row>
    <row r="588" spans="31:33" x14ac:dyDescent="0.2">
      <c r="AE588" s="135">
        <f t="shared" si="32"/>
        <v>-573</v>
      </c>
      <c r="AF588" s="15">
        <f t="shared" si="30"/>
        <v>574</v>
      </c>
      <c r="AG588" s="15">
        <f t="shared" si="31"/>
        <v>-1</v>
      </c>
    </row>
    <row r="589" spans="31:33" x14ac:dyDescent="0.2">
      <c r="AE589" s="135">
        <f t="shared" si="32"/>
        <v>-574</v>
      </c>
      <c r="AF589" s="15">
        <f t="shared" si="30"/>
        <v>575</v>
      </c>
      <c r="AG589" s="15">
        <f t="shared" si="31"/>
        <v>-1</v>
      </c>
    </row>
    <row r="590" spans="31:33" x14ac:dyDescent="0.2">
      <c r="AE590" s="135">
        <f t="shared" si="32"/>
        <v>-575</v>
      </c>
      <c r="AF590" s="15">
        <f t="shared" si="30"/>
        <v>576</v>
      </c>
      <c r="AG590" s="15">
        <f t="shared" si="31"/>
        <v>-1</v>
      </c>
    </row>
    <row r="591" spans="31:33" x14ac:dyDescent="0.2">
      <c r="AE591" s="135">
        <f t="shared" si="32"/>
        <v>-576</v>
      </c>
      <c r="AF591" s="15">
        <f t="shared" si="30"/>
        <v>577</v>
      </c>
      <c r="AG591" s="15">
        <f t="shared" si="31"/>
        <v>-1</v>
      </c>
    </row>
    <row r="592" spans="31:33" x14ac:dyDescent="0.2">
      <c r="AE592" s="135">
        <f t="shared" si="32"/>
        <v>-577</v>
      </c>
      <c r="AF592" s="15">
        <f t="shared" si="30"/>
        <v>578</v>
      </c>
      <c r="AG592" s="15">
        <f t="shared" si="31"/>
        <v>-1</v>
      </c>
    </row>
    <row r="593" spans="31:33" x14ac:dyDescent="0.2">
      <c r="AE593" s="135">
        <f t="shared" si="32"/>
        <v>-578</v>
      </c>
      <c r="AF593" s="15">
        <f t="shared" si="30"/>
        <v>579</v>
      </c>
      <c r="AG593" s="15">
        <f t="shared" si="31"/>
        <v>-1</v>
      </c>
    </row>
    <row r="594" spans="31:33" x14ac:dyDescent="0.2">
      <c r="AE594" s="135">
        <f t="shared" si="32"/>
        <v>-579</v>
      </c>
      <c r="AF594" s="15">
        <f t="shared" si="30"/>
        <v>580</v>
      </c>
      <c r="AG594" s="15">
        <f t="shared" si="31"/>
        <v>-1</v>
      </c>
    </row>
    <row r="595" spans="31:33" x14ac:dyDescent="0.2">
      <c r="AE595" s="135">
        <f t="shared" si="32"/>
        <v>-580</v>
      </c>
      <c r="AF595" s="15">
        <f t="shared" si="30"/>
        <v>581</v>
      </c>
      <c r="AG595" s="15">
        <f t="shared" si="31"/>
        <v>-1</v>
      </c>
    </row>
    <row r="596" spans="31:33" x14ac:dyDescent="0.2">
      <c r="AE596" s="135">
        <f t="shared" si="32"/>
        <v>-581</v>
      </c>
      <c r="AF596" s="15">
        <f t="shared" si="30"/>
        <v>582</v>
      </c>
      <c r="AG596" s="15">
        <f t="shared" si="31"/>
        <v>-1</v>
      </c>
    </row>
    <row r="597" spans="31:33" x14ac:dyDescent="0.2">
      <c r="AE597" s="135">
        <f t="shared" si="32"/>
        <v>-582</v>
      </c>
      <c r="AF597" s="15">
        <f t="shared" si="30"/>
        <v>583</v>
      </c>
      <c r="AG597" s="15">
        <f t="shared" si="31"/>
        <v>-1</v>
      </c>
    </row>
    <row r="598" spans="31:33" x14ac:dyDescent="0.2">
      <c r="AE598" s="135">
        <f t="shared" si="32"/>
        <v>-583</v>
      </c>
      <c r="AF598" s="15">
        <f t="shared" si="30"/>
        <v>584</v>
      </c>
      <c r="AG598" s="15">
        <f t="shared" si="31"/>
        <v>-1</v>
      </c>
    </row>
    <row r="599" spans="31:33" x14ac:dyDescent="0.2">
      <c r="AE599" s="135">
        <f t="shared" si="32"/>
        <v>-584</v>
      </c>
      <c r="AF599" s="15">
        <f t="shared" si="30"/>
        <v>585</v>
      </c>
      <c r="AG599" s="15">
        <f t="shared" si="31"/>
        <v>-1</v>
      </c>
    </row>
    <row r="600" spans="31:33" x14ac:dyDescent="0.2">
      <c r="AE600" s="135">
        <f t="shared" si="32"/>
        <v>-585</v>
      </c>
      <c r="AF600" s="15">
        <f t="shared" si="30"/>
        <v>586</v>
      </c>
      <c r="AG600" s="15">
        <f t="shared" si="31"/>
        <v>-1</v>
      </c>
    </row>
    <row r="601" spans="31:33" x14ac:dyDescent="0.2">
      <c r="AE601" s="135">
        <f t="shared" si="32"/>
        <v>-586</v>
      </c>
      <c r="AF601" s="15">
        <f t="shared" si="30"/>
        <v>587</v>
      </c>
      <c r="AG601" s="15">
        <f t="shared" si="31"/>
        <v>-1</v>
      </c>
    </row>
    <row r="602" spans="31:33" x14ac:dyDescent="0.2">
      <c r="AE602" s="135">
        <f t="shared" si="32"/>
        <v>-587</v>
      </c>
      <c r="AF602" s="15">
        <f t="shared" si="30"/>
        <v>588</v>
      </c>
      <c r="AG602" s="15">
        <f t="shared" si="31"/>
        <v>-1</v>
      </c>
    </row>
    <row r="603" spans="31:33" x14ac:dyDescent="0.2">
      <c r="AE603" s="135">
        <f t="shared" si="32"/>
        <v>-588</v>
      </c>
      <c r="AF603" s="15">
        <f t="shared" si="30"/>
        <v>589</v>
      </c>
      <c r="AG603" s="15">
        <f t="shared" si="31"/>
        <v>-1</v>
      </c>
    </row>
    <row r="604" spans="31:33" x14ac:dyDescent="0.2">
      <c r="AE604" s="135">
        <f t="shared" si="32"/>
        <v>-589</v>
      </c>
      <c r="AF604" s="15">
        <f t="shared" si="30"/>
        <v>590</v>
      </c>
      <c r="AG604" s="15">
        <f t="shared" si="31"/>
        <v>-1</v>
      </c>
    </row>
    <row r="605" spans="31:33" x14ac:dyDescent="0.2">
      <c r="AE605" s="135">
        <f t="shared" si="32"/>
        <v>-590</v>
      </c>
      <c r="AF605" s="15">
        <f t="shared" si="30"/>
        <v>591</v>
      </c>
      <c r="AG605" s="15">
        <f t="shared" si="31"/>
        <v>-1</v>
      </c>
    </row>
    <row r="606" spans="31:33" x14ac:dyDescent="0.2">
      <c r="AE606" s="135">
        <f t="shared" si="32"/>
        <v>-591</v>
      </c>
      <c r="AF606" s="15">
        <f t="shared" si="30"/>
        <v>592</v>
      </c>
      <c r="AG606" s="15">
        <f t="shared" si="31"/>
        <v>-1</v>
      </c>
    </row>
    <row r="607" spans="31:33" x14ac:dyDescent="0.2">
      <c r="AE607" s="135">
        <f t="shared" si="32"/>
        <v>-592</v>
      </c>
      <c r="AF607" s="15">
        <f t="shared" si="30"/>
        <v>593</v>
      </c>
      <c r="AG607" s="15">
        <f t="shared" si="31"/>
        <v>-1</v>
      </c>
    </row>
    <row r="608" spans="31:33" x14ac:dyDescent="0.2">
      <c r="AE608" s="135">
        <f t="shared" si="32"/>
        <v>-593</v>
      </c>
      <c r="AF608" s="15">
        <f t="shared" si="30"/>
        <v>594</v>
      </c>
      <c r="AG608" s="15">
        <f t="shared" si="31"/>
        <v>-1</v>
      </c>
    </row>
    <row r="609" spans="31:33" x14ac:dyDescent="0.2">
      <c r="AE609" s="135">
        <f t="shared" si="32"/>
        <v>-594</v>
      </c>
      <c r="AF609" s="15">
        <f t="shared" si="30"/>
        <v>595</v>
      </c>
      <c r="AG609" s="15">
        <f t="shared" si="31"/>
        <v>-1</v>
      </c>
    </row>
    <row r="610" spans="31:33" x14ac:dyDescent="0.2">
      <c r="AE610" s="135">
        <f t="shared" si="32"/>
        <v>-595</v>
      </c>
      <c r="AF610" s="15">
        <f t="shared" si="30"/>
        <v>596</v>
      </c>
      <c r="AG610" s="15">
        <f t="shared" si="31"/>
        <v>-1</v>
      </c>
    </row>
    <row r="611" spans="31:33" x14ac:dyDescent="0.2">
      <c r="AE611" s="135">
        <f t="shared" si="32"/>
        <v>-596</v>
      </c>
      <c r="AF611" s="15">
        <f t="shared" si="30"/>
        <v>597</v>
      </c>
      <c r="AG611" s="15">
        <f t="shared" si="31"/>
        <v>-1</v>
      </c>
    </row>
    <row r="612" spans="31:33" x14ac:dyDescent="0.2">
      <c r="AE612" s="135">
        <f t="shared" si="32"/>
        <v>-597</v>
      </c>
      <c r="AF612" s="15">
        <f t="shared" si="30"/>
        <v>598</v>
      </c>
      <c r="AG612" s="15">
        <f t="shared" si="31"/>
        <v>-1</v>
      </c>
    </row>
    <row r="613" spans="31:33" x14ac:dyDescent="0.2">
      <c r="AE613" s="135">
        <f t="shared" si="32"/>
        <v>-598</v>
      </c>
      <c r="AF613" s="15">
        <f t="shared" si="30"/>
        <v>599</v>
      </c>
      <c r="AG613" s="15">
        <f t="shared" si="31"/>
        <v>-1</v>
      </c>
    </row>
    <row r="614" spans="31:33" x14ac:dyDescent="0.2">
      <c r="AE614" s="135">
        <f t="shared" si="32"/>
        <v>-599</v>
      </c>
      <c r="AF614" s="15">
        <f t="shared" si="30"/>
        <v>600</v>
      </c>
      <c r="AG614" s="15">
        <f t="shared" si="31"/>
        <v>-1</v>
      </c>
    </row>
    <row r="615" spans="31:33" x14ac:dyDescent="0.2">
      <c r="AE615" s="135">
        <f t="shared" si="32"/>
        <v>-600</v>
      </c>
      <c r="AF615" s="15">
        <f t="shared" si="30"/>
        <v>601</v>
      </c>
      <c r="AG615" s="15">
        <f t="shared" si="31"/>
        <v>-1</v>
      </c>
    </row>
    <row r="616" spans="31:33" x14ac:dyDescent="0.2">
      <c r="AE616" s="135">
        <f t="shared" si="32"/>
        <v>-601</v>
      </c>
      <c r="AF616" s="15">
        <f t="shared" si="30"/>
        <v>602</v>
      </c>
      <c r="AG616" s="15">
        <f t="shared" si="31"/>
        <v>-1</v>
      </c>
    </row>
    <row r="617" spans="31:33" x14ac:dyDescent="0.2">
      <c r="AE617" s="135">
        <f t="shared" si="32"/>
        <v>-602</v>
      </c>
      <c r="AF617" s="15">
        <f t="shared" si="30"/>
        <v>603</v>
      </c>
      <c r="AG617" s="15">
        <f t="shared" si="31"/>
        <v>-1</v>
      </c>
    </row>
    <row r="618" spans="31:33" x14ac:dyDescent="0.2">
      <c r="AE618" s="135">
        <f t="shared" si="32"/>
        <v>-603</v>
      </c>
      <c r="AF618" s="15">
        <f t="shared" si="30"/>
        <v>604</v>
      </c>
      <c r="AG618" s="15">
        <f t="shared" si="31"/>
        <v>-1</v>
      </c>
    </row>
    <row r="619" spans="31:33" x14ac:dyDescent="0.2">
      <c r="AE619" s="135">
        <f t="shared" si="32"/>
        <v>-604</v>
      </c>
      <c r="AF619" s="15">
        <f t="shared" si="30"/>
        <v>605</v>
      </c>
      <c r="AG619" s="15">
        <f t="shared" si="31"/>
        <v>-1</v>
      </c>
    </row>
    <row r="620" spans="31:33" x14ac:dyDescent="0.2">
      <c r="AE620" s="135">
        <f t="shared" si="32"/>
        <v>-605</v>
      </c>
      <c r="AF620" s="15">
        <f t="shared" si="30"/>
        <v>606</v>
      </c>
      <c r="AG620" s="15">
        <f t="shared" si="31"/>
        <v>-1</v>
      </c>
    </row>
    <row r="621" spans="31:33" x14ac:dyDescent="0.2">
      <c r="AE621" s="135">
        <f t="shared" si="32"/>
        <v>-606</v>
      </c>
      <c r="AF621" s="15">
        <f t="shared" si="30"/>
        <v>607</v>
      </c>
      <c r="AG621" s="15">
        <f t="shared" si="31"/>
        <v>-1</v>
      </c>
    </row>
    <row r="622" spans="31:33" x14ac:dyDescent="0.2">
      <c r="AE622" s="135">
        <f t="shared" si="32"/>
        <v>-607</v>
      </c>
      <c r="AF622" s="15">
        <f t="shared" si="30"/>
        <v>608</v>
      </c>
      <c r="AG622" s="15">
        <f t="shared" si="31"/>
        <v>-1</v>
      </c>
    </row>
    <row r="623" spans="31:33" x14ac:dyDescent="0.2">
      <c r="AE623" s="135">
        <f t="shared" si="32"/>
        <v>-608</v>
      </c>
      <c r="AF623" s="15">
        <f t="shared" si="30"/>
        <v>609</v>
      </c>
      <c r="AG623" s="15">
        <f t="shared" si="31"/>
        <v>-1</v>
      </c>
    </row>
    <row r="624" spans="31:33" x14ac:dyDescent="0.2">
      <c r="AE624" s="135">
        <f t="shared" si="32"/>
        <v>-609</v>
      </c>
      <c r="AF624" s="15">
        <f t="shared" si="30"/>
        <v>610</v>
      </c>
      <c r="AG624" s="15">
        <f t="shared" si="31"/>
        <v>-1</v>
      </c>
    </row>
    <row r="625" spans="31:33" x14ac:dyDescent="0.2">
      <c r="AE625" s="135">
        <f t="shared" si="32"/>
        <v>-610</v>
      </c>
      <c r="AF625" s="15">
        <f t="shared" si="30"/>
        <v>611</v>
      </c>
      <c r="AG625" s="15">
        <f t="shared" si="31"/>
        <v>-1</v>
      </c>
    </row>
    <row r="626" spans="31:33" x14ac:dyDescent="0.2">
      <c r="AE626" s="135">
        <f t="shared" si="32"/>
        <v>-611</v>
      </c>
      <c r="AF626" s="15">
        <f t="shared" si="30"/>
        <v>612</v>
      </c>
      <c r="AG626" s="15">
        <f t="shared" si="31"/>
        <v>-1</v>
      </c>
    </row>
    <row r="627" spans="31:33" x14ac:dyDescent="0.2">
      <c r="AE627" s="135">
        <f t="shared" si="32"/>
        <v>-612</v>
      </c>
      <c r="AF627" s="15">
        <f t="shared" si="30"/>
        <v>613</v>
      </c>
      <c r="AG627" s="15">
        <f t="shared" si="31"/>
        <v>-1</v>
      </c>
    </row>
    <row r="628" spans="31:33" x14ac:dyDescent="0.2">
      <c r="AE628" s="135">
        <f t="shared" si="32"/>
        <v>-613</v>
      </c>
      <c r="AF628" s="15">
        <f t="shared" si="30"/>
        <v>614</v>
      </c>
      <c r="AG628" s="15">
        <f t="shared" si="31"/>
        <v>-1</v>
      </c>
    </row>
    <row r="629" spans="31:33" x14ac:dyDescent="0.2">
      <c r="AE629" s="135">
        <f t="shared" si="32"/>
        <v>-614</v>
      </c>
      <c r="AF629" s="15">
        <f t="shared" si="30"/>
        <v>615</v>
      </c>
      <c r="AG629" s="15">
        <f t="shared" si="31"/>
        <v>-1</v>
      </c>
    </row>
    <row r="630" spans="31:33" x14ac:dyDescent="0.2">
      <c r="AE630" s="135">
        <f t="shared" si="32"/>
        <v>-615</v>
      </c>
      <c r="AF630" s="15">
        <f t="shared" si="30"/>
        <v>616</v>
      </c>
      <c r="AG630" s="15">
        <f t="shared" si="31"/>
        <v>-1</v>
      </c>
    </row>
    <row r="631" spans="31:33" x14ac:dyDescent="0.2">
      <c r="AE631" s="135">
        <f t="shared" si="32"/>
        <v>-616</v>
      </c>
      <c r="AF631" s="15">
        <f t="shared" si="30"/>
        <v>617</v>
      </c>
      <c r="AG631" s="15">
        <f t="shared" si="31"/>
        <v>-1</v>
      </c>
    </row>
    <row r="632" spans="31:33" x14ac:dyDescent="0.2">
      <c r="AE632" s="135">
        <f t="shared" si="32"/>
        <v>-617</v>
      </c>
      <c r="AF632" s="15">
        <f t="shared" si="30"/>
        <v>618</v>
      </c>
      <c r="AG632" s="15">
        <f t="shared" si="31"/>
        <v>-1</v>
      </c>
    </row>
    <row r="633" spans="31:33" x14ac:dyDescent="0.2">
      <c r="AE633" s="135">
        <f t="shared" si="32"/>
        <v>-618</v>
      </c>
      <c r="AF633" s="15">
        <f t="shared" si="30"/>
        <v>619</v>
      </c>
      <c r="AG633" s="15">
        <f t="shared" si="31"/>
        <v>-1</v>
      </c>
    </row>
    <row r="634" spans="31:33" x14ac:dyDescent="0.2">
      <c r="AE634" s="135">
        <f t="shared" si="32"/>
        <v>-619</v>
      </c>
      <c r="AF634" s="15">
        <f t="shared" si="30"/>
        <v>620</v>
      </c>
      <c r="AG634" s="15">
        <f t="shared" si="31"/>
        <v>-1</v>
      </c>
    </row>
    <row r="635" spans="31:33" x14ac:dyDescent="0.2">
      <c r="AE635" s="135">
        <f t="shared" si="32"/>
        <v>-620</v>
      </c>
      <c r="AF635" s="15">
        <f t="shared" si="30"/>
        <v>621</v>
      </c>
      <c r="AG635" s="15">
        <f t="shared" si="31"/>
        <v>-1</v>
      </c>
    </row>
    <row r="636" spans="31:33" x14ac:dyDescent="0.2">
      <c r="AE636" s="135">
        <f t="shared" si="32"/>
        <v>-621</v>
      </c>
      <c r="AF636" s="15">
        <f t="shared" si="30"/>
        <v>622</v>
      </c>
      <c r="AG636" s="15">
        <f t="shared" si="31"/>
        <v>-1</v>
      </c>
    </row>
    <row r="637" spans="31:33" x14ac:dyDescent="0.2">
      <c r="AE637" s="135">
        <f t="shared" si="32"/>
        <v>-622</v>
      </c>
      <c r="AF637" s="15">
        <f t="shared" si="30"/>
        <v>623</v>
      </c>
      <c r="AG637" s="15">
        <f t="shared" si="31"/>
        <v>-1</v>
      </c>
    </row>
    <row r="638" spans="31:33" x14ac:dyDescent="0.2">
      <c r="AE638" s="135">
        <f t="shared" si="32"/>
        <v>-623</v>
      </c>
      <c r="AF638" s="15">
        <f t="shared" si="30"/>
        <v>624</v>
      </c>
      <c r="AG638" s="15">
        <f t="shared" si="31"/>
        <v>-1</v>
      </c>
    </row>
    <row r="639" spans="31:33" x14ac:dyDescent="0.2">
      <c r="AE639" s="135">
        <f t="shared" si="32"/>
        <v>-624</v>
      </c>
      <c r="AF639" s="15">
        <f t="shared" si="30"/>
        <v>625</v>
      </c>
      <c r="AG639" s="15">
        <f t="shared" si="31"/>
        <v>-1</v>
      </c>
    </row>
    <row r="640" spans="31:33" x14ac:dyDescent="0.2">
      <c r="AE640" s="135">
        <f t="shared" si="32"/>
        <v>-625</v>
      </c>
      <c r="AF640" s="15">
        <f t="shared" si="30"/>
        <v>626</v>
      </c>
      <c r="AG640" s="15">
        <f t="shared" si="31"/>
        <v>-1</v>
      </c>
    </row>
    <row r="641" spans="31:33" x14ac:dyDescent="0.2">
      <c r="AE641" s="135">
        <f t="shared" si="32"/>
        <v>-626</v>
      </c>
      <c r="AF641" s="15">
        <f t="shared" si="30"/>
        <v>627</v>
      </c>
      <c r="AG641" s="15">
        <f t="shared" si="31"/>
        <v>-1</v>
      </c>
    </row>
    <row r="642" spans="31:33" x14ac:dyDescent="0.2">
      <c r="AE642" s="135">
        <f t="shared" si="32"/>
        <v>-627</v>
      </c>
      <c r="AF642" s="15">
        <f t="shared" si="30"/>
        <v>628</v>
      </c>
      <c r="AG642" s="15">
        <f t="shared" si="31"/>
        <v>-1</v>
      </c>
    </row>
    <row r="643" spans="31:33" x14ac:dyDescent="0.2">
      <c r="AE643" s="135">
        <f t="shared" si="32"/>
        <v>-628</v>
      </c>
      <c r="AF643" s="15">
        <f t="shared" si="30"/>
        <v>629</v>
      </c>
      <c r="AG643" s="15">
        <f t="shared" si="31"/>
        <v>-1</v>
      </c>
    </row>
    <row r="644" spans="31:33" x14ac:dyDescent="0.2">
      <c r="AE644" s="135">
        <f t="shared" si="32"/>
        <v>-629</v>
      </c>
      <c r="AF644" s="15">
        <f t="shared" ref="AF644:AF707" si="33">IF(AF643&gt;=1,AF643+1,IF(AE644=0,1,-1))</f>
        <v>630</v>
      </c>
      <c r="AG644" s="15">
        <f t="shared" ref="AG644:AG707" si="34">IF(AND(AG643&gt;=1,AG643&lt;$AD$3),AG643+1,IF(AE644=0,1,-1))</f>
        <v>-1</v>
      </c>
    </row>
    <row r="645" spans="31:33" x14ac:dyDescent="0.2">
      <c r="AE645" s="135">
        <f t="shared" ref="AE645:AE708" si="35">AE644-1</f>
        <v>-630</v>
      </c>
      <c r="AF645" s="15">
        <f t="shared" si="33"/>
        <v>631</v>
      </c>
      <c r="AG645" s="15">
        <f t="shared" si="34"/>
        <v>-1</v>
      </c>
    </row>
    <row r="646" spans="31:33" x14ac:dyDescent="0.2">
      <c r="AE646" s="135">
        <f t="shared" si="35"/>
        <v>-631</v>
      </c>
      <c r="AF646" s="15">
        <f t="shared" si="33"/>
        <v>632</v>
      </c>
      <c r="AG646" s="15">
        <f t="shared" si="34"/>
        <v>-1</v>
      </c>
    </row>
    <row r="647" spans="31:33" x14ac:dyDescent="0.2">
      <c r="AE647" s="135">
        <f t="shared" si="35"/>
        <v>-632</v>
      </c>
      <c r="AF647" s="15">
        <f t="shared" si="33"/>
        <v>633</v>
      </c>
      <c r="AG647" s="15">
        <f t="shared" si="34"/>
        <v>-1</v>
      </c>
    </row>
    <row r="648" spans="31:33" x14ac:dyDescent="0.2">
      <c r="AE648" s="135">
        <f t="shared" si="35"/>
        <v>-633</v>
      </c>
      <c r="AF648" s="15">
        <f t="shared" si="33"/>
        <v>634</v>
      </c>
      <c r="AG648" s="15">
        <f t="shared" si="34"/>
        <v>-1</v>
      </c>
    </row>
    <row r="649" spans="31:33" x14ac:dyDescent="0.2">
      <c r="AE649" s="135">
        <f t="shared" si="35"/>
        <v>-634</v>
      </c>
      <c r="AF649" s="15">
        <f t="shared" si="33"/>
        <v>635</v>
      </c>
      <c r="AG649" s="15">
        <f t="shared" si="34"/>
        <v>-1</v>
      </c>
    </row>
    <row r="650" spans="31:33" x14ac:dyDescent="0.2">
      <c r="AE650" s="135">
        <f t="shared" si="35"/>
        <v>-635</v>
      </c>
      <c r="AF650" s="15">
        <f t="shared" si="33"/>
        <v>636</v>
      </c>
      <c r="AG650" s="15">
        <f t="shared" si="34"/>
        <v>-1</v>
      </c>
    </row>
    <row r="651" spans="31:33" x14ac:dyDescent="0.2">
      <c r="AE651" s="135">
        <f t="shared" si="35"/>
        <v>-636</v>
      </c>
      <c r="AF651" s="15">
        <f t="shared" si="33"/>
        <v>637</v>
      </c>
      <c r="AG651" s="15">
        <f t="shared" si="34"/>
        <v>-1</v>
      </c>
    </row>
    <row r="652" spans="31:33" x14ac:dyDescent="0.2">
      <c r="AE652" s="135">
        <f t="shared" si="35"/>
        <v>-637</v>
      </c>
      <c r="AF652" s="15">
        <f t="shared" si="33"/>
        <v>638</v>
      </c>
      <c r="AG652" s="15">
        <f t="shared" si="34"/>
        <v>-1</v>
      </c>
    </row>
    <row r="653" spans="31:33" x14ac:dyDescent="0.2">
      <c r="AE653" s="135">
        <f t="shared" si="35"/>
        <v>-638</v>
      </c>
      <c r="AF653" s="15">
        <f t="shared" si="33"/>
        <v>639</v>
      </c>
      <c r="AG653" s="15">
        <f t="shared" si="34"/>
        <v>-1</v>
      </c>
    </row>
    <row r="654" spans="31:33" x14ac:dyDescent="0.2">
      <c r="AE654" s="135">
        <f t="shared" si="35"/>
        <v>-639</v>
      </c>
      <c r="AF654" s="15">
        <f t="shared" si="33"/>
        <v>640</v>
      </c>
      <c r="AG654" s="15">
        <f t="shared" si="34"/>
        <v>-1</v>
      </c>
    </row>
    <row r="655" spans="31:33" x14ac:dyDescent="0.2">
      <c r="AE655" s="135">
        <f t="shared" si="35"/>
        <v>-640</v>
      </c>
      <c r="AF655" s="15">
        <f t="shared" si="33"/>
        <v>641</v>
      </c>
      <c r="AG655" s="15">
        <f t="shared" si="34"/>
        <v>-1</v>
      </c>
    </row>
    <row r="656" spans="31:33" x14ac:dyDescent="0.2">
      <c r="AE656" s="135">
        <f t="shared" si="35"/>
        <v>-641</v>
      </c>
      <c r="AF656" s="15">
        <f t="shared" si="33"/>
        <v>642</v>
      </c>
      <c r="AG656" s="15">
        <f t="shared" si="34"/>
        <v>-1</v>
      </c>
    </row>
    <row r="657" spans="31:33" x14ac:dyDescent="0.2">
      <c r="AE657" s="135">
        <f t="shared" si="35"/>
        <v>-642</v>
      </c>
      <c r="AF657" s="15">
        <f t="shared" si="33"/>
        <v>643</v>
      </c>
      <c r="AG657" s="15">
        <f t="shared" si="34"/>
        <v>-1</v>
      </c>
    </row>
    <row r="658" spans="31:33" x14ac:dyDescent="0.2">
      <c r="AE658" s="135">
        <f t="shared" si="35"/>
        <v>-643</v>
      </c>
      <c r="AF658" s="15">
        <f t="shared" si="33"/>
        <v>644</v>
      </c>
      <c r="AG658" s="15">
        <f t="shared" si="34"/>
        <v>-1</v>
      </c>
    </row>
    <row r="659" spans="31:33" x14ac:dyDescent="0.2">
      <c r="AE659" s="135">
        <f t="shared" si="35"/>
        <v>-644</v>
      </c>
      <c r="AF659" s="15">
        <f t="shared" si="33"/>
        <v>645</v>
      </c>
      <c r="AG659" s="15">
        <f t="shared" si="34"/>
        <v>-1</v>
      </c>
    </row>
    <row r="660" spans="31:33" x14ac:dyDescent="0.2">
      <c r="AE660" s="135">
        <f t="shared" si="35"/>
        <v>-645</v>
      </c>
      <c r="AF660" s="15">
        <f t="shared" si="33"/>
        <v>646</v>
      </c>
      <c r="AG660" s="15">
        <f t="shared" si="34"/>
        <v>-1</v>
      </c>
    </row>
    <row r="661" spans="31:33" x14ac:dyDescent="0.2">
      <c r="AE661" s="135">
        <f t="shared" si="35"/>
        <v>-646</v>
      </c>
      <c r="AF661" s="15">
        <f t="shared" si="33"/>
        <v>647</v>
      </c>
      <c r="AG661" s="15">
        <f t="shared" si="34"/>
        <v>-1</v>
      </c>
    </row>
    <row r="662" spans="31:33" x14ac:dyDescent="0.2">
      <c r="AE662" s="135">
        <f t="shared" si="35"/>
        <v>-647</v>
      </c>
      <c r="AF662" s="15">
        <f t="shared" si="33"/>
        <v>648</v>
      </c>
      <c r="AG662" s="15">
        <f t="shared" si="34"/>
        <v>-1</v>
      </c>
    </row>
    <row r="663" spans="31:33" x14ac:dyDescent="0.2">
      <c r="AE663" s="135">
        <f t="shared" si="35"/>
        <v>-648</v>
      </c>
      <c r="AF663" s="15">
        <f t="shared" si="33"/>
        <v>649</v>
      </c>
      <c r="AG663" s="15">
        <f t="shared" si="34"/>
        <v>-1</v>
      </c>
    </row>
    <row r="664" spans="31:33" x14ac:dyDescent="0.2">
      <c r="AE664" s="135">
        <f t="shared" si="35"/>
        <v>-649</v>
      </c>
      <c r="AF664" s="15">
        <f t="shared" si="33"/>
        <v>650</v>
      </c>
      <c r="AG664" s="15">
        <f t="shared" si="34"/>
        <v>-1</v>
      </c>
    </row>
    <row r="665" spans="31:33" x14ac:dyDescent="0.2">
      <c r="AE665" s="135">
        <f t="shared" si="35"/>
        <v>-650</v>
      </c>
      <c r="AF665" s="15">
        <f t="shared" si="33"/>
        <v>651</v>
      </c>
      <c r="AG665" s="15">
        <f t="shared" si="34"/>
        <v>-1</v>
      </c>
    </row>
    <row r="666" spans="31:33" x14ac:dyDescent="0.2">
      <c r="AE666" s="135">
        <f t="shared" si="35"/>
        <v>-651</v>
      </c>
      <c r="AF666" s="15">
        <f t="shared" si="33"/>
        <v>652</v>
      </c>
      <c r="AG666" s="15">
        <f t="shared" si="34"/>
        <v>-1</v>
      </c>
    </row>
    <row r="667" spans="31:33" x14ac:dyDescent="0.2">
      <c r="AE667" s="135">
        <f t="shared" si="35"/>
        <v>-652</v>
      </c>
      <c r="AF667" s="15">
        <f t="shared" si="33"/>
        <v>653</v>
      </c>
      <c r="AG667" s="15">
        <f t="shared" si="34"/>
        <v>-1</v>
      </c>
    </row>
    <row r="668" spans="31:33" x14ac:dyDescent="0.2">
      <c r="AE668" s="135">
        <f t="shared" si="35"/>
        <v>-653</v>
      </c>
      <c r="AF668" s="15">
        <f t="shared" si="33"/>
        <v>654</v>
      </c>
      <c r="AG668" s="15">
        <f t="shared" si="34"/>
        <v>-1</v>
      </c>
    </row>
    <row r="669" spans="31:33" x14ac:dyDescent="0.2">
      <c r="AE669" s="135">
        <f t="shared" si="35"/>
        <v>-654</v>
      </c>
      <c r="AF669" s="15">
        <f t="shared" si="33"/>
        <v>655</v>
      </c>
      <c r="AG669" s="15">
        <f t="shared" si="34"/>
        <v>-1</v>
      </c>
    </row>
    <row r="670" spans="31:33" x14ac:dyDescent="0.2">
      <c r="AE670" s="135">
        <f t="shared" si="35"/>
        <v>-655</v>
      </c>
      <c r="AF670" s="15">
        <f t="shared" si="33"/>
        <v>656</v>
      </c>
      <c r="AG670" s="15">
        <f t="shared" si="34"/>
        <v>-1</v>
      </c>
    </row>
    <row r="671" spans="31:33" x14ac:dyDescent="0.2">
      <c r="AE671" s="135">
        <f t="shared" si="35"/>
        <v>-656</v>
      </c>
      <c r="AF671" s="15">
        <f t="shared" si="33"/>
        <v>657</v>
      </c>
      <c r="AG671" s="15">
        <f t="shared" si="34"/>
        <v>-1</v>
      </c>
    </row>
    <row r="672" spans="31:33" x14ac:dyDescent="0.2">
      <c r="AE672" s="135">
        <f t="shared" si="35"/>
        <v>-657</v>
      </c>
      <c r="AF672" s="15">
        <f t="shared" si="33"/>
        <v>658</v>
      </c>
      <c r="AG672" s="15">
        <f t="shared" si="34"/>
        <v>-1</v>
      </c>
    </row>
    <row r="673" spans="31:33" x14ac:dyDescent="0.2">
      <c r="AE673" s="135">
        <f t="shared" si="35"/>
        <v>-658</v>
      </c>
      <c r="AF673" s="15">
        <f t="shared" si="33"/>
        <v>659</v>
      </c>
      <c r="AG673" s="15">
        <f t="shared" si="34"/>
        <v>-1</v>
      </c>
    </row>
    <row r="674" spans="31:33" x14ac:dyDescent="0.2">
      <c r="AE674" s="135">
        <f t="shared" si="35"/>
        <v>-659</v>
      </c>
      <c r="AF674" s="15">
        <f t="shared" si="33"/>
        <v>660</v>
      </c>
      <c r="AG674" s="15">
        <f t="shared" si="34"/>
        <v>-1</v>
      </c>
    </row>
    <row r="675" spans="31:33" x14ac:dyDescent="0.2">
      <c r="AE675" s="135">
        <f t="shared" si="35"/>
        <v>-660</v>
      </c>
      <c r="AF675" s="15">
        <f t="shared" si="33"/>
        <v>661</v>
      </c>
      <c r="AG675" s="15">
        <f t="shared" si="34"/>
        <v>-1</v>
      </c>
    </row>
    <row r="676" spans="31:33" x14ac:dyDescent="0.2">
      <c r="AE676" s="135">
        <f t="shared" si="35"/>
        <v>-661</v>
      </c>
      <c r="AF676" s="15">
        <f t="shared" si="33"/>
        <v>662</v>
      </c>
      <c r="AG676" s="15">
        <f t="shared" si="34"/>
        <v>-1</v>
      </c>
    </row>
    <row r="677" spans="31:33" x14ac:dyDescent="0.2">
      <c r="AE677" s="135">
        <f t="shared" si="35"/>
        <v>-662</v>
      </c>
      <c r="AF677" s="15">
        <f t="shared" si="33"/>
        <v>663</v>
      </c>
      <c r="AG677" s="15">
        <f t="shared" si="34"/>
        <v>-1</v>
      </c>
    </row>
    <row r="678" spans="31:33" x14ac:dyDescent="0.2">
      <c r="AE678" s="135">
        <f t="shared" si="35"/>
        <v>-663</v>
      </c>
      <c r="AF678" s="15">
        <f t="shared" si="33"/>
        <v>664</v>
      </c>
      <c r="AG678" s="15">
        <f t="shared" si="34"/>
        <v>-1</v>
      </c>
    </row>
    <row r="679" spans="31:33" x14ac:dyDescent="0.2">
      <c r="AE679" s="135">
        <f t="shared" si="35"/>
        <v>-664</v>
      </c>
      <c r="AF679" s="15">
        <f t="shared" si="33"/>
        <v>665</v>
      </c>
      <c r="AG679" s="15">
        <f t="shared" si="34"/>
        <v>-1</v>
      </c>
    </row>
    <row r="680" spans="31:33" x14ac:dyDescent="0.2">
      <c r="AE680" s="135">
        <f t="shared" si="35"/>
        <v>-665</v>
      </c>
      <c r="AF680" s="15">
        <f t="shared" si="33"/>
        <v>666</v>
      </c>
      <c r="AG680" s="15">
        <f t="shared" si="34"/>
        <v>-1</v>
      </c>
    </row>
    <row r="681" spans="31:33" x14ac:dyDescent="0.2">
      <c r="AE681" s="135">
        <f t="shared" si="35"/>
        <v>-666</v>
      </c>
      <c r="AF681" s="15">
        <f t="shared" si="33"/>
        <v>667</v>
      </c>
      <c r="AG681" s="15">
        <f t="shared" si="34"/>
        <v>-1</v>
      </c>
    </row>
    <row r="682" spans="31:33" x14ac:dyDescent="0.2">
      <c r="AE682" s="135">
        <f t="shared" si="35"/>
        <v>-667</v>
      </c>
      <c r="AF682" s="15">
        <f t="shared" si="33"/>
        <v>668</v>
      </c>
      <c r="AG682" s="15">
        <f t="shared" si="34"/>
        <v>-1</v>
      </c>
    </row>
    <row r="683" spans="31:33" x14ac:dyDescent="0.2">
      <c r="AE683" s="135">
        <f t="shared" si="35"/>
        <v>-668</v>
      </c>
      <c r="AF683" s="15">
        <f t="shared" si="33"/>
        <v>669</v>
      </c>
      <c r="AG683" s="15">
        <f t="shared" si="34"/>
        <v>-1</v>
      </c>
    </row>
    <row r="684" spans="31:33" x14ac:dyDescent="0.2">
      <c r="AE684" s="135">
        <f t="shared" si="35"/>
        <v>-669</v>
      </c>
      <c r="AF684" s="15">
        <f t="shared" si="33"/>
        <v>670</v>
      </c>
      <c r="AG684" s="15">
        <f t="shared" si="34"/>
        <v>-1</v>
      </c>
    </row>
    <row r="685" spans="31:33" x14ac:dyDescent="0.2">
      <c r="AE685" s="135">
        <f t="shared" si="35"/>
        <v>-670</v>
      </c>
      <c r="AF685" s="15">
        <f t="shared" si="33"/>
        <v>671</v>
      </c>
      <c r="AG685" s="15">
        <f t="shared" si="34"/>
        <v>-1</v>
      </c>
    </row>
    <row r="686" spans="31:33" x14ac:dyDescent="0.2">
      <c r="AE686" s="135">
        <f t="shared" si="35"/>
        <v>-671</v>
      </c>
      <c r="AF686" s="15">
        <f t="shared" si="33"/>
        <v>672</v>
      </c>
      <c r="AG686" s="15">
        <f t="shared" si="34"/>
        <v>-1</v>
      </c>
    </row>
    <row r="687" spans="31:33" x14ac:dyDescent="0.2">
      <c r="AE687" s="135">
        <f t="shared" si="35"/>
        <v>-672</v>
      </c>
      <c r="AF687" s="15">
        <f t="shared" si="33"/>
        <v>673</v>
      </c>
      <c r="AG687" s="15">
        <f t="shared" si="34"/>
        <v>-1</v>
      </c>
    </row>
    <row r="688" spans="31:33" x14ac:dyDescent="0.2">
      <c r="AE688" s="135">
        <f t="shared" si="35"/>
        <v>-673</v>
      </c>
      <c r="AF688" s="15">
        <f t="shared" si="33"/>
        <v>674</v>
      </c>
      <c r="AG688" s="15">
        <f t="shared" si="34"/>
        <v>-1</v>
      </c>
    </row>
    <row r="689" spans="31:33" x14ac:dyDescent="0.2">
      <c r="AE689" s="135">
        <f t="shared" si="35"/>
        <v>-674</v>
      </c>
      <c r="AF689" s="15">
        <f t="shared" si="33"/>
        <v>675</v>
      </c>
      <c r="AG689" s="15">
        <f t="shared" si="34"/>
        <v>-1</v>
      </c>
    </row>
    <row r="690" spans="31:33" x14ac:dyDescent="0.2">
      <c r="AE690" s="135">
        <f t="shared" si="35"/>
        <v>-675</v>
      </c>
      <c r="AF690" s="15">
        <f t="shared" si="33"/>
        <v>676</v>
      </c>
      <c r="AG690" s="15">
        <f t="shared" si="34"/>
        <v>-1</v>
      </c>
    </row>
    <row r="691" spans="31:33" x14ac:dyDescent="0.2">
      <c r="AE691" s="135">
        <f t="shared" si="35"/>
        <v>-676</v>
      </c>
      <c r="AF691" s="15">
        <f t="shared" si="33"/>
        <v>677</v>
      </c>
      <c r="AG691" s="15">
        <f t="shared" si="34"/>
        <v>-1</v>
      </c>
    </row>
    <row r="692" spans="31:33" x14ac:dyDescent="0.2">
      <c r="AE692" s="135">
        <f t="shared" si="35"/>
        <v>-677</v>
      </c>
      <c r="AF692" s="15">
        <f t="shared" si="33"/>
        <v>678</v>
      </c>
      <c r="AG692" s="15">
        <f t="shared" si="34"/>
        <v>-1</v>
      </c>
    </row>
    <row r="693" spans="31:33" x14ac:dyDescent="0.2">
      <c r="AE693" s="135">
        <f t="shared" si="35"/>
        <v>-678</v>
      </c>
      <c r="AF693" s="15">
        <f t="shared" si="33"/>
        <v>679</v>
      </c>
      <c r="AG693" s="15">
        <f t="shared" si="34"/>
        <v>-1</v>
      </c>
    </row>
    <row r="694" spans="31:33" x14ac:dyDescent="0.2">
      <c r="AE694" s="135">
        <f t="shared" si="35"/>
        <v>-679</v>
      </c>
      <c r="AF694" s="15">
        <f t="shared" si="33"/>
        <v>680</v>
      </c>
      <c r="AG694" s="15">
        <f t="shared" si="34"/>
        <v>-1</v>
      </c>
    </row>
    <row r="695" spans="31:33" x14ac:dyDescent="0.2">
      <c r="AE695" s="135">
        <f t="shared" si="35"/>
        <v>-680</v>
      </c>
      <c r="AF695" s="15">
        <f t="shared" si="33"/>
        <v>681</v>
      </c>
      <c r="AG695" s="15">
        <f t="shared" si="34"/>
        <v>-1</v>
      </c>
    </row>
    <row r="696" spans="31:33" x14ac:dyDescent="0.2">
      <c r="AE696" s="135">
        <f t="shared" si="35"/>
        <v>-681</v>
      </c>
      <c r="AF696" s="15">
        <f t="shared" si="33"/>
        <v>682</v>
      </c>
      <c r="AG696" s="15">
        <f t="shared" si="34"/>
        <v>-1</v>
      </c>
    </row>
    <row r="697" spans="31:33" x14ac:dyDescent="0.2">
      <c r="AE697" s="135">
        <f t="shared" si="35"/>
        <v>-682</v>
      </c>
      <c r="AF697" s="15">
        <f t="shared" si="33"/>
        <v>683</v>
      </c>
      <c r="AG697" s="15">
        <f t="shared" si="34"/>
        <v>-1</v>
      </c>
    </row>
    <row r="698" spans="31:33" x14ac:dyDescent="0.2">
      <c r="AE698" s="135">
        <f t="shared" si="35"/>
        <v>-683</v>
      </c>
      <c r="AF698" s="15">
        <f t="shared" si="33"/>
        <v>684</v>
      </c>
      <c r="AG698" s="15">
        <f t="shared" si="34"/>
        <v>-1</v>
      </c>
    </row>
    <row r="699" spans="31:33" x14ac:dyDescent="0.2">
      <c r="AE699" s="135">
        <f t="shared" si="35"/>
        <v>-684</v>
      </c>
      <c r="AF699" s="15">
        <f t="shared" si="33"/>
        <v>685</v>
      </c>
      <c r="AG699" s="15">
        <f t="shared" si="34"/>
        <v>-1</v>
      </c>
    </row>
    <row r="700" spans="31:33" x14ac:dyDescent="0.2">
      <c r="AE700" s="135">
        <f t="shared" si="35"/>
        <v>-685</v>
      </c>
      <c r="AF700" s="15">
        <f t="shared" si="33"/>
        <v>686</v>
      </c>
      <c r="AG700" s="15">
        <f t="shared" si="34"/>
        <v>-1</v>
      </c>
    </row>
    <row r="701" spans="31:33" x14ac:dyDescent="0.2">
      <c r="AE701" s="135">
        <f t="shared" si="35"/>
        <v>-686</v>
      </c>
      <c r="AF701" s="15">
        <f t="shared" si="33"/>
        <v>687</v>
      </c>
      <c r="AG701" s="15">
        <f t="shared" si="34"/>
        <v>-1</v>
      </c>
    </row>
    <row r="702" spans="31:33" x14ac:dyDescent="0.2">
      <c r="AE702" s="135">
        <f t="shared" si="35"/>
        <v>-687</v>
      </c>
      <c r="AF702" s="15">
        <f t="shared" si="33"/>
        <v>688</v>
      </c>
      <c r="AG702" s="15">
        <f t="shared" si="34"/>
        <v>-1</v>
      </c>
    </row>
    <row r="703" spans="31:33" x14ac:dyDescent="0.2">
      <c r="AE703" s="135">
        <f t="shared" si="35"/>
        <v>-688</v>
      </c>
      <c r="AF703" s="15">
        <f t="shared" si="33"/>
        <v>689</v>
      </c>
      <c r="AG703" s="15">
        <f t="shared" si="34"/>
        <v>-1</v>
      </c>
    </row>
    <row r="704" spans="31:33" x14ac:dyDescent="0.2">
      <c r="AE704" s="135">
        <f t="shared" si="35"/>
        <v>-689</v>
      </c>
      <c r="AF704" s="15">
        <f t="shared" si="33"/>
        <v>690</v>
      </c>
      <c r="AG704" s="15">
        <f t="shared" si="34"/>
        <v>-1</v>
      </c>
    </row>
    <row r="705" spans="31:33" x14ac:dyDescent="0.2">
      <c r="AE705" s="135">
        <f t="shared" si="35"/>
        <v>-690</v>
      </c>
      <c r="AF705" s="15">
        <f t="shared" si="33"/>
        <v>691</v>
      </c>
      <c r="AG705" s="15">
        <f t="shared" si="34"/>
        <v>-1</v>
      </c>
    </row>
    <row r="706" spans="31:33" x14ac:dyDescent="0.2">
      <c r="AE706" s="135">
        <f t="shared" si="35"/>
        <v>-691</v>
      </c>
      <c r="AF706" s="15">
        <f t="shared" si="33"/>
        <v>692</v>
      </c>
      <c r="AG706" s="15">
        <f t="shared" si="34"/>
        <v>-1</v>
      </c>
    </row>
    <row r="707" spans="31:33" x14ac:dyDescent="0.2">
      <c r="AE707" s="135">
        <f t="shared" si="35"/>
        <v>-692</v>
      </c>
      <c r="AF707" s="15">
        <f t="shared" si="33"/>
        <v>693</v>
      </c>
      <c r="AG707" s="15">
        <f t="shared" si="34"/>
        <v>-1</v>
      </c>
    </row>
    <row r="708" spans="31:33" x14ac:dyDescent="0.2">
      <c r="AE708" s="135">
        <f t="shared" si="35"/>
        <v>-693</v>
      </c>
      <c r="AF708" s="15">
        <f t="shared" ref="AF708:AF771" si="36">IF(AF707&gt;=1,AF707+1,IF(AE708=0,1,-1))</f>
        <v>694</v>
      </c>
      <c r="AG708" s="15">
        <f t="shared" ref="AG708:AG771" si="37">IF(AND(AG707&gt;=1,AG707&lt;$AD$3),AG707+1,IF(AE708=0,1,-1))</f>
        <v>-1</v>
      </c>
    </row>
    <row r="709" spans="31:33" x14ac:dyDescent="0.2">
      <c r="AE709" s="135">
        <f t="shared" ref="AE709:AE772" si="38">AE708-1</f>
        <v>-694</v>
      </c>
      <c r="AF709" s="15">
        <f t="shared" si="36"/>
        <v>695</v>
      </c>
      <c r="AG709" s="15">
        <f t="shared" si="37"/>
        <v>-1</v>
      </c>
    </row>
    <row r="710" spans="31:33" x14ac:dyDescent="0.2">
      <c r="AE710" s="135">
        <f t="shared" si="38"/>
        <v>-695</v>
      </c>
      <c r="AF710" s="15">
        <f t="shared" si="36"/>
        <v>696</v>
      </c>
      <c r="AG710" s="15">
        <f t="shared" si="37"/>
        <v>-1</v>
      </c>
    </row>
    <row r="711" spans="31:33" x14ac:dyDescent="0.2">
      <c r="AE711" s="135">
        <f t="shared" si="38"/>
        <v>-696</v>
      </c>
      <c r="AF711" s="15">
        <f t="shared" si="36"/>
        <v>697</v>
      </c>
      <c r="AG711" s="15">
        <f t="shared" si="37"/>
        <v>-1</v>
      </c>
    </row>
    <row r="712" spans="31:33" x14ac:dyDescent="0.2">
      <c r="AE712" s="135">
        <f t="shared" si="38"/>
        <v>-697</v>
      </c>
      <c r="AF712" s="15">
        <f t="shared" si="36"/>
        <v>698</v>
      </c>
      <c r="AG712" s="15">
        <f t="shared" si="37"/>
        <v>-1</v>
      </c>
    </row>
    <row r="713" spans="31:33" x14ac:dyDescent="0.2">
      <c r="AE713" s="135">
        <f t="shared" si="38"/>
        <v>-698</v>
      </c>
      <c r="AF713" s="15">
        <f t="shared" si="36"/>
        <v>699</v>
      </c>
      <c r="AG713" s="15">
        <f t="shared" si="37"/>
        <v>-1</v>
      </c>
    </row>
    <row r="714" spans="31:33" x14ac:dyDescent="0.2">
      <c r="AE714" s="135">
        <f t="shared" si="38"/>
        <v>-699</v>
      </c>
      <c r="AF714" s="15">
        <f t="shared" si="36"/>
        <v>700</v>
      </c>
      <c r="AG714" s="15">
        <f t="shared" si="37"/>
        <v>-1</v>
      </c>
    </row>
    <row r="715" spans="31:33" x14ac:dyDescent="0.2">
      <c r="AE715" s="135">
        <f t="shared" si="38"/>
        <v>-700</v>
      </c>
      <c r="AF715" s="15">
        <f t="shared" si="36"/>
        <v>701</v>
      </c>
      <c r="AG715" s="15">
        <f t="shared" si="37"/>
        <v>-1</v>
      </c>
    </row>
    <row r="716" spans="31:33" x14ac:dyDescent="0.2">
      <c r="AE716" s="135">
        <f t="shared" si="38"/>
        <v>-701</v>
      </c>
      <c r="AF716" s="15">
        <f t="shared" si="36"/>
        <v>702</v>
      </c>
      <c r="AG716" s="15">
        <f t="shared" si="37"/>
        <v>-1</v>
      </c>
    </row>
    <row r="717" spans="31:33" x14ac:dyDescent="0.2">
      <c r="AE717" s="135">
        <f t="shared" si="38"/>
        <v>-702</v>
      </c>
      <c r="AF717" s="15">
        <f t="shared" si="36"/>
        <v>703</v>
      </c>
      <c r="AG717" s="15">
        <f t="shared" si="37"/>
        <v>-1</v>
      </c>
    </row>
    <row r="718" spans="31:33" x14ac:dyDescent="0.2">
      <c r="AE718" s="135">
        <f t="shared" si="38"/>
        <v>-703</v>
      </c>
      <c r="AF718" s="15">
        <f t="shared" si="36"/>
        <v>704</v>
      </c>
      <c r="AG718" s="15">
        <f t="shared" si="37"/>
        <v>-1</v>
      </c>
    </row>
    <row r="719" spans="31:33" x14ac:dyDescent="0.2">
      <c r="AE719" s="135">
        <f t="shared" si="38"/>
        <v>-704</v>
      </c>
      <c r="AF719" s="15">
        <f t="shared" si="36"/>
        <v>705</v>
      </c>
      <c r="AG719" s="15">
        <f t="shared" si="37"/>
        <v>-1</v>
      </c>
    </row>
    <row r="720" spans="31:33" x14ac:dyDescent="0.2">
      <c r="AE720" s="135">
        <f t="shared" si="38"/>
        <v>-705</v>
      </c>
      <c r="AF720" s="15">
        <f t="shared" si="36"/>
        <v>706</v>
      </c>
      <c r="AG720" s="15">
        <f t="shared" si="37"/>
        <v>-1</v>
      </c>
    </row>
    <row r="721" spans="31:33" x14ac:dyDescent="0.2">
      <c r="AE721" s="135">
        <f t="shared" si="38"/>
        <v>-706</v>
      </c>
      <c r="AF721" s="15">
        <f t="shared" si="36"/>
        <v>707</v>
      </c>
      <c r="AG721" s="15">
        <f t="shared" si="37"/>
        <v>-1</v>
      </c>
    </row>
    <row r="722" spans="31:33" x14ac:dyDescent="0.2">
      <c r="AE722" s="135">
        <f t="shared" si="38"/>
        <v>-707</v>
      </c>
      <c r="AF722" s="15">
        <f t="shared" si="36"/>
        <v>708</v>
      </c>
      <c r="AG722" s="15">
        <f t="shared" si="37"/>
        <v>-1</v>
      </c>
    </row>
    <row r="723" spans="31:33" x14ac:dyDescent="0.2">
      <c r="AE723" s="135">
        <f t="shared" si="38"/>
        <v>-708</v>
      </c>
      <c r="AF723" s="15">
        <f t="shared" si="36"/>
        <v>709</v>
      </c>
      <c r="AG723" s="15">
        <f t="shared" si="37"/>
        <v>-1</v>
      </c>
    </row>
    <row r="724" spans="31:33" x14ac:dyDescent="0.2">
      <c r="AE724" s="135">
        <f t="shared" si="38"/>
        <v>-709</v>
      </c>
      <c r="AF724" s="15">
        <f t="shared" si="36"/>
        <v>710</v>
      </c>
      <c r="AG724" s="15">
        <f t="shared" si="37"/>
        <v>-1</v>
      </c>
    </row>
    <row r="725" spans="31:33" x14ac:dyDescent="0.2">
      <c r="AE725" s="135">
        <f t="shared" si="38"/>
        <v>-710</v>
      </c>
      <c r="AF725" s="15">
        <f t="shared" si="36"/>
        <v>711</v>
      </c>
      <c r="AG725" s="15">
        <f t="shared" si="37"/>
        <v>-1</v>
      </c>
    </row>
    <row r="726" spans="31:33" x14ac:dyDescent="0.2">
      <c r="AE726" s="135">
        <f t="shared" si="38"/>
        <v>-711</v>
      </c>
      <c r="AF726" s="15">
        <f t="shared" si="36"/>
        <v>712</v>
      </c>
      <c r="AG726" s="15">
        <f t="shared" si="37"/>
        <v>-1</v>
      </c>
    </row>
    <row r="727" spans="31:33" x14ac:dyDescent="0.2">
      <c r="AE727" s="135">
        <f t="shared" si="38"/>
        <v>-712</v>
      </c>
      <c r="AF727" s="15">
        <f t="shared" si="36"/>
        <v>713</v>
      </c>
      <c r="AG727" s="15">
        <f t="shared" si="37"/>
        <v>-1</v>
      </c>
    </row>
    <row r="728" spans="31:33" x14ac:dyDescent="0.2">
      <c r="AE728" s="135">
        <f t="shared" si="38"/>
        <v>-713</v>
      </c>
      <c r="AF728" s="15">
        <f t="shared" si="36"/>
        <v>714</v>
      </c>
      <c r="AG728" s="15">
        <f t="shared" si="37"/>
        <v>-1</v>
      </c>
    </row>
    <row r="729" spans="31:33" x14ac:dyDescent="0.2">
      <c r="AE729" s="135">
        <f t="shared" si="38"/>
        <v>-714</v>
      </c>
      <c r="AF729" s="15">
        <f t="shared" si="36"/>
        <v>715</v>
      </c>
      <c r="AG729" s="15">
        <f t="shared" si="37"/>
        <v>-1</v>
      </c>
    </row>
    <row r="730" spans="31:33" x14ac:dyDescent="0.2">
      <c r="AE730" s="135">
        <f t="shared" si="38"/>
        <v>-715</v>
      </c>
      <c r="AF730" s="15">
        <f t="shared" si="36"/>
        <v>716</v>
      </c>
      <c r="AG730" s="15">
        <f t="shared" si="37"/>
        <v>-1</v>
      </c>
    </row>
    <row r="731" spans="31:33" x14ac:dyDescent="0.2">
      <c r="AE731" s="135">
        <f t="shared" si="38"/>
        <v>-716</v>
      </c>
      <c r="AF731" s="15">
        <f t="shared" si="36"/>
        <v>717</v>
      </c>
      <c r="AG731" s="15">
        <f t="shared" si="37"/>
        <v>-1</v>
      </c>
    </row>
    <row r="732" spans="31:33" x14ac:dyDescent="0.2">
      <c r="AE732" s="135">
        <f t="shared" si="38"/>
        <v>-717</v>
      </c>
      <c r="AF732" s="15">
        <f t="shared" si="36"/>
        <v>718</v>
      </c>
      <c r="AG732" s="15">
        <f t="shared" si="37"/>
        <v>-1</v>
      </c>
    </row>
    <row r="733" spans="31:33" x14ac:dyDescent="0.2">
      <c r="AE733" s="135">
        <f t="shared" si="38"/>
        <v>-718</v>
      </c>
      <c r="AF733" s="15">
        <f t="shared" si="36"/>
        <v>719</v>
      </c>
      <c r="AG733" s="15">
        <f t="shared" si="37"/>
        <v>-1</v>
      </c>
    </row>
    <row r="734" spans="31:33" x14ac:dyDescent="0.2">
      <c r="AE734" s="135">
        <f t="shared" si="38"/>
        <v>-719</v>
      </c>
      <c r="AF734" s="15">
        <f t="shared" si="36"/>
        <v>720</v>
      </c>
      <c r="AG734" s="15">
        <f t="shared" si="37"/>
        <v>-1</v>
      </c>
    </row>
    <row r="735" spans="31:33" x14ac:dyDescent="0.2">
      <c r="AE735" s="135">
        <f t="shared" si="38"/>
        <v>-720</v>
      </c>
      <c r="AF735" s="15">
        <f t="shared" si="36"/>
        <v>721</v>
      </c>
      <c r="AG735" s="15">
        <f t="shared" si="37"/>
        <v>-1</v>
      </c>
    </row>
    <row r="736" spans="31:33" x14ac:dyDescent="0.2">
      <c r="AE736" s="135">
        <f t="shared" si="38"/>
        <v>-721</v>
      </c>
      <c r="AF736" s="15">
        <f t="shared" si="36"/>
        <v>722</v>
      </c>
      <c r="AG736" s="15">
        <f t="shared" si="37"/>
        <v>-1</v>
      </c>
    </row>
    <row r="737" spans="31:33" x14ac:dyDescent="0.2">
      <c r="AE737" s="135">
        <f t="shared" si="38"/>
        <v>-722</v>
      </c>
      <c r="AF737" s="15">
        <f t="shared" si="36"/>
        <v>723</v>
      </c>
      <c r="AG737" s="15">
        <f t="shared" si="37"/>
        <v>-1</v>
      </c>
    </row>
    <row r="738" spans="31:33" x14ac:dyDescent="0.2">
      <c r="AE738" s="135">
        <f t="shared" si="38"/>
        <v>-723</v>
      </c>
      <c r="AF738" s="15">
        <f t="shared" si="36"/>
        <v>724</v>
      </c>
      <c r="AG738" s="15">
        <f t="shared" si="37"/>
        <v>-1</v>
      </c>
    </row>
    <row r="739" spans="31:33" x14ac:dyDescent="0.2">
      <c r="AE739" s="135">
        <f t="shared" si="38"/>
        <v>-724</v>
      </c>
      <c r="AF739" s="15">
        <f t="shared" si="36"/>
        <v>725</v>
      </c>
      <c r="AG739" s="15">
        <f t="shared" si="37"/>
        <v>-1</v>
      </c>
    </row>
    <row r="740" spans="31:33" x14ac:dyDescent="0.2">
      <c r="AE740" s="135">
        <f t="shared" si="38"/>
        <v>-725</v>
      </c>
      <c r="AF740" s="15">
        <f t="shared" si="36"/>
        <v>726</v>
      </c>
      <c r="AG740" s="15">
        <f t="shared" si="37"/>
        <v>-1</v>
      </c>
    </row>
    <row r="741" spans="31:33" x14ac:dyDescent="0.2">
      <c r="AE741" s="135">
        <f t="shared" si="38"/>
        <v>-726</v>
      </c>
      <c r="AF741" s="15">
        <f t="shared" si="36"/>
        <v>727</v>
      </c>
      <c r="AG741" s="15">
        <f t="shared" si="37"/>
        <v>-1</v>
      </c>
    </row>
    <row r="742" spans="31:33" x14ac:dyDescent="0.2">
      <c r="AE742" s="135">
        <f t="shared" si="38"/>
        <v>-727</v>
      </c>
      <c r="AF742" s="15">
        <f t="shared" si="36"/>
        <v>728</v>
      </c>
      <c r="AG742" s="15">
        <f t="shared" si="37"/>
        <v>-1</v>
      </c>
    </row>
    <row r="743" spans="31:33" x14ac:dyDescent="0.2">
      <c r="AE743" s="135">
        <f t="shared" si="38"/>
        <v>-728</v>
      </c>
      <c r="AF743" s="15">
        <f t="shared" si="36"/>
        <v>729</v>
      </c>
      <c r="AG743" s="15">
        <f t="shared" si="37"/>
        <v>-1</v>
      </c>
    </row>
    <row r="744" spans="31:33" x14ac:dyDescent="0.2">
      <c r="AE744" s="135">
        <f t="shared" si="38"/>
        <v>-729</v>
      </c>
      <c r="AF744" s="15">
        <f t="shared" si="36"/>
        <v>730</v>
      </c>
      <c r="AG744" s="15">
        <f t="shared" si="37"/>
        <v>-1</v>
      </c>
    </row>
    <row r="745" spans="31:33" x14ac:dyDescent="0.2">
      <c r="AE745" s="135">
        <f t="shared" si="38"/>
        <v>-730</v>
      </c>
      <c r="AF745" s="15">
        <f t="shared" si="36"/>
        <v>731</v>
      </c>
      <c r="AG745" s="15">
        <f t="shared" si="37"/>
        <v>-1</v>
      </c>
    </row>
    <row r="746" spans="31:33" x14ac:dyDescent="0.2">
      <c r="AE746" s="135">
        <f t="shared" si="38"/>
        <v>-731</v>
      </c>
      <c r="AF746" s="15">
        <f t="shared" si="36"/>
        <v>732</v>
      </c>
      <c r="AG746" s="15">
        <f t="shared" si="37"/>
        <v>-1</v>
      </c>
    </row>
    <row r="747" spans="31:33" x14ac:dyDescent="0.2">
      <c r="AE747" s="135">
        <f t="shared" si="38"/>
        <v>-732</v>
      </c>
      <c r="AF747" s="15">
        <f t="shared" si="36"/>
        <v>733</v>
      </c>
      <c r="AG747" s="15">
        <f t="shared" si="37"/>
        <v>-1</v>
      </c>
    </row>
    <row r="748" spans="31:33" x14ac:dyDescent="0.2">
      <c r="AE748" s="135">
        <f t="shared" si="38"/>
        <v>-733</v>
      </c>
      <c r="AF748" s="15">
        <f t="shared" si="36"/>
        <v>734</v>
      </c>
      <c r="AG748" s="15">
        <f t="shared" si="37"/>
        <v>-1</v>
      </c>
    </row>
    <row r="749" spans="31:33" x14ac:dyDescent="0.2">
      <c r="AE749" s="135">
        <f t="shared" si="38"/>
        <v>-734</v>
      </c>
      <c r="AF749" s="15">
        <f t="shared" si="36"/>
        <v>735</v>
      </c>
      <c r="AG749" s="15">
        <f t="shared" si="37"/>
        <v>-1</v>
      </c>
    </row>
    <row r="750" spans="31:33" x14ac:dyDescent="0.2">
      <c r="AE750" s="135">
        <f t="shared" si="38"/>
        <v>-735</v>
      </c>
      <c r="AF750" s="15">
        <f t="shared" si="36"/>
        <v>736</v>
      </c>
      <c r="AG750" s="15">
        <f t="shared" si="37"/>
        <v>-1</v>
      </c>
    </row>
    <row r="751" spans="31:33" x14ac:dyDescent="0.2">
      <c r="AE751" s="135">
        <f t="shared" si="38"/>
        <v>-736</v>
      </c>
      <c r="AF751" s="15">
        <f t="shared" si="36"/>
        <v>737</v>
      </c>
      <c r="AG751" s="15">
        <f t="shared" si="37"/>
        <v>-1</v>
      </c>
    </row>
    <row r="752" spans="31:33" x14ac:dyDescent="0.2">
      <c r="AE752" s="135">
        <f t="shared" si="38"/>
        <v>-737</v>
      </c>
      <c r="AF752" s="15">
        <f t="shared" si="36"/>
        <v>738</v>
      </c>
      <c r="AG752" s="15">
        <f t="shared" si="37"/>
        <v>-1</v>
      </c>
    </row>
    <row r="753" spans="31:33" x14ac:dyDescent="0.2">
      <c r="AE753" s="135">
        <f t="shared" si="38"/>
        <v>-738</v>
      </c>
      <c r="AF753" s="15">
        <f t="shared" si="36"/>
        <v>739</v>
      </c>
      <c r="AG753" s="15">
        <f t="shared" si="37"/>
        <v>-1</v>
      </c>
    </row>
    <row r="754" spans="31:33" x14ac:dyDescent="0.2">
      <c r="AE754" s="135">
        <f t="shared" si="38"/>
        <v>-739</v>
      </c>
      <c r="AF754" s="15">
        <f t="shared" si="36"/>
        <v>740</v>
      </c>
      <c r="AG754" s="15">
        <f t="shared" si="37"/>
        <v>-1</v>
      </c>
    </row>
    <row r="755" spans="31:33" x14ac:dyDescent="0.2">
      <c r="AE755" s="135">
        <f t="shared" si="38"/>
        <v>-740</v>
      </c>
      <c r="AF755" s="15">
        <f t="shared" si="36"/>
        <v>741</v>
      </c>
      <c r="AG755" s="15">
        <f t="shared" si="37"/>
        <v>-1</v>
      </c>
    </row>
    <row r="756" spans="31:33" x14ac:dyDescent="0.2">
      <c r="AE756" s="135">
        <f t="shared" si="38"/>
        <v>-741</v>
      </c>
      <c r="AF756" s="15">
        <f t="shared" si="36"/>
        <v>742</v>
      </c>
      <c r="AG756" s="15">
        <f t="shared" si="37"/>
        <v>-1</v>
      </c>
    </row>
    <row r="757" spans="31:33" x14ac:dyDescent="0.2">
      <c r="AE757" s="135">
        <f t="shared" si="38"/>
        <v>-742</v>
      </c>
      <c r="AF757" s="15">
        <f t="shared" si="36"/>
        <v>743</v>
      </c>
      <c r="AG757" s="15">
        <f t="shared" si="37"/>
        <v>-1</v>
      </c>
    </row>
    <row r="758" spans="31:33" x14ac:dyDescent="0.2">
      <c r="AE758" s="135">
        <f t="shared" si="38"/>
        <v>-743</v>
      </c>
      <c r="AF758" s="15">
        <f t="shared" si="36"/>
        <v>744</v>
      </c>
      <c r="AG758" s="15">
        <f t="shared" si="37"/>
        <v>-1</v>
      </c>
    </row>
    <row r="759" spans="31:33" x14ac:dyDescent="0.2">
      <c r="AE759" s="135">
        <f t="shared" si="38"/>
        <v>-744</v>
      </c>
      <c r="AF759" s="15">
        <f t="shared" si="36"/>
        <v>745</v>
      </c>
      <c r="AG759" s="15">
        <f t="shared" si="37"/>
        <v>-1</v>
      </c>
    </row>
    <row r="760" spans="31:33" x14ac:dyDescent="0.2">
      <c r="AE760" s="135">
        <f t="shared" si="38"/>
        <v>-745</v>
      </c>
      <c r="AF760" s="15">
        <f t="shared" si="36"/>
        <v>746</v>
      </c>
      <c r="AG760" s="15">
        <f t="shared" si="37"/>
        <v>-1</v>
      </c>
    </row>
    <row r="761" spans="31:33" x14ac:dyDescent="0.2">
      <c r="AE761" s="135">
        <f t="shared" si="38"/>
        <v>-746</v>
      </c>
      <c r="AF761" s="15">
        <f t="shared" si="36"/>
        <v>747</v>
      </c>
      <c r="AG761" s="15">
        <f t="shared" si="37"/>
        <v>-1</v>
      </c>
    </row>
    <row r="762" spans="31:33" x14ac:dyDescent="0.2">
      <c r="AE762" s="135">
        <f t="shared" si="38"/>
        <v>-747</v>
      </c>
      <c r="AF762" s="15">
        <f t="shared" si="36"/>
        <v>748</v>
      </c>
      <c r="AG762" s="15">
        <f t="shared" si="37"/>
        <v>-1</v>
      </c>
    </row>
    <row r="763" spans="31:33" x14ac:dyDescent="0.2">
      <c r="AE763" s="135">
        <f t="shared" si="38"/>
        <v>-748</v>
      </c>
      <c r="AF763" s="15">
        <f t="shared" si="36"/>
        <v>749</v>
      </c>
      <c r="AG763" s="15">
        <f t="shared" si="37"/>
        <v>-1</v>
      </c>
    </row>
    <row r="764" spans="31:33" x14ac:dyDescent="0.2">
      <c r="AE764" s="135">
        <f t="shared" si="38"/>
        <v>-749</v>
      </c>
      <c r="AF764" s="15">
        <f t="shared" si="36"/>
        <v>750</v>
      </c>
      <c r="AG764" s="15">
        <f t="shared" si="37"/>
        <v>-1</v>
      </c>
    </row>
    <row r="765" spans="31:33" x14ac:dyDescent="0.2">
      <c r="AE765" s="135">
        <f t="shared" si="38"/>
        <v>-750</v>
      </c>
      <c r="AF765" s="15">
        <f t="shared" si="36"/>
        <v>751</v>
      </c>
      <c r="AG765" s="15">
        <f t="shared" si="37"/>
        <v>-1</v>
      </c>
    </row>
    <row r="766" spans="31:33" x14ac:dyDescent="0.2">
      <c r="AE766" s="135">
        <f t="shared" si="38"/>
        <v>-751</v>
      </c>
      <c r="AF766" s="15">
        <f t="shared" si="36"/>
        <v>752</v>
      </c>
      <c r="AG766" s="15">
        <f t="shared" si="37"/>
        <v>-1</v>
      </c>
    </row>
    <row r="767" spans="31:33" x14ac:dyDescent="0.2">
      <c r="AE767" s="135">
        <f t="shared" si="38"/>
        <v>-752</v>
      </c>
      <c r="AF767" s="15">
        <f t="shared" si="36"/>
        <v>753</v>
      </c>
      <c r="AG767" s="15">
        <f t="shared" si="37"/>
        <v>-1</v>
      </c>
    </row>
    <row r="768" spans="31:33" x14ac:dyDescent="0.2">
      <c r="AE768" s="135">
        <f t="shared" si="38"/>
        <v>-753</v>
      </c>
      <c r="AF768" s="15">
        <f t="shared" si="36"/>
        <v>754</v>
      </c>
      <c r="AG768" s="15">
        <f t="shared" si="37"/>
        <v>-1</v>
      </c>
    </row>
    <row r="769" spans="31:33" x14ac:dyDescent="0.2">
      <c r="AE769" s="135">
        <f t="shared" si="38"/>
        <v>-754</v>
      </c>
      <c r="AF769" s="15">
        <f t="shared" si="36"/>
        <v>755</v>
      </c>
      <c r="AG769" s="15">
        <f t="shared" si="37"/>
        <v>-1</v>
      </c>
    </row>
    <row r="770" spans="31:33" x14ac:dyDescent="0.2">
      <c r="AE770" s="135">
        <f t="shared" si="38"/>
        <v>-755</v>
      </c>
      <c r="AF770" s="15">
        <f t="shared" si="36"/>
        <v>756</v>
      </c>
      <c r="AG770" s="15">
        <f t="shared" si="37"/>
        <v>-1</v>
      </c>
    </row>
    <row r="771" spans="31:33" x14ac:dyDescent="0.2">
      <c r="AE771" s="135">
        <f t="shared" si="38"/>
        <v>-756</v>
      </c>
      <c r="AF771" s="15">
        <f t="shared" si="36"/>
        <v>757</v>
      </c>
      <c r="AG771" s="15">
        <f t="shared" si="37"/>
        <v>-1</v>
      </c>
    </row>
    <row r="772" spans="31:33" x14ac:dyDescent="0.2">
      <c r="AE772" s="135">
        <f t="shared" si="38"/>
        <v>-757</v>
      </c>
      <c r="AF772" s="15">
        <f t="shared" ref="AF772:AF835" si="39">IF(AF771&gt;=1,AF771+1,IF(AE772=0,1,-1))</f>
        <v>758</v>
      </c>
      <c r="AG772" s="15">
        <f t="shared" ref="AG772:AG835" si="40">IF(AND(AG771&gt;=1,AG771&lt;$AD$3),AG771+1,IF(AE772=0,1,-1))</f>
        <v>-1</v>
      </c>
    </row>
    <row r="773" spans="31:33" x14ac:dyDescent="0.2">
      <c r="AE773" s="135">
        <f t="shared" ref="AE773:AE836" si="41">AE772-1</f>
        <v>-758</v>
      </c>
      <c r="AF773" s="15">
        <f t="shared" si="39"/>
        <v>759</v>
      </c>
      <c r="AG773" s="15">
        <f t="shared" si="40"/>
        <v>-1</v>
      </c>
    </row>
    <row r="774" spans="31:33" x14ac:dyDescent="0.2">
      <c r="AE774" s="135">
        <f t="shared" si="41"/>
        <v>-759</v>
      </c>
      <c r="AF774" s="15">
        <f t="shared" si="39"/>
        <v>760</v>
      </c>
      <c r="AG774" s="15">
        <f t="shared" si="40"/>
        <v>-1</v>
      </c>
    </row>
    <row r="775" spans="31:33" x14ac:dyDescent="0.2">
      <c r="AE775" s="135">
        <f t="shared" si="41"/>
        <v>-760</v>
      </c>
      <c r="AF775" s="15">
        <f t="shared" si="39"/>
        <v>761</v>
      </c>
      <c r="AG775" s="15">
        <f t="shared" si="40"/>
        <v>-1</v>
      </c>
    </row>
    <row r="776" spans="31:33" x14ac:dyDescent="0.2">
      <c r="AE776" s="135">
        <f t="shared" si="41"/>
        <v>-761</v>
      </c>
      <c r="AF776" s="15">
        <f t="shared" si="39"/>
        <v>762</v>
      </c>
      <c r="AG776" s="15">
        <f t="shared" si="40"/>
        <v>-1</v>
      </c>
    </row>
    <row r="777" spans="31:33" x14ac:dyDescent="0.2">
      <c r="AE777" s="135">
        <f t="shared" si="41"/>
        <v>-762</v>
      </c>
      <c r="AF777" s="15">
        <f t="shared" si="39"/>
        <v>763</v>
      </c>
      <c r="AG777" s="15">
        <f t="shared" si="40"/>
        <v>-1</v>
      </c>
    </row>
    <row r="778" spans="31:33" x14ac:dyDescent="0.2">
      <c r="AE778" s="135">
        <f t="shared" si="41"/>
        <v>-763</v>
      </c>
      <c r="AF778" s="15">
        <f t="shared" si="39"/>
        <v>764</v>
      </c>
      <c r="AG778" s="15">
        <f t="shared" si="40"/>
        <v>-1</v>
      </c>
    </row>
    <row r="779" spans="31:33" x14ac:dyDescent="0.2">
      <c r="AE779" s="135">
        <f t="shared" si="41"/>
        <v>-764</v>
      </c>
      <c r="AF779" s="15">
        <f t="shared" si="39"/>
        <v>765</v>
      </c>
      <c r="AG779" s="15">
        <f t="shared" si="40"/>
        <v>-1</v>
      </c>
    </row>
    <row r="780" spans="31:33" x14ac:dyDescent="0.2">
      <c r="AE780" s="135">
        <f t="shared" si="41"/>
        <v>-765</v>
      </c>
      <c r="AF780" s="15">
        <f t="shared" si="39"/>
        <v>766</v>
      </c>
      <c r="AG780" s="15">
        <f t="shared" si="40"/>
        <v>-1</v>
      </c>
    </row>
    <row r="781" spans="31:33" x14ac:dyDescent="0.2">
      <c r="AE781" s="135">
        <f t="shared" si="41"/>
        <v>-766</v>
      </c>
      <c r="AF781" s="15">
        <f t="shared" si="39"/>
        <v>767</v>
      </c>
      <c r="AG781" s="15">
        <f t="shared" si="40"/>
        <v>-1</v>
      </c>
    </row>
    <row r="782" spans="31:33" x14ac:dyDescent="0.2">
      <c r="AE782" s="135">
        <f t="shared" si="41"/>
        <v>-767</v>
      </c>
      <c r="AF782" s="15">
        <f t="shared" si="39"/>
        <v>768</v>
      </c>
      <c r="AG782" s="15">
        <f t="shared" si="40"/>
        <v>-1</v>
      </c>
    </row>
    <row r="783" spans="31:33" x14ac:dyDescent="0.2">
      <c r="AE783" s="135">
        <f t="shared" si="41"/>
        <v>-768</v>
      </c>
      <c r="AF783" s="15">
        <f t="shared" si="39"/>
        <v>769</v>
      </c>
      <c r="AG783" s="15">
        <f t="shared" si="40"/>
        <v>-1</v>
      </c>
    </row>
    <row r="784" spans="31:33" x14ac:dyDescent="0.2">
      <c r="AE784" s="135">
        <f t="shared" si="41"/>
        <v>-769</v>
      </c>
      <c r="AF784" s="15">
        <f t="shared" si="39"/>
        <v>770</v>
      </c>
      <c r="AG784" s="15">
        <f t="shared" si="40"/>
        <v>-1</v>
      </c>
    </row>
    <row r="785" spans="31:33" x14ac:dyDescent="0.2">
      <c r="AE785" s="135">
        <f t="shared" si="41"/>
        <v>-770</v>
      </c>
      <c r="AF785" s="15">
        <f t="shared" si="39"/>
        <v>771</v>
      </c>
      <c r="AG785" s="15">
        <f t="shared" si="40"/>
        <v>-1</v>
      </c>
    </row>
    <row r="786" spans="31:33" x14ac:dyDescent="0.2">
      <c r="AE786" s="135">
        <f t="shared" si="41"/>
        <v>-771</v>
      </c>
      <c r="AF786" s="15">
        <f t="shared" si="39"/>
        <v>772</v>
      </c>
      <c r="AG786" s="15">
        <f t="shared" si="40"/>
        <v>-1</v>
      </c>
    </row>
    <row r="787" spans="31:33" x14ac:dyDescent="0.2">
      <c r="AE787" s="135">
        <f t="shared" si="41"/>
        <v>-772</v>
      </c>
      <c r="AF787" s="15">
        <f t="shared" si="39"/>
        <v>773</v>
      </c>
      <c r="AG787" s="15">
        <f t="shared" si="40"/>
        <v>-1</v>
      </c>
    </row>
    <row r="788" spans="31:33" x14ac:dyDescent="0.2">
      <c r="AE788" s="135">
        <f t="shared" si="41"/>
        <v>-773</v>
      </c>
      <c r="AF788" s="15">
        <f t="shared" si="39"/>
        <v>774</v>
      </c>
      <c r="AG788" s="15">
        <f t="shared" si="40"/>
        <v>-1</v>
      </c>
    </row>
    <row r="789" spans="31:33" x14ac:dyDescent="0.2">
      <c r="AE789" s="135">
        <f t="shared" si="41"/>
        <v>-774</v>
      </c>
      <c r="AF789" s="15">
        <f t="shared" si="39"/>
        <v>775</v>
      </c>
      <c r="AG789" s="15">
        <f t="shared" si="40"/>
        <v>-1</v>
      </c>
    </row>
    <row r="790" spans="31:33" x14ac:dyDescent="0.2">
      <c r="AE790" s="135">
        <f t="shared" si="41"/>
        <v>-775</v>
      </c>
      <c r="AF790" s="15">
        <f t="shared" si="39"/>
        <v>776</v>
      </c>
      <c r="AG790" s="15">
        <f t="shared" si="40"/>
        <v>-1</v>
      </c>
    </row>
    <row r="791" spans="31:33" x14ac:dyDescent="0.2">
      <c r="AE791" s="135">
        <f t="shared" si="41"/>
        <v>-776</v>
      </c>
      <c r="AF791" s="15">
        <f t="shared" si="39"/>
        <v>777</v>
      </c>
      <c r="AG791" s="15">
        <f t="shared" si="40"/>
        <v>-1</v>
      </c>
    </row>
    <row r="792" spans="31:33" x14ac:dyDescent="0.2">
      <c r="AE792" s="135">
        <f t="shared" si="41"/>
        <v>-777</v>
      </c>
      <c r="AF792" s="15">
        <f t="shared" si="39"/>
        <v>778</v>
      </c>
      <c r="AG792" s="15">
        <f t="shared" si="40"/>
        <v>-1</v>
      </c>
    </row>
    <row r="793" spans="31:33" x14ac:dyDescent="0.2">
      <c r="AE793" s="135">
        <f t="shared" si="41"/>
        <v>-778</v>
      </c>
      <c r="AF793" s="15">
        <f t="shared" si="39"/>
        <v>779</v>
      </c>
      <c r="AG793" s="15">
        <f t="shared" si="40"/>
        <v>-1</v>
      </c>
    </row>
    <row r="794" spans="31:33" x14ac:dyDescent="0.2">
      <c r="AE794" s="135">
        <f t="shared" si="41"/>
        <v>-779</v>
      </c>
      <c r="AF794" s="15">
        <f t="shared" si="39"/>
        <v>780</v>
      </c>
      <c r="AG794" s="15">
        <f t="shared" si="40"/>
        <v>-1</v>
      </c>
    </row>
    <row r="795" spans="31:33" x14ac:dyDescent="0.2">
      <c r="AE795" s="135">
        <f t="shared" si="41"/>
        <v>-780</v>
      </c>
      <c r="AF795" s="15">
        <f t="shared" si="39"/>
        <v>781</v>
      </c>
      <c r="AG795" s="15">
        <f t="shared" si="40"/>
        <v>-1</v>
      </c>
    </row>
    <row r="796" spans="31:33" x14ac:dyDescent="0.2">
      <c r="AE796" s="135">
        <f t="shared" si="41"/>
        <v>-781</v>
      </c>
      <c r="AF796" s="15">
        <f t="shared" si="39"/>
        <v>782</v>
      </c>
      <c r="AG796" s="15">
        <f t="shared" si="40"/>
        <v>-1</v>
      </c>
    </row>
    <row r="797" spans="31:33" x14ac:dyDescent="0.2">
      <c r="AE797" s="135">
        <f t="shared" si="41"/>
        <v>-782</v>
      </c>
      <c r="AF797" s="15">
        <f t="shared" si="39"/>
        <v>783</v>
      </c>
      <c r="AG797" s="15">
        <f t="shared" si="40"/>
        <v>-1</v>
      </c>
    </row>
    <row r="798" spans="31:33" x14ac:dyDescent="0.2">
      <c r="AE798" s="135">
        <f t="shared" si="41"/>
        <v>-783</v>
      </c>
      <c r="AF798" s="15">
        <f t="shared" si="39"/>
        <v>784</v>
      </c>
      <c r="AG798" s="15">
        <f t="shared" si="40"/>
        <v>-1</v>
      </c>
    </row>
    <row r="799" spans="31:33" x14ac:dyDescent="0.2">
      <c r="AE799" s="135">
        <f t="shared" si="41"/>
        <v>-784</v>
      </c>
      <c r="AF799" s="15">
        <f t="shared" si="39"/>
        <v>785</v>
      </c>
      <c r="AG799" s="15">
        <f t="shared" si="40"/>
        <v>-1</v>
      </c>
    </row>
    <row r="800" spans="31:33" x14ac:dyDescent="0.2">
      <c r="AE800" s="135">
        <f t="shared" si="41"/>
        <v>-785</v>
      </c>
      <c r="AF800" s="15">
        <f t="shared" si="39"/>
        <v>786</v>
      </c>
      <c r="AG800" s="15">
        <f t="shared" si="40"/>
        <v>-1</v>
      </c>
    </row>
    <row r="801" spans="31:33" x14ac:dyDescent="0.2">
      <c r="AE801" s="135">
        <f t="shared" si="41"/>
        <v>-786</v>
      </c>
      <c r="AF801" s="15">
        <f t="shared" si="39"/>
        <v>787</v>
      </c>
      <c r="AG801" s="15">
        <f t="shared" si="40"/>
        <v>-1</v>
      </c>
    </row>
    <row r="802" spans="31:33" x14ac:dyDescent="0.2">
      <c r="AE802" s="135">
        <f t="shared" si="41"/>
        <v>-787</v>
      </c>
      <c r="AF802" s="15">
        <f t="shared" si="39"/>
        <v>788</v>
      </c>
      <c r="AG802" s="15">
        <f t="shared" si="40"/>
        <v>-1</v>
      </c>
    </row>
    <row r="803" spans="31:33" x14ac:dyDescent="0.2">
      <c r="AE803" s="135">
        <f t="shared" si="41"/>
        <v>-788</v>
      </c>
      <c r="AF803" s="15">
        <f t="shared" si="39"/>
        <v>789</v>
      </c>
      <c r="AG803" s="15">
        <f t="shared" si="40"/>
        <v>-1</v>
      </c>
    </row>
    <row r="804" spans="31:33" x14ac:dyDescent="0.2">
      <c r="AE804" s="135">
        <f t="shared" si="41"/>
        <v>-789</v>
      </c>
      <c r="AF804" s="15">
        <f t="shared" si="39"/>
        <v>790</v>
      </c>
      <c r="AG804" s="15">
        <f t="shared" si="40"/>
        <v>-1</v>
      </c>
    </row>
    <row r="805" spans="31:33" x14ac:dyDescent="0.2">
      <c r="AE805" s="135">
        <f t="shared" si="41"/>
        <v>-790</v>
      </c>
      <c r="AF805" s="15">
        <f t="shared" si="39"/>
        <v>791</v>
      </c>
      <c r="AG805" s="15">
        <f t="shared" si="40"/>
        <v>-1</v>
      </c>
    </row>
    <row r="806" spans="31:33" x14ac:dyDescent="0.2">
      <c r="AE806" s="135">
        <f t="shared" si="41"/>
        <v>-791</v>
      </c>
      <c r="AF806" s="15">
        <f t="shared" si="39"/>
        <v>792</v>
      </c>
      <c r="AG806" s="15">
        <f t="shared" si="40"/>
        <v>-1</v>
      </c>
    </row>
    <row r="807" spans="31:33" x14ac:dyDescent="0.2">
      <c r="AE807" s="135">
        <f t="shared" si="41"/>
        <v>-792</v>
      </c>
      <c r="AF807" s="15">
        <f t="shared" si="39"/>
        <v>793</v>
      </c>
      <c r="AG807" s="15">
        <f t="shared" si="40"/>
        <v>-1</v>
      </c>
    </row>
    <row r="808" spans="31:33" x14ac:dyDescent="0.2">
      <c r="AE808" s="135">
        <f t="shared" si="41"/>
        <v>-793</v>
      </c>
      <c r="AF808" s="15">
        <f t="shared" si="39"/>
        <v>794</v>
      </c>
      <c r="AG808" s="15">
        <f t="shared" si="40"/>
        <v>-1</v>
      </c>
    </row>
    <row r="809" spans="31:33" x14ac:dyDescent="0.2">
      <c r="AE809" s="135">
        <f t="shared" si="41"/>
        <v>-794</v>
      </c>
      <c r="AF809" s="15">
        <f t="shared" si="39"/>
        <v>795</v>
      </c>
      <c r="AG809" s="15">
        <f t="shared" si="40"/>
        <v>-1</v>
      </c>
    </row>
    <row r="810" spans="31:33" x14ac:dyDescent="0.2">
      <c r="AE810" s="135">
        <f t="shared" si="41"/>
        <v>-795</v>
      </c>
      <c r="AF810" s="15">
        <f t="shared" si="39"/>
        <v>796</v>
      </c>
      <c r="AG810" s="15">
        <f t="shared" si="40"/>
        <v>-1</v>
      </c>
    </row>
    <row r="811" spans="31:33" x14ac:dyDescent="0.2">
      <c r="AE811" s="135">
        <f t="shared" si="41"/>
        <v>-796</v>
      </c>
      <c r="AF811" s="15">
        <f t="shared" si="39"/>
        <v>797</v>
      </c>
      <c r="AG811" s="15">
        <f t="shared" si="40"/>
        <v>-1</v>
      </c>
    </row>
    <row r="812" spans="31:33" x14ac:dyDescent="0.2">
      <c r="AE812" s="135">
        <f t="shared" si="41"/>
        <v>-797</v>
      </c>
      <c r="AF812" s="15">
        <f t="shared" si="39"/>
        <v>798</v>
      </c>
      <c r="AG812" s="15">
        <f t="shared" si="40"/>
        <v>-1</v>
      </c>
    </row>
    <row r="813" spans="31:33" x14ac:dyDescent="0.2">
      <c r="AE813" s="135">
        <f t="shared" si="41"/>
        <v>-798</v>
      </c>
      <c r="AF813" s="15">
        <f t="shared" si="39"/>
        <v>799</v>
      </c>
      <c r="AG813" s="15">
        <f t="shared" si="40"/>
        <v>-1</v>
      </c>
    </row>
    <row r="814" spans="31:33" x14ac:dyDescent="0.2">
      <c r="AE814" s="135">
        <f t="shared" si="41"/>
        <v>-799</v>
      </c>
      <c r="AF814" s="15">
        <f t="shared" si="39"/>
        <v>800</v>
      </c>
      <c r="AG814" s="15">
        <f t="shared" si="40"/>
        <v>-1</v>
      </c>
    </row>
    <row r="815" spans="31:33" x14ac:dyDescent="0.2">
      <c r="AE815" s="135">
        <f t="shared" si="41"/>
        <v>-800</v>
      </c>
      <c r="AF815" s="15">
        <f t="shared" si="39"/>
        <v>801</v>
      </c>
      <c r="AG815" s="15">
        <f t="shared" si="40"/>
        <v>-1</v>
      </c>
    </row>
    <row r="816" spans="31:33" x14ac:dyDescent="0.2">
      <c r="AE816" s="135">
        <f t="shared" si="41"/>
        <v>-801</v>
      </c>
      <c r="AF816" s="15">
        <f t="shared" si="39"/>
        <v>802</v>
      </c>
      <c r="AG816" s="15">
        <f t="shared" si="40"/>
        <v>-1</v>
      </c>
    </row>
    <row r="817" spans="31:33" x14ac:dyDescent="0.2">
      <c r="AE817" s="135">
        <f t="shared" si="41"/>
        <v>-802</v>
      </c>
      <c r="AF817" s="15">
        <f t="shared" si="39"/>
        <v>803</v>
      </c>
      <c r="AG817" s="15">
        <f t="shared" si="40"/>
        <v>-1</v>
      </c>
    </row>
    <row r="818" spans="31:33" x14ac:dyDescent="0.2">
      <c r="AE818" s="135">
        <f t="shared" si="41"/>
        <v>-803</v>
      </c>
      <c r="AF818" s="15">
        <f t="shared" si="39"/>
        <v>804</v>
      </c>
      <c r="AG818" s="15">
        <f t="shared" si="40"/>
        <v>-1</v>
      </c>
    </row>
    <row r="819" spans="31:33" x14ac:dyDescent="0.2">
      <c r="AE819" s="135">
        <f t="shared" si="41"/>
        <v>-804</v>
      </c>
      <c r="AF819" s="15">
        <f t="shared" si="39"/>
        <v>805</v>
      </c>
      <c r="AG819" s="15">
        <f t="shared" si="40"/>
        <v>-1</v>
      </c>
    </row>
    <row r="820" spans="31:33" x14ac:dyDescent="0.2">
      <c r="AE820" s="135">
        <f t="shared" si="41"/>
        <v>-805</v>
      </c>
      <c r="AF820" s="15">
        <f t="shared" si="39"/>
        <v>806</v>
      </c>
      <c r="AG820" s="15">
        <f t="shared" si="40"/>
        <v>-1</v>
      </c>
    </row>
    <row r="821" spans="31:33" x14ac:dyDescent="0.2">
      <c r="AE821" s="135">
        <f t="shared" si="41"/>
        <v>-806</v>
      </c>
      <c r="AF821" s="15">
        <f t="shared" si="39"/>
        <v>807</v>
      </c>
      <c r="AG821" s="15">
        <f t="shared" si="40"/>
        <v>-1</v>
      </c>
    </row>
    <row r="822" spans="31:33" x14ac:dyDescent="0.2">
      <c r="AE822" s="135">
        <f t="shared" si="41"/>
        <v>-807</v>
      </c>
      <c r="AF822" s="15">
        <f t="shared" si="39"/>
        <v>808</v>
      </c>
      <c r="AG822" s="15">
        <f t="shared" si="40"/>
        <v>-1</v>
      </c>
    </row>
    <row r="823" spans="31:33" x14ac:dyDescent="0.2">
      <c r="AE823" s="135">
        <f t="shared" si="41"/>
        <v>-808</v>
      </c>
      <c r="AF823" s="15">
        <f t="shared" si="39"/>
        <v>809</v>
      </c>
      <c r="AG823" s="15">
        <f t="shared" si="40"/>
        <v>-1</v>
      </c>
    </row>
    <row r="824" spans="31:33" x14ac:dyDescent="0.2">
      <c r="AE824" s="135">
        <f t="shared" si="41"/>
        <v>-809</v>
      </c>
      <c r="AF824" s="15">
        <f t="shared" si="39"/>
        <v>810</v>
      </c>
      <c r="AG824" s="15">
        <f t="shared" si="40"/>
        <v>-1</v>
      </c>
    </row>
    <row r="825" spans="31:33" x14ac:dyDescent="0.2">
      <c r="AE825" s="135">
        <f t="shared" si="41"/>
        <v>-810</v>
      </c>
      <c r="AF825" s="15">
        <f t="shared" si="39"/>
        <v>811</v>
      </c>
      <c r="AG825" s="15">
        <f t="shared" si="40"/>
        <v>-1</v>
      </c>
    </row>
    <row r="826" spans="31:33" x14ac:dyDescent="0.2">
      <c r="AE826" s="135">
        <f t="shared" si="41"/>
        <v>-811</v>
      </c>
      <c r="AF826" s="15">
        <f t="shared" si="39"/>
        <v>812</v>
      </c>
      <c r="AG826" s="15">
        <f t="shared" si="40"/>
        <v>-1</v>
      </c>
    </row>
    <row r="827" spans="31:33" x14ac:dyDescent="0.2">
      <c r="AE827" s="135">
        <f t="shared" si="41"/>
        <v>-812</v>
      </c>
      <c r="AF827" s="15">
        <f t="shared" si="39"/>
        <v>813</v>
      </c>
      <c r="AG827" s="15">
        <f t="shared" si="40"/>
        <v>-1</v>
      </c>
    </row>
    <row r="828" spans="31:33" x14ac:dyDescent="0.2">
      <c r="AE828" s="135">
        <f t="shared" si="41"/>
        <v>-813</v>
      </c>
      <c r="AF828" s="15">
        <f t="shared" si="39"/>
        <v>814</v>
      </c>
      <c r="AG828" s="15">
        <f t="shared" si="40"/>
        <v>-1</v>
      </c>
    </row>
    <row r="829" spans="31:33" x14ac:dyDescent="0.2">
      <c r="AE829" s="135">
        <f t="shared" si="41"/>
        <v>-814</v>
      </c>
      <c r="AF829" s="15">
        <f t="shared" si="39"/>
        <v>815</v>
      </c>
      <c r="AG829" s="15">
        <f t="shared" si="40"/>
        <v>-1</v>
      </c>
    </row>
    <row r="830" spans="31:33" x14ac:dyDescent="0.2">
      <c r="AE830" s="135">
        <f t="shared" si="41"/>
        <v>-815</v>
      </c>
      <c r="AF830" s="15">
        <f t="shared" si="39"/>
        <v>816</v>
      </c>
      <c r="AG830" s="15">
        <f t="shared" si="40"/>
        <v>-1</v>
      </c>
    </row>
    <row r="831" spans="31:33" x14ac:dyDescent="0.2">
      <c r="AE831" s="135">
        <f t="shared" si="41"/>
        <v>-816</v>
      </c>
      <c r="AF831" s="15">
        <f t="shared" si="39"/>
        <v>817</v>
      </c>
      <c r="AG831" s="15">
        <f t="shared" si="40"/>
        <v>-1</v>
      </c>
    </row>
    <row r="832" spans="31:33" x14ac:dyDescent="0.2">
      <c r="AE832" s="135">
        <f t="shared" si="41"/>
        <v>-817</v>
      </c>
      <c r="AF832" s="15">
        <f t="shared" si="39"/>
        <v>818</v>
      </c>
      <c r="AG832" s="15">
        <f t="shared" si="40"/>
        <v>-1</v>
      </c>
    </row>
    <row r="833" spans="31:33" x14ac:dyDescent="0.2">
      <c r="AE833" s="135">
        <f t="shared" si="41"/>
        <v>-818</v>
      </c>
      <c r="AF833" s="15">
        <f t="shared" si="39"/>
        <v>819</v>
      </c>
      <c r="AG833" s="15">
        <f t="shared" si="40"/>
        <v>-1</v>
      </c>
    </row>
    <row r="834" spans="31:33" x14ac:dyDescent="0.2">
      <c r="AE834" s="135">
        <f t="shared" si="41"/>
        <v>-819</v>
      </c>
      <c r="AF834" s="15">
        <f t="shared" si="39"/>
        <v>820</v>
      </c>
      <c r="AG834" s="15">
        <f t="shared" si="40"/>
        <v>-1</v>
      </c>
    </row>
    <row r="835" spans="31:33" x14ac:dyDescent="0.2">
      <c r="AE835" s="135">
        <f t="shared" si="41"/>
        <v>-820</v>
      </c>
      <c r="AF835" s="15">
        <f t="shared" si="39"/>
        <v>821</v>
      </c>
      <c r="AG835" s="15">
        <f t="shared" si="40"/>
        <v>-1</v>
      </c>
    </row>
    <row r="836" spans="31:33" x14ac:dyDescent="0.2">
      <c r="AE836" s="135">
        <f t="shared" si="41"/>
        <v>-821</v>
      </c>
      <c r="AF836" s="15">
        <f t="shared" ref="AF836:AF899" si="42">IF(AF835&gt;=1,AF835+1,IF(AE836=0,1,-1))</f>
        <v>822</v>
      </c>
      <c r="AG836" s="15">
        <f t="shared" ref="AG836:AG899" si="43">IF(AND(AG835&gt;=1,AG835&lt;$AD$3),AG835+1,IF(AE836=0,1,-1))</f>
        <v>-1</v>
      </c>
    </row>
    <row r="837" spans="31:33" x14ac:dyDescent="0.2">
      <c r="AE837" s="135">
        <f t="shared" ref="AE837:AE900" si="44">AE836-1</f>
        <v>-822</v>
      </c>
      <c r="AF837" s="15">
        <f t="shared" si="42"/>
        <v>823</v>
      </c>
      <c r="AG837" s="15">
        <f t="shared" si="43"/>
        <v>-1</v>
      </c>
    </row>
    <row r="838" spans="31:33" x14ac:dyDescent="0.2">
      <c r="AE838" s="135">
        <f t="shared" si="44"/>
        <v>-823</v>
      </c>
      <c r="AF838" s="15">
        <f t="shared" si="42"/>
        <v>824</v>
      </c>
      <c r="AG838" s="15">
        <f t="shared" si="43"/>
        <v>-1</v>
      </c>
    </row>
    <row r="839" spans="31:33" x14ac:dyDescent="0.2">
      <c r="AE839" s="135">
        <f t="shared" si="44"/>
        <v>-824</v>
      </c>
      <c r="AF839" s="15">
        <f t="shared" si="42"/>
        <v>825</v>
      </c>
      <c r="AG839" s="15">
        <f t="shared" si="43"/>
        <v>-1</v>
      </c>
    </row>
    <row r="840" spans="31:33" x14ac:dyDescent="0.2">
      <c r="AE840" s="135">
        <f t="shared" si="44"/>
        <v>-825</v>
      </c>
      <c r="AF840" s="15">
        <f t="shared" si="42"/>
        <v>826</v>
      </c>
      <c r="AG840" s="15">
        <f t="shared" si="43"/>
        <v>-1</v>
      </c>
    </row>
    <row r="841" spans="31:33" x14ac:dyDescent="0.2">
      <c r="AE841" s="135">
        <f t="shared" si="44"/>
        <v>-826</v>
      </c>
      <c r="AF841" s="15">
        <f t="shared" si="42"/>
        <v>827</v>
      </c>
      <c r="AG841" s="15">
        <f t="shared" si="43"/>
        <v>-1</v>
      </c>
    </row>
    <row r="842" spans="31:33" x14ac:dyDescent="0.2">
      <c r="AE842" s="135">
        <f t="shared" si="44"/>
        <v>-827</v>
      </c>
      <c r="AF842" s="15">
        <f t="shared" si="42"/>
        <v>828</v>
      </c>
      <c r="AG842" s="15">
        <f t="shared" si="43"/>
        <v>-1</v>
      </c>
    </row>
    <row r="843" spans="31:33" x14ac:dyDescent="0.2">
      <c r="AE843" s="135">
        <f t="shared" si="44"/>
        <v>-828</v>
      </c>
      <c r="AF843" s="15">
        <f t="shared" si="42"/>
        <v>829</v>
      </c>
      <c r="AG843" s="15">
        <f t="shared" si="43"/>
        <v>-1</v>
      </c>
    </row>
    <row r="844" spans="31:33" x14ac:dyDescent="0.2">
      <c r="AE844" s="135">
        <f t="shared" si="44"/>
        <v>-829</v>
      </c>
      <c r="AF844" s="15">
        <f t="shared" si="42"/>
        <v>830</v>
      </c>
      <c r="AG844" s="15">
        <f t="shared" si="43"/>
        <v>-1</v>
      </c>
    </row>
    <row r="845" spans="31:33" x14ac:dyDescent="0.2">
      <c r="AE845" s="135">
        <f t="shared" si="44"/>
        <v>-830</v>
      </c>
      <c r="AF845" s="15">
        <f t="shared" si="42"/>
        <v>831</v>
      </c>
      <c r="AG845" s="15">
        <f t="shared" si="43"/>
        <v>-1</v>
      </c>
    </row>
    <row r="846" spans="31:33" x14ac:dyDescent="0.2">
      <c r="AE846" s="135">
        <f t="shared" si="44"/>
        <v>-831</v>
      </c>
      <c r="AF846" s="15">
        <f t="shared" si="42"/>
        <v>832</v>
      </c>
      <c r="AG846" s="15">
        <f t="shared" si="43"/>
        <v>-1</v>
      </c>
    </row>
    <row r="847" spans="31:33" x14ac:dyDescent="0.2">
      <c r="AE847" s="135">
        <f t="shared" si="44"/>
        <v>-832</v>
      </c>
      <c r="AF847" s="15">
        <f t="shared" si="42"/>
        <v>833</v>
      </c>
      <c r="AG847" s="15">
        <f t="shared" si="43"/>
        <v>-1</v>
      </c>
    </row>
    <row r="848" spans="31:33" x14ac:dyDescent="0.2">
      <c r="AE848" s="135">
        <f t="shared" si="44"/>
        <v>-833</v>
      </c>
      <c r="AF848" s="15">
        <f t="shared" si="42"/>
        <v>834</v>
      </c>
      <c r="AG848" s="15">
        <f t="shared" si="43"/>
        <v>-1</v>
      </c>
    </row>
    <row r="849" spans="31:33" x14ac:dyDescent="0.2">
      <c r="AE849" s="135">
        <f t="shared" si="44"/>
        <v>-834</v>
      </c>
      <c r="AF849" s="15">
        <f t="shared" si="42"/>
        <v>835</v>
      </c>
      <c r="AG849" s="15">
        <f t="shared" si="43"/>
        <v>-1</v>
      </c>
    </row>
    <row r="850" spans="31:33" x14ac:dyDescent="0.2">
      <c r="AE850" s="135">
        <f t="shared" si="44"/>
        <v>-835</v>
      </c>
      <c r="AF850" s="15">
        <f t="shared" si="42"/>
        <v>836</v>
      </c>
      <c r="AG850" s="15">
        <f t="shared" si="43"/>
        <v>-1</v>
      </c>
    </row>
    <row r="851" spans="31:33" x14ac:dyDescent="0.2">
      <c r="AE851" s="135">
        <f t="shared" si="44"/>
        <v>-836</v>
      </c>
      <c r="AF851" s="15">
        <f t="shared" si="42"/>
        <v>837</v>
      </c>
      <c r="AG851" s="15">
        <f t="shared" si="43"/>
        <v>-1</v>
      </c>
    </row>
    <row r="852" spans="31:33" x14ac:dyDescent="0.2">
      <c r="AE852" s="135">
        <f t="shared" si="44"/>
        <v>-837</v>
      </c>
      <c r="AF852" s="15">
        <f t="shared" si="42"/>
        <v>838</v>
      </c>
      <c r="AG852" s="15">
        <f t="shared" si="43"/>
        <v>-1</v>
      </c>
    </row>
    <row r="853" spans="31:33" x14ac:dyDescent="0.2">
      <c r="AE853" s="135">
        <f t="shared" si="44"/>
        <v>-838</v>
      </c>
      <c r="AF853" s="15">
        <f t="shared" si="42"/>
        <v>839</v>
      </c>
      <c r="AG853" s="15">
        <f t="shared" si="43"/>
        <v>-1</v>
      </c>
    </row>
    <row r="854" spans="31:33" x14ac:dyDescent="0.2">
      <c r="AE854" s="135">
        <f t="shared" si="44"/>
        <v>-839</v>
      </c>
      <c r="AF854" s="15">
        <f t="shared" si="42"/>
        <v>840</v>
      </c>
      <c r="AG854" s="15">
        <f t="shared" si="43"/>
        <v>-1</v>
      </c>
    </row>
    <row r="855" spans="31:33" x14ac:dyDescent="0.2">
      <c r="AE855" s="135">
        <f t="shared" si="44"/>
        <v>-840</v>
      </c>
      <c r="AF855" s="15">
        <f t="shared" si="42"/>
        <v>841</v>
      </c>
      <c r="AG855" s="15">
        <f t="shared" si="43"/>
        <v>-1</v>
      </c>
    </row>
    <row r="856" spans="31:33" x14ac:dyDescent="0.2">
      <c r="AE856" s="135">
        <f t="shared" si="44"/>
        <v>-841</v>
      </c>
      <c r="AF856" s="15">
        <f t="shared" si="42"/>
        <v>842</v>
      </c>
      <c r="AG856" s="15">
        <f t="shared" si="43"/>
        <v>-1</v>
      </c>
    </row>
    <row r="857" spans="31:33" x14ac:dyDescent="0.2">
      <c r="AE857" s="135">
        <f t="shared" si="44"/>
        <v>-842</v>
      </c>
      <c r="AF857" s="15">
        <f t="shared" si="42"/>
        <v>843</v>
      </c>
      <c r="AG857" s="15">
        <f t="shared" si="43"/>
        <v>-1</v>
      </c>
    </row>
    <row r="858" spans="31:33" x14ac:dyDescent="0.2">
      <c r="AE858" s="135">
        <f t="shared" si="44"/>
        <v>-843</v>
      </c>
      <c r="AF858" s="15">
        <f t="shared" si="42"/>
        <v>844</v>
      </c>
      <c r="AG858" s="15">
        <f t="shared" si="43"/>
        <v>-1</v>
      </c>
    </row>
    <row r="859" spans="31:33" x14ac:dyDescent="0.2">
      <c r="AE859" s="135">
        <f t="shared" si="44"/>
        <v>-844</v>
      </c>
      <c r="AF859" s="15">
        <f t="shared" si="42"/>
        <v>845</v>
      </c>
      <c r="AG859" s="15">
        <f t="shared" si="43"/>
        <v>-1</v>
      </c>
    </row>
    <row r="860" spans="31:33" x14ac:dyDescent="0.2">
      <c r="AE860" s="135">
        <f t="shared" si="44"/>
        <v>-845</v>
      </c>
      <c r="AF860" s="15">
        <f t="shared" si="42"/>
        <v>846</v>
      </c>
      <c r="AG860" s="15">
        <f t="shared" si="43"/>
        <v>-1</v>
      </c>
    </row>
    <row r="861" spans="31:33" x14ac:dyDescent="0.2">
      <c r="AE861" s="135">
        <f t="shared" si="44"/>
        <v>-846</v>
      </c>
      <c r="AF861" s="15">
        <f t="shared" si="42"/>
        <v>847</v>
      </c>
      <c r="AG861" s="15">
        <f t="shared" si="43"/>
        <v>-1</v>
      </c>
    </row>
    <row r="862" spans="31:33" x14ac:dyDescent="0.2">
      <c r="AE862" s="135">
        <f t="shared" si="44"/>
        <v>-847</v>
      </c>
      <c r="AF862" s="15">
        <f t="shared" si="42"/>
        <v>848</v>
      </c>
      <c r="AG862" s="15">
        <f t="shared" si="43"/>
        <v>-1</v>
      </c>
    </row>
    <row r="863" spans="31:33" x14ac:dyDescent="0.2">
      <c r="AE863" s="135">
        <f t="shared" si="44"/>
        <v>-848</v>
      </c>
      <c r="AF863" s="15">
        <f t="shared" si="42"/>
        <v>849</v>
      </c>
      <c r="AG863" s="15">
        <f t="shared" si="43"/>
        <v>-1</v>
      </c>
    </row>
    <row r="864" spans="31:33" x14ac:dyDescent="0.2">
      <c r="AE864" s="135">
        <f t="shared" si="44"/>
        <v>-849</v>
      </c>
      <c r="AF864" s="15">
        <f t="shared" si="42"/>
        <v>850</v>
      </c>
      <c r="AG864" s="15">
        <f t="shared" si="43"/>
        <v>-1</v>
      </c>
    </row>
    <row r="865" spans="31:33" x14ac:dyDescent="0.2">
      <c r="AE865" s="135">
        <f t="shared" si="44"/>
        <v>-850</v>
      </c>
      <c r="AF865" s="15">
        <f t="shared" si="42"/>
        <v>851</v>
      </c>
      <c r="AG865" s="15">
        <f t="shared" si="43"/>
        <v>-1</v>
      </c>
    </row>
    <row r="866" spans="31:33" x14ac:dyDescent="0.2">
      <c r="AE866" s="135">
        <f t="shared" si="44"/>
        <v>-851</v>
      </c>
      <c r="AF866" s="15">
        <f t="shared" si="42"/>
        <v>852</v>
      </c>
      <c r="AG866" s="15">
        <f t="shared" si="43"/>
        <v>-1</v>
      </c>
    </row>
    <row r="867" spans="31:33" x14ac:dyDescent="0.2">
      <c r="AE867" s="135">
        <f t="shared" si="44"/>
        <v>-852</v>
      </c>
      <c r="AF867" s="15">
        <f t="shared" si="42"/>
        <v>853</v>
      </c>
      <c r="AG867" s="15">
        <f t="shared" si="43"/>
        <v>-1</v>
      </c>
    </row>
    <row r="868" spans="31:33" x14ac:dyDescent="0.2">
      <c r="AE868" s="135">
        <f t="shared" si="44"/>
        <v>-853</v>
      </c>
      <c r="AF868" s="15">
        <f t="shared" si="42"/>
        <v>854</v>
      </c>
      <c r="AG868" s="15">
        <f t="shared" si="43"/>
        <v>-1</v>
      </c>
    </row>
    <row r="869" spans="31:33" x14ac:dyDescent="0.2">
      <c r="AE869" s="135">
        <f t="shared" si="44"/>
        <v>-854</v>
      </c>
      <c r="AF869" s="15">
        <f t="shared" si="42"/>
        <v>855</v>
      </c>
      <c r="AG869" s="15">
        <f t="shared" si="43"/>
        <v>-1</v>
      </c>
    </row>
    <row r="870" spans="31:33" x14ac:dyDescent="0.2">
      <c r="AE870" s="135">
        <f t="shared" si="44"/>
        <v>-855</v>
      </c>
      <c r="AF870" s="15">
        <f t="shared" si="42"/>
        <v>856</v>
      </c>
      <c r="AG870" s="15">
        <f t="shared" si="43"/>
        <v>-1</v>
      </c>
    </row>
    <row r="871" spans="31:33" x14ac:dyDescent="0.2">
      <c r="AE871" s="135">
        <f t="shared" si="44"/>
        <v>-856</v>
      </c>
      <c r="AF871" s="15">
        <f t="shared" si="42"/>
        <v>857</v>
      </c>
      <c r="AG871" s="15">
        <f t="shared" si="43"/>
        <v>-1</v>
      </c>
    </row>
    <row r="872" spans="31:33" x14ac:dyDescent="0.2">
      <c r="AE872" s="135">
        <f t="shared" si="44"/>
        <v>-857</v>
      </c>
      <c r="AF872" s="15">
        <f t="shared" si="42"/>
        <v>858</v>
      </c>
      <c r="AG872" s="15">
        <f t="shared" si="43"/>
        <v>-1</v>
      </c>
    </row>
    <row r="873" spans="31:33" x14ac:dyDescent="0.2">
      <c r="AE873" s="135">
        <f t="shared" si="44"/>
        <v>-858</v>
      </c>
      <c r="AF873" s="15">
        <f t="shared" si="42"/>
        <v>859</v>
      </c>
      <c r="AG873" s="15">
        <f t="shared" si="43"/>
        <v>-1</v>
      </c>
    </row>
    <row r="874" spans="31:33" x14ac:dyDescent="0.2">
      <c r="AE874" s="135">
        <f t="shared" si="44"/>
        <v>-859</v>
      </c>
      <c r="AF874" s="15">
        <f t="shared" si="42"/>
        <v>860</v>
      </c>
      <c r="AG874" s="15">
        <f t="shared" si="43"/>
        <v>-1</v>
      </c>
    </row>
    <row r="875" spans="31:33" x14ac:dyDescent="0.2">
      <c r="AE875" s="135">
        <f t="shared" si="44"/>
        <v>-860</v>
      </c>
      <c r="AF875" s="15">
        <f t="shared" si="42"/>
        <v>861</v>
      </c>
      <c r="AG875" s="15">
        <f t="shared" si="43"/>
        <v>-1</v>
      </c>
    </row>
    <row r="876" spans="31:33" x14ac:dyDescent="0.2">
      <c r="AE876" s="135">
        <f t="shared" si="44"/>
        <v>-861</v>
      </c>
      <c r="AF876" s="15">
        <f t="shared" si="42"/>
        <v>862</v>
      </c>
      <c r="AG876" s="15">
        <f t="shared" si="43"/>
        <v>-1</v>
      </c>
    </row>
    <row r="877" spans="31:33" x14ac:dyDescent="0.2">
      <c r="AE877" s="135">
        <f t="shared" si="44"/>
        <v>-862</v>
      </c>
      <c r="AF877" s="15">
        <f t="shared" si="42"/>
        <v>863</v>
      </c>
      <c r="AG877" s="15">
        <f t="shared" si="43"/>
        <v>-1</v>
      </c>
    </row>
    <row r="878" spans="31:33" x14ac:dyDescent="0.2">
      <c r="AE878" s="135">
        <f t="shared" si="44"/>
        <v>-863</v>
      </c>
      <c r="AF878" s="15">
        <f t="shared" si="42"/>
        <v>864</v>
      </c>
      <c r="AG878" s="15">
        <f t="shared" si="43"/>
        <v>-1</v>
      </c>
    </row>
    <row r="879" spans="31:33" x14ac:dyDescent="0.2">
      <c r="AE879" s="135">
        <f t="shared" si="44"/>
        <v>-864</v>
      </c>
      <c r="AF879" s="15">
        <f t="shared" si="42"/>
        <v>865</v>
      </c>
      <c r="AG879" s="15">
        <f t="shared" si="43"/>
        <v>-1</v>
      </c>
    </row>
    <row r="880" spans="31:33" x14ac:dyDescent="0.2">
      <c r="AE880" s="135">
        <f t="shared" si="44"/>
        <v>-865</v>
      </c>
      <c r="AF880" s="15">
        <f t="shared" si="42"/>
        <v>866</v>
      </c>
      <c r="AG880" s="15">
        <f t="shared" si="43"/>
        <v>-1</v>
      </c>
    </row>
    <row r="881" spans="31:33" x14ac:dyDescent="0.2">
      <c r="AE881" s="135">
        <f t="shared" si="44"/>
        <v>-866</v>
      </c>
      <c r="AF881" s="15">
        <f t="shared" si="42"/>
        <v>867</v>
      </c>
      <c r="AG881" s="15">
        <f t="shared" si="43"/>
        <v>-1</v>
      </c>
    </row>
    <row r="882" spans="31:33" x14ac:dyDescent="0.2">
      <c r="AE882" s="135">
        <f t="shared" si="44"/>
        <v>-867</v>
      </c>
      <c r="AF882" s="15">
        <f t="shared" si="42"/>
        <v>868</v>
      </c>
      <c r="AG882" s="15">
        <f t="shared" si="43"/>
        <v>-1</v>
      </c>
    </row>
    <row r="883" spans="31:33" x14ac:dyDescent="0.2">
      <c r="AE883" s="135">
        <f t="shared" si="44"/>
        <v>-868</v>
      </c>
      <c r="AF883" s="15">
        <f t="shared" si="42"/>
        <v>869</v>
      </c>
      <c r="AG883" s="15">
        <f t="shared" si="43"/>
        <v>-1</v>
      </c>
    </row>
    <row r="884" spans="31:33" x14ac:dyDescent="0.2">
      <c r="AE884" s="135">
        <f t="shared" si="44"/>
        <v>-869</v>
      </c>
      <c r="AF884" s="15">
        <f t="shared" si="42"/>
        <v>870</v>
      </c>
      <c r="AG884" s="15">
        <f t="shared" si="43"/>
        <v>-1</v>
      </c>
    </row>
    <row r="885" spans="31:33" x14ac:dyDescent="0.2">
      <c r="AE885" s="135">
        <f t="shared" si="44"/>
        <v>-870</v>
      </c>
      <c r="AF885" s="15">
        <f t="shared" si="42"/>
        <v>871</v>
      </c>
      <c r="AG885" s="15">
        <f t="shared" si="43"/>
        <v>-1</v>
      </c>
    </row>
    <row r="886" spans="31:33" x14ac:dyDescent="0.2">
      <c r="AE886" s="135">
        <f t="shared" si="44"/>
        <v>-871</v>
      </c>
      <c r="AF886" s="15">
        <f t="shared" si="42"/>
        <v>872</v>
      </c>
      <c r="AG886" s="15">
        <f t="shared" si="43"/>
        <v>-1</v>
      </c>
    </row>
    <row r="887" spans="31:33" x14ac:dyDescent="0.2">
      <c r="AE887" s="135">
        <f t="shared" si="44"/>
        <v>-872</v>
      </c>
      <c r="AF887" s="15">
        <f t="shared" si="42"/>
        <v>873</v>
      </c>
      <c r="AG887" s="15">
        <f t="shared" si="43"/>
        <v>-1</v>
      </c>
    </row>
    <row r="888" spans="31:33" x14ac:dyDescent="0.2">
      <c r="AE888" s="135">
        <f t="shared" si="44"/>
        <v>-873</v>
      </c>
      <c r="AF888" s="15">
        <f t="shared" si="42"/>
        <v>874</v>
      </c>
      <c r="AG888" s="15">
        <f t="shared" si="43"/>
        <v>-1</v>
      </c>
    </row>
    <row r="889" spans="31:33" x14ac:dyDescent="0.2">
      <c r="AE889" s="135">
        <f t="shared" si="44"/>
        <v>-874</v>
      </c>
      <c r="AF889" s="15">
        <f t="shared" si="42"/>
        <v>875</v>
      </c>
      <c r="AG889" s="15">
        <f t="shared" si="43"/>
        <v>-1</v>
      </c>
    </row>
    <row r="890" spans="31:33" x14ac:dyDescent="0.2">
      <c r="AE890" s="135">
        <f t="shared" si="44"/>
        <v>-875</v>
      </c>
      <c r="AF890" s="15">
        <f t="shared" si="42"/>
        <v>876</v>
      </c>
      <c r="AG890" s="15">
        <f t="shared" si="43"/>
        <v>-1</v>
      </c>
    </row>
    <row r="891" spans="31:33" x14ac:dyDescent="0.2">
      <c r="AE891" s="135">
        <f t="shared" si="44"/>
        <v>-876</v>
      </c>
      <c r="AF891" s="15">
        <f t="shared" si="42"/>
        <v>877</v>
      </c>
      <c r="AG891" s="15">
        <f t="shared" si="43"/>
        <v>-1</v>
      </c>
    </row>
    <row r="892" spans="31:33" x14ac:dyDescent="0.2">
      <c r="AE892" s="135">
        <f t="shared" si="44"/>
        <v>-877</v>
      </c>
      <c r="AF892" s="15">
        <f t="shared" si="42"/>
        <v>878</v>
      </c>
      <c r="AG892" s="15">
        <f t="shared" si="43"/>
        <v>-1</v>
      </c>
    </row>
    <row r="893" spans="31:33" x14ac:dyDescent="0.2">
      <c r="AE893" s="135">
        <f t="shared" si="44"/>
        <v>-878</v>
      </c>
      <c r="AF893" s="15">
        <f t="shared" si="42"/>
        <v>879</v>
      </c>
      <c r="AG893" s="15">
        <f t="shared" si="43"/>
        <v>-1</v>
      </c>
    </row>
    <row r="894" spans="31:33" x14ac:dyDescent="0.2">
      <c r="AE894" s="135">
        <f t="shared" si="44"/>
        <v>-879</v>
      </c>
      <c r="AF894" s="15">
        <f t="shared" si="42"/>
        <v>880</v>
      </c>
      <c r="AG894" s="15">
        <f t="shared" si="43"/>
        <v>-1</v>
      </c>
    </row>
    <row r="895" spans="31:33" x14ac:dyDescent="0.2">
      <c r="AE895" s="135">
        <f t="shared" si="44"/>
        <v>-880</v>
      </c>
      <c r="AF895" s="15">
        <f t="shared" si="42"/>
        <v>881</v>
      </c>
      <c r="AG895" s="15">
        <f t="shared" si="43"/>
        <v>-1</v>
      </c>
    </row>
    <row r="896" spans="31:33" x14ac:dyDescent="0.2">
      <c r="AE896" s="135">
        <f t="shared" si="44"/>
        <v>-881</v>
      </c>
      <c r="AF896" s="15">
        <f t="shared" si="42"/>
        <v>882</v>
      </c>
      <c r="AG896" s="15">
        <f t="shared" si="43"/>
        <v>-1</v>
      </c>
    </row>
    <row r="897" spans="31:33" x14ac:dyDescent="0.2">
      <c r="AE897" s="135">
        <f t="shared" si="44"/>
        <v>-882</v>
      </c>
      <c r="AF897" s="15">
        <f t="shared" si="42"/>
        <v>883</v>
      </c>
      <c r="AG897" s="15">
        <f t="shared" si="43"/>
        <v>-1</v>
      </c>
    </row>
    <row r="898" spans="31:33" x14ac:dyDescent="0.2">
      <c r="AE898" s="135">
        <f t="shared" si="44"/>
        <v>-883</v>
      </c>
      <c r="AF898" s="15">
        <f t="shared" si="42"/>
        <v>884</v>
      </c>
      <c r="AG898" s="15">
        <f t="shared" si="43"/>
        <v>-1</v>
      </c>
    </row>
    <row r="899" spans="31:33" x14ac:dyDescent="0.2">
      <c r="AE899" s="135">
        <f t="shared" si="44"/>
        <v>-884</v>
      </c>
      <c r="AF899" s="15">
        <f t="shared" si="42"/>
        <v>885</v>
      </c>
      <c r="AG899" s="15">
        <f t="shared" si="43"/>
        <v>-1</v>
      </c>
    </row>
    <row r="900" spans="31:33" x14ac:dyDescent="0.2">
      <c r="AE900" s="135">
        <f t="shared" si="44"/>
        <v>-885</v>
      </c>
      <c r="AF900" s="15">
        <f t="shared" ref="AF900:AF963" si="45">IF(AF899&gt;=1,AF899+1,IF(AE900=0,1,-1))</f>
        <v>886</v>
      </c>
      <c r="AG900" s="15">
        <f t="shared" ref="AG900:AG963" si="46">IF(AND(AG899&gt;=1,AG899&lt;$AD$3),AG899+1,IF(AE900=0,1,-1))</f>
        <v>-1</v>
      </c>
    </row>
    <row r="901" spans="31:33" x14ac:dyDescent="0.2">
      <c r="AE901" s="135">
        <f t="shared" ref="AE901:AE964" si="47">AE900-1</f>
        <v>-886</v>
      </c>
      <c r="AF901" s="15">
        <f t="shared" si="45"/>
        <v>887</v>
      </c>
      <c r="AG901" s="15">
        <f t="shared" si="46"/>
        <v>-1</v>
      </c>
    </row>
    <row r="902" spans="31:33" x14ac:dyDescent="0.2">
      <c r="AE902" s="135">
        <f t="shared" si="47"/>
        <v>-887</v>
      </c>
      <c r="AF902" s="15">
        <f t="shared" si="45"/>
        <v>888</v>
      </c>
      <c r="AG902" s="15">
        <f t="shared" si="46"/>
        <v>-1</v>
      </c>
    </row>
    <row r="903" spans="31:33" x14ac:dyDescent="0.2">
      <c r="AE903" s="135">
        <f t="shared" si="47"/>
        <v>-888</v>
      </c>
      <c r="AF903" s="15">
        <f t="shared" si="45"/>
        <v>889</v>
      </c>
      <c r="AG903" s="15">
        <f t="shared" si="46"/>
        <v>-1</v>
      </c>
    </row>
    <row r="904" spans="31:33" x14ac:dyDescent="0.2">
      <c r="AE904" s="135">
        <f t="shared" si="47"/>
        <v>-889</v>
      </c>
      <c r="AF904" s="15">
        <f t="shared" si="45"/>
        <v>890</v>
      </c>
      <c r="AG904" s="15">
        <f t="shared" si="46"/>
        <v>-1</v>
      </c>
    </row>
    <row r="905" spans="31:33" x14ac:dyDescent="0.2">
      <c r="AE905" s="135">
        <f t="shared" si="47"/>
        <v>-890</v>
      </c>
      <c r="AF905" s="15">
        <f t="shared" si="45"/>
        <v>891</v>
      </c>
      <c r="AG905" s="15">
        <f t="shared" si="46"/>
        <v>-1</v>
      </c>
    </row>
    <row r="906" spans="31:33" x14ac:dyDescent="0.2">
      <c r="AE906" s="135">
        <f t="shared" si="47"/>
        <v>-891</v>
      </c>
      <c r="AF906" s="15">
        <f t="shared" si="45"/>
        <v>892</v>
      </c>
      <c r="AG906" s="15">
        <f t="shared" si="46"/>
        <v>-1</v>
      </c>
    </row>
    <row r="907" spans="31:33" x14ac:dyDescent="0.2">
      <c r="AE907" s="135">
        <f t="shared" si="47"/>
        <v>-892</v>
      </c>
      <c r="AF907" s="15">
        <f t="shared" si="45"/>
        <v>893</v>
      </c>
      <c r="AG907" s="15">
        <f t="shared" si="46"/>
        <v>-1</v>
      </c>
    </row>
    <row r="908" spans="31:33" x14ac:dyDescent="0.2">
      <c r="AE908" s="135">
        <f t="shared" si="47"/>
        <v>-893</v>
      </c>
      <c r="AF908" s="15">
        <f t="shared" si="45"/>
        <v>894</v>
      </c>
      <c r="AG908" s="15">
        <f t="shared" si="46"/>
        <v>-1</v>
      </c>
    </row>
    <row r="909" spans="31:33" x14ac:dyDescent="0.2">
      <c r="AE909" s="135">
        <f t="shared" si="47"/>
        <v>-894</v>
      </c>
      <c r="AF909" s="15">
        <f t="shared" si="45"/>
        <v>895</v>
      </c>
      <c r="AG909" s="15">
        <f t="shared" si="46"/>
        <v>-1</v>
      </c>
    </row>
    <row r="910" spans="31:33" x14ac:dyDescent="0.2">
      <c r="AE910" s="135">
        <f t="shared" si="47"/>
        <v>-895</v>
      </c>
      <c r="AF910" s="15">
        <f t="shared" si="45"/>
        <v>896</v>
      </c>
      <c r="AG910" s="15">
        <f t="shared" si="46"/>
        <v>-1</v>
      </c>
    </row>
    <row r="911" spans="31:33" x14ac:dyDescent="0.2">
      <c r="AE911" s="135">
        <f t="shared" si="47"/>
        <v>-896</v>
      </c>
      <c r="AF911" s="15">
        <f t="shared" si="45"/>
        <v>897</v>
      </c>
      <c r="AG911" s="15">
        <f t="shared" si="46"/>
        <v>-1</v>
      </c>
    </row>
    <row r="912" spans="31:33" x14ac:dyDescent="0.2">
      <c r="AE912" s="135">
        <f t="shared" si="47"/>
        <v>-897</v>
      </c>
      <c r="AF912" s="15">
        <f t="shared" si="45"/>
        <v>898</v>
      </c>
      <c r="AG912" s="15">
        <f t="shared" si="46"/>
        <v>-1</v>
      </c>
    </row>
    <row r="913" spans="31:33" x14ac:dyDescent="0.2">
      <c r="AE913" s="135">
        <f t="shared" si="47"/>
        <v>-898</v>
      </c>
      <c r="AF913" s="15">
        <f t="shared" si="45"/>
        <v>899</v>
      </c>
      <c r="AG913" s="15">
        <f t="shared" si="46"/>
        <v>-1</v>
      </c>
    </row>
    <row r="914" spans="31:33" x14ac:dyDescent="0.2">
      <c r="AE914" s="135">
        <f t="shared" si="47"/>
        <v>-899</v>
      </c>
      <c r="AF914" s="15">
        <f t="shared" si="45"/>
        <v>900</v>
      </c>
      <c r="AG914" s="15">
        <f t="shared" si="46"/>
        <v>-1</v>
      </c>
    </row>
    <row r="915" spans="31:33" x14ac:dyDescent="0.2">
      <c r="AE915" s="135">
        <f t="shared" si="47"/>
        <v>-900</v>
      </c>
      <c r="AF915" s="15">
        <f t="shared" si="45"/>
        <v>901</v>
      </c>
      <c r="AG915" s="15">
        <f t="shared" si="46"/>
        <v>-1</v>
      </c>
    </row>
    <row r="916" spans="31:33" x14ac:dyDescent="0.2">
      <c r="AE916" s="135">
        <f t="shared" si="47"/>
        <v>-901</v>
      </c>
      <c r="AF916" s="15">
        <f t="shared" si="45"/>
        <v>902</v>
      </c>
      <c r="AG916" s="15">
        <f t="shared" si="46"/>
        <v>-1</v>
      </c>
    </row>
    <row r="917" spans="31:33" x14ac:dyDescent="0.2">
      <c r="AE917" s="135">
        <f t="shared" si="47"/>
        <v>-902</v>
      </c>
      <c r="AF917" s="15">
        <f t="shared" si="45"/>
        <v>903</v>
      </c>
      <c r="AG917" s="15">
        <f t="shared" si="46"/>
        <v>-1</v>
      </c>
    </row>
    <row r="918" spans="31:33" x14ac:dyDescent="0.2">
      <c r="AE918" s="135">
        <f t="shared" si="47"/>
        <v>-903</v>
      </c>
      <c r="AF918" s="15">
        <f t="shared" si="45"/>
        <v>904</v>
      </c>
      <c r="AG918" s="15">
        <f t="shared" si="46"/>
        <v>-1</v>
      </c>
    </row>
    <row r="919" spans="31:33" x14ac:dyDescent="0.2">
      <c r="AE919" s="135">
        <f t="shared" si="47"/>
        <v>-904</v>
      </c>
      <c r="AF919" s="15">
        <f t="shared" si="45"/>
        <v>905</v>
      </c>
      <c r="AG919" s="15">
        <f t="shared" si="46"/>
        <v>-1</v>
      </c>
    </row>
    <row r="920" spans="31:33" x14ac:dyDescent="0.2">
      <c r="AE920" s="135">
        <f t="shared" si="47"/>
        <v>-905</v>
      </c>
      <c r="AF920" s="15">
        <f t="shared" si="45"/>
        <v>906</v>
      </c>
      <c r="AG920" s="15">
        <f t="shared" si="46"/>
        <v>-1</v>
      </c>
    </row>
    <row r="921" spans="31:33" x14ac:dyDescent="0.2">
      <c r="AE921" s="135">
        <f t="shared" si="47"/>
        <v>-906</v>
      </c>
      <c r="AF921" s="15">
        <f t="shared" si="45"/>
        <v>907</v>
      </c>
      <c r="AG921" s="15">
        <f t="shared" si="46"/>
        <v>-1</v>
      </c>
    </row>
    <row r="922" spans="31:33" x14ac:dyDescent="0.2">
      <c r="AE922" s="135">
        <f t="shared" si="47"/>
        <v>-907</v>
      </c>
      <c r="AF922" s="15">
        <f t="shared" si="45"/>
        <v>908</v>
      </c>
      <c r="AG922" s="15">
        <f t="shared" si="46"/>
        <v>-1</v>
      </c>
    </row>
    <row r="923" spans="31:33" x14ac:dyDescent="0.2">
      <c r="AE923" s="135">
        <f t="shared" si="47"/>
        <v>-908</v>
      </c>
      <c r="AF923" s="15">
        <f t="shared" si="45"/>
        <v>909</v>
      </c>
      <c r="AG923" s="15">
        <f t="shared" si="46"/>
        <v>-1</v>
      </c>
    </row>
    <row r="924" spans="31:33" x14ac:dyDescent="0.2">
      <c r="AE924" s="135">
        <f t="shared" si="47"/>
        <v>-909</v>
      </c>
      <c r="AF924" s="15">
        <f t="shared" si="45"/>
        <v>910</v>
      </c>
      <c r="AG924" s="15">
        <f t="shared" si="46"/>
        <v>-1</v>
      </c>
    </row>
    <row r="925" spans="31:33" x14ac:dyDescent="0.2">
      <c r="AE925" s="135">
        <f t="shared" si="47"/>
        <v>-910</v>
      </c>
      <c r="AF925" s="15">
        <f t="shared" si="45"/>
        <v>911</v>
      </c>
      <c r="AG925" s="15">
        <f t="shared" si="46"/>
        <v>-1</v>
      </c>
    </row>
    <row r="926" spans="31:33" x14ac:dyDescent="0.2">
      <c r="AE926" s="135">
        <f t="shared" si="47"/>
        <v>-911</v>
      </c>
      <c r="AF926" s="15">
        <f t="shared" si="45"/>
        <v>912</v>
      </c>
      <c r="AG926" s="15">
        <f t="shared" si="46"/>
        <v>-1</v>
      </c>
    </row>
    <row r="927" spans="31:33" x14ac:dyDescent="0.2">
      <c r="AE927" s="135">
        <f t="shared" si="47"/>
        <v>-912</v>
      </c>
      <c r="AF927" s="15">
        <f t="shared" si="45"/>
        <v>913</v>
      </c>
      <c r="AG927" s="15">
        <f t="shared" si="46"/>
        <v>-1</v>
      </c>
    </row>
    <row r="928" spans="31:33" x14ac:dyDescent="0.2">
      <c r="AE928" s="135">
        <f t="shared" si="47"/>
        <v>-913</v>
      </c>
      <c r="AF928" s="15">
        <f t="shared" si="45"/>
        <v>914</v>
      </c>
      <c r="AG928" s="15">
        <f t="shared" si="46"/>
        <v>-1</v>
      </c>
    </row>
    <row r="929" spans="31:33" x14ac:dyDescent="0.2">
      <c r="AE929" s="135">
        <f t="shared" si="47"/>
        <v>-914</v>
      </c>
      <c r="AF929" s="15">
        <f t="shared" si="45"/>
        <v>915</v>
      </c>
      <c r="AG929" s="15">
        <f t="shared" si="46"/>
        <v>-1</v>
      </c>
    </row>
    <row r="930" spans="31:33" x14ac:dyDescent="0.2">
      <c r="AE930" s="135">
        <f t="shared" si="47"/>
        <v>-915</v>
      </c>
      <c r="AF930" s="15">
        <f t="shared" si="45"/>
        <v>916</v>
      </c>
      <c r="AG930" s="15">
        <f t="shared" si="46"/>
        <v>-1</v>
      </c>
    </row>
    <row r="931" spans="31:33" x14ac:dyDescent="0.2">
      <c r="AE931" s="135">
        <f t="shared" si="47"/>
        <v>-916</v>
      </c>
      <c r="AF931" s="15">
        <f t="shared" si="45"/>
        <v>917</v>
      </c>
      <c r="AG931" s="15">
        <f t="shared" si="46"/>
        <v>-1</v>
      </c>
    </row>
    <row r="932" spans="31:33" x14ac:dyDescent="0.2">
      <c r="AE932" s="135">
        <f t="shared" si="47"/>
        <v>-917</v>
      </c>
      <c r="AF932" s="15">
        <f t="shared" si="45"/>
        <v>918</v>
      </c>
      <c r="AG932" s="15">
        <f t="shared" si="46"/>
        <v>-1</v>
      </c>
    </row>
    <row r="933" spans="31:33" x14ac:dyDescent="0.2">
      <c r="AE933" s="135">
        <f t="shared" si="47"/>
        <v>-918</v>
      </c>
      <c r="AF933" s="15">
        <f t="shared" si="45"/>
        <v>919</v>
      </c>
      <c r="AG933" s="15">
        <f t="shared" si="46"/>
        <v>-1</v>
      </c>
    </row>
    <row r="934" spans="31:33" x14ac:dyDescent="0.2">
      <c r="AE934" s="135">
        <f t="shared" si="47"/>
        <v>-919</v>
      </c>
      <c r="AF934" s="15">
        <f t="shared" si="45"/>
        <v>920</v>
      </c>
      <c r="AG934" s="15">
        <f t="shared" si="46"/>
        <v>-1</v>
      </c>
    </row>
    <row r="935" spans="31:33" x14ac:dyDescent="0.2">
      <c r="AE935" s="135">
        <f t="shared" si="47"/>
        <v>-920</v>
      </c>
      <c r="AF935" s="15">
        <f t="shared" si="45"/>
        <v>921</v>
      </c>
      <c r="AG935" s="15">
        <f t="shared" si="46"/>
        <v>-1</v>
      </c>
    </row>
    <row r="936" spans="31:33" x14ac:dyDescent="0.2">
      <c r="AE936" s="135">
        <f t="shared" si="47"/>
        <v>-921</v>
      </c>
      <c r="AF936" s="15">
        <f t="shared" si="45"/>
        <v>922</v>
      </c>
      <c r="AG936" s="15">
        <f t="shared" si="46"/>
        <v>-1</v>
      </c>
    </row>
    <row r="937" spans="31:33" x14ac:dyDescent="0.2">
      <c r="AE937" s="135">
        <f t="shared" si="47"/>
        <v>-922</v>
      </c>
      <c r="AF937" s="15">
        <f t="shared" si="45"/>
        <v>923</v>
      </c>
      <c r="AG937" s="15">
        <f t="shared" si="46"/>
        <v>-1</v>
      </c>
    </row>
    <row r="938" spans="31:33" x14ac:dyDescent="0.2">
      <c r="AE938" s="135">
        <f t="shared" si="47"/>
        <v>-923</v>
      </c>
      <c r="AF938" s="15">
        <f t="shared" si="45"/>
        <v>924</v>
      </c>
      <c r="AG938" s="15">
        <f t="shared" si="46"/>
        <v>-1</v>
      </c>
    </row>
    <row r="939" spans="31:33" x14ac:dyDescent="0.2">
      <c r="AE939" s="135">
        <f t="shared" si="47"/>
        <v>-924</v>
      </c>
      <c r="AF939" s="15">
        <f t="shared" si="45"/>
        <v>925</v>
      </c>
      <c r="AG939" s="15">
        <f t="shared" si="46"/>
        <v>-1</v>
      </c>
    </row>
    <row r="940" spans="31:33" x14ac:dyDescent="0.2">
      <c r="AE940" s="135">
        <f t="shared" si="47"/>
        <v>-925</v>
      </c>
      <c r="AF940" s="15">
        <f t="shared" si="45"/>
        <v>926</v>
      </c>
      <c r="AG940" s="15">
        <f t="shared" si="46"/>
        <v>-1</v>
      </c>
    </row>
    <row r="941" spans="31:33" x14ac:dyDescent="0.2">
      <c r="AE941" s="135">
        <f t="shared" si="47"/>
        <v>-926</v>
      </c>
      <c r="AF941" s="15">
        <f t="shared" si="45"/>
        <v>927</v>
      </c>
      <c r="AG941" s="15">
        <f t="shared" si="46"/>
        <v>-1</v>
      </c>
    </row>
    <row r="942" spans="31:33" x14ac:dyDescent="0.2">
      <c r="AE942" s="135">
        <f t="shared" si="47"/>
        <v>-927</v>
      </c>
      <c r="AF942" s="15">
        <f t="shared" si="45"/>
        <v>928</v>
      </c>
      <c r="AG942" s="15">
        <f t="shared" si="46"/>
        <v>-1</v>
      </c>
    </row>
    <row r="943" spans="31:33" x14ac:dyDescent="0.2">
      <c r="AE943" s="135">
        <f t="shared" si="47"/>
        <v>-928</v>
      </c>
      <c r="AF943" s="15">
        <f t="shared" si="45"/>
        <v>929</v>
      </c>
      <c r="AG943" s="15">
        <f t="shared" si="46"/>
        <v>-1</v>
      </c>
    </row>
    <row r="944" spans="31:33" x14ac:dyDescent="0.2">
      <c r="AE944" s="135">
        <f t="shared" si="47"/>
        <v>-929</v>
      </c>
      <c r="AF944" s="15">
        <f t="shared" si="45"/>
        <v>930</v>
      </c>
      <c r="AG944" s="15">
        <f t="shared" si="46"/>
        <v>-1</v>
      </c>
    </row>
    <row r="945" spans="31:33" x14ac:dyDescent="0.2">
      <c r="AE945" s="135">
        <f t="shared" si="47"/>
        <v>-930</v>
      </c>
      <c r="AF945" s="15">
        <f t="shared" si="45"/>
        <v>931</v>
      </c>
      <c r="AG945" s="15">
        <f t="shared" si="46"/>
        <v>-1</v>
      </c>
    </row>
    <row r="946" spans="31:33" x14ac:dyDescent="0.2">
      <c r="AE946" s="135">
        <f t="shared" si="47"/>
        <v>-931</v>
      </c>
      <c r="AF946" s="15">
        <f t="shared" si="45"/>
        <v>932</v>
      </c>
      <c r="AG946" s="15">
        <f t="shared" si="46"/>
        <v>-1</v>
      </c>
    </row>
    <row r="947" spans="31:33" x14ac:dyDescent="0.2">
      <c r="AE947" s="135">
        <f t="shared" si="47"/>
        <v>-932</v>
      </c>
      <c r="AF947" s="15">
        <f t="shared" si="45"/>
        <v>933</v>
      </c>
      <c r="AG947" s="15">
        <f t="shared" si="46"/>
        <v>-1</v>
      </c>
    </row>
    <row r="948" spans="31:33" x14ac:dyDescent="0.2">
      <c r="AE948" s="135">
        <f t="shared" si="47"/>
        <v>-933</v>
      </c>
      <c r="AF948" s="15">
        <f t="shared" si="45"/>
        <v>934</v>
      </c>
      <c r="AG948" s="15">
        <f t="shared" si="46"/>
        <v>-1</v>
      </c>
    </row>
    <row r="949" spans="31:33" x14ac:dyDescent="0.2">
      <c r="AE949" s="135">
        <f t="shared" si="47"/>
        <v>-934</v>
      </c>
      <c r="AF949" s="15">
        <f t="shared" si="45"/>
        <v>935</v>
      </c>
      <c r="AG949" s="15">
        <f t="shared" si="46"/>
        <v>-1</v>
      </c>
    </row>
    <row r="950" spans="31:33" x14ac:dyDescent="0.2">
      <c r="AE950" s="135">
        <f t="shared" si="47"/>
        <v>-935</v>
      </c>
      <c r="AF950" s="15">
        <f t="shared" si="45"/>
        <v>936</v>
      </c>
      <c r="AG950" s="15">
        <f t="shared" si="46"/>
        <v>-1</v>
      </c>
    </row>
    <row r="951" spans="31:33" x14ac:dyDescent="0.2">
      <c r="AE951" s="135">
        <f t="shared" si="47"/>
        <v>-936</v>
      </c>
      <c r="AF951" s="15">
        <f t="shared" si="45"/>
        <v>937</v>
      </c>
      <c r="AG951" s="15">
        <f t="shared" si="46"/>
        <v>-1</v>
      </c>
    </row>
    <row r="952" spans="31:33" x14ac:dyDescent="0.2">
      <c r="AE952" s="135">
        <f t="shared" si="47"/>
        <v>-937</v>
      </c>
      <c r="AF952" s="15">
        <f t="shared" si="45"/>
        <v>938</v>
      </c>
      <c r="AG952" s="15">
        <f t="shared" si="46"/>
        <v>-1</v>
      </c>
    </row>
    <row r="953" spans="31:33" x14ac:dyDescent="0.2">
      <c r="AE953" s="135">
        <f t="shared" si="47"/>
        <v>-938</v>
      </c>
      <c r="AF953" s="15">
        <f t="shared" si="45"/>
        <v>939</v>
      </c>
      <c r="AG953" s="15">
        <f t="shared" si="46"/>
        <v>-1</v>
      </c>
    </row>
    <row r="954" spans="31:33" x14ac:dyDescent="0.2">
      <c r="AE954" s="135">
        <f t="shared" si="47"/>
        <v>-939</v>
      </c>
      <c r="AF954" s="15">
        <f t="shared" si="45"/>
        <v>940</v>
      </c>
      <c r="AG954" s="15">
        <f t="shared" si="46"/>
        <v>-1</v>
      </c>
    </row>
    <row r="955" spans="31:33" x14ac:dyDescent="0.2">
      <c r="AE955" s="135">
        <f t="shared" si="47"/>
        <v>-940</v>
      </c>
      <c r="AF955" s="15">
        <f t="shared" si="45"/>
        <v>941</v>
      </c>
      <c r="AG955" s="15">
        <f t="shared" si="46"/>
        <v>-1</v>
      </c>
    </row>
    <row r="956" spans="31:33" x14ac:dyDescent="0.2">
      <c r="AE956" s="135">
        <f t="shared" si="47"/>
        <v>-941</v>
      </c>
      <c r="AF956" s="15">
        <f t="shared" si="45"/>
        <v>942</v>
      </c>
      <c r="AG956" s="15">
        <f t="shared" si="46"/>
        <v>-1</v>
      </c>
    </row>
    <row r="957" spans="31:33" x14ac:dyDescent="0.2">
      <c r="AE957" s="135">
        <f t="shared" si="47"/>
        <v>-942</v>
      </c>
      <c r="AF957" s="15">
        <f t="shared" si="45"/>
        <v>943</v>
      </c>
      <c r="AG957" s="15">
        <f t="shared" si="46"/>
        <v>-1</v>
      </c>
    </row>
    <row r="958" spans="31:33" x14ac:dyDescent="0.2">
      <c r="AE958" s="135">
        <f t="shared" si="47"/>
        <v>-943</v>
      </c>
      <c r="AF958" s="15">
        <f t="shared" si="45"/>
        <v>944</v>
      </c>
      <c r="AG958" s="15">
        <f t="shared" si="46"/>
        <v>-1</v>
      </c>
    </row>
    <row r="959" spans="31:33" x14ac:dyDescent="0.2">
      <c r="AE959" s="135">
        <f t="shared" si="47"/>
        <v>-944</v>
      </c>
      <c r="AF959" s="15">
        <f t="shared" si="45"/>
        <v>945</v>
      </c>
      <c r="AG959" s="15">
        <f t="shared" si="46"/>
        <v>-1</v>
      </c>
    </row>
    <row r="960" spans="31:33" x14ac:dyDescent="0.2">
      <c r="AE960" s="135">
        <f t="shared" si="47"/>
        <v>-945</v>
      </c>
      <c r="AF960" s="15">
        <f t="shared" si="45"/>
        <v>946</v>
      </c>
      <c r="AG960" s="15">
        <f t="shared" si="46"/>
        <v>-1</v>
      </c>
    </row>
    <row r="961" spans="31:33" x14ac:dyDescent="0.2">
      <c r="AE961" s="135">
        <f t="shared" si="47"/>
        <v>-946</v>
      </c>
      <c r="AF961" s="15">
        <f t="shared" si="45"/>
        <v>947</v>
      </c>
      <c r="AG961" s="15">
        <f t="shared" si="46"/>
        <v>-1</v>
      </c>
    </row>
    <row r="962" spans="31:33" x14ac:dyDescent="0.2">
      <c r="AE962" s="135">
        <f t="shared" si="47"/>
        <v>-947</v>
      </c>
      <c r="AF962" s="15">
        <f t="shared" si="45"/>
        <v>948</v>
      </c>
      <c r="AG962" s="15">
        <f t="shared" si="46"/>
        <v>-1</v>
      </c>
    </row>
    <row r="963" spans="31:33" x14ac:dyDescent="0.2">
      <c r="AE963" s="135">
        <f t="shared" si="47"/>
        <v>-948</v>
      </c>
      <c r="AF963" s="15">
        <f t="shared" si="45"/>
        <v>949</v>
      </c>
      <c r="AG963" s="15">
        <f t="shared" si="46"/>
        <v>-1</v>
      </c>
    </row>
    <row r="964" spans="31:33" x14ac:dyDescent="0.2">
      <c r="AE964" s="135">
        <f t="shared" si="47"/>
        <v>-949</v>
      </c>
      <c r="AF964" s="15">
        <f t="shared" ref="AF964:AF1003" si="48">IF(AF963&gt;=1,AF963+1,IF(AE964=0,1,-1))</f>
        <v>950</v>
      </c>
      <c r="AG964" s="15">
        <f t="shared" ref="AG964:AG1003" si="49">IF(AND(AG963&gt;=1,AG963&lt;$AD$3),AG963+1,IF(AE964=0,1,-1))</f>
        <v>-1</v>
      </c>
    </row>
    <row r="965" spans="31:33" x14ac:dyDescent="0.2">
      <c r="AE965" s="135">
        <f t="shared" ref="AE965:AE1003" si="50">AE964-1</f>
        <v>-950</v>
      </c>
      <c r="AF965" s="15">
        <f t="shared" si="48"/>
        <v>951</v>
      </c>
      <c r="AG965" s="15">
        <f t="shared" si="49"/>
        <v>-1</v>
      </c>
    </row>
    <row r="966" spans="31:33" x14ac:dyDescent="0.2">
      <c r="AE966" s="135">
        <f t="shared" si="50"/>
        <v>-951</v>
      </c>
      <c r="AF966" s="15">
        <f t="shared" si="48"/>
        <v>952</v>
      </c>
      <c r="AG966" s="15">
        <f t="shared" si="49"/>
        <v>-1</v>
      </c>
    </row>
    <row r="967" spans="31:33" x14ac:dyDescent="0.2">
      <c r="AE967" s="135">
        <f t="shared" si="50"/>
        <v>-952</v>
      </c>
      <c r="AF967" s="15">
        <f t="shared" si="48"/>
        <v>953</v>
      </c>
      <c r="AG967" s="15">
        <f t="shared" si="49"/>
        <v>-1</v>
      </c>
    </row>
    <row r="968" spans="31:33" x14ac:dyDescent="0.2">
      <c r="AE968" s="135">
        <f t="shared" si="50"/>
        <v>-953</v>
      </c>
      <c r="AF968" s="15">
        <f t="shared" si="48"/>
        <v>954</v>
      </c>
      <c r="AG968" s="15">
        <f t="shared" si="49"/>
        <v>-1</v>
      </c>
    </row>
    <row r="969" spans="31:33" x14ac:dyDescent="0.2">
      <c r="AE969" s="135">
        <f t="shared" si="50"/>
        <v>-954</v>
      </c>
      <c r="AF969" s="15">
        <f t="shared" si="48"/>
        <v>955</v>
      </c>
      <c r="AG969" s="15">
        <f t="shared" si="49"/>
        <v>-1</v>
      </c>
    </row>
    <row r="970" spans="31:33" x14ac:dyDescent="0.2">
      <c r="AE970" s="135">
        <f t="shared" si="50"/>
        <v>-955</v>
      </c>
      <c r="AF970" s="15">
        <f t="shared" si="48"/>
        <v>956</v>
      </c>
      <c r="AG970" s="15">
        <f t="shared" si="49"/>
        <v>-1</v>
      </c>
    </row>
    <row r="971" spans="31:33" x14ac:dyDescent="0.2">
      <c r="AE971" s="135">
        <f t="shared" si="50"/>
        <v>-956</v>
      </c>
      <c r="AF971" s="15">
        <f t="shared" si="48"/>
        <v>957</v>
      </c>
      <c r="AG971" s="15">
        <f t="shared" si="49"/>
        <v>-1</v>
      </c>
    </row>
    <row r="972" spans="31:33" x14ac:dyDescent="0.2">
      <c r="AE972" s="135">
        <f t="shared" si="50"/>
        <v>-957</v>
      </c>
      <c r="AF972" s="15">
        <f t="shared" si="48"/>
        <v>958</v>
      </c>
      <c r="AG972" s="15">
        <f t="shared" si="49"/>
        <v>-1</v>
      </c>
    </row>
    <row r="973" spans="31:33" x14ac:dyDescent="0.2">
      <c r="AE973" s="135">
        <f t="shared" si="50"/>
        <v>-958</v>
      </c>
      <c r="AF973" s="15">
        <f t="shared" si="48"/>
        <v>959</v>
      </c>
      <c r="AG973" s="15">
        <f t="shared" si="49"/>
        <v>-1</v>
      </c>
    </row>
    <row r="974" spans="31:33" x14ac:dyDescent="0.2">
      <c r="AE974" s="135">
        <f t="shared" si="50"/>
        <v>-959</v>
      </c>
      <c r="AF974" s="15">
        <f t="shared" si="48"/>
        <v>960</v>
      </c>
      <c r="AG974" s="15">
        <f t="shared" si="49"/>
        <v>-1</v>
      </c>
    </row>
    <row r="975" spans="31:33" x14ac:dyDescent="0.2">
      <c r="AE975" s="135">
        <f t="shared" si="50"/>
        <v>-960</v>
      </c>
      <c r="AF975" s="15">
        <f t="shared" si="48"/>
        <v>961</v>
      </c>
      <c r="AG975" s="15">
        <f t="shared" si="49"/>
        <v>-1</v>
      </c>
    </row>
    <row r="976" spans="31:33" x14ac:dyDescent="0.2">
      <c r="AE976" s="135">
        <f t="shared" si="50"/>
        <v>-961</v>
      </c>
      <c r="AF976" s="15">
        <f t="shared" si="48"/>
        <v>962</v>
      </c>
      <c r="AG976" s="15">
        <f t="shared" si="49"/>
        <v>-1</v>
      </c>
    </row>
    <row r="977" spans="31:33" x14ac:dyDescent="0.2">
      <c r="AE977" s="135">
        <f t="shared" si="50"/>
        <v>-962</v>
      </c>
      <c r="AF977" s="15">
        <f t="shared" si="48"/>
        <v>963</v>
      </c>
      <c r="AG977" s="15">
        <f t="shared" si="49"/>
        <v>-1</v>
      </c>
    </row>
    <row r="978" spans="31:33" x14ac:dyDescent="0.2">
      <c r="AE978" s="135">
        <f t="shared" si="50"/>
        <v>-963</v>
      </c>
      <c r="AF978" s="15">
        <f t="shared" si="48"/>
        <v>964</v>
      </c>
      <c r="AG978" s="15">
        <f t="shared" si="49"/>
        <v>-1</v>
      </c>
    </row>
    <row r="979" spans="31:33" x14ac:dyDescent="0.2">
      <c r="AE979" s="135">
        <f t="shared" si="50"/>
        <v>-964</v>
      </c>
      <c r="AF979" s="15">
        <f t="shared" si="48"/>
        <v>965</v>
      </c>
      <c r="AG979" s="15">
        <f t="shared" si="49"/>
        <v>-1</v>
      </c>
    </row>
    <row r="980" spans="31:33" x14ac:dyDescent="0.2">
      <c r="AE980" s="135">
        <f t="shared" si="50"/>
        <v>-965</v>
      </c>
      <c r="AF980" s="15">
        <f t="shared" si="48"/>
        <v>966</v>
      </c>
      <c r="AG980" s="15">
        <f t="shared" si="49"/>
        <v>-1</v>
      </c>
    </row>
    <row r="981" spans="31:33" x14ac:dyDescent="0.2">
      <c r="AE981" s="135">
        <f t="shared" si="50"/>
        <v>-966</v>
      </c>
      <c r="AF981" s="15">
        <f t="shared" si="48"/>
        <v>967</v>
      </c>
      <c r="AG981" s="15">
        <f t="shared" si="49"/>
        <v>-1</v>
      </c>
    </row>
    <row r="982" spans="31:33" x14ac:dyDescent="0.2">
      <c r="AE982" s="135">
        <f t="shared" si="50"/>
        <v>-967</v>
      </c>
      <c r="AF982" s="15">
        <f t="shared" si="48"/>
        <v>968</v>
      </c>
      <c r="AG982" s="15">
        <f t="shared" si="49"/>
        <v>-1</v>
      </c>
    </row>
    <row r="983" spans="31:33" x14ac:dyDescent="0.2">
      <c r="AE983" s="135">
        <f t="shared" si="50"/>
        <v>-968</v>
      </c>
      <c r="AF983" s="15">
        <f t="shared" si="48"/>
        <v>969</v>
      </c>
      <c r="AG983" s="15">
        <f t="shared" si="49"/>
        <v>-1</v>
      </c>
    </row>
    <row r="984" spans="31:33" x14ac:dyDescent="0.2">
      <c r="AE984" s="135">
        <f t="shared" si="50"/>
        <v>-969</v>
      </c>
      <c r="AF984" s="15">
        <f t="shared" si="48"/>
        <v>970</v>
      </c>
      <c r="AG984" s="15">
        <f t="shared" si="49"/>
        <v>-1</v>
      </c>
    </row>
    <row r="985" spans="31:33" x14ac:dyDescent="0.2">
      <c r="AE985" s="135">
        <f t="shared" si="50"/>
        <v>-970</v>
      </c>
      <c r="AF985" s="15">
        <f t="shared" si="48"/>
        <v>971</v>
      </c>
      <c r="AG985" s="15">
        <f t="shared" si="49"/>
        <v>-1</v>
      </c>
    </row>
    <row r="986" spans="31:33" x14ac:dyDescent="0.2">
      <c r="AE986" s="135">
        <f t="shared" si="50"/>
        <v>-971</v>
      </c>
      <c r="AF986" s="15">
        <f t="shared" si="48"/>
        <v>972</v>
      </c>
      <c r="AG986" s="15">
        <f t="shared" si="49"/>
        <v>-1</v>
      </c>
    </row>
    <row r="987" spans="31:33" x14ac:dyDescent="0.2">
      <c r="AE987" s="135">
        <f t="shared" si="50"/>
        <v>-972</v>
      </c>
      <c r="AF987" s="15">
        <f t="shared" si="48"/>
        <v>973</v>
      </c>
      <c r="AG987" s="15">
        <f t="shared" si="49"/>
        <v>-1</v>
      </c>
    </row>
    <row r="988" spans="31:33" x14ac:dyDescent="0.2">
      <c r="AE988" s="135">
        <f t="shared" si="50"/>
        <v>-973</v>
      </c>
      <c r="AF988" s="15">
        <f t="shared" si="48"/>
        <v>974</v>
      </c>
      <c r="AG988" s="15">
        <f t="shared" si="49"/>
        <v>-1</v>
      </c>
    </row>
    <row r="989" spans="31:33" x14ac:dyDescent="0.2">
      <c r="AE989" s="135">
        <f t="shared" si="50"/>
        <v>-974</v>
      </c>
      <c r="AF989" s="15">
        <f t="shared" si="48"/>
        <v>975</v>
      </c>
      <c r="AG989" s="15">
        <f t="shared" si="49"/>
        <v>-1</v>
      </c>
    </row>
    <row r="990" spans="31:33" x14ac:dyDescent="0.2">
      <c r="AE990" s="135">
        <f t="shared" si="50"/>
        <v>-975</v>
      </c>
      <c r="AF990" s="15">
        <f t="shared" si="48"/>
        <v>976</v>
      </c>
      <c r="AG990" s="15">
        <f t="shared" si="49"/>
        <v>-1</v>
      </c>
    </row>
    <row r="991" spans="31:33" x14ac:dyDescent="0.2">
      <c r="AE991" s="135">
        <f t="shared" si="50"/>
        <v>-976</v>
      </c>
      <c r="AF991" s="15">
        <f t="shared" si="48"/>
        <v>977</v>
      </c>
      <c r="AG991" s="15">
        <f t="shared" si="49"/>
        <v>-1</v>
      </c>
    </row>
    <row r="992" spans="31:33" x14ac:dyDescent="0.2">
      <c r="AE992" s="135">
        <f t="shared" si="50"/>
        <v>-977</v>
      </c>
      <c r="AF992" s="15">
        <f t="shared" si="48"/>
        <v>978</v>
      </c>
      <c r="AG992" s="15">
        <f t="shared" si="49"/>
        <v>-1</v>
      </c>
    </row>
    <row r="993" spans="31:33" x14ac:dyDescent="0.2">
      <c r="AE993" s="135">
        <f t="shared" si="50"/>
        <v>-978</v>
      </c>
      <c r="AF993" s="15">
        <f t="shared" si="48"/>
        <v>979</v>
      </c>
      <c r="AG993" s="15">
        <f t="shared" si="49"/>
        <v>-1</v>
      </c>
    </row>
    <row r="994" spans="31:33" x14ac:dyDescent="0.2">
      <c r="AE994" s="135">
        <f t="shared" si="50"/>
        <v>-979</v>
      </c>
      <c r="AF994" s="15">
        <f t="shared" si="48"/>
        <v>980</v>
      </c>
      <c r="AG994" s="15">
        <f t="shared" si="49"/>
        <v>-1</v>
      </c>
    </row>
    <row r="995" spans="31:33" x14ac:dyDescent="0.2">
      <c r="AE995" s="135">
        <f t="shared" si="50"/>
        <v>-980</v>
      </c>
      <c r="AF995" s="15">
        <f t="shared" si="48"/>
        <v>981</v>
      </c>
      <c r="AG995" s="15">
        <f t="shared" si="49"/>
        <v>-1</v>
      </c>
    </row>
    <row r="996" spans="31:33" x14ac:dyDescent="0.2">
      <c r="AE996" s="135">
        <f t="shared" si="50"/>
        <v>-981</v>
      </c>
      <c r="AF996" s="15">
        <f t="shared" si="48"/>
        <v>982</v>
      </c>
      <c r="AG996" s="15">
        <f t="shared" si="49"/>
        <v>-1</v>
      </c>
    </row>
    <row r="997" spans="31:33" x14ac:dyDescent="0.2">
      <c r="AE997" s="135">
        <f t="shared" si="50"/>
        <v>-982</v>
      </c>
      <c r="AF997" s="15">
        <f t="shared" si="48"/>
        <v>983</v>
      </c>
      <c r="AG997" s="15">
        <f t="shared" si="49"/>
        <v>-1</v>
      </c>
    </row>
    <row r="998" spans="31:33" x14ac:dyDescent="0.2">
      <c r="AE998" s="135">
        <f t="shared" si="50"/>
        <v>-983</v>
      </c>
      <c r="AF998" s="15">
        <f t="shared" si="48"/>
        <v>984</v>
      </c>
      <c r="AG998" s="15">
        <f t="shared" si="49"/>
        <v>-1</v>
      </c>
    </row>
    <row r="999" spans="31:33" x14ac:dyDescent="0.2">
      <c r="AE999" s="135">
        <f t="shared" si="50"/>
        <v>-984</v>
      </c>
      <c r="AF999" s="15">
        <f t="shared" si="48"/>
        <v>985</v>
      </c>
      <c r="AG999" s="15">
        <f t="shared" si="49"/>
        <v>-1</v>
      </c>
    </row>
    <row r="1000" spans="31:33" x14ac:dyDescent="0.2">
      <c r="AE1000" s="135">
        <f t="shared" si="50"/>
        <v>-985</v>
      </c>
      <c r="AF1000" s="15">
        <f t="shared" si="48"/>
        <v>986</v>
      </c>
      <c r="AG1000" s="15">
        <f t="shared" si="49"/>
        <v>-1</v>
      </c>
    </row>
    <row r="1001" spans="31:33" x14ac:dyDescent="0.2">
      <c r="AE1001" s="135">
        <f t="shared" si="50"/>
        <v>-986</v>
      </c>
      <c r="AF1001" s="15">
        <f t="shared" si="48"/>
        <v>987</v>
      </c>
      <c r="AG1001" s="15">
        <f t="shared" si="49"/>
        <v>-1</v>
      </c>
    </row>
    <row r="1002" spans="31:33" x14ac:dyDescent="0.2">
      <c r="AE1002" s="135">
        <f t="shared" si="50"/>
        <v>-987</v>
      </c>
      <c r="AF1002" s="15">
        <f t="shared" si="48"/>
        <v>988</v>
      </c>
      <c r="AG1002" s="15">
        <f t="shared" si="49"/>
        <v>-1</v>
      </c>
    </row>
    <row r="1003" spans="31:33" x14ac:dyDescent="0.2">
      <c r="AE1003" s="135">
        <f t="shared" si="50"/>
        <v>-988</v>
      </c>
      <c r="AF1003" s="15">
        <f t="shared" si="48"/>
        <v>989</v>
      </c>
      <c r="AG1003" s="15">
        <f t="shared" si="49"/>
        <v>-1</v>
      </c>
    </row>
  </sheetData>
  <pageMargins left="0.7" right="0.7" top="0.75" bottom="0.75" header="0.3" footer="0.3"/>
  <legacyDrawing r:id="rId1"/>
  <tableParts count="6">
    <tablePart r:id="rId2"/>
    <tablePart r:id="rId3"/>
    <tablePart r:id="rId4"/>
    <tablePart r:id="rId5"/>
    <tablePart r:id="rId6"/>
    <tablePart r:id="rId7"/>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0000"/>
  </sheetPr>
  <dimension ref="D3:E12"/>
  <sheetViews>
    <sheetView workbookViewId="0">
      <selection activeCell="E4" sqref="E4"/>
    </sheetView>
  </sheetViews>
  <sheetFormatPr defaultRowHeight="12.75" x14ac:dyDescent="0.2"/>
  <sheetData>
    <row r="3" spans="4:5" x14ac:dyDescent="0.2">
      <c r="D3" t="s">
        <v>10</v>
      </c>
      <c r="E3" t="s">
        <v>99</v>
      </c>
    </row>
    <row r="4" spans="4:5" x14ac:dyDescent="0.2">
      <c r="D4" t="s">
        <v>40</v>
      </c>
    </row>
    <row r="5" spans="4:5" x14ac:dyDescent="0.2">
      <c r="D5" s="115" t="s">
        <v>100</v>
      </c>
      <c r="E5" s="106">
        <v>6</v>
      </c>
    </row>
    <row r="6" spans="4:5" x14ac:dyDescent="0.2">
      <c r="D6" s="106" t="s">
        <v>11</v>
      </c>
      <c r="E6" s="106">
        <v>7</v>
      </c>
    </row>
    <row r="7" spans="4:5" x14ac:dyDescent="0.2">
      <c r="D7" s="106" t="s">
        <v>12</v>
      </c>
      <c r="E7" s="106">
        <v>8</v>
      </c>
    </row>
    <row r="8" spans="4:5" x14ac:dyDescent="0.2">
      <c r="D8" s="106" t="s">
        <v>13</v>
      </c>
      <c r="E8" s="106">
        <v>9</v>
      </c>
    </row>
    <row r="9" spans="4:5" x14ac:dyDescent="0.2">
      <c r="D9" s="106" t="s">
        <v>101</v>
      </c>
    </row>
    <row r="10" spans="4:5" x14ac:dyDescent="0.2">
      <c r="D10" s="106" t="s">
        <v>16</v>
      </c>
    </row>
    <row r="11" spans="4:5" x14ac:dyDescent="0.2">
      <c r="D11" s="106" t="s">
        <v>20</v>
      </c>
    </row>
    <row r="12" spans="4:5" x14ac:dyDescent="0.2">
      <c r="D12" s="115" t="s">
        <v>21</v>
      </c>
    </row>
  </sheetData>
  <phoneticPr fontId="3"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d6467b1-528c-4ec4-b723-4749f5a00d0d">
      <Terms xmlns="http://schemas.microsoft.com/office/infopath/2007/PartnerControls"/>
    </lcf76f155ced4ddcb4097134ff3c332f>
    <TaxCatchAll xmlns="0724ae27-b634-43a1-88f9-6d65bf771ee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0DE33A677A9234E9F34750CF4D4AC66" ma:contentTypeVersion="13" ma:contentTypeDescription="Create a new document." ma:contentTypeScope="" ma:versionID="3a72c0c91220b61eb043e293a2eb0404">
  <xsd:schema xmlns:xsd="http://www.w3.org/2001/XMLSchema" xmlns:xs="http://www.w3.org/2001/XMLSchema" xmlns:p="http://schemas.microsoft.com/office/2006/metadata/properties" xmlns:ns2="7d6467b1-528c-4ec4-b723-4749f5a00d0d" xmlns:ns3="0724ae27-b634-43a1-88f9-6d65bf771ee0" targetNamespace="http://schemas.microsoft.com/office/2006/metadata/properties" ma:root="true" ma:fieldsID="e0308a2a5a378034ca8b9be4c28a445e" ns2:_="" ns3:_="">
    <xsd:import namespace="7d6467b1-528c-4ec4-b723-4749f5a00d0d"/>
    <xsd:import namespace="0724ae27-b634-43a1-88f9-6d65bf771ee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6467b1-528c-4ec4-b723-4749f5a00d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64339e1-a024-4bf1-9a5b-b5f89841db73"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724ae27-b634-43a1-88f9-6d65bf771ee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e1b0b53-83e4-416e-908e-e14c5e308ef5}" ma:internalName="TaxCatchAll" ma:showField="CatchAllData" ma:web="0724ae27-b634-43a1-88f9-6d65bf771ee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738F3F-4D72-412D-BAF6-15016D5AE6A6}">
  <ds:schemaRefs>
    <ds:schemaRef ds:uri="http://schemas.microsoft.com/office/2006/documentManagement/types"/>
    <ds:schemaRef ds:uri="0724ae27-b634-43a1-88f9-6d65bf771ee0"/>
    <ds:schemaRef ds:uri="7d6467b1-528c-4ec4-b723-4749f5a00d0d"/>
    <ds:schemaRef ds:uri="http://purl.org/dc/terms/"/>
    <ds:schemaRef ds:uri="http://purl.org/dc/dcmityp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D6566D7F-B696-4FBC-99CE-C5B0DC8F918C}">
  <ds:schemaRefs>
    <ds:schemaRef ds:uri="http://schemas.microsoft.com/sharepoint/v3/contenttype/forms"/>
  </ds:schemaRefs>
</ds:datastoreItem>
</file>

<file path=customXml/itemProps3.xml><?xml version="1.0" encoding="utf-8"?>
<ds:datastoreItem xmlns:ds="http://schemas.openxmlformats.org/officeDocument/2006/customXml" ds:itemID="{8EB473C7-2F4C-4F24-9BD5-EEC969F54A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6467b1-528c-4ec4-b723-4749f5a00d0d"/>
    <ds:schemaRef ds:uri="0724ae27-b634-43a1-88f9-6d65bf771e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Cumulative Volumes Imperial</vt:lpstr>
      <vt:lpstr>Cumulative Volumes Metric</vt:lpstr>
      <vt:lpstr>Imperial Calcs</vt:lpstr>
      <vt:lpstr>Imperial Data</vt:lpstr>
      <vt:lpstr>Metric Calcs</vt:lpstr>
      <vt:lpstr>Metric Data</vt:lpstr>
      <vt:lpstr>Pull Downs</vt:lpstr>
      <vt:lpstr>Chambers</vt:lpstr>
      <vt:lpstr>Chambers2</vt:lpstr>
      <vt:lpstr>'Cumulative Volumes Imperial'!Print_Area</vt:lpstr>
      <vt:lpstr>seppull</vt:lpstr>
      <vt:lpstr>stonedepth</vt:lpstr>
      <vt:lpstr>units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Christopher Dionne</dc:creator>
  <cp:keywords/>
  <dc:description/>
  <cp:lastModifiedBy>Christopher Dionne</cp:lastModifiedBy>
  <cp:revision/>
  <cp:lastPrinted>2024-03-14T12:40:26Z</cp:lastPrinted>
  <dcterms:created xsi:type="dcterms:W3CDTF">2009-08-03T13:59:21Z</dcterms:created>
  <dcterms:modified xsi:type="dcterms:W3CDTF">2024-03-26T19:53:48Z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0x010100C0DE33A677A9234E9F34750CF4D4AC66</vt:lpwstr>
  </property>
  <property fmtid="{D5CDD505-2E9C-101B-9397-08002B2CF9AE}" pid="3" name="MediaServiceImageTags">
    <vt:lpwstr/>
  </property>
</Properties>
</file>